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comments3.xml" ContentType="application/vnd.openxmlformats-officedocument.spreadsheetml.comments+xml"/>
  <Override PartName="/xl/comments4.xml" ContentType="application/vnd.openxmlformats-officedocument.spreadsheetml.comments+xml"/>
  <Override PartName="/xl/drawings/drawing6.xml" ContentType="application/vnd.openxmlformats-officedocument.drawing+xml"/>
  <Override PartName="/xl/charts/chart6.xml" ContentType="application/vnd.openxmlformats-officedocument.drawingml.chart+xml"/>
  <Override PartName="/xl/comments5.xml" ContentType="application/vnd.openxmlformats-officedocument.spreadsheetml.comments+xml"/>
  <Override PartName="/xl/drawings/drawing7.xml" ContentType="application/vnd.openxmlformats-officedocument.drawing+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codeName="ЭтаКнига" defaultThemeVersion="166925"/>
  <mc:AlternateContent xmlns:mc="http://schemas.openxmlformats.org/markup-compatibility/2006">
    <mc:Choice Requires="x15">
      <x15ac:absPath xmlns:x15ac="http://schemas.microsoft.com/office/spreadsheetml/2010/11/ac" url="/Users/ivanov.ev/Work/Dashboard/fem/loading/6+6/"/>
    </mc:Choice>
  </mc:AlternateContent>
  <xr:revisionPtr revIDLastSave="0" documentId="13_ncr:1_{C602F0F9-DEB6-7C4E-ABCA-62795BE5304F}" xr6:coauthVersionLast="47" xr6:coauthVersionMax="47" xr10:uidLastSave="{00000000-0000-0000-0000-000000000000}"/>
  <bookViews>
    <workbookView xWindow="0" yWindow="0" windowWidth="28800" windowHeight="18000" firstSheet="8" activeTab="20" xr2:uid="{EF0312DB-521F-984E-AFA7-0DED007EBAF9}"/>
    <workbookView xWindow="0" yWindow="0" windowWidth="28800" windowHeight="18000" firstSheet="7" activeTab="8" xr2:uid="{A2B6D981-CB16-1747-BF4D-2EAA1B101C88}"/>
  </bookViews>
  <sheets>
    <sheet name="Основной лист (2)" sheetId="97" r:id="rId1"/>
    <sheet name="Sheet3" sheetId="102" r:id="rId2"/>
    <sheet name="load" sheetId="103" r:id="rId3"/>
    <sheet name="keys" sheetId="101" r:id="rId4"/>
    <sheet name="Справочники (2)" sheetId="98" r:id="rId5"/>
    <sheet name="Новый справочник" sheetId="99" r:id="rId6"/>
    <sheet name="Расчет эффективности" sheetId="45" r:id="rId7"/>
    <sheet name="Основной лист" sheetId="1" r:id="rId8"/>
    <sheet name="Справочники" sheetId="2" r:id="rId9"/>
    <sheet name="OpenBox&gt;&gt;" sheetId="41" r:id="rId10"/>
    <sheet name="Согласование" sheetId="63" r:id="rId11"/>
    <sheet name="РП" sheetId="64" r:id="rId12"/>
    <sheet name="РП (MVP)" sheetId="65" r:id="rId13"/>
    <sheet name="РП (РиТ1)" sheetId="66" r:id="rId14"/>
    <sheet name="РП (РиТ2)" sheetId="67" r:id="rId15"/>
    <sheet name="ДКПЭ" sheetId="68" r:id="rId16"/>
    <sheet name="Бюджет" sheetId="69" r:id="rId17"/>
    <sheet name="ИД" sheetId="70" r:id="rId18"/>
    <sheet name="КПЭ" sheetId="71" r:id="rId19"/>
    <sheet name="Пользователи" sheetId="72" r:id="rId20"/>
    <sheet name="Расчет" sheetId="73" r:id="rId21"/>
    <sheet name="&lt;&lt;OpenBox" sheetId="42" r:id="rId22"/>
    <sheet name="Бенчмарк&gt;&gt;" sheetId="18" r:id="rId23"/>
    <sheet name="Д_1260_ИД" sheetId="91" r:id="rId24"/>
    <sheet name="Д_1260_Расчет" sheetId="92" r:id="rId25"/>
    <sheet name="Д_1260_Резюме" sheetId="93" r:id="rId26"/>
    <sheet name="План-факт ДУ" sheetId="94" r:id="rId27"/>
    <sheet name="&lt;&lt;Бенчмарк" sheetId="22" r:id="rId28"/>
    <sheet name="Атлас&gt;&gt;" sheetId="11" r:id="rId29"/>
    <sheet name="Расшифровка_экономия ТРЗ" sheetId="95" r:id="rId30"/>
    <sheet name="ФЭМ" sheetId="96" r:id="rId31"/>
    <sheet name="&lt;&lt;Атлас" sheetId="12" r:id="rId32"/>
    <sheet name="Гибкая ФЭМ&gt;&gt;" sheetId="46" r:id="rId33"/>
    <sheet name="ГФЭМ_ФЭМ" sheetId="48" r:id="rId34"/>
    <sheet name="&lt;&lt;Гибкая ФЭМ" sheetId="47" r:id="rId35"/>
    <sheet name="Дэшборды&gt;&gt;" sheetId="50" r:id="rId36"/>
    <sheet name="1979 ИД" sheetId="86" r:id="rId37"/>
    <sheet name="1979_Расчет" sheetId="87" r:id="rId38"/>
    <sheet name="1979_Резюме" sheetId="88" r:id="rId39"/>
    <sheet name="ЭиФ_Дерево_КПЭ" sheetId="89" r:id="rId40"/>
    <sheet name="расчет ср ставки" sheetId="90" r:id="rId41"/>
    <sheet name="&lt;&lt;Дэшборды" sheetId="51" r:id="rId42"/>
  </sheets>
  <externalReferences>
    <externalReference r:id="rId43"/>
    <externalReference r:id="rId44"/>
    <externalReference r:id="rId45"/>
    <externalReference r:id="rId46"/>
    <externalReference r:id="rId47"/>
    <externalReference r:id="rId48"/>
    <externalReference r:id="rId49"/>
    <externalReference r:id="rId50"/>
    <externalReference r:id="rId51"/>
  </externalReferences>
  <definedNames>
    <definedName name="__" localSheetId="39" hidden="1">#REF!</definedName>
    <definedName name="__" hidden="1">#REF!</definedName>
    <definedName name="__a1" hidden="1">{#N/A,#N/A,FALSE,"Supuestos";#N/A,#N/A,FALSE,"Totales";#N/A,#N/A,FALSE,"UTE TDF";#N/A,#N/A,FALSE,"C. AUSTRAL";#N/A,#N/A,FALSE,"L. ATRAVESADO";#N/A,#N/A,FALSE,"FERNANDEZ  ORO";#N/A,#N/A,FALSE,"PORTEZUELOS";#N/A,#N/A,FALSE,"25 MM";#N/A,#N/A,FALSE,"SAN ROQUE";#N/A,#N/A,FALSE,"A.  PICHANA"}</definedName>
    <definedName name="__a2" hidden="1">{#N/A,#N/A,FALSE,"Supuestos";#N/A,#N/A,FALSE,"Totales";#N/A,#N/A,FALSE,"UTE TDF";#N/A,#N/A,FALSE,"C. AUSTRAL";#N/A,#N/A,FALSE,"L. ATRAVESADO";#N/A,#N/A,FALSE,"FERNANDEZ  ORO";#N/A,#N/A,FALSE,"PORTEZUELOS";#N/A,#N/A,FALSE,"25 MM";#N/A,#N/A,FALSE,"SAN ROQUE";#N/A,#N/A,FALSE,"A.  PICHANA"}</definedName>
    <definedName name="__a3" hidden="1">{#N/A,#N/A,FALSE,"Supuestos";#N/A,#N/A,FALSE,"Totales";#N/A,#N/A,FALSE,"UTE TDF";#N/A,#N/A,FALSE,"C. AUSTRAL";#N/A,#N/A,FALSE,"L. ATRAVESADO";#N/A,#N/A,FALSE,"FERNANDEZ  ORO";#N/A,#N/A,FALSE,"PORTEZUELOS";#N/A,#N/A,FALSE,"25 MM";#N/A,#N/A,FALSE,"SAN ROQUE";#N/A,#N/A,FALSE,"A.  PICHANA"}</definedName>
    <definedName name="__a5" hidden="1">{#N/A,#N/A,FALSE,"Supuestos";#N/A,#N/A,FALSE,"Totales";#N/A,#N/A,FALSE,"UTE TDF";#N/A,#N/A,FALSE,"C. AUSTRAL";#N/A,#N/A,FALSE,"L. ATRAVESADO";#N/A,#N/A,FALSE,"FERNANDEZ  ORO";#N/A,#N/A,FALSE,"PORTEZUELOS";#N/A,#N/A,FALSE,"25 MM";#N/A,#N/A,FALSE,"SAN ROQUE";#N/A,#N/A,FALSE,"A.  PICHANA"}</definedName>
    <definedName name="__d4" hidden="1">{#N/A,#N/A,FALSE,"Supuestos";#N/A,#N/A,FALSE,"Totales";#N/A,#N/A,FALSE,"UTE TDF";#N/A,#N/A,FALSE,"C. AUSTRAL";#N/A,#N/A,FALSE,"L. ATRAVESADO";#N/A,#N/A,FALSE,"FERNANDEZ  ORO";#N/A,#N/A,FALSE,"PORTEZUELOS";#N/A,#N/A,FALSE,"25 MM";#N/A,#N/A,FALSE,"SAN ROQUE";#N/A,#N/A,FALSE,"A.  PICHANA"}</definedName>
    <definedName name="__z1" hidden="1">{#N/A,#N/A,FALSE,"Supuestos";#N/A,#N/A,FALSE,"Totales";#N/A,#N/A,FALSE,"UTE TDF";#N/A,#N/A,FALSE,"C. AUSTRAL";#N/A,#N/A,FALSE,"L. ATRAVESADO";#N/A,#N/A,FALSE,"FERNANDEZ  ORO";#N/A,#N/A,FALSE,"PORTEZUELOS";#N/A,#N/A,FALSE,"25 MM";#N/A,#N/A,FALSE,"SAN ROQUE";#N/A,#N/A,FALSE,"A.  PICHANA"}</definedName>
    <definedName name="__z2" hidden="1">{#N/A,#N/A,FALSE,"Supuestos";#N/A,#N/A,FALSE,"Totales";#N/A,#N/A,FALSE,"UTE TDF";#N/A,#N/A,FALSE,"C. AUSTRAL";#N/A,#N/A,FALSE,"L. ATRAVESADO";#N/A,#N/A,FALSE,"FERNANDEZ  ORO";#N/A,#N/A,FALSE,"PORTEZUELOS";#N/A,#N/A,FALSE,"25 MM";#N/A,#N/A,FALSE,"SAN ROQUE";#N/A,#N/A,FALSE,"A.  PICHANA"}</definedName>
    <definedName name="__z3" hidden="1">{#N/A,#N/A,FALSE,"Supuestos";#N/A,#N/A,FALSE,"Totales";#N/A,#N/A,FALSE,"UTE TDF";#N/A,#N/A,FALSE,"C. AUSTRAL";#N/A,#N/A,FALSE,"L. ATRAVESADO";#N/A,#N/A,FALSE,"FERNANDEZ  ORO";#N/A,#N/A,FALSE,"PORTEZUELOS";#N/A,#N/A,FALSE,"25 MM";#N/A,#N/A,FALSE,"SAN ROQUE";#N/A,#N/A,FALSE,"A.  PICHANA"}</definedName>
    <definedName name="__z4" hidden="1">{#N/A,#N/A,FALSE,"Supuestos";#N/A,#N/A,FALSE,"Totales";#N/A,#N/A,FALSE,"UTE TDF";#N/A,#N/A,FALSE,"C. AUSTRAL";#N/A,#N/A,FALSE,"L. ATRAVESADO";#N/A,#N/A,FALSE,"FERNANDEZ  ORO";#N/A,#N/A,FALSE,"PORTEZUELOS";#N/A,#N/A,FALSE,"25 MM";#N/A,#N/A,FALSE,"SAN ROQUE";#N/A,#N/A,FALSE,"A.  PICHANA"}</definedName>
    <definedName name="__z5" hidden="1">{#N/A,#N/A,FALSE,"Supuestos";#N/A,#N/A,FALSE,"Totales";#N/A,#N/A,FALSE,"UTE TDF";#N/A,#N/A,FALSE,"C. AUSTRAL";#N/A,#N/A,FALSE,"L. ATRAVESADO";#N/A,#N/A,FALSE,"FERNANDEZ  ORO";#N/A,#N/A,FALSE,"PORTEZUELOS";#N/A,#N/A,FALSE,"25 MM";#N/A,#N/A,FALSE,"SAN ROQUE";#N/A,#N/A,FALSE,"A.  PICHANA"}</definedName>
    <definedName name="_Dist_Bin" localSheetId="39" hidden="1">#REF!</definedName>
    <definedName name="_Dist_Bin" hidden="1">#REF!</definedName>
    <definedName name="_Fill" localSheetId="39" hidden="1">#REF!</definedName>
    <definedName name="_Fill" hidden="1">#REF!</definedName>
    <definedName name="_xlnm._FilterDatabase" localSheetId="36" hidden="1">#REF!</definedName>
    <definedName name="_xlnm._FilterDatabase" localSheetId="23" hidden="1">#REF!</definedName>
    <definedName name="_xlnm._FilterDatabase" localSheetId="7" hidden="1">'Основной лист'!$A$1:$BB$27</definedName>
    <definedName name="_xlnm._FilterDatabase" localSheetId="0" hidden="1">'Основной лист (2)'!$A$1:$BT$2</definedName>
    <definedName name="_xlnm._FilterDatabase" localSheetId="40" hidden="1">#REF!</definedName>
    <definedName name="_xlnm._FilterDatabase" localSheetId="39" hidden="1">#REF!</definedName>
    <definedName name="_xlnm._FilterDatabase" hidden="1">#REF!</definedName>
    <definedName name="_FilterDatabase1" localSheetId="39" hidden="1">#REF!</definedName>
    <definedName name="_FilterDatabase1" hidden="1">#REF!</definedName>
    <definedName name="_J8" hidden="1">{#N/A,#N/A,FALSE,"Supuestos";#N/A,#N/A,FALSE,"Totales";#N/A,#N/A,FALSE,"UTE TDF";#N/A,#N/A,FALSE,"C. AUSTRAL";#N/A,#N/A,FALSE,"L. ATRAVESADO";#N/A,#N/A,FALSE,"FERNANDEZ  ORO";#N/A,#N/A,FALSE,"PORTEZUELOS";#N/A,#N/A,FALSE,"25 MM";#N/A,#N/A,FALSE,"SAN ROQUE";#N/A,#N/A,FALSE,"A.  PICHANA"}</definedName>
    <definedName name="_Key1" localSheetId="39" hidden="1">#REF!</definedName>
    <definedName name="_Key1" hidden="1">#REF!</definedName>
    <definedName name="_Order1" hidden="1">255</definedName>
    <definedName name="_Order2" hidden="1">255</definedName>
    <definedName name="_Regression_Out" localSheetId="39" hidden="1">#REF!</definedName>
    <definedName name="_Regression_Out" hidden="1">#REF!</definedName>
    <definedName name="_Regression_X" localSheetId="39" hidden="1">#REF!</definedName>
    <definedName name="_Regression_X" hidden="1">#REF!</definedName>
    <definedName name="_Regression_Y" localSheetId="39" hidden="1">#REF!</definedName>
    <definedName name="_Regression_Y" hidden="1">#REF!</definedName>
    <definedName name="_Sort" localSheetId="39" hidden="1">#REF!</definedName>
    <definedName name="_Sort" hidden="1">#REF!</definedName>
    <definedName name="_sort1" hidden="1">'[1]#ССЫЛКА'!$A$8:$C$98</definedName>
    <definedName name="_ФБД" localSheetId="39" hidden="1">#REF!</definedName>
    <definedName name="_ФБД" hidden="1">#REF!</definedName>
    <definedName name="a" localSheetId="40" hidden="1">{"IASTrail",#N/A,FALSE,"IAS"}</definedName>
    <definedName name="a" hidden="1">{"IASTrail",#N/A,FALSE,"IAS"}</definedName>
    <definedName name="aa" hidden="1">{"NWN_Q1810",#N/A,FALSE,"Q1810_1.V";"NWN_Q1412",#N/A,FALSE,"Q1412_1"}</definedName>
    <definedName name="aaa" localSheetId="40" hidden="1">{"AnalRSA",#N/A,TRUE,"PL-Anal";"AnalIAS",#N/A,TRUE,"PL-Anal"}</definedName>
    <definedName name="aaa" hidden="1">{"AnalRSA",#N/A,TRUE,"PL-Anal";"AnalIAS",#N/A,TRUE,"PL-Anal"}</definedName>
    <definedName name="AAA_DOCTOPS" hidden="1">"AAA_SET"</definedName>
    <definedName name="AAA_duser" hidden="1">"OFF"</definedName>
    <definedName name="aaaaa" localSheetId="39" hidden="1">#REF!</definedName>
    <definedName name="aaaaa" hidden="1">#REF!</definedName>
    <definedName name="AAB_Addin5" hidden="1">"AAB_Description for addin 5,Description for addin 5,Description for addin 5,Description for addin 5,Description for addin 5,Description for addin 5"</definedName>
    <definedName name="ab" hidden="1">{"Area1",#N/A,FALSE,"OREWACC";"Area2",#N/A,FALSE,"OREWACC"}</definedName>
    <definedName name="Access_Button" hidden="1">"КРС_98_план_NN_Таблица"</definedName>
    <definedName name="AccessDatabase" hidden="1">"C:\Мои документы\Сергунина\KPC\КРС 98 план.mdb"</definedName>
    <definedName name="aew" hidden="1">{"print95",#N/A,FALSE,"1995E.XLS";"print96",#N/A,FALSE,"1996E.XLS"}</definedName>
    <definedName name="anscount" hidden="1">1</definedName>
    <definedName name="AS2DocOpenMode" hidden="1">"AS2DocumentEdit"</definedName>
    <definedName name="asd" hidden="1">{"print95",#N/A,FALSE,"1995E.XLS";"print96",#N/A,FALSE,"1996E.XLS"}</definedName>
    <definedName name="asdf" hidden="1">{"print95",#N/A,FALSE,"1995E.XLS";"print96",#N/A,FALSE,"1996E.XLS"}</definedName>
    <definedName name="asdfas" hidden="1">{"Table A,pg 1",#N/A,FALSE,"Table A-Prov GUR";"Table A,pg 2",#N/A,FALSE,"Table A-Prov GUR"}</definedName>
    <definedName name="awq" hidden="1">{"print95",#N/A,FALSE,"1995E.XLS";"print96",#N/A,FALSE,"1996E.XLS"}</definedName>
    <definedName name="aws" hidden="1">{"print95",#N/A,FALSE,"1995E.XLS";"print96",#N/A,FALSE,"1996E.XLS"}</definedName>
    <definedName name="COMPARE" hidden="1">{"Table A,pg 1",#N/A,FALSE,"Table A-Prov GUR";"Table A,pg 2",#N/A,FALSE,"Table A-Prov GUR"}</definedName>
    <definedName name="ddd" hidden="1">{#N/A,#N/A,FALSE,"Supuestos";#N/A,#N/A,FALSE,"Totales";#N/A,#N/A,FALSE,"UTE TDF";#N/A,#N/A,FALSE,"C. AUSTRAL";#N/A,#N/A,FALSE,"L. ATRAVESADO";#N/A,#N/A,FALSE,"FERNANDEZ  ORO";#N/A,#N/A,FALSE,"PORTEZUELOS";#N/A,#N/A,FALSE,"25 MM";#N/A,#N/A,FALSE,"SAN ROQUE";#N/A,#N/A,FALSE,"A.  PICHANA"}</definedName>
    <definedName name="ddddddddddddddddddddddd" hidden="1">{#N/A,#N/A,FALSE,"Supuestos";#N/A,#N/A,FALSE,"Totales";#N/A,#N/A,FALSE,"UTE TDF";#N/A,#N/A,FALSE,"C. AUSTRAL";#N/A,#N/A,FALSE,"L. ATRAVESADO";#N/A,#N/A,FALSE,"FERNANDEZ  ORO";#N/A,#N/A,FALSE,"PORTEZUELOS";#N/A,#N/A,FALSE,"25 MM";#N/A,#N/A,FALSE,"SAN ROQUE";#N/A,#N/A,FALSE,"A.  PICHANA"}</definedName>
    <definedName name="dddddddddddddddddddddddd" hidden="1">{#N/A,#N/A,FALSE,"Supuestos";#N/A,#N/A,FALSE,"Totales";#N/A,#N/A,FALSE,"UTE TDF";#N/A,#N/A,FALSE,"C. AUSTRAL";#N/A,#N/A,FALSE,"L. ATRAVESADO";#N/A,#N/A,FALSE,"FERNANDEZ  ORO";#N/A,#N/A,FALSE,"PORTEZUELOS";#N/A,#N/A,FALSE,"25 MM";#N/A,#N/A,FALSE,"SAN ROQUE";#N/A,#N/A,FALSE,"A.  PICHANA"}</definedName>
    <definedName name="dddddddddddddddddddddddddd" hidden="1">{#N/A,#N/A,FALSE,"Supuestos";#N/A,#N/A,FALSE,"Totales";#N/A,#N/A,FALSE,"UTE TDF";#N/A,#N/A,FALSE,"C. AUSTRAL";#N/A,#N/A,FALSE,"L. ATRAVESADO";#N/A,#N/A,FALSE,"FERNANDEZ  ORO";#N/A,#N/A,FALSE,"PORTEZUELOS";#N/A,#N/A,FALSE,"25 MM";#N/A,#N/A,FALSE,"SAN ROQUE";#N/A,#N/A,FALSE,"A.  PICHANA"}</definedName>
    <definedName name="ddddddddddddddddddddddddddddd" hidden="1">{#N/A,#N/A,FALSE,"Aging Summary";#N/A,#N/A,FALSE,"Ratio Analysis";#N/A,#N/A,FALSE,"Test 120 Day Accts";#N/A,#N/A,FALSE,"Tickmarks"}</definedName>
    <definedName name="deleteme" hidden="1">{"'Industry'!$A$1:$M$85","'Industry'!$I$20:$M$45"}</definedName>
    <definedName name="devf" hidden="1">{"vi1",#N/A,FALSE,"6_30_96";"vi2",#N/A,FALSE,"6_30_96";"vi3",#N/A,FALSE,"6_30_96"}</definedName>
    <definedName name="dg" hidden="1">{"Area1",#N/A,FALSE,"OREWACC";"Area2",#N/A,FALSE,"OREWACC"}</definedName>
    <definedName name="DK" hidden="1">{#N/A,#N/A,FALSE,"Supuestos";#N/A,#N/A,FALSE,"Totales";#N/A,#N/A,FALSE,"UTE TDF";#N/A,#N/A,FALSE,"C. AUSTRAL";#N/A,#N/A,FALSE,"L. ATRAVESADO";#N/A,#N/A,FALSE,"FERNANDEZ  ORO";#N/A,#N/A,FALSE,"PORTEZUELOS";#N/A,#N/A,FALSE,"25 MM";#N/A,#N/A,FALSE,"SAN ROQUE";#N/A,#N/A,FALSE,"A.  PICHANA"}</definedName>
    <definedName name="DohodDengi" localSheetId="39" hidden="1">#REF!</definedName>
    <definedName name="DohodDengi" hidden="1">#REF!</definedName>
    <definedName name="DPP">#REF!</definedName>
    <definedName name="Drill_2" hidden="1">{"IASTrail",#N/A,FALSE,"IAS"}</definedName>
    <definedName name="eee" hidden="1">{"NWN_Q1810",#N/A,FALSE,"Q1810_1.V";"NWN_Q1412",#N/A,FALSE,"Q1412_1"}</definedName>
    <definedName name="er" hidden="1">{#N/A,#N/A,FALSE,"HMF";#N/A,#N/A,FALSE,"FACIL";#N/A,#N/A,FALSE,"HMFINANCE";#N/A,#N/A,FALSE,"HMEUROPE";#N/A,#N/A,FALSE,"HHAB CONSO";#N/A,#N/A,FALSE,"PAB";#N/A,#N/A,FALSE,"MMC";#N/A,#N/A,FALSE,"THAI";#N/A,#N/A,FALSE,"SINPA";#N/A,#N/A,FALSE,"POLAND"}</definedName>
    <definedName name="EV__DECIMALSYMBOL__" hidden="1">","</definedName>
    <definedName name="EV__EVCOM_OPTIONS__" hidden="1">8</definedName>
    <definedName name="EV__EXPOPTIONS__" hidden="1">0</definedName>
    <definedName name="EV__LASTREFTIME__" hidden="1">"(GMT+03:00)22.07.2010 17:47:30"</definedName>
    <definedName name="EV__LOCKEDCVW__LEGAL" hidden="1">"C00,COA,ACTUAL,DUH00,C1101580,F00000,BYR,I0000000,O000,R00,S00,2010.DEC,YTD,"</definedName>
    <definedName name="EV__LOCKEDCVW__OWNERSHIP" hidden="1">"ACTUAL,H0000000,G3000000,I0000000,PGROUP,2008.DEC,PERIODIC,"</definedName>
    <definedName name="EV__LOCKEDCVW__RATE" hidden="1">"ACTUAL,EUR,CR,GLOBAL,2008.DEC,PERIODIC,"</definedName>
    <definedName name="EV__LOCKSTATUS__" hidden="1">4</definedName>
    <definedName name="EV__MAXEXPCOLS__" hidden="1">100</definedName>
    <definedName name="EV__MAXEXPROWS__" hidden="1">1000</definedName>
    <definedName name="EV__MEMORYCVW__" hidden="1">0</definedName>
    <definedName name="EV__WBEVMODE__" hidden="1">1</definedName>
    <definedName name="EV__WBREFOPTIONS__" hidden="1">134217732</definedName>
    <definedName name="EV__WBVERSION__" hidden="1">0</definedName>
    <definedName name="EV__WSINFO__" hidden="1">100211</definedName>
    <definedName name="f" hidden="1">{"IASTrail",#N/A,FALSE,"IAS"}</definedName>
    <definedName name="ff" localSheetId="40" hidden="1">{"AnalRSA",#N/A,TRUE,"PL-Anal";"AnalIAS",#N/A,TRUE,"PL-Anal"}</definedName>
    <definedName name="ff" hidden="1">{"AnalRSA",#N/A,TRUE,"PL-Anal";"AnalIAS",#N/A,TRUE,"PL-Anal"}</definedName>
    <definedName name="fk" hidden="1">{"IASBS",#N/A,FALSE,"IAS";"IASPL",#N/A,FALSE,"IAS";#N/A,#N/A,FALSE,"CF DIR";"IASNotes",#N/A,FALSE,"IAS";#N/A,#N/A,FALSE,"FA_1";#N/A,#N/A,FALSE,"Dep'n FC";#N/A,#N/A,FALSE,"Dep'n SE";#N/A,#N/A,FALSE,"Inv_1";#N/A,#N/A,FALSE,"NMG";#N/A,#N/A,FALSE,"Recon";#N/A,#N/A,FALSE,"EPS"}</definedName>
    <definedName name="Flter" localSheetId="39" hidden="1">#REF!</definedName>
    <definedName name="Flter" hidden="1">#REF!</definedName>
    <definedName name="frref.rull" hidden="1">{"vi1",#N/A,FALSE,"Pagcc";"vi2",#N/A,FALSE,"Pagcc";"vi3",#N/A,FALSE,"Pagcc";"vi4",#N/A,FALSE,"Pagcc";"vi5",#N/A,FALSE,"Pagcc";#N/A,#N/A,FALSE,"Contribution"}</definedName>
    <definedName name="fsd" hidden="1">{"NWN_Q1810",#N/A,FALSE,"Q1810_1.V";"NWN_Q1412",#N/A,FALSE,"Q1412_1"}</definedName>
    <definedName name="fyhkol" hidden="1">{"IAS Mapping",#N/A,TRUE,"RSA_FS"}</definedName>
    <definedName name="garyneu" hidden="1">{#N/A,#N/A,FALSE,"Supuestos";#N/A,#N/A,FALSE,"Totales";#N/A,#N/A,FALSE,"UTE TDF";#N/A,#N/A,FALSE,"C. AUSTRAL";#N/A,#N/A,FALSE,"L. ATRAVESADO";#N/A,#N/A,FALSE,"FERNANDEZ  ORO";#N/A,#N/A,FALSE,"PORTEZUELOS";#N/A,#N/A,FALSE,"25 MM";#N/A,#N/A,FALSE,"SAN ROQUE";#N/A,#N/A,FALSE,"A.  PICHANA"}</definedName>
    <definedName name="garyneu1" hidden="1">{#N/A,#N/A,FALSE,"Supuestos";#N/A,#N/A,FALSE,"Totales";#N/A,#N/A,FALSE,"UTE TDF";#N/A,#N/A,FALSE,"C. AUSTRAL";#N/A,#N/A,FALSE,"L. ATRAVESADO";#N/A,#N/A,FALSE,"FERNANDEZ  ORO";#N/A,#N/A,FALSE,"PORTEZUELOS";#N/A,#N/A,FALSE,"25 MM";#N/A,#N/A,FALSE,"SAN ROQUE";#N/A,#N/A,FALSE,"A.  PICHANA"}</definedName>
    <definedName name="Garynew" hidden="1">{#N/A,#N/A,FALSE,"Supuestos";#N/A,#N/A,FALSE,"Totales";#N/A,#N/A,FALSE,"UTE TDF";#N/A,#N/A,FALSE,"C. AUSTRAL";#N/A,#N/A,FALSE,"L. ATRAVESADO";#N/A,#N/A,FALSE,"FERNANDEZ  ORO";#N/A,#N/A,FALSE,"PORTEZUELOS";#N/A,#N/A,FALSE,"25 MM";#N/A,#N/A,FALSE,"SAN ROQUE";#N/A,#N/A,FALSE,"A.  PICHANA"}</definedName>
    <definedName name="gfsahgsdhf" localSheetId="39" hidden="1">#REF!</definedName>
    <definedName name="gfsahgsdhf" hidden="1">#REF!</definedName>
    <definedName name="ggg" hidden="1">{#N/A,#N/A,FALSE,"Supuestos";#N/A,#N/A,FALSE,"Totales";#N/A,#N/A,FALSE,"UTE TDF";#N/A,#N/A,FALSE,"C. AUSTRAL";#N/A,#N/A,FALSE,"L. ATRAVESADO";#N/A,#N/A,FALSE,"FERNANDEZ  ORO";#N/A,#N/A,FALSE,"PORTEZUELOS";#N/A,#N/A,FALSE,"25 MM";#N/A,#N/A,FALSE,"SAN ROQUE";#N/A,#N/A,FALSE,"A.  PICHANA"}</definedName>
    <definedName name="gggg" hidden="1">{"IAS Mapping",#N/A,TRUE,"RSA_FS"}</definedName>
    <definedName name="ggggg" hidden="1">{"IAS_ShortView_1",#N/A,FALSE,"IAS";"IAS_ShortView_2",#N/A,FALSE,"IAS";"IAS_ShortView_3",#N/A,FALSE,"IAS";"IAS_ShortView_4",#N/A,FALSE,"IAS";"IAS_ShortView_5",#N/A,FALSE,"IAS";"IAS_ShortView_6",#N/A,FALSE,"IAS";"IAS_ShortView_7",#N/A,FALSE,"IAS";"CFDir - Zoomed In",#N/A,FALSE,"CF DIR"}</definedName>
    <definedName name="gggggg" hidden="1">{#N/A,#N/A,FALSE,"Supuestos";#N/A,#N/A,FALSE,"Totales";#N/A,#N/A,FALSE,"UTE TDF";#N/A,#N/A,FALSE,"C. AUSTRAL";#N/A,#N/A,FALSE,"L. ATRAVESADO";#N/A,#N/A,FALSE,"FERNANDEZ  ORO";#N/A,#N/A,FALSE,"PORTEZUELOS";#N/A,#N/A,FALSE,"25 MM";#N/A,#N/A,FALSE,"SAN ROQUE";#N/A,#N/A,FALSE,"A.  PICHANA"}</definedName>
    <definedName name="ghggfdf" localSheetId="40" hidden="1">{"IASTrail",#N/A,FALSE,"IAS"}</definedName>
    <definedName name="ghggfdf" hidden="1">{"IASTrail",#N/A,FALSE,"IAS"}</definedName>
    <definedName name="h" hidden="1">{"IASTrail",#N/A,FALSE,"IAS"}</definedName>
    <definedName name="Header1" localSheetId="39" hidden="1">IF(COUNTA(#REF!)=0,0,INDEX(#REF!,MATCH(ROW(#REF!),#REF!,TRUE)))+1</definedName>
    <definedName name="Header1" hidden="1">IF(COUNTA(#REF!)=0,0,INDEX(#REF!,MATCH(ROW(#REF!),#REF!,TRUE)))+1</definedName>
    <definedName name="hell" hidden="1">{"Area1",#N/A,FALSE,"OREWACC";"Area2",#N/A,FALSE,"OREWACC"}</definedName>
    <definedName name="hell2" hidden="1">{"Area1",#N/A,FALSE,"OREWACC";"Area2",#N/A,FALSE,"OREWACC"}</definedName>
    <definedName name="helleon" hidden="1">{"Area1",#N/A,FALSE,"OREWACC";"Area2",#N/A,FALSE,"OREWACC"}</definedName>
    <definedName name="Hello" hidden="1">{"Area1",#N/A,FALSE,"OREWACC";"Area2",#N/A,FALSE,"OREWACC"}</definedName>
    <definedName name="hello1" hidden="1">{"Area1",#N/A,FALSE,"OREWACC";"Area2",#N/A,FALSE,"OREWACC"}</definedName>
    <definedName name="hello2" hidden="1">{"Area1",#N/A,FALSE,"OREWACC";"Area2",#N/A,FALSE,"OREWACC"}</definedName>
    <definedName name="hello3" hidden="1">{"Area1",#N/A,FALSE,"OREWACC";"Area2",#N/A,FALSE,"OREWACC"}</definedName>
    <definedName name="hgf" hidden="1">{"IASTrail",#N/A,FALSE,"IAS"}</definedName>
    <definedName name="hh" hidden="1">{#N/A,#N/A,FALSE,"1996";#N/A,#N/A,FALSE,"1995";#N/A,#N/A,FALSE,"1994"}</definedName>
    <definedName name="HTML_CodePage" hidden="1">1252</definedName>
    <definedName name="HTML_Control" hidden="1">{"'Industry'!$A$1:$M$85","'Industry'!$I$20:$M$45"}</definedName>
    <definedName name="HTML_Description" hidden="1">""</definedName>
    <definedName name="HTML_Email" hidden="1">""</definedName>
    <definedName name="HTML_Header" hidden="1">"Industry"</definedName>
    <definedName name="HTML_LastUpdate" hidden="1">"12/31/96"</definedName>
    <definedName name="HTML_LineAfter" hidden="1">FALSE</definedName>
    <definedName name="HTML_LineBefore" hidden="1">FALSE</definedName>
    <definedName name="HTML_Name" hidden="1">"Portable 3"</definedName>
    <definedName name="HTML_OBDlg2" hidden="1">TRUE</definedName>
    <definedName name="HTML_OBDlg4" hidden="1">TRUE</definedName>
    <definedName name="HTML_OS" hidden="1">0</definedName>
    <definedName name="HTML_PathFile" hidden="1">"p:\input\1996"</definedName>
    <definedName name="HTML_Title" hidden="1">"NEW_X"</definedName>
    <definedName name="idfgdfg" hidden="1">{"Area1",#N/A,FALSE,"OREWACC";"Area2",#N/A,FALSE,"OREWACC"}</definedName>
    <definedName name="j" localSheetId="40" hidden="1">{"IASTrail",#N/A,FALSE,"IAS"}</definedName>
    <definedName name="j" hidden="1">{"IASTrail",#N/A,FALSE,"IAS"}</definedName>
    <definedName name="jyt" hidden="1">{"IASTrail",#N/A,FALSE,"IAS"}</definedName>
    <definedName name="k" hidden="1">{"IASTrail",#N/A,FALSE,"IAS"}</definedName>
    <definedName name="kkk" hidden="1">{"BS1",#N/A,TRUE,"RSA_FS";"BS2",#N/A,TRUE,"RSA_FS";"BS3",#N/A,TRUE,"RSA_FS"}</definedName>
    <definedName name="ldfgdfg" hidden="1">{"Area1",#N/A,FALSE,"OREWACC";"Area2",#N/A,FALSE,"OREWACC"}</definedName>
    <definedName name="lf" localSheetId="39" hidden="1">#REF!</definedName>
    <definedName name="lf" hidden="1">#REF!</definedName>
    <definedName name="limcount" hidden="1">1</definedName>
    <definedName name="lkj" hidden="1">{"print95",#N/A,FALSE,"1995E.XLS";"print96",#N/A,FALSE,"1996E.XLS"}</definedName>
    <definedName name="lkjhk" hidden="1">{"IASTrail",#N/A,FALSE,"IAS"}</definedName>
    <definedName name="lkjljlj" localSheetId="39" hidden="1">#REF!</definedName>
    <definedName name="lkjljlj" hidden="1">#REF!</definedName>
    <definedName name="MEWarning" hidden="1">1</definedName>
    <definedName name="oil" hidden="1">{"Table A,pg 1",#N/A,FALSE,"Table A-Prov GUR";"Table A,pg 2",#N/A,FALSE,"Table A-Prov GUR"}</definedName>
    <definedName name="previous" hidden="1">{"Area1",#N/A,FALSE,"OREWACC";"Area2",#N/A,FALSE,"OREWACC"}</definedName>
    <definedName name="Production_2" hidden="1">{"IASTrail",#N/A,FALSE,"IAS"}</definedName>
    <definedName name="prooduction_2_rus" hidden="1">{"IASTrail",#N/A,FALSE,"IAS"}</definedName>
    <definedName name="Q4_accounts" hidden="1">{#N/A,#N/A,FALSE,"1 квартал"}</definedName>
    <definedName name="qq" localSheetId="39" hidden="1">#REF!</definedName>
    <definedName name="qq" hidden="1">#REF!</definedName>
    <definedName name="qqq" hidden="1">{#N/A,#N/A,FALSE,"Supuestos";#N/A,#N/A,FALSE,"Totales";#N/A,#N/A,FALSE,"UTE TDF";#N/A,#N/A,FALSE,"C. AUSTRAL";#N/A,#N/A,FALSE,"L. ATRAVESADO";#N/A,#N/A,FALSE,"FERNANDEZ  ORO";#N/A,#N/A,FALSE,"PORTEZUELOS";#N/A,#N/A,FALSE,"25 MM";#N/A,#N/A,FALSE,"SAN ROQUE";#N/A,#N/A,FALSE,"A.  PICHANA"}</definedName>
    <definedName name="qqqq" hidden="1">{"IASBS",#N/A,FALSE,"IAS";"IASPL",#N/A,FALSE,"IAS";#N/A,#N/A,FALSE,"CF DIR";"IASNotes",#N/A,FALSE,"IAS";#N/A,#N/A,FALSE,"FA_1";#N/A,#N/A,FALSE,"Dep'n FC";#N/A,#N/A,FALSE,"Dep'n SE";#N/A,#N/A,FALSE,"Inv_1";#N/A,#N/A,FALSE,"NMG";#N/A,#N/A,FALSE,"Recon";#N/A,#N/A,FALSE,"EPS"}</definedName>
    <definedName name="qqqqqqqqqqqqqqqqqq" hidden="1">{"Area1",#N/A,FALSE,"OREWACC";"Area2",#N/A,FALSE,"OREWACC"}</definedName>
    <definedName name="RNSs" localSheetId="39" hidden="1">#REF!</definedName>
    <definedName name="RNSs" hidden="1">#REF!</definedName>
    <definedName name="rtt" hidden="1">{"Area1",#N/A,FALSE,"OREWACC";"Area2",#N/A,FALSE,"OREWACC"}</definedName>
    <definedName name="RV" hidden="1">{"NWN_Q1810",#N/A,FALSE,"Q1810_1.V";"NWN_Q1412",#N/A,FALSE,"Q1412_1"}</definedName>
    <definedName name="SAPBEXhrIndnt" hidden="1">"Wide"</definedName>
    <definedName name="SAPBEXrevision" hidden="1">1</definedName>
    <definedName name="SAPBEXsysID" hidden="1">"PCS"</definedName>
    <definedName name="SAPBEXwbID" hidden="1">"CF3TZ5JUGRAJL7UXFGQHATPFV"</definedName>
    <definedName name="SAPFuncF4Help" localSheetId="39" hidden="1">Main.SAPF4Help()</definedName>
    <definedName name="SAPFuncF4Help" hidden="1">Main.SAPF4Help()</definedName>
    <definedName name="SAPsysID" hidden="1">"708C5W7SBKP804JT78WJ0JNKI"</definedName>
    <definedName name="SAPwbID" hidden="1">"ARS"</definedName>
    <definedName name="sencount" hidden="1">1</definedName>
    <definedName name="Sergey" hidden="1">{"Area1",#N/A,FALSE,"OREWACC";"Area2",#N/A,FALSE,"OREWACC"}</definedName>
    <definedName name="ss" hidden="1">{"Area1",#N/A,FALSE,"OREWACC";"Area2",#N/A,FALSE,"OREWACC"}</definedName>
    <definedName name="sss" hidden="1">{"IASTrail",#N/A,FALSE,"IAS"}</definedName>
    <definedName name="Start2" localSheetId="39">#REF!</definedName>
    <definedName name="Start2">#REF!</definedName>
    <definedName name="TextRefCopyRangeCount" hidden="1">42</definedName>
    <definedName name="USD_311203" hidden="1">{#N/A,#N/A,FALSE,"HMF";#N/A,#N/A,FALSE,"FACIL";#N/A,#N/A,FALSE,"HMFINANCE";#N/A,#N/A,FALSE,"HMEUROPE";#N/A,#N/A,FALSE,"HHAB CONSO";#N/A,#N/A,FALSE,"PAB";#N/A,#N/A,FALSE,"MMC";#N/A,#N/A,FALSE,"THAI";#N/A,#N/A,FALSE,"SINPA";#N/A,#N/A,FALSE,"POLAND"}</definedName>
    <definedName name="vv" hidden="1">{"IASTrail",#N/A,FALSE,"IAS"}</definedName>
    <definedName name="w" hidden="1">{#N/A,#N/A,FALSE,"FA_1";#N/A,#N/A,FALSE,"Dep'n SE";#N/A,#N/A,FALSE,"Dep'n FC"}</definedName>
    <definedName name="wer" hidden="1">{"IASTrail",#N/A,FALSE,"IAS"}</definedName>
    <definedName name="werw" hidden="1">{"Area1",#N/A,FALSE,"OREWACC";"Area2",#N/A,FALSE,"OREWACC"}</definedName>
    <definedName name="WFT" hidden="1">{"Area1",#N/A,FALSE,"OREWACC";"Area2",#N/A,FALSE,"OREWACC"}</definedName>
    <definedName name="wkrp" hidden="1">{"Area1",#N/A,FALSE,"OREWACC";"Area2",#N/A,FALSE,"OREWACC"}</definedName>
    <definedName name="wrn.Aging._.and._.Trend._.Analysis." hidden="1">{#N/A,#N/A,FALSE,"Aging Summary";#N/A,#N/A,FALSE,"Ratio Analysis";#N/A,#N/A,FALSE,"Test 120 Day Accts";#N/A,#N/A,FALSE,"Tickmarks"}</definedName>
    <definedName name="wrn.ALAN." hidden="1">{"CREDIT STATISTICS",#N/A,FALSE,"STATS";"CF_AND_IS",#N/A,FALSE,"PLAN";"DEBT SCHEDULE",#N/A,FALSE,"PLAN";"SUBSCRIBERS",#N/A,FALSE,"PLAN";"DETAIL_REV",#N/A,FALSE,"PLAN";"DETAIL_EXPENSE",#N/A,FALSE,"PLAN";"SALES_AND EXP_DRIVERS",#N/A,FALSE,"PLAN";"FIXED ASSETS",#N/A,FALSE,"PLAN";"DEPRECIATION SCHEDULE",#N/A,FALSE,"PLAN"}</definedName>
    <definedName name="wrn.ALL." hidden="1">{"CS",#N/A,FALSE,"STATS";"Inc",#N/A,FALSE,"PLAN";"CASH F",#N/A,FALSE,"PLAN";"Bal S",#N/A,FALSE,"BALANCE SHEET";"Subs",#N/A,FALSE,"PLAN";"Dep",#N/A,FALSE,"PLAN";"Debt",#N/A,FALSE,"PLAN";"Sales",#N/A,FALSE,"PLAN";"FA",#N/A,FALSE,"PLAN";"Rev",#N/A,FALSE,"PLAN";"Exp",#N/A,FALSE,"PLAN"}</definedName>
    <definedName name="wrn.Buildups." hidden="1">{"ACQ",#N/A,FALSE,"ACQUISITIONS";"ACQF",#N/A,FALSE,"ACQUISITIONS";"PF",#N/A,FALSE,"PROYECTOVILA";"PV",#N/A,FALSE,"PROYECTOVILA";"Fee Dev",#N/A,FALSE,"DEVELOPMENT GROWTH";"gd",#N/A,FALSE,"DEVELOPMENT GROWTH"}</definedName>
    <definedName name="wrn.Coded._.IAS._.FS." localSheetId="40" hidden="1">{"IASTrail",#N/A,FALSE,"IAS"}</definedName>
    <definedName name="wrn.Coded._.IAS._.FS." hidden="1">{"IASTrail",#N/A,FALSE,"IAS"}</definedName>
    <definedName name="wrn.Compco._.Only." hidden="1">{"vi1",#N/A,FALSE,"6_30_96";"vi2",#N/A,FALSE,"6_30_96";"vi3",#N/A,FALSE,"6_30_96"}</definedName>
    <definedName name="wrn.ex." hidden="1">{#N/A,#N/A,FALSE,"NBU rates 1999"}</definedName>
    <definedName name="wrn.Financials_long." hidden="1">{"IS",#N/A,FALSE,"Financials2 (Expanded)";"bsa",#N/A,FALSE,"Financials2 (Expanded)";"BS",#N/A,FALSE,"Financials2 (Expanded)";"CF",#N/A,FALSE,"Financials2 (Expanded)"}</definedName>
    <definedName name="wrn.Fixed._.Assets._.Note._.and._.Depreciation." localSheetId="40" hidden="1">{#N/A,#N/A,FALSE,"FA_1";#N/A,#N/A,FALSE,"Dep'n SE";#N/A,#N/A,FALSE,"Dep'n FC"}</definedName>
    <definedName name="wrn.Fixed._.Assets._.Note._.and._.Depreciation." hidden="1">{#N/A,#N/A,FALSE,"FA_1";#N/A,#N/A,FALSE,"Dep'n SE";#N/A,#N/A,FALSE,"Dep'n FC"}</definedName>
    <definedName name="wrn.full." hidden="1">{"vi1",#N/A,FALSE,"Pagcc";"vi2",#N/A,FALSE,"Pagcc";"vi3",#N/A,FALSE,"Pagcc";"vi4",#N/A,FALSE,"Pagcc";"vi5",#N/A,FALSE,"Pagcc";#N/A,#N/A,FALSE,"Contribution"}</definedName>
    <definedName name="wrn.Full._.IAS._.STATEMENTS." localSheetId="40" hidden="1">{"IASBS",#N/A,FALSE,"IAS";"IASPL",#N/A,FALSE,"IAS";#N/A,#N/A,FALSE,"CF DIR";"IASNotes",#N/A,FALSE,"IAS";#N/A,#N/A,FALSE,"FA_1";#N/A,#N/A,FALSE,"Dep'n FC";#N/A,#N/A,FALSE,"Dep'n SE";#N/A,#N/A,FALSE,"Inv_1";#N/A,#N/A,FALSE,"NMG";#N/A,#N/A,FALSE,"Recon";#N/A,#N/A,FALSE,"EPS"}</definedName>
    <definedName name="wrn.Full._.IAS._.STATEMENTS." hidden="1">{"IASBS",#N/A,FALSE,"IAS";"IASPL",#N/A,FALSE,"IAS";#N/A,#N/A,FALSE,"CF DIR";"IASNotes",#N/A,FALSE,"IAS";#N/A,#N/A,FALSE,"FA_1";#N/A,#N/A,FALSE,"Dep'n FC";#N/A,#N/A,FALSE,"Dep'n SE";#N/A,#N/A,FALSE,"Inv_1";#N/A,#N/A,FALSE,"NMG";#N/A,#N/A,FALSE,"Recon";#N/A,#N/A,FALSE,"EPS"}</definedName>
    <definedName name="wrn.Full._.Monty." hidden="1">{"ROIC",#N/A,FALSE,"ROIC";"Graphs",#N/A,FALSE,"TY analysis";"fcf",#N/A,FALSE,"FCF";"Matrix_2004",#N/A,FALSE,"MATRIX(2004)";"matrix_2008",#N/A,FALSE,"MATRIX(2008)";"FS_Condensed",#N/A,FALSE,"Financial Statements2";"TAXES",#N/A,FALSE,"Taxes";"DEBT_INVEST",#N/A,FALSE,"Debt&amp;Investment Schedule";"Main_menu",#N/A,FALSE,"Main Menu"}</definedName>
    <definedName name="wrn.full._.report."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Full._.TRAIL." localSheetId="40" hidden="1">{"IAS Mapping",#N/A,FALSE,"RSA_FS";#N/A,#N/A,FALSE,"CHECK!";#N/A,#N/A,FALSE,"Recon";#N/A,#N/A,FALSE,"NMG";#N/A,#N/A,FALSE,"Journals";"AnalRSA",#N/A,FALSE,"PL-Anal";"AnalIAS",#N/A,FALSE,"PL-Anal";#N/A,#N/A,FALSE,"COS"}</definedName>
    <definedName name="wrn.Full._.TRAIL." hidden="1">{"IAS Mapping",#N/A,FALSE,"RSA_FS";#N/A,#N/A,FALSE,"CHECK!";#N/A,#N/A,FALSE,"Recon";#N/A,#N/A,FALSE,"NMG";#N/A,#N/A,FALSE,"Journals";"AnalRSA",#N/A,FALSE,"PL-Anal";"AnalIAS",#N/A,FALSE,"PL-Anal";#N/A,#N/A,FALSE,"COS"}</definedName>
    <definedName name="wrn.Help." localSheetId="40" hidden="1">{#N/A,#N/A,TRUE,"MAP";#N/A,#N/A,TRUE,"STEPS";#N/A,#N/A,TRUE,"RULES"}</definedName>
    <definedName name="wrn.Help." hidden="1">{#N/A,#N/A,TRUE,"MAP";#N/A,#N/A,TRUE,"STEPS";#N/A,#N/A,TRUE,"RULES"}</definedName>
    <definedName name="wrn.IAS._.BS._.PL._.CF._.and._.Notes." localSheetId="40" hidden="1">{"IASBS",#N/A,TRUE,"IAS";"IASPL",#N/A,TRUE,"IAS";"IASNotes",#N/A,TRUE,"IAS";"CFDir - expanded",#N/A,TRUE,"CF DIR"}</definedName>
    <definedName name="wrn.IAS._.BS._.PL._.CF._.and._.Notes." hidden="1">{"IASBS",#N/A,TRUE,"IAS";"IASPL",#N/A,TRUE,"IAS";"IASNotes",#N/A,TRUE,"IAS";"CFDir - expanded",#N/A,TRUE,"CF DIR"}</definedName>
    <definedName name="wrn.IAS._.FS._.ZOOMED._.IN._.Forms." localSheetId="40" hidden="1">{"IAS_ShortView_1",#N/A,FALSE,"IAS";"IAS_ShortView_2",#N/A,FALSE,"IAS";"IAS_ShortView_3",#N/A,FALSE,"IAS";"IAS_ShortView_4",#N/A,FALSE,"IAS";"IAS_ShortView_5",#N/A,FALSE,"IAS";"IAS_ShortView_6",#N/A,FALSE,"IAS";"IAS_ShortView_7",#N/A,FALSE,"IAS";"CFDir - Zoomed In",#N/A,FALSE,"CF DIR"}</definedName>
    <definedName name="wrn.IAS._.FS._.ZOOMED._.IN._.Forms." hidden="1">{"IAS_ShortView_1",#N/A,FALSE,"IAS";"IAS_ShortView_2",#N/A,FALSE,"IAS";"IAS_ShortView_3",#N/A,FALSE,"IAS";"IAS_ShortView_4",#N/A,FALSE,"IAS";"IAS_ShortView_5",#N/A,FALSE,"IAS";"IAS_ShortView_6",#N/A,FALSE,"IAS";"IAS_ShortView_7",#N/A,FALSE,"IAS";"CFDir - Zoomed In",#N/A,FALSE,"CF DIR"}</definedName>
    <definedName name="wrn.IAS._.Mapping." localSheetId="40" hidden="1">{"IAS Mapping",#N/A,TRUE,"RSA_FS"}</definedName>
    <definedName name="wrn.IAS._.Mapping." hidden="1">{"IAS Mapping",#N/A,TRUE,"RSA_FS"}</definedName>
    <definedName name="wrn.INDEPS." hidden="1">{"page1",#N/A,FALSE,"TIND_CC1";"page2",#N/A,FALSE,"TIND_CC1";"page3",#N/A,FALSE,"TIND_CC1";"page4",#N/A,FALSE,"TIND_CC1";"page5",#N/A,FALSE,"TIND_CC1"}</definedName>
    <definedName name="wrn.Inflation._.factors._.used." localSheetId="40" hidden="1">{#N/A,#N/A,FALSE,"Infl_fact"}</definedName>
    <definedName name="wrn.Inflation._.factors._.used." hidden="1">{#N/A,#N/A,FALSE,"Infl_fact"}</definedName>
    <definedName name="wrn.NWN_QUOTES." hidden="1">{"NWN_Q1810",#N/A,FALSE,"Q1810_1.V";"NWN_Q1412",#N/A,FALSE,"Q1412_1"}</definedName>
    <definedName name="wrn.Paging._.Compco." hidden="1">{"financials",#N/A,TRUE,"6_30_96";"footnotes",#N/A,TRUE,"6_30_96";"valuation",#N/A,TRUE,"6_30_96"}</definedName>
    <definedName name="wrn.PL._.Analysis." localSheetId="40" hidden="1">{"AnalRSA",#N/A,TRUE,"PL-Anal";"AnalIAS",#N/A,TRUE,"PL-Anal"}</definedName>
    <definedName name="wrn.PL._.Analysis." hidden="1">{"AnalRSA",#N/A,TRUE,"PL-Anal";"AnalIAS",#N/A,TRUE,"PL-Anal"}</definedName>
    <definedName name="wrn.pq98o2a." hidden="1">{#N/A,#N/A,FALSE,"Supuestos";#N/A,#N/A,FALSE,"Totales";#N/A,#N/A,FALSE,"UTE TDF";#N/A,#N/A,FALSE,"C. AUSTRAL";#N/A,#N/A,FALSE,"L. ATRAVESADO";#N/A,#N/A,FALSE,"FERNANDEZ  ORO";#N/A,#N/A,FALSE,"PORTEZUELOS";#N/A,#N/A,FALSE,"25 MM";#N/A,#N/A,FALSE,"SAN ROQUE";#N/A,#N/A,FALSE,"A.  PICHANA"}</definedName>
    <definedName name="wrn.Print." hidden="1">{"vi1",#N/A,FALSE,"Financial Statements";"vi2",#N/A,FALSE,"Financial Statements";#N/A,#N/A,FALSE,"DCF"}</definedName>
    <definedName name="wrn.print95and96." hidden="1">{"print95",#N/A,FALSE,"1995E.XLS";"print96",#N/A,FALSE,"1996E.XLS"}</definedName>
    <definedName name="wrn.REPORT1." hidden="1">{"PRINTME",#N/A,FALSE,"FINAL-10"}</definedName>
    <definedName name="wrn.Report2" hidden="1">{"PRINTME",#N/A,FALSE,"FINAL-10"}</definedName>
    <definedName name="wrn.RESULTS." hidden="1">{#N/A,#N/A,FALSE,"HMF";#N/A,#N/A,FALSE,"FACIL";#N/A,#N/A,FALSE,"HMFINANCE";#N/A,#N/A,FALSE,"HMEUROPE";#N/A,#N/A,FALSE,"HHAB CONSO";#N/A,#N/A,FALSE,"PAB";#N/A,#N/A,FALSE,"MMC";#N/A,#N/A,FALSE,"THAI";#N/A,#N/A,FALSE,"SINPA";#N/A,#N/A,FALSE,"POLAND"}</definedName>
    <definedName name="wrn.RSA._.BS._.and._.PL." localSheetId="40" hidden="1">{"BS1",#N/A,TRUE,"RSA_FS";"BS2",#N/A,TRUE,"RSA_FS";"BS3",#N/A,TRUE,"RSA_FS"}</definedName>
    <definedName name="wrn.RSA._.BS._.and._.PL." hidden="1">{"BS1",#N/A,TRUE,"RSA_FS";"BS2",#N/A,TRUE,"RSA_FS";"BS3",#N/A,TRUE,"RSA_FS"}</definedName>
    <definedName name="wrn.sales." hidden="1">{"sales",#N/A,FALSE,"Sales";"sales existing",#N/A,FALSE,"Sales";"sales rd1",#N/A,FALSE,"Sales";"sales rd2",#N/A,FALSE,"Sales"}</definedName>
    <definedName name="wrn.SHORT." hidden="1">{"CREDIT STATISTICS",#N/A,FALSE,"STATS";"CF_AND_IS",#N/A,FALSE,"PLAN";"BALSHEET",#N/A,FALSE,"BALANCE SHEET"}</definedName>
    <definedName name="wrn.Table._.A." hidden="1">{"Table A,pg 1",#N/A,FALSE,"Table A-Prov GUR";"Table A,pg 2",#N/A,FALSE,"Table A-Prov GUR"}</definedName>
    <definedName name="wrn.Table._.A1." hidden="1">{"Table A1,pg 1",#N/A,FALSE,"Table A1-Net Prov Res";"Table A1,pg 2",#N/A,FALSE,"Table A1-Net Prov Res"}</definedName>
    <definedName name="wrn.Wacc." hidden="1">{"Area1",#N/A,FALSE,"OREWACC";"Area2",#N/A,FALSE,"OREWACC"}</definedName>
    <definedName name="wrn.xrates." hidden="1">{#N/A,#N/A,FALSE,"1996";#N/A,#N/A,FALSE,"1995";#N/A,#N/A,FALSE,"1994"}</definedName>
    <definedName name="wrn.ОТЧЕТ._.ПО._.МАРКАМ._.ЗА._.1._.КВАРТАЛ._.1998._.ГОДА." hidden="1">{#N/A,#N/A,FALSE,"1 квартал"}</definedName>
    <definedName name="wrn.Печать._.всех._.форм." hidden="1">{"осн2",#N/A,FALSE,"Оснрасчет";"осн3",#N/A,FALSE,"Оснрасчет";#N/A,#N/A,FALSE,"кальк эн";#N/A,#N/A,FALSE,"накл ц";#N/A,#N/A,FALSE,"накл котельной";#N/A,#N/A,FALSE,"НАКЛ ЭНЕРГ";#N/A,#N/A,FALSE,"НАКЛ ВОДЫ"}</definedName>
    <definedName name="wrn.Прибыль._.дерев." hidden="1">{"Прибыль дерев",#N/A,FALSE,"Дерев"}</definedName>
    <definedName name="wrn.Прибыль._.ЗАП." hidden="1">{"Прибыль ЗАП",#N/A,FALSE,"ЗАП"}</definedName>
    <definedName name="wrn.Прибыль._.инстр." hidden="1">{"Прибыль инстр",#N/A,FALSE,"Инстр"}</definedName>
    <definedName name="wrn.Прибыль._.литейн." hidden="1">{"Прибыль",#N/A,FALSE,"Литейн"}</definedName>
    <definedName name="wrn.Прибыль._.механ." hidden="1">{"Прибыль механ",#N/A,FALSE,"Механ"}</definedName>
    <definedName name="wrn.Прибыль._.прессов." hidden="1">{"Прибыль пресс",#N/A,FALSE,"Прессов"}</definedName>
    <definedName name="wrn.Прибыль._.прокатн." hidden="1">{"Прибыль прокатн",#N/A,FALSE,"Прокатн"}</definedName>
    <definedName name="wrn.Прибыль._.СаМеКо." hidden="1">{"Прибыль СаМеКо",#N/A,FALSE,"Итог СаМеКо"}</definedName>
    <definedName name="wrn.Прибыль._.СМЗ." hidden="1">{"Прибыль СМЗ",#N/A,FALSE,"СМЗ"}</definedName>
    <definedName name="wrn.Прибыль._.энерг." hidden="1">{"Приибыль энерг",#N/A,FALSE,"Энерг"}</definedName>
    <definedName name="ww" hidden="1">{"Area1",#N/A,FALSE,"OREWACC";"Area2",#N/A,FALSE,"OREWACC"}</definedName>
    <definedName name="www" hidden="1">{"Area1",#N/A,FALSE,"OREWACC";"Area2",#N/A,FALSE,"OREWACC"}</definedName>
    <definedName name="wwww" hidden="1">{#N/A,#N/A,FALSE,"HMF";#N/A,#N/A,FALSE,"FACIL";#N/A,#N/A,FALSE,"HMFINANCE";#N/A,#N/A,FALSE,"HMEUROPE";#N/A,#N/A,FALSE,"HHAB CONSO";#N/A,#N/A,FALSE,"PAB";#N/A,#N/A,FALSE,"MMC";#N/A,#N/A,FALSE,"THAI";#N/A,#N/A,FALSE,"SINPA";#N/A,#N/A,FALSE,"POLAND"}</definedName>
    <definedName name="x" hidden="1">{#N/A,#N/A,FALSE,"HMF";#N/A,#N/A,FALSE,"FACIL";#N/A,#N/A,FALSE,"HMFINANCE";#N/A,#N/A,FALSE,"HMEUROPE";#N/A,#N/A,FALSE,"HHAB CONSO";#N/A,#N/A,FALSE,"PAB";#N/A,#N/A,FALSE,"MMC";#N/A,#N/A,FALSE,"THAI";#N/A,#N/A,FALSE,"SINPA";#N/A,#N/A,FALSE,"POLAND"}</definedName>
    <definedName name="xpr" hidden="1">{"Area1",#N/A,FALSE,"OREWACC";"Area2",#N/A,FALSE,"OREWACC"}</definedName>
    <definedName name="XRefCopyRangeCount" hidden="1">2</definedName>
    <definedName name="xx" hidden="1">{"IASTrail",#N/A,FALSE,"IAS"}</definedName>
    <definedName name="yjdjt" hidden="1">'[2]Факт Dink-Inv 2004'!$A$8:$C$98</definedName>
    <definedName name="Z_09A675D7_23C2_4A02_B4C1_56B02CE79286_.wvu.PrintArea" localSheetId="39" hidden="1">#REF!</definedName>
    <definedName name="Z_09A675D7_23C2_4A02_B4C1_56B02CE79286_.wvu.PrintArea" hidden="1">#REF!</definedName>
    <definedName name="Z_1A0ECC1F_4BFD_4C0A_A407_EB12366BDB1A_.wvu.Cols" hidden="1">'[3]Авиа '!$C$1:$C$65536,'[3]Авиа '!$E$1:$E$65536,'[3]Авиа '!$G$1:$H$65536,'[3]Авиа '!$K$1:$M$65536,'[3]Авиа '!$P$1:$Q$65536,'[3]Авиа '!$U$1:$V$65536</definedName>
    <definedName name="Z_30FEE15E_D26F_11D4_A6F7_00508B6A7686_.wvu.FilterData" localSheetId="39" hidden="1">#REF!</definedName>
    <definedName name="Z_30FEE15E_D26F_11D4_A6F7_00508B6A7686_.wvu.FilterData" hidden="1">#REF!</definedName>
    <definedName name="Z_30FEE15E_D26F_11D4_A6F7_00508B6A7686_.wvu.PrintArea" localSheetId="39" hidden="1">#REF!</definedName>
    <definedName name="Z_30FEE15E_D26F_11D4_A6F7_00508B6A7686_.wvu.PrintArea" hidden="1">#REF!</definedName>
    <definedName name="Z_30FEE15E_D26F_11D4_A6F7_00508B6A7686_.wvu.PrintTitles" localSheetId="39" hidden="1">#REF!</definedName>
    <definedName name="Z_30FEE15E_D26F_11D4_A6F7_00508B6A7686_.wvu.PrintTitles" hidden="1">#REF!</definedName>
    <definedName name="Z_30FEE15E_D26F_11D4_A6F7_00508B6A7686_.wvu.Rows" localSheetId="39" hidden="1">#REF!</definedName>
    <definedName name="Z_30FEE15E_D26F_11D4_A6F7_00508B6A7686_.wvu.Rows" hidden="1">#REF!</definedName>
    <definedName name="Z_3AA33222_5D8A_406E_BF01_C68013CB3B35_.wvu.Cols" localSheetId="39" hidden="1">#REF!,#REF!,#REF!</definedName>
    <definedName name="Z_3AA33222_5D8A_406E_BF01_C68013CB3B35_.wvu.Cols" hidden="1">#REF!,#REF!,#REF!</definedName>
    <definedName name="Z_772A0E09_E630_11D6_8608_0001029C9B35_.wvu.Rows" localSheetId="36" hidden="1">#REF!,#REF!,#REF!</definedName>
    <definedName name="Z_772A0E09_E630_11D6_8608_0001029C9B35_.wvu.Rows" localSheetId="23" hidden="1">#REF!,#REF!,#REF!</definedName>
    <definedName name="Z_772A0E09_E630_11D6_8608_0001029C9B35_.wvu.Rows" localSheetId="39" hidden="1">#REF!,#REF!,#REF!</definedName>
    <definedName name="Z_772A0E09_E630_11D6_8608_0001029C9B35_.wvu.Rows" hidden="1">#REF!,#REF!,#REF!</definedName>
    <definedName name="Z_A9FF1EAD_E7B8_4A8D_9232_4283389FA5DC_.wvu.Cols" localSheetId="39" hidden="1">#REF!</definedName>
    <definedName name="Z_A9FF1EAD_E7B8_4A8D_9232_4283389FA5DC_.wvu.Cols" hidden="1">#REF!</definedName>
    <definedName name="Z_A9FF1EAD_E7B8_4A8D_9232_4283389FA5DC_.wvu.PrintArea" localSheetId="39" hidden="1">#REF!</definedName>
    <definedName name="Z_A9FF1EAD_E7B8_4A8D_9232_4283389FA5DC_.wvu.PrintArea" hidden="1">#REF!</definedName>
    <definedName name="Z_A9FF1EAD_E7B8_4A8D_9232_4283389FA5DC_.wvu.PrintTitles" localSheetId="39" hidden="1">#REF!</definedName>
    <definedName name="Z_A9FF1EAD_E7B8_4A8D_9232_4283389FA5DC_.wvu.PrintTitles" hidden="1">#REF!</definedName>
    <definedName name="Z_CC87E0A5_41CE_4053_8664_2450C762FEFF_.wvu.Cols" hidden="1">'[3]Авиа '!$C$1:$C$65536,'[3]Авиа '!$E$1:$E$65536,'[3]Авиа '!$G$1:$H$65536,'[3]Авиа '!$K$1:$M$65536,'[3]Авиа '!$P$1:$Q$65536,'[3]Авиа '!$U$1:$V$65536</definedName>
    <definedName name="Z_E3DB78BC_F847_4E0A_8AF3_61B1B9D963F4_.wvu.Cols" localSheetId="39" hidden="1">#REF!</definedName>
    <definedName name="Z_E3DB78BC_F847_4E0A_8AF3_61B1B9D963F4_.wvu.Cols" hidden="1">#REF!</definedName>
    <definedName name="Z_E3DB78BC_F847_4E0A_8AF3_61B1B9D963F4_.wvu.PrintArea" localSheetId="39" hidden="1">#REF!</definedName>
    <definedName name="Z_E3DB78BC_F847_4E0A_8AF3_61B1B9D963F4_.wvu.PrintArea" hidden="1">#REF!</definedName>
    <definedName name="Z_E3DB78BC_F847_4E0A_8AF3_61B1B9D963F4_.wvu.PrintTitles" localSheetId="39" hidden="1">#REF!</definedName>
    <definedName name="Z_E3DB78BC_F847_4E0A_8AF3_61B1B9D963F4_.wvu.PrintTitles" hidden="1">#REF!</definedName>
    <definedName name="Z_F1CE2A21_7959_4814_864C_012B7B1A049F_.wvu.Rows" localSheetId="36" hidden="1">#REF!,#REF!,#REF!,#REF!,#REF!,#REF!,#REF!,#REF!,#REF!,#REF!,#REF!,#REF!,#REF!,#REF!</definedName>
    <definedName name="Z_F1CE2A21_7959_4814_864C_012B7B1A049F_.wvu.Rows" localSheetId="23" hidden="1">#REF!,#REF!,#REF!,#REF!,#REF!,#REF!,#REF!,#REF!,#REF!,#REF!,#REF!,#REF!,#REF!,#REF!</definedName>
    <definedName name="Z_F1CE2A21_7959_4814_864C_012B7B1A049F_.wvu.Rows" localSheetId="40" hidden="1">#REF!,#REF!,#REF!,#REF!,#REF!,#REF!,#REF!,#REF!,#REF!,#REF!,#REF!,#REF!,#REF!,#REF!</definedName>
    <definedName name="Z_F1CE2A21_7959_4814_864C_012B7B1A049F_.wvu.Rows" localSheetId="39" hidden="1">#REF!,#REF!,#REF!,#REF!,#REF!,#REF!,#REF!,#REF!,#REF!,#REF!,#REF!,#REF!,#REF!,#REF!</definedName>
    <definedName name="Z_F1CE2A21_7959_4814_864C_012B7B1A049F_.wvu.Rows" hidden="1">#REF!,#REF!,#REF!,#REF!,#REF!,#REF!,#REF!,#REF!,#REF!,#REF!,#REF!,#REF!,#REF!,#REF!</definedName>
    <definedName name="а" hidden="1">{#N/A,#N/A,FALSE,"1 квартал"}</definedName>
    <definedName name="аааа" localSheetId="39" hidden="1">#REF!</definedName>
    <definedName name="аааа" hidden="1">#REF!</definedName>
    <definedName name="аааааа" hidden="1">{"Приибыль энерг",#N/A,FALSE,"Энерг"}</definedName>
    <definedName name="авпова" hidden="1">{"IAS Mapping",#N/A,TRUE,"RSA_FS"}</definedName>
    <definedName name="акциз_мнпз_аи92">[4]Акцизы!$B$240:$Y$240</definedName>
    <definedName name="акциз_мнпз_аи95">[4]Акцизы!$B$239:$Y$239</definedName>
    <definedName name="акциз_мнпз_аи98">[4]Акцизы!$B$238:$Y$238</definedName>
    <definedName name="акциз_мнпз_дтз">[4]Акцизы!$B$243:$Y$243</definedName>
    <definedName name="акциз_мнпз_дтл">[4]Акцизы!$B$242:$Y$242</definedName>
    <definedName name="акциз_онпз_аи92">[4]Акцизы!$B$250:$Y$250</definedName>
    <definedName name="акциз_онпз_аи95">[4]Акцизы!$B$249:$Y$249</definedName>
    <definedName name="акциз_онпз_аи98">[4]Акцизы!$B$248:$Y$248</definedName>
    <definedName name="акциз_онпз_дтз">[4]Акцизы!$B$253:$Y$253</definedName>
    <definedName name="акциз_онпз_дтл">[4]Акцизы!$B$252:$Y$252</definedName>
    <definedName name="акциз_янос_аи92">[4]Акцизы!$B$260:$Y$260</definedName>
    <definedName name="акциз_янос_аи95">[4]Акцизы!$B$259:$Y$259</definedName>
    <definedName name="акциз_янос_аи98">[4]Акцизы!$B$258:$Y$258</definedName>
    <definedName name="акциз_янос_дт590">[4]Акцизы!$B$264:$Y$264</definedName>
    <definedName name="акциз_янос_дтз">[4]Акцизы!$B$263:$Y$263</definedName>
    <definedName name="акциз_янос_дтл">[4]Акцизы!$B$262:$Y$262</definedName>
    <definedName name="акцизы_автобенз_кл0_REAL">[4]Акцизы!$B$10:$Y$10</definedName>
    <definedName name="акцизы_автобенз_кл5_REAL">[4]Акцизы!$B$11:$Y$11</definedName>
    <definedName name="акцизы_автобенз_кл5_реал">[4]Акцизы!$B$160:$Y$160</definedName>
    <definedName name="акцизы_автобенз_прямогон_REAL">[4]Акцизы!$B$13:$Y$13</definedName>
    <definedName name="акцизы_бензол_пара_орто_REAL">[4]Акцизы!$B$24:$Y$24</definedName>
    <definedName name="акцизы_дт_кл5_REAL">[4]Акцизы!$B$17:$Y$17</definedName>
    <definedName name="акцизы_дт_кл5_реал">[4]Акцизы!$B$161:$AE$161</definedName>
    <definedName name="акцизы_керосин_REAL">[4]Акцизы!$B$25:$Y$25</definedName>
    <definedName name="акцизы_моторные_масла_REAL">[4]Акцизы!$B$21:$Y$21</definedName>
    <definedName name="акцизы_печное_топливо_REAL">[4]Акцизы!$B$20:$Y$20</definedName>
    <definedName name="Алексеевское" hidden="1">{"NWN_Q1810",#N/A,FALSE,"Q1810_1.V";"NWN_Q1412",#N/A,FALSE,"Q1412_1"}</definedName>
    <definedName name="ан" hidden="1">{#N/A,#N/A,FALSE,"1996";#N/A,#N/A,FALSE,"1995";#N/A,#N/A,FALSE,"1994"}</definedName>
    <definedName name="апара" hidden="1">{"IASTrail",#N/A,FALSE,"IAS"}</definedName>
    <definedName name="аыца" hidden="1">{"IASTrail",#N/A,FALSE,"IAS"}</definedName>
    <definedName name="б" hidden="1">{"IASTrail",#N/A,FALSE,"IAS"}</definedName>
    <definedName name="ббб" hidden="1">{"NWN_Q1810",#N/A,FALSE,"Q1810_1.V";"NWN_Q1412",#N/A,FALSE,"Q1412_1"}</definedName>
    <definedName name="белкам" hidden="1">{"NWN_Q1810",#N/A,FALSE,"Q1810_1.V";"NWN_Q1412",#N/A,FALSE,"Q1412_1"}</definedName>
    <definedName name="белкамнефть" hidden="1">{"NWN_Q1810",#N/A,FALSE,"Q1810_1.V";"NWN_Q1412",#N/A,FALSE,"Q1412_1"}</definedName>
    <definedName name="бур21" hidden="1">{"IASTrail",#N/A,FALSE,"IAS"}</definedName>
    <definedName name="бюджет" localSheetId="39" hidden="1">#REF!</definedName>
    <definedName name="бюджет" hidden="1">#REF!</definedName>
    <definedName name="в" hidden="1">{#N/A,#N/A,FALSE,"1 квартал"}</definedName>
    <definedName name="вап" hidden="1">{"IASBS",#N/A,FALSE,"IAS";"IASPL",#N/A,FALSE,"IAS";#N/A,#N/A,FALSE,"CF DIR";"IASNotes",#N/A,FALSE,"IAS";#N/A,#N/A,FALSE,"FA_1";#N/A,#N/A,FALSE,"Dep'n FC";#N/A,#N/A,FALSE,"Dep'n SE";#N/A,#N/A,FALSE,"Inv_1";#N/A,#N/A,FALSE,"NMG";#N/A,#N/A,FALSE,"Recon";#N/A,#N/A,FALSE,"EPS"}</definedName>
    <definedName name="вау" hidden="1">{#N/A,#N/A,FALSE,"1 квартал"}</definedName>
    <definedName name="ВВП_СцБаза">'[4]Бюджет РФ'!$B$37:$O$37</definedName>
    <definedName name="ВВП_СцБюдж">'[4]Бюджет РФ'!$B$35:$O$35</definedName>
    <definedName name="ВВП_СцВыс">'[4]Бюджет РФ'!$B$38:$O$38</definedName>
    <definedName name="ВВП_СцНизк">'[4]Бюджет РФ'!$B$36:$O$36</definedName>
    <definedName name="взд" hidden="1">{"NWN_Q1810",#N/A,FALSE,"Q1810_1.V";"NWN_Q1412",#N/A,FALSE,"Q1412_1"}</definedName>
    <definedName name="всп." hidden="1">{"Прибыль инстр",#N/A,FALSE,"Инстр"}</definedName>
    <definedName name="Выручка" hidden="1">{"print95",#N/A,FALSE,"1995E.XLS";"print96",#N/A,FALSE,"1996E.XLS"}</definedName>
    <definedName name="год">'[4]Цена на нефть, USD'!$A$2:$Y$2</definedName>
    <definedName name="График">"Диагр. 4"</definedName>
    <definedName name="дд" localSheetId="40" hidden="1">{"IAS Mapping",#N/A,TRUE,"RSA_FS"}</definedName>
    <definedName name="дд" hidden="1">{"IAS Mapping",#N/A,TRUE,"RSA_FS"}</definedName>
    <definedName name="джру" localSheetId="40" hidden="1">{#N/A,#N/A,FALSE,"Infl_fact"}</definedName>
    <definedName name="джру" hidden="1">{#N/A,#N/A,FALSE,"Infl_fact"}</definedName>
    <definedName name="ДЗКЗ" hidden="1">{"financials",#N/A,TRUE,"6_30_96";"footnotes",#N/A,TRUE,"6_30_96";"valuation",#N/A,TRUE,"6_30_96"}</definedName>
    <definedName name="дифф_Brent_Urals">'[4]Цена на нефть, USD'!$B$13:$Y$13</definedName>
    <definedName name="дифф_корр_мнпз_гст_01">[4]Транспорт!$B$87:$Y$87</definedName>
    <definedName name="дифф_корр_мнпз_гст_05">[4]Транспорт!$B$88:$Y$88</definedName>
    <definedName name="дифф_корр_мнпз_дтл">[4]Транспорт!$B$85:$Y$85</definedName>
    <definedName name="дифф_корр_мнпз_мазут">[4]Транспорт!$B$86:$Y$86</definedName>
    <definedName name="дифф_корр_онпз_гст_01">[4]Транспорт!$B$92:$Y$92</definedName>
    <definedName name="дифф_корр_онпз_гст_05">[4]Транспорт!$B$93:$Y$93</definedName>
    <definedName name="дифф_корр_онпз_дтл">[4]Транспорт!$B$90:$Y$90</definedName>
    <definedName name="дифф_корр_онпз_мазут">[4]Транспорт!$B$91:$Y$91</definedName>
    <definedName name="дифф_корр_янос_гст_01">[4]Транспорт!$B$97:$Y$97</definedName>
    <definedName name="дифф_корр_янос_гст_05">[4]Транспорт!$B$98:$Y$98</definedName>
    <definedName name="дифф_корр_янос_дтл">[4]Транспорт!$B$95:$Y$95</definedName>
    <definedName name="дифф_корр_янос_мазут">[4]Транспорт!$B$96:$Y$96</definedName>
    <definedName name="дифф_мнпз_ULSFO_01">[4]Транспорт!$B$54:$Y$54</definedName>
    <definedName name="дифф_мнпз_ULSFO_05">[4]Транспорт!$B$55:$Y$55</definedName>
    <definedName name="дифф_мнпз_аи92">[4]Транспорт!$B$47:$Y$47</definedName>
    <definedName name="дифф_мнпз_дтл">[4]Транспорт!$B$49:$Y$49</definedName>
    <definedName name="дифф_мнпз_мазут">[4]Транспорт!$B$53:$Y$53</definedName>
    <definedName name="дифф_мнпз_нафта">[4]Транспорт!$B$48:$Y$48</definedName>
    <definedName name="дифф_онпз_ULSFO_01">[4]Транспорт!$B$66:$Y$66</definedName>
    <definedName name="дифф_онпз_ULSFO_05">[4]Транспорт!$B$67:$Y$67</definedName>
    <definedName name="дифф_онпз_аи92">[4]Транспорт!$B$59:$Y$59</definedName>
    <definedName name="дифф_онпз_дтл">[4]Транспорт!$B$61:$Y$61</definedName>
    <definedName name="дифф_онпз_керосин">[4]Транспорт!$B$63:$Y$63</definedName>
    <definedName name="дифф_онпз_мазут">[4]Транспорт!$B$65:$Y$65</definedName>
    <definedName name="дифф_онпз_нафта">[4]Транспорт!$B$60:$Y$60</definedName>
    <definedName name="дифф_янос_ULSFO_01">[4]Транспорт!$B$79:$Y$79</definedName>
    <definedName name="дифф_янос_ULSFO_05">[4]Транспорт!$B$80:$Y$80</definedName>
    <definedName name="дифф_янос_аи92">[4]Транспорт!$B$71:$Y$71</definedName>
    <definedName name="дифф_янос_дт590">[4]Транспорт!$B$75:$Y$75</definedName>
    <definedName name="дифф_янос_дтл">[4]Транспорт!$B$73:$Y$73</definedName>
    <definedName name="дифф_янос_керосин">[4]Транспорт!$B$76:$Y$76</definedName>
    <definedName name="дифф_янос_мазут">[4]Транспорт!$B$78:$Y$78</definedName>
    <definedName name="дифф_янос_нафта">[4]Транспорт!$B$72:$Y$72</definedName>
    <definedName name="е" hidden="1">{"NWN_Q1810",#N/A,FALSE,"Q1810_1.V";"NWN_Q1412",#N/A,FALSE,"Q1412_1"}</definedName>
    <definedName name="ееее" localSheetId="40" hidden="1">{"IASBS",#N/A,TRUE,"IAS";"IASPL",#N/A,TRUE,"IAS";"IASNotes",#N/A,TRUE,"IAS";"CFDir - expanded",#N/A,TRUE,"CF DIR"}</definedName>
    <definedName name="ееее" hidden="1">{"IASBS",#N/A,TRUE,"IAS";"IASPL",#N/A,TRUE,"IAS";"IASNotes",#N/A,TRUE,"IAS";"CFDir - expanded",#N/A,TRUE,"CF DIR"}</definedName>
    <definedName name="еек" hidden="1">{"AnalRSA",#N/A,TRUE,"PL-Anal";"AnalIAS",#N/A,TRUE,"PL-Anal"}</definedName>
    <definedName name="ек" hidden="1">{"IASTrail",#N/A,FALSE,"IAS"}</definedName>
    <definedName name="жот" localSheetId="40" hidden="1">{"IAS Mapping",#N/A,FALSE,"RSA_FS";#N/A,#N/A,FALSE,"CHECK!";#N/A,#N/A,FALSE,"Recon";#N/A,#N/A,FALSE,"NMG";#N/A,#N/A,FALSE,"Journals";"AnalRSA",#N/A,FALSE,"PL-Anal";"AnalIAS",#N/A,FALSE,"PL-Anal";#N/A,#N/A,FALSE,"COS"}</definedName>
    <definedName name="жот" hidden="1">{"IAS Mapping",#N/A,FALSE,"RSA_FS";#N/A,#N/A,FALSE,"CHECK!";#N/A,#N/A,FALSE,"Recon";#N/A,#N/A,FALSE,"NMG";#N/A,#N/A,FALSE,"Journals";"AnalRSA",#N/A,FALSE,"PL-Anal";"AnalIAS",#N/A,FALSE,"PL-Anal";#N/A,#N/A,FALSE,"COS"}</definedName>
    <definedName name="ЗАД" hidden="1">{"Прибыль",#N/A,FALSE,"Литейн"}</definedName>
    <definedName name="им" hidden="1">{"Приибыль энерг",#N/A,FALSE,"Энерг"}</definedName>
    <definedName name="индекс_инфл_EU">[4]Инфляция!$B$61:$Y$61</definedName>
    <definedName name="индекс_инфл_RUB">[4]Инфляция!$J$62:$Y$62</definedName>
    <definedName name="индекс_инфл_USD">[4]Инфляция!$B$60:$Y$60</definedName>
    <definedName name="индекс_инфл_курс_RUB_USD">[4]Инфляция!$B$82:$Y$82</definedName>
    <definedName name="индекс_тариф_газ">[4]Инфляция!$B$68:$Y$68</definedName>
    <definedName name="индекс_тариф_транснефть">[4]Инфляция!$B$63:$Y$63</definedName>
    <definedName name="инфляция_рф_дляТранспорта">[4]Инфляция!$B$9:$Y$9</definedName>
    <definedName name="инфляция_рф_ипц">[4]Инфляция!$B$6:$Y$6</definedName>
    <definedName name="инфляция_сша">[4]Инфляция!$B$4:$Y$4</definedName>
    <definedName name="инфляция_тепло_мнпз">[4]Инфляция!$B$23:$Y$23</definedName>
    <definedName name="инфляция_тепло_мнпз_реал">[4]Инфляция!$B$51:$Y$51</definedName>
    <definedName name="инфляция_тепло_онпз">[4]Инфляция!$B$22:$Y$22</definedName>
    <definedName name="инфляция_тепло_онпз_реал">[4]Инфляция!$B$50:$Y$50</definedName>
    <definedName name="инфляция_тепло_янос">[4]Инфляция!$B$24:$Y$24</definedName>
    <definedName name="инфляция_тепло_янос_реал">[4]Инфляция!$B$52:$Y$52</definedName>
    <definedName name="инфляция_транснефть">[4]Инфляция!$B$12:$Y$12</definedName>
    <definedName name="инфляция_ээ_мнпз">[4]Инфляция!$B$20:$Y$20</definedName>
    <definedName name="инфляция_ээ_мнпз_реал">[4]Инфляция!$B$48:$Y$48</definedName>
    <definedName name="инфляция_ээ_онпз">[4]Инфляция!$B$19:$Y$19</definedName>
    <definedName name="инфляция_ээ_онпз_реал">[4]Инфляция!$B$47:$Y$47</definedName>
    <definedName name="инфляция_ээ_янос">[4]Инфляция!$B$21:$Y$21</definedName>
    <definedName name="инфляция_ээ_янос_реал">[4]Инфляция!$B$49:$Y$49</definedName>
    <definedName name="й11111" hidden="1">{#N/A,#N/A,FALSE,"1 квартал"}</definedName>
    <definedName name="йцк" hidden="1">{#N/A,#N/A,FALSE,"1 квартал"}</definedName>
    <definedName name="КВ" hidden="1">{"IASBS",#N/A,TRUE,"IAS";"IASPL",#N/A,TRUE,"IAS";"IASNotes",#N/A,TRUE,"IAS";"CFDir - expanded",#N/A,TRUE,"CF DIR"}</definedName>
    <definedName name="Кв4" hidden="1">{#N/A,#N/A,FALSE,"1 квартал"}</definedName>
    <definedName name="Кипр" hidden="1">'[2]Факт Dink-Inv 2004'!$A$8:$C$98</definedName>
    <definedName name="кккк" hidden="1">{"IASTrail",#N/A,FALSE,"IAS"}</definedName>
    <definedName name="комиссия_гпн_трейдинг_NOM">[4]Транспорт!$B$161:$Y$161</definedName>
    <definedName name="комиссия_гпн_трейдинг_REAL">[4]Транспорт!$B$148:$Y$148</definedName>
    <definedName name="консервация" hidden="1">{#N/A,#N/A,FALSE,"1 квартал"}</definedName>
    <definedName name="коэфф_барр_Brent">'[4]Коэфф.барр.'!$B$4:$AD$4</definedName>
    <definedName name="коэфф_барр_бадра">'[4]Коэфф.барр.'!$B$15:$AD$15</definedName>
    <definedName name="коэфф_барр_для_пошлины">'[4]Коэфф.барр.'!$B$13:$AD$13</definedName>
    <definedName name="коэфф_барр_долгинское">'[4]Коэфф.барр.'!$B$11:$AD$11</definedName>
    <definedName name="коэфф_барр_козьмино">'[4]Коэфф.барр.'!$B$7:$AD$7</definedName>
    <definedName name="коэфф_барр_курдистан">'[4]Коэфф.барр.'!$B$14:$AD$14</definedName>
    <definedName name="коэфф_барр_новороссийск_urals">'[4]Коэфф.барр.'!$B$5:$AD$5</definedName>
    <definedName name="коэфф_барр_новый_порт">'[4]Коэфф.барр.'!$B$9:$AD$9</definedName>
    <definedName name="коэфф_барр_приморск_urals">'[4]Коэфф.барр.'!$B$6:$AD$6</definedName>
    <definedName name="коэфф_барр_приразломное">'[4]Коэфф.барр.'!$B$10:$AD$10</definedName>
    <definedName name="коэфф_барр_СахалинА">'[4]Коэфф.барр.'!$B$16:$Y$16</definedName>
    <definedName name="коэфф_барр_СахалинБ">'[4]Коэфф.барр.'!$B$17:$Y$17</definedName>
    <definedName name="коэфф_барр_царичанское">'[4]Коэфф.барр.'!$B$12:$AD$12</definedName>
    <definedName name="коэфф_вычет_бензол_пара_орто">[4]Акцизы!$B$42:$Y$42</definedName>
    <definedName name="коэфф_вычет_керосин">[4]Акцизы!$B$43:$Y$43</definedName>
    <definedName name="коэфф_вычет_прямогонный">[4]Акцизы!$B$41:$Y$41</definedName>
    <definedName name="коэфф_перевода_козьмино">'[4]Коэфф.барр.'!$B$7:$AD$7</definedName>
    <definedName name="коэфф_перевода_л_т_бензин">'[4]Коэфф.барр.'!$B$19:$AD$19</definedName>
    <definedName name="коэфф_перевода_л_т_дизель">'[4]Коэфф.барр.'!$B$20:$AD$20</definedName>
    <definedName name="коэфф_перевода_новороссийск">'[4]Коэфф.барр.'!$B$5:$AD$5</definedName>
    <definedName name="коэфф_перевода_оренбург">'[4]Коэфф.барр.'!$B$8:$AD$8</definedName>
    <definedName name="коэфф_перевода_приморск">'[4]Коэфф.барр.'!$B$6:$AD$6</definedName>
    <definedName name="коэфф_пошлина_бензины">[4]Налоги!$B$11:$Y$11</definedName>
    <definedName name="коэфф_пошлина_битум">[4]Налоги!$B$17:$Y$17</definedName>
    <definedName name="коэфф_пошлина_дизель">[4]Налоги!$B$12:$Y$12</definedName>
    <definedName name="коэфф_пошлина_кокс">[4]Налоги!$B$18:$Y$18</definedName>
    <definedName name="коэфф_пошлина_масла">[4]Налоги!$B$14:$Y$14</definedName>
    <definedName name="коэфф_пошлина_нафта">[4]Налоги!$B$15:$Y$15</definedName>
    <definedName name="коэфф_пошлина_нефть">[4]Налоги!$B$10:$Y$10</definedName>
    <definedName name="коэфф_пошлина_светлые">[4]Налоги!$B$13:$Y$13</definedName>
    <definedName name="коэфф_пошлина_темные">[4]Налоги!$B$16:$Y$16</definedName>
    <definedName name="коэффициент_перевода_новороссийск">'[4]Коэфф.барр.'!$B$5:$AD$5</definedName>
    <definedName name="курс_доллара_номинальный">'[4]Цена на нефть, USD'!$B$71:$Y$71</definedName>
    <definedName name="курс_доллара_реальный">'[4]Цена на нефть, USD'!$B$6:$Y$6</definedName>
    <definedName name="курс_евро_реальный">'[4]Цена на нефть, USD'!$B$8:$Y$8</definedName>
    <definedName name="л" hidden="1">{"IASTrail",#N/A,FALSE,"IAS"}</definedName>
    <definedName name="ллл" hidden="1">{"print95",#N/A,FALSE,"1995E.XLS";"print96",#N/A,FALSE,"1996E.XLS"}</definedName>
    <definedName name="м" localSheetId="39" hidden="1">#REF!</definedName>
    <definedName name="м" hidden="1">#REF!</definedName>
    <definedName name="март" localSheetId="39" hidden="1">#REF!</definedName>
    <definedName name="март" hidden="1">#REF!</definedName>
    <definedName name="Медвежье" hidden="1">{"NWN_Q1810",#N/A,FALSE,"Q1810_1.V";"NWN_Q1412",#N/A,FALSE,"Q1412_1"}</definedName>
    <definedName name="МММ" hidden="1">{"AnalRSA",#N/A,TRUE,"PL-Anal";"AnalIAS",#N/A,TRUE,"PL-Anal"}</definedName>
    <definedName name="налог_на_имущество">[4]Налоги!$B$5:$Y$5</definedName>
    <definedName name="налог_на_прибыль">[4]Налоги!$B$4:$Y$4</definedName>
    <definedName name="ндпи_газ_безконденсата">'[4]НДПИ газ'!$B$31:$AD$31</definedName>
    <definedName name="ндпи_газ_сконденсатом_Нортгаз">'[4]НДПИ газ'!$B$73:$AD$73</definedName>
    <definedName name="ндпи_газ_сконденсатом_СЭ">'[4]НДПИ газ'!$B$52:$AD$52</definedName>
    <definedName name="ндпи_конденсат_Нортгаз">'[4]НДПИ газ'!$B$74:$AD$74</definedName>
    <definedName name="ндпи_конденсат_СЭ">'[4]НДПИ газ'!$B$53:$AD$53</definedName>
    <definedName name="ндпи_льгота_ево_яхинское_газ" localSheetId="39">[4]Налоги!#REF!</definedName>
    <definedName name="ндпи_льгота_ево_яхинское_газ">[4]Налоги!#REF!</definedName>
    <definedName name="ндпи_льгота_ево_яхинское_гк" localSheetId="39">[4]Налоги!#REF!</definedName>
    <definedName name="ндпи_льгота_ево_яхинское_гк">[4]Налоги!#REF!</definedName>
    <definedName name="ндпи_льгота_самбургское_газ" localSheetId="39">[4]Налоги!#REF!</definedName>
    <definedName name="ндпи_льгота_самбургское_газ">[4]Налоги!#REF!</definedName>
    <definedName name="ндпи_льгота_самбургское_гк" localSheetId="39">[4]Налоги!#REF!</definedName>
    <definedName name="ндпи_льгота_самбургское_гк">[4]Налоги!#REF!</definedName>
    <definedName name="ндпи_льгота_сев_часельское_газ" localSheetId="39">[4]Налоги!#REF!</definedName>
    <definedName name="ндпи_льгота_сев_часельское_газ">[4]Налоги!#REF!</definedName>
    <definedName name="ндпи_льгота_сев_часельское_гк" localSheetId="39">[4]Налоги!#REF!</definedName>
    <definedName name="ндпи_льгота_сев_часельское_гк">[4]Налоги!#REF!</definedName>
    <definedName name="ндпи_льгота_уренгой_газ" localSheetId="39">[4]Налоги!#REF!</definedName>
    <definedName name="ндпи_льгота_уренгой_газ">[4]Налоги!#REF!</definedName>
    <definedName name="ндпи_льгота_уренгой_гк" localSheetId="39">[4]Налоги!#REF!</definedName>
    <definedName name="ндпи_льгота_уренгой_гк">[4]Налоги!#REF!</definedName>
    <definedName name="ндпи_льгота_яро_яхинское_газ" localSheetId="39">[4]Налоги!#REF!</definedName>
    <definedName name="ндпи_льгота_яро_яхинское_газ">[4]Налоги!#REF!</definedName>
    <definedName name="ндпи_льгота_яро_яхинское_гк" localSheetId="39">[4]Налоги!#REF!</definedName>
    <definedName name="ндпи_льгота_яро_яхинское_гк">[4]Налоги!#REF!</definedName>
    <definedName name="ндпи_нефть">[4]Налоги!$B$74:$Y$74</definedName>
    <definedName name="ндпи_нефть_базовая_ставка">[4]Налоги!$B$229:$Y$229</definedName>
    <definedName name="НДПИ_цена_отсечения">[4]Налоги!$B$65:$Y$65</definedName>
    <definedName name="ндс">[4]Налоги!$B$6:$Y$6</definedName>
    <definedName name="нетбэк_бадра">'[4]NetBack REAL'!$B$148:$Y$148</definedName>
    <definedName name="нетбэк_всто_безльгот" localSheetId="39">'[4]NetBack REAL'!#REF!</definedName>
    <definedName name="нетбэк_всто_безльгот">'[4]NetBack REAL'!#REF!</definedName>
    <definedName name="нетбэк_всто_безльгот_козьмино">'[4]NetBack REAL'!$B$54:$Y$54</definedName>
    <definedName name="нетбэк_всто_сльготами" localSheetId="39">'[4]NetBack REAL'!#REF!</definedName>
    <definedName name="нетбэк_всто_сльготами">'[4]NetBack REAL'!#REF!</definedName>
    <definedName name="нетбэк_долгинское_без_учета_нулевой_пошлины">'[4]NetBack REAL'!$B$117:$Y$117</definedName>
    <definedName name="нетбэк_долгинское_с_учетом_нулевой_пошлины" localSheetId="39">'[4]NetBack REAL'!#REF!</definedName>
    <definedName name="нетбэк_долгинское_с_учетом_нулевой_пошлины">'[4]NetBack REAL'!#REF!</definedName>
    <definedName name="нетбэк_капитоновка">'[4]NetBack REAL'!$B$100:$Y$100</definedName>
    <definedName name="нетбэк_курдистан">'[4]NetBack REAL'!$B$139:$Y$139</definedName>
    <definedName name="нетбэк_куюмба">'[4]NetBack REAL'!$B$71:$Y$71</definedName>
    <definedName name="нетбэк_мессояха_безучетальгот">'[4]NetBack REAL'!$B$105:$Y$105</definedName>
    <definedName name="нетбэк_мессояха_с_учетом_льгот">'[4]NetBack REAL'!$B$104:$Y$104</definedName>
    <definedName name="нетбэк_нефть_МНПЗ">'[4]NetBack REAL'!$B$8:$Y$8</definedName>
    <definedName name="нетбэк_нефть_ОНПЗ">'[4]NetBack REAL'!$B$7:$Y$7</definedName>
    <definedName name="нетбэк_нефть_ЯНОС">'[4]NetBack REAL'!$B$9:$Y$9</definedName>
    <definedName name="нетбэк_новопортовское_безльгот">'[4]NetBack REAL'!$B$110:$Y$110</definedName>
    <definedName name="нетбэк_новопортовское_безльгот_безфрахта">'[4]NetBack REAL'!$B$112:$Y$112</definedName>
    <definedName name="нетбэк_новопортовское_сльготами">'[4]NetBack REAL'!$B$109:$Y$109</definedName>
    <definedName name="нетбэк_новопортовское_сльготами_безфрахта">'[4]NetBack REAL'!$B$111:$Y$111</definedName>
    <definedName name="нетбэк_оренбург">'[4]NetBack REAL'!$B$75:$Y$75</definedName>
    <definedName name="нетбэк_приразломное_без_учета_льгот">'[4]NetBack REAL'!$B$115:$Y$115</definedName>
    <definedName name="нетбэк_приразломное_с_учетом_льгот">'[4]NetBack REAL'!$B$114:$Y$114</definedName>
    <definedName name="нетбэк_сгк_ОНПЗ">'[4]NetBack REAL'!$B$11:$Y$11</definedName>
    <definedName name="нетбэк_толедо">'[4]NetBack REAL'!$B$153:$Y$153</definedName>
    <definedName name="нетбэк_холмогоры_новороссийск_реальный">'[4]NetBack REAL'!$B$13:$Y$13</definedName>
    <definedName name="нетбэк_царичанское_балейкинское">'[4]NetBack REAL'!$B$87:$Y$87</definedName>
    <definedName name="нетбэк_чаядинское">'[4]NetBack REAL'!$B$68:$Y$68</definedName>
    <definedName name="нетбэк_чона_льготы">'[4]NetBack REAL'!$B$65:$Y$65</definedName>
    <definedName name="о" localSheetId="39" hidden="1">#REF!</definedName>
    <definedName name="о" hidden="1">#REF!</definedName>
    <definedName name="о61005" hidden="1">{"print95",#N/A,FALSE,"1995E.XLS";"print96",#N/A,FALSE,"1996E.XLS"}</definedName>
    <definedName name="ОБД" hidden="1">{#N/A,#N/A,FALSE,"1 квартал"}</definedName>
    <definedName name="Объемы" localSheetId="39" hidden="1">#REF!</definedName>
    <definedName name="Объемы" hidden="1">#REF!</definedName>
    <definedName name="ОВМ" localSheetId="39" hidden="1">#REF!</definedName>
    <definedName name="ОВМ" hidden="1">#REF!</definedName>
    <definedName name="ОЛЯ" localSheetId="39" hidden="1">#REF!</definedName>
    <definedName name="ОЛЯ" hidden="1">#REF!</definedName>
    <definedName name="оптовая_мнпз_аи92">[4]Крупноопт.цены!$B$10:$AE$10</definedName>
    <definedName name="оптовая_мнпз_аи95">[4]Крупноопт.цены!$B$9:$AE$9</definedName>
    <definedName name="оптовая_мнпз_аи98">[4]Крупноопт.цены!$B$8:$AE$8</definedName>
    <definedName name="оптовая_мнпз_дтз">[4]Крупноопт.цены!$B$13:$AE$13</definedName>
    <definedName name="оптовая_мнпз_дтл">[4]Крупноопт.цены!$B$12:$AE$12</definedName>
    <definedName name="оптовая_мнпз_керосин">[4]Крупноопт.цены!$B$14:$AE$14</definedName>
    <definedName name="оптовая_мнпз_мазут">[4]Крупноопт.цены!$B$15:$AE$15</definedName>
    <definedName name="оптовая_мнпз_нафта">[4]Крупноопт.цены!$B$11:$AE$11</definedName>
    <definedName name="оптовая_онпз_аи92">[4]Крупноопт.цены!$B$21:$AE$21</definedName>
    <definedName name="оптовая_онпз_аи95">[4]Крупноопт.цены!$B$20:$AE$20</definedName>
    <definedName name="оптовая_онпз_аи98">[4]Крупноопт.цены!$B$19:$AE$19</definedName>
    <definedName name="оптовая_онпз_дтз">[4]Крупноопт.цены!$B$24:$AE$24</definedName>
    <definedName name="оптовая_онпз_дтл">[4]Крупноопт.цены!$B$23:$AE$23</definedName>
    <definedName name="оптовая_онпз_керосин">[4]Крупноопт.цены!$B$25:$AE$25</definedName>
    <definedName name="оптовая_онпз_мазут">[4]Крупноопт.цены!$B$26:$AE$26</definedName>
    <definedName name="оптовая_онпз_нафта">[4]Крупноопт.цены!$B$22:$AE$22</definedName>
    <definedName name="оптовая_янос_аи92">[4]Крупноопт.цены!$B$32:$AE$32</definedName>
    <definedName name="оптовая_янос_аи95">[4]Крупноопт.цены!$B$31:$AE$31</definedName>
    <definedName name="оптовая_янос_аи98">[4]Крупноопт.цены!$B$30:$AE$30</definedName>
    <definedName name="оптовая_янос_дт_EN">[4]Крупноопт.цены!$B$34:$AE$34</definedName>
    <definedName name="оптовая_янос_дтз">[4]Крупноопт.цены!$B$35:$AE$35</definedName>
    <definedName name="оптовая_янос_керосин">[4]Крупноопт.цены!$B$36:$AE$36</definedName>
    <definedName name="оптовая_янос_мазут">[4]Крупноопт.цены!$B$37:$AE$37</definedName>
    <definedName name="оптовая_янос_нафта">[4]Крупноопт.цены!$B$33:$AE$33</definedName>
    <definedName name="отч.июнь" localSheetId="39" hidden="1">#REF!</definedName>
    <definedName name="отч.июнь" hidden="1">#REF!</definedName>
    <definedName name="павел" hidden="1">{"IASTrail",#N/A,FALSE,"IAS"}</definedName>
    <definedName name="пвпвп" hidden="1">{#N/A,#N/A,FALSE,"1 квартал"}</definedName>
    <definedName name="печь" hidden="1">{"NWN_Q1810",#N/A,FALSE,"Q1810_1.V";"NWN_Q1412",#N/A,FALSE,"Q1412_1"}</definedName>
    <definedName name="пошлина_бензины_NOM">[4]Налоги!$B$203:$Y$203</definedName>
    <definedName name="пошлина_бензины_REAL">[4]Налоги!$B$30:$Y$30</definedName>
    <definedName name="пошлина_дизель_NOM">[4]Налоги!$B$204:$Y$204</definedName>
    <definedName name="пошлина_дизель_REAL">[4]Налоги!$B$31:$Y$31</definedName>
    <definedName name="пошлина_кокс_REAL">[4]Налоги!$B$36:$Y$36</definedName>
    <definedName name="пошлина_масла_REAL">[4]Налоги!$B$34:$Y$34</definedName>
    <definedName name="пошлина_нафта_REAL">[4]Налоги!$B$35:$Y$35</definedName>
    <definedName name="пошлина_нефть">[5]Налоги!$B$27:$Y$27</definedName>
    <definedName name="пошлина_нефть_NOM">[4]Налоги!$B$200:$Y$200</definedName>
    <definedName name="пошлина_нефть_REAL">[4]Налоги!$B$27:$Y$27</definedName>
    <definedName name="пошлина_нефть_до_окупаемости_NOM">[4]Налоги!$B$201:$Y$201</definedName>
    <definedName name="пошлина_нефть_до_окупаемости_REAL">[4]Налоги!$B$28:$Y$28</definedName>
    <definedName name="пошлина_нефть_шельф_REAL">[4]Налоги!$B$29:$Y$29</definedName>
    <definedName name="пошлина_светлые_NOM">[4]Налоги!$B$205:$Y$205</definedName>
    <definedName name="пошлина_светлые_REAL">[4]Налоги!$B$32:$Y$32</definedName>
    <definedName name="пошлина_суг_NOM">[4]Налоги!$B$210:$Y$210</definedName>
    <definedName name="пошлина_суг_REAL">[4]Налоги!$B$37:$Y$37</definedName>
    <definedName name="пошлина_темные_REAL">[4]Налоги!$B$33:$Y$33</definedName>
    <definedName name="пошлина_этан_бутан_изобутан_REAL">[4]Налоги!$B$38:$Y$38</definedName>
    <definedName name="ппп.xls" hidden="1">{"BS1",#N/A,TRUE,"RSA_FS";"BS2",#N/A,TRUE,"RSA_FS";"BS3",#N/A,TRUE,"RSA_FS"}</definedName>
    <definedName name="премия_мнпз_аи92">'[4]Премии ВР'!$B$8:$AE$8</definedName>
    <definedName name="премия_мнпз_аи92_ИП">'[4]Премии ВР'!$B$95:$AE$95</definedName>
    <definedName name="премия_мнпз_аи95">'[4]Премии ВР'!$B$7:$AE$7</definedName>
    <definedName name="премия_мнпз_аи98">'[4]Премии ВР'!$B$6:$AE$6</definedName>
    <definedName name="премия_мнпз_битум">'[4]Премии ВР'!$B$14:$AE$14</definedName>
    <definedName name="премия_мнпз_дтз">'[4]Премии ВР'!$B$12:$AE$12</definedName>
    <definedName name="премия_мнпз_дтл">'[4]Премии ВР'!$B$11:$AE$11</definedName>
    <definedName name="премия_мнпз_дтл_к_янос">'[4]Премии ВР'!$B$10:$AE$10</definedName>
    <definedName name="премия_мнпз_керосин">'[4]Премии ВР'!$B$13:$AE$13</definedName>
    <definedName name="премия_мнпз_керосин_ИП">'[4]Премии ВР'!$B$99:$AE$99</definedName>
    <definedName name="премия_мнпз_мазут">'[4]Премии ВР'!$B$15:$AE$15</definedName>
    <definedName name="премия_мнпз_нафта">'[4]Премии ВР'!$B$9:$AE$9</definedName>
    <definedName name="премия_онпз_аи92">'[4]Премии ВР'!$B$19:$AE$19</definedName>
    <definedName name="премия_онпз_аи92_ИП">'[4]Премии ВР'!$B$105:$AE$105</definedName>
    <definedName name="премия_онпз_аи95">'[4]Премии ВР'!$B$18:$AE$18</definedName>
    <definedName name="премия_онпз_аи95_ИП">'[4]Премии ВР'!$B$104:$AE$104</definedName>
    <definedName name="премия_онпз_аи98">'[4]Премии ВР'!$B$17:$AE$17</definedName>
    <definedName name="премия_онпз_битум">'[4]Премии ВР'!$B$24:$AE$24</definedName>
    <definedName name="премия_онпз_дтз">'[4]Премии ВР'!$B$22:$AE$22</definedName>
    <definedName name="премия_онпз_дтл">'[4]Премии ВР'!$B$21:$AE$21</definedName>
    <definedName name="премия_онпз_керосин">'[4]Премии ВР'!$B$23:$AE$23</definedName>
    <definedName name="премия_онпз_керосин_ИП">'[4]Премии ВР'!$B$109:$AE$109</definedName>
    <definedName name="премия_онпз_мазут">'[4]Премии ВР'!$B$25:$AE$25</definedName>
    <definedName name="премия_онпз_нафта">'[4]Премии ВР'!$B$20:$AE$20</definedName>
    <definedName name="премия_поправочная_ULSFO_01_МНПЗ">'[4]Премии ВР'!$B$69:$AE$69</definedName>
    <definedName name="премия_поправочная_ULSFO_01_ОНПЗ">'[4]Премии ВР'!$B$78:$AE$78</definedName>
    <definedName name="премия_поправочная_ULSFO_05_МНПЗ">'[4]Премии ВР'!$B$70:$AE$70</definedName>
    <definedName name="премия_поправочная_ULSFO_05_ОНПЗ">'[4]Премии ВР'!$B$79:$AE$79</definedName>
    <definedName name="премия_поправочная_АИ92_МНПЗ">'[4]Премии ВР'!$B$64:$AE$64</definedName>
    <definedName name="премия_поправочная_АИ92_ОНПЗ">'[4]Премии ВР'!$B$73:$AE$73</definedName>
    <definedName name="премия_поправочная_АИ92_ЯНОС">'[4]Премии ВР'!$B$82:$AE$82</definedName>
    <definedName name="премия_поправочная_ДТЛ_МНПЗ">'[4]Премии ВР'!$B$66:$AE$66</definedName>
    <definedName name="премия_поправочная_ДТЛ_ОНПЗ">'[4]Премии ВР'!$B$75:$AE$75</definedName>
    <definedName name="премия_поправочная_ДТЛ_ЯНОС">'[4]Премии ВР'!$B$84:$AE$84</definedName>
    <definedName name="премия_поправочная_керосин_ОНПЗ">'[4]Премии ВР'!$B$76:$AE$76</definedName>
    <definedName name="премия_поправочная_керосин_ЯНОС">'[4]Премии ВР'!$B$85:$AE$85</definedName>
    <definedName name="премия_поправочная_мазут">'[4]Премии ВР'!$B$49:$AE$49</definedName>
    <definedName name="премия_поправочная_мазут_МНПЗ">'[4]Премии ВР'!$B$68:$AE$68</definedName>
    <definedName name="премия_поправочная_мазут_ОНПЗ">'[4]Премии ВР'!$B$77:$AE$77</definedName>
    <definedName name="премия_поправочная_мазут_ЯНОС">'[4]Премии ВР'!$B$86:$AE$86</definedName>
    <definedName name="премия_поправочная_нафта_МНПЗ">'[4]Премии ВР'!$B$65:$AE$65</definedName>
    <definedName name="премия_поправочная_нафта_ОНПЗ">'[4]Премии ВР'!$B$74:$AE$74</definedName>
    <definedName name="премия_поправочная_нафта_ЯНОС">'[4]Премии ВР'!$B$83:$AE$83</definedName>
    <definedName name="премия_поправочная_отFOB_креалпост">'[4]Премии ВР'!$B$43:$AE$43</definedName>
    <definedName name="премия_янос_аи92">'[4]Премии ВР'!$B$29:$AE$29</definedName>
    <definedName name="премия_янос_аи92_кМНПЗ">'[4]Премии ВР'!$B$30:$AE$30</definedName>
    <definedName name="премия_янос_аи95">'[4]Премии ВР'!$B$28:$AE$28</definedName>
    <definedName name="премия_янос_аи98">'[4]Премии ВР'!$B$27:$AE$27</definedName>
    <definedName name="премия_янос_битум">'[4]Премии ВР'!$B$36:$AE$36</definedName>
    <definedName name="премия_янос_дтз">'[4]Премии ВР'!$B$33:$AE$33</definedName>
    <definedName name="премия_янос_дтл">'[4]Премии ВР'!$B$32:$AE$32</definedName>
    <definedName name="премия_янос_керосин">'[4]Премии ВР'!$B$35:$AE$35</definedName>
    <definedName name="премия_янос_мазут">'[4]Премии ВР'!$B$37:$AE$37</definedName>
    <definedName name="премия_янос_нафта">'[4]Премии ВР'!$B$31:$AE$31</definedName>
    <definedName name="про" hidden="1">{#N/A,#N/A,FALSE,"1 квартал"}</definedName>
    <definedName name="проба" hidden="1">{"NWN_Q1810",#N/A,FALSE,"Q1810_1.V";"NWN_Q1412",#N/A,FALSE,"Q1412_1"}</definedName>
    <definedName name="проба1" hidden="1">{"NWN_Q1810",#N/A,FALSE,"Q1810_1.V";"NWN_Q1412",#N/A,FALSE,"Q1412_1"}</definedName>
    <definedName name="прочие_затраты_мнпз_ULSFO_01">[4]Транспорт!$B$112:$Y$112</definedName>
    <definedName name="прочие_затраты_мнпз_ULSFO_05">[4]Транспорт!$B$113:$Y$113</definedName>
    <definedName name="прочие_затраты_мнпз_аи92">[4]Транспорт!$B$105:$Y$105</definedName>
    <definedName name="прочие_затраты_мнпз_дтл">[4]Транспорт!$B$107:$Y$107</definedName>
    <definedName name="прочие_затраты_мнпз_мазут">[4]Транспорт!$B$111:$Y$111</definedName>
    <definedName name="прочие_затраты_мнпз_нафта">[4]Транспорт!$B$106:$Y$106</definedName>
    <definedName name="прочие_затраты_онпз_ULSFO_01">[4]Транспорт!$B$124:$Y$124</definedName>
    <definedName name="прочие_затраты_онпз_ULSFO_05">[4]Транспорт!$B$125:$Y$125</definedName>
    <definedName name="прочие_затраты_онпз_аи92">[4]Транспорт!$B$117:$Y$117</definedName>
    <definedName name="прочие_затраты_онпз_дтл">[4]Транспорт!$B$119:$Y$119</definedName>
    <definedName name="прочие_затраты_онпз_керосин">[4]Транспорт!$B$121:$Y$121</definedName>
    <definedName name="прочие_затраты_онпз_мазут">[4]Транспорт!$B$123:$Y$123</definedName>
    <definedName name="прочие_затраты_онпз_нафта">[4]Транспорт!$B$118:$Y$118</definedName>
    <definedName name="прочие_затраты_янос_ULSFO_01">[4]Транспорт!$B$137:$Y$137</definedName>
    <definedName name="прочие_затраты_янос_ULSFO_05">[4]Транспорт!$B$138:$Y$138</definedName>
    <definedName name="прочие_затраты_янос_аи92">[4]Транспорт!$B$129:$Y$129</definedName>
    <definedName name="прочие_затраты_янос_дт590">[4]Транспорт!$B$133:$Y$133</definedName>
    <definedName name="прочие_затраты_янос_дтл">[4]Транспорт!$B$131:$Y$131</definedName>
    <definedName name="прочие_затраты_янос_керосин">[4]Транспорт!$B$134:$Y$134</definedName>
    <definedName name="прочие_затраты_янос_мазут">[4]Транспорт!$B$136:$Y$136</definedName>
    <definedName name="прочие_затраты_янос_нафта">[4]Транспорт!$B$130:$Y$130</definedName>
    <definedName name="ПЭП" hidden="1">{#N/A,#N/A,FALSE,"1 квартал"}</definedName>
    <definedName name="рара" hidden="1">{#N/A,#N/A,FALSE,"1 квартал"}</definedName>
    <definedName name="рарав" hidden="1">{#N/A,#N/A,FALSE,"1 квартал"}</definedName>
    <definedName name="расшифровка" localSheetId="39" hidden="1">#REF!</definedName>
    <definedName name="расшифровка" hidden="1">#REF!</definedName>
    <definedName name="реал" localSheetId="39" hidden="1">#REF!</definedName>
    <definedName name="реал" hidden="1">#REF!</definedName>
    <definedName name="реализация" localSheetId="39" hidden="1">#REF!</definedName>
    <definedName name="реализация" hidden="1">#REF!</definedName>
    <definedName name="розница_мнпз_аи92">'[4]Цена АЗС'!$B$40:$T$40</definedName>
    <definedName name="розница_мнпз_аи95">'[4]Цена АЗС'!$B$39:$T$39</definedName>
    <definedName name="розница_мнпз_аи98">'[4]Цена АЗС'!$B$38:$T$38</definedName>
    <definedName name="розница_мнпз_дтз">'[4]Цена АЗС'!$B$43:$T$43</definedName>
    <definedName name="розница_мнпз_дтл">'[4]Цена АЗС'!$B$42:$T$42</definedName>
    <definedName name="розница_онпз_аи92">'[4]Цена АЗС'!$B$48:$T$48</definedName>
    <definedName name="розница_онпз_аи95">'[4]Цена АЗС'!$B$47:$T$47</definedName>
    <definedName name="розница_онпз_аи98">'[4]Цена АЗС'!$B$46:$T$46</definedName>
    <definedName name="розница_онпз_дтз">'[4]Цена АЗС'!$B$51:$T$51</definedName>
    <definedName name="розница_онпз_дтл">'[4]Цена АЗС'!$B$50:$T$50</definedName>
    <definedName name="розница_янос_аи92">'[4]Цена АЗС'!$B$56:$T$56</definedName>
    <definedName name="розница_янос_аи95">'[4]Цена АЗС'!$B$55:$T$55</definedName>
    <definedName name="розница_янос_аи98">'[4]Цена АЗС'!$B$54:$T$54</definedName>
    <definedName name="розница_янос_дтEN590">'[4]Цена АЗС'!$B$59:$T$59</definedName>
    <definedName name="розница_янос_дтз">'[4]Цена АЗС'!$B$58:$T$58</definedName>
    <definedName name="рост_тарифов_ВСТО">[4]Инфляция!$B$11:$AE$11</definedName>
    <definedName name="рост_тарифов_жд_рф">[4]Инфляция!$B$13:$AE$13</definedName>
    <definedName name="рост_тарифов_жд_экспорт">[4]Инфляция!$B$14:$AE$14</definedName>
    <definedName name="рост_тарифов_на_электроэнергию__кроме_населения">[4]Инфляция!$B$16:$AE$16</definedName>
    <definedName name="рост_тарифов_транснефтепродукт">[4]Инфляция!$B$12:$AE$12</definedName>
    <definedName name="рост_тарифов_транснефть">[4]Инфляция!$B$10:$AE$10</definedName>
    <definedName name="рост_цен_на_газ_кроме_населения">[4]Инфляция!$B$15:$AE$15</definedName>
    <definedName name="рублевый_индекс" localSheetId="39">[4]Инфляция!#REF!</definedName>
    <definedName name="рублевый_индекс">[4]Инфляция!#REF!</definedName>
    <definedName name="с" hidden="1">{"IASTrail",#N/A,FALSE,"IAS"}</definedName>
    <definedName name="св" hidden="1">{#N/A,#N/A,FALSE,"HMF";#N/A,#N/A,FALSE,"FACIL";#N/A,#N/A,FALSE,"HMFINANCE";#N/A,#N/A,FALSE,"HMEUROPE";#N/A,#N/A,FALSE,"HHAB CONSO";#N/A,#N/A,FALSE,"PAB";#N/A,#N/A,FALSE,"MMC";#N/A,#N/A,FALSE,"THAI";#N/A,#N/A,FALSE,"SINPA";#N/A,#N/A,FALSE,"POLAND"}</definedName>
    <definedName name="Света" localSheetId="39" hidden="1">#REF!</definedName>
    <definedName name="Света" hidden="1">#REF!</definedName>
    <definedName name="сгб" hidden="1">{"NWN_Q1810",#N/A,FALSE,"Q1810_1.V";"NWN_Q1412",#N/A,FALSE,"Q1412_1"}</definedName>
    <definedName name="Север" localSheetId="40" hidden="1">{"IASTrail",#N/A,FALSE,"IAS"}</definedName>
    <definedName name="Север" hidden="1">{"IASTrail",#N/A,FALSE,"IAS"}</definedName>
    <definedName name="Северо" hidden="1">{"NWN_Q1810",#N/A,FALSE,"Q1810_1.V";"NWN_Q1412",#N/A,FALSE,"Q1412_1"}</definedName>
    <definedName name="скидка_urals">'[4]Цена на нефть, USD'!$B$13:$Y$13</definedName>
    <definedName name="смета" localSheetId="39" hidden="1">#REF!</definedName>
    <definedName name="смета" hidden="1">#REF!</definedName>
    <definedName name="Смета_2" hidden="1">{"NWN_Q1810",#N/A,FALSE,"Q1810_1.V";"NWN_Q1412",#N/A,FALSE,"Q1412_1"}</definedName>
    <definedName name="Смета_21" hidden="1">{"NWN_Q1810",#N/A,FALSE,"Q1810_1.V";"NWN_Q1412",#N/A,FALSE,"Q1412_1"}</definedName>
    <definedName name="СНГ_2" hidden="1">{"IASBS",#N/A,FALSE,"IAS";"IASPL",#N/A,FALSE,"IAS";#N/A,#N/A,FALSE,"CF DIR";"IASNotes",#N/A,FALSE,"IAS";#N/A,#N/A,FALSE,"FA_1";#N/A,#N/A,FALSE,"Dep'n FC";#N/A,#N/A,FALSE,"Dep'n SE";#N/A,#N/A,FALSE,"Inv_1";#N/A,#N/A,FALSE,"NMG";#N/A,#N/A,FALSE,"Recon";#N/A,#N/A,FALSE,"EPS"}</definedName>
    <definedName name="СНС" hidden="1">{"NWN_Q1810",#N/A,FALSE,"Q1810_1.V";"NWN_Q1412",#N/A,FALSE,"Q1412_1"}</definedName>
    <definedName name="Соловьев1" localSheetId="39" hidden="1">#REF!</definedName>
    <definedName name="Соловьев1" hidden="1">#REF!</definedName>
    <definedName name="спред_гпн_ANSIbutan_NWE">'[4]Прогноз цен'!$B$28:$Y$28</definedName>
    <definedName name="спред_гпн_ANSIpropan_NWE">'[4]Прогноз цен'!$B$27:$Y$27</definedName>
    <definedName name="спред_гпн_Benzene_NWE">'[4]Прогноз цен'!$B$21:$Y$21</definedName>
    <definedName name="спред_гпн_EUROBOB_NWE">'[4]Прогноз цен'!$B$8:$Y$8</definedName>
    <definedName name="Спред_гпн_Gasoil_005_Sing">'[4]Прогноз цен'!$B$41:$Y$41</definedName>
    <definedName name="спред_гпн_MTBE_NWE">'[4]Прогноз цен'!$B$20:$Y$20</definedName>
    <definedName name="спред_гпн_Orthoxylene_NWE">'[4]Прогноз цен'!$B$25:$Y$25</definedName>
    <definedName name="спред_гпн_Paraxylene_NWE">'[4]Прогноз цен'!$B$26:$Y$26</definedName>
    <definedName name="Спред_гпн_Platts_IFO_380_Sing">'[4]Прогноз цен'!$B$40:$Y$40</definedName>
    <definedName name="спред_гпн_PropyleneC_NWE">'[4]Прогноз цен'!$B$23:$Y$23</definedName>
    <definedName name="спред_гпн_PropyleneP_NWE">'[4]Прогноз цен'!$B$24:$Y$24</definedName>
    <definedName name="спред_гпн_toluene_NWE">'[4]Прогноз цен'!$B$22:$Y$22</definedName>
    <definedName name="спред_гпн_бензин95_MED">'[4]Прогноз цен'!$B$32:$Y$32</definedName>
    <definedName name="спред_гпн_бензин95_NWE">'[4]Прогноз цен'!$B$7:$Y$7</definedName>
    <definedName name="Спред_гпн_ВГО_0506_NWE">'[4]Прогноз цен'!$B$15:$Y$15</definedName>
    <definedName name="Спред_гпн_ВГО_2_NWE">'[4]Прогноз цен'!$B$16:$Y$16</definedName>
    <definedName name="спред_гпн_высокооктановый92_MED" localSheetId="39">'[4]Прогноз цен'!#REF!</definedName>
    <definedName name="спред_гпн_высокооктановый92_MED">'[4]Прогноз цен'!#REF!</definedName>
    <definedName name="спред_гпн_газойль_MED">'[4]Прогноз цен'!$B$35:$Y$35</definedName>
    <definedName name="спред_гпн_газойль_NWE">'[4]Прогноз цен'!$B$11:$Y$11</definedName>
    <definedName name="спред_гпн_дизель_MED">'[4]Прогноз цен'!$B$36:$Y$36</definedName>
    <definedName name="спред_гпн_дизель_NWE">'[4]Прогноз цен'!$B$12:$Y$12</definedName>
    <definedName name="спред_гпн_керосин_MED">'[4]Прогноз цен'!$B$34:$Y$34</definedName>
    <definedName name="спред_гпн_керосин_NWE">'[4]Прогноз цен'!$B$10:$Y$10</definedName>
    <definedName name="спред_гпн_мазут1проц_MED">'[4]Прогноз цен'!$B$37:$Y$37</definedName>
    <definedName name="спред_гпн_мазут1проц_NWE">'[4]Прогноз цен'!$B$13:$Y$13</definedName>
    <definedName name="спред_гпн_мазут3проц_MED">'[4]Прогноз цен'!$B$38:$Y$38</definedName>
    <definedName name="спред_гпн_мазут3проц_NWE">'[4]Прогноз цен'!$B$14:$Y$14</definedName>
    <definedName name="спред_гпн_прямог_MED">'[4]Прогноз цен'!$B$33:$Y$33</definedName>
    <definedName name="спред_гпн_прямог_NWE">'[4]Прогноз цен'!$B$9:$Y$9</definedName>
    <definedName name="спред_гпн_суг_MED">'[4]Прогноз цен'!$B$31:$Y$31</definedName>
    <definedName name="спред_гпн_суг_NWE">'[4]Прогноз цен'!$B$6:$Y$6</definedName>
    <definedName name="СпредГПН_СПБТ_Brest">'[4]Прогноз цен'!$B$19:$Y$19</definedName>
    <definedName name="сс" hidden="1">{"IASTrail",#N/A,FALSE,"IAS"}</definedName>
    <definedName name="ссс" hidden="1">{"AnalRSA",#N/A,TRUE,"PL-Anal";"AnalIAS",#N/A,TRUE,"PL-Anal"}</definedName>
    <definedName name="сссс" hidden="1">{"Area1",#N/A,FALSE,"OREWACC";"Area2",#N/A,FALSE,"OREWACC"}</definedName>
    <definedName name="ставка_новороссийск_августа">[4]Транспорт!$B$141:$Y$141</definedName>
    <definedName name="ставка_приморск_роттердам">[4]Транспорт!$B$142:$Y$142</definedName>
    <definedName name="ставка_светлые_новороссийск_генуя" localSheetId="39">[4]Транспорт!#REF!</definedName>
    <definedName name="ставка_светлые_новороссийск_генуя">[4]Транспорт!#REF!</definedName>
    <definedName name="ставка_темные_новороссийск_генуя" localSheetId="39">[4]Транспорт!#REF!</definedName>
    <definedName name="ставка_темные_новороссийск_генуя">[4]Транспорт!#REF!</definedName>
    <definedName name="субсидия_бензол_пара_орто">[4]Акцизы!$B$47:$Y$47</definedName>
    <definedName name="субсидия_керосин">[4]Акцизы!$B$48:$Y$48</definedName>
    <definedName name="субсидия_прямогонный">[4]Акцизы!$B$46:$Y$46</definedName>
    <definedName name="т" hidden="1">{"print95",#N/A,FALSE,"1995E.XLS";"print96",#N/A,FALSE,"1996E.XLS"}</definedName>
    <definedName name="таможенный_сбор_REAL">'[4]NetBack REAL'!$B$20:$Y$20</definedName>
    <definedName name="тариф_заполярье_пурпе">'[4]NetBack REAL'!$B$107:$Y$107</definedName>
    <definedName name="тариф_пурпе_холмогоры">'[4]NetBack REAL'!$B$106:$Y$106</definedName>
    <definedName name="Тип">#REF!</definedName>
    <definedName name="транспорт_онпз_мазут">[4]Транспорт!$B$26:$Y$26</definedName>
    <definedName name="транспорт_рф_мнпз_аи92">[4]Транспорт!$B$8:$Y$8</definedName>
    <definedName name="транспорт_рф_мнпз_дтл">[4]Транспорт!$B$10:$Y$10</definedName>
    <definedName name="транспорт_рф_мнпз_керосин">[4]Транспорт!$B$12:$Y$12</definedName>
    <definedName name="транспорт_рф_мнпз_мазут">[4]Транспорт!$B$14:$Y$14</definedName>
    <definedName name="транспорт_рф_мнпз_нафта">[4]Транспорт!$B$9:$Y$9</definedName>
    <definedName name="транспорт_рф_онпз_аи92">[4]Транспорт!$B$20:$Y$20</definedName>
    <definedName name="транспорт_рф_онпз_дтл">[4]Транспорт!$B$22:$Y$22</definedName>
    <definedName name="транспорт_рф_онпз_керосин">[4]Транспорт!$B$24:$Y$24</definedName>
    <definedName name="транспорт_рф_онпз_мазут">[4]Транспорт!$B$26:$Y$26</definedName>
    <definedName name="транспорт_рф_онпз_нафта">[4]Транспорт!$B$21:$Y$21</definedName>
    <definedName name="транспорт_рф_янос_аи92">[4]Транспорт!$B$32:$Y$32</definedName>
    <definedName name="транспорт_рф_янос_дт590">[4]Транспорт!$B$36:$Y$36</definedName>
    <definedName name="транспорт_рф_янос_дтл">[4]Транспорт!$B$34:$Y$34</definedName>
    <definedName name="транспорт_рф_янос_керосин">[4]Транспорт!$B$37:$Y$37</definedName>
    <definedName name="транспорт_рф_янос_мазут">[4]Транспорт!$B$39:$Y$39</definedName>
    <definedName name="транспорт_рф_янос_нафта">[4]Транспорт!$B$33:$Y$33</definedName>
    <definedName name="транспорт_холмогоры_мнпз_REAL">'[4]NetBack REAL'!$B$27:$Y$27</definedName>
    <definedName name="транспорт_холмогоры_онпз_REAL">'[4]NetBack REAL'!$B$26:$Y$26</definedName>
    <definedName name="транспорт_холмогоры_янос_REAL">'[4]NetBack REAL'!$B$28:$Y$28</definedName>
    <definedName name="ТЭП" localSheetId="39" hidden="1">#REF!</definedName>
    <definedName name="ТЭП" hidden="1">#REF!</definedName>
    <definedName name="УУ_МНПЗ" localSheetId="39" hidden="1">#REF!</definedName>
    <definedName name="УУ_МНПЗ" hidden="1">#REF!</definedName>
    <definedName name="УУ_ОНПЗ" localSheetId="39" hidden="1">#REF!</definedName>
    <definedName name="УУ_ОНПЗ" hidden="1">#REF!</definedName>
    <definedName name="УУ2" localSheetId="39" hidden="1">#REF!</definedName>
    <definedName name="УУ2" hidden="1">#REF!</definedName>
    <definedName name="ф.2" localSheetId="39" hidden="1">#REF!</definedName>
    <definedName name="ф.2" hidden="1">#REF!</definedName>
    <definedName name="Ф1523" hidden="1">{#N/A,#N/A,FALSE,"HMF";#N/A,#N/A,FALSE,"FACIL";#N/A,#N/A,FALSE,"HMFINANCE";#N/A,#N/A,FALSE,"HMEUROPE";#N/A,#N/A,FALSE,"HHAB CONSO";#N/A,#N/A,FALSE,"PAB";#N/A,#N/A,FALSE,"MMC";#N/A,#N/A,FALSE,"THAI";#N/A,#N/A,FALSE,"SINPA";#N/A,#N/A,FALSE,"POLAND"}</definedName>
    <definedName name="Ф5.4С" hidden="1">{"print95",#N/A,FALSE,"1995E.XLS";"print96",#N/A,FALSE,"1996E.XLS"}</definedName>
    <definedName name="фильтр" localSheetId="39" hidden="1">#REF!</definedName>
    <definedName name="фильтр" hidden="1">#REF!</definedName>
    <definedName name="фрахт_Мурманск_Ротт_Афрамакс_NOM">[4]Транспорт!$B$156:$Y$156</definedName>
    <definedName name="фрахт_Мурманск_Ротт_Афрамакс_REAL">[4]Транспорт!$B$143:$Y$143</definedName>
    <definedName name="фрахт_Ново_Августа_50Афра_50Суэц_NOM">[4]Транспорт!$B$158:$Y$158</definedName>
    <definedName name="фрахт_Ново_Августа_50Афра_50Суэц_REAL">[4]Транспорт!$B$145:$Y$145</definedName>
    <definedName name="фрахт_Ново_Августа_Суэц_REAL">[4]Транспорт!$B$144:$Y$144</definedName>
    <definedName name="фрахт_Ново_Августа_Суэц_безпростоев_NOM">[4]Транспорт!$B$159:$Y$159</definedName>
    <definedName name="фрахт_Ново_Августа_Суэц_безпростоев_REAL">[4]Транспорт!$B$146:$Y$146</definedName>
    <definedName name="фрахт_Приморск_Ротт_Афрамакс_NOM">[4]Транспорт!$B$155:$Y$155</definedName>
    <definedName name="фрахт_Приморск_Ротт_Афрамакс_REAL">[4]Транспорт!$B$142:$Y$142</definedName>
    <definedName name="ххх" hidden="1">{"print95",#N/A,FALSE,"1995E.XLS";"print96",#N/A,FALSE,"1996E.XLS"}</definedName>
    <definedName name="ц" hidden="1">{#N/A,#N/A,FALSE,"HMF";#N/A,#N/A,FALSE,"FACIL";#N/A,#N/A,FALSE,"HMFINANCE";#N/A,#N/A,FALSE,"HMEUROPE";#N/A,#N/A,FALSE,"HHAB CONSO";#N/A,#N/A,FALSE,"PAB";#N/A,#N/A,FALSE,"MMC";#N/A,#N/A,FALSE,"THAI";#N/A,#N/A,FALSE,"SINPA";#N/A,#N/A,FALSE,"POLAND"}</definedName>
    <definedName name="цена_10ppm_diesel_cargoes_NWE_REAL">'[4]Прогноз цен'!$B$52:$Y$52</definedName>
    <definedName name="цена_10ppm_дизель_French_cargoes_CIF_NWE_REAL">'[4]Прогноз цен'!$B$54:$Y$54</definedName>
    <definedName name="цена_ANSI_Butan_NWE_REAL">'[4]Прогноз цен'!$B$71:$Y$71</definedName>
    <definedName name="цена_ANSI_Propan_NWE_REAL">'[4]Прогноз цен'!$B$70:$Y$70</definedName>
    <definedName name="цена_Benzene_NWE_REAL">'[4]Прогноз цен'!$B$64:$Y$64</definedName>
    <definedName name="цена_Brent_NOM">'[4]Цена на нефть, USD'!$B$76:$Y$76</definedName>
    <definedName name="цена_Brent_REAL">'[4]Цена на нефть, USD'!$B$11:$Y$11</definedName>
    <definedName name="цена_DAF_Brest_СПБТ_NWE_NOM">'[4]Прогноз цен'!$B$135:$Y$135</definedName>
    <definedName name="цена_DAF_Brest_СПБТ_NWE_REAL">'[4]Прогноз цен'!$B$62:$Y$62</definedName>
    <definedName name="цена_EUROBOB_NWE_REAL">'[4]Прогноз цен'!$B$46:$Y$46</definedName>
    <definedName name="цена_FO_1_MED_REAL">'[4]Прогноз цен'!$B$80:$Y$80</definedName>
    <definedName name="цена_FO_1_NWE_barges_REAL">'[4]Прогноз цен'!$B$56:$Y$56</definedName>
    <definedName name="цена_FO_1_NWE_cargoes_REAL">'[4]Прогноз цен'!$B$55:$Y$55</definedName>
    <definedName name="цена_FO_35_MED_REAL">'[4]Прогноз цен'!$B$81:$Y$81</definedName>
    <definedName name="цена_FO_35_NWE_REAL">'[4]Прогноз цен'!$B$57:$Y$57</definedName>
    <definedName name="цена_Gasoil_005_Singapore_REAL">'[4]Прогноз цен'!$B$84:$Y$84</definedName>
    <definedName name="цена_gasoil_01_MED">'[4]Прогноз цен'!$B$78:$Y$78</definedName>
    <definedName name="цена_gasoil_01_NWE_barges_REAL">'[4]Прогноз цен'!$B$51:$Y$51</definedName>
    <definedName name="цена_gasoil_01_NWE_cargoes_REAL">'[4]Прогноз цен'!$B$50:$Y$50</definedName>
    <definedName name="цена_gasoline_91_CIF_NWE_REAL">'[4]Прогноз цен'!$B$47:$Y$47</definedName>
    <definedName name="цена_IFO_380_Sing_REAL">'[4]Прогноз цен'!$B$83:$Y$83</definedName>
    <definedName name="цена_jet_MED_REAL">'[4]Прогноз цен'!$B$77:$Y$77</definedName>
    <definedName name="цена_jet_NWE_Real">'[4]Прогноз цен'!$B$49:$Y$49</definedName>
    <definedName name="цена_lpg_MED_REAL">'[4]Прогноз цен'!$B$74:$Y$74</definedName>
    <definedName name="цена_lpg_NWE_REAL">'[4]Прогноз цен'!$B$44:$Y$44</definedName>
    <definedName name="цена_MTBE_NWE_REAL">'[4]Прогноз цен'!$B$63:$Y$63</definedName>
    <definedName name="цена_naphta_MED_REAL">'[4]Прогноз цен'!$B$76:$Y$76</definedName>
    <definedName name="цена_naphta_NWE_REAL">'[4]Прогноз цен'!$B$48:$Y$48</definedName>
    <definedName name="цена_Orthoxylene_NWE_REAL">'[4]Прогноз цен'!$B$68:$Y$68</definedName>
    <definedName name="цена_Paraxylene_NWE_REAL">'[4]Прогноз цен'!$B$69:$Y$69</definedName>
    <definedName name="цена_Prem95_NWE_REAL">'[4]Прогноз цен'!$B$45:$Y$45</definedName>
    <definedName name="цена_Premium95_MED_REAL">'[4]Прогноз цен'!$B$75:$Y$75</definedName>
    <definedName name="цена_PropyleneC_NWE_REAL">'[4]Прогноз цен'!$B$66:$Y$66</definedName>
    <definedName name="цена_PropyleneP_NWE_REAL">'[4]Прогноз цен'!$B$67:$Y$67</definedName>
    <definedName name="цена_Toluene_NWE_REAL">'[4]Прогноз цен'!$B$65:$Y$65</definedName>
    <definedName name="цена_ULSFO_01_REAL">'[4]Прогноз цен'!$B$60:$Y$60</definedName>
    <definedName name="цена_ULSFO_05_NOM">'[4]Прогноз цен'!$B$134:$Y$134</definedName>
    <definedName name="цена_ULSFO_05_REAL">'[4]Прогноз цен'!$B$61:$Y$61</definedName>
    <definedName name="цена_Urals">'[5]Цена на нефть, USD'!$B$12:$Y$12</definedName>
    <definedName name="цена_Urals_bbl_USD_NOM">'[4]Цена на нефть, USD'!$B$77:$Y$77</definedName>
    <definedName name="цена_Urals_bbl_USD_REAL">'[4]Цена на нефть, USD'!$B$12:$Y$12</definedName>
    <definedName name="цена_Urals_тUSD_NOM">'[4]Цена на нефть, USD'!$B$88:$Y$88</definedName>
    <definedName name="цена_Urals_тUSD_REAL">'[4]Цена на нефть, USD'!$B$23:$Y$23</definedName>
    <definedName name="цена_vgo_0506_NWE_REAL">'[4]Прогноз цен'!$B$58:$Y$58</definedName>
    <definedName name="цена_vgo_2_NWE_REAL">'[4]Прогноз цен'!$B$59:$Y$59</definedName>
    <definedName name="цена_дизель_NWE">'[4]Прогноз цен'!$B$52:$Y$52</definedName>
    <definedName name="ццу" hidden="1">{#N/A,#N/A,FALSE,"HMF";#N/A,#N/A,FALSE,"FACIL";#N/A,#N/A,FALSE,"HMFINANCE";#N/A,#N/A,FALSE,"HMEUROPE";#N/A,#N/A,FALSE,"HHAB CONSO";#N/A,#N/A,FALSE,"PAB";#N/A,#N/A,FALSE,"MMC";#N/A,#N/A,FALSE,"THAI";#N/A,#N/A,FALSE,"SINPA";#N/A,#N/A,FALSE,"POLAND"}</definedName>
    <definedName name="чч" hidden="1">{"NWN_Q1810",#N/A,FALSE,"Q1810_1.V";"NWN_Q1412",#N/A,FALSE,"Q1412_1"}</definedName>
    <definedName name="ь" hidden="1">{#N/A,#N/A,FALSE,"HMF";#N/A,#N/A,FALSE,"FACIL";#N/A,#N/A,FALSE,"HMFINANCE";#N/A,#N/A,FALSE,"HMEUROPE";#N/A,#N/A,FALSE,"HHAB CONSO";#N/A,#N/A,FALSE,"PAB";#N/A,#N/A,FALSE,"MMC";#N/A,#N/A,FALSE,"THAI";#N/A,#N/A,FALSE,"SINPA";#N/A,#N/A,FALSE,"POLAND"}</definedName>
    <definedName name="эксп_альт_мнпз_аи92">'[4]Эксп.альт.'!$B$6:$AG$6</definedName>
    <definedName name="эксп_альт_мнпз_ГСТ01">'[4]Эксп.альт.'!$B$9:$AG$9</definedName>
    <definedName name="эксп_альт_мнпз_ГСТ05">'[4]Эксп.альт.'!$B$10:$AG$10</definedName>
    <definedName name="эксп_альт_мнпз_дтл">'[4]Эксп.альт.'!$B$7:$AG$7</definedName>
    <definedName name="эксп_альт_мнпз_мазут">'[4]Эксп.альт.'!$B$8:$AG$8</definedName>
    <definedName name="эксп_альт_онпз_аи92">'[4]Эксп.альт.'!$B$13:$AG$13</definedName>
    <definedName name="эксп_альт_онпз_ГСТ01">'[4]Эксп.альт.'!$B$16:$AG$16</definedName>
    <definedName name="эксп_альт_онпз_ГСТ05">'[4]Эксп.альт.'!$B$17:$AG$17</definedName>
    <definedName name="эксп_альт_онпз_дтл">'[4]Эксп.альт.'!$B$14:$AG$14</definedName>
    <definedName name="эксп_альт_онпз_мазут">'[4]Эксп.альт.'!$B$15:$AG$15</definedName>
    <definedName name="эксп_альт_янос_аи92">'[4]Эксп.альт.'!$B$20:$AG$20</definedName>
    <definedName name="эксп_альт_янос_ГСТ01">'[4]Эксп.альт.'!$B$23:$AG$23</definedName>
    <definedName name="эксп_альт_янос_ГСТ05">'[4]Эксп.альт.'!$B$24:$AG$24</definedName>
    <definedName name="эксп_альт_янос_дт">'[4]Эксп.альт.'!$B$21:$AG$21</definedName>
    <definedName name="эксп_альт_янос_мазут">'[4]Эксп.альт.'!$B$22:$AG$22</definedName>
    <definedName name="январь" localSheetId="39" hidden="1">#REF!</definedName>
    <definedName name="январь" hidden="1">#REF!</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2" i="70" l="1"/>
  <c r="B31" i="70"/>
  <c r="E32" i="70"/>
  <c r="A15" i="96"/>
  <c r="A21" i="96"/>
  <c r="A20" i="96"/>
  <c r="A19" i="96"/>
  <c r="F1" i="96"/>
  <c r="G1" i="96"/>
  <c r="H1" i="96"/>
  <c r="I1" i="96"/>
  <c r="J1" i="96"/>
  <c r="K1" i="96"/>
  <c r="L1" i="96"/>
  <c r="M1" i="96"/>
  <c r="N1" i="96"/>
  <c r="E1" i="96"/>
  <c r="A4" i="102"/>
  <c r="A5" i="102" s="1"/>
  <c r="A6" i="102" s="1"/>
  <c r="A7" i="102" s="1"/>
  <c r="A8" i="102" s="1"/>
  <c r="A9" i="102" s="1"/>
  <c r="A10" i="102" s="1"/>
  <c r="A11" i="102" s="1"/>
  <c r="A12" i="102" s="1"/>
  <c r="A13" i="102" s="1"/>
  <c r="A14" i="102" s="1"/>
  <c r="A15" i="102" s="1"/>
  <c r="A16" i="102" s="1"/>
  <c r="A17" i="102" s="1"/>
  <c r="A18" i="102" s="1"/>
  <c r="A19" i="102" s="1"/>
  <c r="A20" i="102" s="1"/>
  <c r="A21" i="102" s="1"/>
  <c r="A22" i="102" s="1"/>
  <c r="A23" i="102" s="1"/>
  <c r="A24" i="102" s="1"/>
  <c r="A25" i="102" s="1"/>
  <c r="A26" i="102" s="1"/>
  <c r="A27" i="102" s="1"/>
  <c r="A28" i="102" s="1"/>
  <c r="A3" i="102"/>
  <c r="G1" i="102"/>
  <c r="H1" i="102"/>
  <c r="I1" i="102"/>
  <c r="J1" i="102"/>
  <c r="K1" i="102"/>
  <c r="L1" i="102"/>
  <c r="M1" i="102"/>
  <c r="N1" i="102"/>
  <c r="O1" i="102"/>
  <c r="P1" i="102"/>
  <c r="Q1" i="102"/>
  <c r="R1" i="102"/>
  <c r="S1" i="102"/>
  <c r="T1" i="102"/>
  <c r="U1" i="102"/>
  <c r="V1" i="102"/>
  <c r="W1" i="102"/>
  <c r="X1" i="102"/>
  <c r="C1" i="102"/>
  <c r="C2" i="102" s="1"/>
  <c r="D1" i="102"/>
  <c r="E1" i="102"/>
  <c r="F1" i="102"/>
  <c r="B1" i="102"/>
  <c r="A87" i="73"/>
  <c r="D2" i="101"/>
  <c r="F1" i="101"/>
  <c r="G1" i="101" s="1"/>
  <c r="H1" i="101" s="1"/>
  <c r="I1" i="101" s="1"/>
  <c r="J1" i="101" s="1"/>
  <c r="K1" i="101" s="1"/>
  <c r="L1" i="101" s="1"/>
  <c r="M1" i="101" s="1"/>
  <c r="N1" i="101" s="1"/>
  <c r="O1" i="101" s="1"/>
  <c r="P1" i="101" s="1"/>
  <c r="Q1" i="101" s="1"/>
  <c r="R1" i="101" s="1"/>
  <c r="S1" i="101" s="1"/>
  <c r="T1" i="101" s="1"/>
  <c r="U1" i="101" s="1"/>
  <c r="V1" i="101" s="1"/>
  <c r="W1" i="101" s="1"/>
  <c r="X1" i="101" s="1"/>
  <c r="Y1" i="101" s="1"/>
  <c r="Z1" i="101" s="1"/>
  <c r="AA1" i="101" s="1"/>
  <c r="AB1" i="101" s="1"/>
  <c r="AC1" i="101" s="1"/>
  <c r="AD1" i="101" s="1"/>
  <c r="AE1" i="101" s="1"/>
  <c r="AF1" i="101" s="1"/>
  <c r="AG1" i="101" s="1"/>
  <c r="AH1" i="101" s="1"/>
  <c r="AI1" i="101" s="1"/>
  <c r="AJ1" i="101" s="1"/>
  <c r="AK1" i="101" s="1"/>
  <c r="AL1" i="101" s="1"/>
  <c r="AM1" i="101" s="1"/>
  <c r="AN1" i="101" s="1"/>
  <c r="AO1" i="101" s="1"/>
  <c r="AP1" i="101" s="1"/>
  <c r="AQ1" i="101" s="1"/>
  <c r="AR1" i="101" s="1"/>
  <c r="AS1" i="101" s="1"/>
  <c r="AT1" i="101" s="1"/>
  <c r="AU1" i="101" s="1"/>
  <c r="AV1" i="101" s="1"/>
  <c r="AW1" i="101" s="1"/>
  <c r="AX1" i="101" s="1"/>
  <c r="AY1" i="101" s="1"/>
  <c r="AZ1" i="101" s="1"/>
  <c r="BA1" i="101" s="1"/>
  <c r="BB1" i="101" s="1"/>
  <c r="BC1" i="101" s="1"/>
  <c r="BD1" i="101" s="1"/>
  <c r="BE1" i="101" s="1"/>
  <c r="BF1" i="101" s="1"/>
  <c r="BG1" i="101" s="1"/>
  <c r="BH1" i="101" s="1"/>
  <c r="BI1" i="101" s="1"/>
  <c r="BJ1" i="101" s="1"/>
  <c r="BK1" i="101" s="1"/>
  <c r="BL1" i="101" s="1"/>
  <c r="BM1" i="101" s="1"/>
  <c r="BN1" i="101" s="1"/>
  <c r="BO1" i="101" s="1"/>
  <c r="BP1" i="101" s="1"/>
  <c r="BQ1" i="101" s="1"/>
  <c r="BR1" i="101" s="1"/>
  <c r="BS1" i="101" s="1"/>
  <c r="BT1" i="101" s="1"/>
  <c r="BU1" i="101" s="1"/>
  <c r="BV1" i="101" s="1"/>
  <c r="BW1" i="101" s="1"/>
  <c r="BX1" i="101" s="1"/>
  <c r="BY1" i="101" s="1"/>
  <c r="BZ1" i="101" s="1"/>
  <c r="CA1" i="101" s="1"/>
  <c r="CB1" i="101" s="1"/>
  <c r="CC1" i="101" s="1"/>
  <c r="CD1" i="101" s="1"/>
  <c r="CE1" i="101" s="1"/>
  <c r="CF1" i="101" s="1"/>
  <c r="CG1" i="101" s="1"/>
  <c r="CH1" i="101" s="1"/>
  <c r="CI1" i="101" s="1"/>
  <c r="CJ1" i="101" s="1"/>
  <c r="CK1" i="101" s="1"/>
  <c r="CL1" i="101" s="1"/>
  <c r="CM1" i="101" s="1"/>
  <c r="CN1" i="101" s="1"/>
  <c r="CO1" i="101" s="1"/>
  <c r="CP1" i="101" s="1"/>
  <c r="CQ1" i="101" s="1"/>
  <c r="CR1" i="101" s="1"/>
  <c r="CS1" i="101" s="1"/>
  <c r="CT1" i="101" s="1"/>
  <c r="CU1" i="101" s="1"/>
  <c r="CV1" i="101" s="1"/>
  <c r="CW1" i="101" s="1"/>
  <c r="CX1" i="101" s="1"/>
  <c r="CY1" i="101" s="1"/>
  <c r="CZ1" i="101" s="1"/>
  <c r="B87" i="73"/>
  <c r="A82" i="73"/>
  <c r="H2" i="97"/>
  <c r="C506" i="98"/>
  <c r="C505" i="98"/>
  <c r="C504" i="98"/>
  <c r="C503" i="98"/>
  <c r="C502" i="98"/>
  <c r="C501" i="98"/>
  <c r="C500" i="98"/>
  <c r="C499" i="98"/>
  <c r="C498" i="98"/>
  <c r="C497" i="98"/>
  <c r="C496" i="98"/>
  <c r="C495" i="98"/>
  <c r="C494" i="98"/>
  <c r="C493" i="98"/>
  <c r="C492" i="98"/>
  <c r="C491" i="98"/>
  <c r="C490" i="98"/>
  <c r="C489" i="98"/>
  <c r="C488" i="98"/>
  <c r="C487" i="98"/>
  <c r="C486" i="98"/>
  <c r="C485" i="98"/>
  <c r="C484" i="98"/>
  <c r="C483" i="98"/>
  <c r="C482" i="98"/>
  <c r="C481" i="98"/>
  <c r="C480" i="98"/>
  <c r="C479" i="98"/>
  <c r="C478" i="98"/>
  <c r="C477" i="98"/>
  <c r="C476" i="98"/>
  <c r="C475" i="98"/>
  <c r="C474" i="98"/>
  <c r="C473" i="98"/>
  <c r="C472" i="98"/>
  <c r="C471" i="98"/>
  <c r="C470" i="98"/>
  <c r="C469" i="98"/>
  <c r="C468" i="98"/>
  <c r="C467" i="98"/>
  <c r="C466" i="98"/>
  <c r="C465" i="98"/>
  <c r="C464" i="98"/>
  <c r="C463" i="98"/>
  <c r="C462" i="98"/>
  <c r="C461" i="98"/>
  <c r="C460" i="98"/>
  <c r="C459" i="98"/>
  <c r="C458" i="98"/>
  <c r="C457" i="98"/>
  <c r="C456" i="98"/>
  <c r="C455" i="98"/>
  <c r="C454" i="98"/>
  <c r="C453" i="98"/>
  <c r="C452" i="98"/>
  <c r="C451" i="98"/>
  <c r="C450" i="98"/>
  <c r="C449" i="98"/>
  <c r="C448" i="98"/>
  <c r="C447" i="98"/>
  <c r="C446" i="98"/>
  <c r="C445" i="98"/>
  <c r="C444" i="98"/>
  <c r="C443" i="98"/>
  <c r="C442" i="98"/>
  <c r="C441" i="98"/>
  <c r="C440" i="98"/>
  <c r="C439" i="98"/>
  <c r="C438" i="98"/>
  <c r="C437" i="98"/>
  <c r="C436" i="98"/>
  <c r="C435" i="98"/>
  <c r="C434" i="98"/>
  <c r="C433" i="98"/>
  <c r="C432" i="98"/>
  <c r="C431" i="98"/>
  <c r="C430" i="98"/>
  <c r="C429" i="98"/>
  <c r="C428" i="98"/>
  <c r="C427" i="98"/>
  <c r="C426" i="98"/>
  <c r="C425" i="98"/>
  <c r="C424" i="98"/>
  <c r="C423" i="98"/>
  <c r="C422" i="98"/>
  <c r="C421" i="98"/>
  <c r="C420" i="98"/>
  <c r="C419" i="98"/>
  <c r="C418" i="98"/>
  <c r="C417" i="98"/>
  <c r="C416" i="98"/>
  <c r="C415" i="98"/>
  <c r="C414" i="98"/>
  <c r="C413" i="98"/>
  <c r="C412" i="98"/>
  <c r="C411" i="98"/>
  <c r="C410" i="98"/>
  <c r="C409" i="98"/>
  <c r="C408" i="98"/>
  <c r="C407" i="98"/>
  <c r="C406" i="98"/>
  <c r="C405" i="98"/>
  <c r="C404" i="98"/>
  <c r="C403" i="98"/>
  <c r="C402" i="98"/>
  <c r="C401" i="98"/>
  <c r="C400" i="98"/>
  <c r="C399" i="98"/>
  <c r="C398" i="98"/>
  <c r="C397" i="98"/>
  <c r="C396" i="98"/>
  <c r="C395" i="98"/>
  <c r="C394" i="98"/>
  <c r="C393" i="98"/>
  <c r="C392" i="98"/>
  <c r="C391" i="98"/>
  <c r="C390" i="98"/>
  <c r="C389" i="98"/>
  <c r="C388" i="98"/>
  <c r="C387" i="98"/>
  <c r="C386" i="98"/>
  <c r="C385" i="98"/>
  <c r="C384" i="98"/>
  <c r="C383" i="98"/>
  <c r="C382" i="98"/>
  <c r="C381" i="98"/>
  <c r="C380" i="98"/>
  <c r="C379" i="98"/>
  <c r="C378" i="98"/>
  <c r="C377" i="98"/>
  <c r="C376" i="98"/>
  <c r="C375" i="98"/>
  <c r="C374" i="98"/>
  <c r="C373" i="98"/>
  <c r="C372" i="98"/>
  <c r="C371" i="98"/>
  <c r="C370" i="98"/>
  <c r="C369" i="98"/>
  <c r="C368" i="98"/>
  <c r="C367" i="98"/>
  <c r="C366" i="98"/>
  <c r="C365" i="98"/>
  <c r="C364" i="98"/>
  <c r="C363" i="98"/>
  <c r="C362" i="98"/>
  <c r="C361" i="98"/>
  <c r="C360" i="98"/>
  <c r="C359" i="98"/>
  <c r="C358" i="98"/>
  <c r="C357" i="98"/>
  <c r="C356" i="98"/>
  <c r="C355" i="98"/>
  <c r="C354" i="98"/>
  <c r="C353" i="98"/>
  <c r="C352" i="98"/>
  <c r="C351" i="98"/>
  <c r="C350" i="98"/>
  <c r="C349" i="98"/>
  <c r="C348" i="98"/>
  <c r="C347" i="98"/>
  <c r="C346" i="98"/>
  <c r="C345" i="98"/>
  <c r="C344" i="98"/>
  <c r="C343" i="98"/>
  <c r="C342" i="98"/>
  <c r="C341" i="98"/>
  <c r="C340" i="98"/>
  <c r="C339" i="98"/>
  <c r="C338" i="98"/>
  <c r="C337" i="98"/>
  <c r="C336" i="98"/>
  <c r="C335" i="98"/>
  <c r="C334" i="98"/>
  <c r="C333" i="98"/>
  <c r="C332" i="98"/>
  <c r="C331" i="98"/>
  <c r="C330" i="98"/>
  <c r="C329" i="98"/>
  <c r="C328" i="98"/>
  <c r="C327" i="98"/>
  <c r="C326" i="98"/>
  <c r="C325" i="98"/>
  <c r="C324" i="98"/>
  <c r="C323" i="98"/>
  <c r="C322" i="98"/>
  <c r="C321" i="98"/>
  <c r="C320" i="98"/>
  <c r="C319" i="98"/>
  <c r="C318" i="98"/>
  <c r="C317" i="98"/>
  <c r="C316" i="98"/>
  <c r="C315" i="98"/>
  <c r="C314" i="98"/>
  <c r="C313" i="98"/>
  <c r="C312" i="98"/>
  <c r="C311" i="98"/>
  <c r="C310" i="98"/>
  <c r="C309" i="98"/>
  <c r="C308" i="98"/>
  <c r="C307" i="98"/>
  <c r="C306" i="98"/>
  <c r="C305" i="98"/>
  <c r="C304" i="98"/>
  <c r="C303" i="98"/>
  <c r="C302" i="98"/>
  <c r="C301" i="98"/>
  <c r="C300" i="98"/>
  <c r="C299" i="98"/>
  <c r="C298" i="98"/>
  <c r="C297" i="98"/>
  <c r="C296" i="98"/>
  <c r="C295" i="98"/>
  <c r="C294" i="98"/>
  <c r="C293" i="98"/>
  <c r="C292" i="98"/>
  <c r="C291" i="98"/>
  <c r="C290" i="98"/>
  <c r="C289" i="98"/>
  <c r="C288" i="98"/>
  <c r="C287" i="98"/>
  <c r="C286" i="98"/>
  <c r="C285" i="98"/>
  <c r="C284" i="98"/>
  <c r="C283" i="98"/>
  <c r="C282" i="98"/>
  <c r="C281" i="98"/>
  <c r="C280" i="98"/>
  <c r="C279" i="98"/>
  <c r="C278" i="98"/>
  <c r="C277" i="98"/>
  <c r="C276" i="98"/>
  <c r="C275" i="98"/>
  <c r="C274" i="98"/>
  <c r="C273" i="98"/>
  <c r="C272" i="98"/>
  <c r="C271" i="98"/>
  <c r="C270" i="98"/>
  <c r="C269" i="98"/>
  <c r="C268" i="98"/>
  <c r="C267" i="98"/>
  <c r="C266" i="98"/>
  <c r="C265" i="98"/>
  <c r="C264" i="98"/>
  <c r="C263" i="98"/>
  <c r="C262" i="98"/>
  <c r="C261" i="98"/>
  <c r="C260" i="98"/>
  <c r="C259" i="98"/>
  <c r="C258" i="98"/>
  <c r="C257" i="98"/>
  <c r="C256" i="98"/>
  <c r="C255" i="98"/>
  <c r="C254" i="98"/>
  <c r="C253" i="98"/>
  <c r="C252" i="98"/>
  <c r="C251" i="98"/>
  <c r="C250" i="98"/>
  <c r="C249" i="98"/>
  <c r="C248" i="98"/>
  <c r="C247" i="98"/>
  <c r="C246" i="98"/>
  <c r="C245" i="98"/>
  <c r="C244" i="98"/>
  <c r="C243" i="98"/>
  <c r="C242" i="98"/>
  <c r="C241" i="98"/>
  <c r="C240" i="98"/>
  <c r="C239" i="98"/>
  <c r="C238" i="98"/>
  <c r="C237" i="98"/>
  <c r="C236" i="98"/>
  <c r="C235" i="98"/>
  <c r="C234" i="98"/>
  <c r="C233" i="98"/>
  <c r="C232" i="98"/>
  <c r="C231" i="98"/>
  <c r="C230" i="98"/>
  <c r="C229" i="98"/>
  <c r="C228" i="98"/>
  <c r="C227" i="98"/>
  <c r="C226" i="98"/>
  <c r="C225" i="98"/>
  <c r="C224" i="98"/>
  <c r="C223" i="98"/>
  <c r="C222" i="98"/>
  <c r="C221" i="98"/>
  <c r="C220" i="98"/>
  <c r="C219" i="98"/>
  <c r="C218" i="98"/>
  <c r="C217" i="98"/>
  <c r="C216" i="98"/>
  <c r="C215" i="98"/>
  <c r="C214" i="98"/>
  <c r="C213" i="98"/>
  <c r="C212" i="98"/>
  <c r="C211" i="98"/>
  <c r="C210" i="98"/>
  <c r="C209" i="98"/>
  <c r="C208" i="98"/>
  <c r="C207" i="98"/>
  <c r="C206" i="98"/>
  <c r="C205" i="98"/>
  <c r="C204" i="98"/>
  <c r="C203" i="98"/>
  <c r="C202" i="98"/>
  <c r="C201" i="98"/>
  <c r="C200" i="98"/>
  <c r="C199" i="98"/>
  <c r="C198" i="98"/>
  <c r="C197" i="98"/>
  <c r="C196" i="98"/>
  <c r="C195" i="98"/>
  <c r="C194" i="98"/>
  <c r="C193" i="98"/>
  <c r="C192" i="98"/>
  <c r="C191" i="98"/>
  <c r="C190" i="98"/>
  <c r="C189" i="98"/>
  <c r="C188" i="98"/>
  <c r="C187" i="98"/>
  <c r="C186" i="98"/>
  <c r="C185" i="98"/>
  <c r="C184" i="98"/>
  <c r="C183" i="98"/>
  <c r="C182" i="98"/>
  <c r="C181" i="98"/>
  <c r="C180" i="98"/>
  <c r="C179" i="98"/>
  <c r="C178" i="98"/>
  <c r="C177" i="98"/>
  <c r="C176" i="98"/>
  <c r="C175" i="98"/>
  <c r="C174" i="98"/>
  <c r="C173" i="98"/>
  <c r="C172" i="98"/>
  <c r="C171" i="98"/>
  <c r="C170" i="98"/>
  <c r="C169" i="98"/>
  <c r="C168" i="98"/>
  <c r="C167" i="98"/>
  <c r="C166" i="98"/>
  <c r="C165" i="98"/>
  <c r="C164" i="98"/>
  <c r="C163" i="98"/>
  <c r="C162" i="98"/>
  <c r="C161" i="98"/>
  <c r="C160" i="98"/>
  <c r="C159" i="98"/>
  <c r="C158" i="98"/>
  <c r="C157" i="98"/>
  <c r="C156" i="98"/>
  <c r="C155" i="98"/>
  <c r="C154" i="98"/>
  <c r="C153" i="98"/>
  <c r="C152" i="98"/>
  <c r="C151" i="98"/>
  <c r="C150" i="98"/>
  <c r="C149" i="98"/>
  <c r="C148" i="98"/>
  <c r="C147" i="98"/>
  <c r="C146" i="98"/>
  <c r="C145" i="98"/>
  <c r="C144" i="98"/>
  <c r="C143" i="98"/>
  <c r="C142" i="98"/>
  <c r="C141" i="98"/>
  <c r="C140" i="98"/>
  <c r="C139" i="98"/>
  <c r="C138" i="98"/>
  <c r="C137" i="98"/>
  <c r="C136" i="98"/>
  <c r="C135" i="98"/>
  <c r="C134" i="98"/>
  <c r="C133" i="98"/>
  <c r="C132" i="98"/>
  <c r="C131" i="98"/>
  <c r="C130" i="98"/>
  <c r="C129" i="98"/>
  <c r="C128" i="98"/>
  <c r="C127" i="98"/>
  <c r="C126" i="98"/>
  <c r="C125" i="98"/>
  <c r="C124" i="98"/>
  <c r="C123" i="98"/>
  <c r="C122" i="98"/>
  <c r="C121" i="98"/>
  <c r="C120" i="98"/>
  <c r="C119" i="98"/>
  <c r="C118" i="98"/>
  <c r="C117" i="98"/>
  <c r="C116" i="98"/>
  <c r="C115" i="98"/>
  <c r="C114" i="98"/>
  <c r="C113" i="98"/>
  <c r="C112" i="98"/>
  <c r="C111" i="98"/>
  <c r="C110" i="98"/>
  <c r="C109" i="98"/>
  <c r="C108" i="98"/>
  <c r="C107" i="98"/>
  <c r="C106" i="98"/>
  <c r="C105" i="98"/>
  <c r="C104" i="98"/>
  <c r="C103" i="98"/>
  <c r="C102" i="98"/>
  <c r="C101" i="98"/>
  <c r="C100" i="98"/>
  <c r="C99" i="98"/>
  <c r="C98" i="98"/>
  <c r="C97" i="98"/>
  <c r="C96" i="98"/>
  <c r="C95" i="98"/>
  <c r="C94" i="98"/>
  <c r="C93" i="98"/>
  <c r="C92" i="98"/>
  <c r="C91" i="98"/>
  <c r="C90" i="98"/>
  <c r="C89" i="98"/>
  <c r="C88" i="98"/>
  <c r="C87" i="98"/>
  <c r="C86" i="98"/>
  <c r="C85" i="98"/>
  <c r="C84" i="98"/>
  <c r="C83" i="98"/>
  <c r="C82" i="98"/>
  <c r="C81" i="98"/>
  <c r="C80" i="98"/>
  <c r="C79" i="98"/>
  <c r="C78" i="98"/>
  <c r="C77" i="98"/>
  <c r="C76" i="98"/>
  <c r="C75" i="98"/>
  <c r="C74" i="98"/>
  <c r="C73" i="98"/>
  <c r="C72" i="98"/>
  <c r="C71" i="98"/>
  <c r="C70" i="98"/>
  <c r="C69" i="98"/>
  <c r="C68" i="98"/>
  <c r="C67" i="98"/>
  <c r="C66" i="98"/>
  <c r="C65" i="98"/>
  <c r="C64" i="98"/>
  <c r="C63" i="98"/>
  <c r="C62" i="98"/>
  <c r="C61" i="98"/>
  <c r="C60" i="98"/>
  <c r="C59" i="98"/>
  <c r="C58" i="98"/>
  <c r="C57" i="98"/>
  <c r="C56" i="98"/>
  <c r="C55" i="98"/>
  <c r="C54" i="98"/>
  <c r="C53" i="98"/>
  <c r="C52" i="98"/>
  <c r="C51" i="98"/>
  <c r="C50" i="98"/>
  <c r="C49" i="98"/>
  <c r="C48" i="98"/>
  <c r="C47" i="98"/>
  <c r="C46" i="98"/>
  <c r="C45" i="98"/>
  <c r="C44" i="98"/>
  <c r="C43" i="98"/>
  <c r="C42" i="98"/>
  <c r="C41" i="98"/>
  <c r="C40" i="98"/>
  <c r="C39" i="98"/>
  <c r="C38" i="98"/>
  <c r="C37" i="98"/>
  <c r="C36" i="98"/>
  <c r="C35" i="98"/>
  <c r="C34" i="98"/>
  <c r="C33" i="98"/>
  <c r="C32" i="98"/>
  <c r="C31" i="98"/>
  <c r="C30" i="98"/>
  <c r="C29" i="98"/>
  <c r="C28" i="98"/>
  <c r="C27" i="98"/>
  <c r="C26" i="98"/>
  <c r="C25" i="98"/>
  <c r="C24" i="98"/>
  <c r="C23" i="98"/>
  <c r="C22" i="98"/>
  <c r="C21" i="98"/>
  <c r="C20" i="98"/>
  <c r="C19" i="98"/>
  <c r="C18" i="98"/>
  <c r="C17" i="98"/>
  <c r="C16" i="98"/>
  <c r="C15" i="98"/>
  <c r="C14" i="98"/>
  <c r="C13" i="98"/>
  <c r="C12" i="98"/>
  <c r="C11" i="98"/>
  <c r="C10" i="98"/>
  <c r="C9" i="98"/>
  <c r="C8" i="98"/>
  <c r="C7" i="98"/>
  <c r="C6" i="98"/>
  <c r="C5" i="98"/>
  <c r="C4" i="98"/>
  <c r="C3" i="98"/>
  <c r="C2" i="98"/>
  <c r="K1" i="97"/>
  <c r="L1" i="97" s="1"/>
  <c r="J3" i="1"/>
  <c r="J4" i="1"/>
  <c r="J5" i="1"/>
  <c r="J6" i="1"/>
  <c r="J7" i="1"/>
  <c r="J8" i="1"/>
  <c r="J9" i="1"/>
  <c r="J10" i="1"/>
  <c r="J11" i="1"/>
  <c r="J12" i="1"/>
  <c r="J13" i="1"/>
  <c r="J14" i="1"/>
  <c r="J15" i="1"/>
  <c r="J16" i="1"/>
  <c r="J17" i="1"/>
  <c r="J18" i="1"/>
  <c r="J19" i="1"/>
  <c r="J20" i="1"/>
  <c r="J21" i="1"/>
  <c r="J22" i="1"/>
  <c r="J23" i="1"/>
  <c r="J24" i="1"/>
  <c r="J25" i="1"/>
  <c r="J26" i="1"/>
  <c r="J27" i="1"/>
  <c r="J28" i="1"/>
  <c r="J29" i="1"/>
  <c r="J2" i="1"/>
  <c r="O20" i="96"/>
  <c r="J2" i="97"/>
  <c r="L2" i="97"/>
  <c r="I2" i="97"/>
  <c r="C28" i="102" l="1"/>
  <c r="C20" i="102"/>
  <c r="C12" i="102"/>
  <c r="C26" i="102"/>
  <c r="C18" i="102"/>
  <c r="C10" i="102"/>
  <c r="C25" i="102"/>
  <c r="C17" i="102"/>
  <c r="C9" i="102"/>
  <c r="C24" i="102"/>
  <c r="C16" i="102"/>
  <c r="C8" i="102"/>
  <c r="C22" i="102"/>
  <c r="C14" i="102"/>
  <c r="C5" i="102"/>
  <c r="C21" i="102"/>
  <c r="C13" i="102"/>
  <c r="C4" i="102"/>
  <c r="C6" i="102"/>
  <c r="C27" i="102"/>
  <c r="C23" i="102"/>
  <c r="C19" i="102"/>
  <c r="C15" i="102"/>
  <c r="C11" i="102"/>
  <c r="C7" i="102"/>
  <c r="C3" i="102"/>
  <c r="E2" i="101" a="1"/>
  <c r="E2" i="101" s="1"/>
  <c r="M1" i="97"/>
  <c r="G67" i="45"/>
  <c r="G51" i="45"/>
  <c r="G35" i="45"/>
  <c r="K2" i="97"/>
  <c r="M2" i="97"/>
  <c r="N1" i="97" l="1"/>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N2" i="97"/>
  <c r="O1" i="97" l="1"/>
  <c r="N38" i="96"/>
  <c r="M38" i="96"/>
  <c r="L38" i="96"/>
  <c r="K38" i="96"/>
  <c r="J38" i="96"/>
  <c r="I38" i="96"/>
  <c r="H38" i="96"/>
  <c r="G38" i="96"/>
  <c r="F38" i="96"/>
  <c r="E38" i="96"/>
  <c r="N24" i="96"/>
  <c r="M24" i="96"/>
  <c r="L24" i="96"/>
  <c r="K24" i="96"/>
  <c r="J24" i="96"/>
  <c r="I24" i="96"/>
  <c r="H24" i="96"/>
  <c r="G24" i="96"/>
  <c r="F24" i="96"/>
  <c r="E24" i="96"/>
  <c r="L22" i="96"/>
  <c r="K22" i="96"/>
  <c r="I22" i="96"/>
  <c r="H22" i="96"/>
  <c r="G22" i="96"/>
  <c r="F22" i="96"/>
  <c r="E21" i="96"/>
  <c r="J19" i="96"/>
  <c r="O19" i="96" s="1"/>
  <c r="M18" i="96"/>
  <c r="K18" i="96"/>
  <c r="J18" i="96"/>
  <c r="I18" i="96"/>
  <c r="H18" i="96"/>
  <c r="G18" i="96"/>
  <c r="F18" i="96"/>
  <c r="E18" i="96"/>
  <c r="O16" i="96"/>
  <c r="E15" i="96"/>
  <c r="E13" i="96" s="1"/>
  <c r="O14" i="96"/>
  <c r="R58" i="95"/>
  <c r="T58" i="95" s="1"/>
  <c r="Q58" i="95"/>
  <c r="S58" i="95" s="1"/>
  <c r="I58" i="95"/>
  <c r="K58" i="95" s="1"/>
  <c r="L58" i="95" s="1"/>
  <c r="I57" i="95"/>
  <c r="R56" i="95"/>
  <c r="T56" i="95" s="1"/>
  <c r="Q56" i="95"/>
  <c r="S56" i="95" s="1"/>
  <c r="I56" i="95"/>
  <c r="K56" i="95" s="1"/>
  <c r="L56" i="95" s="1"/>
  <c r="I55" i="95"/>
  <c r="I54" i="95"/>
  <c r="R53" i="95"/>
  <c r="T53" i="95" s="1"/>
  <c r="Q53" i="95"/>
  <c r="S53" i="95" s="1"/>
  <c r="I53" i="95"/>
  <c r="K53" i="95" s="1"/>
  <c r="L53" i="95" s="1"/>
  <c r="I52" i="95"/>
  <c r="R51" i="95"/>
  <c r="T51" i="95" s="1"/>
  <c r="Q51" i="95"/>
  <c r="S51" i="95" s="1"/>
  <c r="I51" i="95"/>
  <c r="K51" i="95" s="1"/>
  <c r="L51" i="95" s="1"/>
  <c r="M51" i="95" s="1"/>
  <c r="I50" i="95"/>
  <c r="T49" i="95"/>
  <c r="R49" i="95"/>
  <c r="Q49" i="95"/>
  <c r="S49" i="95" s="1"/>
  <c r="I49" i="95"/>
  <c r="K49" i="95" s="1"/>
  <c r="L49" i="95" s="1"/>
  <c r="R48" i="95"/>
  <c r="T48" i="95" s="1"/>
  <c r="Q48" i="95"/>
  <c r="S48" i="95" s="1"/>
  <c r="I48" i="95"/>
  <c r="K48" i="95" s="1"/>
  <c r="L48" i="95" s="1"/>
  <c r="M48" i="95" s="1"/>
  <c r="I47" i="95"/>
  <c r="R46" i="95"/>
  <c r="T46" i="95" s="1"/>
  <c r="Q46" i="95"/>
  <c r="S46" i="95" s="1"/>
  <c r="L46" i="95"/>
  <c r="K46" i="95"/>
  <c r="I46" i="95"/>
  <c r="I45" i="95"/>
  <c r="R44" i="95"/>
  <c r="T44" i="95" s="1"/>
  <c r="Q44" i="95"/>
  <c r="S44" i="95" s="1"/>
  <c r="I44" i="95"/>
  <c r="K44" i="95" s="1"/>
  <c r="L44" i="95" s="1"/>
  <c r="S43" i="95"/>
  <c r="R43" i="95"/>
  <c r="T43" i="95" s="1"/>
  <c r="Q43" i="95"/>
  <c r="I43" i="95"/>
  <c r="K43" i="95" s="1"/>
  <c r="L43" i="95" s="1"/>
  <c r="R42" i="95"/>
  <c r="T42" i="95" s="1"/>
  <c r="Q42" i="95"/>
  <c r="S42" i="95" s="1"/>
  <c r="I42" i="95"/>
  <c r="K42" i="95" s="1"/>
  <c r="L42" i="95" s="1"/>
  <c r="R41" i="95"/>
  <c r="T41" i="95" s="1"/>
  <c r="Q41" i="95"/>
  <c r="S41" i="95" s="1"/>
  <c r="I41" i="95"/>
  <c r="K41" i="95" s="1"/>
  <c r="L41" i="95" s="1"/>
  <c r="I40" i="95"/>
  <c r="T39" i="95"/>
  <c r="S39" i="95"/>
  <c r="R39" i="95"/>
  <c r="Q39" i="95"/>
  <c r="I39" i="95"/>
  <c r="K39" i="95" s="1"/>
  <c r="L39" i="95" s="1"/>
  <c r="I38" i="95"/>
  <c r="R37" i="95"/>
  <c r="T37" i="95" s="1"/>
  <c r="Q37" i="95"/>
  <c r="S37" i="95" s="1"/>
  <c r="I37" i="95"/>
  <c r="K37" i="95" s="1"/>
  <c r="L37" i="95" s="1"/>
  <c r="S36" i="95"/>
  <c r="R36" i="95"/>
  <c r="T36" i="95" s="1"/>
  <c r="Q36" i="95"/>
  <c r="I36" i="95"/>
  <c r="K36" i="95" s="1"/>
  <c r="L36" i="95" s="1"/>
  <c r="R35" i="95"/>
  <c r="T35" i="95" s="1"/>
  <c r="Q35" i="95"/>
  <c r="S35" i="95" s="1"/>
  <c r="K35" i="95"/>
  <c r="L35" i="95" s="1"/>
  <c r="I35" i="95"/>
  <c r="I34" i="95"/>
  <c r="I33" i="95"/>
  <c r="R32" i="95"/>
  <c r="T32" i="95" s="1"/>
  <c r="G32" i="95"/>
  <c r="Q32" i="95" s="1"/>
  <c r="S32" i="95" s="1"/>
  <c r="R31" i="95"/>
  <c r="T31" i="95" s="1"/>
  <c r="Q31" i="95"/>
  <c r="S31" i="95" s="1"/>
  <c r="I31" i="95"/>
  <c r="K31" i="95" s="1"/>
  <c r="L31" i="95" s="1"/>
  <c r="M31" i="95" s="1"/>
  <c r="R30" i="95"/>
  <c r="T30" i="95" s="1"/>
  <c r="Q30" i="95"/>
  <c r="S30" i="95" s="1"/>
  <c r="I30" i="95"/>
  <c r="K30" i="95" s="1"/>
  <c r="L30" i="95" s="1"/>
  <c r="I29" i="95"/>
  <c r="K29" i="95" s="1"/>
  <c r="L29" i="95" s="1"/>
  <c r="R28" i="95"/>
  <c r="T28" i="95" s="1"/>
  <c r="Q28" i="95"/>
  <c r="S28" i="95" s="1"/>
  <c r="I28" i="95"/>
  <c r="K28" i="95" s="1"/>
  <c r="L28" i="95" s="1"/>
  <c r="N28" i="95" s="1"/>
  <c r="O28" i="95" s="1"/>
  <c r="R27" i="95"/>
  <c r="T27" i="95" s="1"/>
  <c r="Q27" i="95"/>
  <c r="S27" i="95" s="1"/>
  <c r="I27" i="95"/>
  <c r="K27" i="95" s="1"/>
  <c r="L27" i="95" s="1"/>
  <c r="S26" i="95"/>
  <c r="R26" i="95"/>
  <c r="T26" i="95" s="1"/>
  <c r="Q26" i="95"/>
  <c r="I26" i="95"/>
  <c r="K26" i="95" s="1"/>
  <c r="L26" i="95" s="1"/>
  <c r="R25" i="95"/>
  <c r="T25" i="95" s="1"/>
  <c r="Q25" i="95"/>
  <c r="S25" i="95" s="1"/>
  <c r="I25" i="95"/>
  <c r="K25" i="95" s="1"/>
  <c r="L25" i="95" s="1"/>
  <c r="N25" i="95" s="1"/>
  <c r="O25" i="95" s="1"/>
  <c r="R24" i="95"/>
  <c r="T24" i="95" s="1"/>
  <c r="Q24" i="95"/>
  <c r="S24" i="95" s="1"/>
  <c r="I24" i="95"/>
  <c r="K24" i="95" s="1"/>
  <c r="L24" i="95" s="1"/>
  <c r="I23" i="95"/>
  <c r="F23" i="95"/>
  <c r="Q23" i="95" s="1"/>
  <c r="S23" i="95" s="1"/>
  <c r="T22" i="95"/>
  <c r="R22" i="95"/>
  <c r="Q22" i="95"/>
  <c r="S22" i="95" s="1"/>
  <c r="I22" i="95"/>
  <c r="K22" i="95" s="1"/>
  <c r="L22" i="95" s="1"/>
  <c r="R21" i="95"/>
  <c r="T21" i="95" s="1"/>
  <c r="Q21" i="95"/>
  <c r="S21" i="95" s="1"/>
  <c r="I21" i="95"/>
  <c r="K21" i="95" s="1"/>
  <c r="L21" i="95" s="1"/>
  <c r="R20" i="95"/>
  <c r="T20" i="95" s="1"/>
  <c r="G20" i="95"/>
  <c r="I20" i="95" s="1"/>
  <c r="K20" i="95" s="1"/>
  <c r="L20" i="95" s="1"/>
  <c r="M20" i="95" s="1"/>
  <c r="T19" i="95"/>
  <c r="R19" i="95"/>
  <c r="G19" i="95"/>
  <c r="Q19" i="95" s="1"/>
  <c r="S19" i="95" s="1"/>
  <c r="R18" i="95"/>
  <c r="T18" i="95" s="1"/>
  <c r="Q18" i="95"/>
  <c r="S18" i="95" s="1"/>
  <c r="I18" i="95"/>
  <c r="K18" i="95" s="1"/>
  <c r="L18" i="95" s="1"/>
  <c r="R17" i="95"/>
  <c r="T17" i="95" s="1"/>
  <c r="Q17" i="95"/>
  <c r="S17" i="95" s="1"/>
  <c r="I17" i="95"/>
  <c r="K17" i="95" s="1"/>
  <c r="L17" i="95" s="1"/>
  <c r="M17" i="95" s="1"/>
  <c r="R16" i="95"/>
  <c r="T16" i="95" s="1"/>
  <c r="Q16" i="95"/>
  <c r="S16" i="95" s="1"/>
  <c r="I16" i="95"/>
  <c r="K16" i="95" s="1"/>
  <c r="L16" i="95" s="1"/>
  <c r="R15" i="95"/>
  <c r="T15" i="95" s="1"/>
  <c r="Q15" i="95"/>
  <c r="S15" i="95" s="1"/>
  <c r="I15" i="95"/>
  <c r="K15" i="95" s="1"/>
  <c r="L15" i="95" s="1"/>
  <c r="R14" i="95"/>
  <c r="T14" i="95" s="1"/>
  <c r="Q14" i="95"/>
  <c r="S14" i="95" s="1"/>
  <c r="I14" i="95"/>
  <c r="K14" i="95" s="1"/>
  <c r="L14" i="95" s="1"/>
  <c r="I13" i="95"/>
  <c r="F13" i="95"/>
  <c r="Q13" i="95" s="1"/>
  <c r="S13" i="95" s="1"/>
  <c r="S12" i="95"/>
  <c r="R12" i="95"/>
  <c r="T12" i="95" s="1"/>
  <c r="Q12" i="95"/>
  <c r="I12" i="95"/>
  <c r="K12" i="95" s="1"/>
  <c r="L12" i="95" s="1"/>
  <c r="R11" i="95"/>
  <c r="T11" i="95" s="1"/>
  <c r="Q11" i="95"/>
  <c r="S11" i="95" s="1"/>
  <c r="I11" i="95"/>
  <c r="K11" i="95" s="1"/>
  <c r="L11" i="95" s="1"/>
  <c r="R10" i="95"/>
  <c r="T10" i="95" s="1"/>
  <c r="Q10" i="95"/>
  <c r="S10" i="95" s="1"/>
  <c r="M10" i="95"/>
  <c r="I10" i="95"/>
  <c r="K10" i="95" s="1"/>
  <c r="L10" i="95" s="1"/>
  <c r="R9" i="95"/>
  <c r="T9" i="95" s="1"/>
  <c r="Q9" i="95"/>
  <c r="S9" i="95" s="1"/>
  <c r="I9" i="95"/>
  <c r="K9" i="95" s="1"/>
  <c r="L9" i="95" s="1"/>
  <c r="R8" i="95"/>
  <c r="T8" i="95" s="1"/>
  <c r="Q8" i="95"/>
  <c r="S8" i="95" s="1"/>
  <c r="I8" i="95"/>
  <c r="K8" i="95" s="1"/>
  <c r="AD5" i="95"/>
  <c r="F52" i="95" s="1"/>
  <c r="AC5" i="95"/>
  <c r="AB5" i="95"/>
  <c r="F29" i="95" s="1"/>
  <c r="AA5" i="95"/>
  <c r="F55" i="95" s="1"/>
  <c r="Z5" i="95"/>
  <c r="F45" i="95" s="1"/>
  <c r="S3" i="95"/>
  <c r="N10" i="95" s="1"/>
  <c r="O10" i="95" s="1"/>
  <c r="O2" i="97"/>
  <c r="P1" i="97" l="1"/>
  <c r="N11" i="95"/>
  <c r="O11" i="95" s="1"/>
  <c r="M11" i="95"/>
  <c r="N21" i="95"/>
  <c r="O21" i="95" s="1"/>
  <c r="M21" i="95"/>
  <c r="Q20" i="95"/>
  <c r="S20" i="95" s="1"/>
  <c r="K40" i="95"/>
  <c r="L40" i="95" s="1"/>
  <c r="M40" i="95" s="1"/>
  <c r="F57" i="95"/>
  <c r="K57" i="95" s="1"/>
  <c r="L57" i="95" s="1"/>
  <c r="F50" i="95"/>
  <c r="K50" i="95"/>
  <c r="L50" i="95" s="1"/>
  <c r="R13" i="95"/>
  <c r="T13" i="95" s="1"/>
  <c r="M28" i="95"/>
  <c r="F33" i="95"/>
  <c r="Q33" i="95" s="1"/>
  <c r="S33" i="95" s="1"/>
  <c r="N24" i="95"/>
  <c r="O24" i="95" s="1"/>
  <c r="N31" i="95"/>
  <c r="O31" i="95" s="1"/>
  <c r="K45" i="95"/>
  <c r="L45" i="95" s="1"/>
  <c r="F47" i="95"/>
  <c r="F54" i="95"/>
  <c r="R23" i="95"/>
  <c r="T23" i="95" s="1"/>
  <c r="F40" i="95"/>
  <c r="N41" i="95"/>
  <c r="O41" i="95" s="1"/>
  <c r="K54" i="95"/>
  <c r="L54" i="95" s="1"/>
  <c r="M54" i="95" s="1"/>
  <c r="N29" i="95"/>
  <c r="O29" i="95" s="1"/>
  <c r="M29" i="95"/>
  <c r="N35" i="95"/>
  <c r="O35" i="95" s="1"/>
  <c r="M35" i="95"/>
  <c r="M18" i="95"/>
  <c r="N18" i="95"/>
  <c r="O18" i="95" s="1"/>
  <c r="N42" i="95"/>
  <c r="O42" i="95" s="1"/>
  <c r="M42" i="95"/>
  <c r="M22" i="95"/>
  <c r="N22" i="95"/>
  <c r="O22" i="95" s="1"/>
  <c r="N12" i="95"/>
  <c r="O12" i="95" s="1"/>
  <c r="M12" i="95"/>
  <c r="N14" i="95"/>
  <c r="O14" i="95" s="1"/>
  <c r="M14" i="95"/>
  <c r="N16" i="95"/>
  <c r="O16" i="95" s="1"/>
  <c r="M16" i="95"/>
  <c r="N26" i="95"/>
  <c r="O26" i="95" s="1"/>
  <c r="M26" i="95"/>
  <c r="N36" i="95"/>
  <c r="O36" i="95" s="1"/>
  <c r="M36" i="95"/>
  <c r="N58" i="95"/>
  <c r="O58" i="95" s="1"/>
  <c r="M58" i="95"/>
  <c r="M39" i="95"/>
  <c r="N39" i="95"/>
  <c r="O39" i="95" s="1"/>
  <c r="N45" i="95"/>
  <c r="O45" i="95" s="1"/>
  <c r="M45" i="95"/>
  <c r="N49" i="95"/>
  <c r="O49" i="95" s="1"/>
  <c r="M49" i="95"/>
  <c r="N43" i="95"/>
  <c r="O43" i="95" s="1"/>
  <c r="M43" i="95"/>
  <c r="L8" i="95"/>
  <c r="N15" i="95"/>
  <c r="O15" i="95" s="1"/>
  <c r="M15" i="95"/>
  <c r="N50" i="95"/>
  <c r="O50" i="95" s="1"/>
  <c r="M50" i="95"/>
  <c r="M25" i="95"/>
  <c r="O21" i="96"/>
  <c r="E22" i="96"/>
  <c r="R55" i="95"/>
  <c r="T55" i="95" s="1"/>
  <c r="Q55" i="95"/>
  <c r="S55" i="95" s="1"/>
  <c r="M37" i="95"/>
  <c r="N37" i="95"/>
  <c r="O37" i="95" s="1"/>
  <c r="N53" i="95"/>
  <c r="O53" i="95" s="1"/>
  <c r="M53" i="95"/>
  <c r="Q29" i="95"/>
  <c r="S29" i="95" s="1"/>
  <c r="R29" i="95"/>
  <c r="T29" i="95" s="1"/>
  <c r="M24" i="95"/>
  <c r="R52" i="95"/>
  <c r="T52" i="95" s="1"/>
  <c r="Q52" i="95"/>
  <c r="S52" i="95" s="1"/>
  <c r="N46" i="95"/>
  <c r="O46" i="95" s="1"/>
  <c r="M46" i="95"/>
  <c r="N56" i="95"/>
  <c r="O56" i="95" s="1"/>
  <c r="M56" i="95"/>
  <c r="N20" i="95"/>
  <c r="O20" i="95" s="1"/>
  <c r="M9" i="95"/>
  <c r="N9" i="95"/>
  <c r="O9" i="95" s="1"/>
  <c r="K52" i="95"/>
  <c r="L52" i="95" s="1"/>
  <c r="M41" i="95"/>
  <c r="N48" i="95"/>
  <c r="O48" i="95" s="1"/>
  <c r="K13" i="95"/>
  <c r="L13" i="95" s="1"/>
  <c r="N51" i="95"/>
  <c r="O51" i="95" s="1"/>
  <c r="N30" i="95"/>
  <c r="O30" i="95" s="1"/>
  <c r="M30" i="95"/>
  <c r="I19" i="95"/>
  <c r="K19" i="95" s="1"/>
  <c r="L19" i="95" s="1"/>
  <c r="M27" i="95"/>
  <c r="N27" i="95"/>
  <c r="O27" i="95" s="1"/>
  <c r="K55" i="95"/>
  <c r="L55" i="95" s="1"/>
  <c r="K23" i="95"/>
  <c r="L23" i="95" s="1"/>
  <c r="R45" i="95"/>
  <c r="T45" i="95" s="1"/>
  <c r="Q45" i="95"/>
  <c r="S45" i="95" s="1"/>
  <c r="N17" i="95"/>
  <c r="O17" i="95" s="1"/>
  <c r="M44" i="95"/>
  <c r="N44" i="95"/>
  <c r="O44" i="95" s="1"/>
  <c r="K47" i="95"/>
  <c r="L47" i="95" s="1"/>
  <c r="J22" i="96"/>
  <c r="E27" i="96"/>
  <c r="I32" i="95"/>
  <c r="K32" i="95" s="1"/>
  <c r="L32" i="95" s="1"/>
  <c r="F34" i="95"/>
  <c r="K34" i="95" s="1"/>
  <c r="L34" i="95" s="1"/>
  <c r="F38" i="95"/>
  <c r="P2" i="97"/>
  <c r="Q1" i="97" l="1"/>
  <c r="M57" i="95"/>
  <c r="N57" i="95"/>
  <c r="O57" i="95" s="1"/>
  <c r="R57" i="95"/>
  <c r="T57" i="95" s="1"/>
  <c r="Q57" i="95"/>
  <c r="S57" i="95" s="1"/>
  <c r="R33" i="95"/>
  <c r="T33" i="95" s="1"/>
  <c r="N40" i="95"/>
  <c r="O40" i="95" s="1"/>
  <c r="R54" i="95"/>
  <c r="T54" i="95" s="1"/>
  <c r="Q54" i="95"/>
  <c r="S54" i="95" s="1"/>
  <c r="N54" i="95"/>
  <c r="O54" i="95" s="1"/>
  <c r="R40" i="95"/>
  <c r="T40" i="95" s="1"/>
  <c r="Q40" i="95"/>
  <c r="S40" i="95" s="1"/>
  <c r="K33" i="95"/>
  <c r="L33" i="95" s="1"/>
  <c r="R47" i="95"/>
  <c r="T47" i="95" s="1"/>
  <c r="Q47" i="95"/>
  <c r="S47" i="95" s="1"/>
  <c r="R50" i="95"/>
  <c r="T50" i="95" s="1"/>
  <c r="Q50" i="95"/>
  <c r="S50" i="95" s="1"/>
  <c r="N34" i="95"/>
  <c r="O34" i="95" s="1"/>
  <c r="M34" i="95"/>
  <c r="R38" i="95"/>
  <c r="T38" i="95" s="1"/>
  <c r="Q38" i="95"/>
  <c r="S38" i="95" s="1"/>
  <c r="N55" i="95"/>
  <c r="O55" i="95" s="1"/>
  <c r="M55" i="95"/>
  <c r="N32" i="95"/>
  <c r="O32" i="95" s="1"/>
  <c r="M32" i="95"/>
  <c r="M13" i="95"/>
  <c r="N13" i="95"/>
  <c r="O13" i="95" s="1"/>
  <c r="N19" i="95"/>
  <c r="O19" i="95" s="1"/>
  <c r="M19" i="95"/>
  <c r="O22" i="96"/>
  <c r="E26" i="96"/>
  <c r="M47" i="95"/>
  <c r="N47" i="95"/>
  <c r="O47" i="95" s="1"/>
  <c r="M23" i="95"/>
  <c r="N23" i="95"/>
  <c r="O23" i="95" s="1"/>
  <c r="K38" i="95"/>
  <c r="L38" i="95" s="1"/>
  <c r="N8" i="95"/>
  <c r="O8" i="95" s="1"/>
  <c r="L3" i="95"/>
  <c r="N3" i="95" s="1"/>
  <c r="O3" i="95" s="1"/>
  <c r="M8" i="95"/>
  <c r="N52" i="95"/>
  <c r="O52" i="95" s="1"/>
  <c r="M52" i="95"/>
  <c r="Q34" i="95"/>
  <c r="S34" i="95" s="1"/>
  <c r="R34" i="95"/>
  <c r="T34" i="95" s="1"/>
  <c r="N33" i="95"/>
  <c r="O33" i="95" s="1"/>
  <c r="M33" i="95"/>
  <c r="E28" i="96"/>
  <c r="R60" i="95"/>
  <c r="Q2" i="97"/>
  <c r="R1" i="97" l="1"/>
  <c r="T60" i="95"/>
  <c r="Q60" i="95"/>
  <c r="S60" i="95"/>
  <c r="E31" i="96"/>
  <c r="E30" i="96"/>
  <c r="G15" i="96"/>
  <c r="G13" i="96" s="1"/>
  <c r="F15" i="96"/>
  <c r="N38" i="95"/>
  <c r="O38" i="95" s="1"/>
  <c r="I15" i="96" s="1"/>
  <c r="I13" i="96" s="1"/>
  <c r="M38" i="95"/>
  <c r="M3" i="95" s="1"/>
  <c r="K3" i="95"/>
  <c r="R2" i="97"/>
  <c r="S1" i="97" l="1"/>
  <c r="I27" i="96"/>
  <c r="I26" i="96"/>
  <c r="I30" i="96" s="1"/>
  <c r="G27" i="96"/>
  <c r="G26" i="96"/>
  <c r="G30" i="96" s="1"/>
  <c r="J15" i="96"/>
  <c r="H15" i="96"/>
  <c r="H13" i="96" s="1"/>
  <c r="E32" i="96"/>
  <c r="E33" i="96"/>
  <c r="E34" i="96" s="1"/>
  <c r="F13" i="96"/>
  <c r="S2" i="97"/>
  <c r="T1" i="97" l="1"/>
  <c r="H27" i="96"/>
  <c r="H26" i="96"/>
  <c r="H30" i="96" s="1"/>
  <c r="J13" i="96"/>
  <c r="K15" i="96"/>
  <c r="F27" i="96"/>
  <c r="F26" i="96"/>
  <c r="T2" i="97"/>
  <c r="U1" i="97" l="1"/>
  <c r="F30" i="96"/>
  <c r="F31" i="96"/>
  <c r="F28" i="96"/>
  <c r="K13" i="96"/>
  <c r="L15" i="96"/>
  <c r="J27" i="96"/>
  <c r="J26" i="96"/>
  <c r="J30" i="96" s="1"/>
  <c r="U2" i="97"/>
  <c r="V1" i="97" l="1"/>
  <c r="K27" i="96"/>
  <c r="K26" i="96"/>
  <c r="K30" i="96" s="1"/>
  <c r="G28" i="96"/>
  <c r="H28" i="96" s="1"/>
  <c r="I28" i="96" s="1"/>
  <c r="J28" i="96" s="1"/>
  <c r="F32" i="96"/>
  <c r="G31" i="96"/>
  <c r="M15" i="96"/>
  <c r="L13" i="96"/>
  <c r="F33" i="96"/>
  <c r="V2" i="97"/>
  <c r="W1" i="97" l="1"/>
  <c r="L27" i="96"/>
  <c r="L26" i="96"/>
  <c r="N15" i="96"/>
  <c r="M13" i="96"/>
  <c r="K28" i="96"/>
  <c r="F34" i="96"/>
  <c r="G33" i="96"/>
  <c r="G32" i="96"/>
  <c r="H31" i="96"/>
  <c r="W2" i="97"/>
  <c r="X1" i="97" l="1"/>
  <c r="G34" i="96"/>
  <c r="H33" i="96"/>
  <c r="M26" i="96"/>
  <c r="M27" i="96"/>
  <c r="N13" i="96"/>
  <c r="O15" i="96"/>
  <c r="O13" i="96" s="1"/>
  <c r="L30" i="96"/>
  <c r="H32" i="96"/>
  <c r="I31" i="96"/>
  <c r="L28" i="96"/>
  <c r="X2" i="97"/>
  <c r="Y1" i="97" l="1"/>
  <c r="N27" i="96"/>
  <c r="O27" i="96" s="1"/>
  <c r="N26" i="96"/>
  <c r="N30" i="96" s="1"/>
  <c r="M28" i="96"/>
  <c r="M30" i="96"/>
  <c r="J31" i="96"/>
  <c r="I32" i="96"/>
  <c r="H34" i="96"/>
  <c r="I33" i="96"/>
  <c r="Y2" i="97"/>
  <c r="Z1" i="97" l="1"/>
  <c r="I34" i="96"/>
  <c r="J33" i="96"/>
  <c r="J32" i="96"/>
  <c r="K31" i="96"/>
  <c r="O26" i="96"/>
  <c r="N28" i="96"/>
  <c r="C39" i="96" s="1"/>
  <c r="O30" i="96"/>
  <c r="D2" i="96" s="1"/>
  <c r="D4" i="96"/>
  <c r="Z2" i="97"/>
  <c r="AA1" i="97" l="1"/>
  <c r="L31" i="96"/>
  <c r="K32" i="96"/>
  <c r="J34" i="96"/>
  <c r="K33" i="96"/>
  <c r="F37" i="96"/>
  <c r="F29" i="96" s="1"/>
  <c r="G37" i="96"/>
  <c r="G29" i="96" s="1"/>
  <c r="N37" i="96"/>
  <c r="N29" i="96" s="1"/>
  <c r="M37" i="96"/>
  <c r="M29" i="96" s="1"/>
  <c r="E37" i="96"/>
  <c r="E29" i="96" s="1"/>
  <c r="L37" i="96"/>
  <c r="L29" i="96" s="1"/>
  <c r="K37" i="96"/>
  <c r="K29" i="96" s="1"/>
  <c r="H37" i="96"/>
  <c r="H29" i="96" s="1"/>
  <c r="J37" i="96"/>
  <c r="J29" i="96" s="1"/>
  <c r="I37" i="96"/>
  <c r="I29" i="96" s="1"/>
  <c r="O28" i="96"/>
  <c r="AA2" i="97"/>
  <c r="AB1" i="97" l="1"/>
  <c r="K34" i="96"/>
  <c r="L33" i="96"/>
  <c r="O29" i="96"/>
  <c r="D3" i="96" s="1"/>
  <c r="M31" i="96"/>
  <c r="L32" i="96"/>
  <c r="AB2" i="97"/>
  <c r="AC1" i="97" l="1"/>
  <c r="M32" i="96"/>
  <c r="N31" i="96"/>
  <c r="L34" i="96"/>
  <c r="M33" i="96"/>
  <c r="AC2" i="97"/>
  <c r="AD1" i="97" l="1"/>
  <c r="M34" i="96"/>
  <c r="N33" i="96"/>
  <c r="N32" i="96"/>
  <c r="O32" i="96" s="1"/>
  <c r="O31" i="96"/>
  <c r="AD2" i="97"/>
  <c r="AE1" i="97" l="1"/>
  <c r="O33" i="96"/>
  <c r="N34" i="96"/>
  <c r="O34" i="96" s="1"/>
  <c r="D5" i="96"/>
  <c r="AE2" i="97"/>
  <c r="AF1" i="97" l="1"/>
  <c r="AS66" i="45"/>
  <c r="E81" i="45"/>
  <c r="E80" i="45"/>
  <c r="E79" i="45"/>
  <c r="E78" i="45"/>
  <c r="E77" i="45"/>
  <c r="E67" i="45"/>
  <c r="D68" i="45" a="1"/>
  <c r="D68" i="45" s="1"/>
  <c r="C82" i="45"/>
  <c r="E34" i="94"/>
  <c r="E31" i="94"/>
  <c r="E32" i="94" s="1"/>
  <c r="E33" i="94" s="1"/>
  <c r="M12" i="94"/>
  <c r="L12" i="94"/>
  <c r="I12" i="94"/>
  <c r="H12" i="94"/>
  <c r="E12" i="94"/>
  <c r="G12" i="94" s="1"/>
  <c r="D12" i="94"/>
  <c r="O10" i="94"/>
  <c r="N10" i="94"/>
  <c r="K10" i="94"/>
  <c r="J10" i="94"/>
  <c r="J12" i="94" s="1"/>
  <c r="G10" i="94"/>
  <c r="F10" i="94"/>
  <c r="F12" i="94" s="1"/>
  <c r="O8" i="94"/>
  <c r="N8" i="94"/>
  <c r="K8" i="94"/>
  <c r="J8" i="94"/>
  <c r="G8" i="94"/>
  <c r="F8" i="94"/>
  <c r="O6" i="94"/>
  <c r="N6" i="94"/>
  <c r="K6" i="94"/>
  <c r="J6" i="94"/>
  <c r="G6" i="94"/>
  <c r="F6" i="94"/>
  <c r="L36" i="93"/>
  <c r="K36" i="93"/>
  <c r="J36" i="93"/>
  <c r="I36" i="93"/>
  <c r="H36" i="93"/>
  <c r="G36" i="93"/>
  <c r="F36" i="93"/>
  <c r="E36" i="93"/>
  <c r="L22" i="93"/>
  <c r="K22" i="93"/>
  <c r="J22" i="93"/>
  <c r="I22" i="93"/>
  <c r="H22" i="93"/>
  <c r="G22" i="93"/>
  <c r="F22" i="93"/>
  <c r="E22" i="93"/>
  <c r="K17" i="93"/>
  <c r="J17" i="93"/>
  <c r="I17" i="93"/>
  <c r="H17" i="93"/>
  <c r="G17" i="93"/>
  <c r="F17" i="93"/>
  <c r="E17" i="93"/>
  <c r="G15" i="93"/>
  <c r="N107" i="92"/>
  <c r="M107" i="92"/>
  <c r="L107" i="92"/>
  <c r="K107" i="92"/>
  <c r="J107" i="92"/>
  <c r="N106" i="92"/>
  <c r="O93" i="92" s="1"/>
  <c r="M106" i="92"/>
  <c r="L106" i="92"/>
  <c r="K106" i="92"/>
  <c r="J106" i="92"/>
  <c r="N104" i="92"/>
  <c r="M104" i="92"/>
  <c r="L104" i="92"/>
  <c r="K104" i="92"/>
  <c r="J104" i="92"/>
  <c r="N103" i="92"/>
  <c r="M103" i="92"/>
  <c r="L103" i="92"/>
  <c r="K103" i="92"/>
  <c r="J103" i="92"/>
  <c r="N101" i="92"/>
  <c r="M101" i="92"/>
  <c r="N94" i="92" s="1"/>
  <c r="N90" i="92" s="1"/>
  <c r="L101" i="92"/>
  <c r="K101" i="92"/>
  <c r="J101" i="92"/>
  <c r="N100" i="92"/>
  <c r="M100" i="92"/>
  <c r="L100" i="92"/>
  <c r="K100" i="92"/>
  <c r="J100" i="92"/>
  <c r="M93" i="92"/>
  <c r="M89" i="92" s="1"/>
  <c r="J92" i="92"/>
  <c r="I92" i="92"/>
  <c r="H92" i="92"/>
  <c r="J90" i="92"/>
  <c r="J89" i="92"/>
  <c r="I88" i="92"/>
  <c r="H88" i="92"/>
  <c r="O83" i="92"/>
  <c r="N83" i="92"/>
  <c r="M83" i="92"/>
  <c r="L83" i="92"/>
  <c r="K83" i="92"/>
  <c r="J83" i="92"/>
  <c r="O82" i="92"/>
  <c r="N82" i="92"/>
  <c r="M82" i="92"/>
  <c r="L82" i="92"/>
  <c r="K82" i="92"/>
  <c r="J82" i="92"/>
  <c r="O81" i="92"/>
  <c r="N81" i="92"/>
  <c r="M81" i="92"/>
  <c r="L81" i="92"/>
  <c r="K81" i="92"/>
  <c r="J81" i="92"/>
  <c r="O75" i="92"/>
  <c r="N75" i="92"/>
  <c r="M75" i="92"/>
  <c r="L75" i="92"/>
  <c r="K75" i="92"/>
  <c r="J75" i="92"/>
  <c r="O74" i="92"/>
  <c r="N74" i="92"/>
  <c r="M74" i="92"/>
  <c r="L74" i="92"/>
  <c r="K74" i="92"/>
  <c r="J74" i="92"/>
  <c r="O73" i="92"/>
  <c r="N73" i="92"/>
  <c r="M73" i="92"/>
  <c r="L73" i="92"/>
  <c r="K73" i="92"/>
  <c r="J73" i="92"/>
  <c r="O67" i="92"/>
  <c r="N67" i="92"/>
  <c r="M67" i="92"/>
  <c r="L67" i="92"/>
  <c r="K67" i="92"/>
  <c r="J67" i="92"/>
  <c r="O62" i="92"/>
  <c r="N62" i="92"/>
  <c r="M62" i="92"/>
  <c r="L62" i="92"/>
  <c r="K62" i="92"/>
  <c r="J62" i="92"/>
  <c r="O59" i="92"/>
  <c r="N59" i="92"/>
  <c r="M59" i="92"/>
  <c r="L59" i="92"/>
  <c r="K59" i="92"/>
  <c r="J59" i="92"/>
  <c r="O55" i="92"/>
  <c r="N55" i="92"/>
  <c r="M55" i="92"/>
  <c r="L55" i="92"/>
  <c r="K55" i="92"/>
  <c r="J55" i="92"/>
  <c r="O54" i="92"/>
  <c r="N54" i="92"/>
  <c r="M54" i="92"/>
  <c r="L54" i="92"/>
  <c r="K54" i="92"/>
  <c r="J54" i="92"/>
  <c r="S53" i="92"/>
  <c r="O52" i="92"/>
  <c r="N52" i="92"/>
  <c r="M52" i="92"/>
  <c r="L52" i="92"/>
  <c r="K52" i="92"/>
  <c r="J52" i="92"/>
  <c r="I46" i="92"/>
  <c r="H46" i="92"/>
  <c r="I42" i="92"/>
  <c r="H42" i="92"/>
  <c r="O40" i="92"/>
  <c r="N40" i="92"/>
  <c r="M40" i="92"/>
  <c r="L40" i="92"/>
  <c r="K40" i="92"/>
  <c r="J40" i="92"/>
  <c r="O38" i="92"/>
  <c r="N38" i="92"/>
  <c r="M38" i="92"/>
  <c r="L38" i="92"/>
  <c r="K38" i="92"/>
  <c r="J38" i="92"/>
  <c r="O37" i="92"/>
  <c r="N37" i="92"/>
  <c r="M37" i="92"/>
  <c r="L37" i="92"/>
  <c r="K37" i="92"/>
  <c r="J37" i="92"/>
  <c r="O35" i="92"/>
  <c r="N35" i="92"/>
  <c r="M35" i="92"/>
  <c r="L35" i="92"/>
  <c r="K35" i="92"/>
  <c r="J35" i="92"/>
  <c r="I33" i="92"/>
  <c r="H33" i="92"/>
  <c r="H9" i="92" s="1"/>
  <c r="O31" i="92"/>
  <c r="N31" i="92"/>
  <c r="M31" i="92"/>
  <c r="L31" i="92"/>
  <c r="K31" i="92"/>
  <c r="J31" i="92"/>
  <c r="I29" i="92"/>
  <c r="H29" i="92"/>
  <c r="O26" i="92"/>
  <c r="O25" i="92" s="1"/>
  <c r="O18" i="92" s="1"/>
  <c r="N26" i="92"/>
  <c r="N25" i="92" s="1"/>
  <c r="M26" i="92"/>
  <c r="M25" i="92" s="1"/>
  <c r="L26" i="92"/>
  <c r="L25" i="92" s="1"/>
  <c r="L18" i="92" s="1"/>
  <c r="K26" i="92"/>
  <c r="K25" i="92" s="1"/>
  <c r="I25" i="92"/>
  <c r="H25" i="92"/>
  <c r="I23" i="92"/>
  <c r="H23" i="92"/>
  <c r="O20" i="92"/>
  <c r="N20" i="92"/>
  <c r="M20" i="92"/>
  <c r="L20" i="92"/>
  <c r="K20" i="92"/>
  <c r="J20" i="92"/>
  <c r="O19" i="92"/>
  <c r="N19" i="92"/>
  <c r="M19" i="92"/>
  <c r="L19" i="92"/>
  <c r="K19" i="92"/>
  <c r="J19" i="92"/>
  <c r="S18" i="92"/>
  <c r="R18" i="92"/>
  <c r="N18" i="92"/>
  <c r="M18" i="92"/>
  <c r="K18" i="92"/>
  <c r="W17" i="92"/>
  <c r="V17" i="92"/>
  <c r="U17" i="92"/>
  <c r="T17" i="92"/>
  <c r="S17" i="92"/>
  <c r="S12" i="92" s="1"/>
  <c r="R17" i="92"/>
  <c r="R12" i="92" s="1"/>
  <c r="O17" i="92"/>
  <c r="N17" i="92"/>
  <c r="M17" i="92"/>
  <c r="L17" i="92"/>
  <c r="K17" i="92"/>
  <c r="F17" i="92" s="1"/>
  <c r="J17" i="92"/>
  <c r="Q12" i="92"/>
  <c r="I9" i="92"/>
  <c r="C9" i="92"/>
  <c r="I8" i="92"/>
  <c r="F15" i="93" s="1"/>
  <c r="H8" i="92"/>
  <c r="E15" i="93" s="1"/>
  <c r="C8" i="92"/>
  <c r="B15" i="93" s="1"/>
  <c r="C7" i="92"/>
  <c r="C6" i="92"/>
  <c r="B14" i="93" s="1"/>
  <c r="P118" i="91"/>
  <c r="O118" i="91"/>
  <c r="N118" i="91"/>
  <c r="M118" i="91"/>
  <c r="L118" i="91"/>
  <c r="K118" i="91"/>
  <c r="J118" i="91"/>
  <c r="I118" i="91"/>
  <c r="K108" i="91"/>
  <c r="K109" i="91" s="1"/>
  <c r="J39" i="92" s="1"/>
  <c r="J108" i="91"/>
  <c r="O109" i="91" s="1"/>
  <c r="N39" i="92" s="1"/>
  <c r="I108" i="91"/>
  <c r="I109" i="91" s="1"/>
  <c r="G88" i="91"/>
  <c r="G85" i="91"/>
  <c r="O68" i="92" s="1"/>
  <c r="G83" i="91"/>
  <c r="G81" i="91"/>
  <c r="G77" i="91"/>
  <c r="G74" i="91"/>
  <c r="G72" i="91"/>
  <c r="G62" i="91"/>
  <c r="O60" i="91"/>
  <c r="N23" i="92" s="1"/>
  <c r="K60" i="91"/>
  <c r="J23" i="92" s="1"/>
  <c r="EGU59" i="91"/>
  <c r="EGJ59" i="91"/>
  <c r="EFN59" i="91"/>
  <c r="EDX59" i="91"/>
  <c r="EAF59" i="91"/>
  <c r="EAB59" i="91"/>
  <c r="DYZ59" i="91"/>
  <c r="DXP59" i="91"/>
  <c r="DTX59" i="91"/>
  <c r="DTF59" i="91"/>
  <c r="DSR59" i="91"/>
  <c r="DQT59" i="91"/>
  <c r="DNB59" i="91"/>
  <c r="DMR59" i="91"/>
  <c r="DMD59" i="91"/>
  <c r="DLF59" i="91"/>
  <c r="DJC59" i="91"/>
  <c r="DJB59" i="91"/>
  <c r="DIJ59" i="91"/>
  <c r="DHQ59" i="91"/>
  <c r="DFN59" i="91"/>
  <c r="DFC59" i="91"/>
  <c r="DEV59" i="91"/>
  <c r="DDR59" i="91"/>
  <c r="DBO59" i="91"/>
  <c r="DBJ59" i="91"/>
  <c r="DAW59" i="91"/>
  <c r="CZY59" i="91"/>
  <c r="CXV59" i="91"/>
  <c r="CXU59" i="91"/>
  <c r="CXD59" i="91"/>
  <c r="CWJ59" i="91"/>
  <c r="CUH59" i="91"/>
  <c r="CTV59" i="91"/>
  <c r="CTO59" i="91"/>
  <c r="CSL59" i="91"/>
  <c r="CQI59" i="91"/>
  <c r="CQC59" i="91"/>
  <c r="CPP59" i="91"/>
  <c r="COR59" i="91"/>
  <c r="CMP59" i="91"/>
  <c r="CMN59" i="91"/>
  <c r="CLW59" i="91"/>
  <c r="CLD59" i="91"/>
  <c r="CJA59" i="91"/>
  <c r="CIQ59" i="91"/>
  <c r="CIJ59" i="91"/>
  <c r="CHR59" i="91"/>
  <c r="CGJ59" i="91"/>
  <c r="CGA59" i="91"/>
  <c r="CFU59" i="91"/>
  <c r="CFE59" i="91"/>
  <c r="CDX59" i="91"/>
  <c r="CDO59" i="91"/>
  <c r="CDI59" i="91"/>
  <c r="CCS59" i="91"/>
  <c r="CBL59" i="91"/>
  <c r="CBC59" i="91"/>
  <c r="CAW59" i="91"/>
  <c r="CAG59" i="91"/>
  <c r="BYZ59" i="91"/>
  <c r="BYQ59" i="91"/>
  <c r="BYK59" i="91"/>
  <c r="BXU59" i="91"/>
  <c r="BWN59" i="91"/>
  <c r="BWE59" i="91"/>
  <c r="BVY59" i="91"/>
  <c r="BVI59" i="91"/>
  <c r="BUB59" i="91"/>
  <c r="BTS59" i="91"/>
  <c r="BTM59" i="91"/>
  <c r="BSW59" i="91"/>
  <c r="BRP59" i="91"/>
  <c r="BRG59" i="91"/>
  <c r="BRA59" i="91"/>
  <c r="BQK59" i="91"/>
  <c r="BPD59" i="91"/>
  <c r="BOU59" i="91"/>
  <c r="BOO59" i="91"/>
  <c r="BNY59" i="91"/>
  <c r="BMR59" i="91"/>
  <c r="BMI59" i="91"/>
  <c r="BMC59" i="91"/>
  <c r="BLM59" i="91"/>
  <c r="BKF59" i="91"/>
  <c r="BJW59" i="91"/>
  <c r="BJQ59" i="91"/>
  <c r="BJA59" i="91"/>
  <c r="BHT59" i="91"/>
  <c r="BHK59" i="91"/>
  <c r="BHE59" i="91"/>
  <c r="BGO59" i="91"/>
  <c r="BFH59" i="91"/>
  <c r="BEY59" i="91"/>
  <c r="BES59" i="91"/>
  <c r="BEC59" i="91"/>
  <c r="BCV59" i="91"/>
  <c r="BCM59" i="91"/>
  <c r="BCG59" i="91"/>
  <c r="BBQ59" i="91"/>
  <c r="BAJ59" i="91"/>
  <c r="BAA59" i="91"/>
  <c r="AZU59" i="91"/>
  <c r="AZE59" i="91"/>
  <c r="AXX59" i="91"/>
  <c r="AXO59" i="91"/>
  <c r="AXI59" i="91"/>
  <c r="AWS59" i="91"/>
  <c r="AVL59" i="91"/>
  <c r="AVC59" i="91"/>
  <c r="AUW59" i="91"/>
  <c r="AUG59" i="91"/>
  <c r="ASZ59" i="91"/>
  <c r="ASQ59" i="91"/>
  <c r="ASK59" i="91"/>
  <c r="ARU59" i="91"/>
  <c r="AQN59" i="91"/>
  <c r="AQE59" i="91"/>
  <c r="APY59" i="91"/>
  <c r="API59" i="91"/>
  <c r="AOB59" i="91"/>
  <c r="ANS59" i="91"/>
  <c r="ANM59" i="91"/>
  <c r="AMW59" i="91"/>
  <c r="ALP59" i="91"/>
  <c r="ALG59" i="91"/>
  <c r="ALA59" i="91"/>
  <c r="AKK59" i="91"/>
  <c r="AJD59" i="91"/>
  <c r="AIU59" i="91"/>
  <c r="AIO59" i="91"/>
  <c r="AHY59" i="91"/>
  <c r="AGR59" i="91"/>
  <c r="AGI59" i="91"/>
  <c r="AGC59" i="91"/>
  <c r="AFM59" i="91"/>
  <c r="AEF59" i="91"/>
  <c r="ADW59" i="91"/>
  <c r="ADQ59" i="91"/>
  <c r="ADA59" i="91"/>
  <c r="ABT59" i="91"/>
  <c r="ABK59" i="91"/>
  <c r="ABE59" i="91"/>
  <c r="AAO59" i="91"/>
  <c r="ZH59" i="91"/>
  <c r="YY59" i="91"/>
  <c r="YS59" i="91"/>
  <c r="YC59" i="91"/>
  <c r="WV59" i="91"/>
  <c r="WM59" i="91"/>
  <c r="WG59" i="91"/>
  <c r="VQ59" i="91"/>
  <c r="UJ59" i="91"/>
  <c r="UA59" i="91"/>
  <c r="TU59" i="91"/>
  <c r="TF59" i="91"/>
  <c r="SH59" i="91"/>
  <c r="SG59" i="91"/>
  <c r="RZ59" i="91"/>
  <c r="RX59" i="91"/>
  <c r="RB59" i="91"/>
  <c r="RA59" i="91"/>
  <c r="QT59" i="91"/>
  <c r="QR59" i="91"/>
  <c r="QE59" i="91"/>
  <c r="PZ59" i="91"/>
  <c r="PV59" i="91"/>
  <c r="PU59" i="91"/>
  <c r="PD59" i="91"/>
  <c r="PC59" i="91"/>
  <c r="PB59" i="91"/>
  <c r="OY59" i="91"/>
  <c r="OH59" i="91"/>
  <c r="OG59" i="91"/>
  <c r="OF59" i="91"/>
  <c r="OE59" i="91"/>
  <c r="NN59" i="91"/>
  <c r="NK59" i="91"/>
  <c r="NJ59" i="91"/>
  <c r="NI59" i="91"/>
  <c r="MR59" i="91"/>
  <c r="MQ59" i="91"/>
  <c r="MP59" i="91"/>
  <c r="MM59" i="91"/>
  <c r="LV59" i="91"/>
  <c r="LU59" i="91"/>
  <c r="LT59" i="91"/>
  <c r="LS59" i="91"/>
  <c r="LB59" i="91"/>
  <c r="KY59" i="91"/>
  <c r="KX59" i="91"/>
  <c r="KW59" i="91"/>
  <c r="KF59" i="91"/>
  <c r="KE59" i="91"/>
  <c r="KD59" i="91"/>
  <c r="KA59" i="91"/>
  <c r="JJ59" i="91"/>
  <c r="JI59" i="91"/>
  <c r="JH59" i="91"/>
  <c r="JG59" i="91"/>
  <c r="IP59" i="91"/>
  <c r="IM59" i="91"/>
  <c r="IL59" i="91"/>
  <c r="IK59" i="91"/>
  <c r="HT59" i="91"/>
  <c r="HS59" i="91"/>
  <c r="HR59" i="91"/>
  <c r="HO59" i="91"/>
  <c r="GX59" i="91"/>
  <c r="GW59" i="91"/>
  <c r="GV59" i="91"/>
  <c r="GU59" i="91"/>
  <c r="GD59" i="91"/>
  <c r="GA59" i="91"/>
  <c r="FZ59" i="91"/>
  <c r="FY59" i="91"/>
  <c r="FH59" i="91"/>
  <c r="FG59" i="91"/>
  <c r="FF59" i="91"/>
  <c r="FC59" i="91"/>
  <c r="EL59" i="91"/>
  <c r="EK59" i="91"/>
  <c r="EJ59" i="91"/>
  <c r="EI59" i="91"/>
  <c r="DR59" i="91"/>
  <c r="DO59" i="91"/>
  <c r="DN59" i="91"/>
  <c r="DM59" i="91"/>
  <c r="CV59" i="91"/>
  <c r="CU59" i="91"/>
  <c r="CT59" i="91"/>
  <c r="CQ59" i="91"/>
  <c r="BZ59" i="91"/>
  <c r="BY59" i="91"/>
  <c r="BX59" i="91"/>
  <c r="BW59" i="91"/>
  <c r="BF59" i="91"/>
  <c r="BC59" i="91"/>
  <c r="BB59" i="91"/>
  <c r="BA59" i="91"/>
  <c r="AJ59" i="91"/>
  <c r="AI59" i="91"/>
  <c r="AH59" i="91"/>
  <c r="AE59" i="91"/>
  <c r="N59" i="91"/>
  <c r="M22" i="92" s="1"/>
  <c r="M59" i="91"/>
  <c r="L22" i="92" s="1"/>
  <c r="L59" i="91"/>
  <c r="K22" i="92" s="1"/>
  <c r="K59" i="91"/>
  <c r="J22" i="92" s="1"/>
  <c r="K58" i="91"/>
  <c r="J58" i="91"/>
  <c r="I22" i="92" s="1"/>
  <c r="I16" i="92" s="1"/>
  <c r="I58" i="91"/>
  <c r="EAP59" i="91" s="1"/>
  <c r="K52" i="91"/>
  <c r="J26" i="92" s="1"/>
  <c r="G52" i="91"/>
  <c r="G51" i="91"/>
  <c r="G44" i="91"/>
  <c r="G43" i="91"/>
  <c r="G42" i="91"/>
  <c r="G41" i="91"/>
  <c r="G40" i="91"/>
  <c r="P39" i="91"/>
  <c r="L19" i="93" s="1"/>
  <c r="O39" i="91"/>
  <c r="K19" i="93" s="1"/>
  <c r="N39" i="91"/>
  <c r="J19" i="93" s="1"/>
  <c r="M39" i="91"/>
  <c r="I19" i="93" s="1"/>
  <c r="L39" i="91"/>
  <c r="H19" i="93" s="1"/>
  <c r="K39" i="91"/>
  <c r="G19" i="93" s="1"/>
  <c r="J39" i="91"/>
  <c r="F19" i="93" s="1"/>
  <c r="I39" i="91"/>
  <c r="E19" i="93" s="1"/>
  <c r="G38" i="91"/>
  <c r="G37" i="91"/>
  <c r="P36" i="91"/>
  <c r="P31" i="91" s="1"/>
  <c r="L18" i="93" s="1"/>
  <c r="O36" i="91"/>
  <c r="N36" i="91"/>
  <c r="G36" i="91" s="1"/>
  <c r="M36" i="91"/>
  <c r="G35" i="91"/>
  <c r="G34" i="91"/>
  <c r="G33" i="91"/>
  <c r="G56" i="91" s="1"/>
  <c r="G55" i="91" s="1"/>
  <c r="G50" i="91" s="1"/>
  <c r="G32" i="91"/>
  <c r="O31" i="91"/>
  <c r="K18" i="93" s="1"/>
  <c r="N31" i="91"/>
  <c r="J18" i="93" s="1"/>
  <c r="M31" i="91"/>
  <c r="I18" i="93" s="1"/>
  <c r="L31" i="91"/>
  <c r="H18" i="93" s="1"/>
  <c r="K31" i="91"/>
  <c r="J31" i="91"/>
  <c r="F18" i="93" s="1"/>
  <c r="I31" i="91"/>
  <c r="E18" i="93" s="1"/>
  <c r="M30" i="91"/>
  <c r="AF2" i="97"/>
  <c r="AG1" i="97" l="1"/>
  <c r="N30" i="91"/>
  <c r="Z59" i="91"/>
  <c r="AT59" i="91"/>
  <c r="BP59" i="91"/>
  <c r="CL59" i="91"/>
  <c r="DF59" i="91"/>
  <c r="EB59" i="91"/>
  <c r="EX59" i="91"/>
  <c r="FR59" i="91"/>
  <c r="GN59" i="91"/>
  <c r="HJ59" i="91"/>
  <c r="ID59" i="91"/>
  <c r="IZ59" i="91"/>
  <c r="JV59" i="91"/>
  <c r="KP59" i="91"/>
  <c r="LL59" i="91"/>
  <c r="MH59" i="91"/>
  <c r="NB59" i="91"/>
  <c r="NX59" i="91"/>
  <c r="OT59" i="91"/>
  <c r="PN59" i="91"/>
  <c r="QQ59" i="91"/>
  <c r="RP59" i="91"/>
  <c r="TE59" i="91"/>
  <c r="VP59" i="91"/>
  <c r="YB59" i="91"/>
  <c r="AAN59" i="91"/>
  <c r="ACZ59" i="91"/>
  <c r="AFL59" i="91"/>
  <c r="AHX59" i="91"/>
  <c r="AKJ59" i="91"/>
  <c r="AMV59" i="91"/>
  <c r="APH59" i="91"/>
  <c r="ART59" i="91"/>
  <c r="AUF59" i="91"/>
  <c r="AWR59" i="91"/>
  <c r="AZD59" i="91"/>
  <c r="BBP59" i="91"/>
  <c r="BEB59" i="91"/>
  <c r="BGN59" i="91"/>
  <c r="BIZ59" i="91"/>
  <c r="BLL59" i="91"/>
  <c r="BNX59" i="91"/>
  <c r="BQJ59" i="91"/>
  <c r="BSV59" i="91"/>
  <c r="BVH59" i="91"/>
  <c r="BXT59" i="91"/>
  <c r="CAF59" i="91"/>
  <c r="CCR59" i="91"/>
  <c r="CFD59" i="91"/>
  <c r="CHP59" i="91"/>
  <c r="CKR59" i="91"/>
  <c r="COQ59" i="91"/>
  <c r="CSF59" i="91"/>
  <c r="CVY59" i="91"/>
  <c r="CZX59" i="91"/>
  <c r="DDL59" i="91"/>
  <c r="DHF59" i="91"/>
  <c r="DLD59" i="91"/>
  <c r="DQJ59" i="91"/>
  <c r="DWX59" i="91"/>
  <c r="EDT59" i="91"/>
  <c r="U59" i="91"/>
  <c r="AQ59" i="91"/>
  <c r="BK59" i="91"/>
  <c r="CG59" i="91"/>
  <c r="DC59" i="91"/>
  <c r="DW59" i="91"/>
  <c r="ES59" i="91"/>
  <c r="FO59" i="91"/>
  <c r="GI59" i="91"/>
  <c r="HE59" i="91"/>
  <c r="IA59" i="91"/>
  <c r="IU59" i="91"/>
  <c r="JQ59" i="91"/>
  <c r="KM59" i="91"/>
  <c r="LG59" i="91"/>
  <c r="MC59" i="91"/>
  <c r="MY59" i="91"/>
  <c r="NS59" i="91"/>
  <c r="OO59" i="91"/>
  <c r="PK59" i="91"/>
  <c r="QH59" i="91"/>
  <c r="RF59" i="91"/>
  <c r="SL59" i="91"/>
  <c r="UK59" i="91"/>
  <c r="WW59" i="91"/>
  <c r="ZI59" i="91"/>
  <c r="ABU59" i="91"/>
  <c r="AEG59" i="91"/>
  <c r="AGS59" i="91"/>
  <c r="AJE59" i="91"/>
  <c r="ALQ59" i="91"/>
  <c r="AOC59" i="91"/>
  <c r="AQO59" i="91"/>
  <c r="ATA59" i="91"/>
  <c r="AVM59" i="91"/>
  <c r="AXY59" i="91"/>
  <c r="BAK59" i="91"/>
  <c r="BCW59" i="91"/>
  <c r="BFI59" i="91"/>
  <c r="BHU59" i="91"/>
  <c r="BKG59" i="91"/>
  <c r="BMS59" i="91"/>
  <c r="BPE59" i="91"/>
  <c r="BRQ59" i="91"/>
  <c r="BUC59" i="91"/>
  <c r="BWO59" i="91"/>
  <c r="BZA59" i="91"/>
  <c r="CBM59" i="91"/>
  <c r="CDY59" i="91"/>
  <c r="CGK59" i="91"/>
  <c r="CJB59" i="91"/>
  <c r="CMU59" i="91"/>
  <c r="CQT59" i="91"/>
  <c r="CUI59" i="91"/>
  <c r="CYB59" i="91"/>
  <c r="DCA59" i="91"/>
  <c r="DFO59" i="91"/>
  <c r="DJH59" i="91"/>
  <c r="DNT59" i="91"/>
  <c r="DUB59" i="91"/>
  <c r="L30" i="91"/>
  <c r="EGZ59" i="91"/>
  <c r="EFD59" i="91"/>
  <c r="EBV59" i="91"/>
  <c r="DYV59" i="91"/>
  <c r="DVH59" i="91"/>
  <c r="DRZ59" i="91"/>
  <c r="DOZ59" i="91"/>
  <c r="DLX59" i="91"/>
  <c r="DKA59" i="91"/>
  <c r="DII59" i="91"/>
  <c r="DGH59" i="91"/>
  <c r="DEJ59" i="91"/>
  <c r="DCS59" i="91"/>
  <c r="DAQ59" i="91"/>
  <c r="CYT59" i="91"/>
  <c r="CXC59" i="91"/>
  <c r="CVA59" i="91"/>
  <c r="CTD59" i="91"/>
  <c r="CRL59" i="91"/>
  <c r="CPK59" i="91"/>
  <c r="CNN59" i="91"/>
  <c r="CLV59" i="91"/>
  <c r="CJT59" i="91"/>
  <c r="CII59" i="91"/>
  <c r="CGZ59" i="91"/>
  <c r="CFT59" i="91"/>
  <c r="CEN59" i="91"/>
  <c r="CDH59" i="91"/>
  <c r="CCB59" i="91"/>
  <c r="CAV59" i="91"/>
  <c r="BZP59" i="91"/>
  <c r="BYJ59" i="91"/>
  <c r="BXD59" i="91"/>
  <c r="BVX59" i="91"/>
  <c r="BUR59" i="91"/>
  <c r="BTL59" i="91"/>
  <c r="BSF59" i="91"/>
  <c r="BQZ59" i="91"/>
  <c r="BPT59" i="91"/>
  <c r="BON59" i="91"/>
  <c r="BNH59" i="91"/>
  <c r="BMB59" i="91"/>
  <c r="BKV59" i="91"/>
  <c r="BJP59" i="91"/>
  <c r="BIJ59" i="91"/>
  <c r="BHD59" i="91"/>
  <c r="BFX59" i="91"/>
  <c r="BER59" i="91"/>
  <c r="BDL59" i="91"/>
  <c r="BCF59" i="91"/>
  <c r="BAZ59" i="91"/>
  <c r="AZT59" i="91"/>
  <c r="AYN59" i="91"/>
  <c r="AXH59" i="91"/>
  <c r="AWB59" i="91"/>
  <c r="AUV59" i="91"/>
  <c r="ATP59" i="91"/>
  <c r="ASJ59" i="91"/>
  <c r="ARD59" i="91"/>
  <c r="APX59" i="91"/>
  <c r="AOR59" i="91"/>
  <c r="ANL59" i="91"/>
  <c r="AMF59" i="91"/>
  <c r="AKZ59" i="91"/>
  <c r="AJT59" i="91"/>
  <c r="AIN59" i="91"/>
  <c r="AHH59" i="91"/>
  <c r="AGB59" i="91"/>
  <c r="AEV59" i="91"/>
  <c r="ADP59" i="91"/>
  <c r="ACJ59" i="91"/>
  <c r="ABD59" i="91"/>
  <c r="ZX59" i="91"/>
  <c r="YR59" i="91"/>
  <c r="XL59" i="91"/>
  <c r="WF59" i="91"/>
  <c r="UZ59" i="91"/>
  <c r="TT59" i="91"/>
  <c r="ST59" i="91"/>
  <c r="RW59" i="91"/>
  <c r="EEZ59" i="91"/>
  <c r="EBL59" i="91"/>
  <c r="DYD59" i="91"/>
  <c r="DVD59" i="91"/>
  <c r="DRP59" i="91"/>
  <c r="DOH59" i="91"/>
  <c r="DLW59" i="91"/>
  <c r="DJU59" i="91"/>
  <c r="DHX59" i="91"/>
  <c r="DGF59" i="91"/>
  <c r="DEE59" i="91"/>
  <c r="DCH59" i="91"/>
  <c r="DAP59" i="91"/>
  <c r="CYN59" i="91"/>
  <c r="CWQ59" i="91"/>
  <c r="CUZ59" i="91"/>
  <c r="CSX59" i="91"/>
  <c r="CRA59" i="91"/>
  <c r="CPJ59" i="91"/>
  <c r="CNH59" i="91"/>
  <c r="CLK59" i="91"/>
  <c r="CJS59" i="91"/>
  <c r="CHX59" i="91"/>
  <c r="CGQ59" i="91"/>
  <c r="CFK59" i="91"/>
  <c r="CEE59" i="91"/>
  <c r="CCY59" i="91"/>
  <c r="CBS59" i="91"/>
  <c r="CAM59" i="91"/>
  <c r="BZG59" i="91"/>
  <c r="BYA59" i="91"/>
  <c r="BWU59" i="91"/>
  <c r="BVO59" i="91"/>
  <c r="BUI59" i="91"/>
  <c r="BTC59" i="91"/>
  <c r="BRW59" i="91"/>
  <c r="BQQ59" i="91"/>
  <c r="BPK59" i="91"/>
  <c r="BOE59" i="91"/>
  <c r="BMY59" i="91"/>
  <c r="BLS59" i="91"/>
  <c r="BKM59" i="91"/>
  <c r="BJG59" i="91"/>
  <c r="BIA59" i="91"/>
  <c r="BGU59" i="91"/>
  <c r="BFO59" i="91"/>
  <c r="BEI59" i="91"/>
  <c r="BDC59" i="91"/>
  <c r="BBW59" i="91"/>
  <c r="BAQ59" i="91"/>
  <c r="AZK59" i="91"/>
  <c r="AYE59" i="91"/>
  <c r="AWY59" i="91"/>
  <c r="AVS59" i="91"/>
  <c r="AUM59" i="91"/>
  <c r="ATG59" i="91"/>
  <c r="ASA59" i="91"/>
  <c r="AQU59" i="91"/>
  <c r="APO59" i="91"/>
  <c r="AOI59" i="91"/>
  <c r="ANC59" i="91"/>
  <c r="ALW59" i="91"/>
  <c r="AKQ59" i="91"/>
  <c r="AJK59" i="91"/>
  <c r="AIE59" i="91"/>
  <c r="AGY59" i="91"/>
  <c r="AFS59" i="91"/>
  <c r="AEM59" i="91"/>
  <c r="ADG59" i="91"/>
  <c r="ACA59" i="91"/>
  <c r="AAU59" i="91"/>
  <c r="ZO59" i="91"/>
  <c r="YI59" i="91"/>
  <c r="XC59" i="91"/>
  <c r="VW59" i="91"/>
  <c r="UQ59" i="91"/>
  <c r="TK59" i="91"/>
  <c r="EEH59" i="91"/>
  <c r="EBH59" i="91"/>
  <c r="DXT59" i="91"/>
  <c r="DUL59" i="91"/>
  <c r="DRL59" i="91"/>
  <c r="DNX59" i="91"/>
  <c r="DLK59" i="91"/>
  <c r="DJT59" i="91"/>
  <c r="DHR59" i="91"/>
  <c r="DFU59" i="91"/>
  <c r="DED59" i="91"/>
  <c r="DCB59" i="91"/>
  <c r="DAE59" i="91"/>
  <c r="CYM59" i="91"/>
  <c r="CWL59" i="91"/>
  <c r="CUN59" i="91"/>
  <c r="CSW59" i="91"/>
  <c r="CQU59" i="91"/>
  <c r="COX59" i="91"/>
  <c r="CNG59" i="91"/>
  <c r="CLE59" i="91"/>
  <c r="CJH59" i="91"/>
  <c r="CHW59" i="91"/>
  <c r="CGP59" i="91"/>
  <c r="CFJ59" i="91"/>
  <c r="CED59" i="91"/>
  <c r="CCX59" i="91"/>
  <c r="CBR59" i="91"/>
  <c r="CAL59" i="91"/>
  <c r="BZF59" i="91"/>
  <c r="BXZ59" i="91"/>
  <c r="BWT59" i="91"/>
  <c r="BVN59" i="91"/>
  <c r="BUH59" i="91"/>
  <c r="BTB59" i="91"/>
  <c r="BRV59" i="91"/>
  <c r="BQP59" i="91"/>
  <c r="BPJ59" i="91"/>
  <c r="BOD59" i="91"/>
  <c r="BMX59" i="91"/>
  <c r="BLR59" i="91"/>
  <c r="BKL59" i="91"/>
  <c r="BJF59" i="91"/>
  <c r="BHZ59" i="91"/>
  <c r="BGT59" i="91"/>
  <c r="BFN59" i="91"/>
  <c r="BEH59" i="91"/>
  <c r="BDB59" i="91"/>
  <c r="BBV59" i="91"/>
  <c r="BAP59" i="91"/>
  <c r="AZJ59" i="91"/>
  <c r="AYD59" i="91"/>
  <c r="AWX59" i="91"/>
  <c r="AVR59" i="91"/>
  <c r="AUL59" i="91"/>
  <c r="ATF59" i="91"/>
  <c r="ARZ59" i="91"/>
  <c r="AQT59" i="91"/>
  <c r="APN59" i="91"/>
  <c r="AOH59" i="91"/>
  <c r="ANB59" i="91"/>
  <c r="ALV59" i="91"/>
  <c r="AKP59" i="91"/>
  <c r="AJJ59" i="91"/>
  <c r="AID59" i="91"/>
  <c r="AGX59" i="91"/>
  <c r="AFR59" i="91"/>
  <c r="AEL59" i="91"/>
  <c r="ADF59" i="91"/>
  <c r="ABZ59" i="91"/>
  <c r="AAT59" i="91"/>
  <c r="ZN59" i="91"/>
  <c r="YH59" i="91"/>
  <c r="XB59" i="91"/>
  <c r="VV59" i="91"/>
  <c r="UP59" i="91"/>
  <c r="TJ59" i="91"/>
  <c r="SI59" i="91"/>
  <c r="RO59" i="91"/>
  <c r="QS59" i="91"/>
  <c r="PW59" i="91"/>
  <c r="EGF59" i="91"/>
  <c r="ECR59" i="91"/>
  <c r="DZJ59" i="91"/>
  <c r="DWJ59" i="91"/>
  <c r="DSV59" i="91"/>
  <c r="DPN59" i="91"/>
  <c r="DMP59" i="91"/>
  <c r="DKM59" i="91"/>
  <c r="DIP59" i="91"/>
  <c r="DGY59" i="91"/>
  <c r="DEW59" i="91"/>
  <c r="DCZ59" i="91"/>
  <c r="DBH59" i="91"/>
  <c r="CZG59" i="91"/>
  <c r="CXJ59" i="91"/>
  <c r="CVR59" i="91"/>
  <c r="CTP59" i="91"/>
  <c r="CRS59" i="91"/>
  <c r="CQB59" i="91"/>
  <c r="CNZ59" i="91"/>
  <c r="CMC59" i="91"/>
  <c r="CKL59" i="91"/>
  <c r="CIP59" i="91"/>
  <c r="CHF59" i="91"/>
  <c r="CFZ59" i="91"/>
  <c r="CET59" i="91"/>
  <c r="CDN59" i="91"/>
  <c r="CCH59" i="91"/>
  <c r="CBB59" i="91"/>
  <c r="BZV59" i="91"/>
  <c r="BYP59" i="91"/>
  <c r="BXJ59" i="91"/>
  <c r="BWD59" i="91"/>
  <c r="BUX59" i="91"/>
  <c r="BTR59" i="91"/>
  <c r="BSL59" i="91"/>
  <c r="BRF59" i="91"/>
  <c r="BPZ59" i="91"/>
  <c r="BOT59" i="91"/>
  <c r="BNN59" i="91"/>
  <c r="BMH59" i="91"/>
  <c r="BLB59" i="91"/>
  <c r="BJV59" i="91"/>
  <c r="BIP59" i="91"/>
  <c r="BHJ59" i="91"/>
  <c r="BGD59" i="91"/>
  <c r="BEX59" i="91"/>
  <c r="BDR59" i="91"/>
  <c r="BCL59" i="91"/>
  <c r="BBF59" i="91"/>
  <c r="AZZ59" i="91"/>
  <c r="AYT59" i="91"/>
  <c r="AXN59" i="91"/>
  <c r="AWH59" i="91"/>
  <c r="AVB59" i="91"/>
  <c r="ATV59" i="91"/>
  <c r="ASP59" i="91"/>
  <c r="ARJ59" i="91"/>
  <c r="AQD59" i="91"/>
  <c r="AOX59" i="91"/>
  <c r="ANR59" i="91"/>
  <c r="AML59" i="91"/>
  <c r="ALF59" i="91"/>
  <c r="AJZ59" i="91"/>
  <c r="AIT59" i="91"/>
  <c r="AHN59" i="91"/>
  <c r="AGH59" i="91"/>
  <c r="AFB59" i="91"/>
  <c r="ADV59" i="91"/>
  <c r="ACP59" i="91"/>
  <c r="ABJ59" i="91"/>
  <c r="AAD59" i="91"/>
  <c r="YX59" i="91"/>
  <c r="XR59" i="91"/>
  <c r="WL59" i="91"/>
  <c r="VF59" i="91"/>
  <c r="TZ59" i="91"/>
  <c r="SV59" i="91"/>
  <c r="RY59" i="91"/>
  <c r="RC59" i="91"/>
  <c r="V59" i="91"/>
  <c r="AR59" i="91"/>
  <c r="BN59" i="91"/>
  <c r="CH59" i="91"/>
  <c r="DD59" i="91"/>
  <c r="DZ59" i="91"/>
  <c r="ET59" i="91"/>
  <c r="FP59" i="91"/>
  <c r="GL59" i="91"/>
  <c r="HF59" i="91"/>
  <c r="IB59" i="91"/>
  <c r="IX59" i="91"/>
  <c r="JR59" i="91"/>
  <c r="KN59" i="91"/>
  <c r="LJ59" i="91"/>
  <c r="MD59" i="91"/>
  <c r="MZ59" i="91"/>
  <c r="NV59" i="91"/>
  <c r="OP59" i="91"/>
  <c r="PL59" i="91"/>
  <c r="QI59" i="91"/>
  <c r="RK59" i="91"/>
  <c r="SU59" i="91"/>
  <c r="VA59" i="91"/>
  <c r="XM59" i="91"/>
  <c r="ZY59" i="91"/>
  <c r="ACK59" i="91"/>
  <c r="AEW59" i="91"/>
  <c r="AHI59" i="91"/>
  <c r="AJU59" i="91"/>
  <c r="AMG59" i="91"/>
  <c r="AOS59" i="91"/>
  <c r="ARE59" i="91"/>
  <c r="ATQ59" i="91"/>
  <c r="AWC59" i="91"/>
  <c r="AYO59" i="91"/>
  <c r="BBA59" i="91"/>
  <c r="BDM59" i="91"/>
  <c r="BFY59" i="91"/>
  <c r="BIK59" i="91"/>
  <c r="BKW59" i="91"/>
  <c r="BNI59" i="91"/>
  <c r="BPU59" i="91"/>
  <c r="BSG59" i="91"/>
  <c r="BUS59" i="91"/>
  <c r="BXE59" i="91"/>
  <c r="BZQ59" i="91"/>
  <c r="CCC59" i="91"/>
  <c r="CEO59" i="91"/>
  <c r="CHA59" i="91"/>
  <c r="CJZ59" i="91"/>
  <c r="CNY59" i="91"/>
  <c r="CRN59" i="91"/>
  <c r="CVG59" i="91"/>
  <c r="CZF59" i="91"/>
  <c r="DCT59" i="91"/>
  <c r="DGM59" i="91"/>
  <c r="DKL59" i="91"/>
  <c r="DPD59" i="91"/>
  <c r="DVR59" i="91"/>
  <c r="ECN59" i="91"/>
  <c r="W59" i="91"/>
  <c r="AS59" i="91"/>
  <c r="BO59" i="91"/>
  <c r="CI59" i="91"/>
  <c r="DE59" i="91"/>
  <c r="EA59" i="91"/>
  <c r="EU59" i="91"/>
  <c r="FQ59" i="91"/>
  <c r="GM59" i="91"/>
  <c r="HG59" i="91"/>
  <c r="IC59" i="91"/>
  <c r="IY59" i="91"/>
  <c r="JS59" i="91"/>
  <c r="KO59" i="91"/>
  <c r="LK59" i="91"/>
  <c r="ME59" i="91"/>
  <c r="NA59" i="91"/>
  <c r="NW59" i="91"/>
  <c r="OQ59" i="91"/>
  <c r="PM59" i="91"/>
  <c r="QJ59" i="91"/>
  <c r="RN59" i="91"/>
  <c r="SW59" i="91"/>
  <c r="VG59" i="91"/>
  <c r="XS59" i="91"/>
  <c r="AAE59" i="91"/>
  <c r="ACQ59" i="91"/>
  <c r="AFC59" i="91"/>
  <c r="AHO59" i="91"/>
  <c r="AKA59" i="91"/>
  <c r="AMM59" i="91"/>
  <c r="AOY59" i="91"/>
  <c r="ARK59" i="91"/>
  <c r="ATW59" i="91"/>
  <c r="AWI59" i="91"/>
  <c r="AYU59" i="91"/>
  <c r="BBG59" i="91"/>
  <c r="BDS59" i="91"/>
  <c r="BGE59" i="91"/>
  <c r="BIQ59" i="91"/>
  <c r="BLC59" i="91"/>
  <c r="BNO59" i="91"/>
  <c r="BQA59" i="91"/>
  <c r="BSM59" i="91"/>
  <c r="BUY59" i="91"/>
  <c r="BXK59" i="91"/>
  <c r="BZW59" i="91"/>
  <c r="CCI59" i="91"/>
  <c r="CEU59" i="91"/>
  <c r="CHG59" i="91"/>
  <c r="CKM59" i="91"/>
  <c r="COF59" i="91"/>
  <c r="CSE59" i="91"/>
  <c r="CVS59" i="91"/>
  <c r="CZL59" i="91"/>
  <c r="DDK59" i="91"/>
  <c r="DGZ59" i="91"/>
  <c r="DKS59" i="91"/>
  <c r="DQF59" i="91"/>
  <c r="DWN59" i="91"/>
  <c r="EDB59" i="91"/>
  <c r="N60" i="91"/>
  <c r="M23" i="92" s="1"/>
  <c r="M60" i="91"/>
  <c r="L23" i="92" s="1"/>
  <c r="L60" i="91"/>
  <c r="K23" i="92" s="1"/>
  <c r="F23" i="92" s="1"/>
  <c r="P60" i="91"/>
  <c r="O23" i="92" s="1"/>
  <c r="F38" i="92"/>
  <c r="N93" i="92"/>
  <c r="K56" i="92"/>
  <c r="F37" i="92"/>
  <c r="L93" i="92"/>
  <c r="O94" i="92"/>
  <c r="O90" i="92" s="1"/>
  <c r="F59" i="92"/>
  <c r="F83" i="92"/>
  <c r="J109" i="91"/>
  <c r="N56" i="92"/>
  <c r="F73" i="92"/>
  <c r="F75" i="92"/>
  <c r="C68" i="45"/>
  <c r="E68" i="45"/>
  <c r="D69" i="45" a="1"/>
  <c r="D69" i="45" s="1"/>
  <c r="N14" i="92"/>
  <c r="M14" i="92"/>
  <c r="L14" i="92"/>
  <c r="O14" i="92"/>
  <c r="K14" i="92"/>
  <c r="J14" i="92"/>
  <c r="J20" i="93"/>
  <c r="I7" i="92"/>
  <c r="I13" i="92"/>
  <c r="I12" i="92" s="1"/>
  <c r="I6" i="92" s="1"/>
  <c r="F14" i="93" s="1"/>
  <c r="F13" i="93" s="1"/>
  <c r="AL59" i="91"/>
  <c r="CD59" i="91"/>
  <c r="DT59" i="91"/>
  <c r="FV59" i="91"/>
  <c r="HL59" i="91"/>
  <c r="IR59" i="91"/>
  <c r="KH59" i="91"/>
  <c r="J30" i="91"/>
  <c r="J59" i="91"/>
  <c r="T59" i="91"/>
  <c r="AD59" i="91"/>
  <c r="AP59" i="91"/>
  <c r="AZ59" i="91"/>
  <c r="BJ59" i="91"/>
  <c r="BV59" i="91"/>
  <c r="CF59" i="91"/>
  <c r="CP59" i="91"/>
  <c r="DB59" i="91"/>
  <c r="DL59" i="91"/>
  <c r="DV59" i="91"/>
  <c r="EH59" i="91"/>
  <c r="ER59" i="91"/>
  <c r="FB59" i="91"/>
  <c r="FN59" i="91"/>
  <c r="FX59" i="91"/>
  <c r="GH59" i="91"/>
  <c r="GT59" i="91"/>
  <c r="HD59" i="91"/>
  <c r="HN59" i="91"/>
  <c r="HZ59" i="91"/>
  <c r="IJ59" i="91"/>
  <c r="IT59" i="91"/>
  <c r="JF59" i="91"/>
  <c r="JP59" i="91"/>
  <c r="JZ59" i="91"/>
  <c r="KL59" i="91"/>
  <c r="KV59" i="91"/>
  <c r="LF59" i="91"/>
  <c r="LR59" i="91"/>
  <c r="MB59" i="91"/>
  <c r="ML59" i="91"/>
  <c r="MX59" i="91"/>
  <c r="NH59" i="91"/>
  <c r="NR59" i="91"/>
  <c r="OD59" i="91"/>
  <c r="ON59" i="91"/>
  <c r="OX59" i="91"/>
  <c r="PJ59" i="91"/>
  <c r="PT59" i="91"/>
  <c r="QD59" i="91"/>
  <c r="QP59" i="91"/>
  <c r="QZ59" i="91"/>
  <c r="RJ59" i="91"/>
  <c r="RV59" i="91"/>
  <c r="SF59" i="91"/>
  <c r="SP59" i="91"/>
  <c r="TD59" i="91"/>
  <c r="TS59" i="91"/>
  <c r="UI59" i="91"/>
  <c r="UY59" i="91"/>
  <c r="VO59" i="91"/>
  <c r="WE59" i="91"/>
  <c r="WU59" i="91"/>
  <c r="XK59" i="91"/>
  <c r="YA59" i="91"/>
  <c r="YQ59" i="91"/>
  <c r="ZG59" i="91"/>
  <c r="ZW59" i="91"/>
  <c r="AAM59" i="91"/>
  <c r="ABC59" i="91"/>
  <c r="ABS59" i="91"/>
  <c r="ACI59" i="91"/>
  <c r="ACY59" i="91"/>
  <c r="ADO59" i="91"/>
  <c r="AEE59" i="91"/>
  <c r="AEU59" i="91"/>
  <c r="AFK59" i="91"/>
  <c r="AGA59" i="91"/>
  <c r="AGQ59" i="91"/>
  <c r="AHG59" i="91"/>
  <c r="AHW59" i="91"/>
  <c r="AIM59" i="91"/>
  <c r="AJC59" i="91"/>
  <c r="AJS59" i="91"/>
  <c r="AKI59" i="91"/>
  <c r="AKY59" i="91"/>
  <c r="ALO59" i="91"/>
  <c r="AME59" i="91"/>
  <c r="AMU59" i="91"/>
  <c r="ANK59" i="91"/>
  <c r="AOA59" i="91"/>
  <c r="AOQ59" i="91"/>
  <c r="APG59" i="91"/>
  <c r="APW59" i="91"/>
  <c r="AQM59" i="91"/>
  <c r="ARC59" i="91"/>
  <c r="ARS59" i="91"/>
  <c r="ASI59" i="91"/>
  <c r="ASY59" i="91"/>
  <c r="ATO59" i="91"/>
  <c r="AUE59" i="91"/>
  <c r="AUU59" i="91"/>
  <c r="AVK59" i="91"/>
  <c r="AWA59" i="91"/>
  <c r="AWQ59" i="91"/>
  <c r="AXG59" i="91"/>
  <c r="AXW59" i="91"/>
  <c r="AYM59" i="91"/>
  <c r="AZC59" i="91"/>
  <c r="AZS59" i="91"/>
  <c r="BAI59" i="91"/>
  <c r="BAY59" i="91"/>
  <c r="BBO59" i="91"/>
  <c r="BCE59" i="91"/>
  <c r="BCU59" i="91"/>
  <c r="BDK59" i="91"/>
  <c r="BEA59" i="91"/>
  <c r="BEQ59" i="91"/>
  <c r="BFG59" i="91"/>
  <c r="BFW59" i="91"/>
  <c r="BGM59" i="91"/>
  <c r="BHC59" i="91"/>
  <c r="BHS59" i="91"/>
  <c r="BII59" i="91"/>
  <c r="BIY59" i="91"/>
  <c r="BJO59" i="91"/>
  <c r="BKE59" i="91"/>
  <c r="BKU59" i="91"/>
  <c r="BLK59" i="91"/>
  <c r="BMA59" i="91"/>
  <c r="BMQ59" i="91"/>
  <c r="BNG59" i="91"/>
  <c r="BNW59" i="91"/>
  <c r="BOM59" i="91"/>
  <c r="BPC59" i="91"/>
  <c r="BPS59" i="91"/>
  <c r="BQI59" i="91"/>
  <c r="BQY59" i="91"/>
  <c r="BRO59" i="91"/>
  <c r="BSE59" i="91"/>
  <c r="BSU59" i="91"/>
  <c r="BTK59" i="91"/>
  <c r="BUA59" i="91"/>
  <c r="BUQ59" i="91"/>
  <c r="BVG59" i="91"/>
  <c r="BVW59" i="91"/>
  <c r="BWM59" i="91"/>
  <c r="BXC59" i="91"/>
  <c r="BXS59" i="91"/>
  <c r="BYI59" i="91"/>
  <c r="BYY59" i="91"/>
  <c r="BZO59" i="91"/>
  <c r="CAE59" i="91"/>
  <c r="CAU59" i="91"/>
  <c r="CBK59" i="91"/>
  <c r="CCA59" i="91"/>
  <c r="CCQ59" i="91"/>
  <c r="CDG59" i="91"/>
  <c r="CDW59" i="91"/>
  <c r="CEM59" i="91"/>
  <c r="CFC59" i="91"/>
  <c r="CFS59" i="91"/>
  <c r="CGI59" i="91"/>
  <c r="CGY59" i="91"/>
  <c r="CHO59" i="91"/>
  <c r="CIH59" i="91"/>
  <c r="CIZ59" i="91"/>
  <c r="CJR59" i="91"/>
  <c r="CKJ59" i="91"/>
  <c r="CLC59" i="91"/>
  <c r="CLU59" i="91"/>
  <c r="CMM59" i="91"/>
  <c r="CNF59" i="91"/>
  <c r="CNX59" i="91"/>
  <c r="COP59" i="91"/>
  <c r="CPH59" i="91"/>
  <c r="CQA59" i="91"/>
  <c r="CQS59" i="91"/>
  <c r="CRK59" i="91"/>
  <c r="CSD59" i="91"/>
  <c r="CSV59" i="91"/>
  <c r="CTN59" i="91"/>
  <c r="CUF59" i="91"/>
  <c r="CUY59" i="91"/>
  <c r="CVQ59" i="91"/>
  <c r="CWI59" i="91"/>
  <c r="CXB59" i="91"/>
  <c r="CXT59" i="91"/>
  <c r="CYL59" i="91"/>
  <c r="CZD59" i="91"/>
  <c r="CZW59" i="91"/>
  <c r="DAO59" i="91"/>
  <c r="DBG59" i="91"/>
  <c r="DBZ59" i="91"/>
  <c r="DCR59" i="91"/>
  <c r="DDJ59" i="91"/>
  <c r="DEB59" i="91"/>
  <c r="DEU59" i="91"/>
  <c r="DFM59" i="91"/>
  <c r="DGE59" i="91"/>
  <c r="DGX59" i="91"/>
  <c r="DHP59" i="91"/>
  <c r="DIH59" i="91"/>
  <c r="DIZ59" i="91"/>
  <c r="DJS59" i="91"/>
  <c r="DKK59" i="91"/>
  <c r="DLC59" i="91"/>
  <c r="DLV59" i="91"/>
  <c r="DMO59" i="91"/>
  <c r="DNS59" i="91"/>
  <c r="DOY59" i="91"/>
  <c r="DQE59" i="91"/>
  <c r="DRK59" i="91"/>
  <c r="DSQ59" i="91"/>
  <c r="DTW59" i="91"/>
  <c r="DVC59" i="91"/>
  <c r="DWI59" i="91"/>
  <c r="DXO59" i="91"/>
  <c r="DYU59" i="91"/>
  <c r="EAA59" i="91"/>
  <c r="EBG59" i="91"/>
  <c r="ECM59" i="91"/>
  <c r="EDS59" i="91"/>
  <c r="EEY59" i="91"/>
  <c r="EGE59" i="91"/>
  <c r="M19" i="93"/>
  <c r="F26" i="92"/>
  <c r="J25" i="92"/>
  <c r="J18" i="92" s="1"/>
  <c r="CJI59" i="91"/>
  <c r="CKA59" i="91"/>
  <c r="CKT59" i="91"/>
  <c r="CLL59" i="91"/>
  <c r="CMD59" i="91"/>
  <c r="CMV59" i="91"/>
  <c r="CNO59" i="91"/>
  <c r="COG59" i="91"/>
  <c r="COY59" i="91"/>
  <c r="CPR59" i="91"/>
  <c r="CQJ59" i="91"/>
  <c r="CRB59" i="91"/>
  <c r="CRT59" i="91"/>
  <c r="CSM59" i="91"/>
  <c r="CTE59" i="91"/>
  <c r="CTW59" i="91"/>
  <c r="CUP59" i="91"/>
  <c r="CVH59" i="91"/>
  <c r="CVZ59" i="91"/>
  <c r="CWR59" i="91"/>
  <c r="CXK59" i="91"/>
  <c r="CYC59" i="91"/>
  <c r="CYU59" i="91"/>
  <c r="CZN59" i="91"/>
  <c r="DAF59" i="91"/>
  <c r="DAX59" i="91"/>
  <c r="DBP59" i="91"/>
  <c r="DCI59" i="91"/>
  <c r="DDA59" i="91"/>
  <c r="DDS59" i="91"/>
  <c r="DEL59" i="91"/>
  <c r="DFD59" i="91"/>
  <c r="DFV59" i="91"/>
  <c r="DGN59" i="91"/>
  <c r="DHG59" i="91"/>
  <c r="DHY59" i="91"/>
  <c r="DIQ59" i="91"/>
  <c r="DJJ59" i="91"/>
  <c r="DKB59" i="91"/>
  <c r="DKT59" i="91"/>
  <c r="DLL59" i="91"/>
  <c r="DME59" i="91"/>
  <c r="DNC59" i="91"/>
  <c r="DOI59" i="91"/>
  <c r="DPO59" i="91"/>
  <c r="DQU59" i="91"/>
  <c r="DSA59" i="91"/>
  <c r="DTG59" i="91"/>
  <c r="DUM59" i="91"/>
  <c r="DVS59" i="91"/>
  <c r="DWY59" i="91"/>
  <c r="DYE59" i="91"/>
  <c r="DZK59" i="91"/>
  <c r="EAQ59" i="91"/>
  <c r="EBW59" i="91"/>
  <c r="EDC59" i="91"/>
  <c r="EEI59" i="91"/>
  <c r="EFO59" i="91"/>
  <c r="H20" i="93"/>
  <c r="F25" i="93"/>
  <c r="H22" i="92"/>
  <c r="H16" i="92" s="1"/>
  <c r="XFC59" i="91"/>
  <c r="XFB59" i="91"/>
  <c r="XET59" i="91"/>
  <c r="XEL59" i="91"/>
  <c r="XED59" i="91"/>
  <c r="XDV59" i="91"/>
  <c r="XDN59" i="91"/>
  <c r="XDF59" i="91"/>
  <c r="XCX59" i="91"/>
  <c r="XCP59" i="91"/>
  <c r="XCH59" i="91"/>
  <c r="XBZ59" i="91"/>
  <c r="XBR59" i="91"/>
  <c r="XBJ59" i="91"/>
  <c r="XBB59" i="91"/>
  <c r="XAT59" i="91"/>
  <c r="XAL59" i="91"/>
  <c r="XAD59" i="91"/>
  <c r="WZV59" i="91"/>
  <c r="WZN59" i="91"/>
  <c r="WZF59" i="91"/>
  <c r="WYX59" i="91"/>
  <c r="WYP59" i="91"/>
  <c r="WYH59" i="91"/>
  <c r="WXZ59" i="91"/>
  <c r="WXR59" i="91"/>
  <c r="WXJ59" i="91"/>
  <c r="WXB59" i="91"/>
  <c r="WWT59" i="91"/>
  <c r="WWL59" i="91"/>
  <c r="WWD59" i="91"/>
  <c r="WVV59" i="91"/>
  <c r="WVN59" i="91"/>
  <c r="WVF59" i="91"/>
  <c r="WUX59" i="91"/>
  <c r="WUP59" i="91"/>
  <c r="WUH59" i="91"/>
  <c r="WTZ59" i="91"/>
  <c r="WTR59" i="91"/>
  <c r="WTJ59" i="91"/>
  <c r="WTB59" i="91"/>
  <c r="WST59" i="91"/>
  <c r="WSL59" i="91"/>
  <c r="WSD59" i="91"/>
  <c r="WRV59" i="91"/>
  <c r="XFA59" i="91"/>
  <c r="XES59" i="91"/>
  <c r="XEK59" i="91"/>
  <c r="XEZ59" i="91"/>
  <c r="XER59" i="91"/>
  <c r="XEJ59" i="91"/>
  <c r="XEB59" i="91"/>
  <c r="XDT59" i="91"/>
  <c r="XFD59" i="91"/>
  <c r="XEU59" i="91"/>
  <c r="XEM59" i="91"/>
  <c r="XEE59" i="91"/>
  <c r="XEX59" i="91"/>
  <c r="XEH59" i="91"/>
  <c r="XDW59" i="91"/>
  <c r="XDL59" i="91"/>
  <c r="XDC59" i="91"/>
  <c r="XCT59" i="91"/>
  <c r="XCK59" i="91"/>
  <c r="XCB59" i="91"/>
  <c r="XBS59" i="91"/>
  <c r="XBI59" i="91"/>
  <c r="XAZ59" i="91"/>
  <c r="XAQ59" i="91"/>
  <c r="XAH59" i="91"/>
  <c r="WZY59" i="91"/>
  <c r="WZP59" i="91"/>
  <c r="WZG59" i="91"/>
  <c r="WYW59" i="91"/>
  <c r="WYN59" i="91"/>
  <c r="WYE59" i="91"/>
  <c r="WXV59" i="91"/>
  <c r="WXM59" i="91"/>
  <c r="WXD59" i="91"/>
  <c r="WWU59" i="91"/>
  <c r="WWK59" i="91"/>
  <c r="WWB59" i="91"/>
  <c r="WVS59" i="91"/>
  <c r="WVJ59" i="91"/>
  <c r="WVA59" i="91"/>
  <c r="WUR59" i="91"/>
  <c r="WUI59" i="91"/>
  <c r="WTY59" i="91"/>
  <c r="WTP59" i="91"/>
  <c r="WTG59" i="91"/>
  <c r="WSX59" i="91"/>
  <c r="WSO59" i="91"/>
  <c r="WSF59" i="91"/>
  <c r="WRW59" i="91"/>
  <c r="WRN59" i="91"/>
  <c r="WRF59" i="91"/>
  <c r="WQX59" i="91"/>
  <c r="WQP59" i="91"/>
  <c r="WQH59" i="91"/>
  <c r="WPZ59" i="91"/>
  <c r="WPR59" i="91"/>
  <c r="WPJ59" i="91"/>
  <c r="WPB59" i="91"/>
  <c r="WOT59" i="91"/>
  <c r="WOL59" i="91"/>
  <c r="WOD59" i="91"/>
  <c r="WNV59" i="91"/>
  <c r="WNN59" i="91"/>
  <c r="WNF59" i="91"/>
  <c r="WMX59" i="91"/>
  <c r="WMP59" i="91"/>
  <c r="XEW59" i="91"/>
  <c r="XEG59" i="91"/>
  <c r="XDU59" i="91"/>
  <c r="XDK59" i="91"/>
  <c r="XDB59" i="91"/>
  <c r="XCS59" i="91"/>
  <c r="XCJ59" i="91"/>
  <c r="XCA59" i="91"/>
  <c r="XBQ59" i="91"/>
  <c r="XBH59" i="91"/>
  <c r="XAY59" i="91"/>
  <c r="XAP59" i="91"/>
  <c r="XAG59" i="91"/>
  <c r="WZX59" i="91"/>
  <c r="WZO59" i="91"/>
  <c r="WZE59" i="91"/>
  <c r="WYV59" i="91"/>
  <c r="WYM59" i="91"/>
  <c r="WYD59" i="91"/>
  <c r="WXU59" i="91"/>
  <c r="WXL59" i="91"/>
  <c r="WXC59" i="91"/>
  <c r="WWS59" i="91"/>
  <c r="WWJ59" i="91"/>
  <c r="WWA59" i="91"/>
  <c r="WVR59" i="91"/>
  <c r="WVI59" i="91"/>
  <c r="WUZ59" i="91"/>
  <c r="WUQ59" i="91"/>
  <c r="WUG59" i="91"/>
  <c r="WTX59" i="91"/>
  <c r="WTO59" i="91"/>
  <c r="WTF59" i="91"/>
  <c r="WSW59" i="91"/>
  <c r="WSN59" i="91"/>
  <c r="WSE59" i="91"/>
  <c r="WRU59" i="91"/>
  <c r="WRM59" i="91"/>
  <c r="WRE59" i="91"/>
  <c r="WQW59" i="91"/>
  <c r="WQO59" i="91"/>
  <c r="WQG59" i="91"/>
  <c r="WPY59" i="91"/>
  <c r="WPQ59" i="91"/>
  <c r="WPI59" i="91"/>
  <c r="WPA59" i="91"/>
  <c r="WOS59" i="91"/>
  <c r="WOK59" i="91"/>
  <c r="WOC59" i="91"/>
  <c r="WNU59" i="91"/>
  <c r="WNM59" i="91"/>
  <c r="WNE59" i="91"/>
  <c r="WMW59" i="91"/>
  <c r="WMO59" i="91"/>
  <c r="WMG59" i="91"/>
  <c r="WLY59" i="91"/>
  <c r="WLQ59" i="91"/>
  <c r="WLI59" i="91"/>
  <c r="WLA59" i="91"/>
  <c r="WKS59" i="91"/>
  <c r="WKK59" i="91"/>
  <c r="WKC59" i="91"/>
  <c r="WJU59" i="91"/>
  <c r="WJM59" i="91"/>
  <c r="WJE59" i="91"/>
  <c r="WIW59" i="91"/>
  <c r="XEV59" i="91"/>
  <c r="XEF59" i="91"/>
  <c r="XDS59" i="91"/>
  <c r="XDJ59" i="91"/>
  <c r="XDA59" i="91"/>
  <c r="XCR59" i="91"/>
  <c r="XCI59" i="91"/>
  <c r="XBY59" i="91"/>
  <c r="XBP59" i="91"/>
  <c r="XBG59" i="91"/>
  <c r="XAX59" i="91"/>
  <c r="XAO59" i="91"/>
  <c r="XAF59" i="91"/>
  <c r="WZW59" i="91"/>
  <c r="WZM59" i="91"/>
  <c r="WZD59" i="91"/>
  <c r="WYU59" i="91"/>
  <c r="WYL59" i="91"/>
  <c r="WYC59" i="91"/>
  <c r="WXT59" i="91"/>
  <c r="WXK59" i="91"/>
  <c r="WXA59" i="91"/>
  <c r="WWR59" i="91"/>
  <c r="WWI59" i="91"/>
  <c r="WVZ59" i="91"/>
  <c r="WVQ59" i="91"/>
  <c r="WVH59" i="91"/>
  <c r="WUY59" i="91"/>
  <c r="WUO59" i="91"/>
  <c r="WUF59" i="91"/>
  <c r="WTW59" i="91"/>
  <c r="WTN59" i="91"/>
  <c r="WTE59" i="91"/>
  <c r="WSV59" i="91"/>
  <c r="WSM59" i="91"/>
  <c r="WSC59" i="91"/>
  <c r="WRT59" i="91"/>
  <c r="WRL59" i="91"/>
  <c r="WRD59" i="91"/>
  <c r="WQV59" i="91"/>
  <c r="XEP59" i="91"/>
  <c r="XDX59" i="91"/>
  <c r="XDG59" i="91"/>
  <c r="XCQ59" i="91"/>
  <c r="XCD59" i="91"/>
  <c r="XBN59" i="91"/>
  <c r="XBA59" i="91"/>
  <c r="XAK59" i="91"/>
  <c r="WZU59" i="91"/>
  <c r="WZI59" i="91"/>
  <c r="WYS59" i="91"/>
  <c r="WYF59" i="91"/>
  <c r="WXP59" i="91"/>
  <c r="WWZ59" i="91"/>
  <c r="WWN59" i="91"/>
  <c r="WVX59" i="91"/>
  <c r="WVK59" i="91"/>
  <c r="WUU59" i="91"/>
  <c r="WUE59" i="91"/>
  <c r="WTS59" i="91"/>
  <c r="WTC59" i="91"/>
  <c r="WSP59" i="91"/>
  <c r="WRZ59" i="91"/>
  <c r="WRK59" i="91"/>
  <c r="WQZ59" i="91"/>
  <c r="WQM59" i="91"/>
  <c r="WQC59" i="91"/>
  <c r="WPS59" i="91"/>
  <c r="WPG59" i="91"/>
  <c r="WOW59" i="91"/>
  <c r="WOM59" i="91"/>
  <c r="WOA59" i="91"/>
  <c r="WNQ59" i="91"/>
  <c r="WNG59" i="91"/>
  <c r="WMU59" i="91"/>
  <c r="WMK59" i="91"/>
  <c r="WMB59" i="91"/>
  <c r="WLS59" i="91"/>
  <c r="WLJ59" i="91"/>
  <c r="WKZ59" i="91"/>
  <c r="WKQ59" i="91"/>
  <c r="WKH59" i="91"/>
  <c r="WJY59" i="91"/>
  <c r="WJP59" i="91"/>
  <c r="WJG59" i="91"/>
  <c r="WIX59" i="91"/>
  <c r="WIO59" i="91"/>
  <c r="WIG59" i="91"/>
  <c r="WHY59" i="91"/>
  <c r="WHQ59" i="91"/>
  <c r="WHI59" i="91"/>
  <c r="WHA59" i="91"/>
  <c r="WGS59" i="91"/>
  <c r="WGK59" i="91"/>
  <c r="WGC59" i="91"/>
  <c r="WFU59" i="91"/>
  <c r="WFM59" i="91"/>
  <c r="WFE59" i="91"/>
  <c r="WEW59" i="91"/>
  <c r="WEO59" i="91"/>
  <c r="WEG59" i="91"/>
  <c r="WDY59" i="91"/>
  <c r="WDQ59" i="91"/>
  <c r="WDI59" i="91"/>
  <c r="WDA59" i="91"/>
  <c r="WCS59" i="91"/>
  <c r="WCK59" i="91"/>
  <c r="WCC59" i="91"/>
  <c r="WBU59" i="91"/>
  <c r="WBM59" i="91"/>
  <c r="WBE59" i="91"/>
  <c r="WAW59" i="91"/>
  <c r="WAO59" i="91"/>
  <c r="WAG59" i="91"/>
  <c r="VZY59" i="91"/>
  <c r="VZQ59" i="91"/>
  <c r="VZI59" i="91"/>
  <c r="VZA59" i="91"/>
  <c r="VYS59" i="91"/>
  <c r="VYK59" i="91"/>
  <c r="VYC59" i="91"/>
  <c r="VXU59" i="91"/>
  <c r="VXM59" i="91"/>
  <c r="VXE59" i="91"/>
  <c r="VWW59" i="91"/>
  <c r="VWO59" i="91"/>
  <c r="VWG59" i="91"/>
  <c r="VVY59" i="91"/>
  <c r="VVQ59" i="91"/>
  <c r="VVI59" i="91"/>
  <c r="VVA59" i="91"/>
  <c r="VUS59" i="91"/>
  <c r="VUK59" i="91"/>
  <c r="VUC59" i="91"/>
  <c r="VTU59" i="91"/>
  <c r="VTM59" i="91"/>
  <c r="VTE59" i="91"/>
  <c r="VSW59" i="91"/>
  <c r="VSO59" i="91"/>
  <c r="VSG59" i="91"/>
  <c r="VRY59" i="91"/>
  <c r="VRQ59" i="91"/>
  <c r="VRI59" i="91"/>
  <c r="VRA59" i="91"/>
  <c r="XEO59" i="91"/>
  <c r="XDR59" i="91"/>
  <c r="XDE59" i="91"/>
  <c r="XCO59" i="91"/>
  <c r="XCC59" i="91"/>
  <c r="XBM59" i="91"/>
  <c r="XAW59" i="91"/>
  <c r="XAJ59" i="91"/>
  <c r="WZT59" i="91"/>
  <c r="WZH59" i="91"/>
  <c r="WYR59" i="91"/>
  <c r="WYB59" i="91"/>
  <c r="WXO59" i="91"/>
  <c r="WWY59" i="91"/>
  <c r="WWM59" i="91"/>
  <c r="WVW59" i="91"/>
  <c r="WVG59" i="91"/>
  <c r="WUT59" i="91"/>
  <c r="WUD59" i="91"/>
  <c r="WTQ59" i="91"/>
  <c r="WTA59" i="91"/>
  <c r="WSK59" i="91"/>
  <c r="WRY59" i="91"/>
  <c r="WRJ59" i="91"/>
  <c r="WQY59" i="91"/>
  <c r="WQL59" i="91"/>
  <c r="WQB59" i="91"/>
  <c r="WPP59" i="91"/>
  <c r="WPF59" i="91"/>
  <c r="WOV59" i="91"/>
  <c r="WOJ59" i="91"/>
  <c r="WNZ59" i="91"/>
  <c r="WNP59" i="91"/>
  <c r="WND59" i="91"/>
  <c r="WMT59" i="91"/>
  <c r="WMJ59" i="91"/>
  <c r="WMA59" i="91"/>
  <c r="WLR59" i="91"/>
  <c r="WLH59" i="91"/>
  <c r="WKY59" i="91"/>
  <c r="WKP59" i="91"/>
  <c r="WKG59" i="91"/>
  <c r="WJX59" i="91"/>
  <c r="WJO59" i="91"/>
  <c r="WJF59" i="91"/>
  <c r="WIV59" i="91"/>
  <c r="WIN59" i="91"/>
  <c r="WIF59" i="91"/>
  <c r="WHX59" i="91"/>
  <c r="WHP59" i="91"/>
  <c r="WHH59" i="91"/>
  <c r="WGZ59" i="91"/>
  <c r="WGR59" i="91"/>
  <c r="WGJ59" i="91"/>
  <c r="WGB59" i="91"/>
  <c r="WFT59" i="91"/>
  <c r="WFL59" i="91"/>
  <c r="WFD59" i="91"/>
  <c r="WEV59" i="91"/>
  <c r="WEN59" i="91"/>
  <c r="WEF59" i="91"/>
  <c r="WDX59" i="91"/>
  <c r="WDP59" i="91"/>
  <c r="WDH59" i="91"/>
  <c r="WCZ59" i="91"/>
  <c r="WCR59" i="91"/>
  <c r="WCJ59" i="91"/>
  <c r="WCB59" i="91"/>
  <c r="WBT59" i="91"/>
  <c r="WBL59" i="91"/>
  <c r="WBD59" i="91"/>
  <c r="WAV59" i="91"/>
  <c r="WAN59" i="91"/>
  <c r="WAF59" i="91"/>
  <c r="XEN59" i="91"/>
  <c r="XDQ59" i="91"/>
  <c r="XDD59" i="91"/>
  <c r="XCN59" i="91"/>
  <c r="XBX59" i="91"/>
  <c r="XBL59" i="91"/>
  <c r="XAV59" i="91"/>
  <c r="XAI59" i="91"/>
  <c r="WZS59" i="91"/>
  <c r="WZC59" i="91"/>
  <c r="WYQ59" i="91"/>
  <c r="WYA59" i="91"/>
  <c r="WXN59" i="91"/>
  <c r="WWX59" i="91"/>
  <c r="WWH59" i="91"/>
  <c r="WVU59" i="91"/>
  <c r="WVE59" i="91"/>
  <c r="WUS59" i="91"/>
  <c r="WUC59" i="91"/>
  <c r="WTM59" i="91"/>
  <c r="WSZ59" i="91"/>
  <c r="WSJ59" i="91"/>
  <c r="WRX59" i="91"/>
  <c r="WRI59" i="91"/>
  <c r="WQU59" i="91"/>
  <c r="WQK59" i="91"/>
  <c r="WQA59" i="91"/>
  <c r="WPO59" i="91"/>
  <c r="WPE59" i="91"/>
  <c r="WOU59" i="91"/>
  <c r="WOI59" i="91"/>
  <c r="WNY59" i="91"/>
  <c r="WNO59" i="91"/>
  <c r="WNC59" i="91"/>
  <c r="WMS59" i="91"/>
  <c r="WMI59" i="91"/>
  <c r="WLZ59" i="91"/>
  <c r="WLP59" i="91"/>
  <c r="WLG59" i="91"/>
  <c r="WKX59" i="91"/>
  <c r="WKO59" i="91"/>
  <c r="WKF59" i="91"/>
  <c r="WJW59" i="91"/>
  <c r="WJN59" i="91"/>
  <c r="WJD59" i="91"/>
  <c r="WIU59" i="91"/>
  <c r="WIM59" i="91"/>
  <c r="WIE59" i="91"/>
  <c r="WHW59" i="91"/>
  <c r="WHO59" i="91"/>
  <c r="WHG59" i="91"/>
  <c r="WGY59" i="91"/>
  <c r="WGQ59" i="91"/>
  <c r="WGI59" i="91"/>
  <c r="WGA59" i="91"/>
  <c r="WFS59" i="91"/>
  <c r="WFK59" i="91"/>
  <c r="WFC59" i="91"/>
  <c r="WEU59" i="91"/>
  <c r="WEM59" i="91"/>
  <c r="WEE59" i="91"/>
  <c r="WDW59" i="91"/>
  <c r="WDO59" i="91"/>
  <c r="WDG59" i="91"/>
  <c r="WCY59" i="91"/>
  <c r="WCQ59" i="91"/>
  <c r="WCI59" i="91"/>
  <c r="WCA59" i="91"/>
  <c r="WBS59" i="91"/>
  <c r="WBK59" i="91"/>
  <c r="WBC59" i="91"/>
  <c r="WAU59" i="91"/>
  <c r="WAM59" i="91"/>
  <c r="XEQ59" i="91"/>
  <c r="XDY59" i="91"/>
  <c r="XDH59" i="91"/>
  <c r="XCU59" i="91"/>
  <c r="XCE59" i="91"/>
  <c r="XBO59" i="91"/>
  <c r="XBC59" i="91"/>
  <c r="XAM59" i="91"/>
  <c r="WZZ59" i="91"/>
  <c r="WZJ59" i="91"/>
  <c r="WYT59" i="91"/>
  <c r="WYG59" i="91"/>
  <c r="WXQ59" i="91"/>
  <c r="WXE59" i="91"/>
  <c r="WWO59" i="91"/>
  <c r="WVY59" i="91"/>
  <c r="WVL59" i="91"/>
  <c r="WUV59" i="91"/>
  <c r="WUJ59" i="91"/>
  <c r="WTT59" i="91"/>
  <c r="WTD59" i="91"/>
  <c r="WSQ59" i="91"/>
  <c r="WSA59" i="91"/>
  <c r="WRO59" i="91"/>
  <c r="WRA59" i="91"/>
  <c r="WQN59" i="91"/>
  <c r="WQD59" i="91"/>
  <c r="WPT59" i="91"/>
  <c r="WPH59" i="91"/>
  <c r="WOX59" i="91"/>
  <c r="WON59" i="91"/>
  <c r="WOB59" i="91"/>
  <c r="WNR59" i="91"/>
  <c r="WNH59" i="91"/>
  <c r="WMV59" i="91"/>
  <c r="WML59" i="91"/>
  <c r="WMC59" i="91"/>
  <c r="WLT59" i="91"/>
  <c r="WLK59" i="91"/>
  <c r="WLB59" i="91"/>
  <c r="WKR59" i="91"/>
  <c r="WKI59" i="91"/>
  <c r="WJZ59" i="91"/>
  <c r="WJQ59" i="91"/>
  <c r="WJH59" i="91"/>
  <c r="WIY59" i="91"/>
  <c r="WIP59" i="91"/>
  <c r="WIH59" i="91"/>
  <c r="WHZ59" i="91"/>
  <c r="WHR59" i="91"/>
  <c r="WHJ59" i="91"/>
  <c r="WHB59" i="91"/>
  <c r="WGT59" i="91"/>
  <c r="WGL59" i="91"/>
  <c r="WGD59" i="91"/>
  <c r="WFV59" i="91"/>
  <c r="WFN59" i="91"/>
  <c r="WFF59" i="91"/>
  <c r="WEX59" i="91"/>
  <c r="WEP59" i="91"/>
  <c r="WEH59" i="91"/>
  <c r="WDZ59" i="91"/>
  <c r="WDR59" i="91"/>
  <c r="WDJ59" i="91"/>
  <c r="WDB59" i="91"/>
  <c r="WCT59" i="91"/>
  <c r="WCL59" i="91"/>
  <c r="WCD59" i="91"/>
  <c r="WBV59" i="91"/>
  <c r="WBN59" i="91"/>
  <c r="WBF59" i="91"/>
  <c r="WAX59" i="91"/>
  <c r="WAP59" i="91"/>
  <c r="XDZ59" i="91"/>
  <c r="XCV59" i="91"/>
  <c r="XBT59" i="91"/>
  <c r="XAN59" i="91"/>
  <c r="WZK59" i="91"/>
  <c r="WYI59" i="91"/>
  <c r="WXF59" i="91"/>
  <c r="WWC59" i="91"/>
  <c r="WUW59" i="91"/>
  <c r="WTU59" i="91"/>
  <c r="WSR59" i="91"/>
  <c r="WRP59" i="91"/>
  <c r="WQQ59" i="91"/>
  <c r="WPU59" i="91"/>
  <c r="WOY59" i="91"/>
  <c r="WOE59" i="91"/>
  <c r="WNI59" i="91"/>
  <c r="WMM59" i="91"/>
  <c r="WLU59" i="91"/>
  <c r="WLC59" i="91"/>
  <c r="WKJ59" i="91"/>
  <c r="WJR59" i="91"/>
  <c r="WIZ59" i="91"/>
  <c r="WII59" i="91"/>
  <c r="WHS59" i="91"/>
  <c r="WHC59" i="91"/>
  <c r="WGM59" i="91"/>
  <c r="WFW59" i="91"/>
  <c r="WFG59" i="91"/>
  <c r="WEQ59" i="91"/>
  <c r="WEA59" i="91"/>
  <c r="WDK59" i="91"/>
  <c r="WCU59" i="91"/>
  <c r="WCE59" i="91"/>
  <c r="WBO59" i="91"/>
  <c r="WAY59" i="91"/>
  <c r="WAI59" i="91"/>
  <c r="VZX59" i="91"/>
  <c r="VZO59" i="91"/>
  <c r="VZF59" i="91"/>
  <c r="VYW59" i="91"/>
  <c r="VYN59" i="91"/>
  <c r="VYE59" i="91"/>
  <c r="VXV59" i="91"/>
  <c r="VXL59" i="91"/>
  <c r="VXC59" i="91"/>
  <c r="VWT59" i="91"/>
  <c r="VWK59" i="91"/>
  <c r="VWB59" i="91"/>
  <c r="VVS59" i="91"/>
  <c r="VVJ59" i="91"/>
  <c r="VUZ59" i="91"/>
  <c r="VUQ59" i="91"/>
  <c r="VUH59" i="91"/>
  <c r="VTY59" i="91"/>
  <c r="VTP59" i="91"/>
  <c r="VTG59" i="91"/>
  <c r="VSX59" i="91"/>
  <c r="VSN59" i="91"/>
  <c r="VSE59" i="91"/>
  <c r="VRV59" i="91"/>
  <c r="VRM59" i="91"/>
  <c r="VRD59" i="91"/>
  <c r="VQU59" i="91"/>
  <c r="VQM59" i="91"/>
  <c r="VQE59" i="91"/>
  <c r="VPW59" i="91"/>
  <c r="VPO59" i="91"/>
  <c r="VPG59" i="91"/>
  <c r="VOY59" i="91"/>
  <c r="VOQ59" i="91"/>
  <c r="VOI59" i="91"/>
  <c r="VOA59" i="91"/>
  <c r="VNS59" i="91"/>
  <c r="VNK59" i="91"/>
  <c r="VNC59" i="91"/>
  <c r="VMU59" i="91"/>
  <c r="VMM59" i="91"/>
  <c r="VME59" i="91"/>
  <c r="VLW59" i="91"/>
  <c r="VLO59" i="91"/>
  <c r="VLG59" i="91"/>
  <c r="VKY59" i="91"/>
  <c r="VKQ59" i="91"/>
  <c r="VKI59" i="91"/>
  <c r="VKA59" i="91"/>
  <c r="VJS59" i="91"/>
  <c r="VJK59" i="91"/>
  <c r="VJC59" i="91"/>
  <c r="VIU59" i="91"/>
  <c r="VIM59" i="91"/>
  <c r="VIE59" i="91"/>
  <c r="VHW59" i="91"/>
  <c r="VHO59" i="91"/>
  <c r="VHG59" i="91"/>
  <c r="VGY59" i="91"/>
  <c r="VGQ59" i="91"/>
  <c r="VGI59" i="91"/>
  <c r="VGA59" i="91"/>
  <c r="VFS59" i="91"/>
  <c r="VFK59" i="91"/>
  <c r="VFC59" i="91"/>
  <c r="VEU59" i="91"/>
  <c r="VEM59" i="91"/>
  <c r="VEE59" i="91"/>
  <c r="VDW59" i="91"/>
  <c r="VDO59" i="91"/>
  <c r="VDG59" i="91"/>
  <c r="VCY59" i="91"/>
  <c r="VCQ59" i="91"/>
  <c r="VCI59" i="91"/>
  <c r="VCA59" i="91"/>
  <c r="VBS59" i="91"/>
  <c r="VBK59" i="91"/>
  <c r="VBC59" i="91"/>
  <c r="XDP59" i="91"/>
  <c r="XCM59" i="91"/>
  <c r="XBK59" i="91"/>
  <c r="XAE59" i="91"/>
  <c r="WZB59" i="91"/>
  <c r="WXY59" i="91"/>
  <c r="WWW59" i="91"/>
  <c r="WVT59" i="91"/>
  <c r="WUN59" i="91"/>
  <c r="WTL59" i="91"/>
  <c r="WSI59" i="91"/>
  <c r="WRH59" i="91"/>
  <c r="WQJ59" i="91"/>
  <c r="WPN59" i="91"/>
  <c r="WOR59" i="91"/>
  <c r="WNX59" i="91"/>
  <c r="WNB59" i="91"/>
  <c r="WMH59" i="91"/>
  <c r="WLO59" i="91"/>
  <c r="WKW59" i="91"/>
  <c r="WKE59" i="91"/>
  <c r="WJL59" i="91"/>
  <c r="WIT59" i="91"/>
  <c r="WID59" i="91"/>
  <c r="WHN59" i="91"/>
  <c r="WGX59" i="91"/>
  <c r="WGH59" i="91"/>
  <c r="WFR59" i="91"/>
  <c r="WFB59" i="91"/>
  <c r="WEL59" i="91"/>
  <c r="WDV59" i="91"/>
  <c r="WDF59" i="91"/>
  <c r="WCP59" i="91"/>
  <c r="WBZ59" i="91"/>
  <c r="WBJ59" i="91"/>
  <c r="WAT59" i="91"/>
  <c r="WAH59" i="91"/>
  <c r="VZW59" i="91"/>
  <c r="VZN59" i="91"/>
  <c r="VZE59" i="91"/>
  <c r="VYV59" i="91"/>
  <c r="VYM59" i="91"/>
  <c r="VYD59" i="91"/>
  <c r="VXT59" i="91"/>
  <c r="VXK59" i="91"/>
  <c r="VXB59" i="91"/>
  <c r="VWS59" i="91"/>
  <c r="VWJ59" i="91"/>
  <c r="VWA59" i="91"/>
  <c r="VVR59" i="91"/>
  <c r="VVH59" i="91"/>
  <c r="VUY59" i="91"/>
  <c r="VUP59" i="91"/>
  <c r="VUG59" i="91"/>
  <c r="VTX59" i="91"/>
  <c r="VTO59" i="91"/>
  <c r="VTF59" i="91"/>
  <c r="VSV59" i="91"/>
  <c r="VSM59" i="91"/>
  <c r="VSD59" i="91"/>
  <c r="VRU59" i="91"/>
  <c r="VRL59" i="91"/>
  <c r="VRC59" i="91"/>
  <c r="VQT59" i="91"/>
  <c r="VQL59" i="91"/>
  <c r="VQD59" i="91"/>
  <c r="VPV59" i="91"/>
  <c r="VPN59" i="91"/>
  <c r="VPF59" i="91"/>
  <c r="VOX59" i="91"/>
  <c r="VOP59" i="91"/>
  <c r="XDO59" i="91"/>
  <c r="XCL59" i="91"/>
  <c r="XBF59" i="91"/>
  <c r="XAC59" i="91"/>
  <c r="WZA59" i="91"/>
  <c r="WXX59" i="91"/>
  <c r="WWV59" i="91"/>
  <c r="WVP59" i="91"/>
  <c r="WUM59" i="91"/>
  <c r="WTK59" i="91"/>
  <c r="WSH59" i="91"/>
  <c r="WRG59" i="91"/>
  <c r="WQI59" i="91"/>
  <c r="WPM59" i="91"/>
  <c r="WOQ59" i="91"/>
  <c r="WNW59" i="91"/>
  <c r="WNA59" i="91"/>
  <c r="WMF59" i="91"/>
  <c r="WLN59" i="91"/>
  <c r="WKV59" i="91"/>
  <c r="WKD59" i="91"/>
  <c r="WJK59" i="91"/>
  <c r="WIS59" i="91"/>
  <c r="WIC59" i="91"/>
  <c r="WHM59" i="91"/>
  <c r="WGW59" i="91"/>
  <c r="WGG59" i="91"/>
  <c r="WFQ59" i="91"/>
  <c r="WFA59" i="91"/>
  <c r="WEK59" i="91"/>
  <c r="WDU59" i="91"/>
  <c r="WDE59" i="91"/>
  <c r="WCO59" i="91"/>
  <c r="WBY59" i="91"/>
  <c r="WBI59" i="91"/>
  <c r="WAS59" i="91"/>
  <c r="WAE59" i="91"/>
  <c r="VZV59" i="91"/>
  <c r="VZM59" i="91"/>
  <c r="VZD59" i="91"/>
  <c r="VYU59" i="91"/>
  <c r="VYL59" i="91"/>
  <c r="VYB59" i="91"/>
  <c r="VXS59" i="91"/>
  <c r="VXJ59" i="91"/>
  <c r="VXA59" i="91"/>
  <c r="VWR59" i="91"/>
  <c r="VWI59" i="91"/>
  <c r="VVZ59" i="91"/>
  <c r="VVP59" i="91"/>
  <c r="VVG59" i="91"/>
  <c r="VUX59" i="91"/>
  <c r="VUO59" i="91"/>
  <c r="VUF59" i="91"/>
  <c r="VTW59" i="91"/>
  <c r="VTN59" i="91"/>
  <c r="VTD59" i="91"/>
  <c r="VSU59" i="91"/>
  <c r="VSL59" i="91"/>
  <c r="VSC59" i="91"/>
  <c r="VRT59" i="91"/>
  <c r="VRK59" i="91"/>
  <c r="VRB59" i="91"/>
  <c r="VQS59" i="91"/>
  <c r="VQK59" i="91"/>
  <c r="VQC59" i="91"/>
  <c r="VPU59" i="91"/>
  <c r="VPM59" i="91"/>
  <c r="VPE59" i="91"/>
  <c r="XEC59" i="91"/>
  <c r="XCY59" i="91"/>
  <c r="XBV59" i="91"/>
  <c r="XAS59" i="91"/>
  <c r="WZQ59" i="91"/>
  <c r="WYK59" i="91"/>
  <c r="WXH59" i="91"/>
  <c r="WWF59" i="91"/>
  <c r="WVC59" i="91"/>
  <c r="WUA59" i="91"/>
  <c r="WSU59" i="91"/>
  <c r="WRR59" i="91"/>
  <c r="WQS59" i="91"/>
  <c r="WPW59" i="91"/>
  <c r="WPC59" i="91"/>
  <c r="WOG59" i="91"/>
  <c r="WNK59" i="91"/>
  <c r="WMQ59" i="91"/>
  <c r="WLW59" i="91"/>
  <c r="WLE59" i="91"/>
  <c r="WKM59" i="91"/>
  <c r="WJT59" i="91"/>
  <c r="WJB59" i="91"/>
  <c r="WIK59" i="91"/>
  <c r="WHU59" i="91"/>
  <c r="WHE59" i="91"/>
  <c r="WGO59" i="91"/>
  <c r="WFY59" i="91"/>
  <c r="WFI59" i="91"/>
  <c r="WES59" i="91"/>
  <c r="WEC59" i="91"/>
  <c r="WDM59" i="91"/>
  <c r="WCW59" i="91"/>
  <c r="WCG59" i="91"/>
  <c r="WBQ59" i="91"/>
  <c r="WBA59" i="91"/>
  <c r="WAK59" i="91"/>
  <c r="WAA59" i="91"/>
  <c r="VZR59" i="91"/>
  <c r="VZH59" i="91"/>
  <c r="VYY59" i="91"/>
  <c r="VYP59" i="91"/>
  <c r="VYG59" i="91"/>
  <c r="VXX59" i="91"/>
  <c r="VXO59" i="91"/>
  <c r="VXF59" i="91"/>
  <c r="VWV59" i="91"/>
  <c r="VWM59" i="91"/>
  <c r="VWD59" i="91"/>
  <c r="VVU59" i="91"/>
  <c r="VVL59" i="91"/>
  <c r="VVC59" i="91"/>
  <c r="VUT59" i="91"/>
  <c r="VUJ59" i="91"/>
  <c r="VUA59" i="91"/>
  <c r="VTR59" i="91"/>
  <c r="VTI59" i="91"/>
  <c r="VSZ59" i="91"/>
  <c r="VSQ59" i="91"/>
  <c r="VSH59" i="91"/>
  <c r="VRX59" i="91"/>
  <c r="VRO59" i="91"/>
  <c r="VRF59" i="91"/>
  <c r="VQW59" i="91"/>
  <c r="VQO59" i="91"/>
  <c r="VQG59" i="91"/>
  <c r="VPY59" i="91"/>
  <c r="VPQ59" i="91"/>
  <c r="VPI59" i="91"/>
  <c r="VPA59" i="91"/>
  <c r="VOS59" i="91"/>
  <c r="VOK59" i="91"/>
  <c r="VOC59" i="91"/>
  <c r="VNU59" i="91"/>
  <c r="VNM59" i="91"/>
  <c r="VNE59" i="91"/>
  <c r="VMW59" i="91"/>
  <c r="VMO59" i="91"/>
  <c r="VMG59" i="91"/>
  <c r="VLY59" i="91"/>
  <c r="VLQ59" i="91"/>
  <c r="XEA59" i="91"/>
  <c r="XBU59" i="91"/>
  <c r="WZL59" i="91"/>
  <c r="WXG59" i="91"/>
  <c r="WVB59" i="91"/>
  <c r="WSS59" i="91"/>
  <c r="WQR59" i="91"/>
  <c r="WOZ59" i="91"/>
  <c r="WNJ59" i="91"/>
  <c r="WLV59" i="91"/>
  <c r="WKL59" i="91"/>
  <c r="WJA59" i="91"/>
  <c r="WHT59" i="91"/>
  <c r="WGN59" i="91"/>
  <c r="WFH59" i="91"/>
  <c r="WEB59" i="91"/>
  <c r="WCV59" i="91"/>
  <c r="WBP59" i="91"/>
  <c r="WAJ59" i="91"/>
  <c r="VZP59" i="91"/>
  <c r="VYX59" i="91"/>
  <c r="VYF59" i="91"/>
  <c r="VXN59" i="91"/>
  <c r="VWU59" i="91"/>
  <c r="VWC59" i="91"/>
  <c r="VVK59" i="91"/>
  <c r="VUR59" i="91"/>
  <c r="VTZ59" i="91"/>
  <c r="VTH59" i="91"/>
  <c r="VSP59" i="91"/>
  <c r="VRW59" i="91"/>
  <c r="VRE59" i="91"/>
  <c r="VQN59" i="91"/>
  <c r="VPX59" i="91"/>
  <c r="VPH59" i="91"/>
  <c r="VOT59" i="91"/>
  <c r="VOG59" i="91"/>
  <c r="VNW59" i="91"/>
  <c r="VNL59" i="91"/>
  <c r="VNA59" i="91"/>
  <c r="VMQ59" i="91"/>
  <c r="VMF59" i="91"/>
  <c r="VLU59" i="91"/>
  <c r="VLK59" i="91"/>
  <c r="VLB59" i="91"/>
  <c r="VKS59" i="91"/>
  <c r="VKJ59" i="91"/>
  <c r="VJZ59" i="91"/>
  <c r="VJQ59" i="91"/>
  <c r="VJH59" i="91"/>
  <c r="VIY59" i="91"/>
  <c r="VIP59" i="91"/>
  <c r="VIG59" i="91"/>
  <c r="VHX59" i="91"/>
  <c r="VHN59" i="91"/>
  <c r="VHE59" i="91"/>
  <c r="VGV59" i="91"/>
  <c r="VGM59" i="91"/>
  <c r="VGD59" i="91"/>
  <c r="VFU59" i="91"/>
  <c r="VFL59" i="91"/>
  <c r="VFB59" i="91"/>
  <c r="VES59" i="91"/>
  <c r="VEJ59" i="91"/>
  <c r="VEA59" i="91"/>
  <c r="VDR59" i="91"/>
  <c r="VDI59" i="91"/>
  <c r="VCZ59" i="91"/>
  <c r="VCP59" i="91"/>
  <c r="VCG59" i="91"/>
  <c r="VBX59" i="91"/>
  <c r="VBO59" i="91"/>
  <c r="VBF59" i="91"/>
  <c r="VAW59" i="91"/>
  <c r="VAO59" i="91"/>
  <c r="VAG59" i="91"/>
  <c r="UZY59" i="91"/>
  <c r="UZQ59" i="91"/>
  <c r="UZI59" i="91"/>
  <c r="UZA59" i="91"/>
  <c r="UYS59" i="91"/>
  <c r="UYK59" i="91"/>
  <c r="UYC59" i="91"/>
  <c r="UXU59" i="91"/>
  <c r="UXM59" i="91"/>
  <c r="UXE59" i="91"/>
  <c r="UWW59" i="91"/>
  <c r="UWO59" i="91"/>
  <c r="UWG59" i="91"/>
  <c r="UVY59" i="91"/>
  <c r="UVQ59" i="91"/>
  <c r="UVI59" i="91"/>
  <c r="UVA59" i="91"/>
  <c r="UUS59" i="91"/>
  <c r="UUK59" i="91"/>
  <c r="UUC59" i="91"/>
  <c r="UTU59" i="91"/>
  <c r="UTM59" i="91"/>
  <c r="UTE59" i="91"/>
  <c r="USW59" i="91"/>
  <c r="USO59" i="91"/>
  <c r="USG59" i="91"/>
  <c r="URY59" i="91"/>
  <c r="URQ59" i="91"/>
  <c r="URI59" i="91"/>
  <c r="URA59" i="91"/>
  <c r="UQS59" i="91"/>
  <c r="UQK59" i="91"/>
  <c r="UQC59" i="91"/>
  <c r="UPU59" i="91"/>
  <c r="UPM59" i="91"/>
  <c r="UPE59" i="91"/>
  <c r="UOW59" i="91"/>
  <c r="UOO59" i="91"/>
  <c r="UOG59" i="91"/>
  <c r="UNY59" i="91"/>
  <c r="UNQ59" i="91"/>
  <c r="UNI59" i="91"/>
  <c r="UNA59" i="91"/>
  <c r="UMS59" i="91"/>
  <c r="UMK59" i="91"/>
  <c r="UMC59" i="91"/>
  <c r="ULU59" i="91"/>
  <c r="ULM59" i="91"/>
  <c r="ULE59" i="91"/>
  <c r="UKW59" i="91"/>
  <c r="UKO59" i="91"/>
  <c r="UKG59" i="91"/>
  <c r="UJY59" i="91"/>
  <c r="UJQ59" i="91"/>
  <c r="UJI59" i="91"/>
  <c r="UJA59" i="91"/>
  <c r="UIS59" i="91"/>
  <c r="UIK59" i="91"/>
  <c r="UIC59" i="91"/>
  <c r="UHU59" i="91"/>
  <c r="UHM59" i="91"/>
  <c r="UHE59" i="91"/>
  <c r="UGW59" i="91"/>
  <c r="UGO59" i="91"/>
  <c r="UGG59" i="91"/>
  <c r="UFY59" i="91"/>
  <c r="UFQ59" i="91"/>
  <c r="UFI59" i="91"/>
  <c r="UFA59" i="91"/>
  <c r="UES59" i="91"/>
  <c r="UEK59" i="91"/>
  <c r="UEC59" i="91"/>
  <c r="UDU59" i="91"/>
  <c r="UDM59" i="91"/>
  <c r="UDE59" i="91"/>
  <c r="UCW59" i="91"/>
  <c r="UCO59" i="91"/>
  <c r="UCG59" i="91"/>
  <c r="UBY59" i="91"/>
  <c r="UBQ59" i="91"/>
  <c r="UBI59" i="91"/>
  <c r="UBA59" i="91"/>
  <c r="UAS59" i="91"/>
  <c r="UAK59" i="91"/>
  <c r="UAC59" i="91"/>
  <c r="TZU59" i="91"/>
  <c r="TZM59" i="91"/>
  <c r="TZE59" i="91"/>
  <c r="TYW59" i="91"/>
  <c r="TYO59" i="91"/>
  <c r="TYG59" i="91"/>
  <c r="XDM59" i="91"/>
  <c r="XBE59" i="91"/>
  <c r="WYZ59" i="91"/>
  <c r="WWQ59" i="91"/>
  <c r="WUL59" i="91"/>
  <c r="WSG59" i="91"/>
  <c r="WQF59" i="91"/>
  <c r="WOP59" i="91"/>
  <c r="WMZ59" i="91"/>
  <c r="WLM59" i="91"/>
  <c r="WKB59" i="91"/>
  <c r="WIR59" i="91"/>
  <c r="WHL59" i="91"/>
  <c r="WGF59" i="91"/>
  <c r="WEZ59" i="91"/>
  <c r="WDT59" i="91"/>
  <c r="WCN59" i="91"/>
  <c r="WBH59" i="91"/>
  <c r="WAD59" i="91"/>
  <c r="VZL59" i="91"/>
  <c r="VYT59" i="91"/>
  <c r="VYA59" i="91"/>
  <c r="VXI59" i="91"/>
  <c r="VWQ59" i="91"/>
  <c r="VVX59" i="91"/>
  <c r="VVF59" i="91"/>
  <c r="VUN59" i="91"/>
  <c r="VTV59" i="91"/>
  <c r="VTC59" i="91"/>
  <c r="VSK59" i="91"/>
  <c r="VRS59" i="91"/>
  <c r="VQZ59" i="91"/>
  <c r="VQJ59" i="91"/>
  <c r="VPT59" i="91"/>
  <c r="VPD59" i="91"/>
  <c r="VOR59" i="91"/>
  <c r="VOF59" i="91"/>
  <c r="VNV59" i="91"/>
  <c r="VNJ59" i="91"/>
  <c r="VMZ59" i="91"/>
  <c r="VMP59" i="91"/>
  <c r="VMD59" i="91"/>
  <c r="VLT59" i="91"/>
  <c r="VLJ59" i="91"/>
  <c r="VLA59" i="91"/>
  <c r="VKR59" i="91"/>
  <c r="VKH59" i="91"/>
  <c r="VJY59" i="91"/>
  <c r="VJP59" i="91"/>
  <c r="VJG59" i="91"/>
  <c r="VIX59" i="91"/>
  <c r="VIO59" i="91"/>
  <c r="VIF59" i="91"/>
  <c r="VHV59" i="91"/>
  <c r="VHM59" i="91"/>
  <c r="VHD59" i="91"/>
  <c r="VGU59" i="91"/>
  <c r="VGL59" i="91"/>
  <c r="VGC59" i="91"/>
  <c r="VFT59" i="91"/>
  <c r="VFJ59" i="91"/>
  <c r="VFA59" i="91"/>
  <c r="VER59" i="91"/>
  <c r="VEI59" i="91"/>
  <c r="VDZ59" i="91"/>
  <c r="VDQ59" i="91"/>
  <c r="VDH59" i="91"/>
  <c r="VCX59" i="91"/>
  <c r="VCO59" i="91"/>
  <c r="VCF59" i="91"/>
  <c r="VBW59" i="91"/>
  <c r="VBN59" i="91"/>
  <c r="VBE59" i="91"/>
  <c r="VAV59" i="91"/>
  <c r="VAN59" i="91"/>
  <c r="VAF59" i="91"/>
  <c r="UZX59" i="91"/>
  <c r="UZP59" i="91"/>
  <c r="UZH59" i="91"/>
  <c r="UYZ59" i="91"/>
  <c r="UYR59" i="91"/>
  <c r="UYJ59" i="91"/>
  <c r="UYB59" i="91"/>
  <c r="UXT59" i="91"/>
  <c r="UXL59" i="91"/>
  <c r="UXD59" i="91"/>
  <c r="UWV59" i="91"/>
  <c r="UWN59" i="91"/>
  <c r="UWF59" i="91"/>
  <c r="UVX59" i="91"/>
  <c r="UVP59" i="91"/>
  <c r="UVH59" i="91"/>
  <c r="UUZ59" i="91"/>
  <c r="UUR59" i="91"/>
  <c r="UUJ59" i="91"/>
  <c r="XDI59" i="91"/>
  <c r="XBD59" i="91"/>
  <c r="WYY59" i="91"/>
  <c r="WWP59" i="91"/>
  <c r="WUK59" i="91"/>
  <c r="WSB59" i="91"/>
  <c r="WQE59" i="91"/>
  <c r="WOO59" i="91"/>
  <c r="WMY59" i="91"/>
  <c r="WLL59" i="91"/>
  <c r="WKA59" i="91"/>
  <c r="WIQ59" i="91"/>
  <c r="WHK59" i="91"/>
  <c r="WGE59" i="91"/>
  <c r="WEY59" i="91"/>
  <c r="WDS59" i="91"/>
  <c r="WCM59" i="91"/>
  <c r="WBG59" i="91"/>
  <c r="WAC59" i="91"/>
  <c r="VZK59" i="91"/>
  <c r="VYR59" i="91"/>
  <c r="VXZ59" i="91"/>
  <c r="VXH59" i="91"/>
  <c r="VWP59" i="91"/>
  <c r="VVW59" i="91"/>
  <c r="VVE59" i="91"/>
  <c r="VUM59" i="91"/>
  <c r="VTT59" i="91"/>
  <c r="VTB59" i="91"/>
  <c r="VSJ59" i="91"/>
  <c r="VRR59" i="91"/>
  <c r="VQY59" i="91"/>
  <c r="VQI59" i="91"/>
  <c r="VPS59" i="91"/>
  <c r="VPC59" i="91"/>
  <c r="VOO59" i="91"/>
  <c r="VOE59" i="91"/>
  <c r="VNT59" i="91"/>
  <c r="VNI59" i="91"/>
  <c r="VMY59" i="91"/>
  <c r="VMN59" i="91"/>
  <c r="VMC59" i="91"/>
  <c r="VLS59" i="91"/>
  <c r="VLI59" i="91"/>
  <c r="VKZ59" i="91"/>
  <c r="VKP59" i="91"/>
  <c r="VKG59" i="91"/>
  <c r="VJX59" i="91"/>
  <c r="VJO59" i="91"/>
  <c r="VJF59" i="91"/>
  <c r="VIW59" i="91"/>
  <c r="VIN59" i="91"/>
  <c r="VID59" i="91"/>
  <c r="VHU59" i="91"/>
  <c r="VHL59" i="91"/>
  <c r="VHC59" i="91"/>
  <c r="VGT59" i="91"/>
  <c r="VGK59" i="91"/>
  <c r="VGB59" i="91"/>
  <c r="VFR59" i="91"/>
  <c r="VFI59" i="91"/>
  <c r="VEZ59" i="91"/>
  <c r="VEQ59" i="91"/>
  <c r="VEH59" i="91"/>
  <c r="VDY59" i="91"/>
  <c r="VDP59" i="91"/>
  <c r="VDF59" i="91"/>
  <c r="VCW59" i="91"/>
  <c r="VCN59" i="91"/>
  <c r="VCE59" i="91"/>
  <c r="VBV59" i="91"/>
  <c r="VBM59" i="91"/>
  <c r="VBD59" i="91"/>
  <c r="VAU59" i="91"/>
  <c r="VAM59" i="91"/>
  <c r="VAE59" i="91"/>
  <c r="UZW59" i="91"/>
  <c r="UZO59" i="91"/>
  <c r="UZG59" i="91"/>
  <c r="UYY59" i="91"/>
  <c r="UYQ59" i="91"/>
  <c r="UYI59" i="91"/>
  <c r="UYA59" i="91"/>
  <c r="UXS59" i="91"/>
  <c r="UXK59" i="91"/>
  <c r="UXC59" i="91"/>
  <c r="UWU59" i="91"/>
  <c r="UWM59" i="91"/>
  <c r="UWE59" i="91"/>
  <c r="UVW59" i="91"/>
  <c r="UVO59" i="91"/>
  <c r="UVG59" i="91"/>
  <c r="UUY59" i="91"/>
  <c r="UUQ59" i="91"/>
  <c r="UUI59" i="91"/>
  <c r="XCZ59" i="91"/>
  <c r="XAU59" i="91"/>
  <c r="WYO59" i="91"/>
  <c r="WWG59" i="91"/>
  <c r="WUB59" i="91"/>
  <c r="WRS59" i="91"/>
  <c r="WPX59" i="91"/>
  <c r="WOH59" i="91"/>
  <c r="WMR59" i="91"/>
  <c r="XCW59" i="91"/>
  <c r="XAR59" i="91"/>
  <c r="WYJ59" i="91"/>
  <c r="WWE59" i="91"/>
  <c r="WTV59" i="91"/>
  <c r="WRQ59" i="91"/>
  <c r="WPV59" i="91"/>
  <c r="WOF59" i="91"/>
  <c r="WMN59" i="91"/>
  <c r="XEY59" i="91"/>
  <c r="XCF59" i="91"/>
  <c r="XAA59" i="91"/>
  <c r="WXS59" i="91"/>
  <c r="WVM59" i="91"/>
  <c r="WTH59" i="91"/>
  <c r="WRB59" i="91"/>
  <c r="WPK59" i="91"/>
  <c r="WNS59" i="91"/>
  <c r="WMD59" i="91"/>
  <c r="WKT59" i="91"/>
  <c r="WJI59" i="91"/>
  <c r="WIA59" i="91"/>
  <c r="WGU59" i="91"/>
  <c r="WFO59" i="91"/>
  <c r="WEI59" i="91"/>
  <c r="WDC59" i="91"/>
  <c r="WBW59" i="91"/>
  <c r="WAQ59" i="91"/>
  <c r="VZT59" i="91"/>
  <c r="VZB59" i="91"/>
  <c r="VYI59" i="91"/>
  <c r="VXQ59" i="91"/>
  <c r="VWY59" i="91"/>
  <c r="VWF59" i="91"/>
  <c r="VVN59" i="91"/>
  <c r="VUV59" i="91"/>
  <c r="VUD59" i="91"/>
  <c r="VTK59" i="91"/>
  <c r="VSS59" i="91"/>
  <c r="VSA59" i="91"/>
  <c r="VRH59" i="91"/>
  <c r="VQQ59" i="91"/>
  <c r="VQA59" i="91"/>
  <c r="VPK59" i="91"/>
  <c r="VOV59" i="91"/>
  <c r="VOJ59" i="91"/>
  <c r="VNY59" i="91"/>
  <c r="VNO59" i="91"/>
  <c r="VND59" i="91"/>
  <c r="VMS59" i="91"/>
  <c r="VMI59" i="91"/>
  <c r="VLX59" i="91"/>
  <c r="VLM59" i="91"/>
  <c r="VLD59" i="91"/>
  <c r="VKU59" i="91"/>
  <c r="VKL59" i="91"/>
  <c r="VKC59" i="91"/>
  <c r="VJT59" i="91"/>
  <c r="VJJ59" i="91"/>
  <c r="VJA59" i="91"/>
  <c r="VIR59" i="91"/>
  <c r="VII59" i="91"/>
  <c r="VHZ59" i="91"/>
  <c r="VHQ59" i="91"/>
  <c r="VHH59" i="91"/>
  <c r="VGX59" i="91"/>
  <c r="VGO59" i="91"/>
  <c r="VGF59" i="91"/>
  <c r="VFW59" i="91"/>
  <c r="VFN59" i="91"/>
  <c r="VFE59" i="91"/>
  <c r="VEV59" i="91"/>
  <c r="VEL59" i="91"/>
  <c r="VEC59" i="91"/>
  <c r="VDT59" i="91"/>
  <c r="VDK59" i="91"/>
  <c r="VDB59" i="91"/>
  <c r="VCS59" i="91"/>
  <c r="VCJ59" i="91"/>
  <c r="VBZ59" i="91"/>
  <c r="VBQ59" i="91"/>
  <c r="VBH59" i="91"/>
  <c r="VAY59" i="91"/>
  <c r="VAQ59" i="91"/>
  <c r="VAI59" i="91"/>
  <c r="VAA59" i="91"/>
  <c r="UZS59" i="91"/>
  <c r="UZK59" i="91"/>
  <c r="UZC59" i="91"/>
  <c r="UYU59" i="91"/>
  <c r="UYM59" i="91"/>
  <c r="UYE59" i="91"/>
  <c r="UXW59" i="91"/>
  <c r="UXO59" i="91"/>
  <c r="UXG59" i="91"/>
  <c r="UWY59" i="91"/>
  <c r="UWQ59" i="91"/>
  <c r="UWI59" i="91"/>
  <c r="UWA59" i="91"/>
  <c r="UVS59" i="91"/>
  <c r="UVK59" i="91"/>
  <c r="UVC59" i="91"/>
  <c r="UUU59" i="91"/>
  <c r="UUM59" i="91"/>
  <c r="XBW59" i="91"/>
  <c r="WSY59" i="91"/>
  <c r="WLX59" i="91"/>
  <c r="WJC59" i="91"/>
  <c r="WGP59" i="91"/>
  <c r="WED59" i="91"/>
  <c r="WBR59" i="91"/>
  <c r="VZS59" i="91"/>
  <c r="VYH59" i="91"/>
  <c r="VWX59" i="91"/>
  <c r="VVM59" i="91"/>
  <c r="VUB59" i="91"/>
  <c r="VSR59" i="91"/>
  <c r="VRG59" i="91"/>
  <c r="VPZ59" i="91"/>
  <c r="VOU59" i="91"/>
  <c r="VNX59" i="91"/>
  <c r="VNB59" i="91"/>
  <c r="VMH59" i="91"/>
  <c r="VLL59" i="91"/>
  <c r="VKT59" i="91"/>
  <c r="VKB59" i="91"/>
  <c r="VJI59" i="91"/>
  <c r="VIQ59" i="91"/>
  <c r="VHY59" i="91"/>
  <c r="VHF59" i="91"/>
  <c r="VGN59" i="91"/>
  <c r="VFV59" i="91"/>
  <c r="VFD59" i="91"/>
  <c r="VEK59" i="91"/>
  <c r="VDS59" i="91"/>
  <c r="VDA59" i="91"/>
  <c r="VCH59" i="91"/>
  <c r="VBP59" i="91"/>
  <c r="VAX59" i="91"/>
  <c r="VAH59" i="91"/>
  <c r="UZR59" i="91"/>
  <c r="UZB59" i="91"/>
  <c r="UYL59" i="91"/>
  <c r="UXV59" i="91"/>
  <c r="UXF59" i="91"/>
  <c r="UWP59" i="91"/>
  <c r="UVZ59" i="91"/>
  <c r="UVJ59" i="91"/>
  <c r="UUT59" i="91"/>
  <c r="UUE59" i="91"/>
  <c r="UTV59" i="91"/>
  <c r="UTL59" i="91"/>
  <c r="UTC59" i="91"/>
  <c r="UST59" i="91"/>
  <c r="USK59" i="91"/>
  <c r="USB59" i="91"/>
  <c r="URS59" i="91"/>
  <c r="URJ59" i="91"/>
  <c r="UQZ59" i="91"/>
  <c r="UQQ59" i="91"/>
  <c r="UQH59" i="91"/>
  <c r="UPY59" i="91"/>
  <c r="UPP59" i="91"/>
  <c r="UPG59" i="91"/>
  <c r="UOX59" i="91"/>
  <c r="UON59" i="91"/>
  <c r="UOE59" i="91"/>
  <c r="UNV59" i="91"/>
  <c r="UNM59" i="91"/>
  <c r="UND59" i="91"/>
  <c r="UMU59" i="91"/>
  <c r="UML59" i="91"/>
  <c r="UMB59" i="91"/>
  <c r="ULS59" i="91"/>
  <c r="ULJ59" i="91"/>
  <c r="ULA59" i="91"/>
  <c r="UKR59" i="91"/>
  <c r="UKI59" i="91"/>
  <c r="UJZ59" i="91"/>
  <c r="UJP59" i="91"/>
  <c r="UJG59" i="91"/>
  <c r="UIX59" i="91"/>
  <c r="UIO59" i="91"/>
  <c r="UIF59" i="91"/>
  <c r="UHW59" i="91"/>
  <c r="UHN59" i="91"/>
  <c r="UHD59" i="91"/>
  <c r="UGU59" i="91"/>
  <c r="UGL59" i="91"/>
  <c r="UGC59" i="91"/>
  <c r="UFT59" i="91"/>
  <c r="UFK59" i="91"/>
  <c r="UFB59" i="91"/>
  <c r="UER59" i="91"/>
  <c r="UEI59" i="91"/>
  <c r="UDZ59" i="91"/>
  <c r="UDQ59" i="91"/>
  <c r="UDH59" i="91"/>
  <c r="UCY59" i="91"/>
  <c r="UCP59" i="91"/>
  <c r="UCF59" i="91"/>
  <c r="UBW59" i="91"/>
  <c r="UBN59" i="91"/>
  <c r="UBE59" i="91"/>
  <c r="UAV59" i="91"/>
  <c r="UAM59" i="91"/>
  <c r="UAD59" i="91"/>
  <c r="TZT59" i="91"/>
  <c r="TZK59" i="91"/>
  <c r="TZB59" i="91"/>
  <c r="TYS59" i="91"/>
  <c r="TYJ59" i="91"/>
  <c r="TYA59" i="91"/>
  <c r="TXS59" i="91"/>
  <c r="TXK59" i="91"/>
  <c r="TXC59" i="91"/>
  <c r="TWU59" i="91"/>
  <c r="TWM59" i="91"/>
  <c r="TWE59" i="91"/>
  <c r="TVW59" i="91"/>
  <c r="TVO59" i="91"/>
  <c r="TVG59" i="91"/>
  <c r="TUY59" i="91"/>
  <c r="TUQ59" i="91"/>
  <c r="TUI59" i="91"/>
  <c r="XAB59" i="91"/>
  <c r="WRC59" i="91"/>
  <c r="WLF59" i="91"/>
  <c r="WIL59" i="91"/>
  <c r="WFZ59" i="91"/>
  <c r="WDN59" i="91"/>
  <c r="WBB59" i="91"/>
  <c r="VZJ59" i="91"/>
  <c r="VXY59" i="91"/>
  <c r="VWN59" i="91"/>
  <c r="VVD59" i="91"/>
  <c r="VTS59" i="91"/>
  <c r="VSI59" i="91"/>
  <c r="VQX59" i="91"/>
  <c r="VPR59" i="91"/>
  <c r="VON59" i="91"/>
  <c r="VNR59" i="91"/>
  <c r="VMX59" i="91"/>
  <c r="VMB59" i="91"/>
  <c r="VLH59" i="91"/>
  <c r="VKO59" i="91"/>
  <c r="VJW59" i="91"/>
  <c r="VJE59" i="91"/>
  <c r="VIL59" i="91"/>
  <c r="VHT59" i="91"/>
  <c r="VHB59" i="91"/>
  <c r="VGJ59" i="91"/>
  <c r="VFQ59" i="91"/>
  <c r="VEY59" i="91"/>
  <c r="VEG59" i="91"/>
  <c r="VDN59" i="91"/>
  <c r="VCV59" i="91"/>
  <c r="VCD59" i="91"/>
  <c r="VBL59" i="91"/>
  <c r="VAT59" i="91"/>
  <c r="VAD59" i="91"/>
  <c r="UZN59" i="91"/>
  <c r="UYX59" i="91"/>
  <c r="UYH59" i="91"/>
  <c r="UXR59" i="91"/>
  <c r="UXB59" i="91"/>
  <c r="UWL59" i="91"/>
  <c r="UVV59" i="91"/>
  <c r="UVF59" i="91"/>
  <c r="UUP59" i="91"/>
  <c r="UUD59" i="91"/>
  <c r="UTT59" i="91"/>
  <c r="UTK59" i="91"/>
  <c r="UTB59" i="91"/>
  <c r="USS59" i="91"/>
  <c r="USJ59" i="91"/>
  <c r="USA59" i="91"/>
  <c r="URR59" i="91"/>
  <c r="URH59" i="91"/>
  <c r="UQY59" i="91"/>
  <c r="UQP59" i="91"/>
  <c r="UQG59" i="91"/>
  <c r="UPX59" i="91"/>
  <c r="UPO59" i="91"/>
  <c r="UPF59" i="91"/>
  <c r="UOV59" i="91"/>
  <c r="UOM59" i="91"/>
  <c r="UOD59" i="91"/>
  <c r="UNU59" i="91"/>
  <c r="UNL59" i="91"/>
  <c r="UNC59" i="91"/>
  <c r="UMT59" i="91"/>
  <c r="UMJ59" i="91"/>
  <c r="UMA59" i="91"/>
  <c r="ULR59" i="91"/>
  <c r="ULI59" i="91"/>
  <c r="UKZ59" i="91"/>
  <c r="UKQ59" i="91"/>
  <c r="UKH59" i="91"/>
  <c r="UJX59" i="91"/>
  <c r="UJO59" i="91"/>
  <c r="UJF59" i="91"/>
  <c r="UIW59" i="91"/>
  <c r="UIN59" i="91"/>
  <c r="UIE59" i="91"/>
  <c r="UHV59" i="91"/>
  <c r="UHL59" i="91"/>
  <c r="UHC59" i="91"/>
  <c r="UGT59" i="91"/>
  <c r="UGK59" i="91"/>
  <c r="UGB59" i="91"/>
  <c r="UFS59" i="91"/>
  <c r="UFJ59" i="91"/>
  <c r="UEZ59" i="91"/>
  <c r="UEQ59" i="91"/>
  <c r="UEH59" i="91"/>
  <c r="UDY59" i="91"/>
  <c r="UDP59" i="91"/>
  <c r="UDG59" i="91"/>
  <c r="UCX59" i="91"/>
  <c r="UCN59" i="91"/>
  <c r="UCE59" i="91"/>
  <c r="UBV59" i="91"/>
  <c r="UBM59" i="91"/>
  <c r="UBD59" i="91"/>
  <c r="UAU59" i="91"/>
  <c r="UAL59" i="91"/>
  <c r="UAB59" i="91"/>
  <c r="TZS59" i="91"/>
  <c r="TZJ59" i="91"/>
  <c r="TZA59" i="91"/>
  <c r="TYR59" i="91"/>
  <c r="TYI59" i="91"/>
  <c r="TXZ59" i="91"/>
  <c r="TXR59" i="91"/>
  <c r="TXJ59" i="91"/>
  <c r="TXB59" i="91"/>
  <c r="TWT59" i="91"/>
  <c r="TWL59" i="91"/>
  <c r="TWD59" i="91"/>
  <c r="TVV59" i="91"/>
  <c r="TVN59" i="91"/>
  <c r="TVF59" i="91"/>
  <c r="TUX59" i="91"/>
  <c r="TUP59" i="91"/>
  <c r="TUH59" i="91"/>
  <c r="WZR59" i="91"/>
  <c r="WQT59" i="91"/>
  <c r="WLD59" i="91"/>
  <c r="WIJ59" i="91"/>
  <c r="WFX59" i="91"/>
  <c r="WDL59" i="91"/>
  <c r="WAZ59" i="91"/>
  <c r="VZG59" i="91"/>
  <c r="VXW59" i="91"/>
  <c r="VWL59" i="91"/>
  <c r="VVB59" i="91"/>
  <c r="VTQ59" i="91"/>
  <c r="VSF59" i="91"/>
  <c r="VQV59" i="91"/>
  <c r="VPP59" i="91"/>
  <c r="VOM59" i="91"/>
  <c r="VNQ59" i="91"/>
  <c r="VMV59" i="91"/>
  <c r="VMA59" i="91"/>
  <c r="VLF59" i="91"/>
  <c r="VKN59" i="91"/>
  <c r="VJV59" i="91"/>
  <c r="VJD59" i="91"/>
  <c r="VIK59" i="91"/>
  <c r="VHS59" i="91"/>
  <c r="VHA59" i="91"/>
  <c r="VGH59" i="91"/>
  <c r="VFP59" i="91"/>
  <c r="VEX59" i="91"/>
  <c r="VEF59" i="91"/>
  <c r="VDM59" i="91"/>
  <c r="VCU59" i="91"/>
  <c r="VCC59" i="91"/>
  <c r="VBJ59" i="91"/>
  <c r="VAS59" i="91"/>
  <c r="VAC59" i="91"/>
  <c r="UZM59" i="91"/>
  <c r="UYW59" i="91"/>
  <c r="UYG59" i="91"/>
  <c r="UXQ59" i="91"/>
  <c r="UXA59" i="91"/>
  <c r="UWK59" i="91"/>
  <c r="UVU59" i="91"/>
  <c r="UVE59" i="91"/>
  <c r="UUO59" i="91"/>
  <c r="UUB59" i="91"/>
  <c r="UTS59" i="91"/>
  <c r="UTJ59" i="91"/>
  <c r="UTA59" i="91"/>
  <c r="USR59" i="91"/>
  <c r="USI59" i="91"/>
  <c r="URZ59" i="91"/>
  <c r="URP59" i="91"/>
  <c r="URG59" i="91"/>
  <c r="UQX59" i="91"/>
  <c r="UQO59" i="91"/>
  <c r="UQF59" i="91"/>
  <c r="UPW59" i="91"/>
  <c r="UPN59" i="91"/>
  <c r="UPD59" i="91"/>
  <c r="UOU59" i="91"/>
  <c r="UOL59" i="91"/>
  <c r="UOC59" i="91"/>
  <c r="UNT59" i="91"/>
  <c r="UNK59" i="91"/>
  <c r="UNB59" i="91"/>
  <c r="UMR59" i="91"/>
  <c r="UMI59" i="91"/>
  <c r="ULZ59" i="91"/>
  <c r="ULQ59" i="91"/>
  <c r="ULH59" i="91"/>
  <c r="UKY59" i="91"/>
  <c r="UKP59" i="91"/>
  <c r="UKF59" i="91"/>
  <c r="UJW59" i="91"/>
  <c r="UJN59" i="91"/>
  <c r="UJE59" i="91"/>
  <c r="UIV59" i="91"/>
  <c r="UIM59" i="91"/>
  <c r="UID59" i="91"/>
  <c r="UHT59" i="91"/>
  <c r="UHK59" i="91"/>
  <c r="UHB59" i="91"/>
  <c r="UGS59" i="91"/>
  <c r="UGJ59" i="91"/>
  <c r="UGA59" i="91"/>
  <c r="UFR59" i="91"/>
  <c r="UFH59" i="91"/>
  <c r="UEY59" i="91"/>
  <c r="UEP59" i="91"/>
  <c r="UEG59" i="91"/>
  <c r="UDX59" i="91"/>
  <c r="UDO59" i="91"/>
  <c r="UDF59" i="91"/>
  <c r="UCV59" i="91"/>
  <c r="UCM59" i="91"/>
  <c r="UCD59" i="91"/>
  <c r="UBU59" i="91"/>
  <c r="UBL59" i="91"/>
  <c r="UBC59" i="91"/>
  <c r="UAT59" i="91"/>
  <c r="UAJ59" i="91"/>
  <c r="UAA59" i="91"/>
  <c r="TZR59" i="91"/>
  <c r="TZI59" i="91"/>
  <c r="TYZ59" i="91"/>
  <c r="TYQ59" i="91"/>
  <c r="TYH59" i="91"/>
  <c r="TXY59" i="91"/>
  <c r="TXQ59" i="91"/>
  <c r="TXI59" i="91"/>
  <c r="TXA59" i="91"/>
  <c r="TWS59" i="91"/>
  <c r="TWK59" i="91"/>
  <c r="TWC59" i="91"/>
  <c r="TVU59" i="91"/>
  <c r="TVM59" i="91"/>
  <c r="TVE59" i="91"/>
  <c r="TUW59" i="91"/>
  <c r="TUO59" i="91"/>
  <c r="TUG59" i="91"/>
  <c r="TTY59" i="91"/>
  <c r="TTQ59" i="91"/>
  <c r="TTI59" i="91"/>
  <c r="TTA59" i="91"/>
  <c r="TSS59" i="91"/>
  <c r="TSK59" i="91"/>
  <c r="TSC59" i="91"/>
  <c r="TRU59" i="91"/>
  <c r="TRM59" i="91"/>
  <c r="TRE59" i="91"/>
  <c r="TQW59" i="91"/>
  <c r="TQO59" i="91"/>
  <c r="TQG59" i="91"/>
  <c r="TPY59" i="91"/>
  <c r="TPQ59" i="91"/>
  <c r="TPI59" i="91"/>
  <c r="TPA59" i="91"/>
  <c r="TOS59" i="91"/>
  <c r="TOK59" i="91"/>
  <c r="TOC59" i="91"/>
  <c r="TNU59" i="91"/>
  <c r="TNM59" i="91"/>
  <c r="TNE59" i="91"/>
  <c r="TMW59" i="91"/>
  <c r="TMO59" i="91"/>
  <c r="TMG59" i="91"/>
  <c r="TLY59" i="91"/>
  <c r="TLQ59" i="91"/>
  <c r="TLI59" i="91"/>
  <c r="TLA59" i="91"/>
  <c r="TKS59" i="91"/>
  <c r="TKK59" i="91"/>
  <c r="TKC59" i="91"/>
  <c r="TJU59" i="91"/>
  <c r="TJM59" i="91"/>
  <c r="TJE59" i="91"/>
  <c r="TIW59" i="91"/>
  <c r="TIO59" i="91"/>
  <c r="TIG59" i="91"/>
  <c r="THY59" i="91"/>
  <c r="THQ59" i="91"/>
  <c r="THI59" i="91"/>
  <c r="THA59" i="91"/>
  <c r="TGS59" i="91"/>
  <c r="TGK59" i="91"/>
  <c r="TGC59" i="91"/>
  <c r="TFU59" i="91"/>
  <c r="TFM59" i="91"/>
  <c r="TFE59" i="91"/>
  <c r="WXW59" i="91"/>
  <c r="WPL59" i="91"/>
  <c r="WKU59" i="91"/>
  <c r="WIB59" i="91"/>
  <c r="WFP59" i="91"/>
  <c r="WDD59" i="91"/>
  <c r="WAR59" i="91"/>
  <c r="VZC59" i="91"/>
  <c r="VXR59" i="91"/>
  <c r="VWH59" i="91"/>
  <c r="VUW59" i="91"/>
  <c r="VTL59" i="91"/>
  <c r="VSB59" i="91"/>
  <c r="VQR59" i="91"/>
  <c r="VPL59" i="91"/>
  <c r="VOL59" i="91"/>
  <c r="VNP59" i="91"/>
  <c r="VMT59" i="91"/>
  <c r="VLZ59" i="91"/>
  <c r="VLE59" i="91"/>
  <c r="VKM59" i="91"/>
  <c r="VJU59" i="91"/>
  <c r="VJB59" i="91"/>
  <c r="VIJ59" i="91"/>
  <c r="VHR59" i="91"/>
  <c r="XEI59" i="91"/>
  <c r="WVD59" i="91"/>
  <c r="WNL59" i="91"/>
  <c r="WJS59" i="91"/>
  <c r="WHD59" i="91"/>
  <c r="WER59" i="91"/>
  <c r="WCF59" i="91"/>
  <c r="VZZ59" i="91"/>
  <c r="VYO59" i="91"/>
  <c r="VXD59" i="91"/>
  <c r="VVT59" i="91"/>
  <c r="VUI59" i="91"/>
  <c r="VSY59" i="91"/>
  <c r="VRN59" i="91"/>
  <c r="VQF59" i="91"/>
  <c r="VOZ59" i="91"/>
  <c r="VOB59" i="91"/>
  <c r="VNG59" i="91"/>
  <c r="VMK59" i="91"/>
  <c r="VLP59" i="91"/>
  <c r="VKW59" i="91"/>
  <c r="VKE59" i="91"/>
  <c r="VJM59" i="91"/>
  <c r="VIT59" i="91"/>
  <c r="VIB59" i="91"/>
  <c r="VHJ59" i="91"/>
  <c r="VGR59" i="91"/>
  <c r="VFY59" i="91"/>
  <c r="VFG59" i="91"/>
  <c r="VEO59" i="91"/>
  <c r="VDV59" i="91"/>
  <c r="VDD59" i="91"/>
  <c r="VCL59" i="91"/>
  <c r="VBT59" i="91"/>
  <c r="VBA59" i="91"/>
  <c r="VAK59" i="91"/>
  <c r="UZU59" i="91"/>
  <c r="UZE59" i="91"/>
  <c r="UYO59" i="91"/>
  <c r="UXY59" i="91"/>
  <c r="UXI59" i="91"/>
  <c r="UWS59" i="91"/>
  <c r="UWC59" i="91"/>
  <c r="UVM59" i="91"/>
  <c r="UUW59" i="91"/>
  <c r="UUG59" i="91"/>
  <c r="UTX59" i="91"/>
  <c r="UTO59" i="91"/>
  <c r="UTF59" i="91"/>
  <c r="USV59" i="91"/>
  <c r="USM59" i="91"/>
  <c r="USD59" i="91"/>
  <c r="URU59" i="91"/>
  <c r="URL59" i="91"/>
  <c r="URC59" i="91"/>
  <c r="UQT59" i="91"/>
  <c r="UQJ59" i="91"/>
  <c r="UQA59" i="91"/>
  <c r="UPR59" i="91"/>
  <c r="UPI59" i="91"/>
  <c r="UOZ59" i="91"/>
  <c r="UOQ59" i="91"/>
  <c r="UOH59" i="91"/>
  <c r="UNX59" i="91"/>
  <c r="UNO59" i="91"/>
  <c r="UNF59" i="91"/>
  <c r="UMW59" i="91"/>
  <c r="UMN59" i="91"/>
  <c r="UME59" i="91"/>
  <c r="ULV59" i="91"/>
  <c r="ULL59" i="91"/>
  <c r="ULC59" i="91"/>
  <c r="UKT59" i="91"/>
  <c r="UKK59" i="91"/>
  <c r="UKB59" i="91"/>
  <c r="UJS59" i="91"/>
  <c r="UJJ59" i="91"/>
  <c r="UIZ59" i="91"/>
  <c r="UIQ59" i="91"/>
  <c r="UIH59" i="91"/>
  <c r="UHY59" i="91"/>
  <c r="UHP59" i="91"/>
  <c r="UHG59" i="91"/>
  <c r="UGX59" i="91"/>
  <c r="UGN59" i="91"/>
  <c r="UGE59" i="91"/>
  <c r="UFV59" i="91"/>
  <c r="UFM59" i="91"/>
  <c r="UFD59" i="91"/>
  <c r="UEU59" i="91"/>
  <c r="UEL59" i="91"/>
  <c r="UEB59" i="91"/>
  <c r="UDS59" i="91"/>
  <c r="UDJ59" i="91"/>
  <c r="UDA59" i="91"/>
  <c r="UCR59" i="91"/>
  <c r="UCI59" i="91"/>
  <c r="UBZ59" i="91"/>
  <c r="UBP59" i="91"/>
  <c r="UBG59" i="91"/>
  <c r="UAX59" i="91"/>
  <c r="UAO59" i="91"/>
  <c r="UAF59" i="91"/>
  <c r="TZW59" i="91"/>
  <c r="TZN59" i="91"/>
  <c r="TZD59" i="91"/>
  <c r="TYU59" i="91"/>
  <c r="TYL59" i="91"/>
  <c r="TYC59" i="91"/>
  <c r="TXU59" i="91"/>
  <c r="TXM59" i="91"/>
  <c r="TXE59" i="91"/>
  <c r="TWW59" i="91"/>
  <c r="TWO59" i="91"/>
  <c r="TWG59" i="91"/>
  <c r="TVY59" i="91"/>
  <c r="TVQ59" i="91"/>
  <c r="TVI59" i="91"/>
  <c r="TVA59" i="91"/>
  <c r="TUS59" i="91"/>
  <c r="TUK59" i="91"/>
  <c r="WPD59" i="91"/>
  <c r="WGV59" i="91"/>
  <c r="WAB59" i="91"/>
  <c r="VWE59" i="91"/>
  <c r="VST59" i="91"/>
  <c r="VPB59" i="91"/>
  <c r="VMR59" i="91"/>
  <c r="VKV59" i="91"/>
  <c r="VIV59" i="91"/>
  <c r="VGZ59" i="91"/>
  <c r="VFO59" i="91"/>
  <c r="VED59" i="91"/>
  <c r="VCT59" i="91"/>
  <c r="VBI59" i="91"/>
  <c r="VAB59" i="91"/>
  <c r="UYV59" i="91"/>
  <c r="UXP59" i="91"/>
  <c r="UWJ59" i="91"/>
  <c r="UVD59" i="91"/>
  <c r="UUA59" i="91"/>
  <c r="UTI59" i="91"/>
  <c r="USQ59" i="91"/>
  <c r="URX59" i="91"/>
  <c r="URF59" i="91"/>
  <c r="UQN59" i="91"/>
  <c r="UPV59" i="91"/>
  <c r="UPC59" i="91"/>
  <c r="UOK59" i="91"/>
  <c r="UNS59" i="91"/>
  <c r="UMZ59" i="91"/>
  <c r="UMH59" i="91"/>
  <c r="ULP59" i="91"/>
  <c r="UKX59" i="91"/>
  <c r="UKE59" i="91"/>
  <c r="UJM59" i="91"/>
  <c r="UIU59" i="91"/>
  <c r="UIB59" i="91"/>
  <c r="UHJ59" i="91"/>
  <c r="UGR59" i="91"/>
  <c r="UFZ59" i="91"/>
  <c r="UFG59" i="91"/>
  <c r="UEO59" i="91"/>
  <c r="UDW59" i="91"/>
  <c r="UDD59" i="91"/>
  <c r="UCL59" i="91"/>
  <c r="UBT59" i="91"/>
  <c r="UBB59" i="91"/>
  <c r="UAI59" i="91"/>
  <c r="TZQ59" i="91"/>
  <c r="TYY59" i="91"/>
  <c r="TYF59" i="91"/>
  <c r="TXP59" i="91"/>
  <c r="TWZ59" i="91"/>
  <c r="TWJ59" i="91"/>
  <c r="TVT59" i="91"/>
  <c r="TVD59" i="91"/>
  <c r="TUN59" i="91"/>
  <c r="TUB59" i="91"/>
  <c r="TTS59" i="91"/>
  <c r="TTJ59" i="91"/>
  <c r="TSZ59" i="91"/>
  <c r="TSQ59" i="91"/>
  <c r="TSH59" i="91"/>
  <c r="TRY59" i="91"/>
  <c r="TRP59" i="91"/>
  <c r="TRG59" i="91"/>
  <c r="TQX59" i="91"/>
  <c r="TQN59" i="91"/>
  <c r="TQE59" i="91"/>
  <c r="TPV59" i="91"/>
  <c r="TPM59" i="91"/>
  <c r="TPD59" i="91"/>
  <c r="TOU59" i="91"/>
  <c r="TOL59" i="91"/>
  <c r="TOB59" i="91"/>
  <c r="TNS59" i="91"/>
  <c r="TNJ59" i="91"/>
  <c r="TNA59" i="91"/>
  <c r="TMR59" i="91"/>
  <c r="TMI59" i="91"/>
  <c r="TLZ59" i="91"/>
  <c r="TLP59" i="91"/>
  <c r="TLG59" i="91"/>
  <c r="TKX59" i="91"/>
  <c r="TKO59" i="91"/>
  <c r="TKF59" i="91"/>
  <c r="TJW59" i="91"/>
  <c r="TJN59" i="91"/>
  <c r="TJD59" i="91"/>
  <c r="TIU59" i="91"/>
  <c r="TIL59" i="91"/>
  <c r="TIC59" i="91"/>
  <c r="THT59" i="91"/>
  <c r="THK59" i="91"/>
  <c r="THB59" i="91"/>
  <c r="TGR59" i="91"/>
  <c r="TGI59" i="91"/>
  <c r="TFZ59" i="91"/>
  <c r="TFQ59" i="91"/>
  <c r="TFH59" i="91"/>
  <c r="TEY59" i="91"/>
  <c r="TEQ59" i="91"/>
  <c r="TEI59" i="91"/>
  <c r="TEA59" i="91"/>
  <c r="TDS59" i="91"/>
  <c r="TDK59" i="91"/>
  <c r="TDC59" i="91"/>
  <c r="TCU59" i="91"/>
  <c r="TCM59" i="91"/>
  <c r="TCE59" i="91"/>
  <c r="TBW59" i="91"/>
  <c r="TBO59" i="91"/>
  <c r="TBG59" i="91"/>
  <c r="TAY59" i="91"/>
  <c r="TAQ59" i="91"/>
  <c r="TAI59" i="91"/>
  <c r="TAA59" i="91"/>
  <c r="SZS59" i="91"/>
  <c r="SZK59" i="91"/>
  <c r="SZC59" i="91"/>
  <c r="SYU59" i="91"/>
  <c r="SYM59" i="91"/>
  <c r="SYE59" i="91"/>
  <c r="SXW59" i="91"/>
  <c r="SXO59" i="91"/>
  <c r="SXG59" i="91"/>
  <c r="SWY59" i="91"/>
  <c r="SWQ59" i="91"/>
  <c r="SWI59" i="91"/>
  <c r="SWA59" i="91"/>
  <c r="SVS59" i="91"/>
  <c r="SVK59" i="91"/>
  <c r="SVC59" i="91"/>
  <c r="SUU59" i="91"/>
  <c r="SUM59" i="91"/>
  <c r="SUE59" i="91"/>
  <c r="STW59" i="91"/>
  <c r="STO59" i="91"/>
  <c r="STG59" i="91"/>
  <c r="SSY59" i="91"/>
  <c r="SSQ59" i="91"/>
  <c r="SSI59" i="91"/>
  <c r="SSA59" i="91"/>
  <c r="SRS59" i="91"/>
  <c r="SRK59" i="91"/>
  <c r="SRC59" i="91"/>
  <c r="SQU59" i="91"/>
  <c r="SQM59" i="91"/>
  <c r="SQE59" i="91"/>
  <c r="SPW59" i="91"/>
  <c r="SPO59" i="91"/>
  <c r="SPG59" i="91"/>
  <c r="SOY59" i="91"/>
  <c r="SOQ59" i="91"/>
  <c r="SOI59" i="91"/>
  <c r="SOA59" i="91"/>
  <c r="SNS59" i="91"/>
  <c r="SNK59" i="91"/>
  <c r="SNC59" i="91"/>
  <c r="SMU59" i="91"/>
  <c r="SMM59" i="91"/>
  <c r="SME59" i="91"/>
  <c r="SLW59" i="91"/>
  <c r="SLO59" i="91"/>
  <c r="SLG59" i="91"/>
  <c r="SKY59" i="91"/>
  <c r="SKQ59" i="91"/>
  <c r="SKI59" i="91"/>
  <c r="SKA59" i="91"/>
  <c r="SJS59" i="91"/>
  <c r="SJK59" i="91"/>
  <c r="SJC59" i="91"/>
  <c r="SIU59" i="91"/>
  <c r="SIM59" i="91"/>
  <c r="SIE59" i="91"/>
  <c r="SHW59" i="91"/>
  <c r="SHO59" i="91"/>
  <c r="SHG59" i="91"/>
  <c r="SGY59" i="91"/>
  <c r="SGQ59" i="91"/>
  <c r="SGI59" i="91"/>
  <c r="SGA59" i="91"/>
  <c r="SFS59" i="91"/>
  <c r="SFK59" i="91"/>
  <c r="SFC59" i="91"/>
  <c r="SEU59" i="91"/>
  <c r="SEM59" i="91"/>
  <c r="SEE59" i="91"/>
  <c r="SDW59" i="91"/>
  <c r="SDO59" i="91"/>
  <c r="SDG59" i="91"/>
  <c r="SCY59" i="91"/>
  <c r="SCQ59" i="91"/>
  <c r="SCI59" i="91"/>
  <c r="SCA59" i="91"/>
  <c r="SBS59" i="91"/>
  <c r="SBK59" i="91"/>
  <c r="SBC59" i="91"/>
  <c r="SAU59" i="91"/>
  <c r="SAM59" i="91"/>
  <c r="SAE59" i="91"/>
  <c r="RZW59" i="91"/>
  <c r="RZO59" i="91"/>
  <c r="RZG59" i="91"/>
  <c r="RYY59" i="91"/>
  <c r="RYQ59" i="91"/>
  <c r="RYI59" i="91"/>
  <c r="RYA59" i="91"/>
  <c r="RXS59" i="91"/>
  <c r="RXK59" i="91"/>
  <c r="RXC59" i="91"/>
  <c r="RWU59" i="91"/>
  <c r="RWM59" i="91"/>
  <c r="WNT59" i="91"/>
  <c r="WFJ59" i="91"/>
  <c r="VZU59" i="91"/>
  <c r="VVV59" i="91"/>
  <c r="VRZ59" i="91"/>
  <c r="VOW59" i="91"/>
  <c r="VML59" i="91"/>
  <c r="VKK59" i="91"/>
  <c r="VIS59" i="91"/>
  <c r="VGW59" i="91"/>
  <c r="VFM59" i="91"/>
  <c r="VEB59" i="91"/>
  <c r="VCR59" i="91"/>
  <c r="VBG59" i="91"/>
  <c r="UZZ59" i="91"/>
  <c r="UYT59" i="91"/>
  <c r="UXN59" i="91"/>
  <c r="UWH59" i="91"/>
  <c r="UVB59" i="91"/>
  <c r="UTZ59" i="91"/>
  <c r="UTH59" i="91"/>
  <c r="USP59" i="91"/>
  <c r="URW59" i="91"/>
  <c r="URE59" i="91"/>
  <c r="UQM59" i="91"/>
  <c r="UPT59" i="91"/>
  <c r="UPB59" i="91"/>
  <c r="UOJ59" i="91"/>
  <c r="UNR59" i="91"/>
  <c r="UMY59" i="91"/>
  <c r="UMG59" i="91"/>
  <c r="ULO59" i="91"/>
  <c r="UKV59" i="91"/>
  <c r="UKD59" i="91"/>
  <c r="UJL59" i="91"/>
  <c r="UIT59" i="91"/>
  <c r="UIA59" i="91"/>
  <c r="UHI59" i="91"/>
  <c r="UGQ59" i="91"/>
  <c r="UFX59" i="91"/>
  <c r="UFF59" i="91"/>
  <c r="UEN59" i="91"/>
  <c r="UDV59" i="91"/>
  <c r="UDC59" i="91"/>
  <c r="UCK59" i="91"/>
  <c r="UBS59" i="91"/>
  <c r="UAZ59" i="91"/>
  <c r="UAH59" i="91"/>
  <c r="TZP59" i="91"/>
  <c r="TYX59" i="91"/>
  <c r="TYE59" i="91"/>
  <c r="TXO59" i="91"/>
  <c r="TWY59" i="91"/>
  <c r="TWI59" i="91"/>
  <c r="TVS59" i="91"/>
  <c r="TVC59" i="91"/>
  <c r="TUM59" i="91"/>
  <c r="TUA59" i="91"/>
  <c r="TTR59" i="91"/>
  <c r="TTH59" i="91"/>
  <c r="TSY59" i="91"/>
  <c r="TSP59" i="91"/>
  <c r="TSG59" i="91"/>
  <c r="TRX59" i="91"/>
  <c r="TRO59" i="91"/>
  <c r="TRF59" i="91"/>
  <c r="TQV59" i="91"/>
  <c r="TQM59" i="91"/>
  <c r="TQD59" i="91"/>
  <c r="TPU59" i="91"/>
  <c r="TPL59" i="91"/>
  <c r="TPC59" i="91"/>
  <c r="TOT59" i="91"/>
  <c r="TOJ59" i="91"/>
  <c r="TOA59" i="91"/>
  <c r="TNR59" i="91"/>
  <c r="TNI59" i="91"/>
  <c r="TMZ59" i="91"/>
  <c r="TMQ59" i="91"/>
  <c r="TMH59" i="91"/>
  <c r="TLX59" i="91"/>
  <c r="TLO59" i="91"/>
  <c r="TLF59" i="91"/>
  <c r="TKW59" i="91"/>
  <c r="TKN59" i="91"/>
  <c r="TKE59" i="91"/>
  <c r="TJV59" i="91"/>
  <c r="TJL59" i="91"/>
  <c r="TJC59" i="91"/>
  <c r="TIT59" i="91"/>
  <c r="TIK59" i="91"/>
  <c r="TIB59" i="91"/>
  <c r="THS59" i="91"/>
  <c r="THJ59" i="91"/>
  <c r="TGZ59" i="91"/>
  <c r="TGQ59" i="91"/>
  <c r="TGH59" i="91"/>
  <c r="TFY59" i="91"/>
  <c r="TFP59" i="91"/>
  <c r="TFG59" i="91"/>
  <c r="TEX59" i="91"/>
  <c r="TEP59" i="91"/>
  <c r="TEH59" i="91"/>
  <c r="TDZ59" i="91"/>
  <c r="TDR59" i="91"/>
  <c r="TDJ59" i="91"/>
  <c r="TDB59" i="91"/>
  <c r="TCT59" i="91"/>
  <c r="TCL59" i="91"/>
  <c r="TCD59" i="91"/>
  <c r="TBV59" i="91"/>
  <c r="TBN59" i="91"/>
  <c r="TBF59" i="91"/>
  <c r="TAX59" i="91"/>
  <c r="TAP59" i="91"/>
  <c r="TAH59" i="91"/>
  <c r="SZZ59" i="91"/>
  <c r="SZR59" i="91"/>
  <c r="SZJ59" i="91"/>
  <c r="SZB59" i="91"/>
  <c r="SYT59" i="91"/>
  <c r="SYL59" i="91"/>
  <c r="SYD59" i="91"/>
  <c r="SXV59" i="91"/>
  <c r="SXN59" i="91"/>
  <c r="SXF59" i="91"/>
  <c r="SWX59" i="91"/>
  <c r="SWP59" i="91"/>
  <c r="SWH59" i="91"/>
  <c r="SVZ59" i="91"/>
  <c r="SVR59" i="91"/>
  <c r="SVJ59" i="91"/>
  <c r="SVB59" i="91"/>
  <c r="SUT59" i="91"/>
  <c r="SUL59" i="91"/>
  <c r="SUD59" i="91"/>
  <c r="STV59" i="91"/>
  <c r="STN59" i="91"/>
  <c r="STF59" i="91"/>
  <c r="SSX59" i="91"/>
  <c r="SSP59" i="91"/>
  <c r="SSH59" i="91"/>
  <c r="SRZ59" i="91"/>
  <c r="SRR59" i="91"/>
  <c r="SRJ59" i="91"/>
  <c r="SRB59" i="91"/>
  <c r="SQT59" i="91"/>
  <c r="SQL59" i="91"/>
  <c r="SQD59" i="91"/>
  <c r="SPV59" i="91"/>
  <c r="SPN59" i="91"/>
  <c r="SPF59" i="91"/>
  <c r="SOX59" i="91"/>
  <c r="SOP59" i="91"/>
  <c r="SOH59" i="91"/>
  <c r="SNZ59" i="91"/>
  <c r="SNR59" i="91"/>
  <c r="SNJ59" i="91"/>
  <c r="SNB59" i="91"/>
  <c r="SMT59" i="91"/>
  <c r="SML59" i="91"/>
  <c r="SMD59" i="91"/>
  <c r="SLV59" i="91"/>
  <c r="SLN59" i="91"/>
  <c r="SLF59" i="91"/>
  <c r="SKX59" i="91"/>
  <c r="SKP59" i="91"/>
  <c r="SKH59" i="91"/>
  <c r="WME59" i="91"/>
  <c r="WET59" i="91"/>
  <c r="VYZ59" i="91"/>
  <c r="VVO59" i="91"/>
  <c r="VRP59" i="91"/>
  <c r="VOH59" i="91"/>
  <c r="VMJ59" i="91"/>
  <c r="VKF59" i="91"/>
  <c r="VIH59" i="91"/>
  <c r="VGS59" i="91"/>
  <c r="VFH59" i="91"/>
  <c r="VDX59" i="91"/>
  <c r="VCM59" i="91"/>
  <c r="VBB59" i="91"/>
  <c r="UZV59" i="91"/>
  <c r="UYP59" i="91"/>
  <c r="UXJ59" i="91"/>
  <c r="UWD59" i="91"/>
  <c r="UUX59" i="91"/>
  <c r="UTY59" i="91"/>
  <c r="UTG59" i="91"/>
  <c r="USN59" i="91"/>
  <c r="URV59" i="91"/>
  <c r="URD59" i="91"/>
  <c r="UQL59" i="91"/>
  <c r="UPS59" i="91"/>
  <c r="UPA59" i="91"/>
  <c r="UOI59" i="91"/>
  <c r="UNP59" i="91"/>
  <c r="UMX59" i="91"/>
  <c r="UMF59" i="91"/>
  <c r="ULN59" i="91"/>
  <c r="UKU59" i="91"/>
  <c r="UKC59" i="91"/>
  <c r="UJK59" i="91"/>
  <c r="UIR59" i="91"/>
  <c r="UHZ59" i="91"/>
  <c r="UHH59" i="91"/>
  <c r="UGP59" i="91"/>
  <c r="UFW59" i="91"/>
  <c r="UFE59" i="91"/>
  <c r="UEM59" i="91"/>
  <c r="UDT59" i="91"/>
  <c r="UDB59" i="91"/>
  <c r="UCJ59" i="91"/>
  <c r="UBR59" i="91"/>
  <c r="UAY59" i="91"/>
  <c r="UAG59" i="91"/>
  <c r="TZO59" i="91"/>
  <c r="TYV59" i="91"/>
  <c r="TYD59" i="91"/>
  <c r="TXN59" i="91"/>
  <c r="TWX59" i="91"/>
  <c r="TWH59" i="91"/>
  <c r="TVR59" i="91"/>
  <c r="TVB59" i="91"/>
  <c r="TUL59" i="91"/>
  <c r="TTZ59" i="91"/>
  <c r="TTP59" i="91"/>
  <c r="TTG59" i="91"/>
  <c r="TSX59" i="91"/>
  <c r="TSO59" i="91"/>
  <c r="TSF59" i="91"/>
  <c r="TRW59" i="91"/>
  <c r="TRN59" i="91"/>
  <c r="TRD59" i="91"/>
  <c r="TQU59" i="91"/>
  <c r="TQL59" i="91"/>
  <c r="TQC59" i="91"/>
  <c r="TPT59" i="91"/>
  <c r="TPK59" i="91"/>
  <c r="TPB59" i="91"/>
  <c r="TOR59" i="91"/>
  <c r="TOI59" i="91"/>
  <c r="TNZ59" i="91"/>
  <c r="TNQ59" i="91"/>
  <c r="TNH59" i="91"/>
  <c r="TMY59" i="91"/>
  <c r="TMP59" i="91"/>
  <c r="TMF59" i="91"/>
  <c r="TLW59" i="91"/>
  <c r="TLN59" i="91"/>
  <c r="TLE59" i="91"/>
  <c r="TKV59" i="91"/>
  <c r="TKM59" i="91"/>
  <c r="TKD59" i="91"/>
  <c r="TJT59" i="91"/>
  <c r="TJK59" i="91"/>
  <c r="TJB59" i="91"/>
  <c r="TIS59" i="91"/>
  <c r="TIJ59" i="91"/>
  <c r="TIA59" i="91"/>
  <c r="THR59" i="91"/>
  <c r="THH59" i="91"/>
  <c r="TGY59" i="91"/>
  <c r="TGP59" i="91"/>
  <c r="TGG59" i="91"/>
  <c r="TFX59" i="91"/>
  <c r="TFO59" i="91"/>
  <c r="TFF59" i="91"/>
  <c r="TEW59" i="91"/>
  <c r="TEO59" i="91"/>
  <c r="TEG59" i="91"/>
  <c r="TDY59" i="91"/>
  <c r="TDQ59" i="91"/>
  <c r="TDI59" i="91"/>
  <c r="TDA59" i="91"/>
  <c r="TCS59" i="91"/>
  <c r="TCK59" i="91"/>
  <c r="TCC59" i="91"/>
  <c r="TBU59" i="91"/>
  <c r="TBM59" i="91"/>
  <c r="TBE59" i="91"/>
  <c r="TAW59" i="91"/>
  <c r="TAO59" i="91"/>
  <c r="TAG59" i="91"/>
  <c r="SZY59" i="91"/>
  <c r="SZQ59" i="91"/>
  <c r="SZI59" i="91"/>
  <c r="SZA59" i="91"/>
  <c r="SYS59" i="91"/>
  <c r="SYK59" i="91"/>
  <c r="SYC59" i="91"/>
  <c r="SXU59" i="91"/>
  <c r="SXM59" i="91"/>
  <c r="SXE59" i="91"/>
  <c r="SWW59" i="91"/>
  <c r="SWO59" i="91"/>
  <c r="SWG59" i="91"/>
  <c r="SVY59" i="91"/>
  <c r="SVQ59" i="91"/>
  <c r="SVI59" i="91"/>
  <c r="SVA59" i="91"/>
  <c r="SUS59" i="91"/>
  <c r="SUK59" i="91"/>
  <c r="SUC59" i="91"/>
  <c r="STU59" i="91"/>
  <c r="STM59" i="91"/>
  <c r="STE59" i="91"/>
  <c r="SSW59" i="91"/>
  <c r="SSO59" i="91"/>
  <c r="SSG59" i="91"/>
  <c r="SRY59" i="91"/>
  <c r="SRQ59" i="91"/>
  <c r="SRI59" i="91"/>
  <c r="SRA59" i="91"/>
  <c r="SQS59" i="91"/>
  <c r="SQK59" i="91"/>
  <c r="SQC59" i="91"/>
  <c r="SPU59" i="91"/>
  <c r="SPM59" i="91"/>
  <c r="SPE59" i="91"/>
  <c r="SOW59" i="91"/>
  <c r="SOO59" i="91"/>
  <c r="SOG59" i="91"/>
  <c r="SNY59" i="91"/>
  <c r="SNQ59" i="91"/>
  <c r="SNI59" i="91"/>
  <c r="SNA59" i="91"/>
  <c r="SMS59" i="91"/>
  <c r="SMK59" i="91"/>
  <c r="SMC59" i="91"/>
  <c r="SLU59" i="91"/>
  <c r="SLM59" i="91"/>
  <c r="SLE59" i="91"/>
  <c r="SKW59" i="91"/>
  <c r="SKO59" i="91"/>
  <c r="SKG59" i="91"/>
  <c r="WKN59" i="91"/>
  <c r="WEJ59" i="91"/>
  <c r="VYQ59" i="91"/>
  <c r="VUU59" i="91"/>
  <c r="VRJ59" i="91"/>
  <c r="VOD59" i="91"/>
  <c r="VLV59" i="91"/>
  <c r="VKD59" i="91"/>
  <c r="VIC59" i="91"/>
  <c r="VGP59" i="91"/>
  <c r="VFF59" i="91"/>
  <c r="VDU59" i="91"/>
  <c r="VCK59" i="91"/>
  <c r="VAZ59" i="91"/>
  <c r="UZT59" i="91"/>
  <c r="UYN59" i="91"/>
  <c r="UXH59" i="91"/>
  <c r="UWB59" i="91"/>
  <c r="UUV59" i="91"/>
  <c r="UTW59" i="91"/>
  <c r="UTD59" i="91"/>
  <c r="USL59" i="91"/>
  <c r="URT59" i="91"/>
  <c r="URB59" i="91"/>
  <c r="UQI59" i="91"/>
  <c r="UPQ59" i="91"/>
  <c r="UOY59" i="91"/>
  <c r="UOF59" i="91"/>
  <c r="UNN59" i="91"/>
  <c r="UMV59" i="91"/>
  <c r="UMD59" i="91"/>
  <c r="ULK59" i="91"/>
  <c r="UKS59" i="91"/>
  <c r="UKA59" i="91"/>
  <c r="UJH59" i="91"/>
  <c r="UIP59" i="91"/>
  <c r="UHX59" i="91"/>
  <c r="UHF59" i="91"/>
  <c r="UGM59" i="91"/>
  <c r="UFU59" i="91"/>
  <c r="UFC59" i="91"/>
  <c r="UEJ59" i="91"/>
  <c r="UDR59" i="91"/>
  <c r="UCZ59" i="91"/>
  <c r="UCH59" i="91"/>
  <c r="UBO59" i="91"/>
  <c r="XCG59" i="91"/>
  <c r="WJV59" i="91"/>
  <c r="WCX59" i="91"/>
  <c r="VYJ59" i="91"/>
  <c r="VUL59" i="91"/>
  <c r="VQP59" i="91"/>
  <c r="VNZ59" i="91"/>
  <c r="VLR59" i="91"/>
  <c r="VJR59" i="91"/>
  <c r="VIA59" i="91"/>
  <c r="VGG59" i="91"/>
  <c r="VEW59" i="91"/>
  <c r="VDL59" i="91"/>
  <c r="VCB59" i="91"/>
  <c r="VAR59" i="91"/>
  <c r="UZL59" i="91"/>
  <c r="UYF59" i="91"/>
  <c r="UWZ59" i="91"/>
  <c r="UVT59" i="91"/>
  <c r="UUN59" i="91"/>
  <c r="UTR59" i="91"/>
  <c r="USZ59" i="91"/>
  <c r="USH59" i="91"/>
  <c r="URO59" i="91"/>
  <c r="UQW59" i="91"/>
  <c r="UQE59" i="91"/>
  <c r="UPL59" i="91"/>
  <c r="UOT59" i="91"/>
  <c r="UOB59" i="91"/>
  <c r="UNJ59" i="91"/>
  <c r="UMQ59" i="91"/>
  <c r="ULY59" i="91"/>
  <c r="ULG59" i="91"/>
  <c r="UKN59" i="91"/>
  <c r="UJV59" i="91"/>
  <c r="UJD59" i="91"/>
  <c r="UIL59" i="91"/>
  <c r="UHS59" i="91"/>
  <c r="UHA59" i="91"/>
  <c r="UGI59" i="91"/>
  <c r="UFP59" i="91"/>
  <c r="UEX59" i="91"/>
  <c r="UEF59" i="91"/>
  <c r="UDN59" i="91"/>
  <c r="UCU59" i="91"/>
  <c r="UCC59" i="91"/>
  <c r="UBK59" i="91"/>
  <c r="WTI59" i="91"/>
  <c r="WHF59" i="91"/>
  <c r="WAL59" i="91"/>
  <c r="VWZ59" i="91"/>
  <c r="VTA59" i="91"/>
  <c r="VPJ59" i="91"/>
  <c r="VNF59" i="91"/>
  <c r="VKX59" i="91"/>
  <c r="VIZ59" i="91"/>
  <c r="VHI59" i="91"/>
  <c r="VFX59" i="91"/>
  <c r="VEN59" i="91"/>
  <c r="VDC59" i="91"/>
  <c r="VBR59" i="91"/>
  <c r="VAJ59" i="91"/>
  <c r="UZD59" i="91"/>
  <c r="UXX59" i="91"/>
  <c r="UWR59" i="91"/>
  <c r="UVL59" i="91"/>
  <c r="UUF59" i="91"/>
  <c r="UTN59" i="91"/>
  <c r="USU59" i="91"/>
  <c r="USC59" i="91"/>
  <c r="URK59" i="91"/>
  <c r="UQR59" i="91"/>
  <c r="UPZ59" i="91"/>
  <c r="UPH59" i="91"/>
  <c r="UOP59" i="91"/>
  <c r="UNW59" i="91"/>
  <c r="UNE59" i="91"/>
  <c r="UMM59" i="91"/>
  <c r="ULT59" i="91"/>
  <c r="ULB59" i="91"/>
  <c r="UKJ59" i="91"/>
  <c r="UJR59" i="91"/>
  <c r="UIY59" i="91"/>
  <c r="UIG59" i="91"/>
  <c r="UHO59" i="91"/>
  <c r="UGV59" i="91"/>
  <c r="UGD59" i="91"/>
  <c r="UFL59" i="91"/>
  <c r="UET59" i="91"/>
  <c r="UEA59" i="91"/>
  <c r="UDI59" i="91"/>
  <c r="UCQ59" i="91"/>
  <c r="UBX59" i="91"/>
  <c r="UBF59" i="91"/>
  <c r="UAN59" i="91"/>
  <c r="TZV59" i="91"/>
  <c r="TZC59" i="91"/>
  <c r="TYK59" i="91"/>
  <c r="TXT59" i="91"/>
  <c r="TXD59" i="91"/>
  <c r="TWN59" i="91"/>
  <c r="TVX59" i="91"/>
  <c r="TVH59" i="91"/>
  <c r="TUR59" i="91"/>
  <c r="TUC59" i="91"/>
  <c r="TTT59" i="91"/>
  <c r="TTK59" i="91"/>
  <c r="TTB59" i="91"/>
  <c r="TSR59" i="91"/>
  <c r="TSI59" i="91"/>
  <c r="TRZ59" i="91"/>
  <c r="TRQ59" i="91"/>
  <c r="TRH59" i="91"/>
  <c r="TQY59" i="91"/>
  <c r="TQP59" i="91"/>
  <c r="TQF59" i="91"/>
  <c r="TPW59" i="91"/>
  <c r="TPN59" i="91"/>
  <c r="TPE59" i="91"/>
  <c r="TOV59" i="91"/>
  <c r="TOM59" i="91"/>
  <c r="TOD59" i="91"/>
  <c r="TNT59" i="91"/>
  <c r="TNK59" i="91"/>
  <c r="TNB59" i="91"/>
  <c r="TMS59" i="91"/>
  <c r="TMJ59" i="91"/>
  <c r="TMA59" i="91"/>
  <c r="TLR59" i="91"/>
  <c r="TLH59" i="91"/>
  <c r="TKY59" i="91"/>
  <c r="TKP59" i="91"/>
  <c r="TKG59" i="91"/>
  <c r="TJX59" i="91"/>
  <c r="TJO59" i="91"/>
  <c r="TJF59" i="91"/>
  <c r="TIV59" i="91"/>
  <c r="TIM59" i="91"/>
  <c r="TID59" i="91"/>
  <c r="THU59" i="91"/>
  <c r="THL59" i="91"/>
  <c r="THC59" i="91"/>
  <c r="TGT59" i="91"/>
  <c r="TGJ59" i="91"/>
  <c r="TGA59" i="91"/>
  <c r="TFR59" i="91"/>
  <c r="TFI59" i="91"/>
  <c r="TEZ59" i="91"/>
  <c r="TER59" i="91"/>
  <c r="TEJ59" i="91"/>
  <c r="TEB59" i="91"/>
  <c r="TDT59" i="91"/>
  <c r="TDL59" i="91"/>
  <c r="TDD59" i="91"/>
  <c r="TCV59" i="91"/>
  <c r="TCN59" i="91"/>
  <c r="TCF59" i="91"/>
  <c r="TBX59" i="91"/>
  <c r="TBP59" i="91"/>
  <c r="TBH59" i="91"/>
  <c r="TAZ59" i="91"/>
  <c r="TAR59" i="91"/>
  <c r="TAJ59" i="91"/>
  <c r="TAB59" i="91"/>
  <c r="SZT59" i="91"/>
  <c r="SZL59" i="91"/>
  <c r="SZD59" i="91"/>
  <c r="SYV59" i="91"/>
  <c r="SYN59" i="91"/>
  <c r="SYF59" i="91"/>
  <c r="SXX59" i="91"/>
  <c r="SXP59" i="91"/>
  <c r="SXH59" i="91"/>
  <c r="SWZ59" i="91"/>
  <c r="SWR59" i="91"/>
  <c r="SWJ59" i="91"/>
  <c r="SWB59" i="91"/>
  <c r="SVT59" i="91"/>
  <c r="SVL59" i="91"/>
  <c r="SVD59" i="91"/>
  <c r="SUV59" i="91"/>
  <c r="SUN59" i="91"/>
  <c r="SUF59" i="91"/>
  <c r="STX59" i="91"/>
  <c r="STP59" i="91"/>
  <c r="STH59" i="91"/>
  <c r="SSZ59" i="91"/>
  <c r="SSR59" i="91"/>
  <c r="SSJ59" i="91"/>
  <c r="SSB59" i="91"/>
  <c r="SRT59" i="91"/>
  <c r="SRL59" i="91"/>
  <c r="SRD59" i="91"/>
  <c r="SQV59" i="91"/>
  <c r="SQN59" i="91"/>
  <c r="SQF59" i="91"/>
  <c r="SPX59" i="91"/>
  <c r="SPP59" i="91"/>
  <c r="SPH59" i="91"/>
  <c r="SOZ59" i="91"/>
  <c r="SOR59" i="91"/>
  <c r="SOJ59" i="91"/>
  <c r="SOB59" i="91"/>
  <c r="SNT59" i="91"/>
  <c r="SNL59" i="91"/>
  <c r="SND59" i="91"/>
  <c r="SMV59" i="91"/>
  <c r="SMN59" i="91"/>
  <c r="SMF59" i="91"/>
  <c r="SLX59" i="91"/>
  <c r="SLP59" i="91"/>
  <c r="SLH59" i="91"/>
  <c r="SKZ59" i="91"/>
  <c r="SKR59" i="91"/>
  <c r="SKJ59" i="91"/>
  <c r="SKB59" i="91"/>
  <c r="SJT59" i="91"/>
  <c r="WCH59" i="91"/>
  <c r="VNN59" i="91"/>
  <c r="VGE59" i="91"/>
  <c r="VAP59" i="91"/>
  <c r="UVR59" i="91"/>
  <c r="USF59" i="91"/>
  <c r="UPK59" i="91"/>
  <c r="UMP59" i="91"/>
  <c r="UJU59" i="91"/>
  <c r="UGZ59" i="91"/>
  <c r="UEE59" i="91"/>
  <c r="UBJ59" i="91"/>
  <c r="TZY59" i="91"/>
  <c r="TYN59" i="91"/>
  <c r="TXG59" i="91"/>
  <c r="TWA59" i="91"/>
  <c r="TUU59" i="91"/>
  <c r="TTV59" i="91"/>
  <c r="TTD59" i="91"/>
  <c r="TSL59" i="91"/>
  <c r="TRS59" i="91"/>
  <c r="TRA59" i="91"/>
  <c r="TQI59" i="91"/>
  <c r="TPP59" i="91"/>
  <c r="TOX59" i="91"/>
  <c r="TOF59" i="91"/>
  <c r="TNN59" i="91"/>
  <c r="TMU59" i="91"/>
  <c r="TMC59" i="91"/>
  <c r="TLK59" i="91"/>
  <c r="TKR59" i="91"/>
  <c r="TJZ59" i="91"/>
  <c r="TJH59" i="91"/>
  <c r="TIP59" i="91"/>
  <c r="THW59" i="91"/>
  <c r="THE59" i="91"/>
  <c r="TGM59" i="91"/>
  <c r="TFT59" i="91"/>
  <c r="TFB59" i="91"/>
  <c r="TEL59" i="91"/>
  <c r="TDV59" i="91"/>
  <c r="TDF59" i="91"/>
  <c r="TCP59" i="91"/>
  <c r="TBZ59" i="91"/>
  <c r="TBJ59" i="91"/>
  <c r="TAT59" i="91"/>
  <c r="TAD59" i="91"/>
  <c r="SZN59" i="91"/>
  <c r="SYX59" i="91"/>
  <c r="SYH59" i="91"/>
  <c r="SXR59" i="91"/>
  <c r="SXB59" i="91"/>
  <c r="SWL59" i="91"/>
  <c r="SVV59" i="91"/>
  <c r="SVF59" i="91"/>
  <c r="SUP59" i="91"/>
  <c r="STZ59" i="91"/>
  <c r="STJ59" i="91"/>
  <c r="SST59" i="91"/>
  <c r="SSD59" i="91"/>
  <c r="SRN59" i="91"/>
  <c r="SQX59" i="91"/>
  <c r="SQH59" i="91"/>
  <c r="SPR59" i="91"/>
  <c r="SPB59" i="91"/>
  <c r="SOL59" i="91"/>
  <c r="SNV59" i="91"/>
  <c r="SNF59" i="91"/>
  <c r="SMP59" i="91"/>
  <c r="SLZ59" i="91"/>
  <c r="SLJ59" i="91"/>
  <c r="SKT59" i="91"/>
  <c r="SKD59" i="91"/>
  <c r="SJR59" i="91"/>
  <c r="SJI59" i="91"/>
  <c r="SIZ59" i="91"/>
  <c r="SIQ59" i="91"/>
  <c r="SIH59" i="91"/>
  <c r="SHY59" i="91"/>
  <c r="SHP59" i="91"/>
  <c r="SHF59" i="91"/>
  <c r="SGW59" i="91"/>
  <c r="SGN59" i="91"/>
  <c r="SGE59" i="91"/>
  <c r="SFV59" i="91"/>
  <c r="SFM59" i="91"/>
  <c r="SFD59" i="91"/>
  <c r="SET59" i="91"/>
  <c r="SEK59" i="91"/>
  <c r="SEB59" i="91"/>
  <c r="SDS59" i="91"/>
  <c r="SDJ59" i="91"/>
  <c r="SDA59" i="91"/>
  <c r="SCR59" i="91"/>
  <c r="SCH59" i="91"/>
  <c r="SBY59" i="91"/>
  <c r="SBP59" i="91"/>
  <c r="SBG59" i="91"/>
  <c r="SAX59" i="91"/>
  <c r="SAO59" i="91"/>
  <c r="SAF59" i="91"/>
  <c r="RZV59" i="91"/>
  <c r="RZM59" i="91"/>
  <c r="RZD59" i="91"/>
  <c r="RYU59" i="91"/>
  <c r="RYL59" i="91"/>
  <c r="RYC59" i="91"/>
  <c r="RXT59" i="91"/>
  <c r="RXJ59" i="91"/>
  <c r="RXA59" i="91"/>
  <c r="RWR59" i="91"/>
  <c r="RWI59" i="91"/>
  <c r="RWA59" i="91"/>
  <c r="RVS59" i="91"/>
  <c r="RVK59" i="91"/>
  <c r="RVC59" i="91"/>
  <c r="RUU59" i="91"/>
  <c r="RUM59" i="91"/>
  <c r="RUE59" i="91"/>
  <c r="RTW59" i="91"/>
  <c r="RTO59" i="91"/>
  <c r="RTG59" i="91"/>
  <c r="RSY59" i="91"/>
  <c r="RSQ59" i="91"/>
  <c r="RSI59" i="91"/>
  <c r="RSA59" i="91"/>
  <c r="RRS59" i="91"/>
  <c r="RRK59" i="91"/>
  <c r="RRC59" i="91"/>
  <c r="RQU59" i="91"/>
  <c r="RQM59" i="91"/>
  <c r="RQE59" i="91"/>
  <c r="RPW59" i="91"/>
  <c r="RPO59" i="91"/>
  <c r="RPG59" i="91"/>
  <c r="ROY59" i="91"/>
  <c r="ROQ59" i="91"/>
  <c r="ROI59" i="91"/>
  <c r="ROA59" i="91"/>
  <c r="RNS59" i="91"/>
  <c r="RNK59" i="91"/>
  <c r="RNC59" i="91"/>
  <c r="RMU59" i="91"/>
  <c r="RMM59" i="91"/>
  <c r="RME59" i="91"/>
  <c r="RLW59" i="91"/>
  <c r="RLO59" i="91"/>
  <c r="RLG59" i="91"/>
  <c r="RKY59" i="91"/>
  <c r="RKQ59" i="91"/>
  <c r="RKI59" i="91"/>
  <c r="RKA59" i="91"/>
  <c r="RJS59" i="91"/>
  <c r="RJK59" i="91"/>
  <c r="RJC59" i="91"/>
  <c r="RIU59" i="91"/>
  <c r="RIM59" i="91"/>
  <c r="RIE59" i="91"/>
  <c r="RHW59" i="91"/>
  <c r="RHO59" i="91"/>
  <c r="RHG59" i="91"/>
  <c r="RGY59" i="91"/>
  <c r="RGQ59" i="91"/>
  <c r="RGI59" i="91"/>
  <c r="RGA59" i="91"/>
  <c r="RFS59" i="91"/>
  <c r="RFK59" i="91"/>
  <c r="RFC59" i="91"/>
  <c r="REU59" i="91"/>
  <c r="WBX59" i="91"/>
  <c r="VNH59" i="91"/>
  <c r="VFZ59" i="91"/>
  <c r="VAL59" i="91"/>
  <c r="UVN59" i="91"/>
  <c r="USE59" i="91"/>
  <c r="UPJ59" i="91"/>
  <c r="UMO59" i="91"/>
  <c r="UJT59" i="91"/>
  <c r="UGY59" i="91"/>
  <c r="UED59" i="91"/>
  <c r="UBH59" i="91"/>
  <c r="TZX59" i="91"/>
  <c r="TYM59" i="91"/>
  <c r="TXF59" i="91"/>
  <c r="TVZ59" i="91"/>
  <c r="TUT59" i="91"/>
  <c r="TTU59" i="91"/>
  <c r="TTC59" i="91"/>
  <c r="TSJ59" i="91"/>
  <c r="TRR59" i="91"/>
  <c r="TQZ59" i="91"/>
  <c r="TQH59" i="91"/>
  <c r="TPO59" i="91"/>
  <c r="TOW59" i="91"/>
  <c r="TOE59" i="91"/>
  <c r="TNL59" i="91"/>
  <c r="TMT59" i="91"/>
  <c r="TMB59" i="91"/>
  <c r="TLJ59" i="91"/>
  <c r="TKQ59" i="91"/>
  <c r="TJY59" i="91"/>
  <c r="TJG59" i="91"/>
  <c r="TIN59" i="91"/>
  <c r="THV59" i="91"/>
  <c r="THD59" i="91"/>
  <c r="TGL59" i="91"/>
  <c r="TFS59" i="91"/>
  <c r="TFA59" i="91"/>
  <c r="TEK59" i="91"/>
  <c r="TDU59" i="91"/>
  <c r="TDE59" i="91"/>
  <c r="TCO59" i="91"/>
  <c r="TBY59" i="91"/>
  <c r="TBI59" i="91"/>
  <c r="TAS59" i="91"/>
  <c r="TAC59" i="91"/>
  <c r="SZM59" i="91"/>
  <c r="SYW59" i="91"/>
  <c r="SYG59" i="91"/>
  <c r="SXQ59" i="91"/>
  <c r="SXA59" i="91"/>
  <c r="SWK59" i="91"/>
  <c r="SVU59" i="91"/>
  <c r="SVE59" i="91"/>
  <c r="SUO59" i="91"/>
  <c r="STY59" i="91"/>
  <c r="STI59" i="91"/>
  <c r="SSS59" i="91"/>
  <c r="SSC59" i="91"/>
  <c r="SRM59" i="91"/>
  <c r="SQW59" i="91"/>
  <c r="SQG59" i="91"/>
  <c r="SPQ59" i="91"/>
  <c r="SPA59" i="91"/>
  <c r="SOK59" i="91"/>
  <c r="SNU59" i="91"/>
  <c r="SNE59" i="91"/>
  <c r="SMO59" i="91"/>
  <c r="SLY59" i="91"/>
  <c r="SLI59" i="91"/>
  <c r="SKS59" i="91"/>
  <c r="SKC59" i="91"/>
  <c r="SJQ59" i="91"/>
  <c r="SJH59" i="91"/>
  <c r="SIY59" i="91"/>
  <c r="SIP59" i="91"/>
  <c r="SIG59" i="91"/>
  <c r="SHX59" i="91"/>
  <c r="SHN59" i="91"/>
  <c r="SHE59" i="91"/>
  <c r="SGV59" i="91"/>
  <c r="SGM59" i="91"/>
  <c r="SGD59" i="91"/>
  <c r="SFU59" i="91"/>
  <c r="SFL59" i="91"/>
  <c r="SFB59" i="91"/>
  <c r="SES59" i="91"/>
  <c r="SEJ59" i="91"/>
  <c r="SEA59" i="91"/>
  <c r="SDR59" i="91"/>
  <c r="SDI59" i="91"/>
  <c r="SCZ59" i="91"/>
  <c r="SCP59" i="91"/>
  <c r="SCG59" i="91"/>
  <c r="SBX59" i="91"/>
  <c r="SBO59" i="91"/>
  <c r="SBF59" i="91"/>
  <c r="SAW59" i="91"/>
  <c r="SAN59" i="91"/>
  <c r="SAD59" i="91"/>
  <c r="RZU59" i="91"/>
  <c r="RZL59" i="91"/>
  <c r="RZC59" i="91"/>
  <c r="RYT59" i="91"/>
  <c r="RYK59" i="91"/>
  <c r="RYB59" i="91"/>
  <c r="RXR59" i="91"/>
  <c r="RXI59" i="91"/>
  <c r="RWZ59" i="91"/>
  <c r="RWQ59" i="91"/>
  <c r="RWH59" i="91"/>
  <c r="RVZ59" i="91"/>
  <c r="RVR59" i="91"/>
  <c r="RVJ59" i="91"/>
  <c r="RVB59" i="91"/>
  <c r="RUT59" i="91"/>
  <c r="RUL59" i="91"/>
  <c r="RUD59" i="91"/>
  <c r="RTV59" i="91"/>
  <c r="RTN59" i="91"/>
  <c r="RTF59" i="91"/>
  <c r="RSX59" i="91"/>
  <c r="RSP59" i="91"/>
  <c r="RSH59" i="91"/>
  <c r="RRZ59" i="91"/>
  <c r="RRR59" i="91"/>
  <c r="RRJ59" i="91"/>
  <c r="RRB59" i="91"/>
  <c r="RQT59" i="91"/>
  <c r="RQL59" i="91"/>
  <c r="RQD59" i="91"/>
  <c r="RPV59" i="91"/>
  <c r="RPN59" i="91"/>
  <c r="RPF59" i="91"/>
  <c r="ROX59" i="91"/>
  <c r="ROP59" i="91"/>
  <c r="ROH59" i="91"/>
  <c r="RNZ59" i="91"/>
  <c r="RNR59" i="91"/>
  <c r="RNJ59" i="91"/>
  <c r="RNB59" i="91"/>
  <c r="RMT59" i="91"/>
  <c r="RML59" i="91"/>
  <c r="RMD59" i="91"/>
  <c r="RLV59" i="91"/>
  <c r="RLN59" i="91"/>
  <c r="RLF59" i="91"/>
  <c r="RKX59" i="91"/>
  <c r="RKP59" i="91"/>
  <c r="RKH59" i="91"/>
  <c r="RJZ59" i="91"/>
  <c r="RJR59" i="91"/>
  <c r="RJJ59" i="91"/>
  <c r="RJB59" i="91"/>
  <c r="RIT59" i="91"/>
  <c r="RIL59" i="91"/>
  <c r="RID59" i="91"/>
  <c r="RHV59" i="91"/>
  <c r="RHN59" i="91"/>
  <c r="RHF59" i="91"/>
  <c r="RGX59" i="91"/>
  <c r="RGP59" i="91"/>
  <c r="RGH59" i="91"/>
  <c r="RFZ59" i="91"/>
  <c r="RFR59" i="91"/>
  <c r="RFJ59" i="91"/>
  <c r="RFB59" i="91"/>
  <c r="RET59" i="91"/>
  <c r="REL59" i="91"/>
  <c r="VXP59" i="91"/>
  <c r="VLN59" i="91"/>
  <c r="VET59" i="91"/>
  <c r="UZJ59" i="91"/>
  <c r="UUL59" i="91"/>
  <c r="URN59" i="91"/>
  <c r="UOS59" i="91"/>
  <c r="ULX59" i="91"/>
  <c r="UJC59" i="91"/>
  <c r="UGH59" i="91"/>
  <c r="UDL59" i="91"/>
  <c r="UAW59" i="91"/>
  <c r="TZL59" i="91"/>
  <c r="TYB59" i="91"/>
  <c r="TWV59" i="91"/>
  <c r="TVP59" i="91"/>
  <c r="TUJ59" i="91"/>
  <c r="TTO59" i="91"/>
  <c r="TSW59" i="91"/>
  <c r="TSE59" i="91"/>
  <c r="TRL59" i="91"/>
  <c r="TQT59" i="91"/>
  <c r="TQB59" i="91"/>
  <c r="TPJ59" i="91"/>
  <c r="TOQ59" i="91"/>
  <c r="TNY59" i="91"/>
  <c r="TNG59" i="91"/>
  <c r="TMN59" i="91"/>
  <c r="TLV59" i="91"/>
  <c r="TLD59" i="91"/>
  <c r="TKL59" i="91"/>
  <c r="TJS59" i="91"/>
  <c r="TJA59" i="91"/>
  <c r="TII59" i="91"/>
  <c r="THP59" i="91"/>
  <c r="TGX59" i="91"/>
  <c r="TGF59" i="91"/>
  <c r="TFN59" i="91"/>
  <c r="TEV59" i="91"/>
  <c r="TEF59" i="91"/>
  <c r="TDP59" i="91"/>
  <c r="TCZ59" i="91"/>
  <c r="TCJ59" i="91"/>
  <c r="TBT59" i="91"/>
  <c r="TBD59" i="91"/>
  <c r="TAN59" i="91"/>
  <c r="SZX59" i="91"/>
  <c r="SZH59" i="91"/>
  <c r="SYR59" i="91"/>
  <c r="SYB59" i="91"/>
  <c r="SXL59" i="91"/>
  <c r="SWV59" i="91"/>
  <c r="SWF59" i="91"/>
  <c r="SVP59" i="91"/>
  <c r="SUZ59" i="91"/>
  <c r="SUJ59" i="91"/>
  <c r="STT59" i="91"/>
  <c r="STD59" i="91"/>
  <c r="SSN59" i="91"/>
  <c r="SRX59" i="91"/>
  <c r="SRH59" i="91"/>
  <c r="SQR59" i="91"/>
  <c r="SQB59" i="91"/>
  <c r="SPL59" i="91"/>
  <c r="SOV59" i="91"/>
  <c r="SOF59" i="91"/>
  <c r="SNP59" i="91"/>
  <c r="SMZ59" i="91"/>
  <c r="SMJ59" i="91"/>
  <c r="SLT59" i="91"/>
  <c r="SLD59" i="91"/>
  <c r="SKN59" i="91"/>
  <c r="SJZ59" i="91"/>
  <c r="SJP59" i="91"/>
  <c r="SJG59" i="91"/>
  <c r="SIX59" i="91"/>
  <c r="SIO59" i="91"/>
  <c r="SIF59" i="91"/>
  <c r="SHV59" i="91"/>
  <c r="SHM59" i="91"/>
  <c r="SHD59" i="91"/>
  <c r="SGU59" i="91"/>
  <c r="SGL59" i="91"/>
  <c r="SGC59" i="91"/>
  <c r="SFT59" i="91"/>
  <c r="SFJ59" i="91"/>
  <c r="SFA59" i="91"/>
  <c r="SER59" i="91"/>
  <c r="SEI59" i="91"/>
  <c r="SDZ59" i="91"/>
  <c r="SDQ59" i="91"/>
  <c r="SDH59" i="91"/>
  <c r="SCX59" i="91"/>
  <c r="SCO59" i="91"/>
  <c r="SCF59" i="91"/>
  <c r="SBW59" i="91"/>
  <c r="SBN59" i="91"/>
  <c r="SBE59" i="91"/>
  <c r="SAV59" i="91"/>
  <c r="SAL59" i="91"/>
  <c r="SAC59" i="91"/>
  <c r="RZT59" i="91"/>
  <c r="RZK59" i="91"/>
  <c r="RZB59" i="91"/>
  <c r="RYS59" i="91"/>
  <c r="RYJ59" i="91"/>
  <c r="RXZ59" i="91"/>
  <c r="RXQ59" i="91"/>
  <c r="RXH59" i="91"/>
  <c r="RWY59" i="91"/>
  <c r="RWP59" i="91"/>
  <c r="RWG59" i="91"/>
  <c r="RVY59" i="91"/>
  <c r="RVQ59" i="91"/>
  <c r="RVI59" i="91"/>
  <c r="RVA59" i="91"/>
  <c r="RUS59" i="91"/>
  <c r="RUK59" i="91"/>
  <c r="RUC59" i="91"/>
  <c r="RTU59" i="91"/>
  <c r="RTM59" i="91"/>
  <c r="RTE59" i="91"/>
  <c r="RSW59" i="91"/>
  <c r="RSO59" i="91"/>
  <c r="RSG59" i="91"/>
  <c r="RRY59" i="91"/>
  <c r="RRQ59" i="91"/>
  <c r="RRI59" i="91"/>
  <c r="RRA59" i="91"/>
  <c r="RQS59" i="91"/>
  <c r="RQK59" i="91"/>
  <c r="RQC59" i="91"/>
  <c r="RPU59" i="91"/>
  <c r="RPM59" i="91"/>
  <c r="RPE59" i="91"/>
  <c r="ROW59" i="91"/>
  <c r="ROO59" i="91"/>
  <c r="ROG59" i="91"/>
  <c r="RNY59" i="91"/>
  <c r="RNQ59" i="91"/>
  <c r="RNI59" i="91"/>
  <c r="RNA59" i="91"/>
  <c r="RMS59" i="91"/>
  <c r="RMK59" i="91"/>
  <c r="RMC59" i="91"/>
  <c r="RLU59" i="91"/>
  <c r="RLM59" i="91"/>
  <c r="RLE59" i="91"/>
  <c r="RKW59" i="91"/>
  <c r="RKO59" i="91"/>
  <c r="RKG59" i="91"/>
  <c r="RJY59" i="91"/>
  <c r="RJQ59" i="91"/>
  <c r="RJI59" i="91"/>
  <c r="RJA59" i="91"/>
  <c r="RIS59" i="91"/>
  <c r="RIK59" i="91"/>
  <c r="RIC59" i="91"/>
  <c r="RHU59" i="91"/>
  <c r="RHM59" i="91"/>
  <c r="RHE59" i="91"/>
  <c r="RGW59" i="91"/>
  <c r="RGO59" i="91"/>
  <c r="RGG59" i="91"/>
  <c r="RFY59" i="91"/>
  <c r="RFQ59" i="91"/>
  <c r="RFI59" i="91"/>
  <c r="RFA59" i="91"/>
  <c r="RES59" i="91"/>
  <c r="REK59" i="91"/>
  <c r="REC59" i="91"/>
  <c r="RDU59" i="91"/>
  <c r="RDM59" i="91"/>
  <c r="RDE59" i="91"/>
  <c r="RCW59" i="91"/>
  <c r="RCO59" i="91"/>
  <c r="RCG59" i="91"/>
  <c r="RBY59" i="91"/>
  <c r="RBQ59" i="91"/>
  <c r="RBI59" i="91"/>
  <c r="RBA59" i="91"/>
  <c r="RAS59" i="91"/>
  <c r="RAK59" i="91"/>
  <c r="RAC59" i="91"/>
  <c r="QZU59" i="91"/>
  <c r="QZM59" i="91"/>
  <c r="QZE59" i="91"/>
  <c r="QYW59" i="91"/>
  <c r="QYO59" i="91"/>
  <c r="QYG59" i="91"/>
  <c r="QXY59" i="91"/>
  <c r="QXQ59" i="91"/>
  <c r="QXI59" i="91"/>
  <c r="VXG59" i="91"/>
  <c r="VLC59" i="91"/>
  <c r="VEP59" i="91"/>
  <c r="UZF59" i="91"/>
  <c r="UUH59" i="91"/>
  <c r="URM59" i="91"/>
  <c r="UOR59" i="91"/>
  <c r="ULW59" i="91"/>
  <c r="WXI59" i="91"/>
  <c r="VUE59" i="91"/>
  <c r="VJN59" i="91"/>
  <c r="VDJ59" i="91"/>
  <c r="UYD59" i="91"/>
  <c r="UTQ59" i="91"/>
  <c r="UQV59" i="91"/>
  <c r="UOA59" i="91"/>
  <c r="ULF59" i="91"/>
  <c r="WVO59" i="91"/>
  <c r="VTJ59" i="91"/>
  <c r="VJL59" i="91"/>
  <c r="VDE59" i="91"/>
  <c r="UXZ59" i="91"/>
  <c r="UTP59" i="91"/>
  <c r="WJJ59" i="91"/>
  <c r="VQH59" i="91"/>
  <c r="VHP59" i="91"/>
  <c r="VBY59" i="91"/>
  <c r="UWX59" i="91"/>
  <c r="USY59" i="91"/>
  <c r="UQD59" i="91"/>
  <c r="WHV59" i="91"/>
  <c r="VQB59" i="91"/>
  <c r="VHK59" i="91"/>
  <c r="VBU59" i="91"/>
  <c r="UWT59" i="91"/>
  <c r="USX59" i="91"/>
  <c r="UQB59" i="91"/>
  <c r="UNG59" i="91"/>
  <c r="UKL59" i="91"/>
  <c r="UHQ59" i="91"/>
  <c r="UEV59" i="91"/>
  <c r="UCA59" i="91"/>
  <c r="TZZ59" i="91"/>
  <c r="TYP59" i="91"/>
  <c r="TXH59" i="91"/>
  <c r="TWB59" i="91"/>
  <c r="TUV59" i="91"/>
  <c r="TTW59" i="91"/>
  <c r="TTE59" i="91"/>
  <c r="TSM59" i="91"/>
  <c r="TRT59" i="91"/>
  <c r="TRB59" i="91"/>
  <c r="TQJ59" i="91"/>
  <c r="TPR59" i="91"/>
  <c r="TOY59" i="91"/>
  <c r="TOG59" i="91"/>
  <c r="TNO59" i="91"/>
  <c r="TMV59" i="91"/>
  <c r="TMD59" i="91"/>
  <c r="TLL59" i="91"/>
  <c r="TKT59" i="91"/>
  <c r="TKA59" i="91"/>
  <c r="TJI59" i="91"/>
  <c r="TIQ59" i="91"/>
  <c r="THX59" i="91"/>
  <c r="THF59" i="91"/>
  <c r="TGN59" i="91"/>
  <c r="TFV59" i="91"/>
  <c r="TFC59" i="91"/>
  <c r="TEM59" i="91"/>
  <c r="TDW59" i="91"/>
  <c r="TDG59" i="91"/>
  <c r="TCQ59" i="91"/>
  <c r="TCA59" i="91"/>
  <c r="TBK59" i="91"/>
  <c r="TAU59" i="91"/>
  <c r="TAE59" i="91"/>
  <c r="SZO59" i="91"/>
  <c r="SYY59" i="91"/>
  <c r="SYI59" i="91"/>
  <c r="SXS59" i="91"/>
  <c r="SXC59" i="91"/>
  <c r="SWM59" i="91"/>
  <c r="SVW59" i="91"/>
  <c r="SVG59" i="91"/>
  <c r="SUQ59" i="91"/>
  <c r="SUA59" i="91"/>
  <c r="STK59" i="91"/>
  <c r="SSU59" i="91"/>
  <c r="SSE59" i="91"/>
  <c r="SRO59" i="91"/>
  <c r="SQY59" i="91"/>
  <c r="SQI59" i="91"/>
  <c r="SPS59" i="91"/>
  <c r="SPC59" i="91"/>
  <c r="SOM59" i="91"/>
  <c r="SNW59" i="91"/>
  <c r="SNG59" i="91"/>
  <c r="SMQ59" i="91"/>
  <c r="SMA59" i="91"/>
  <c r="SLK59" i="91"/>
  <c r="SKU59" i="91"/>
  <c r="SKE59" i="91"/>
  <c r="SJU59" i="91"/>
  <c r="SJJ59" i="91"/>
  <c r="SJA59" i="91"/>
  <c r="SIR59" i="91"/>
  <c r="SII59" i="91"/>
  <c r="SHZ59" i="91"/>
  <c r="SHQ59" i="91"/>
  <c r="SHH59" i="91"/>
  <c r="SGX59" i="91"/>
  <c r="SGO59" i="91"/>
  <c r="SGF59" i="91"/>
  <c r="SFW59" i="91"/>
  <c r="SFN59" i="91"/>
  <c r="SFE59" i="91"/>
  <c r="SEV59" i="91"/>
  <c r="SEL59" i="91"/>
  <c r="SEC59" i="91"/>
  <c r="SDT59" i="91"/>
  <c r="SDK59" i="91"/>
  <c r="SDB59" i="91"/>
  <c r="SCS59" i="91"/>
  <c r="SCJ59" i="91"/>
  <c r="SBZ59" i="91"/>
  <c r="SBQ59" i="91"/>
  <c r="SBH59" i="91"/>
  <c r="SAY59" i="91"/>
  <c r="SAP59" i="91"/>
  <c r="SAG59" i="91"/>
  <c r="RZX59" i="91"/>
  <c r="RZN59" i="91"/>
  <c r="RZE59" i="91"/>
  <c r="RYV59" i="91"/>
  <c r="RYM59" i="91"/>
  <c r="RYD59" i="91"/>
  <c r="RXU59" i="91"/>
  <c r="RXL59" i="91"/>
  <c r="RXB59" i="91"/>
  <c r="RWS59" i="91"/>
  <c r="RWJ59" i="91"/>
  <c r="RWB59" i="91"/>
  <c r="RVT59" i="91"/>
  <c r="RVL59" i="91"/>
  <c r="RVD59" i="91"/>
  <c r="RUV59" i="91"/>
  <c r="RUN59" i="91"/>
  <c r="RUF59" i="91"/>
  <c r="RTX59" i="91"/>
  <c r="RTP59" i="91"/>
  <c r="RTH59" i="91"/>
  <c r="RSZ59" i="91"/>
  <c r="RSR59" i="91"/>
  <c r="RSJ59" i="91"/>
  <c r="RSB59" i="91"/>
  <c r="RRT59" i="91"/>
  <c r="RRL59" i="91"/>
  <c r="RRD59" i="91"/>
  <c r="RQV59" i="91"/>
  <c r="RQN59" i="91"/>
  <c r="RQF59" i="91"/>
  <c r="RPX59" i="91"/>
  <c r="RPP59" i="91"/>
  <c r="RPH59" i="91"/>
  <c r="ROZ59" i="91"/>
  <c r="ROR59" i="91"/>
  <c r="ROJ59" i="91"/>
  <c r="ROB59" i="91"/>
  <c r="RNT59" i="91"/>
  <c r="RNL59" i="91"/>
  <c r="RND59" i="91"/>
  <c r="RMV59" i="91"/>
  <c r="RMN59" i="91"/>
  <c r="RMF59" i="91"/>
  <c r="RLX59" i="91"/>
  <c r="RLP59" i="91"/>
  <c r="RLH59" i="91"/>
  <c r="RKZ59" i="91"/>
  <c r="RKR59" i="91"/>
  <c r="RKJ59" i="91"/>
  <c r="RKB59" i="91"/>
  <c r="RJT59" i="91"/>
  <c r="RJL59" i="91"/>
  <c r="RJD59" i="91"/>
  <c r="RIV59" i="91"/>
  <c r="RIN59" i="91"/>
  <c r="RIF59" i="91"/>
  <c r="RHX59" i="91"/>
  <c r="RHP59" i="91"/>
  <c r="RHH59" i="91"/>
  <c r="RGZ59" i="91"/>
  <c r="RGR59" i="91"/>
  <c r="RGJ59" i="91"/>
  <c r="RGB59" i="91"/>
  <c r="RFT59" i="91"/>
  <c r="RFL59" i="91"/>
  <c r="RFD59" i="91"/>
  <c r="REV59" i="91"/>
  <c r="REN59" i="91"/>
  <c r="REF59" i="91"/>
  <c r="RDX59" i="91"/>
  <c r="RDP59" i="91"/>
  <c r="RDH59" i="91"/>
  <c r="RCZ59" i="91"/>
  <c r="RCR59" i="91"/>
  <c r="RCJ59" i="91"/>
  <c r="RCB59" i="91"/>
  <c r="RBT59" i="91"/>
  <c r="RBL59" i="91"/>
  <c r="RBD59" i="91"/>
  <c r="RAV59" i="91"/>
  <c r="RAN59" i="91"/>
  <c r="RAF59" i="91"/>
  <c r="QZX59" i="91"/>
  <c r="QZP59" i="91"/>
  <c r="QZH59" i="91"/>
  <c r="QYZ59" i="91"/>
  <c r="QYR59" i="91"/>
  <c r="QYJ59" i="91"/>
  <c r="QYB59" i="91"/>
  <c r="QXT59" i="91"/>
  <c r="QXL59" i="91"/>
  <c r="QXD59" i="91"/>
  <c r="QWV59" i="91"/>
  <c r="QWN59" i="91"/>
  <c r="QWF59" i="91"/>
  <c r="QVX59" i="91"/>
  <c r="QVP59" i="91"/>
  <c r="QVH59" i="91"/>
  <c r="QUZ59" i="91"/>
  <c r="QUR59" i="91"/>
  <c r="QUJ59" i="91"/>
  <c r="QUB59" i="91"/>
  <c r="QTT59" i="91"/>
  <c r="QTL59" i="91"/>
  <c r="QTD59" i="91"/>
  <c r="QSV59" i="91"/>
  <c r="QSN59" i="91"/>
  <c r="QSF59" i="91"/>
  <c r="QRX59" i="91"/>
  <c r="QRP59" i="91"/>
  <c r="QRH59" i="91"/>
  <c r="QQZ59" i="91"/>
  <c r="QQR59" i="91"/>
  <c r="QQJ59" i="91"/>
  <c r="QQB59" i="91"/>
  <c r="QPT59" i="91"/>
  <c r="QPL59" i="91"/>
  <c r="UJB59" i="91"/>
  <c r="UDK59" i="91"/>
  <c r="TZH59" i="91"/>
  <c r="TWR59" i="91"/>
  <c r="TUF59" i="91"/>
  <c r="TSV59" i="91"/>
  <c r="TRK59" i="91"/>
  <c r="TQA59" i="91"/>
  <c r="TOP59" i="91"/>
  <c r="TNF59" i="91"/>
  <c r="TLU59" i="91"/>
  <c r="TKJ59" i="91"/>
  <c r="TIZ59" i="91"/>
  <c r="THO59" i="91"/>
  <c r="TGE59" i="91"/>
  <c r="TEU59" i="91"/>
  <c r="TDO59" i="91"/>
  <c r="TCI59" i="91"/>
  <c r="TBC59" i="91"/>
  <c r="SZW59" i="91"/>
  <c r="SYQ59" i="91"/>
  <c r="SXK59" i="91"/>
  <c r="SWE59" i="91"/>
  <c r="SUY59" i="91"/>
  <c r="STS59" i="91"/>
  <c r="SSM59" i="91"/>
  <c r="SRG59" i="91"/>
  <c r="SQA59" i="91"/>
  <c r="SOU59" i="91"/>
  <c r="SNO59" i="91"/>
  <c r="SMI59" i="91"/>
  <c r="SLC59" i="91"/>
  <c r="SJY59" i="91"/>
  <c r="SJF59" i="91"/>
  <c r="SIN59" i="91"/>
  <c r="SHU59" i="91"/>
  <c r="SHC59" i="91"/>
  <c r="SGK59" i="91"/>
  <c r="SFR59" i="91"/>
  <c r="SEZ59" i="91"/>
  <c r="SEH59" i="91"/>
  <c r="SDP59" i="91"/>
  <c r="SCW59" i="91"/>
  <c r="SCE59" i="91"/>
  <c r="SBM59" i="91"/>
  <c r="SAT59" i="91"/>
  <c r="SAB59" i="91"/>
  <c r="RZJ59" i="91"/>
  <c r="RYR59" i="91"/>
  <c r="RXY59" i="91"/>
  <c r="RXG59" i="91"/>
  <c r="RWO59" i="91"/>
  <c r="RVX59" i="91"/>
  <c r="RVH59" i="91"/>
  <c r="RUR59" i="91"/>
  <c r="RUB59" i="91"/>
  <c r="RTL59" i="91"/>
  <c r="RSV59" i="91"/>
  <c r="RSF59" i="91"/>
  <c r="RRP59" i="91"/>
  <c r="RQZ59" i="91"/>
  <c r="RQJ59" i="91"/>
  <c r="RPT59" i="91"/>
  <c r="RPD59" i="91"/>
  <c r="RON59" i="91"/>
  <c r="RNX59" i="91"/>
  <c r="RNH59" i="91"/>
  <c r="RMR59" i="91"/>
  <c r="RMB59" i="91"/>
  <c r="RLL59" i="91"/>
  <c r="RKV59" i="91"/>
  <c r="RKF59" i="91"/>
  <c r="RJP59" i="91"/>
  <c r="RIZ59" i="91"/>
  <c r="RIJ59" i="91"/>
  <c r="RHT59" i="91"/>
  <c r="RHD59" i="91"/>
  <c r="RGN59" i="91"/>
  <c r="RFX59" i="91"/>
  <c r="RFH59" i="91"/>
  <c r="RER59" i="91"/>
  <c r="REG59" i="91"/>
  <c r="RDV59" i="91"/>
  <c r="RDK59" i="91"/>
  <c r="RDA59" i="91"/>
  <c r="RCP59" i="91"/>
  <c r="RCE59" i="91"/>
  <c r="RBU59" i="91"/>
  <c r="RBJ59" i="91"/>
  <c r="RAY59" i="91"/>
  <c r="RAO59" i="91"/>
  <c r="RAD59" i="91"/>
  <c r="QZS59" i="91"/>
  <c r="QZI59" i="91"/>
  <c r="QYX59" i="91"/>
  <c r="QYM59" i="91"/>
  <c r="QYC59" i="91"/>
  <c r="QXR59" i="91"/>
  <c r="QXG59" i="91"/>
  <c r="QWX59" i="91"/>
  <c r="QWO59" i="91"/>
  <c r="QWE59" i="91"/>
  <c r="QVV59" i="91"/>
  <c r="QVM59" i="91"/>
  <c r="QVD59" i="91"/>
  <c r="QUU59" i="91"/>
  <c r="QUL59" i="91"/>
  <c r="QUC59" i="91"/>
  <c r="QTS59" i="91"/>
  <c r="QTJ59" i="91"/>
  <c r="QTA59" i="91"/>
  <c r="QSR59" i="91"/>
  <c r="QSI59" i="91"/>
  <c r="QRZ59" i="91"/>
  <c r="QRQ59" i="91"/>
  <c r="QRG59" i="91"/>
  <c r="QQX59" i="91"/>
  <c r="QQO59" i="91"/>
  <c r="QQF59" i="91"/>
  <c r="QPW59" i="91"/>
  <c r="QPN59" i="91"/>
  <c r="QPE59" i="91"/>
  <c r="QOW59" i="91"/>
  <c r="QOO59" i="91"/>
  <c r="QOG59" i="91"/>
  <c r="QNY59" i="91"/>
  <c r="QNQ59" i="91"/>
  <c r="QNI59" i="91"/>
  <c r="QNA59" i="91"/>
  <c r="QMS59" i="91"/>
  <c r="QMK59" i="91"/>
  <c r="QMC59" i="91"/>
  <c r="QLU59" i="91"/>
  <c r="QLM59" i="91"/>
  <c r="QLE59" i="91"/>
  <c r="QKW59" i="91"/>
  <c r="QKO59" i="91"/>
  <c r="QKG59" i="91"/>
  <c r="QJY59" i="91"/>
  <c r="QJQ59" i="91"/>
  <c r="QJI59" i="91"/>
  <c r="QJA59" i="91"/>
  <c r="QIS59" i="91"/>
  <c r="QIK59" i="91"/>
  <c r="QIC59" i="91"/>
  <c r="QHU59" i="91"/>
  <c r="QHM59" i="91"/>
  <c r="QHE59" i="91"/>
  <c r="QGW59" i="91"/>
  <c r="QGO59" i="91"/>
  <c r="QGG59" i="91"/>
  <c r="QFY59" i="91"/>
  <c r="QFQ59" i="91"/>
  <c r="QFI59" i="91"/>
  <c r="QFA59" i="91"/>
  <c r="QES59" i="91"/>
  <c r="QEK59" i="91"/>
  <c r="QEC59" i="91"/>
  <c r="QDU59" i="91"/>
  <c r="QDM59" i="91"/>
  <c r="QDE59" i="91"/>
  <c r="QCW59" i="91"/>
  <c r="QCO59" i="91"/>
  <c r="QCG59" i="91"/>
  <c r="QBY59" i="91"/>
  <c r="QBQ59" i="91"/>
  <c r="QBI59" i="91"/>
  <c r="QBA59" i="91"/>
  <c r="QAS59" i="91"/>
  <c r="QAK59" i="91"/>
  <c r="QAC59" i="91"/>
  <c r="PZU59" i="91"/>
  <c r="PZM59" i="91"/>
  <c r="PZE59" i="91"/>
  <c r="PYW59" i="91"/>
  <c r="PYO59" i="91"/>
  <c r="PYG59" i="91"/>
  <c r="PXY59" i="91"/>
  <c r="PXQ59" i="91"/>
  <c r="PXI59" i="91"/>
  <c r="PXA59" i="91"/>
  <c r="PWS59" i="91"/>
  <c r="PWK59" i="91"/>
  <c r="PWC59" i="91"/>
  <c r="PVU59" i="91"/>
  <c r="PVM59" i="91"/>
  <c r="PVE59" i="91"/>
  <c r="PUW59" i="91"/>
  <c r="PUO59" i="91"/>
  <c r="PUG59" i="91"/>
  <c r="PTY59" i="91"/>
  <c r="PTQ59" i="91"/>
  <c r="PTI59" i="91"/>
  <c r="PTA59" i="91"/>
  <c r="PSS59" i="91"/>
  <c r="PSK59" i="91"/>
  <c r="PSC59" i="91"/>
  <c r="PRU59" i="91"/>
  <c r="PRM59" i="91"/>
  <c r="PRE59" i="91"/>
  <c r="PQW59" i="91"/>
  <c r="PQO59" i="91"/>
  <c r="PQG59" i="91"/>
  <c r="PPY59" i="91"/>
  <c r="PPQ59" i="91"/>
  <c r="PPI59" i="91"/>
  <c r="PPA59" i="91"/>
  <c r="POS59" i="91"/>
  <c r="POK59" i="91"/>
  <c r="POC59" i="91"/>
  <c r="PNU59" i="91"/>
  <c r="PNM59" i="91"/>
  <c r="PNE59" i="91"/>
  <c r="PMW59" i="91"/>
  <c r="PMO59" i="91"/>
  <c r="PMG59" i="91"/>
  <c r="PLY59" i="91"/>
  <c r="PLQ59" i="91"/>
  <c r="PLI59" i="91"/>
  <c r="PLA59" i="91"/>
  <c r="PKS59" i="91"/>
  <c r="PKK59" i="91"/>
  <c r="PKC59" i="91"/>
  <c r="PJU59" i="91"/>
  <c r="PJM59" i="91"/>
  <c r="PJE59" i="91"/>
  <c r="PIW59" i="91"/>
  <c r="PIO59" i="91"/>
  <c r="PIG59" i="91"/>
  <c r="PHY59" i="91"/>
  <c r="PHQ59" i="91"/>
  <c r="PHI59" i="91"/>
  <c r="PHA59" i="91"/>
  <c r="PGS59" i="91"/>
  <c r="PGK59" i="91"/>
  <c r="PGC59" i="91"/>
  <c r="PFU59" i="91"/>
  <c r="PFM59" i="91"/>
  <c r="PFE59" i="91"/>
  <c r="PEW59" i="91"/>
  <c r="PEO59" i="91"/>
  <c r="PEG59" i="91"/>
  <c r="PDY59" i="91"/>
  <c r="PDQ59" i="91"/>
  <c r="PDI59" i="91"/>
  <c r="PDA59" i="91"/>
  <c r="PCS59" i="91"/>
  <c r="PCK59" i="91"/>
  <c r="PCC59" i="91"/>
  <c r="PBU59" i="91"/>
  <c r="PBM59" i="91"/>
  <c r="PBE59" i="91"/>
  <c r="PAW59" i="91"/>
  <c r="PAO59" i="91"/>
  <c r="PAG59" i="91"/>
  <c r="OZY59" i="91"/>
  <c r="OZQ59" i="91"/>
  <c r="OZI59" i="91"/>
  <c r="OZA59" i="91"/>
  <c r="OYS59" i="91"/>
  <c r="OYK59" i="91"/>
  <c r="OYC59" i="91"/>
  <c r="OXU59" i="91"/>
  <c r="OXM59" i="91"/>
  <c r="OXE59" i="91"/>
  <c r="OWW59" i="91"/>
  <c r="OWO59" i="91"/>
  <c r="OWG59" i="91"/>
  <c r="OVY59" i="91"/>
  <c r="OVQ59" i="91"/>
  <c r="OVI59" i="91"/>
  <c r="OVA59" i="91"/>
  <c r="OUS59" i="91"/>
  <c r="OUK59" i="91"/>
  <c r="OUC59" i="91"/>
  <c r="OTU59" i="91"/>
  <c r="OTM59" i="91"/>
  <c r="OTE59" i="91"/>
  <c r="OSW59" i="91"/>
  <c r="OSO59" i="91"/>
  <c r="OSG59" i="91"/>
  <c r="ORY59" i="91"/>
  <c r="ORQ59" i="91"/>
  <c r="ORI59" i="91"/>
  <c r="ORA59" i="91"/>
  <c r="OQS59" i="91"/>
  <c r="OQK59" i="91"/>
  <c r="OQC59" i="91"/>
  <c r="OPU59" i="91"/>
  <c r="OPM59" i="91"/>
  <c r="OPE59" i="91"/>
  <c r="OOW59" i="91"/>
  <c r="OOO59" i="91"/>
  <c r="OOG59" i="91"/>
  <c r="ONY59" i="91"/>
  <c r="ONQ59" i="91"/>
  <c r="ONI59" i="91"/>
  <c r="ONA59" i="91"/>
  <c r="OMS59" i="91"/>
  <c r="OMK59" i="91"/>
  <c r="OMC59" i="91"/>
  <c r="OLU59" i="91"/>
  <c r="OLM59" i="91"/>
  <c r="OLE59" i="91"/>
  <c r="OKW59" i="91"/>
  <c r="OKO59" i="91"/>
  <c r="OKG59" i="91"/>
  <c r="OJY59" i="91"/>
  <c r="OJQ59" i="91"/>
  <c r="OJI59" i="91"/>
  <c r="OJA59" i="91"/>
  <c r="OIS59" i="91"/>
  <c r="OIK59" i="91"/>
  <c r="OIC59" i="91"/>
  <c r="OHU59" i="91"/>
  <c r="OHM59" i="91"/>
  <c r="OHE59" i="91"/>
  <c r="OGW59" i="91"/>
  <c r="OGO59" i="91"/>
  <c r="OGG59" i="91"/>
  <c r="OFY59" i="91"/>
  <c r="OFQ59" i="91"/>
  <c r="OFI59" i="91"/>
  <c r="OFA59" i="91"/>
  <c r="OES59" i="91"/>
  <c r="OEK59" i="91"/>
  <c r="OEC59" i="91"/>
  <c r="ODU59" i="91"/>
  <c r="ODM59" i="91"/>
  <c r="ODE59" i="91"/>
  <c r="OCW59" i="91"/>
  <c r="OCO59" i="91"/>
  <c r="OCG59" i="91"/>
  <c r="OBY59" i="91"/>
  <c r="OBQ59" i="91"/>
  <c r="OBI59" i="91"/>
  <c r="OBA59" i="91"/>
  <c r="OAS59" i="91"/>
  <c r="OAK59" i="91"/>
  <c r="OAC59" i="91"/>
  <c r="NZU59" i="91"/>
  <c r="UIJ59" i="91"/>
  <c r="UCT59" i="91"/>
  <c r="TZG59" i="91"/>
  <c r="TWQ59" i="91"/>
  <c r="TUE59" i="91"/>
  <c r="TSU59" i="91"/>
  <c r="TRJ59" i="91"/>
  <c r="TPZ59" i="91"/>
  <c r="TOO59" i="91"/>
  <c r="TND59" i="91"/>
  <c r="TLT59" i="91"/>
  <c r="TKI59" i="91"/>
  <c r="TIY59" i="91"/>
  <c r="THN59" i="91"/>
  <c r="TGD59" i="91"/>
  <c r="TET59" i="91"/>
  <c r="TDN59" i="91"/>
  <c r="TCH59" i="91"/>
  <c r="TBB59" i="91"/>
  <c r="SZV59" i="91"/>
  <c r="SYP59" i="91"/>
  <c r="SXJ59" i="91"/>
  <c r="SWD59" i="91"/>
  <c r="SUX59" i="91"/>
  <c r="STR59" i="91"/>
  <c r="SSL59" i="91"/>
  <c r="SRF59" i="91"/>
  <c r="SPZ59" i="91"/>
  <c r="SOT59" i="91"/>
  <c r="SNN59" i="91"/>
  <c r="SMH59" i="91"/>
  <c r="SLB59" i="91"/>
  <c r="SJX59" i="91"/>
  <c r="SJE59" i="91"/>
  <c r="SIL59" i="91"/>
  <c r="SHT59" i="91"/>
  <c r="SHB59" i="91"/>
  <c r="SGJ59" i="91"/>
  <c r="SFQ59" i="91"/>
  <c r="SEY59" i="91"/>
  <c r="SEG59" i="91"/>
  <c r="SDN59" i="91"/>
  <c r="SCV59" i="91"/>
  <c r="SCD59" i="91"/>
  <c r="SBL59" i="91"/>
  <c r="SAS59" i="91"/>
  <c r="SAA59" i="91"/>
  <c r="RZI59" i="91"/>
  <c r="RYP59" i="91"/>
  <c r="RXX59" i="91"/>
  <c r="RXF59" i="91"/>
  <c r="RWN59" i="91"/>
  <c r="RVW59" i="91"/>
  <c r="RVG59" i="91"/>
  <c r="RUQ59" i="91"/>
  <c r="RUA59" i="91"/>
  <c r="RTK59" i="91"/>
  <c r="RSU59" i="91"/>
  <c r="RSE59" i="91"/>
  <c r="RRO59" i="91"/>
  <c r="RQY59" i="91"/>
  <c r="RQI59" i="91"/>
  <c r="RPS59" i="91"/>
  <c r="RPC59" i="91"/>
  <c r="ROM59" i="91"/>
  <c r="RNW59" i="91"/>
  <c r="RNG59" i="91"/>
  <c r="RMQ59" i="91"/>
  <c r="RMA59" i="91"/>
  <c r="RLK59" i="91"/>
  <c r="RKU59" i="91"/>
  <c r="RKE59" i="91"/>
  <c r="RJO59" i="91"/>
  <c r="RIY59" i="91"/>
  <c r="RII59" i="91"/>
  <c r="RHS59" i="91"/>
  <c r="RHC59" i="91"/>
  <c r="RGM59" i="91"/>
  <c r="RFW59" i="91"/>
  <c r="RFG59" i="91"/>
  <c r="REQ59" i="91"/>
  <c r="REE59" i="91"/>
  <c r="RDT59" i="91"/>
  <c r="RDJ59" i="91"/>
  <c r="RCY59" i="91"/>
  <c r="RCN59" i="91"/>
  <c r="RCD59" i="91"/>
  <c r="RBS59" i="91"/>
  <c r="RBH59" i="91"/>
  <c r="RAX59" i="91"/>
  <c r="RAM59" i="91"/>
  <c r="RAB59" i="91"/>
  <c r="QZR59" i="91"/>
  <c r="QZG59" i="91"/>
  <c r="QYV59" i="91"/>
  <c r="QYL59" i="91"/>
  <c r="QYA59" i="91"/>
  <c r="QXP59" i="91"/>
  <c r="QXF59" i="91"/>
  <c r="QWW59" i="91"/>
  <c r="QWM59" i="91"/>
  <c r="QWD59" i="91"/>
  <c r="QVU59" i="91"/>
  <c r="QVL59" i="91"/>
  <c r="QVC59" i="91"/>
  <c r="QUT59" i="91"/>
  <c r="QUK59" i="91"/>
  <c r="QUA59" i="91"/>
  <c r="QTR59" i="91"/>
  <c r="QTI59" i="91"/>
  <c r="QSZ59" i="91"/>
  <c r="QSQ59" i="91"/>
  <c r="QSH59" i="91"/>
  <c r="QRY59" i="91"/>
  <c r="QRO59" i="91"/>
  <c r="QRF59" i="91"/>
  <c r="QQW59" i="91"/>
  <c r="QQN59" i="91"/>
  <c r="QQE59" i="91"/>
  <c r="QPV59" i="91"/>
  <c r="QPM59" i="91"/>
  <c r="QPD59" i="91"/>
  <c r="QOV59" i="91"/>
  <c r="QON59" i="91"/>
  <c r="QOF59" i="91"/>
  <c r="QNX59" i="91"/>
  <c r="QNP59" i="91"/>
  <c r="QNH59" i="91"/>
  <c r="QMZ59" i="91"/>
  <c r="QMR59" i="91"/>
  <c r="QMJ59" i="91"/>
  <c r="QMB59" i="91"/>
  <c r="QLT59" i="91"/>
  <c r="QLL59" i="91"/>
  <c r="QLD59" i="91"/>
  <c r="QKV59" i="91"/>
  <c r="QKN59" i="91"/>
  <c r="QKF59" i="91"/>
  <c r="QJX59" i="91"/>
  <c r="QJP59" i="91"/>
  <c r="QJH59" i="91"/>
  <c r="QIZ59" i="91"/>
  <c r="QIR59" i="91"/>
  <c r="QIJ59" i="91"/>
  <c r="QIB59" i="91"/>
  <c r="QHT59" i="91"/>
  <c r="QHL59" i="91"/>
  <c r="QHD59" i="91"/>
  <c r="QGV59" i="91"/>
  <c r="QGN59" i="91"/>
  <c r="QGF59" i="91"/>
  <c r="QFX59" i="91"/>
  <c r="QFP59" i="91"/>
  <c r="QFH59" i="91"/>
  <c r="QEZ59" i="91"/>
  <c r="QER59" i="91"/>
  <c r="QEJ59" i="91"/>
  <c r="QEB59" i="91"/>
  <c r="QDT59" i="91"/>
  <c r="QDL59" i="91"/>
  <c r="QDD59" i="91"/>
  <c r="QCV59" i="91"/>
  <c r="QCN59" i="91"/>
  <c r="QCF59" i="91"/>
  <c r="QBX59" i="91"/>
  <c r="QBP59" i="91"/>
  <c r="QBH59" i="91"/>
  <c r="QAZ59" i="91"/>
  <c r="QAR59" i="91"/>
  <c r="QAJ59" i="91"/>
  <c r="QAB59" i="91"/>
  <c r="PZT59" i="91"/>
  <c r="PZL59" i="91"/>
  <c r="PZD59" i="91"/>
  <c r="PYV59" i="91"/>
  <c r="PYN59" i="91"/>
  <c r="PYF59" i="91"/>
  <c r="PXX59" i="91"/>
  <c r="PXP59" i="91"/>
  <c r="PXH59" i="91"/>
  <c r="PWZ59" i="91"/>
  <c r="PWR59" i="91"/>
  <c r="PWJ59" i="91"/>
  <c r="PWB59" i="91"/>
  <c r="PVT59" i="91"/>
  <c r="PVL59" i="91"/>
  <c r="PVD59" i="91"/>
  <c r="PUV59" i="91"/>
  <c r="PUN59" i="91"/>
  <c r="PUF59" i="91"/>
  <c r="PTX59" i="91"/>
  <c r="PTP59" i="91"/>
  <c r="PTH59" i="91"/>
  <c r="PSZ59" i="91"/>
  <c r="PSR59" i="91"/>
  <c r="PSJ59" i="91"/>
  <c r="PSB59" i="91"/>
  <c r="PRT59" i="91"/>
  <c r="PRL59" i="91"/>
  <c r="PRD59" i="91"/>
  <c r="PQV59" i="91"/>
  <c r="PQN59" i="91"/>
  <c r="PQF59" i="91"/>
  <c r="PPX59" i="91"/>
  <c r="PPP59" i="91"/>
  <c r="PPH59" i="91"/>
  <c r="POZ59" i="91"/>
  <c r="POR59" i="91"/>
  <c r="POJ59" i="91"/>
  <c r="POB59" i="91"/>
  <c r="PNT59" i="91"/>
  <c r="PNL59" i="91"/>
  <c r="PND59" i="91"/>
  <c r="PMV59" i="91"/>
  <c r="PMN59" i="91"/>
  <c r="PMF59" i="91"/>
  <c r="PLX59" i="91"/>
  <c r="PLP59" i="91"/>
  <c r="PLH59" i="91"/>
  <c r="PKZ59" i="91"/>
  <c r="PKR59" i="91"/>
  <c r="PKJ59" i="91"/>
  <c r="PKB59" i="91"/>
  <c r="PJT59" i="91"/>
  <c r="PJL59" i="91"/>
  <c r="PJD59" i="91"/>
  <c r="PIV59" i="91"/>
  <c r="PIN59" i="91"/>
  <c r="PIF59" i="91"/>
  <c r="PHX59" i="91"/>
  <c r="PHP59" i="91"/>
  <c r="PHH59" i="91"/>
  <c r="PGZ59" i="91"/>
  <c r="PGR59" i="91"/>
  <c r="PGJ59" i="91"/>
  <c r="PGB59" i="91"/>
  <c r="PFT59" i="91"/>
  <c r="PFL59" i="91"/>
  <c r="PFD59" i="91"/>
  <c r="PEV59" i="91"/>
  <c r="PEN59" i="91"/>
  <c r="PEF59" i="91"/>
  <c r="PDX59" i="91"/>
  <c r="PDP59" i="91"/>
  <c r="PDH59" i="91"/>
  <c r="PCZ59" i="91"/>
  <c r="PCR59" i="91"/>
  <c r="PCJ59" i="91"/>
  <c r="PCB59" i="91"/>
  <c r="PBT59" i="91"/>
  <c r="PBL59" i="91"/>
  <c r="PBD59" i="91"/>
  <c r="PAV59" i="91"/>
  <c r="PAN59" i="91"/>
  <c r="PAF59" i="91"/>
  <c r="OZX59" i="91"/>
  <c r="OZP59" i="91"/>
  <c r="OZH59" i="91"/>
  <c r="OYZ59" i="91"/>
  <c r="OYR59" i="91"/>
  <c r="OYJ59" i="91"/>
  <c r="OYB59" i="91"/>
  <c r="OXT59" i="91"/>
  <c r="OXL59" i="91"/>
  <c r="OXD59" i="91"/>
  <c r="OWV59" i="91"/>
  <c r="OWN59" i="91"/>
  <c r="OWF59" i="91"/>
  <c r="OVX59" i="91"/>
  <c r="OVP59" i="91"/>
  <c r="OVH59" i="91"/>
  <c r="OUZ59" i="91"/>
  <c r="OUR59" i="91"/>
  <c r="OUJ59" i="91"/>
  <c r="OUB59" i="91"/>
  <c r="UII59" i="91"/>
  <c r="UCS59" i="91"/>
  <c r="TZF59" i="91"/>
  <c r="TWP59" i="91"/>
  <c r="TUD59" i="91"/>
  <c r="TST59" i="91"/>
  <c r="TRI59" i="91"/>
  <c r="TPX59" i="91"/>
  <c r="TON59" i="91"/>
  <c r="TNC59" i="91"/>
  <c r="TLS59" i="91"/>
  <c r="TKH59" i="91"/>
  <c r="TIX59" i="91"/>
  <c r="THM59" i="91"/>
  <c r="TGB59" i="91"/>
  <c r="TES59" i="91"/>
  <c r="TDM59" i="91"/>
  <c r="TCG59" i="91"/>
  <c r="TBA59" i="91"/>
  <c r="SZU59" i="91"/>
  <c r="SYO59" i="91"/>
  <c r="SXI59" i="91"/>
  <c r="SWC59" i="91"/>
  <c r="SUW59" i="91"/>
  <c r="STQ59" i="91"/>
  <c r="SSK59" i="91"/>
  <c r="SRE59" i="91"/>
  <c r="SPY59" i="91"/>
  <c r="SOS59" i="91"/>
  <c r="SNM59" i="91"/>
  <c r="SMG59" i="91"/>
  <c r="SLA59" i="91"/>
  <c r="SJW59" i="91"/>
  <c r="SJD59" i="91"/>
  <c r="SIK59" i="91"/>
  <c r="SHS59" i="91"/>
  <c r="SHA59" i="91"/>
  <c r="SGH59" i="91"/>
  <c r="SFP59" i="91"/>
  <c r="SEX59" i="91"/>
  <c r="SEF59" i="91"/>
  <c r="SDM59" i="91"/>
  <c r="SCU59" i="91"/>
  <c r="SCC59" i="91"/>
  <c r="SBJ59" i="91"/>
  <c r="SAR59" i="91"/>
  <c r="RZZ59" i="91"/>
  <c r="RZH59" i="91"/>
  <c r="RYO59" i="91"/>
  <c r="RXW59" i="91"/>
  <c r="RXE59" i="91"/>
  <c r="RWL59" i="91"/>
  <c r="RVV59" i="91"/>
  <c r="RVF59" i="91"/>
  <c r="RUP59" i="91"/>
  <c r="RTZ59" i="91"/>
  <c r="RTJ59" i="91"/>
  <c r="RST59" i="91"/>
  <c r="RSD59" i="91"/>
  <c r="RRN59" i="91"/>
  <c r="RQX59" i="91"/>
  <c r="RQH59" i="91"/>
  <c r="RPR59" i="91"/>
  <c r="RPB59" i="91"/>
  <c r="ROL59" i="91"/>
  <c r="RNV59" i="91"/>
  <c r="RNF59" i="91"/>
  <c r="RMP59" i="91"/>
  <c r="RLZ59" i="91"/>
  <c r="RLJ59" i="91"/>
  <c r="RKT59" i="91"/>
  <c r="RKD59" i="91"/>
  <c r="RJN59" i="91"/>
  <c r="RIX59" i="91"/>
  <c r="RIH59" i="91"/>
  <c r="RHR59" i="91"/>
  <c r="RHB59" i="91"/>
  <c r="RGL59" i="91"/>
  <c r="RFV59" i="91"/>
  <c r="RFF59" i="91"/>
  <c r="REP59" i="91"/>
  <c r="RED59" i="91"/>
  <c r="RDS59" i="91"/>
  <c r="RDI59" i="91"/>
  <c r="RCX59" i="91"/>
  <c r="RCM59" i="91"/>
  <c r="RCC59" i="91"/>
  <c r="RBR59" i="91"/>
  <c r="RBG59" i="91"/>
  <c r="RAW59" i="91"/>
  <c r="RAL59" i="91"/>
  <c r="RAA59" i="91"/>
  <c r="QZQ59" i="91"/>
  <c r="QZF59" i="91"/>
  <c r="QYU59" i="91"/>
  <c r="QYK59" i="91"/>
  <c r="QXZ59" i="91"/>
  <c r="QXO59" i="91"/>
  <c r="QXE59" i="91"/>
  <c r="QWU59" i="91"/>
  <c r="QWL59" i="91"/>
  <c r="QWC59" i="91"/>
  <c r="QVT59" i="91"/>
  <c r="QVK59" i="91"/>
  <c r="QVB59" i="91"/>
  <c r="QUS59" i="91"/>
  <c r="QUI59" i="91"/>
  <c r="QTZ59" i="91"/>
  <c r="QTQ59" i="91"/>
  <c r="QTH59" i="91"/>
  <c r="QSY59" i="91"/>
  <c r="QSP59" i="91"/>
  <c r="QSG59" i="91"/>
  <c r="QRW59" i="91"/>
  <c r="QRN59" i="91"/>
  <c r="QRE59" i="91"/>
  <c r="QQV59" i="91"/>
  <c r="QQM59" i="91"/>
  <c r="QQD59" i="91"/>
  <c r="QPU59" i="91"/>
  <c r="QPK59" i="91"/>
  <c r="QPC59" i="91"/>
  <c r="QOU59" i="91"/>
  <c r="QOM59" i="91"/>
  <c r="QOE59" i="91"/>
  <c r="QNW59" i="91"/>
  <c r="QNO59" i="91"/>
  <c r="QNG59" i="91"/>
  <c r="QMY59" i="91"/>
  <c r="QMQ59" i="91"/>
  <c r="QMI59" i="91"/>
  <c r="QMA59" i="91"/>
  <c r="QLS59" i="91"/>
  <c r="QLK59" i="91"/>
  <c r="QLC59" i="91"/>
  <c r="QKU59" i="91"/>
  <c r="QKM59" i="91"/>
  <c r="QKE59" i="91"/>
  <c r="QJW59" i="91"/>
  <c r="QJO59" i="91"/>
  <c r="QJG59" i="91"/>
  <c r="QIY59" i="91"/>
  <c r="QIQ59" i="91"/>
  <c r="QII59" i="91"/>
  <c r="QIA59" i="91"/>
  <c r="QHS59" i="91"/>
  <c r="QHK59" i="91"/>
  <c r="QHC59" i="91"/>
  <c r="QGU59" i="91"/>
  <c r="QGM59" i="91"/>
  <c r="QGE59" i="91"/>
  <c r="QFW59" i="91"/>
  <c r="QFO59" i="91"/>
  <c r="QFG59" i="91"/>
  <c r="QEY59" i="91"/>
  <c r="QEQ59" i="91"/>
  <c r="QEI59" i="91"/>
  <c r="QEA59" i="91"/>
  <c r="QDS59" i="91"/>
  <c r="QDK59" i="91"/>
  <c r="QDC59" i="91"/>
  <c r="QCU59" i="91"/>
  <c r="QCM59" i="91"/>
  <c r="QCE59" i="91"/>
  <c r="QBW59" i="91"/>
  <c r="QBO59" i="91"/>
  <c r="QBG59" i="91"/>
  <c r="QAY59" i="91"/>
  <c r="QAQ59" i="91"/>
  <c r="QAI59" i="91"/>
  <c r="QAA59" i="91"/>
  <c r="PZS59" i="91"/>
  <c r="PZK59" i="91"/>
  <c r="PZC59" i="91"/>
  <c r="PYU59" i="91"/>
  <c r="PYM59" i="91"/>
  <c r="PYE59" i="91"/>
  <c r="PXW59" i="91"/>
  <c r="PXO59" i="91"/>
  <c r="PXG59" i="91"/>
  <c r="PWY59" i="91"/>
  <c r="PWQ59" i="91"/>
  <c r="PWI59" i="91"/>
  <c r="PWA59" i="91"/>
  <c r="PVS59" i="91"/>
  <c r="PVK59" i="91"/>
  <c r="PVC59" i="91"/>
  <c r="PUU59" i="91"/>
  <c r="PUM59" i="91"/>
  <c r="PUE59" i="91"/>
  <c r="PTW59" i="91"/>
  <c r="PTO59" i="91"/>
  <c r="PTG59" i="91"/>
  <c r="PSY59" i="91"/>
  <c r="PSQ59" i="91"/>
  <c r="PSI59" i="91"/>
  <c r="PSA59" i="91"/>
  <c r="PRS59" i="91"/>
  <c r="PRK59" i="91"/>
  <c r="PRC59" i="91"/>
  <c r="PQU59" i="91"/>
  <c r="PQM59" i="91"/>
  <c r="PQE59" i="91"/>
  <c r="PPW59" i="91"/>
  <c r="PPO59" i="91"/>
  <c r="PPG59" i="91"/>
  <c r="POY59" i="91"/>
  <c r="POQ59" i="91"/>
  <c r="POI59" i="91"/>
  <c r="POA59" i="91"/>
  <c r="PNS59" i="91"/>
  <c r="PNK59" i="91"/>
  <c r="PNC59" i="91"/>
  <c r="PMU59" i="91"/>
  <c r="PMM59" i="91"/>
  <c r="PME59" i="91"/>
  <c r="PLW59" i="91"/>
  <c r="PLO59" i="91"/>
  <c r="PLG59" i="91"/>
  <c r="PKY59" i="91"/>
  <c r="PKQ59" i="91"/>
  <c r="PKI59" i="91"/>
  <c r="PKA59" i="91"/>
  <c r="PJS59" i="91"/>
  <c r="PJK59" i="91"/>
  <c r="PJC59" i="91"/>
  <c r="PIU59" i="91"/>
  <c r="PIM59" i="91"/>
  <c r="PIE59" i="91"/>
  <c r="PHW59" i="91"/>
  <c r="PHO59" i="91"/>
  <c r="PHG59" i="91"/>
  <c r="PGY59" i="91"/>
  <c r="PGQ59" i="91"/>
  <c r="PGI59" i="91"/>
  <c r="PGA59" i="91"/>
  <c r="PFS59" i="91"/>
  <c r="PFK59" i="91"/>
  <c r="PFC59" i="91"/>
  <c r="PEU59" i="91"/>
  <c r="PEM59" i="91"/>
  <c r="PEE59" i="91"/>
  <c r="PDW59" i="91"/>
  <c r="PDO59" i="91"/>
  <c r="PDG59" i="91"/>
  <c r="PCY59" i="91"/>
  <c r="PCQ59" i="91"/>
  <c r="PCI59" i="91"/>
  <c r="PCA59" i="91"/>
  <c r="PBS59" i="91"/>
  <c r="PBK59" i="91"/>
  <c r="PBC59" i="91"/>
  <c r="PAU59" i="91"/>
  <c r="PAM59" i="91"/>
  <c r="PAE59" i="91"/>
  <c r="OZW59" i="91"/>
  <c r="OZO59" i="91"/>
  <c r="OZG59" i="91"/>
  <c r="OYY59" i="91"/>
  <c r="OYQ59" i="91"/>
  <c r="OYI59" i="91"/>
  <c r="OYA59" i="91"/>
  <c r="OXS59" i="91"/>
  <c r="OXK59" i="91"/>
  <c r="OXC59" i="91"/>
  <c r="OWU59" i="91"/>
  <c r="OWM59" i="91"/>
  <c r="OWE59" i="91"/>
  <c r="OVW59" i="91"/>
  <c r="OVO59" i="91"/>
  <c r="OVG59" i="91"/>
  <c r="OUY59" i="91"/>
  <c r="OUQ59" i="91"/>
  <c r="OUI59" i="91"/>
  <c r="OUA59" i="91"/>
  <c r="UQU59" i="91"/>
  <c r="UHR59" i="91"/>
  <c r="UCB59" i="91"/>
  <c r="TYT59" i="91"/>
  <c r="TWF59" i="91"/>
  <c r="TTX59" i="91"/>
  <c r="TSN59" i="91"/>
  <c r="TRC59" i="91"/>
  <c r="TPS59" i="91"/>
  <c r="TOH59" i="91"/>
  <c r="TMX59" i="91"/>
  <c r="TLM59" i="91"/>
  <c r="TKB59" i="91"/>
  <c r="TIR59" i="91"/>
  <c r="THG59" i="91"/>
  <c r="TFW59" i="91"/>
  <c r="TEN59" i="91"/>
  <c r="TDH59" i="91"/>
  <c r="TCB59" i="91"/>
  <c r="TAV59" i="91"/>
  <c r="SZP59" i="91"/>
  <c r="SYJ59" i="91"/>
  <c r="SXD59" i="91"/>
  <c r="SVX59" i="91"/>
  <c r="SUR59" i="91"/>
  <c r="STL59" i="91"/>
  <c r="SSF59" i="91"/>
  <c r="SQZ59" i="91"/>
  <c r="SPT59" i="91"/>
  <c r="SON59" i="91"/>
  <c r="SNH59" i="91"/>
  <c r="SMB59" i="91"/>
  <c r="SKV59" i="91"/>
  <c r="UNZ59" i="91"/>
  <c r="UGF59" i="91"/>
  <c r="UAR59" i="91"/>
  <c r="TXX59" i="91"/>
  <c r="TVL59" i="91"/>
  <c r="TTN59" i="91"/>
  <c r="TSD59" i="91"/>
  <c r="TQS59" i="91"/>
  <c r="TPH59" i="91"/>
  <c r="TNX59" i="91"/>
  <c r="TMM59" i="91"/>
  <c r="TLC59" i="91"/>
  <c r="TJR59" i="91"/>
  <c r="TIH59" i="91"/>
  <c r="TGW59" i="91"/>
  <c r="TFL59" i="91"/>
  <c r="TEE59" i="91"/>
  <c r="TCY59" i="91"/>
  <c r="TBS59" i="91"/>
  <c r="TAM59" i="91"/>
  <c r="SZG59" i="91"/>
  <c r="SYA59" i="91"/>
  <c r="SWU59" i="91"/>
  <c r="SVO59" i="91"/>
  <c r="SUI59" i="91"/>
  <c r="STC59" i="91"/>
  <c r="SRW59" i="91"/>
  <c r="SQQ59" i="91"/>
  <c r="SPK59" i="91"/>
  <c r="SOE59" i="91"/>
  <c r="SMY59" i="91"/>
  <c r="SLS59" i="91"/>
  <c r="SKM59" i="91"/>
  <c r="SJO59" i="91"/>
  <c r="SIW59" i="91"/>
  <c r="SID59" i="91"/>
  <c r="SHL59" i="91"/>
  <c r="SGT59" i="91"/>
  <c r="SGB59" i="91"/>
  <c r="SFI59" i="91"/>
  <c r="SEQ59" i="91"/>
  <c r="SDY59" i="91"/>
  <c r="SDF59" i="91"/>
  <c r="SCN59" i="91"/>
  <c r="SBV59" i="91"/>
  <c r="SBD59" i="91"/>
  <c r="SAK59" i="91"/>
  <c r="RZS59" i="91"/>
  <c r="RZA59" i="91"/>
  <c r="UNH59" i="91"/>
  <c r="UFO59" i="91"/>
  <c r="UAQ59" i="91"/>
  <c r="TXW59" i="91"/>
  <c r="TVK59" i="91"/>
  <c r="TTM59" i="91"/>
  <c r="TSB59" i="91"/>
  <c r="TQR59" i="91"/>
  <c r="TPG59" i="91"/>
  <c r="TNW59" i="91"/>
  <c r="TML59" i="91"/>
  <c r="TLB59" i="91"/>
  <c r="TJQ59" i="91"/>
  <c r="TIF59" i="91"/>
  <c r="TGV59" i="91"/>
  <c r="TFK59" i="91"/>
  <c r="TED59" i="91"/>
  <c r="TCX59" i="91"/>
  <c r="TBR59" i="91"/>
  <c r="TAL59" i="91"/>
  <c r="SZF59" i="91"/>
  <c r="SXZ59" i="91"/>
  <c r="SWT59" i="91"/>
  <c r="SVN59" i="91"/>
  <c r="SUH59" i="91"/>
  <c r="STB59" i="91"/>
  <c r="SRV59" i="91"/>
  <c r="SQP59" i="91"/>
  <c r="SPJ59" i="91"/>
  <c r="SOD59" i="91"/>
  <c r="SMX59" i="91"/>
  <c r="SLR59" i="91"/>
  <c r="SKL59" i="91"/>
  <c r="SJN59" i="91"/>
  <c r="SIV59" i="91"/>
  <c r="SIC59" i="91"/>
  <c r="SHK59" i="91"/>
  <c r="SGS59" i="91"/>
  <c r="SFZ59" i="91"/>
  <c r="SFH59" i="91"/>
  <c r="SEP59" i="91"/>
  <c r="SDX59" i="91"/>
  <c r="SDE59" i="91"/>
  <c r="SCM59" i="91"/>
  <c r="SBU59" i="91"/>
  <c r="SBB59" i="91"/>
  <c r="SAJ59" i="91"/>
  <c r="RZR59" i="91"/>
  <c r="RYZ59" i="91"/>
  <c r="ULD59" i="91"/>
  <c r="UFN59" i="91"/>
  <c r="UAP59" i="91"/>
  <c r="TXV59" i="91"/>
  <c r="TVJ59" i="91"/>
  <c r="TTL59" i="91"/>
  <c r="TSA59" i="91"/>
  <c r="TQQ59" i="91"/>
  <c r="TPF59" i="91"/>
  <c r="TNV59" i="91"/>
  <c r="TMK59" i="91"/>
  <c r="TKZ59" i="91"/>
  <c r="TJP59" i="91"/>
  <c r="TIE59" i="91"/>
  <c r="TGU59" i="91"/>
  <c r="TFJ59" i="91"/>
  <c r="TEC59" i="91"/>
  <c r="TCW59" i="91"/>
  <c r="TBQ59" i="91"/>
  <c r="TAK59" i="91"/>
  <c r="SZE59" i="91"/>
  <c r="SXY59" i="91"/>
  <c r="SWS59" i="91"/>
  <c r="SVM59" i="91"/>
  <c r="SUG59" i="91"/>
  <c r="STA59" i="91"/>
  <c r="SRU59" i="91"/>
  <c r="SQO59" i="91"/>
  <c r="SPI59" i="91"/>
  <c r="SOC59" i="91"/>
  <c r="SMW59" i="91"/>
  <c r="SLQ59" i="91"/>
  <c r="SKK59" i="91"/>
  <c r="SJM59" i="91"/>
  <c r="SIT59" i="91"/>
  <c r="SIB59" i="91"/>
  <c r="SHJ59" i="91"/>
  <c r="SGR59" i="91"/>
  <c r="SFY59" i="91"/>
  <c r="SFG59" i="91"/>
  <c r="SEO59" i="91"/>
  <c r="SDV59" i="91"/>
  <c r="SDD59" i="91"/>
  <c r="SCL59" i="91"/>
  <c r="SBT59" i="91"/>
  <c r="SBA59" i="91"/>
  <c r="SAI59" i="91"/>
  <c r="RZQ59" i="91"/>
  <c r="RYX59" i="91"/>
  <c r="UKM59" i="91"/>
  <c r="UEW59" i="91"/>
  <c r="UAE59" i="91"/>
  <c r="TXL59" i="91"/>
  <c r="TUZ59" i="91"/>
  <c r="TTF59" i="91"/>
  <c r="TRV59" i="91"/>
  <c r="TQK59" i="91"/>
  <c r="TOZ59" i="91"/>
  <c r="TNP59" i="91"/>
  <c r="TME59" i="91"/>
  <c r="TKU59" i="91"/>
  <c r="TJJ59" i="91"/>
  <c r="THZ59" i="91"/>
  <c r="TGO59" i="91"/>
  <c r="TFD59" i="91"/>
  <c r="TDX59" i="91"/>
  <c r="TCR59" i="91"/>
  <c r="TBL59" i="91"/>
  <c r="TAF59" i="91"/>
  <c r="SYZ59" i="91"/>
  <c r="SXT59" i="91"/>
  <c r="SWN59" i="91"/>
  <c r="SVH59" i="91"/>
  <c r="SUB59" i="91"/>
  <c r="SSV59" i="91"/>
  <c r="SRP59" i="91"/>
  <c r="SQJ59" i="91"/>
  <c r="SPD59" i="91"/>
  <c r="SNX59" i="91"/>
  <c r="SMR59" i="91"/>
  <c r="SLL59" i="91"/>
  <c r="SKF59" i="91"/>
  <c r="SJL59" i="91"/>
  <c r="SIS59" i="91"/>
  <c r="SIA59" i="91"/>
  <c r="SHI59" i="91"/>
  <c r="SGP59" i="91"/>
  <c r="SFX59" i="91"/>
  <c r="SFF59" i="91"/>
  <c r="SEN59" i="91"/>
  <c r="SDU59" i="91"/>
  <c r="SDC59" i="91"/>
  <c r="SCK59" i="91"/>
  <c r="SBR59" i="91"/>
  <c r="SAZ59" i="91"/>
  <c r="SAH59" i="91"/>
  <c r="RZP59" i="91"/>
  <c r="RYW59" i="91"/>
  <c r="RYE59" i="91"/>
  <c r="RXM59" i="91"/>
  <c r="RWT59" i="91"/>
  <c r="RWC59" i="91"/>
  <c r="RVM59" i="91"/>
  <c r="RUW59" i="91"/>
  <c r="RUG59" i="91"/>
  <c r="RTQ59" i="91"/>
  <c r="RTA59" i="91"/>
  <c r="RSK59" i="91"/>
  <c r="RRU59" i="91"/>
  <c r="RRE59" i="91"/>
  <c r="RQO59" i="91"/>
  <c r="RPY59" i="91"/>
  <c r="RPI59" i="91"/>
  <c r="ROS59" i="91"/>
  <c r="ROC59" i="91"/>
  <c r="RNM59" i="91"/>
  <c r="RMW59" i="91"/>
  <c r="RMG59" i="91"/>
  <c r="RLQ59" i="91"/>
  <c r="RLA59" i="91"/>
  <c r="RKK59" i="91"/>
  <c r="RJU59" i="91"/>
  <c r="RJE59" i="91"/>
  <c r="RIO59" i="91"/>
  <c r="RHY59" i="91"/>
  <c r="RHI59" i="91"/>
  <c r="RGS59" i="91"/>
  <c r="RGC59" i="91"/>
  <c r="RFM59" i="91"/>
  <c r="REW59" i="91"/>
  <c r="REH59" i="91"/>
  <c r="RDW59" i="91"/>
  <c r="RDL59" i="91"/>
  <c r="RDB59" i="91"/>
  <c r="RCQ59" i="91"/>
  <c r="RCF59" i="91"/>
  <c r="RBV59" i="91"/>
  <c r="RBK59" i="91"/>
  <c r="RAZ59" i="91"/>
  <c r="RAP59" i="91"/>
  <c r="RAE59" i="91"/>
  <c r="QZT59" i="91"/>
  <c r="QZJ59" i="91"/>
  <c r="QYY59" i="91"/>
  <c r="QYN59" i="91"/>
  <c r="QYD59" i="91"/>
  <c r="QXS59" i="91"/>
  <c r="QXH59" i="91"/>
  <c r="QWY59" i="91"/>
  <c r="QWP59" i="91"/>
  <c r="QWG59" i="91"/>
  <c r="QVW59" i="91"/>
  <c r="QVN59" i="91"/>
  <c r="QVE59" i="91"/>
  <c r="QUV59" i="91"/>
  <c r="QUM59" i="91"/>
  <c r="QUD59" i="91"/>
  <c r="QTU59" i="91"/>
  <c r="QTK59" i="91"/>
  <c r="QTB59" i="91"/>
  <c r="QSS59" i="91"/>
  <c r="QSJ59" i="91"/>
  <c r="QSA59" i="91"/>
  <c r="QRR59" i="91"/>
  <c r="QRI59" i="91"/>
  <c r="QQY59" i="91"/>
  <c r="QQP59" i="91"/>
  <c r="QQG59" i="91"/>
  <c r="QPX59" i="91"/>
  <c r="QPO59" i="91"/>
  <c r="QPF59" i="91"/>
  <c r="QOX59" i="91"/>
  <c r="QOP59" i="91"/>
  <c r="QOH59" i="91"/>
  <c r="QNZ59" i="91"/>
  <c r="QNR59" i="91"/>
  <c r="QNJ59" i="91"/>
  <c r="QNB59" i="91"/>
  <c r="QMT59" i="91"/>
  <c r="QML59" i="91"/>
  <c r="QMD59" i="91"/>
  <c r="QLV59" i="91"/>
  <c r="QLN59" i="91"/>
  <c r="QLF59" i="91"/>
  <c r="QKX59" i="91"/>
  <c r="QKP59" i="91"/>
  <c r="QKH59" i="91"/>
  <c r="QJZ59" i="91"/>
  <c r="QJR59" i="91"/>
  <c r="QJJ59" i="91"/>
  <c r="QJB59" i="91"/>
  <c r="QIT59" i="91"/>
  <c r="QIL59" i="91"/>
  <c r="QID59" i="91"/>
  <c r="QHV59" i="91"/>
  <c r="QHN59" i="91"/>
  <c r="QHF59" i="91"/>
  <c r="QGX59" i="91"/>
  <c r="QGP59" i="91"/>
  <c r="QGH59" i="91"/>
  <c r="QFZ59" i="91"/>
  <c r="QFR59" i="91"/>
  <c r="QFJ59" i="91"/>
  <c r="QFB59" i="91"/>
  <c r="QET59" i="91"/>
  <c r="QEL59" i="91"/>
  <c r="QED59" i="91"/>
  <c r="QDV59" i="91"/>
  <c r="QDN59" i="91"/>
  <c r="QDF59" i="91"/>
  <c r="QCX59" i="91"/>
  <c r="QCP59" i="91"/>
  <c r="QCH59" i="91"/>
  <c r="QBZ59" i="91"/>
  <c r="QBR59" i="91"/>
  <c r="QBJ59" i="91"/>
  <c r="QBB59" i="91"/>
  <c r="QAT59" i="91"/>
  <c r="QAL59" i="91"/>
  <c r="QAD59" i="91"/>
  <c r="PZV59" i="91"/>
  <c r="PZN59" i="91"/>
  <c r="PZF59" i="91"/>
  <c r="PYX59" i="91"/>
  <c r="PYP59" i="91"/>
  <c r="PYH59" i="91"/>
  <c r="PXZ59" i="91"/>
  <c r="PXR59" i="91"/>
  <c r="PXJ59" i="91"/>
  <c r="PXB59" i="91"/>
  <c r="PWT59" i="91"/>
  <c r="PWL59" i="91"/>
  <c r="PWD59" i="91"/>
  <c r="PVV59" i="91"/>
  <c r="PVN59" i="91"/>
  <c r="PVF59" i="91"/>
  <c r="PUX59" i="91"/>
  <c r="PUP59" i="91"/>
  <c r="PUH59" i="91"/>
  <c r="PTZ59" i="91"/>
  <c r="PTR59" i="91"/>
  <c r="PTJ59" i="91"/>
  <c r="PTB59" i="91"/>
  <c r="PST59" i="91"/>
  <c r="PSL59" i="91"/>
  <c r="PSD59" i="91"/>
  <c r="PRV59" i="91"/>
  <c r="PRN59" i="91"/>
  <c r="PRF59" i="91"/>
  <c r="PQX59" i="91"/>
  <c r="PQP59" i="91"/>
  <c r="PQH59" i="91"/>
  <c r="PPZ59" i="91"/>
  <c r="PPR59" i="91"/>
  <c r="PPJ59" i="91"/>
  <c r="PPB59" i="91"/>
  <c r="POT59" i="91"/>
  <c r="POL59" i="91"/>
  <c r="POD59" i="91"/>
  <c r="PNV59" i="91"/>
  <c r="PNN59" i="91"/>
  <c r="PNF59" i="91"/>
  <c r="PMX59" i="91"/>
  <c r="PMP59" i="91"/>
  <c r="PMH59" i="91"/>
  <c r="PLZ59" i="91"/>
  <c r="PLR59" i="91"/>
  <c r="PLJ59" i="91"/>
  <c r="PLB59" i="91"/>
  <c r="PKT59" i="91"/>
  <c r="PKL59" i="91"/>
  <c r="PKD59" i="91"/>
  <c r="PJV59" i="91"/>
  <c r="PJN59" i="91"/>
  <c r="PJF59" i="91"/>
  <c r="PIX59" i="91"/>
  <c r="PIP59" i="91"/>
  <c r="PIH59" i="91"/>
  <c r="PHZ59" i="91"/>
  <c r="PHR59" i="91"/>
  <c r="PHJ59" i="91"/>
  <c r="PHB59" i="91"/>
  <c r="PGT59" i="91"/>
  <c r="PGL59" i="91"/>
  <c r="PGD59" i="91"/>
  <c r="PFV59" i="91"/>
  <c r="PFN59" i="91"/>
  <c r="PFF59" i="91"/>
  <c r="PEX59" i="91"/>
  <c r="PEP59" i="91"/>
  <c r="PEH59" i="91"/>
  <c r="PDZ59" i="91"/>
  <c r="PDR59" i="91"/>
  <c r="PDJ59" i="91"/>
  <c r="PDB59" i="91"/>
  <c r="PCT59" i="91"/>
  <c r="PCL59" i="91"/>
  <c r="PCD59" i="91"/>
  <c r="PBV59" i="91"/>
  <c r="PBN59" i="91"/>
  <c r="PBF59" i="91"/>
  <c r="PAX59" i="91"/>
  <c r="PAP59" i="91"/>
  <c r="PAH59" i="91"/>
  <c r="OZZ59" i="91"/>
  <c r="OZR59" i="91"/>
  <c r="OZJ59" i="91"/>
  <c r="OZB59" i="91"/>
  <c r="OYT59" i="91"/>
  <c r="OYL59" i="91"/>
  <c r="OYD59" i="91"/>
  <c r="OXV59" i="91"/>
  <c r="OXN59" i="91"/>
  <c r="OXF59" i="91"/>
  <c r="OWX59" i="91"/>
  <c r="OWP59" i="91"/>
  <c r="OWH59" i="91"/>
  <c r="OVZ59" i="91"/>
  <c r="OVR59" i="91"/>
  <c r="OVJ59" i="91"/>
  <c r="OVB59" i="91"/>
  <c r="OUT59" i="91"/>
  <c r="OUL59" i="91"/>
  <c r="SGG59" i="91"/>
  <c r="SAQ59" i="91"/>
  <c r="RXP59" i="91"/>
  <c r="RWF59" i="91"/>
  <c r="RUZ59" i="91"/>
  <c r="RTT59" i="91"/>
  <c r="RSN59" i="91"/>
  <c r="RRH59" i="91"/>
  <c r="RQB59" i="91"/>
  <c r="ROV59" i="91"/>
  <c r="RNP59" i="91"/>
  <c r="RMJ59" i="91"/>
  <c r="RLD59" i="91"/>
  <c r="RJX59" i="91"/>
  <c r="RIR59" i="91"/>
  <c r="RHL59" i="91"/>
  <c r="RGF59" i="91"/>
  <c r="REZ59" i="91"/>
  <c r="REA59" i="91"/>
  <c r="RDF59" i="91"/>
  <c r="RCK59" i="91"/>
  <c r="RBO59" i="91"/>
  <c r="RAT59" i="91"/>
  <c r="QZY59" i="91"/>
  <c r="QZC59" i="91"/>
  <c r="QYH59" i="91"/>
  <c r="QXM59" i="91"/>
  <c r="QWS59" i="91"/>
  <c r="QWA59" i="91"/>
  <c r="QVI59" i="91"/>
  <c r="QUP59" i="91"/>
  <c r="QTX59" i="91"/>
  <c r="QTF59" i="91"/>
  <c r="QSM59" i="91"/>
  <c r="QRU59" i="91"/>
  <c r="QRC59" i="91"/>
  <c r="QQK59" i="91"/>
  <c r="QPR59" i="91"/>
  <c r="QPA59" i="91"/>
  <c r="QOK59" i="91"/>
  <c r="QNU59" i="91"/>
  <c r="QNE59" i="91"/>
  <c r="QMO59" i="91"/>
  <c r="QLY59" i="91"/>
  <c r="QLI59" i="91"/>
  <c r="QKS59" i="91"/>
  <c r="QKC59" i="91"/>
  <c r="QJM59" i="91"/>
  <c r="QIW59" i="91"/>
  <c r="QIG59" i="91"/>
  <c r="QHQ59" i="91"/>
  <c r="QHA59" i="91"/>
  <c r="QGK59" i="91"/>
  <c r="QFU59" i="91"/>
  <c r="QFE59" i="91"/>
  <c r="QEO59" i="91"/>
  <c r="QDY59" i="91"/>
  <c r="QDI59" i="91"/>
  <c r="QCS59" i="91"/>
  <c r="QCC59" i="91"/>
  <c r="QBM59" i="91"/>
  <c r="QAW59" i="91"/>
  <c r="QAG59" i="91"/>
  <c r="PZQ59" i="91"/>
  <c r="PZA59" i="91"/>
  <c r="PYK59" i="91"/>
  <c r="PXU59" i="91"/>
  <c r="PXE59" i="91"/>
  <c r="PWO59" i="91"/>
  <c r="PVY59" i="91"/>
  <c r="PVI59" i="91"/>
  <c r="PUS59" i="91"/>
  <c r="PUC59" i="91"/>
  <c r="PTM59" i="91"/>
  <c r="PSW59" i="91"/>
  <c r="PSG59" i="91"/>
  <c r="PRQ59" i="91"/>
  <c r="PRA59" i="91"/>
  <c r="PQK59" i="91"/>
  <c r="PPU59" i="91"/>
  <c r="PPE59" i="91"/>
  <c r="POO59" i="91"/>
  <c r="PNY59" i="91"/>
  <c r="PNI59" i="91"/>
  <c r="PMS59" i="91"/>
  <c r="PMC59" i="91"/>
  <c r="PLM59" i="91"/>
  <c r="PKW59" i="91"/>
  <c r="PKG59" i="91"/>
  <c r="PJQ59" i="91"/>
  <c r="PJA59" i="91"/>
  <c r="PIK59" i="91"/>
  <c r="PHU59" i="91"/>
  <c r="PHE59" i="91"/>
  <c r="PGO59" i="91"/>
  <c r="PFY59" i="91"/>
  <c r="PFI59" i="91"/>
  <c r="PES59" i="91"/>
  <c r="PEC59" i="91"/>
  <c r="PDM59" i="91"/>
  <c r="PCW59" i="91"/>
  <c r="PCG59" i="91"/>
  <c r="PBQ59" i="91"/>
  <c r="PBA59" i="91"/>
  <c r="PAK59" i="91"/>
  <c r="OZU59" i="91"/>
  <c r="OZE59" i="91"/>
  <c r="OYO59" i="91"/>
  <c r="OXY59" i="91"/>
  <c r="OXI59" i="91"/>
  <c r="OWS59" i="91"/>
  <c r="OWC59" i="91"/>
  <c r="OVM59" i="91"/>
  <c r="OUW59" i="91"/>
  <c r="OUG59" i="91"/>
  <c r="OTV59" i="91"/>
  <c r="OTL59" i="91"/>
  <c r="OTC59" i="91"/>
  <c r="OST59" i="91"/>
  <c r="OSK59" i="91"/>
  <c r="OSB59" i="91"/>
  <c r="ORS59" i="91"/>
  <c r="ORJ59" i="91"/>
  <c r="OQZ59" i="91"/>
  <c r="OQQ59" i="91"/>
  <c r="OQH59" i="91"/>
  <c r="OPY59" i="91"/>
  <c r="OPP59" i="91"/>
  <c r="OPG59" i="91"/>
  <c r="OOX59" i="91"/>
  <c r="OON59" i="91"/>
  <c r="OOE59" i="91"/>
  <c r="ONV59" i="91"/>
  <c r="ONM59" i="91"/>
  <c r="OND59" i="91"/>
  <c r="OMU59" i="91"/>
  <c r="OML59" i="91"/>
  <c r="OMB59" i="91"/>
  <c r="OLS59" i="91"/>
  <c r="OLJ59" i="91"/>
  <c r="OLA59" i="91"/>
  <c r="OKR59" i="91"/>
  <c r="OKI59" i="91"/>
  <c r="OJZ59" i="91"/>
  <c r="OJP59" i="91"/>
  <c r="OJG59" i="91"/>
  <c r="OIX59" i="91"/>
  <c r="OIO59" i="91"/>
  <c r="OIF59" i="91"/>
  <c r="OHW59" i="91"/>
  <c r="OHN59" i="91"/>
  <c r="OHD59" i="91"/>
  <c r="OGU59" i="91"/>
  <c r="OGL59" i="91"/>
  <c r="OGC59" i="91"/>
  <c r="OFT59" i="91"/>
  <c r="OFK59" i="91"/>
  <c r="OFB59" i="91"/>
  <c r="OER59" i="91"/>
  <c r="OEI59" i="91"/>
  <c r="ODZ59" i="91"/>
  <c r="ODQ59" i="91"/>
  <c r="ODH59" i="91"/>
  <c r="OCY59" i="91"/>
  <c r="OCP59" i="91"/>
  <c r="OCF59" i="91"/>
  <c r="OBW59" i="91"/>
  <c r="OBN59" i="91"/>
  <c r="OBE59" i="91"/>
  <c r="OAV59" i="91"/>
  <c r="OAM59" i="91"/>
  <c r="OAD59" i="91"/>
  <c r="NZT59" i="91"/>
  <c r="NZL59" i="91"/>
  <c r="NZD59" i="91"/>
  <c r="NYV59" i="91"/>
  <c r="NYN59" i="91"/>
  <c r="NYF59" i="91"/>
  <c r="NXX59" i="91"/>
  <c r="NXP59" i="91"/>
  <c r="NXH59" i="91"/>
  <c r="NWZ59" i="91"/>
  <c r="NWR59" i="91"/>
  <c r="NWJ59" i="91"/>
  <c r="NWB59" i="91"/>
  <c r="NVT59" i="91"/>
  <c r="NVL59" i="91"/>
  <c r="NVD59" i="91"/>
  <c r="NUV59" i="91"/>
  <c r="NUN59" i="91"/>
  <c r="NUF59" i="91"/>
  <c r="NTX59" i="91"/>
  <c r="NTP59" i="91"/>
  <c r="NTH59" i="91"/>
  <c r="NSZ59" i="91"/>
  <c r="NSR59" i="91"/>
  <c r="NSJ59" i="91"/>
  <c r="NSB59" i="91"/>
  <c r="NRT59" i="91"/>
  <c r="NRL59" i="91"/>
  <c r="NRD59" i="91"/>
  <c r="NQV59" i="91"/>
  <c r="NQN59" i="91"/>
  <c r="NQF59" i="91"/>
  <c r="NPX59" i="91"/>
  <c r="NPP59" i="91"/>
  <c r="NPH59" i="91"/>
  <c r="NOZ59" i="91"/>
  <c r="NOR59" i="91"/>
  <c r="NOJ59" i="91"/>
  <c r="NOB59" i="91"/>
  <c r="NNT59" i="91"/>
  <c r="NNL59" i="91"/>
  <c r="NND59" i="91"/>
  <c r="NMV59" i="91"/>
  <c r="NMN59" i="91"/>
  <c r="NMF59" i="91"/>
  <c r="NLX59" i="91"/>
  <c r="NLP59" i="91"/>
  <c r="NLH59" i="91"/>
  <c r="NKZ59" i="91"/>
  <c r="NKR59" i="91"/>
  <c r="NKJ59" i="91"/>
  <c r="NKB59" i="91"/>
  <c r="NJT59" i="91"/>
  <c r="SFO59" i="91"/>
  <c r="RZY59" i="91"/>
  <c r="RXO59" i="91"/>
  <c r="RWE59" i="91"/>
  <c r="RUY59" i="91"/>
  <c r="RTS59" i="91"/>
  <c r="RSM59" i="91"/>
  <c r="RRG59" i="91"/>
  <c r="RQA59" i="91"/>
  <c r="ROU59" i="91"/>
  <c r="RNO59" i="91"/>
  <c r="RMI59" i="91"/>
  <c r="RLC59" i="91"/>
  <c r="RJW59" i="91"/>
  <c r="RIQ59" i="91"/>
  <c r="RHK59" i="91"/>
  <c r="RGE59" i="91"/>
  <c r="REY59" i="91"/>
  <c r="RDZ59" i="91"/>
  <c r="RDD59" i="91"/>
  <c r="RCI59" i="91"/>
  <c r="RBN59" i="91"/>
  <c r="RAR59" i="91"/>
  <c r="QZW59" i="91"/>
  <c r="QZB59" i="91"/>
  <c r="QYF59" i="91"/>
  <c r="QXK59" i="91"/>
  <c r="QWR59" i="91"/>
  <c r="QVZ59" i="91"/>
  <c r="QVG59" i="91"/>
  <c r="QUO59" i="91"/>
  <c r="QTW59" i="91"/>
  <c r="QTE59" i="91"/>
  <c r="QSL59" i="91"/>
  <c r="QRT59" i="91"/>
  <c r="QRB59" i="91"/>
  <c r="QQI59" i="91"/>
  <c r="QPQ59" i="91"/>
  <c r="QOZ59" i="91"/>
  <c r="QOJ59" i="91"/>
  <c r="QNT59" i="91"/>
  <c r="QND59" i="91"/>
  <c r="QMN59" i="91"/>
  <c r="QLX59" i="91"/>
  <c r="QLH59" i="91"/>
  <c r="QKR59" i="91"/>
  <c r="QKB59" i="91"/>
  <c r="QJL59" i="91"/>
  <c r="QIV59" i="91"/>
  <c r="QIF59" i="91"/>
  <c r="QHP59" i="91"/>
  <c r="QGZ59" i="91"/>
  <c r="QGJ59" i="91"/>
  <c r="QFT59" i="91"/>
  <c r="QFD59" i="91"/>
  <c r="QEN59" i="91"/>
  <c r="QDX59" i="91"/>
  <c r="QDH59" i="91"/>
  <c r="QCR59" i="91"/>
  <c r="QCB59" i="91"/>
  <c r="QBL59" i="91"/>
  <c r="QAV59" i="91"/>
  <c r="QAF59" i="91"/>
  <c r="PZP59" i="91"/>
  <c r="PYZ59" i="91"/>
  <c r="PYJ59" i="91"/>
  <c r="PXT59" i="91"/>
  <c r="PXD59" i="91"/>
  <c r="PWN59" i="91"/>
  <c r="PVX59" i="91"/>
  <c r="PVH59" i="91"/>
  <c r="PUR59" i="91"/>
  <c r="PUB59" i="91"/>
  <c r="PTL59" i="91"/>
  <c r="PSV59" i="91"/>
  <c r="PSF59" i="91"/>
  <c r="PRP59" i="91"/>
  <c r="PQZ59" i="91"/>
  <c r="PQJ59" i="91"/>
  <c r="PPT59" i="91"/>
  <c r="PPD59" i="91"/>
  <c r="PON59" i="91"/>
  <c r="PNX59" i="91"/>
  <c r="PNH59" i="91"/>
  <c r="PMR59" i="91"/>
  <c r="PMB59" i="91"/>
  <c r="PLL59" i="91"/>
  <c r="PKV59" i="91"/>
  <c r="PKF59" i="91"/>
  <c r="PJP59" i="91"/>
  <c r="PIZ59" i="91"/>
  <c r="PIJ59" i="91"/>
  <c r="PHT59" i="91"/>
  <c r="PHD59" i="91"/>
  <c r="PGN59" i="91"/>
  <c r="PFX59" i="91"/>
  <c r="PFH59" i="91"/>
  <c r="PER59" i="91"/>
  <c r="PEB59" i="91"/>
  <c r="PDL59" i="91"/>
  <c r="PCV59" i="91"/>
  <c r="PCF59" i="91"/>
  <c r="PBP59" i="91"/>
  <c r="PAZ59" i="91"/>
  <c r="PAJ59" i="91"/>
  <c r="OZT59" i="91"/>
  <c r="OZD59" i="91"/>
  <c r="OYN59" i="91"/>
  <c r="OXX59" i="91"/>
  <c r="OXH59" i="91"/>
  <c r="OWR59" i="91"/>
  <c r="OWB59" i="91"/>
  <c r="OVL59" i="91"/>
  <c r="OUV59" i="91"/>
  <c r="OUF59" i="91"/>
  <c r="OTT59" i="91"/>
  <c r="OTK59" i="91"/>
  <c r="OTB59" i="91"/>
  <c r="OSS59" i="91"/>
  <c r="OSJ59" i="91"/>
  <c r="OSA59" i="91"/>
  <c r="ORR59" i="91"/>
  <c r="ORH59" i="91"/>
  <c r="OQY59" i="91"/>
  <c r="OQP59" i="91"/>
  <c r="OQG59" i="91"/>
  <c r="OPX59" i="91"/>
  <c r="OPO59" i="91"/>
  <c r="OPF59" i="91"/>
  <c r="OOV59" i="91"/>
  <c r="OOM59" i="91"/>
  <c r="OOD59" i="91"/>
  <c r="ONU59" i="91"/>
  <c r="ONL59" i="91"/>
  <c r="ONC59" i="91"/>
  <c r="OMT59" i="91"/>
  <c r="OMJ59" i="91"/>
  <c r="OMA59" i="91"/>
  <c r="OLR59" i="91"/>
  <c r="OLI59" i="91"/>
  <c r="OKZ59" i="91"/>
  <c r="OKQ59" i="91"/>
  <c r="OKH59" i="91"/>
  <c r="OJX59" i="91"/>
  <c r="OJO59" i="91"/>
  <c r="OJF59" i="91"/>
  <c r="OIW59" i="91"/>
  <c r="OIN59" i="91"/>
  <c r="OIE59" i="91"/>
  <c r="OHV59" i="91"/>
  <c r="OHL59" i="91"/>
  <c r="OHC59" i="91"/>
  <c r="OGT59" i="91"/>
  <c r="OGK59" i="91"/>
  <c r="OGB59" i="91"/>
  <c r="OFS59" i="91"/>
  <c r="OFJ59" i="91"/>
  <c r="OEZ59" i="91"/>
  <c r="OEQ59" i="91"/>
  <c r="OEH59" i="91"/>
  <c r="ODY59" i="91"/>
  <c r="ODP59" i="91"/>
  <c r="ODG59" i="91"/>
  <c r="OCX59" i="91"/>
  <c r="OCN59" i="91"/>
  <c r="OCE59" i="91"/>
  <c r="OBV59" i="91"/>
  <c r="OBM59" i="91"/>
  <c r="OBD59" i="91"/>
  <c r="OAU59" i="91"/>
  <c r="OAL59" i="91"/>
  <c r="SEW59" i="91"/>
  <c r="RZF59" i="91"/>
  <c r="RXN59" i="91"/>
  <c r="RWD59" i="91"/>
  <c r="RUX59" i="91"/>
  <c r="RTR59" i="91"/>
  <c r="RSL59" i="91"/>
  <c r="RRF59" i="91"/>
  <c r="RPZ59" i="91"/>
  <c r="ROT59" i="91"/>
  <c r="RNN59" i="91"/>
  <c r="RMH59" i="91"/>
  <c r="RLB59" i="91"/>
  <c r="RJV59" i="91"/>
  <c r="RIP59" i="91"/>
  <c r="RHJ59" i="91"/>
  <c r="RGD59" i="91"/>
  <c r="REX59" i="91"/>
  <c r="RDY59" i="91"/>
  <c r="RDC59" i="91"/>
  <c r="RCH59" i="91"/>
  <c r="RBM59" i="91"/>
  <c r="RAQ59" i="91"/>
  <c r="QZV59" i="91"/>
  <c r="QZA59" i="91"/>
  <c r="QYE59" i="91"/>
  <c r="QXJ59" i="91"/>
  <c r="QWQ59" i="91"/>
  <c r="QVY59" i="91"/>
  <c r="QVF59" i="91"/>
  <c r="QUN59" i="91"/>
  <c r="QTV59" i="91"/>
  <c r="QTC59" i="91"/>
  <c r="QSK59" i="91"/>
  <c r="QRS59" i="91"/>
  <c r="QRA59" i="91"/>
  <c r="QQH59" i="91"/>
  <c r="QPP59" i="91"/>
  <c r="QOY59" i="91"/>
  <c r="QOI59" i="91"/>
  <c r="QNS59" i="91"/>
  <c r="QNC59" i="91"/>
  <c r="QMM59" i="91"/>
  <c r="QLW59" i="91"/>
  <c r="QLG59" i="91"/>
  <c r="QKQ59" i="91"/>
  <c r="QKA59" i="91"/>
  <c r="QJK59" i="91"/>
  <c r="QIU59" i="91"/>
  <c r="QIE59" i="91"/>
  <c r="QHO59" i="91"/>
  <c r="QGY59" i="91"/>
  <c r="QGI59" i="91"/>
  <c r="QFS59" i="91"/>
  <c r="QFC59" i="91"/>
  <c r="QEM59" i="91"/>
  <c r="QDW59" i="91"/>
  <c r="QDG59" i="91"/>
  <c r="QCQ59" i="91"/>
  <c r="QCA59" i="91"/>
  <c r="QBK59" i="91"/>
  <c r="QAU59" i="91"/>
  <c r="QAE59" i="91"/>
  <c r="PZO59" i="91"/>
  <c r="PYY59" i="91"/>
  <c r="PYI59" i="91"/>
  <c r="PXS59" i="91"/>
  <c r="PXC59" i="91"/>
  <c r="PWM59" i="91"/>
  <c r="PVW59" i="91"/>
  <c r="PVG59" i="91"/>
  <c r="PUQ59" i="91"/>
  <c r="PUA59" i="91"/>
  <c r="PTK59" i="91"/>
  <c r="PSU59" i="91"/>
  <c r="PSE59" i="91"/>
  <c r="PRO59" i="91"/>
  <c r="PQY59" i="91"/>
  <c r="PQI59" i="91"/>
  <c r="PPS59" i="91"/>
  <c r="PPC59" i="91"/>
  <c r="POM59" i="91"/>
  <c r="PNW59" i="91"/>
  <c r="PNG59" i="91"/>
  <c r="PMQ59" i="91"/>
  <c r="PMA59" i="91"/>
  <c r="PLK59" i="91"/>
  <c r="PKU59" i="91"/>
  <c r="PKE59" i="91"/>
  <c r="PJO59" i="91"/>
  <c r="PIY59" i="91"/>
  <c r="PII59" i="91"/>
  <c r="PHS59" i="91"/>
  <c r="PHC59" i="91"/>
  <c r="PGM59" i="91"/>
  <c r="PFW59" i="91"/>
  <c r="PFG59" i="91"/>
  <c r="PEQ59" i="91"/>
  <c r="PEA59" i="91"/>
  <c r="PDK59" i="91"/>
  <c r="PCU59" i="91"/>
  <c r="PCE59" i="91"/>
  <c r="PBO59" i="91"/>
  <c r="PAY59" i="91"/>
  <c r="PAI59" i="91"/>
  <c r="OZS59" i="91"/>
  <c r="OZC59" i="91"/>
  <c r="OYM59" i="91"/>
  <c r="OXW59" i="91"/>
  <c r="OXG59" i="91"/>
  <c r="OWQ59" i="91"/>
  <c r="OWA59" i="91"/>
  <c r="OVK59" i="91"/>
  <c r="OUU59" i="91"/>
  <c r="OUE59" i="91"/>
  <c r="OTS59" i="91"/>
  <c r="OTJ59" i="91"/>
  <c r="OTA59" i="91"/>
  <c r="OSR59" i="91"/>
  <c r="OSI59" i="91"/>
  <c r="ORZ59" i="91"/>
  <c r="ORP59" i="91"/>
  <c r="ORG59" i="91"/>
  <c r="OQX59" i="91"/>
  <c r="OQO59" i="91"/>
  <c r="OQF59" i="91"/>
  <c r="OPW59" i="91"/>
  <c r="OPN59" i="91"/>
  <c r="OPD59" i="91"/>
  <c r="OOU59" i="91"/>
  <c r="OOL59" i="91"/>
  <c r="OOC59" i="91"/>
  <c r="ONT59" i="91"/>
  <c r="ONK59" i="91"/>
  <c r="ONB59" i="91"/>
  <c r="OMR59" i="91"/>
  <c r="OMI59" i="91"/>
  <c r="OLZ59" i="91"/>
  <c r="OLQ59" i="91"/>
  <c r="OLH59" i="91"/>
  <c r="OKY59" i="91"/>
  <c r="OKP59" i="91"/>
  <c r="OKF59" i="91"/>
  <c r="OJW59" i="91"/>
  <c r="OJN59" i="91"/>
  <c r="OJE59" i="91"/>
  <c r="OIV59" i="91"/>
  <c r="OIM59" i="91"/>
  <c r="OID59" i="91"/>
  <c r="OHT59" i="91"/>
  <c r="OHK59" i="91"/>
  <c r="OHB59" i="91"/>
  <c r="OGS59" i="91"/>
  <c r="OGJ59" i="91"/>
  <c r="OGA59" i="91"/>
  <c r="OFR59" i="91"/>
  <c r="OFH59" i="91"/>
  <c r="OEY59" i="91"/>
  <c r="OEP59" i="91"/>
  <c r="OEG59" i="91"/>
  <c r="ODX59" i="91"/>
  <c r="ODO59" i="91"/>
  <c r="ODF59" i="91"/>
  <c r="OCV59" i="91"/>
  <c r="OCM59" i="91"/>
  <c r="OCD59" i="91"/>
  <c r="OBU59" i="91"/>
  <c r="OBL59" i="91"/>
  <c r="OBC59" i="91"/>
  <c r="OAT59" i="91"/>
  <c r="SHR59" i="91"/>
  <c r="SCB59" i="91"/>
  <c r="RYF59" i="91"/>
  <c r="RWV59" i="91"/>
  <c r="RVN59" i="91"/>
  <c r="RUH59" i="91"/>
  <c r="RTB59" i="91"/>
  <c r="RRV59" i="91"/>
  <c r="RQP59" i="91"/>
  <c r="RPJ59" i="91"/>
  <c r="ROD59" i="91"/>
  <c r="RMX59" i="91"/>
  <c r="RLR59" i="91"/>
  <c r="RKL59" i="91"/>
  <c r="RJF59" i="91"/>
  <c r="RHZ59" i="91"/>
  <c r="RGT59" i="91"/>
  <c r="RFN59" i="91"/>
  <c r="REI59" i="91"/>
  <c r="RDN59" i="91"/>
  <c r="RCS59" i="91"/>
  <c r="RBW59" i="91"/>
  <c r="RBB59" i="91"/>
  <c r="RAG59" i="91"/>
  <c r="QZK59" i="91"/>
  <c r="QYP59" i="91"/>
  <c r="QXU59" i="91"/>
  <c r="QWZ59" i="91"/>
  <c r="QWH59" i="91"/>
  <c r="QVO59" i="91"/>
  <c r="QUW59" i="91"/>
  <c r="QUE59" i="91"/>
  <c r="QTM59" i="91"/>
  <c r="QST59" i="91"/>
  <c r="QSB59" i="91"/>
  <c r="QRJ59" i="91"/>
  <c r="QQQ59" i="91"/>
  <c r="QPY59" i="91"/>
  <c r="QPG59" i="91"/>
  <c r="QOQ59" i="91"/>
  <c r="QOA59" i="91"/>
  <c r="QNK59" i="91"/>
  <c r="QMU59" i="91"/>
  <c r="QME59" i="91"/>
  <c r="QLO59" i="91"/>
  <c r="QKY59" i="91"/>
  <c r="QKI59" i="91"/>
  <c r="QJS59" i="91"/>
  <c r="QJC59" i="91"/>
  <c r="QIM59" i="91"/>
  <c r="QHW59" i="91"/>
  <c r="QHG59" i="91"/>
  <c r="QGQ59" i="91"/>
  <c r="QGA59" i="91"/>
  <c r="QFK59" i="91"/>
  <c r="QEU59" i="91"/>
  <c r="QEE59" i="91"/>
  <c r="QDO59" i="91"/>
  <c r="QCY59" i="91"/>
  <c r="QCI59" i="91"/>
  <c r="QBS59" i="91"/>
  <c r="QBC59" i="91"/>
  <c r="QAM59" i="91"/>
  <c r="PZW59" i="91"/>
  <c r="PZG59" i="91"/>
  <c r="PYQ59" i="91"/>
  <c r="PYA59" i="91"/>
  <c r="PXK59" i="91"/>
  <c r="PWU59" i="91"/>
  <c r="PWE59" i="91"/>
  <c r="PVO59" i="91"/>
  <c r="PUY59" i="91"/>
  <c r="PUI59" i="91"/>
  <c r="PTS59" i="91"/>
  <c r="PTC59" i="91"/>
  <c r="PSM59" i="91"/>
  <c r="PRW59" i="91"/>
  <c r="PRG59" i="91"/>
  <c r="PQQ59" i="91"/>
  <c r="PQA59" i="91"/>
  <c r="PPK59" i="91"/>
  <c r="POU59" i="91"/>
  <c r="POE59" i="91"/>
  <c r="PNO59" i="91"/>
  <c r="PMY59" i="91"/>
  <c r="PMI59" i="91"/>
  <c r="PLS59" i="91"/>
  <c r="PLC59" i="91"/>
  <c r="PKM59" i="91"/>
  <c r="PJW59" i="91"/>
  <c r="PJG59" i="91"/>
  <c r="PIQ59" i="91"/>
  <c r="PIA59" i="91"/>
  <c r="PHK59" i="91"/>
  <c r="PGU59" i="91"/>
  <c r="PGE59" i="91"/>
  <c r="PFO59" i="91"/>
  <c r="PEY59" i="91"/>
  <c r="PEI59" i="91"/>
  <c r="PDS59" i="91"/>
  <c r="PDC59" i="91"/>
  <c r="PCM59" i="91"/>
  <c r="PBW59" i="91"/>
  <c r="PBG59" i="91"/>
  <c r="PAQ59" i="91"/>
  <c r="PAA59" i="91"/>
  <c r="OZK59" i="91"/>
  <c r="OYU59" i="91"/>
  <c r="OYE59" i="91"/>
  <c r="OXO59" i="91"/>
  <c r="OWY59" i="91"/>
  <c r="OWI59" i="91"/>
  <c r="OVS59" i="91"/>
  <c r="OVC59" i="91"/>
  <c r="OUM59" i="91"/>
  <c r="OTX59" i="91"/>
  <c r="OTO59" i="91"/>
  <c r="OTF59" i="91"/>
  <c r="OSV59" i="91"/>
  <c r="OSM59" i="91"/>
  <c r="OSD59" i="91"/>
  <c r="ORU59" i="91"/>
  <c r="ORL59" i="91"/>
  <c r="ORC59" i="91"/>
  <c r="OQT59" i="91"/>
  <c r="OQJ59" i="91"/>
  <c r="OQA59" i="91"/>
  <c r="OPR59" i="91"/>
  <c r="OPI59" i="91"/>
  <c r="OOZ59" i="91"/>
  <c r="OOQ59" i="91"/>
  <c r="OOH59" i="91"/>
  <c r="ONX59" i="91"/>
  <c r="ONO59" i="91"/>
  <c r="ONF59" i="91"/>
  <c r="OMW59" i="91"/>
  <c r="OMN59" i="91"/>
  <c r="OME59" i="91"/>
  <c r="OLV59" i="91"/>
  <c r="OLL59" i="91"/>
  <c r="OLC59" i="91"/>
  <c r="OKT59" i="91"/>
  <c r="OKK59" i="91"/>
  <c r="OKB59" i="91"/>
  <c r="OJS59" i="91"/>
  <c r="OJJ59" i="91"/>
  <c r="OIZ59" i="91"/>
  <c r="OIQ59" i="91"/>
  <c r="OIH59" i="91"/>
  <c r="OHY59" i="91"/>
  <c r="OHP59" i="91"/>
  <c r="OHG59" i="91"/>
  <c r="OGX59" i="91"/>
  <c r="OGN59" i="91"/>
  <c r="OGE59" i="91"/>
  <c r="OFV59" i="91"/>
  <c r="OFM59" i="91"/>
  <c r="OFD59" i="91"/>
  <c r="OEU59" i="91"/>
  <c r="OEL59" i="91"/>
  <c r="OEB59" i="91"/>
  <c r="ODS59" i="91"/>
  <c r="ODJ59" i="91"/>
  <c r="ODA59" i="91"/>
  <c r="OCR59" i="91"/>
  <c r="OCI59" i="91"/>
  <c r="OBZ59" i="91"/>
  <c r="OBP59" i="91"/>
  <c r="OBG59" i="91"/>
  <c r="OAX59" i="91"/>
  <c r="SDL59" i="91"/>
  <c r="RWX59" i="91"/>
  <c r="RUJ59" i="91"/>
  <c r="RRX59" i="91"/>
  <c r="RPL59" i="91"/>
  <c r="RMZ59" i="91"/>
  <c r="RKN59" i="91"/>
  <c r="RIB59" i="91"/>
  <c r="RFP59" i="91"/>
  <c r="RDQ59" i="91"/>
  <c r="RBZ59" i="91"/>
  <c r="RAI59" i="91"/>
  <c r="QYS59" i="91"/>
  <c r="QXB59" i="91"/>
  <c r="QVR59" i="91"/>
  <c r="QUG59" i="91"/>
  <c r="QSW59" i="91"/>
  <c r="QRL59" i="91"/>
  <c r="QQA59" i="91"/>
  <c r="QOS59" i="91"/>
  <c r="QNM59" i="91"/>
  <c r="QMG59" i="91"/>
  <c r="QLA59" i="91"/>
  <c r="QJU59" i="91"/>
  <c r="QIO59" i="91"/>
  <c r="QHI59" i="91"/>
  <c r="QGC59" i="91"/>
  <c r="QEW59" i="91"/>
  <c r="QDQ59" i="91"/>
  <c r="QCK59" i="91"/>
  <c r="QBE59" i="91"/>
  <c r="PZY59" i="91"/>
  <c r="PYS59" i="91"/>
  <c r="PXM59" i="91"/>
  <c r="PWG59" i="91"/>
  <c r="PVA59" i="91"/>
  <c r="PTU59" i="91"/>
  <c r="PSO59" i="91"/>
  <c r="PRI59" i="91"/>
  <c r="PQC59" i="91"/>
  <c r="POW59" i="91"/>
  <c r="PNQ59" i="91"/>
  <c r="PMK59" i="91"/>
  <c r="PLE59" i="91"/>
  <c r="PJY59" i="91"/>
  <c r="PIS59" i="91"/>
  <c r="PHM59" i="91"/>
  <c r="PGG59" i="91"/>
  <c r="PFA59" i="91"/>
  <c r="PDU59" i="91"/>
  <c r="PCO59" i="91"/>
  <c r="PBI59" i="91"/>
  <c r="PAC59" i="91"/>
  <c r="OYW59" i="91"/>
  <c r="OXQ59" i="91"/>
  <c r="OWK59" i="91"/>
  <c r="OVE59" i="91"/>
  <c r="OTZ59" i="91"/>
  <c r="OTH59" i="91"/>
  <c r="OSP59" i="91"/>
  <c r="ORW59" i="91"/>
  <c r="ORE59" i="91"/>
  <c r="OQM59" i="91"/>
  <c r="OPT59" i="91"/>
  <c r="OPB59" i="91"/>
  <c r="OOJ59" i="91"/>
  <c r="ONR59" i="91"/>
  <c r="OMY59" i="91"/>
  <c r="OMG59" i="91"/>
  <c r="OLO59" i="91"/>
  <c r="OKV59" i="91"/>
  <c r="OKD59" i="91"/>
  <c r="OJL59" i="91"/>
  <c r="OIT59" i="91"/>
  <c r="OIA59" i="91"/>
  <c r="OHI59" i="91"/>
  <c r="OGQ59" i="91"/>
  <c r="OFX59" i="91"/>
  <c r="OFF59" i="91"/>
  <c r="OEN59" i="91"/>
  <c r="ODV59" i="91"/>
  <c r="ODC59" i="91"/>
  <c r="OCK59" i="91"/>
  <c r="OBS59" i="91"/>
  <c r="OAZ59" i="91"/>
  <c r="OAJ59" i="91"/>
  <c r="NZZ59" i="91"/>
  <c r="NZP59" i="91"/>
  <c r="NZG59" i="91"/>
  <c r="NYX59" i="91"/>
  <c r="NYO59" i="91"/>
  <c r="NYE59" i="91"/>
  <c r="NXV59" i="91"/>
  <c r="NXM59" i="91"/>
  <c r="NXD59" i="91"/>
  <c r="NWU59" i="91"/>
  <c r="NWL59" i="91"/>
  <c r="NWC59" i="91"/>
  <c r="NVS59" i="91"/>
  <c r="NVJ59" i="91"/>
  <c r="NVA59" i="91"/>
  <c r="NUR59" i="91"/>
  <c r="NUI59" i="91"/>
  <c r="NTZ59" i="91"/>
  <c r="NTQ59" i="91"/>
  <c r="NTG59" i="91"/>
  <c r="NSX59" i="91"/>
  <c r="NSO59" i="91"/>
  <c r="NSF59" i="91"/>
  <c r="NRW59" i="91"/>
  <c r="NRN59" i="91"/>
  <c r="NRE59" i="91"/>
  <c r="NQU59" i="91"/>
  <c r="NQL59" i="91"/>
  <c r="NQC59" i="91"/>
  <c r="NPT59" i="91"/>
  <c r="NPK59" i="91"/>
  <c r="NPB59" i="91"/>
  <c r="NOS59" i="91"/>
  <c r="NOI59" i="91"/>
  <c r="NNZ59" i="91"/>
  <c r="NNQ59" i="91"/>
  <c r="NNH59" i="91"/>
  <c r="NMY59" i="91"/>
  <c r="NMP59" i="91"/>
  <c r="NMG59" i="91"/>
  <c r="NLW59" i="91"/>
  <c r="NLN59" i="91"/>
  <c r="NLE59" i="91"/>
  <c r="NKV59" i="91"/>
  <c r="NKM59" i="91"/>
  <c r="NKD59" i="91"/>
  <c r="NJU59" i="91"/>
  <c r="NJL59" i="91"/>
  <c r="NJD59" i="91"/>
  <c r="NIV59" i="91"/>
  <c r="NIN59" i="91"/>
  <c r="NIF59" i="91"/>
  <c r="NHX59" i="91"/>
  <c r="NHP59" i="91"/>
  <c r="NHH59" i="91"/>
  <c r="NGZ59" i="91"/>
  <c r="NGR59" i="91"/>
  <c r="NGJ59" i="91"/>
  <c r="NGB59" i="91"/>
  <c r="NFT59" i="91"/>
  <c r="NFL59" i="91"/>
  <c r="NFD59" i="91"/>
  <c r="NEV59" i="91"/>
  <c r="NEN59" i="91"/>
  <c r="NEF59" i="91"/>
  <c r="NDX59" i="91"/>
  <c r="NDP59" i="91"/>
  <c r="NDH59" i="91"/>
  <c r="NCZ59" i="91"/>
  <c r="NCR59" i="91"/>
  <c r="NCJ59" i="91"/>
  <c r="NCB59" i="91"/>
  <c r="NBT59" i="91"/>
  <c r="NBL59" i="91"/>
  <c r="NBD59" i="91"/>
  <c r="NAV59" i="91"/>
  <c r="NAN59" i="91"/>
  <c r="NAF59" i="91"/>
  <c r="MZX59" i="91"/>
  <c r="MZP59" i="91"/>
  <c r="MZH59" i="91"/>
  <c r="MYZ59" i="91"/>
  <c r="MYR59" i="91"/>
  <c r="MYJ59" i="91"/>
  <c r="MYB59" i="91"/>
  <c r="MXT59" i="91"/>
  <c r="MXL59" i="91"/>
  <c r="MXD59" i="91"/>
  <c r="MWV59" i="91"/>
  <c r="MWN59" i="91"/>
  <c r="MWF59" i="91"/>
  <c r="MVX59" i="91"/>
  <c r="MVP59" i="91"/>
  <c r="MVH59" i="91"/>
  <c r="MUZ59" i="91"/>
  <c r="MUR59" i="91"/>
  <c r="MUJ59" i="91"/>
  <c r="MUB59" i="91"/>
  <c r="MTT59" i="91"/>
  <c r="MTL59" i="91"/>
  <c r="MTD59" i="91"/>
  <c r="MSV59" i="91"/>
  <c r="MSN59" i="91"/>
  <c r="MSF59" i="91"/>
  <c r="MRX59" i="91"/>
  <c r="MRP59" i="91"/>
  <c r="MRH59" i="91"/>
  <c r="MQZ59" i="91"/>
  <c r="MQR59" i="91"/>
  <c r="MQJ59" i="91"/>
  <c r="MQB59" i="91"/>
  <c r="MPT59" i="91"/>
  <c r="MPL59" i="91"/>
  <c r="MPD59" i="91"/>
  <c r="MOV59" i="91"/>
  <c r="MON59" i="91"/>
  <c r="MOF59" i="91"/>
  <c r="MNX59" i="91"/>
  <c r="MNP59" i="91"/>
  <c r="MNH59" i="91"/>
  <c r="MMZ59" i="91"/>
  <c r="MMR59" i="91"/>
  <c r="MMJ59" i="91"/>
  <c r="MMB59" i="91"/>
  <c r="MLT59" i="91"/>
  <c r="MLL59" i="91"/>
  <c r="MLD59" i="91"/>
  <c r="MKV59" i="91"/>
  <c r="MKN59" i="91"/>
  <c r="MKF59" i="91"/>
  <c r="MJX59" i="91"/>
  <c r="MJP59" i="91"/>
  <c r="MJH59" i="91"/>
  <c r="MIZ59" i="91"/>
  <c r="MIR59" i="91"/>
  <c r="MIJ59" i="91"/>
  <c r="MIB59" i="91"/>
  <c r="MHT59" i="91"/>
  <c r="MHL59" i="91"/>
  <c r="MHD59" i="91"/>
  <c r="MGV59" i="91"/>
  <c r="MGN59" i="91"/>
  <c r="MGF59" i="91"/>
  <c r="MFX59" i="91"/>
  <c r="MFP59" i="91"/>
  <c r="MFH59" i="91"/>
  <c r="MEZ59" i="91"/>
  <c r="MER59" i="91"/>
  <c r="MEJ59" i="91"/>
  <c r="MEB59" i="91"/>
  <c r="MDT59" i="91"/>
  <c r="MDL59" i="91"/>
  <c r="MDD59" i="91"/>
  <c r="MCV59" i="91"/>
  <c r="MCN59" i="91"/>
  <c r="MCF59" i="91"/>
  <c r="MBX59" i="91"/>
  <c r="MBP59" i="91"/>
  <c r="MBH59" i="91"/>
  <c r="MAZ59" i="91"/>
  <c r="MAR59" i="91"/>
  <c r="MAJ59" i="91"/>
  <c r="MAB59" i="91"/>
  <c r="LZT59" i="91"/>
  <c r="LZL59" i="91"/>
  <c r="LZD59" i="91"/>
  <c r="LYV59" i="91"/>
  <c r="LYN59" i="91"/>
  <c r="LYF59" i="91"/>
  <c r="LXX59" i="91"/>
  <c r="LXP59" i="91"/>
  <c r="LXH59" i="91"/>
  <c r="LWZ59" i="91"/>
  <c r="LWR59" i="91"/>
  <c r="LWJ59" i="91"/>
  <c r="LWB59" i="91"/>
  <c r="LVT59" i="91"/>
  <c r="LVL59" i="91"/>
  <c r="LVD59" i="91"/>
  <c r="LUV59" i="91"/>
  <c r="LUN59" i="91"/>
  <c r="LUF59" i="91"/>
  <c r="LTX59" i="91"/>
  <c r="LTP59" i="91"/>
  <c r="LTH59" i="91"/>
  <c r="LSZ59" i="91"/>
  <c r="LSR59" i="91"/>
  <c r="LSJ59" i="91"/>
  <c r="LSB59" i="91"/>
  <c r="LRT59" i="91"/>
  <c r="LRL59" i="91"/>
  <c r="LRD59" i="91"/>
  <c r="LQV59" i="91"/>
  <c r="LQN59" i="91"/>
  <c r="LQF59" i="91"/>
  <c r="LPX59" i="91"/>
  <c r="LPP59" i="91"/>
  <c r="LPH59" i="91"/>
  <c r="SCT59" i="91"/>
  <c r="RWW59" i="91"/>
  <c r="RUI59" i="91"/>
  <c r="RRW59" i="91"/>
  <c r="RPK59" i="91"/>
  <c r="RMY59" i="91"/>
  <c r="RKM59" i="91"/>
  <c r="RIA59" i="91"/>
  <c r="RFO59" i="91"/>
  <c r="RDO59" i="91"/>
  <c r="RBX59" i="91"/>
  <c r="RAH59" i="91"/>
  <c r="QYQ59" i="91"/>
  <c r="QXA59" i="91"/>
  <c r="QVQ59" i="91"/>
  <c r="QUF59" i="91"/>
  <c r="QSU59" i="91"/>
  <c r="QRK59" i="91"/>
  <c r="QPZ59" i="91"/>
  <c r="QOR59" i="91"/>
  <c r="QNL59" i="91"/>
  <c r="QMF59" i="91"/>
  <c r="QKZ59" i="91"/>
  <c r="QJT59" i="91"/>
  <c r="QIN59" i="91"/>
  <c r="QHH59" i="91"/>
  <c r="QGB59" i="91"/>
  <c r="QEV59" i="91"/>
  <c r="QDP59" i="91"/>
  <c r="QCJ59" i="91"/>
  <c r="QBD59" i="91"/>
  <c r="PZX59" i="91"/>
  <c r="PYR59" i="91"/>
  <c r="PXL59" i="91"/>
  <c r="PWF59" i="91"/>
  <c r="PUZ59" i="91"/>
  <c r="PTT59" i="91"/>
  <c r="PSN59" i="91"/>
  <c r="PRH59" i="91"/>
  <c r="PQB59" i="91"/>
  <c r="POV59" i="91"/>
  <c r="PNP59" i="91"/>
  <c r="PMJ59" i="91"/>
  <c r="PLD59" i="91"/>
  <c r="PJX59" i="91"/>
  <c r="PIR59" i="91"/>
  <c r="PHL59" i="91"/>
  <c r="PGF59" i="91"/>
  <c r="PEZ59" i="91"/>
  <c r="PDT59" i="91"/>
  <c r="PCN59" i="91"/>
  <c r="PBH59" i="91"/>
  <c r="PAB59" i="91"/>
  <c r="OYV59" i="91"/>
  <c r="OXP59" i="91"/>
  <c r="OWJ59" i="91"/>
  <c r="OVD59" i="91"/>
  <c r="OTY59" i="91"/>
  <c r="OTG59" i="91"/>
  <c r="OSN59" i="91"/>
  <c r="ORV59" i="91"/>
  <c r="ORD59" i="91"/>
  <c r="OQL59" i="91"/>
  <c r="OPS59" i="91"/>
  <c r="OPA59" i="91"/>
  <c r="OOI59" i="91"/>
  <c r="ONP59" i="91"/>
  <c r="OMX59" i="91"/>
  <c r="OMF59" i="91"/>
  <c r="OLN59" i="91"/>
  <c r="OKU59" i="91"/>
  <c r="OKC59" i="91"/>
  <c r="OJK59" i="91"/>
  <c r="OIR59" i="91"/>
  <c r="OHZ59" i="91"/>
  <c r="OHH59" i="91"/>
  <c r="OGP59" i="91"/>
  <c r="OFW59" i="91"/>
  <c r="OFE59" i="91"/>
  <c r="OEM59" i="91"/>
  <c r="ODT59" i="91"/>
  <c r="ODB59" i="91"/>
  <c r="OCJ59" i="91"/>
  <c r="OBR59" i="91"/>
  <c r="OAY59" i="91"/>
  <c r="OAI59" i="91"/>
  <c r="NZY59" i="91"/>
  <c r="NZO59" i="91"/>
  <c r="NZF59" i="91"/>
  <c r="NYW59" i="91"/>
  <c r="NYM59" i="91"/>
  <c r="NYD59" i="91"/>
  <c r="NXU59" i="91"/>
  <c r="NXL59" i="91"/>
  <c r="NXC59" i="91"/>
  <c r="NWT59" i="91"/>
  <c r="NWK59" i="91"/>
  <c r="NWA59" i="91"/>
  <c r="NVR59" i="91"/>
  <c r="NVI59" i="91"/>
  <c r="NUZ59" i="91"/>
  <c r="NUQ59" i="91"/>
  <c r="NUH59" i="91"/>
  <c r="NTY59" i="91"/>
  <c r="NTO59" i="91"/>
  <c r="NTF59" i="91"/>
  <c r="NSW59" i="91"/>
  <c r="NSN59" i="91"/>
  <c r="NSE59" i="91"/>
  <c r="NRV59" i="91"/>
  <c r="NRM59" i="91"/>
  <c r="NRC59" i="91"/>
  <c r="NQT59" i="91"/>
  <c r="NQK59" i="91"/>
  <c r="NQB59" i="91"/>
  <c r="NPS59" i="91"/>
  <c r="NPJ59" i="91"/>
  <c r="NPA59" i="91"/>
  <c r="NOQ59" i="91"/>
  <c r="NOH59" i="91"/>
  <c r="NNY59" i="91"/>
  <c r="NNP59" i="91"/>
  <c r="NNG59" i="91"/>
  <c r="NMX59" i="91"/>
  <c r="NMO59" i="91"/>
  <c r="NME59" i="91"/>
  <c r="NLV59" i="91"/>
  <c r="NLM59" i="91"/>
  <c r="NLD59" i="91"/>
  <c r="NKU59" i="91"/>
  <c r="NKL59" i="91"/>
  <c r="NKC59" i="91"/>
  <c r="NJS59" i="91"/>
  <c r="NJK59" i="91"/>
  <c r="NJC59" i="91"/>
  <c r="NIU59" i="91"/>
  <c r="NIM59" i="91"/>
  <c r="NIE59" i="91"/>
  <c r="NHW59" i="91"/>
  <c r="NHO59" i="91"/>
  <c r="NHG59" i="91"/>
  <c r="NGY59" i="91"/>
  <c r="NGQ59" i="91"/>
  <c r="NGI59" i="91"/>
  <c r="NGA59" i="91"/>
  <c r="NFS59" i="91"/>
  <c r="NFK59" i="91"/>
  <c r="NFC59" i="91"/>
  <c r="NEU59" i="91"/>
  <c r="NEM59" i="91"/>
  <c r="NEE59" i="91"/>
  <c r="NDW59" i="91"/>
  <c r="NDO59" i="91"/>
  <c r="NDG59" i="91"/>
  <c r="NCY59" i="91"/>
  <c r="NCQ59" i="91"/>
  <c r="NCI59" i="91"/>
  <c r="NCA59" i="91"/>
  <c r="NBS59" i="91"/>
  <c r="NBK59" i="91"/>
  <c r="NBC59" i="91"/>
  <c r="NAU59" i="91"/>
  <c r="NAM59" i="91"/>
  <c r="NAE59" i="91"/>
  <c r="MZW59" i="91"/>
  <c r="MZO59" i="91"/>
  <c r="MZG59" i="91"/>
  <c r="MYY59" i="91"/>
  <c r="MYQ59" i="91"/>
  <c r="MYI59" i="91"/>
  <c r="MYA59" i="91"/>
  <c r="MXS59" i="91"/>
  <c r="MXK59" i="91"/>
  <c r="MXC59" i="91"/>
  <c r="MWU59" i="91"/>
  <c r="MWM59" i="91"/>
  <c r="MWE59" i="91"/>
  <c r="MVW59" i="91"/>
  <c r="MVO59" i="91"/>
  <c r="MVG59" i="91"/>
  <c r="MUY59" i="91"/>
  <c r="MUQ59" i="91"/>
  <c r="MUI59" i="91"/>
  <c r="MUA59" i="91"/>
  <c r="MTS59" i="91"/>
  <c r="MTK59" i="91"/>
  <c r="MTC59" i="91"/>
  <c r="MSU59" i="91"/>
  <c r="MSM59" i="91"/>
  <c r="MSE59" i="91"/>
  <c r="MRW59" i="91"/>
  <c r="MRO59" i="91"/>
  <c r="MRG59" i="91"/>
  <c r="MQY59" i="91"/>
  <c r="MQQ59" i="91"/>
  <c r="MQI59" i="91"/>
  <c r="MQA59" i="91"/>
  <c r="MPS59" i="91"/>
  <c r="MPK59" i="91"/>
  <c r="MPC59" i="91"/>
  <c r="MOU59" i="91"/>
  <c r="MOM59" i="91"/>
  <c r="MOE59" i="91"/>
  <c r="MNW59" i="91"/>
  <c r="MNO59" i="91"/>
  <c r="MNG59" i="91"/>
  <c r="MMY59" i="91"/>
  <c r="MMQ59" i="91"/>
  <c r="MMI59" i="91"/>
  <c r="MMA59" i="91"/>
  <c r="MLS59" i="91"/>
  <c r="MLK59" i="91"/>
  <c r="MLC59" i="91"/>
  <c r="MKU59" i="91"/>
  <c r="MKM59" i="91"/>
  <c r="MKE59" i="91"/>
  <c r="MJW59" i="91"/>
  <c r="MJO59" i="91"/>
  <c r="MJG59" i="91"/>
  <c r="MIY59" i="91"/>
  <c r="MIQ59" i="91"/>
  <c r="MII59" i="91"/>
  <c r="MIA59" i="91"/>
  <c r="MHS59" i="91"/>
  <c r="MHK59" i="91"/>
  <c r="MHC59" i="91"/>
  <c r="MGU59" i="91"/>
  <c r="MGM59" i="91"/>
  <c r="MGE59" i="91"/>
  <c r="MFW59" i="91"/>
  <c r="MFO59" i="91"/>
  <c r="MFG59" i="91"/>
  <c r="MEY59" i="91"/>
  <c r="MEQ59" i="91"/>
  <c r="MEI59" i="91"/>
  <c r="MEA59" i="91"/>
  <c r="MDS59" i="91"/>
  <c r="MDK59" i="91"/>
  <c r="MDC59" i="91"/>
  <c r="MCU59" i="91"/>
  <c r="MCM59" i="91"/>
  <c r="MCE59" i="91"/>
  <c r="MBW59" i="91"/>
  <c r="MBO59" i="91"/>
  <c r="MBG59" i="91"/>
  <c r="MAY59" i="91"/>
  <c r="MAQ59" i="91"/>
  <c r="MAI59" i="91"/>
  <c r="MAA59" i="91"/>
  <c r="LZS59" i="91"/>
  <c r="LZK59" i="91"/>
  <c r="LZC59" i="91"/>
  <c r="LYU59" i="91"/>
  <c r="LYM59" i="91"/>
  <c r="LYE59" i="91"/>
  <c r="LXW59" i="91"/>
  <c r="LXO59" i="91"/>
  <c r="LXG59" i="91"/>
  <c r="LWY59" i="91"/>
  <c r="LWQ59" i="91"/>
  <c r="LWI59" i="91"/>
  <c r="LWA59" i="91"/>
  <c r="LVS59" i="91"/>
  <c r="LVK59" i="91"/>
  <c r="LVC59" i="91"/>
  <c r="LUU59" i="91"/>
  <c r="LUM59" i="91"/>
  <c r="LUE59" i="91"/>
  <c r="LTW59" i="91"/>
  <c r="LTO59" i="91"/>
  <c r="LTG59" i="91"/>
  <c r="LSY59" i="91"/>
  <c r="LSQ59" i="91"/>
  <c r="LSI59" i="91"/>
  <c r="LSA59" i="91"/>
  <c r="LRS59" i="91"/>
  <c r="LRK59" i="91"/>
  <c r="LRC59" i="91"/>
  <c r="LQU59" i="91"/>
  <c r="LQM59" i="91"/>
  <c r="LQE59" i="91"/>
  <c r="LPW59" i="91"/>
  <c r="LPO59" i="91"/>
  <c r="LPG59" i="91"/>
  <c r="LOY59" i="91"/>
  <c r="LOQ59" i="91"/>
  <c r="LOI59" i="91"/>
  <c r="LOA59" i="91"/>
  <c r="LNS59" i="91"/>
  <c r="LNK59" i="91"/>
  <c r="LNC59" i="91"/>
  <c r="LMU59" i="91"/>
  <c r="LMM59" i="91"/>
  <c r="LME59" i="91"/>
  <c r="LLW59" i="91"/>
  <c r="LLO59" i="91"/>
  <c r="LLG59" i="91"/>
  <c r="LKY59" i="91"/>
  <c r="LKQ59" i="91"/>
  <c r="LKI59" i="91"/>
  <c r="LKA59" i="91"/>
  <c r="LJS59" i="91"/>
  <c r="LJK59" i="91"/>
  <c r="LJC59" i="91"/>
  <c r="LIU59" i="91"/>
  <c r="LIM59" i="91"/>
  <c r="LIE59" i="91"/>
  <c r="LHW59" i="91"/>
  <c r="LHO59" i="91"/>
  <c r="LHG59" i="91"/>
  <c r="LGY59" i="91"/>
  <c r="LGQ59" i="91"/>
  <c r="LGI59" i="91"/>
  <c r="LGA59" i="91"/>
  <c r="LFS59" i="91"/>
  <c r="LFK59" i="91"/>
  <c r="LFC59" i="91"/>
  <c r="LEU59" i="91"/>
  <c r="LEM59" i="91"/>
  <c r="LEE59" i="91"/>
  <c r="LDW59" i="91"/>
  <c r="LDO59" i="91"/>
  <c r="LDG59" i="91"/>
  <c r="LCY59" i="91"/>
  <c r="LCQ59" i="91"/>
  <c r="LCI59" i="91"/>
  <c r="LCA59" i="91"/>
  <c r="LBS59" i="91"/>
  <c r="LBK59" i="91"/>
  <c r="LBC59" i="91"/>
  <c r="LAU59" i="91"/>
  <c r="LAM59" i="91"/>
  <c r="LAE59" i="91"/>
  <c r="KZW59" i="91"/>
  <c r="KZO59" i="91"/>
  <c r="KZG59" i="91"/>
  <c r="KYY59" i="91"/>
  <c r="KYQ59" i="91"/>
  <c r="KYI59" i="91"/>
  <c r="KYA59" i="91"/>
  <c r="KXS59" i="91"/>
  <c r="SBI59" i="91"/>
  <c r="RWK59" i="91"/>
  <c r="RTY59" i="91"/>
  <c r="RRM59" i="91"/>
  <c r="RPA59" i="91"/>
  <c r="RMO59" i="91"/>
  <c r="RKC59" i="91"/>
  <c r="RHQ59" i="91"/>
  <c r="RFE59" i="91"/>
  <c r="RDG59" i="91"/>
  <c r="RBP59" i="91"/>
  <c r="QZZ59" i="91"/>
  <c r="QYI59" i="91"/>
  <c r="QWT59" i="91"/>
  <c r="QVJ59" i="91"/>
  <c r="QTY59" i="91"/>
  <c r="QSO59" i="91"/>
  <c r="QRD59" i="91"/>
  <c r="QPS59" i="91"/>
  <c r="QOL59" i="91"/>
  <c r="QNF59" i="91"/>
  <c r="QLZ59" i="91"/>
  <c r="QKT59" i="91"/>
  <c r="QJN59" i="91"/>
  <c r="QIH59" i="91"/>
  <c r="QHB59" i="91"/>
  <c r="QFV59" i="91"/>
  <c r="QEP59" i="91"/>
  <c r="QDJ59" i="91"/>
  <c r="QCD59" i="91"/>
  <c r="QAX59" i="91"/>
  <c r="PZR59" i="91"/>
  <c r="PYL59" i="91"/>
  <c r="PXF59" i="91"/>
  <c r="PVZ59" i="91"/>
  <c r="PUT59" i="91"/>
  <c r="PTN59" i="91"/>
  <c r="PSH59" i="91"/>
  <c r="PRB59" i="91"/>
  <c r="PPV59" i="91"/>
  <c r="POP59" i="91"/>
  <c r="PNJ59" i="91"/>
  <c r="PMD59" i="91"/>
  <c r="PKX59" i="91"/>
  <c r="PJR59" i="91"/>
  <c r="PIL59" i="91"/>
  <c r="PHF59" i="91"/>
  <c r="PFZ59" i="91"/>
  <c r="PET59" i="91"/>
  <c r="PDN59" i="91"/>
  <c r="PCH59" i="91"/>
  <c r="PBB59" i="91"/>
  <c r="OZV59" i="91"/>
  <c r="OYP59" i="91"/>
  <c r="OXJ59" i="91"/>
  <c r="OWD59" i="91"/>
  <c r="OUX59" i="91"/>
  <c r="OTW59" i="91"/>
  <c r="OTD59" i="91"/>
  <c r="OSL59" i="91"/>
  <c r="ORT59" i="91"/>
  <c r="ORB59" i="91"/>
  <c r="OQI59" i="91"/>
  <c r="OPQ59" i="91"/>
  <c r="OOY59" i="91"/>
  <c r="OOF59" i="91"/>
  <c r="ONN59" i="91"/>
  <c r="OMV59" i="91"/>
  <c r="OMD59" i="91"/>
  <c r="OLK59" i="91"/>
  <c r="OKS59" i="91"/>
  <c r="OKA59" i="91"/>
  <c r="OJH59" i="91"/>
  <c r="OIP59" i="91"/>
  <c r="OHX59" i="91"/>
  <c r="OHF59" i="91"/>
  <c r="OGM59" i="91"/>
  <c r="OFU59" i="91"/>
  <c r="OFC59" i="91"/>
  <c r="OEJ59" i="91"/>
  <c r="ODR59" i="91"/>
  <c r="OCZ59" i="91"/>
  <c r="OCH59" i="91"/>
  <c r="OBO59" i="91"/>
  <c r="OAW59" i="91"/>
  <c r="OAH59" i="91"/>
  <c r="NZX59" i="91"/>
  <c r="NZN59" i="91"/>
  <c r="NZE59" i="91"/>
  <c r="NYU59" i="91"/>
  <c r="NYL59" i="91"/>
  <c r="NYC59" i="91"/>
  <c r="NXT59" i="91"/>
  <c r="NXK59" i="91"/>
  <c r="NXB59" i="91"/>
  <c r="NWS59" i="91"/>
  <c r="NWI59" i="91"/>
  <c r="NVZ59" i="91"/>
  <c r="NVQ59" i="91"/>
  <c r="NVH59" i="91"/>
  <c r="NUY59" i="91"/>
  <c r="NUP59" i="91"/>
  <c r="NUG59" i="91"/>
  <c r="NTW59" i="91"/>
  <c r="NTN59" i="91"/>
  <c r="NTE59" i="91"/>
  <c r="NSV59" i="91"/>
  <c r="NSM59" i="91"/>
  <c r="NSD59" i="91"/>
  <c r="NRU59" i="91"/>
  <c r="NRK59" i="91"/>
  <c r="NRB59" i="91"/>
  <c r="NQS59" i="91"/>
  <c r="NQJ59" i="91"/>
  <c r="NQA59" i="91"/>
  <c r="NPR59" i="91"/>
  <c r="NPI59" i="91"/>
  <c r="NOY59" i="91"/>
  <c r="NOP59" i="91"/>
  <c r="NOG59" i="91"/>
  <c r="NNX59" i="91"/>
  <c r="NNO59" i="91"/>
  <c r="NNF59" i="91"/>
  <c r="NMW59" i="91"/>
  <c r="NMM59" i="91"/>
  <c r="NMD59" i="91"/>
  <c r="NLU59" i="91"/>
  <c r="NLL59" i="91"/>
  <c r="NLC59" i="91"/>
  <c r="NKT59" i="91"/>
  <c r="NKK59" i="91"/>
  <c r="NKA59" i="91"/>
  <c r="NJR59" i="91"/>
  <c r="NJJ59" i="91"/>
  <c r="NJB59" i="91"/>
  <c r="NIT59" i="91"/>
  <c r="NIL59" i="91"/>
  <c r="NID59" i="91"/>
  <c r="NHV59" i="91"/>
  <c r="NHN59" i="91"/>
  <c r="NHF59" i="91"/>
  <c r="NGX59" i="91"/>
  <c r="NGP59" i="91"/>
  <c r="NGH59" i="91"/>
  <c r="NFZ59" i="91"/>
  <c r="NFR59" i="91"/>
  <c r="NFJ59" i="91"/>
  <c r="NFB59" i="91"/>
  <c r="NET59" i="91"/>
  <c r="NEL59" i="91"/>
  <c r="NED59" i="91"/>
  <c r="NDV59" i="91"/>
  <c r="NDN59" i="91"/>
  <c r="NDF59" i="91"/>
  <c r="NCX59" i="91"/>
  <c r="NCP59" i="91"/>
  <c r="NCH59" i="91"/>
  <c r="NBZ59" i="91"/>
  <c r="NBR59" i="91"/>
  <c r="NBJ59" i="91"/>
  <c r="NBB59" i="91"/>
  <c r="NAT59" i="91"/>
  <c r="NAL59" i="91"/>
  <c r="NAD59" i="91"/>
  <c r="MZV59" i="91"/>
  <c r="MZN59" i="91"/>
  <c r="MZF59" i="91"/>
  <c r="MYX59" i="91"/>
  <c r="MYP59" i="91"/>
  <c r="MYH59" i="91"/>
  <c r="MXZ59" i="91"/>
  <c r="MXR59" i="91"/>
  <c r="MXJ59" i="91"/>
  <c r="MXB59" i="91"/>
  <c r="MWT59" i="91"/>
  <c r="MWL59" i="91"/>
  <c r="MWD59" i="91"/>
  <c r="MVV59" i="91"/>
  <c r="MVN59" i="91"/>
  <c r="MVF59" i="91"/>
  <c r="MUX59" i="91"/>
  <c r="MUP59" i="91"/>
  <c r="MUH59" i="91"/>
  <c r="MTZ59" i="91"/>
  <c r="MTR59" i="91"/>
  <c r="MTJ59" i="91"/>
  <c r="MTB59" i="91"/>
  <c r="MST59" i="91"/>
  <c r="MSL59" i="91"/>
  <c r="MSD59" i="91"/>
  <c r="MRV59" i="91"/>
  <c r="MRN59" i="91"/>
  <c r="MRF59" i="91"/>
  <c r="MQX59" i="91"/>
  <c r="MQP59" i="91"/>
  <c r="MQH59" i="91"/>
  <c r="MPZ59" i="91"/>
  <c r="MPR59" i="91"/>
  <c r="MPJ59" i="91"/>
  <c r="MPB59" i="91"/>
  <c r="MOT59" i="91"/>
  <c r="MOL59" i="91"/>
  <c r="MOD59" i="91"/>
  <c r="MNV59" i="91"/>
  <c r="MNN59" i="91"/>
  <c r="MNF59" i="91"/>
  <c r="MMX59" i="91"/>
  <c r="MMP59" i="91"/>
  <c r="MMH59" i="91"/>
  <c r="MLZ59" i="91"/>
  <c r="MLR59" i="91"/>
  <c r="MLJ59" i="91"/>
  <c r="MLB59" i="91"/>
  <c r="MKT59" i="91"/>
  <c r="MKL59" i="91"/>
  <c r="MKD59" i="91"/>
  <c r="MJV59" i="91"/>
  <c r="MJN59" i="91"/>
  <c r="MJF59" i="91"/>
  <c r="MIX59" i="91"/>
  <c r="MIP59" i="91"/>
  <c r="MIH59" i="91"/>
  <c r="MHZ59" i="91"/>
  <c r="MHR59" i="91"/>
  <c r="MHJ59" i="91"/>
  <c r="MHB59" i="91"/>
  <c r="MGT59" i="91"/>
  <c r="MGL59" i="91"/>
  <c r="MGD59" i="91"/>
  <c r="MFV59" i="91"/>
  <c r="MFN59" i="91"/>
  <c r="MFF59" i="91"/>
  <c r="MEX59" i="91"/>
  <c r="MEP59" i="91"/>
  <c r="MEH59" i="91"/>
  <c r="MDZ59" i="91"/>
  <c r="MDR59" i="91"/>
  <c r="MDJ59" i="91"/>
  <c r="MDB59" i="91"/>
  <c r="MCT59" i="91"/>
  <c r="MCL59" i="91"/>
  <c r="MCD59" i="91"/>
  <c r="MBV59" i="91"/>
  <c r="MBN59" i="91"/>
  <c r="MBF59" i="91"/>
  <c r="MAX59" i="91"/>
  <c r="MAP59" i="91"/>
  <c r="MAH59" i="91"/>
  <c r="LZZ59" i="91"/>
  <c r="LZR59" i="91"/>
  <c r="LZJ59" i="91"/>
  <c r="LZB59" i="91"/>
  <c r="LYT59" i="91"/>
  <c r="LYL59" i="91"/>
  <c r="LYD59" i="91"/>
  <c r="LXV59" i="91"/>
  <c r="LXN59" i="91"/>
  <c r="LXF59" i="91"/>
  <c r="LWX59" i="91"/>
  <c r="LWP59" i="91"/>
  <c r="LWH59" i="91"/>
  <c r="LVZ59" i="91"/>
  <c r="LVR59" i="91"/>
  <c r="LVJ59" i="91"/>
  <c r="LVB59" i="91"/>
  <c r="LUT59" i="91"/>
  <c r="LUL59" i="91"/>
  <c r="LUD59" i="91"/>
  <c r="LTV59" i="91"/>
  <c r="LTN59" i="91"/>
  <c r="LTF59" i="91"/>
  <c r="LSX59" i="91"/>
  <c r="LSP59" i="91"/>
  <c r="LSH59" i="91"/>
  <c r="LRZ59" i="91"/>
  <c r="LRR59" i="91"/>
  <c r="LRJ59" i="91"/>
  <c r="LRB59" i="91"/>
  <c r="LQT59" i="91"/>
  <c r="LQL59" i="91"/>
  <c r="LQD59" i="91"/>
  <c r="LPV59" i="91"/>
  <c r="LPN59" i="91"/>
  <c r="LPF59" i="91"/>
  <c r="LOX59" i="91"/>
  <c r="SJV59" i="91"/>
  <c r="RYN59" i="91"/>
  <c r="RVU59" i="91"/>
  <c r="RTI59" i="91"/>
  <c r="RQW59" i="91"/>
  <c r="ROK59" i="91"/>
  <c r="RLY59" i="91"/>
  <c r="RJM59" i="91"/>
  <c r="RHA59" i="91"/>
  <c r="REO59" i="91"/>
  <c r="RCV59" i="91"/>
  <c r="RBF59" i="91"/>
  <c r="QZO59" i="91"/>
  <c r="QXX59" i="91"/>
  <c r="QWK59" i="91"/>
  <c r="QVA59" i="91"/>
  <c r="QTP59" i="91"/>
  <c r="QSE59" i="91"/>
  <c r="QQU59" i="91"/>
  <c r="QPJ59" i="91"/>
  <c r="QOD59" i="91"/>
  <c r="QMX59" i="91"/>
  <c r="QLR59" i="91"/>
  <c r="QKL59" i="91"/>
  <c r="QJF59" i="91"/>
  <c r="QHZ59" i="91"/>
  <c r="QGT59" i="91"/>
  <c r="QFN59" i="91"/>
  <c r="QEH59" i="91"/>
  <c r="QDB59" i="91"/>
  <c r="QBV59" i="91"/>
  <c r="QAP59" i="91"/>
  <c r="PZJ59" i="91"/>
  <c r="PYD59" i="91"/>
  <c r="PWX59" i="91"/>
  <c r="PVR59" i="91"/>
  <c r="PUL59" i="91"/>
  <c r="PTF59" i="91"/>
  <c r="PRZ59" i="91"/>
  <c r="PQT59" i="91"/>
  <c r="PPN59" i="91"/>
  <c r="POH59" i="91"/>
  <c r="PNB59" i="91"/>
  <c r="PLV59" i="91"/>
  <c r="PKP59" i="91"/>
  <c r="PJJ59" i="91"/>
  <c r="PID59" i="91"/>
  <c r="PGX59" i="91"/>
  <c r="PFR59" i="91"/>
  <c r="PEL59" i="91"/>
  <c r="PDF59" i="91"/>
  <c r="PBZ59" i="91"/>
  <c r="PAT59" i="91"/>
  <c r="OZN59" i="91"/>
  <c r="OYH59" i="91"/>
  <c r="OXB59" i="91"/>
  <c r="OVV59" i="91"/>
  <c r="OUP59" i="91"/>
  <c r="OTR59" i="91"/>
  <c r="OSZ59" i="91"/>
  <c r="OSH59" i="91"/>
  <c r="ORO59" i="91"/>
  <c r="OQW59" i="91"/>
  <c r="OQE59" i="91"/>
  <c r="OPL59" i="91"/>
  <c r="OOT59" i="91"/>
  <c r="OOB59" i="91"/>
  <c r="ONJ59" i="91"/>
  <c r="OMQ59" i="91"/>
  <c r="SJB59" i="91"/>
  <c r="RYH59" i="91"/>
  <c r="RVP59" i="91"/>
  <c r="RTD59" i="91"/>
  <c r="RQR59" i="91"/>
  <c r="ROF59" i="91"/>
  <c r="RLT59" i="91"/>
  <c r="RJH59" i="91"/>
  <c r="RGV59" i="91"/>
  <c r="REM59" i="91"/>
  <c r="RCU59" i="91"/>
  <c r="RBE59" i="91"/>
  <c r="QZN59" i="91"/>
  <c r="QXW59" i="91"/>
  <c r="QWJ59" i="91"/>
  <c r="QUY59" i="91"/>
  <c r="QTO59" i="91"/>
  <c r="QSD59" i="91"/>
  <c r="QQT59" i="91"/>
  <c r="QPI59" i="91"/>
  <c r="QOC59" i="91"/>
  <c r="QMW59" i="91"/>
  <c r="QLQ59" i="91"/>
  <c r="QKK59" i="91"/>
  <c r="QJE59" i="91"/>
  <c r="QHY59" i="91"/>
  <c r="SIJ59" i="91"/>
  <c r="RYG59" i="91"/>
  <c r="RVO59" i="91"/>
  <c r="RTC59" i="91"/>
  <c r="RQQ59" i="91"/>
  <c r="ROE59" i="91"/>
  <c r="SGZ59" i="91"/>
  <c r="RXV59" i="91"/>
  <c r="RVE59" i="91"/>
  <c r="RSS59" i="91"/>
  <c r="RQG59" i="91"/>
  <c r="RNU59" i="91"/>
  <c r="RLI59" i="91"/>
  <c r="RIW59" i="91"/>
  <c r="RGK59" i="91"/>
  <c r="REB59" i="91"/>
  <c r="RCL59" i="91"/>
  <c r="RAU59" i="91"/>
  <c r="QZD59" i="91"/>
  <c r="QXN59" i="91"/>
  <c r="QWB59" i="91"/>
  <c r="QUQ59" i="91"/>
  <c r="QTG59" i="91"/>
  <c r="QRV59" i="91"/>
  <c r="QQL59" i="91"/>
  <c r="QPB59" i="91"/>
  <c r="QNV59" i="91"/>
  <c r="QMP59" i="91"/>
  <c r="QLJ59" i="91"/>
  <c r="QKD59" i="91"/>
  <c r="QIX59" i="91"/>
  <c r="QHR59" i="91"/>
  <c r="QGL59" i="91"/>
  <c r="QFF59" i="91"/>
  <c r="QDZ59" i="91"/>
  <c r="QCT59" i="91"/>
  <c r="QBN59" i="91"/>
  <c r="QAH59" i="91"/>
  <c r="PZB59" i="91"/>
  <c r="PXV59" i="91"/>
  <c r="PWP59" i="91"/>
  <c r="PVJ59" i="91"/>
  <c r="PUD59" i="91"/>
  <c r="PSX59" i="91"/>
  <c r="PRR59" i="91"/>
  <c r="PQL59" i="91"/>
  <c r="PPF59" i="91"/>
  <c r="PNZ59" i="91"/>
  <c r="PMT59" i="91"/>
  <c r="PLN59" i="91"/>
  <c r="PKH59" i="91"/>
  <c r="PJB59" i="91"/>
  <c r="PHV59" i="91"/>
  <c r="PGP59" i="91"/>
  <c r="PFJ59" i="91"/>
  <c r="PED59" i="91"/>
  <c r="PCX59" i="91"/>
  <c r="PBR59" i="91"/>
  <c r="PAL59" i="91"/>
  <c r="OZF59" i="91"/>
  <c r="OXZ59" i="91"/>
  <c r="OWT59" i="91"/>
  <c r="OVN59" i="91"/>
  <c r="OUH59" i="91"/>
  <c r="OTN59" i="91"/>
  <c r="OSU59" i="91"/>
  <c r="OSC59" i="91"/>
  <c r="ORK59" i="91"/>
  <c r="OQR59" i="91"/>
  <c r="OPZ59" i="91"/>
  <c r="OPH59" i="91"/>
  <c r="OOP59" i="91"/>
  <c r="ONW59" i="91"/>
  <c r="ONE59" i="91"/>
  <c r="OMM59" i="91"/>
  <c r="OLT59" i="91"/>
  <c r="OLB59" i="91"/>
  <c r="OKJ59" i="91"/>
  <c r="OJR59" i="91"/>
  <c r="OIY59" i="91"/>
  <c r="OIG59" i="91"/>
  <c r="OHO59" i="91"/>
  <c r="OGV59" i="91"/>
  <c r="OGD59" i="91"/>
  <c r="OFL59" i="91"/>
  <c r="OET59" i="91"/>
  <c r="OEA59" i="91"/>
  <c r="ODI59" i="91"/>
  <c r="OCQ59" i="91"/>
  <c r="OBX59" i="91"/>
  <c r="OBF59" i="91"/>
  <c r="OAO59" i="91"/>
  <c r="OAB59" i="91"/>
  <c r="NZR59" i="91"/>
  <c r="NZI59" i="91"/>
  <c r="NYZ59" i="91"/>
  <c r="NYQ59" i="91"/>
  <c r="NYH59" i="91"/>
  <c r="NXY59" i="91"/>
  <c r="NXO59" i="91"/>
  <c r="NXF59" i="91"/>
  <c r="NWW59" i="91"/>
  <c r="NWN59" i="91"/>
  <c r="NWE59" i="91"/>
  <c r="NVV59" i="91"/>
  <c r="NVM59" i="91"/>
  <c r="NVC59" i="91"/>
  <c r="NUT59" i="91"/>
  <c r="NUK59" i="91"/>
  <c r="NUB59" i="91"/>
  <c r="NTS59" i="91"/>
  <c r="NTJ59" i="91"/>
  <c r="NTA59" i="91"/>
  <c r="NSQ59" i="91"/>
  <c r="NSH59" i="91"/>
  <c r="NRY59" i="91"/>
  <c r="NRP59" i="91"/>
  <c r="NRG59" i="91"/>
  <c r="NQX59" i="91"/>
  <c r="NQO59" i="91"/>
  <c r="NQE59" i="91"/>
  <c r="NPV59" i="91"/>
  <c r="NPM59" i="91"/>
  <c r="NPD59" i="91"/>
  <c r="NOU59" i="91"/>
  <c r="NOL59" i="91"/>
  <c r="NOC59" i="91"/>
  <c r="NNS59" i="91"/>
  <c r="NNJ59" i="91"/>
  <c r="NNA59" i="91"/>
  <c r="NMR59" i="91"/>
  <c r="NMI59" i="91"/>
  <c r="NLZ59" i="91"/>
  <c r="NLQ59" i="91"/>
  <c r="NLG59" i="91"/>
  <c r="NKX59" i="91"/>
  <c r="NKO59" i="91"/>
  <c r="NKF59" i="91"/>
  <c r="NJW59" i="91"/>
  <c r="NJN59" i="91"/>
  <c r="NJF59" i="91"/>
  <c r="NIX59" i="91"/>
  <c r="NIP59" i="91"/>
  <c r="NIH59" i="91"/>
  <c r="NHZ59" i="91"/>
  <c r="NHR59" i="91"/>
  <c r="NHJ59" i="91"/>
  <c r="NHB59" i="91"/>
  <c r="NGT59" i="91"/>
  <c r="NGL59" i="91"/>
  <c r="NGD59" i="91"/>
  <c r="NFV59" i="91"/>
  <c r="NFN59" i="91"/>
  <c r="NFF59" i="91"/>
  <c r="NEX59" i="91"/>
  <c r="NEP59" i="91"/>
  <c r="NEH59" i="91"/>
  <c r="NDZ59" i="91"/>
  <c r="NDR59" i="91"/>
  <c r="NDJ59" i="91"/>
  <c r="NDB59" i="91"/>
  <c r="NCT59" i="91"/>
  <c r="NCL59" i="91"/>
  <c r="NCD59" i="91"/>
  <c r="NBV59" i="91"/>
  <c r="NBN59" i="91"/>
  <c r="NBF59" i="91"/>
  <c r="NAX59" i="91"/>
  <c r="NAP59" i="91"/>
  <c r="NAH59" i="91"/>
  <c r="MZZ59" i="91"/>
  <c r="MZR59" i="91"/>
  <c r="MZJ59" i="91"/>
  <c r="MZB59" i="91"/>
  <c r="MYT59" i="91"/>
  <c r="MYL59" i="91"/>
  <c r="MYD59" i="91"/>
  <c r="MXV59" i="91"/>
  <c r="MXN59" i="91"/>
  <c r="MXF59" i="91"/>
  <c r="MWX59" i="91"/>
  <c r="MWP59" i="91"/>
  <c r="MWH59" i="91"/>
  <c r="MVZ59" i="91"/>
  <c r="MVR59" i="91"/>
  <c r="MVJ59" i="91"/>
  <c r="MVB59" i="91"/>
  <c r="MUT59" i="91"/>
  <c r="MUL59" i="91"/>
  <c r="MUD59" i="91"/>
  <c r="MTV59" i="91"/>
  <c r="MTN59" i="91"/>
  <c r="MTF59" i="91"/>
  <c r="MSX59" i="91"/>
  <c r="MSP59" i="91"/>
  <c r="MSH59" i="91"/>
  <c r="MRZ59" i="91"/>
  <c r="MRR59" i="91"/>
  <c r="MRJ59" i="91"/>
  <c r="MRB59" i="91"/>
  <c r="MQT59" i="91"/>
  <c r="MQL59" i="91"/>
  <c r="MQD59" i="91"/>
  <c r="MPV59" i="91"/>
  <c r="MPN59" i="91"/>
  <c r="MPF59" i="91"/>
  <c r="MOX59" i="91"/>
  <c r="MOP59" i="91"/>
  <c r="MOH59" i="91"/>
  <c r="MNZ59" i="91"/>
  <c r="MNR59" i="91"/>
  <c r="MNJ59" i="91"/>
  <c r="MNB59" i="91"/>
  <c r="MMT59" i="91"/>
  <c r="MML59" i="91"/>
  <c r="MMD59" i="91"/>
  <c r="MLV59" i="91"/>
  <c r="MLN59" i="91"/>
  <c r="MLF59" i="91"/>
  <c r="MKX59" i="91"/>
  <c r="MKP59" i="91"/>
  <c r="MKH59" i="91"/>
  <c r="MJZ59" i="91"/>
  <c r="MJR59" i="91"/>
  <c r="MJJ59" i="91"/>
  <c r="MJB59" i="91"/>
  <c r="MIT59" i="91"/>
  <c r="MIL59" i="91"/>
  <c r="MID59" i="91"/>
  <c r="MHV59" i="91"/>
  <c r="MHN59" i="91"/>
  <c r="MHF59" i="91"/>
  <c r="MGX59" i="91"/>
  <c r="MGP59" i="91"/>
  <c r="MGH59" i="91"/>
  <c r="MFZ59" i="91"/>
  <c r="MFR59" i="91"/>
  <c r="MFJ59" i="91"/>
  <c r="MFB59" i="91"/>
  <c r="MET59" i="91"/>
  <c r="MEL59" i="91"/>
  <c r="MED59" i="91"/>
  <c r="MDV59" i="91"/>
  <c r="MDN59" i="91"/>
  <c r="MDF59" i="91"/>
  <c r="MCX59" i="91"/>
  <c r="MCP59" i="91"/>
  <c r="MCH59" i="91"/>
  <c r="MBZ59" i="91"/>
  <c r="MBR59" i="91"/>
  <c r="MBJ59" i="91"/>
  <c r="MBB59" i="91"/>
  <c r="MAT59" i="91"/>
  <c r="MAL59" i="91"/>
  <c r="MAD59" i="91"/>
  <c r="LZV59" i="91"/>
  <c r="LZN59" i="91"/>
  <c r="LZF59" i="91"/>
  <c r="LYX59" i="91"/>
  <c r="LYP59" i="91"/>
  <c r="LYH59" i="91"/>
  <c r="LXZ59" i="91"/>
  <c r="LXR59" i="91"/>
  <c r="LXJ59" i="91"/>
  <c r="LXB59" i="91"/>
  <c r="LWT59" i="91"/>
  <c r="LWL59" i="91"/>
  <c r="LWD59" i="91"/>
  <c r="LVV59" i="91"/>
  <c r="LVN59" i="91"/>
  <c r="LVF59" i="91"/>
  <c r="LUX59" i="91"/>
  <c r="LUP59" i="91"/>
  <c r="LUH59" i="91"/>
  <c r="LTZ59" i="91"/>
  <c r="LTR59" i="91"/>
  <c r="LTJ59" i="91"/>
  <c r="LTB59" i="91"/>
  <c r="LST59" i="91"/>
  <c r="LSL59" i="91"/>
  <c r="LSD59" i="91"/>
  <c r="LRV59" i="91"/>
  <c r="LRN59" i="91"/>
  <c r="LRF59" i="91"/>
  <c r="LQX59" i="91"/>
  <c r="LQP59" i="91"/>
  <c r="LQH59" i="91"/>
  <c r="LPZ59" i="91"/>
  <c r="LPR59" i="91"/>
  <c r="SED59" i="91"/>
  <c r="RXD59" i="91"/>
  <c r="RUO59" i="91"/>
  <c r="RJG59" i="91"/>
  <c r="RBC59" i="91"/>
  <c r="QUX59" i="91"/>
  <c r="QPH59" i="91"/>
  <c r="QKJ59" i="91"/>
  <c r="QGD59" i="91"/>
  <c r="QCZ59" i="91"/>
  <c r="PZI59" i="91"/>
  <c r="PWH59" i="91"/>
  <c r="PTD59" i="91"/>
  <c r="PPM59" i="91"/>
  <c r="PML59" i="91"/>
  <c r="PJH59" i="91"/>
  <c r="PFQ59" i="91"/>
  <c r="PCP59" i="91"/>
  <c r="OZL59" i="91"/>
  <c r="OVU59" i="91"/>
  <c r="OTI59" i="91"/>
  <c r="ORM59" i="91"/>
  <c r="OPK59" i="91"/>
  <c r="ONS59" i="91"/>
  <c r="OLX59" i="91"/>
  <c r="OKM59" i="91"/>
  <c r="OJC59" i="91"/>
  <c r="OHR59" i="91"/>
  <c r="OGH59" i="91"/>
  <c r="OEW59" i="91"/>
  <c r="ODL59" i="91"/>
  <c r="OCB59" i="91"/>
  <c r="OAQ59" i="91"/>
  <c r="NZV59" i="91"/>
  <c r="NZB59" i="91"/>
  <c r="NYJ59" i="91"/>
  <c r="NXR59" i="91"/>
  <c r="NWY59" i="91"/>
  <c r="NWG59" i="91"/>
  <c r="NVO59" i="91"/>
  <c r="NUW59" i="91"/>
  <c r="NUD59" i="91"/>
  <c r="NTL59" i="91"/>
  <c r="NST59" i="91"/>
  <c r="NSA59" i="91"/>
  <c r="NRI59" i="91"/>
  <c r="NQQ59" i="91"/>
  <c r="NPY59" i="91"/>
  <c r="NPF59" i="91"/>
  <c r="NON59" i="91"/>
  <c r="NNV59" i="91"/>
  <c r="NNC59" i="91"/>
  <c r="NMK59" i="91"/>
  <c r="NLS59" i="91"/>
  <c r="NLA59" i="91"/>
  <c r="NKH59" i="91"/>
  <c r="NJP59" i="91"/>
  <c r="NIZ59" i="91"/>
  <c r="NIJ59" i="91"/>
  <c r="NHT59" i="91"/>
  <c r="NHD59" i="91"/>
  <c r="NGN59" i="91"/>
  <c r="NFX59" i="91"/>
  <c r="NFH59" i="91"/>
  <c r="NER59" i="91"/>
  <c r="NEB59" i="91"/>
  <c r="NDL59" i="91"/>
  <c r="NCV59" i="91"/>
  <c r="NCF59" i="91"/>
  <c r="NBP59" i="91"/>
  <c r="NAZ59" i="91"/>
  <c r="NAJ59" i="91"/>
  <c r="MZT59" i="91"/>
  <c r="MZD59" i="91"/>
  <c r="MYN59" i="91"/>
  <c r="MXX59" i="91"/>
  <c r="MXH59" i="91"/>
  <c r="MWR59" i="91"/>
  <c r="MWB59" i="91"/>
  <c r="MVL59" i="91"/>
  <c r="MUV59" i="91"/>
  <c r="MUF59" i="91"/>
  <c r="MTP59" i="91"/>
  <c r="MSZ59" i="91"/>
  <c r="MSJ59" i="91"/>
  <c r="MRT59" i="91"/>
  <c r="MRD59" i="91"/>
  <c r="MQN59" i="91"/>
  <c r="MPX59" i="91"/>
  <c r="MPH59" i="91"/>
  <c r="MOR59" i="91"/>
  <c r="MOB59" i="91"/>
  <c r="MNL59" i="91"/>
  <c r="MMV59" i="91"/>
  <c r="MMF59" i="91"/>
  <c r="MLP59" i="91"/>
  <c r="MKZ59" i="91"/>
  <c r="MKJ59" i="91"/>
  <c r="MJT59" i="91"/>
  <c r="MJD59" i="91"/>
  <c r="MIN59" i="91"/>
  <c r="MHX59" i="91"/>
  <c r="MHH59" i="91"/>
  <c r="MGR59" i="91"/>
  <c r="MGB59" i="91"/>
  <c r="MFL59" i="91"/>
  <c r="MEV59" i="91"/>
  <c r="MEF59" i="91"/>
  <c r="MDP59" i="91"/>
  <c r="MCZ59" i="91"/>
  <c r="MCJ59" i="91"/>
  <c r="MBT59" i="91"/>
  <c r="MBD59" i="91"/>
  <c r="MAN59" i="91"/>
  <c r="LZX59" i="91"/>
  <c r="LZH59" i="91"/>
  <c r="LYR59" i="91"/>
  <c r="LYB59" i="91"/>
  <c r="LXL59" i="91"/>
  <c r="LWV59" i="91"/>
  <c r="LWF59" i="91"/>
  <c r="LVP59" i="91"/>
  <c r="LUZ59" i="91"/>
  <c r="LUJ59" i="91"/>
  <c r="LTT59" i="91"/>
  <c r="LTD59" i="91"/>
  <c r="LSN59" i="91"/>
  <c r="LRX59" i="91"/>
  <c r="LRH59" i="91"/>
  <c r="LQR59" i="91"/>
  <c r="LQB59" i="91"/>
  <c r="LPL59" i="91"/>
  <c r="LPA59" i="91"/>
  <c r="LOP59" i="91"/>
  <c r="LOG59" i="91"/>
  <c r="LNX59" i="91"/>
  <c r="LNO59" i="91"/>
  <c r="LNF59" i="91"/>
  <c r="LMW59" i="91"/>
  <c r="LMN59" i="91"/>
  <c r="LMD59" i="91"/>
  <c r="LLU59" i="91"/>
  <c r="LLL59" i="91"/>
  <c r="LLC59" i="91"/>
  <c r="LKT59" i="91"/>
  <c r="LKK59" i="91"/>
  <c r="LKB59" i="91"/>
  <c r="LJR59" i="91"/>
  <c r="LJI59" i="91"/>
  <c r="LIZ59" i="91"/>
  <c r="LIQ59" i="91"/>
  <c r="LIH59" i="91"/>
  <c r="LHY59" i="91"/>
  <c r="LHP59" i="91"/>
  <c r="LHF59" i="91"/>
  <c r="LGW59" i="91"/>
  <c r="LGN59" i="91"/>
  <c r="LGE59" i="91"/>
  <c r="LFV59" i="91"/>
  <c r="LFM59" i="91"/>
  <c r="LFD59" i="91"/>
  <c r="LET59" i="91"/>
  <c r="LEK59" i="91"/>
  <c r="LEB59" i="91"/>
  <c r="LDS59" i="91"/>
  <c r="LDJ59" i="91"/>
  <c r="LDA59" i="91"/>
  <c r="LCR59" i="91"/>
  <c r="LCH59" i="91"/>
  <c r="LBY59" i="91"/>
  <c r="LBP59" i="91"/>
  <c r="LBG59" i="91"/>
  <c r="LAX59" i="91"/>
  <c r="LAO59" i="91"/>
  <c r="LAF59" i="91"/>
  <c r="KZV59" i="91"/>
  <c r="KZM59" i="91"/>
  <c r="KZD59" i="91"/>
  <c r="KYU59" i="91"/>
  <c r="KYL59" i="91"/>
  <c r="KYC59" i="91"/>
  <c r="KXT59" i="91"/>
  <c r="KXK59" i="91"/>
  <c r="KXC59" i="91"/>
  <c r="KWU59" i="91"/>
  <c r="KWM59" i="91"/>
  <c r="KWE59" i="91"/>
  <c r="KVW59" i="91"/>
  <c r="KVO59" i="91"/>
  <c r="KVG59" i="91"/>
  <c r="KUY59" i="91"/>
  <c r="KUQ59" i="91"/>
  <c r="KUI59" i="91"/>
  <c r="KUA59" i="91"/>
  <c r="KTS59" i="91"/>
  <c r="KTK59" i="91"/>
  <c r="KTC59" i="91"/>
  <c r="KSU59" i="91"/>
  <c r="KSM59" i="91"/>
  <c r="KSE59" i="91"/>
  <c r="KRW59" i="91"/>
  <c r="KRO59" i="91"/>
  <c r="KRG59" i="91"/>
  <c r="KQY59" i="91"/>
  <c r="KQQ59" i="91"/>
  <c r="KQI59" i="91"/>
  <c r="KQA59" i="91"/>
  <c r="KPS59" i="91"/>
  <c r="KPK59" i="91"/>
  <c r="KPC59" i="91"/>
  <c r="KOU59" i="91"/>
  <c r="KOM59" i="91"/>
  <c r="KOE59" i="91"/>
  <c r="KNW59" i="91"/>
  <c r="KNO59" i="91"/>
  <c r="KNG59" i="91"/>
  <c r="KMY59" i="91"/>
  <c r="KMQ59" i="91"/>
  <c r="KMI59" i="91"/>
  <c r="KMA59" i="91"/>
  <c r="KLS59" i="91"/>
  <c r="KLK59" i="91"/>
  <c r="KLC59" i="91"/>
  <c r="KKU59" i="91"/>
  <c r="KKM59" i="91"/>
  <c r="KKE59" i="91"/>
  <c r="KJW59" i="91"/>
  <c r="KJO59" i="91"/>
  <c r="KJG59" i="91"/>
  <c r="KIY59" i="91"/>
  <c r="KIQ59" i="91"/>
  <c r="KII59" i="91"/>
  <c r="KIA59" i="91"/>
  <c r="KHS59" i="91"/>
  <c r="KHK59" i="91"/>
  <c r="KHC59" i="91"/>
  <c r="KGU59" i="91"/>
  <c r="KGM59" i="91"/>
  <c r="KGE59" i="91"/>
  <c r="KFW59" i="91"/>
  <c r="KFO59" i="91"/>
  <c r="KFG59" i="91"/>
  <c r="KEY59" i="91"/>
  <c r="KEQ59" i="91"/>
  <c r="KEI59" i="91"/>
  <c r="KEA59" i="91"/>
  <c r="KDS59" i="91"/>
  <c r="KDK59" i="91"/>
  <c r="KDC59" i="91"/>
  <c r="KCU59" i="91"/>
  <c r="KCM59" i="91"/>
  <c r="KCE59" i="91"/>
  <c r="KBW59" i="91"/>
  <c r="KBO59" i="91"/>
  <c r="KBG59" i="91"/>
  <c r="KAY59" i="91"/>
  <c r="KAQ59" i="91"/>
  <c r="KAI59" i="91"/>
  <c r="KAA59" i="91"/>
  <c r="JZS59" i="91"/>
  <c r="JZK59" i="91"/>
  <c r="JZC59" i="91"/>
  <c r="JYU59" i="91"/>
  <c r="JYM59" i="91"/>
  <c r="JYE59" i="91"/>
  <c r="JXW59" i="91"/>
  <c r="JXO59" i="91"/>
  <c r="JXG59" i="91"/>
  <c r="JWY59" i="91"/>
  <c r="JWQ59" i="91"/>
  <c r="JWI59" i="91"/>
  <c r="JWA59" i="91"/>
  <c r="JVS59" i="91"/>
  <c r="JVK59" i="91"/>
  <c r="JVC59" i="91"/>
  <c r="JUU59" i="91"/>
  <c r="JUM59" i="91"/>
  <c r="JUE59" i="91"/>
  <c r="JTW59" i="91"/>
  <c r="JTO59" i="91"/>
  <c r="JTG59" i="91"/>
  <c r="JSY59" i="91"/>
  <c r="JSQ59" i="91"/>
  <c r="JSI59" i="91"/>
  <c r="JSA59" i="91"/>
  <c r="JRS59" i="91"/>
  <c r="JRK59" i="91"/>
  <c r="JRC59" i="91"/>
  <c r="JQU59" i="91"/>
  <c r="JQM59" i="91"/>
  <c r="JQE59" i="91"/>
  <c r="JPW59" i="91"/>
  <c r="JPO59" i="91"/>
  <c r="JPG59" i="91"/>
  <c r="JOY59" i="91"/>
  <c r="JOQ59" i="91"/>
  <c r="JOI59" i="91"/>
  <c r="JOA59" i="91"/>
  <c r="JNS59" i="91"/>
  <c r="JNK59" i="91"/>
  <c r="JNC59" i="91"/>
  <c r="JMU59" i="91"/>
  <c r="JMM59" i="91"/>
  <c r="JME59" i="91"/>
  <c r="JLW59" i="91"/>
  <c r="JLO59" i="91"/>
  <c r="JLG59" i="91"/>
  <c r="JKY59" i="91"/>
  <c r="JKQ59" i="91"/>
  <c r="JKI59" i="91"/>
  <c r="JKA59" i="91"/>
  <c r="JJS59" i="91"/>
  <c r="JJK59" i="91"/>
  <c r="JJC59" i="91"/>
  <c r="JIU59" i="91"/>
  <c r="JIM59" i="91"/>
  <c r="JIE59" i="91"/>
  <c r="JHW59" i="91"/>
  <c r="JHO59" i="91"/>
  <c r="JHG59" i="91"/>
  <c r="JGY59" i="91"/>
  <c r="JGQ59" i="91"/>
  <c r="JGI59" i="91"/>
  <c r="JGA59" i="91"/>
  <c r="JFS59" i="91"/>
  <c r="JFK59" i="91"/>
  <c r="JFC59" i="91"/>
  <c r="JEU59" i="91"/>
  <c r="JEM59" i="91"/>
  <c r="JEE59" i="91"/>
  <c r="JDW59" i="91"/>
  <c r="JDO59" i="91"/>
  <c r="JDG59" i="91"/>
  <c r="JCY59" i="91"/>
  <c r="JCQ59" i="91"/>
  <c r="JCI59" i="91"/>
  <c r="JCA59" i="91"/>
  <c r="JBS59" i="91"/>
  <c r="JBK59" i="91"/>
  <c r="JBC59" i="91"/>
  <c r="JAU59" i="91"/>
  <c r="JAM59" i="91"/>
  <c r="JAE59" i="91"/>
  <c r="IZW59" i="91"/>
  <c r="IZO59" i="91"/>
  <c r="RIG59" i="91"/>
  <c r="RAJ59" i="91"/>
  <c r="QUH59" i="91"/>
  <c r="QOT59" i="91"/>
  <c r="QJV59" i="91"/>
  <c r="QFM59" i="91"/>
  <c r="QCL59" i="91"/>
  <c r="PZH59" i="91"/>
  <c r="PVQ59" i="91"/>
  <c r="PSP59" i="91"/>
  <c r="PPL59" i="91"/>
  <c r="PLU59" i="91"/>
  <c r="PIT59" i="91"/>
  <c r="PFP59" i="91"/>
  <c r="PBY59" i="91"/>
  <c r="OYX59" i="91"/>
  <c r="OVT59" i="91"/>
  <c r="OSY59" i="91"/>
  <c r="ORF59" i="91"/>
  <c r="OPJ59" i="91"/>
  <c r="ONH59" i="91"/>
  <c r="OLW59" i="91"/>
  <c r="OKL59" i="91"/>
  <c r="OJB59" i="91"/>
  <c r="OHQ59" i="91"/>
  <c r="OGF59" i="91"/>
  <c r="OEV59" i="91"/>
  <c r="ODK59" i="91"/>
  <c r="OCA59" i="91"/>
  <c r="OAP59" i="91"/>
  <c r="NZS59" i="91"/>
  <c r="NZA59" i="91"/>
  <c r="NYI59" i="91"/>
  <c r="NXQ59" i="91"/>
  <c r="NWX59" i="91"/>
  <c r="NWF59" i="91"/>
  <c r="NVN59" i="91"/>
  <c r="NUU59" i="91"/>
  <c r="NUC59" i="91"/>
  <c r="NTK59" i="91"/>
  <c r="NSS59" i="91"/>
  <c r="NRZ59" i="91"/>
  <c r="NRH59" i="91"/>
  <c r="NQP59" i="91"/>
  <c r="NPW59" i="91"/>
  <c r="NPE59" i="91"/>
  <c r="NOM59" i="91"/>
  <c r="NNU59" i="91"/>
  <c r="NNB59" i="91"/>
  <c r="NMJ59" i="91"/>
  <c r="NLR59" i="91"/>
  <c r="NKY59" i="91"/>
  <c r="NKG59" i="91"/>
  <c r="NJO59" i="91"/>
  <c r="NIY59" i="91"/>
  <c r="NII59" i="91"/>
  <c r="NHS59" i="91"/>
  <c r="NHC59" i="91"/>
  <c r="NGM59" i="91"/>
  <c r="NFW59" i="91"/>
  <c r="NFG59" i="91"/>
  <c r="NEQ59" i="91"/>
  <c r="NEA59" i="91"/>
  <c r="NDK59" i="91"/>
  <c r="NCU59" i="91"/>
  <c r="NCE59" i="91"/>
  <c r="NBO59" i="91"/>
  <c r="NAY59" i="91"/>
  <c r="NAI59" i="91"/>
  <c r="MZS59" i="91"/>
  <c r="MZC59" i="91"/>
  <c r="MYM59" i="91"/>
  <c r="MXW59" i="91"/>
  <c r="MXG59" i="91"/>
  <c r="MWQ59" i="91"/>
  <c r="MWA59" i="91"/>
  <c r="MVK59" i="91"/>
  <c r="MUU59" i="91"/>
  <c r="MUE59" i="91"/>
  <c r="MTO59" i="91"/>
  <c r="MSY59" i="91"/>
  <c r="MSI59" i="91"/>
  <c r="MRS59" i="91"/>
  <c r="MRC59" i="91"/>
  <c r="MQM59" i="91"/>
  <c r="MPW59" i="91"/>
  <c r="MPG59" i="91"/>
  <c r="MOQ59" i="91"/>
  <c r="MOA59" i="91"/>
  <c r="MNK59" i="91"/>
  <c r="MMU59" i="91"/>
  <c r="MME59" i="91"/>
  <c r="MLO59" i="91"/>
  <c r="MKY59" i="91"/>
  <c r="MKI59" i="91"/>
  <c r="MJS59" i="91"/>
  <c r="MJC59" i="91"/>
  <c r="MIM59" i="91"/>
  <c r="MHW59" i="91"/>
  <c r="MHG59" i="91"/>
  <c r="MGQ59" i="91"/>
  <c r="MGA59" i="91"/>
  <c r="MFK59" i="91"/>
  <c r="MEU59" i="91"/>
  <c r="MEE59" i="91"/>
  <c r="MDO59" i="91"/>
  <c r="MCY59" i="91"/>
  <c r="MCI59" i="91"/>
  <c r="MBS59" i="91"/>
  <c r="MBC59" i="91"/>
  <c r="MAM59" i="91"/>
  <c r="LZW59" i="91"/>
  <c r="LZG59" i="91"/>
  <c r="LYQ59" i="91"/>
  <c r="LYA59" i="91"/>
  <c r="LXK59" i="91"/>
  <c r="LWU59" i="91"/>
  <c r="LWE59" i="91"/>
  <c r="LVO59" i="91"/>
  <c r="LUY59" i="91"/>
  <c r="LUI59" i="91"/>
  <c r="LTS59" i="91"/>
  <c r="LTC59" i="91"/>
  <c r="LSM59" i="91"/>
  <c r="LRW59" i="91"/>
  <c r="LRG59" i="91"/>
  <c r="LQQ59" i="91"/>
  <c r="LQA59" i="91"/>
  <c r="LPK59" i="91"/>
  <c r="LOZ59" i="91"/>
  <c r="LOO59" i="91"/>
  <c r="LOF59" i="91"/>
  <c r="LNW59" i="91"/>
  <c r="LNN59" i="91"/>
  <c r="LNE59" i="91"/>
  <c r="LMV59" i="91"/>
  <c r="LML59" i="91"/>
  <c r="LMC59" i="91"/>
  <c r="LLT59" i="91"/>
  <c r="LLK59" i="91"/>
  <c r="LLB59" i="91"/>
  <c r="LKS59" i="91"/>
  <c r="LKJ59" i="91"/>
  <c r="LJZ59" i="91"/>
  <c r="LJQ59" i="91"/>
  <c r="LJH59" i="91"/>
  <c r="LIY59" i="91"/>
  <c r="LIP59" i="91"/>
  <c r="LIG59" i="91"/>
  <c r="LHX59" i="91"/>
  <c r="LHN59" i="91"/>
  <c r="LHE59" i="91"/>
  <c r="LGV59" i="91"/>
  <c r="LGM59" i="91"/>
  <c r="LGD59" i="91"/>
  <c r="LFU59" i="91"/>
  <c r="LFL59" i="91"/>
  <c r="LFB59" i="91"/>
  <c r="LES59" i="91"/>
  <c r="LEJ59" i="91"/>
  <c r="LEA59" i="91"/>
  <c r="LDR59" i="91"/>
  <c r="LDI59" i="91"/>
  <c r="LCZ59" i="91"/>
  <c r="LCP59" i="91"/>
  <c r="LCG59" i="91"/>
  <c r="LBX59" i="91"/>
  <c r="LBO59" i="91"/>
  <c r="LBF59" i="91"/>
  <c r="LAW59" i="91"/>
  <c r="LAN59" i="91"/>
  <c r="LAD59" i="91"/>
  <c r="KZU59" i="91"/>
  <c r="KZL59" i="91"/>
  <c r="KZC59" i="91"/>
  <c r="KYT59" i="91"/>
  <c r="KYK59" i="91"/>
  <c r="KYB59" i="91"/>
  <c r="KXR59" i="91"/>
  <c r="KXJ59" i="91"/>
  <c r="KXB59" i="91"/>
  <c r="KWT59" i="91"/>
  <c r="KWL59" i="91"/>
  <c r="KWD59" i="91"/>
  <c r="KVV59" i="91"/>
  <c r="KVN59" i="91"/>
  <c r="KVF59" i="91"/>
  <c r="KUX59" i="91"/>
  <c r="KUP59" i="91"/>
  <c r="KUH59" i="91"/>
  <c r="KTZ59" i="91"/>
  <c r="KTR59" i="91"/>
  <c r="KTJ59" i="91"/>
  <c r="KTB59" i="91"/>
  <c r="KST59" i="91"/>
  <c r="KSL59" i="91"/>
  <c r="KSD59" i="91"/>
  <c r="KRV59" i="91"/>
  <c r="KRN59" i="91"/>
  <c r="KRF59" i="91"/>
  <c r="KQX59" i="91"/>
  <c r="KQP59" i="91"/>
  <c r="KQH59" i="91"/>
  <c r="KPZ59" i="91"/>
  <c r="KPR59" i="91"/>
  <c r="KPJ59" i="91"/>
  <c r="KPB59" i="91"/>
  <c r="KOT59" i="91"/>
  <c r="KOL59" i="91"/>
  <c r="KOD59" i="91"/>
  <c r="KNV59" i="91"/>
  <c r="KNN59" i="91"/>
  <c r="KNF59" i="91"/>
  <c r="KMX59" i="91"/>
  <c r="KMP59" i="91"/>
  <c r="KMH59" i="91"/>
  <c r="KLZ59" i="91"/>
  <c r="KLR59" i="91"/>
  <c r="KLJ59" i="91"/>
  <c r="KLB59" i="91"/>
  <c r="KKT59" i="91"/>
  <c r="KKL59" i="91"/>
  <c r="KKD59" i="91"/>
  <c r="KJV59" i="91"/>
  <c r="KJN59" i="91"/>
  <c r="KJF59" i="91"/>
  <c r="KIX59" i="91"/>
  <c r="KIP59" i="91"/>
  <c r="KIH59" i="91"/>
  <c r="KHZ59" i="91"/>
  <c r="KHR59" i="91"/>
  <c r="KHJ59" i="91"/>
  <c r="KHB59" i="91"/>
  <c r="KGT59" i="91"/>
  <c r="KGL59" i="91"/>
  <c r="KGD59" i="91"/>
  <c r="KFV59" i="91"/>
  <c r="KFN59" i="91"/>
  <c r="KFF59" i="91"/>
  <c r="KEX59" i="91"/>
  <c r="KEP59" i="91"/>
  <c r="KEH59" i="91"/>
  <c r="KDZ59" i="91"/>
  <c r="KDR59" i="91"/>
  <c r="KDJ59" i="91"/>
  <c r="KDB59" i="91"/>
  <c r="KCT59" i="91"/>
  <c r="KCL59" i="91"/>
  <c r="KCD59" i="91"/>
  <c r="KBV59" i="91"/>
  <c r="KBN59" i="91"/>
  <c r="KBF59" i="91"/>
  <c r="KAX59" i="91"/>
  <c r="KAP59" i="91"/>
  <c r="KAH59" i="91"/>
  <c r="JZZ59" i="91"/>
  <c r="JZR59" i="91"/>
  <c r="JZJ59" i="91"/>
  <c r="JZB59" i="91"/>
  <c r="JYT59" i="91"/>
  <c r="JYL59" i="91"/>
  <c r="JYD59" i="91"/>
  <c r="JXV59" i="91"/>
  <c r="JXN59" i="91"/>
  <c r="JXF59" i="91"/>
  <c r="JWX59" i="91"/>
  <c r="JWP59" i="91"/>
  <c r="JWH59" i="91"/>
  <c r="JVZ59" i="91"/>
  <c r="JVR59" i="91"/>
  <c r="JVJ59" i="91"/>
  <c r="JVB59" i="91"/>
  <c r="JUT59" i="91"/>
  <c r="JUL59" i="91"/>
  <c r="JUD59" i="91"/>
  <c r="JTV59" i="91"/>
  <c r="JTN59" i="91"/>
  <c r="JTF59" i="91"/>
  <c r="JSX59" i="91"/>
  <c r="JSP59" i="91"/>
  <c r="JSH59" i="91"/>
  <c r="JRZ59" i="91"/>
  <c r="JRR59" i="91"/>
  <c r="JRJ59" i="91"/>
  <c r="JRB59" i="91"/>
  <c r="JQT59" i="91"/>
  <c r="JQL59" i="91"/>
  <c r="JQD59" i="91"/>
  <c r="JPV59" i="91"/>
  <c r="JPN59" i="91"/>
  <c r="JPF59" i="91"/>
  <c r="JOX59" i="91"/>
  <c r="JOP59" i="91"/>
  <c r="JOH59" i="91"/>
  <c r="JNZ59" i="91"/>
  <c r="JNR59" i="91"/>
  <c r="JNJ59" i="91"/>
  <c r="JNB59" i="91"/>
  <c r="JMT59" i="91"/>
  <c r="JML59" i="91"/>
  <c r="JMD59" i="91"/>
  <c r="JLV59" i="91"/>
  <c r="JLN59" i="91"/>
  <c r="JLF59" i="91"/>
  <c r="JKX59" i="91"/>
  <c r="JKP59" i="91"/>
  <c r="JKH59" i="91"/>
  <c r="JJZ59" i="91"/>
  <c r="JJR59" i="91"/>
  <c r="JJJ59" i="91"/>
  <c r="JJB59" i="91"/>
  <c r="JIT59" i="91"/>
  <c r="JIL59" i="91"/>
  <c r="JID59" i="91"/>
  <c r="JHV59" i="91"/>
  <c r="JHN59" i="91"/>
  <c r="JHF59" i="91"/>
  <c r="JGX59" i="91"/>
  <c r="JGP59" i="91"/>
  <c r="JGH59" i="91"/>
  <c r="JFZ59" i="91"/>
  <c r="JFR59" i="91"/>
  <c r="JFJ59" i="91"/>
  <c r="JFB59" i="91"/>
  <c r="JET59" i="91"/>
  <c r="JEL59" i="91"/>
  <c r="JED59" i="91"/>
  <c r="JDV59" i="91"/>
  <c r="JDN59" i="91"/>
  <c r="JDF59" i="91"/>
  <c r="JCX59" i="91"/>
  <c r="JCP59" i="91"/>
  <c r="JCH59" i="91"/>
  <c r="JBZ59" i="91"/>
  <c r="JBR59" i="91"/>
  <c r="JBJ59" i="91"/>
  <c r="JBB59" i="91"/>
  <c r="JAT59" i="91"/>
  <c r="JAL59" i="91"/>
  <c r="JAD59" i="91"/>
  <c r="IZV59" i="91"/>
  <c r="IZN59" i="91"/>
  <c r="IZF59" i="91"/>
  <c r="IYX59" i="91"/>
  <c r="IYP59" i="91"/>
  <c r="IYH59" i="91"/>
  <c r="IXZ59" i="91"/>
  <c r="IXR59" i="91"/>
  <c r="IXJ59" i="91"/>
  <c r="IXB59" i="91"/>
  <c r="IWT59" i="91"/>
  <c r="IWL59" i="91"/>
  <c r="IWD59" i="91"/>
  <c r="IVV59" i="91"/>
  <c r="IVN59" i="91"/>
  <c r="IVF59" i="91"/>
  <c r="IUX59" i="91"/>
  <c r="IUP59" i="91"/>
  <c r="IUH59" i="91"/>
  <c r="ITZ59" i="91"/>
  <c r="ITR59" i="91"/>
  <c r="ITJ59" i="91"/>
  <c r="ITB59" i="91"/>
  <c r="IST59" i="91"/>
  <c r="ISL59" i="91"/>
  <c r="ISD59" i="91"/>
  <c r="IRV59" i="91"/>
  <c r="IRN59" i="91"/>
  <c r="IRF59" i="91"/>
  <c r="IQX59" i="91"/>
  <c r="IQP59" i="91"/>
  <c r="IQH59" i="91"/>
  <c r="IPZ59" i="91"/>
  <c r="IPR59" i="91"/>
  <c r="IPJ59" i="91"/>
  <c r="IPB59" i="91"/>
  <c r="RGU59" i="91"/>
  <c r="QZL59" i="91"/>
  <c r="QTN59" i="91"/>
  <c r="QOB59" i="91"/>
  <c r="QJD59" i="91"/>
  <c r="QFL59" i="91"/>
  <c r="QBU59" i="91"/>
  <c r="PYT59" i="91"/>
  <c r="PVP59" i="91"/>
  <c r="PRY59" i="91"/>
  <c r="POX59" i="91"/>
  <c r="PLT59" i="91"/>
  <c r="PIC59" i="91"/>
  <c r="PFB59" i="91"/>
  <c r="PBX59" i="91"/>
  <c r="OYG59" i="91"/>
  <c r="OVF59" i="91"/>
  <c r="OSX59" i="91"/>
  <c r="OQV59" i="91"/>
  <c r="OPC59" i="91"/>
  <c r="ONG59" i="91"/>
  <c r="OLP59" i="91"/>
  <c r="OKE59" i="91"/>
  <c r="OIU59" i="91"/>
  <c r="OHJ59" i="91"/>
  <c r="OFZ59" i="91"/>
  <c r="OEO59" i="91"/>
  <c r="ODD59" i="91"/>
  <c r="OBT59" i="91"/>
  <c r="OAN59" i="91"/>
  <c r="NZQ59" i="91"/>
  <c r="NYY59" i="91"/>
  <c r="NYG59" i="91"/>
  <c r="NXN59" i="91"/>
  <c r="NWV59" i="91"/>
  <c r="NWD59" i="91"/>
  <c r="NVK59" i="91"/>
  <c r="NUS59" i="91"/>
  <c r="NUA59" i="91"/>
  <c r="NTI59" i="91"/>
  <c r="NSP59" i="91"/>
  <c r="NRX59" i="91"/>
  <c r="NRF59" i="91"/>
  <c r="NQM59" i="91"/>
  <c r="NPU59" i="91"/>
  <c r="NPC59" i="91"/>
  <c r="NOK59" i="91"/>
  <c r="NNR59" i="91"/>
  <c r="NMZ59" i="91"/>
  <c r="NMH59" i="91"/>
  <c r="NLO59" i="91"/>
  <c r="NKW59" i="91"/>
  <c r="NKE59" i="91"/>
  <c r="NJM59" i="91"/>
  <c r="NIW59" i="91"/>
  <c r="NIG59" i="91"/>
  <c r="NHQ59" i="91"/>
  <c r="NHA59" i="91"/>
  <c r="NGK59" i="91"/>
  <c r="NFU59" i="91"/>
  <c r="NFE59" i="91"/>
  <c r="NEO59" i="91"/>
  <c r="NDY59" i="91"/>
  <c r="NDI59" i="91"/>
  <c r="NCS59" i="91"/>
  <c r="NCC59" i="91"/>
  <c r="NBM59" i="91"/>
  <c r="NAW59" i="91"/>
  <c r="NAG59" i="91"/>
  <c r="MZQ59" i="91"/>
  <c r="MZA59" i="91"/>
  <c r="MYK59" i="91"/>
  <c r="MXU59" i="91"/>
  <c r="MXE59" i="91"/>
  <c r="MWO59" i="91"/>
  <c r="MVY59" i="91"/>
  <c r="MVI59" i="91"/>
  <c r="MUS59" i="91"/>
  <c r="MUC59" i="91"/>
  <c r="MTM59" i="91"/>
  <c r="MSW59" i="91"/>
  <c r="MSG59" i="91"/>
  <c r="MRQ59" i="91"/>
  <c r="MRA59" i="91"/>
  <c r="MQK59" i="91"/>
  <c r="MPU59" i="91"/>
  <c r="MPE59" i="91"/>
  <c r="MOO59" i="91"/>
  <c r="MNY59" i="91"/>
  <c r="MNI59" i="91"/>
  <c r="MMS59" i="91"/>
  <c r="MMC59" i="91"/>
  <c r="MLM59" i="91"/>
  <c r="MKW59" i="91"/>
  <c r="MKG59" i="91"/>
  <c r="MJQ59" i="91"/>
  <c r="MJA59" i="91"/>
  <c r="MIK59" i="91"/>
  <c r="MHU59" i="91"/>
  <c r="MHE59" i="91"/>
  <c r="MGO59" i="91"/>
  <c r="MFY59" i="91"/>
  <c r="MFI59" i="91"/>
  <c r="MES59" i="91"/>
  <c r="MEC59" i="91"/>
  <c r="MDM59" i="91"/>
  <c r="MCW59" i="91"/>
  <c r="MCG59" i="91"/>
  <c r="MBQ59" i="91"/>
  <c r="MBA59" i="91"/>
  <c r="MAK59" i="91"/>
  <c r="LZU59" i="91"/>
  <c r="LZE59" i="91"/>
  <c r="LYO59" i="91"/>
  <c r="LXY59" i="91"/>
  <c r="LXI59" i="91"/>
  <c r="LWS59" i="91"/>
  <c r="LWC59" i="91"/>
  <c r="LVM59" i="91"/>
  <c r="LUW59" i="91"/>
  <c r="LUG59" i="91"/>
  <c r="LTQ59" i="91"/>
  <c r="LTA59" i="91"/>
  <c r="LSK59" i="91"/>
  <c r="LRU59" i="91"/>
  <c r="LRE59" i="91"/>
  <c r="LQO59" i="91"/>
  <c r="LPY59" i="91"/>
  <c r="LPJ59" i="91"/>
  <c r="LOW59" i="91"/>
  <c r="LON59" i="91"/>
  <c r="LOE59" i="91"/>
  <c r="LNV59" i="91"/>
  <c r="LNM59" i="91"/>
  <c r="LND59" i="91"/>
  <c r="LMT59" i="91"/>
  <c r="LMK59" i="91"/>
  <c r="LMB59" i="91"/>
  <c r="LLS59" i="91"/>
  <c r="LLJ59" i="91"/>
  <c r="LLA59" i="91"/>
  <c r="LKR59" i="91"/>
  <c r="LKH59" i="91"/>
  <c r="LJY59" i="91"/>
  <c r="LJP59" i="91"/>
  <c r="LJG59" i="91"/>
  <c r="LIX59" i="91"/>
  <c r="LIO59" i="91"/>
  <c r="LIF59" i="91"/>
  <c r="LHV59" i="91"/>
  <c r="LHM59" i="91"/>
  <c r="LHD59" i="91"/>
  <c r="LGU59" i="91"/>
  <c r="LGL59" i="91"/>
  <c r="LGC59" i="91"/>
  <c r="LFT59" i="91"/>
  <c r="LFJ59" i="91"/>
  <c r="LFA59" i="91"/>
  <c r="LER59" i="91"/>
  <c r="LEI59" i="91"/>
  <c r="LDZ59" i="91"/>
  <c r="LDQ59" i="91"/>
  <c r="LDH59" i="91"/>
  <c r="LCX59" i="91"/>
  <c r="LCO59" i="91"/>
  <c r="LCF59" i="91"/>
  <c r="LBW59" i="91"/>
  <c r="LBN59" i="91"/>
  <c r="LBE59" i="91"/>
  <c r="LAV59" i="91"/>
  <c r="LAL59" i="91"/>
  <c r="LAC59" i="91"/>
  <c r="KZT59" i="91"/>
  <c r="KZK59" i="91"/>
  <c r="KZB59" i="91"/>
  <c r="KYS59" i="91"/>
  <c r="KYJ59" i="91"/>
  <c r="KXZ59" i="91"/>
  <c r="KXQ59" i="91"/>
  <c r="KXI59" i="91"/>
  <c r="KXA59" i="91"/>
  <c r="KWS59" i="91"/>
  <c r="KWK59" i="91"/>
  <c r="KWC59" i="91"/>
  <c r="KVU59" i="91"/>
  <c r="KVM59" i="91"/>
  <c r="KVE59" i="91"/>
  <c r="KUW59" i="91"/>
  <c r="KUO59" i="91"/>
  <c r="KUG59" i="91"/>
  <c r="KTY59" i="91"/>
  <c r="KTQ59" i="91"/>
  <c r="KTI59" i="91"/>
  <c r="KTA59" i="91"/>
  <c r="KSS59" i="91"/>
  <c r="KSK59" i="91"/>
  <c r="KSC59" i="91"/>
  <c r="KRU59" i="91"/>
  <c r="KRM59" i="91"/>
  <c r="KRE59" i="91"/>
  <c r="KQW59" i="91"/>
  <c r="KQO59" i="91"/>
  <c r="KQG59" i="91"/>
  <c r="KPY59" i="91"/>
  <c r="KPQ59" i="91"/>
  <c r="KPI59" i="91"/>
  <c r="KPA59" i="91"/>
  <c r="KOS59" i="91"/>
  <c r="KOK59" i="91"/>
  <c r="KOC59" i="91"/>
  <c r="KNU59" i="91"/>
  <c r="KNM59" i="91"/>
  <c r="KNE59" i="91"/>
  <c r="KMW59" i="91"/>
  <c r="KMO59" i="91"/>
  <c r="KMG59" i="91"/>
  <c r="KLY59" i="91"/>
  <c r="KLQ59" i="91"/>
  <c r="KLI59" i="91"/>
  <c r="KLA59" i="91"/>
  <c r="KKS59" i="91"/>
  <c r="KKK59" i="91"/>
  <c r="KKC59" i="91"/>
  <c r="KJU59" i="91"/>
  <c r="KJM59" i="91"/>
  <c r="KJE59" i="91"/>
  <c r="KIW59" i="91"/>
  <c r="KIO59" i="91"/>
  <c r="KIG59" i="91"/>
  <c r="KHY59" i="91"/>
  <c r="KHQ59" i="91"/>
  <c r="KHI59" i="91"/>
  <c r="KHA59" i="91"/>
  <c r="KGS59" i="91"/>
  <c r="KGK59" i="91"/>
  <c r="KGC59" i="91"/>
  <c r="KFU59" i="91"/>
  <c r="KFM59" i="91"/>
  <c r="KFE59" i="91"/>
  <c r="KEW59" i="91"/>
  <c r="KEO59" i="91"/>
  <c r="KEG59" i="91"/>
  <c r="KDY59" i="91"/>
  <c r="KDQ59" i="91"/>
  <c r="KDI59" i="91"/>
  <c r="KDA59" i="91"/>
  <c r="KCS59" i="91"/>
  <c r="KCK59" i="91"/>
  <c r="KCC59" i="91"/>
  <c r="KBU59" i="91"/>
  <c r="KBM59" i="91"/>
  <c r="KBE59" i="91"/>
  <c r="KAW59" i="91"/>
  <c r="KAO59" i="91"/>
  <c r="KAG59" i="91"/>
  <c r="JZY59" i="91"/>
  <c r="JZQ59" i="91"/>
  <c r="JZI59" i="91"/>
  <c r="JZA59" i="91"/>
  <c r="JYS59" i="91"/>
  <c r="JYK59" i="91"/>
  <c r="JYC59" i="91"/>
  <c r="JXU59" i="91"/>
  <c r="JXM59" i="91"/>
  <c r="JXE59" i="91"/>
  <c r="JWW59" i="91"/>
  <c r="JWO59" i="91"/>
  <c r="JWG59" i="91"/>
  <c r="JVY59" i="91"/>
  <c r="JVQ59" i="91"/>
  <c r="JVI59" i="91"/>
  <c r="JVA59" i="91"/>
  <c r="JUS59" i="91"/>
  <c r="JUK59" i="91"/>
  <c r="JUC59" i="91"/>
  <c r="JTU59" i="91"/>
  <c r="JTM59" i="91"/>
  <c r="JTE59" i="91"/>
  <c r="JSW59" i="91"/>
  <c r="JSO59" i="91"/>
  <c r="JSG59" i="91"/>
  <c r="JRY59" i="91"/>
  <c r="JRQ59" i="91"/>
  <c r="JRI59" i="91"/>
  <c r="JRA59" i="91"/>
  <c r="JQS59" i="91"/>
  <c r="JQK59" i="91"/>
  <c r="JQC59" i="91"/>
  <c r="JPU59" i="91"/>
  <c r="JPM59" i="91"/>
  <c r="JPE59" i="91"/>
  <c r="JOW59" i="91"/>
  <c r="JOO59" i="91"/>
  <c r="JOG59" i="91"/>
  <c r="JNY59" i="91"/>
  <c r="JNQ59" i="91"/>
  <c r="JNI59" i="91"/>
  <c r="JNA59" i="91"/>
  <c r="JMS59" i="91"/>
  <c r="JMK59" i="91"/>
  <c r="JMC59" i="91"/>
  <c r="JLU59" i="91"/>
  <c r="JLM59" i="91"/>
  <c r="JLE59" i="91"/>
  <c r="JKW59" i="91"/>
  <c r="JKO59" i="91"/>
  <c r="JKG59" i="91"/>
  <c r="JJY59" i="91"/>
  <c r="JJQ59" i="91"/>
  <c r="JJI59" i="91"/>
  <c r="JJA59" i="91"/>
  <c r="JIS59" i="91"/>
  <c r="JIK59" i="91"/>
  <c r="JIC59" i="91"/>
  <c r="JHU59" i="91"/>
  <c r="JHM59" i="91"/>
  <c r="JHE59" i="91"/>
  <c r="JGW59" i="91"/>
  <c r="JGO59" i="91"/>
  <c r="JGG59" i="91"/>
  <c r="JFY59" i="91"/>
  <c r="JFQ59" i="91"/>
  <c r="JFI59" i="91"/>
  <c r="JFA59" i="91"/>
  <c r="JES59" i="91"/>
  <c r="JEK59" i="91"/>
  <c r="JEC59" i="91"/>
  <c r="JDU59" i="91"/>
  <c r="JDM59" i="91"/>
  <c r="JDE59" i="91"/>
  <c r="JCW59" i="91"/>
  <c r="JCO59" i="91"/>
  <c r="JCG59" i="91"/>
  <c r="JBY59" i="91"/>
  <c r="JBQ59" i="91"/>
  <c r="JBI59" i="91"/>
  <c r="JBA59" i="91"/>
  <c r="JAS59" i="91"/>
  <c r="JAK59" i="91"/>
  <c r="JAC59" i="91"/>
  <c r="IZU59" i="91"/>
  <c r="RSC59" i="91"/>
  <c r="RFU59" i="91"/>
  <c r="QYT59" i="91"/>
  <c r="QSX59" i="91"/>
  <c r="QNN59" i="91"/>
  <c r="QIP59" i="91"/>
  <c r="QEX59" i="91"/>
  <c r="QBT59" i="91"/>
  <c r="PYC59" i="91"/>
  <c r="PVB59" i="91"/>
  <c r="PRX59" i="91"/>
  <c r="POG59" i="91"/>
  <c r="PLF59" i="91"/>
  <c r="PIB59" i="91"/>
  <c r="PEK59" i="91"/>
  <c r="PBJ59" i="91"/>
  <c r="OYF59" i="91"/>
  <c r="OUO59" i="91"/>
  <c r="OSQ59" i="91"/>
  <c r="OQU59" i="91"/>
  <c r="OOS59" i="91"/>
  <c r="OMZ59" i="91"/>
  <c r="OLG59" i="91"/>
  <c r="OJV59" i="91"/>
  <c r="OIL59" i="91"/>
  <c r="OHA59" i="91"/>
  <c r="OFP59" i="91"/>
  <c r="OEF59" i="91"/>
  <c r="OCU59" i="91"/>
  <c r="OBK59" i="91"/>
  <c r="OAG59" i="91"/>
  <c r="NZM59" i="91"/>
  <c r="NYT59" i="91"/>
  <c r="NYB59" i="91"/>
  <c r="NXJ59" i="91"/>
  <c r="NWQ59" i="91"/>
  <c r="NVY59" i="91"/>
  <c r="NVG59" i="91"/>
  <c r="NUO59" i="91"/>
  <c r="NTV59" i="91"/>
  <c r="NTD59" i="91"/>
  <c r="NSL59" i="91"/>
  <c r="NRS59" i="91"/>
  <c r="NRA59" i="91"/>
  <c r="NQI59" i="91"/>
  <c r="NPQ59" i="91"/>
  <c r="NOX59" i="91"/>
  <c r="NOF59" i="91"/>
  <c r="NNN59" i="91"/>
  <c r="NMU59" i="91"/>
  <c r="NMC59" i="91"/>
  <c r="NLK59" i="91"/>
  <c r="NKS59" i="91"/>
  <c r="NJZ59" i="91"/>
  <c r="NJI59" i="91"/>
  <c r="NIS59" i="91"/>
  <c r="NIC59" i="91"/>
  <c r="NHM59" i="91"/>
  <c r="NGW59" i="91"/>
  <c r="NGG59" i="91"/>
  <c r="RPQ59" i="91"/>
  <c r="REJ59" i="91"/>
  <c r="QXV59" i="91"/>
  <c r="QSC59" i="91"/>
  <c r="QMV59" i="91"/>
  <c r="QHX59" i="91"/>
  <c r="QEG59" i="91"/>
  <c r="QBF59" i="91"/>
  <c r="PYB59" i="91"/>
  <c r="PUK59" i="91"/>
  <c r="PRJ59" i="91"/>
  <c r="POF59" i="91"/>
  <c r="PKO59" i="91"/>
  <c r="PHN59" i="91"/>
  <c r="PEJ59" i="91"/>
  <c r="PAS59" i="91"/>
  <c r="OXR59" i="91"/>
  <c r="OUN59" i="91"/>
  <c r="OSF59" i="91"/>
  <c r="OQN59" i="91"/>
  <c r="OOR59" i="91"/>
  <c r="OMP59" i="91"/>
  <c r="OLF59" i="91"/>
  <c r="OJU59" i="91"/>
  <c r="OIJ59" i="91"/>
  <c r="OGZ59" i="91"/>
  <c r="OFO59" i="91"/>
  <c r="OEE59" i="91"/>
  <c r="OCT59" i="91"/>
  <c r="OBJ59" i="91"/>
  <c r="OAF59" i="91"/>
  <c r="NZK59" i="91"/>
  <c r="NYS59" i="91"/>
  <c r="NYA59" i="91"/>
  <c r="NXI59" i="91"/>
  <c r="NWP59" i="91"/>
  <c r="NVX59" i="91"/>
  <c r="NVF59" i="91"/>
  <c r="NUM59" i="91"/>
  <c r="NTU59" i="91"/>
  <c r="NTC59" i="91"/>
  <c r="NSK59" i="91"/>
  <c r="NRR59" i="91"/>
  <c r="NQZ59" i="91"/>
  <c r="NQH59" i="91"/>
  <c r="NPO59" i="91"/>
  <c r="NOW59" i="91"/>
  <c r="NOE59" i="91"/>
  <c r="NNM59" i="91"/>
  <c r="NMT59" i="91"/>
  <c r="NMB59" i="91"/>
  <c r="NLJ59" i="91"/>
  <c r="NKQ59" i="91"/>
  <c r="NJY59" i="91"/>
  <c r="NJH59" i="91"/>
  <c r="NIR59" i="91"/>
  <c r="NIB59" i="91"/>
  <c r="NHL59" i="91"/>
  <c r="NGV59" i="91"/>
  <c r="NGF59" i="91"/>
  <c r="RNE59" i="91"/>
  <c r="RDR59" i="91"/>
  <c r="QXC59" i="91"/>
  <c r="QRM59" i="91"/>
  <c r="QMH59" i="91"/>
  <c r="QHJ59" i="91"/>
  <c r="QEF59" i="91"/>
  <c r="QAO59" i="91"/>
  <c r="PXN59" i="91"/>
  <c r="PUJ59" i="91"/>
  <c r="PQS59" i="91"/>
  <c r="PNR59" i="91"/>
  <c r="PKN59" i="91"/>
  <c r="PGW59" i="91"/>
  <c r="PDV59" i="91"/>
  <c r="PAR59" i="91"/>
  <c r="OXA59" i="91"/>
  <c r="OUD59" i="91"/>
  <c r="OSE59" i="91"/>
  <c r="OQD59" i="91"/>
  <c r="OOK59" i="91"/>
  <c r="OMO59" i="91"/>
  <c r="OLD59" i="91"/>
  <c r="OJT59" i="91"/>
  <c r="OII59" i="91"/>
  <c r="OGY59" i="91"/>
  <c r="OFN59" i="91"/>
  <c r="OED59" i="91"/>
  <c r="OCS59" i="91"/>
  <c r="OBH59" i="91"/>
  <c r="OAE59" i="91"/>
  <c r="NZJ59" i="91"/>
  <c r="NYR59" i="91"/>
  <c r="NXZ59" i="91"/>
  <c r="NXG59" i="91"/>
  <c r="NWO59" i="91"/>
  <c r="NVW59" i="91"/>
  <c r="NVE59" i="91"/>
  <c r="NUL59" i="91"/>
  <c r="NTT59" i="91"/>
  <c r="NTB59" i="91"/>
  <c r="NSI59" i="91"/>
  <c r="NRQ59" i="91"/>
  <c r="NQY59" i="91"/>
  <c r="NQG59" i="91"/>
  <c r="NPN59" i="91"/>
  <c r="NOV59" i="91"/>
  <c r="NOD59" i="91"/>
  <c r="NNK59" i="91"/>
  <c r="NMS59" i="91"/>
  <c r="NMA59" i="91"/>
  <c r="NLI59" i="91"/>
  <c r="NKP59" i="91"/>
  <c r="NJX59" i="91"/>
  <c r="NJG59" i="91"/>
  <c r="NIQ59" i="91"/>
  <c r="NIA59" i="91"/>
  <c r="NHK59" i="91"/>
  <c r="NGU59" i="91"/>
  <c r="NGE59" i="91"/>
  <c r="RLS59" i="91"/>
  <c r="RCT59" i="91"/>
  <c r="QWI59" i="91"/>
  <c r="QQS59" i="91"/>
  <c r="QLP59" i="91"/>
  <c r="QGS59" i="91"/>
  <c r="QDR59" i="91"/>
  <c r="QAN59" i="91"/>
  <c r="PWW59" i="91"/>
  <c r="PTV59" i="91"/>
  <c r="PQR59" i="91"/>
  <c r="PNA59" i="91"/>
  <c r="PJZ59" i="91"/>
  <c r="PGV59" i="91"/>
  <c r="PDE59" i="91"/>
  <c r="PAD59" i="91"/>
  <c r="OWZ59" i="91"/>
  <c r="OTQ59" i="91"/>
  <c r="ORX59" i="91"/>
  <c r="OQB59" i="91"/>
  <c r="OOA59" i="91"/>
  <c r="OMH59" i="91"/>
  <c r="OKX59" i="91"/>
  <c r="OJM59" i="91"/>
  <c r="OIB59" i="91"/>
  <c r="OGR59" i="91"/>
  <c r="OFG59" i="91"/>
  <c r="ODW59" i="91"/>
  <c r="OCL59" i="91"/>
  <c r="OBB59" i="91"/>
  <c r="OAA59" i="91"/>
  <c r="NZH59" i="91"/>
  <c r="NYP59" i="91"/>
  <c r="NXW59" i="91"/>
  <c r="NXE59" i="91"/>
  <c r="NWM59" i="91"/>
  <c r="NVU59" i="91"/>
  <c r="NVB59" i="91"/>
  <c r="NUJ59" i="91"/>
  <c r="NTR59" i="91"/>
  <c r="NSY59" i="91"/>
  <c r="NSG59" i="91"/>
  <c r="NRO59" i="91"/>
  <c r="NQW59" i="91"/>
  <c r="NQD59" i="91"/>
  <c r="NPL59" i="91"/>
  <c r="NOT59" i="91"/>
  <c r="NOA59" i="91"/>
  <c r="NNI59" i="91"/>
  <c r="NMQ59" i="91"/>
  <c r="NLY59" i="91"/>
  <c r="NLF59" i="91"/>
  <c r="NKN59" i="91"/>
  <c r="NJV59" i="91"/>
  <c r="NJE59" i="91"/>
  <c r="NIO59" i="91"/>
  <c r="NHY59" i="91"/>
  <c r="NHI59" i="91"/>
  <c r="NGS59" i="91"/>
  <c r="NGC59" i="91"/>
  <c r="RKS59" i="91"/>
  <c r="RCA59" i="91"/>
  <c r="QVS59" i="91"/>
  <c r="QQC59" i="91"/>
  <c r="QLB59" i="91"/>
  <c r="QGR59" i="91"/>
  <c r="QDA59" i="91"/>
  <c r="PZZ59" i="91"/>
  <c r="PWV59" i="91"/>
  <c r="PTE59" i="91"/>
  <c r="PQD59" i="91"/>
  <c r="PMZ59" i="91"/>
  <c r="PJI59" i="91"/>
  <c r="PGH59" i="91"/>
  <c r="PDD59" i="91"/>
  <c r="OZM59" i="91"/>
  <c r="OWL59" i="91"/>
  <c r="OTP59" i="91"/>
  <c r="ORN59" i="91"/>
  <c r="OPV59" i="91"/>
  <c r="ONZ59" i="91"/>
  <c r="OLY59" i="91"/>
  <c r="OKN59" i="91"/>
  <c r="OJD59" i="91"/>
  <c r="OHS59" i="91"/>
  <c r="OGI59" i="91"/>
  <c r="OEX59" i="91"/>
  <c r="ODN59" i="91"/>
  <c r="OCC59" i="91"/>
  <c r="OAR59" i="91"/>
  <c r="NZW59" i="91"/>
  <c r="NZC59" i="91"/>
  <c r="NYK59" i="91"/>
  <c r="NXS59" i="91"/>
  <c r="NXA59" i="91"/>
  <c r="NWH59" i="91"/>
  <c r="NVP59" i="91"/>
  <c r="NUX59" i="91"/>
  <c r="NUE59" i="91"/>
  <c r="NTM59" i="91"/>
  <c r="NSU59" i="91"/>
  <c r="NSC59" i="91"/>
  <c r="NRJ59" i="91"/>
  <c r="NQR59" i="91"/>
  <c r="NPZ59" i="91"/>
  <c r="NPG59" i="91"/>
  <c r="NOO59" i="91"/>
  <c r="NNW59" i="91"/>
  <c r="NNE59" i="91"/>
  <c r="NML59" i="91"/>
  <c r="NLT59" i="91"/>
  <c r="NLB59" i="91"/>
  <c r="NKI59" i="91"/>
  <c r="NJQ59" i="91"/>
  <c r="NJA59" i="91"/>
  <c r="NIK59" i="91"/>
  <c r="NHU59" i="91"/>
  <c r="NHE59" i="91"/>
  <c r="NGO59" i="91"/>
  <c r="NFY59" i="91"/>
  <c r="NFI59" i="91"/>
  <c r="NES59" i="91"/>
  <c r="NEC59" i="91"/>
  <c r="NDM59" i="91"/>
  <c r="NCW59" i="91"/>
  <c r="NCG59" i="91"/>
  <c r="NBQ59" i="91"/>
  <c r="NBA59" i="91"/>
  <c r="NAK59" i="91"/>
  <c r="MZU59" i="91"/>
  <c r="MZE59" i="91"/>
  <c r="MYO59" i="91"/>
  <c r="MXY59" i="91"/>
  <c r="MXI59" i="91"/>
  <c r="MWS59" i="91"/>
  <c r="MWC59" i="91"/>
  <c r="MVM59" i="91"/>
  <c r="MUW59" i="91"/>
  <c r="MUG59" i="91"/>
  <c r="MTQ59" i="91"/>
  <c r="MTA59" i="91"/>
  <c r="MSK59" i="91"/>
  <c r="MRU59" i="91"/>
  <c r="MRE59" i="91"/>
  <c r="MQO59" i="91"/>
  <c r="MPY59" i="91"/>
  <c r="MPI59" i="91"/>
  <c r="MOS59" i="91"/>
  <c r="MOC59" i="91"/>
  <c r="MNM59" i="91"/>
  <c r="MMW59" i="91"/>
  <c r="MMG59" i="91"/>
  <c r="MLQ59" i="91"/>
  <c r="MLA59" i="91"/>
  <c r="MKK59" i="91"/>
  <c r="MJU59" i="91"/>
  <c r="MJE59" i="91"/>
  <c r="MIO59" i="91"/>
  <c r="MHY59" i="91"/>
  <c r="MHI59" i="91"/>
  <c r="MGS59" i="91"/>
  <c r="MGC59" i="91"/>
  <c r="MFM59" i="91"/>
  <c r="MEW59" i="91"/>
  <c r="MEG59" i="91"/>
  <c r="MDQ59" i="91"/>
  <c r="MDA59" i="91"/>
  <c r="MCK59" i="91"/>
  <c r="MBU59" i="91"/>
  <c r="MBE59" i="91"/>
  <c r="MAO59" i="91"/>
  <c r="LZY59" i="91"/>
  <c r="LZI59" i="91"/>
  <c r="LYS59" i="91"/>
  <c r="LYC59" i="91"/>
  <c r="LXM59" i="91"/>
  <c r="LWW59" i="91"/>
  <c r="LWG59" i="91"/>
  <c r="LVQ59" i="91"/>
  <c r="LVA59" i="91"/>
  <c r="LUK59" i="91"/>
  <c r="LTU59" i="91"/>
  <c r="LTE59" i="91"/>
  <c r="LSO59" i="91"/>
  <c r="LRY59" i="91"/>
  <c r="LRI59" i="91"/>
  <c r="LQS59" i="91"/>
  <c r="LQC59" i="91"/>
  <c r="LPM59" i="91"/>
  <c r="LPB59" i="91"/>
  <c r="LOR59" i="91"/>
  <c r="LOH59" i="91"/>
  <c r="LNY59" i="91"/>
  <c r="LNP59" i="91"/>
  <c r="LNG59" i="91"/>
  <c r="LMX59" i="91"/>
  <c r="LMO59" i="91"/>
  <c r="LMF59" i="91"/>
  <c r="LLV59" i="91"/>
  <c r="LLM59" i="91"/>
  <c r="LLD59" i="91"/>
  <c r="LKU59" i="91"/>
  <c r="LKL59" i="91"/>
  <c r="LKC59" i="91"/>
  <c r="LJT59" i="91"/>
  <c r="LJJ59" i="91"/>
  <c r="LJA59" i="91"/>
  <c r="LIR59" i="91"/>
  <c r="LII59" i="91"/>
  <c r="LHZ59" i="91"/>
  <c r="LHQ59" i="91"/>
  <c r="LHH59" i="91"/>
  <c r="LGX59" i="91"/>
  <c r="LGO59" i="91"/>
  <c r="LGF59" i="91"/>
  <c r="LFW59" i="91"/>
  <c r="LFN59" i="91"/>
  <c r="LFE59" i="91"/>
  <c r="LEV59" i="91"/>
  <c r="LEL59" i="91"/>
  <c r="LEC59" i="91"/>
  <c r="LDT59" i="91"/>
  <c r="LDK59" i="91"/>
  <c r="LDB59" i="91"/>
  <c r="LCS59" i="91"/>
  <c r="LCJ59" i="91"/>
  <c r="LBZ59" i="91"/>
  <c r="LBQ59" i="91"/>
  <c r="LBH59" i="91"/>
  <c r="LAY59" i="91"/>
  <c r="LAP59" i="91"/>
  <c r="LAG59" i="91"/>
  <c r="KZX59" i="91"/>
  <c r="KZN59" i="91"/>
  <c r="KZE59" i="91"/>
  <c r="KYV59" i="91"/>
  <c r="KYM59" i="91"/>
  <c r="KYD59" i="91"/>
  <c r="KXU59" i="91"/>
  <c r="KXL59" i="91"/>
  <c r="KXD59" i="91"/>
  <c r="KWV59" i="91"/>
  <c r="KWN59" i="91"/>
  <c r="KWF59" i="91"/>
  <c r="KVX59" i="91"/>
  <c r="KVP59" i="91"/>
  <c r="KVH59" i="91"/>
  <c r="KUZ59" i="91"/>
  <c r="KUR59" i="91"/>
  <c r="KUJ59" i="91"/>
  <c r="KUB59" i="91"/>
  <c r="KTT59" i="91"/>
  <c r="KTL59" i="91"/>
  <c r="KTD59" i="91"/>
  <c r="KSV59" i="91"/>
  <c r="KSN59" i="91"/>
  <c r="KSF59" i="91"/>
  <c r="KRX59" i="91"/>
  <c r="KRP59" i="91"/>
  <c r="KRH59" i="91"/>
  <c r="KQZ59" i="91"/>
  <c r="KQR59" i="91"/>
  <c r="KQJ59" i="91"/>
  <c r="KQB59" i="91"/>
  <c r="KPT59" i="91"/>
  <c r="KPL59" i="91"/>
  <c r="KPD59" i="91"/>
  <c r="KOV59" i="91"/>
  <c r="KON59" i="91"/>
  <c r="KOF59" i="91"/>
  <c r="KNX59" i="91"/>
  <c r="KNP59" i="91"/>
  <c r="KNH59" i="91"/>
  <c r="KMZ59" i="91"/>
  <c r="KMR59" i="91"/>
  <c r="KMJ59" i="91"/>
  <c r="KMB59" i="91"/>
  <c r="KLT59" i="91"/>
  <c r="KLL59" i="91"/>
  <c r="KLD59" i="91"/>
  <c r="KKV59" i="91"/>
  <c r="KKN59" i="91"/>
  <c r="KKF59" i="91"/>
  <c r="KJX59" i="91"/>
  <c r="KJP59" i="91"/>
  <c r="KJH59" i="91"/>
  <c r="KIZ59" i="91"/>
  <c r="KIR59" i="91"/>
  <c r="KIJ59" i="91"/>
  <c r="KIB59" i="91"/>
  <c r="KHT59" i="91"/>
  <c r="KHL59" i="91"/>
  <c r="KHD59" i="91"/>
  <c r="KGV59" i="91"/>
  <c r="KGN59" i="91"/>
  <c r="KGF59" i="91"/>
  <c r="KFX59" i="91"/>
  <c r="KFP59" i="91"/>
  <c r="KFH59" i="91"/>
  <c r="KEZ59" i="91"/>
  <c r="KER59" i="91"/>
  <c r="KEJ59" i="91"/>
  <c r="KEB59" i="91"/>
  <c r="KDT59" i="91"/>
  <c r="KDL59" i="91"/>
  <c r="KDD59" i="91"/>
  <c r="KCV59" i="91"/>
  <c r="KCN59" i="91"/>
  <c r="KCF59" i="91"/>
  <c r="KBX59" i="91"/>
  <c r="KBP59" i="91"/>
  <c r="KBH59" i="91"/>
  <c r="KAZ59" i="91"/>
  <c r="KAR59" i="91"/>
  <c r="KAJ59" i="91"/>
  <c r="KAB59" i="91"/>
  <c r="JZT59" i="91"/>
  <c r="JZL59" i="91"/>
  <c r="JZD59" i="91"/>
  <c r="JYV59" i="91"/>
  <c r="JYN59" i="91"/>
  <c r="JYF59" i="91"/>
  <c r="JXX59" i="91"/>
  <c r="JXP59" i="91"/>
  <c r="JXH59" i="91"/>
  <c r="JWZ59" i="91"/>
  <c r="JWR59" i="91"/>
  <c r="JWJ59" i="91"/>
  <c r="JWB59" i="91"/>
  <c r="JVT59" i="91"/>
  <c r="JVL59" i="91"/>
  <c r="JVD59" i="91"/>
  <c r="JUV59" i="91"/>
  <c r="JUN59" i="91"/>
  <c r="JUF59" i="91"/>
  <c r="JTX59" i="91"/>
  <c r="JTP59" i="91"/>
  <c r="JTH59" i="91"/>
  <c r="JSZ59" i="91"/>
  <c r="JSR59" i="91"/>
  <c r="JSJ59" i="91"/>
  <c r="JSB59" i="91"/>
  <c r="JRT59" i="91"/>
  <c r="JRL59" i="91"/>
  <c r="JRD59" i="91"/>
  <c r="JQV59" i="91"/>
  <c r="JQN59" i="91"/>
  <c r="JQF59" i="91"/>
  <c r="JPX59" i="91"/>
  <c r="JPP59" i="91"/>
  <c r="JPH59" i="91"/>
  <c r="JOZ59" i="91"/>
  <c r="JOR59" i="91"/>
  <c r="JOJ59" i="91"/>
  <c r="JOB59" i="91"/>
  <c r="JNT59" i="91"/>
  <c r="JNL59" i="91"/>
  <c r="JND59" i="91"/>
  <c r="JMV59" i="91"/>
  <c r="JMN59" i="91"/>
  <c r="JMF59" i="91"/>
  <c r="JLX59" i="91"/>
  <c r="JLP59" i="91"/>
  <c r="JLH59" i="91"/>
  <c r="JKZ59" i="91"/>
  <c r="JKR59" i="91"/>
  <c r="JKJ59" i="91"/>
  <c r="JKB59" i="91"/>
  <c r="JJT59" i="91"/>
  <c r="JJL59" i="91"/>
  <c r="JJD59" i="91"/>
  <c r="JIV59" i="91"/>
  <c r="JIN59" i="91"/>
  <c r="JIF59" i="91"/>
  <c r="JHX59" i="91"/>
  <c r="JHP59" i="91"/>
  <c r="JHH59" i="91"/>
  <c r="JGZ59" i="91"/>
  <c r="JGR59" i="91"/>
  <c r="JGJ59" i="91"/>
  <c r="JGB59" i="91"/>
  <c r="JFT59" i="91"/>
  <c r="JFL59" i="91"/>
  <c r="JFD59" i="91"/>
  <c r="JEV59" i="91"/>
  <c r="JEN59" i="91"/>
  <c r="JEF59" i="91"/>
  <c r="JDX59" i="91"/>
  <c r="JDP59" i="91"/>
  <c r="JDH59" i="91"/>
  <c r="JCZ59" i="91"/>
  <c r="JCR59" i="91"/>
  <c r="JCJ59" i="91"/>
  <c r="JCB59" i="91"/>
  <c r="JBT59" i="91"/>
  <c r="JBL59" i="91"/>
  <c r="JBD59" i="91"/>
  <c r="JAV59" i="91"/>
  <c r="JAN59" i="91"/>
  <c r="JAF59" i="91"/>
  <c r="IZX59" i="91"/>
  <c r="NEZ59" i="91"/>
  <c r="NDT59" i="91"/>
  <c r="NCN59" i="91"/>
  <c r="NBH59" i="91"/>
  <c r="NAB59" i="91"/>
  <c r="MYV59" i="91"/>
  <c r="MXP59" i="91"/>
  <c r="MWJ59" i="91"/>
  <c r="MVD59" i="91"/>
  <c r="MTX59" i="91"/>
  <c r="MSR59" i="91"/>
  <c r="MRL59" i="91"/>
  <c r="MQF59" i="91"/>
  <c r="MOZ59" i="91"/>
  <c r="MNT59" i="91"/>
  <c r="MMN59" i="91"/>
  <c r="MLH59" i="91"/>
  <c r="MKB59" i="91"/>
  <c r="MIV59" i="91"/>
  <c r="MHP59" i="91"/>
  <c r="MGJ59" i="91"/>
  <c r="MFD59" i="91"/>
  <c r="MDX59" i="91"/>
  <c r="MCR59" i="91"/>
  <c r="MBL59" i="91"/>
  <c r="MAF59" i="91"/>
  <c r="LYZ59" i="91"/>
  <c r="LXT59" i="91"/>
  <c r="LWN59" i="91"/>
  <c r="LVH59" i="91"/>
  <c r="LUB59" i="91"/>
  <c r="LSV59" i="91"/>
  <c r="LRP59" i="91"/>
  <c r="LQJ59" i="91"/>
  <c r="LPE59" i="91"/>
  <c r="LOL59" i="91"/>
  <c r="LNT59" i="91"/>
  <c r="LNA59" i="91"/>
  <c r="LMI59" i="91"/>
  <c r="LLQ59" i="91"/>
  <c r="LKX59" i="91"/>
  <c r="LKF59" i="91"/>
  <c r="LJN59" i="91"/>
  <c r="LIV59" i="91"/>
  <c r="LIC59" i="91"/>
  <c r="LHK59" i="91"/>
  <c r="LGS59" i="91"/>
  <c r="LFZ59" i="91"/>
  <c r="LFH59" i="91"/>
  <c r="LEP59" i="91"/>
  <c r="LDX59" i="91"/>
  <c r="LDE59" i="91"/>
  <c r="LCM59" i="91"/>
  <c r="LBU59" i="91"/>
  <c r="LBB59" i="91"/>
  <c r="LAJ59" i="91"/>
  <c r="KZR59" i="91"/>
  <c r="KYZ59" i="91"/>
  <c r="KYG59" i="91"/>
  <c r="KXO59" i="91"/>
  <c r="KWY59" i="91"/>
  <c r="KWI59" i="91"/>
  <c r="KVS59" i="91"/>
  <c r="KVC59" i="91"/>
  <c r="KUM59" i="91"/>
  <c r="KTW59" i="91"/>
  <c r="KTG59" i="91"/>
  <c r="KSQ59" i="91"/>
  <c r="KSA59" i="91"/>
  <c r="KRK59" i="91"/>
  <c r="KQU59" i="91"/>
  <c r="KQE59" i="91"/>
  <c r="KPO59" i="91"/>
  <c r="KOY59" i="91"/>
  <c r="KOI59" i="91"/>
  <c r="KNS59" i="91"/>
  <c r="KNC59" i="91"/>
  <c r="KMM59" i="91"/>
  <c r="KLW59" i="91"/>
  <c r="KLG59" i="91"/>
  <c r="KKQ59" i="91"/>
  <c r="KKA59" i="91"/>
  <c r="KJK59" i="91"/>
  <c r="KIU59" i="91"/>
  <c r="KIE59" i="91"/>
  <c r="KHO59" i="91"/>
  <c r="KGY59" i="91"/>
  <c r="KGI59" i="91"/>
  <c r="KFS59" i="91"/>
  <c r="KFC59" i="91"/>
  <c r="KEM59" i="91"/>
  <c r="KDW59" i="91"/>
  <c r="KDG59" i="91"/>
  <c r="KCQ59" i="91"/>
  <c r="KCA59" i="91"/>
  <c r="KBK59" i="91"/>
  <c r="KAU59" i="91"/>
  <c r="KAE59" i="91"/>
  <c r="JZO59" i="91"/>
  <c r="JYY59" i="91"/>
  <c r="JYI59" i="91"/>
  <c r="JXS59" i="91"/>
  <c r="JXC59" i="91"/>
  <c r="JWM59" i="91"/>
  <c r="JVW59" i="91"/>
  <c r="JVG59" i="91"/>
  <c r="JUQ59" i="91"/>
  <c r="JUA59" i="91"/>
  <c r="JTK59" i="91"/>
  <c r="JSU59" i="91"/>
  <c r="JSE59" i="91"/>
  <c r="JRO59" i="91"/>
  <c r="JQY59" i="91"/>
  <c r="JQI59" i="91"/>
  <c r="JPS59" i="91"/>
  <c r="JPC59" i="91"/>
  <c r="JOM59" i="91"/>
  <c r="JNW59" i="91"/>
  <c r="JNG59" i="91"/>
  <c r="JMQ59" i="91"/>
  <c r="JMA59" i="91"/>
  <c r="JLK59" i="91"/>
  <c r="JKU59" i="91"/>
  <c r="JKE59" i="91"/>
  <c r="JJO59" i="91"/>
  <c r="JIY59" i="91"/>
  <c r="JII59" i="91"/>
  <c r="JHS59" i="91"/>
  <c r="JHC59" i="91"/>
  <c r="JGM59" i="91"/>
  <c r="JFW59" i="91"/>
  <c r="JFG59" i="91"/>
  <c r="JEQ59" i="91"/>
  <c r="JEA59" i="91"/>
  <c r="JDK59" i="91"/>
  <c r="JCU59" i="91"/>
  <c r="JCE59" i="91"/>
  <c r="JBO59" i="91"/>
  <c r="JAY59" i="91"/>
  <c r="JAI59" i="91"/>
  <c r="IZS59" i="91"/>
  <c r="IZI59" i="91"/>
  <c r="IYZ59" i="91"/>
  <c r="IYQ59" i="91"/>
  <c r="IYG59" i="91"/>
  <c r="IXX59" i="91"/>
  <c r="IXO59" i="91"/>
  <c r="IXF59" i="91"/>
  <c r="IWW59" i="91"/>
  <c r="IWN59" i="91"/>
  <c r="IWE59" i="91"/>
  <c r="IVU59" i="91"/>
  <c r="IVL59" i="91"/>
  <c r="IVC59" i="91"/>
  <c r="IUT59" i="91"/>
  <c r="IUK59" i="91"/>
  <c r="IUB59" i="91"/>
  <c r="ITS59" i="91"/>
  <c r="ITI59" i="91"/>
  <c r="ISZ59" i="91"/>
  <c r="ISQ59" i="91"/>
  <c r="ISH59" i="91"/>
  <c r="IRY59" i="91"/>
  <c r="IRP59" i="91"/>
  <c r="IRG59" i="91"/>
  <c r="IQW59" i="91"/>
  <c r="IQN59" i="91"/>
  <c r="IQE59" i="91"/>
  <c r="IPV59" i="91"/>
  <c r="IPM59" i="91"/>
  <c r="IPD59" i="91"/>
  <c r="IOU59" i="91"/>
  <c r="IOM59" i="91"/>
  <c r="IOE59" i="91"/>
  <c r="INW59" i="91"/>
  <c r="INO59" i="91"/>
  <c r="ING59" i="91"/>
  <c r="IMY59" i="91"/>
  <c r="IMQ59" i="91"/>
  <c r="IMI59" i="91"/>
  <c r="IMA59" i="91"/>
  <c r="ILS59" i="91"/>
  <c r="ILK59" i="91"/>
  <c r="ILC59" i="91"/>
  <c r="IKU59" i="91"/>
  <c r="IKM59" i="91"/>
  <c r="IKE59" i="91"/>
  <c r="IJW59" i="91"/>
  <c r="IJO59" i="91"/>
  <c r="IJG59" i="91"/>
  <c r="IIY59" i="91"/>
  <c r="IIQ59" i="91"/>
  <c r="III59" i="91"/>
  <c r="IIA59" i="91"/>
  <c r="IHS59" i="91"/>
  <c r="IHK59" i="91"/>
  <c r="IHC59" i="91"/>
  <c r="IGU59" i="91"/>
  <c r="IGM59" i="91"/>
  <c r="IGE59" i="91"/>
  <c r="IFW59" i="91"/>
  <c r="IFO59" i="91"/>
  <c r="IFG59" i="91"/>
  <c r="IEY59" i="91"/>
  <c r="IEQ59" i="91"/>
  <c r="IEI59" i="91"/>
  <c r="IEA59" i="91"/>
  <c r="IDS59" i="91"/>
  <c r="IDK59" i="91"/>
  <c r="IDC59" i="91"/>
  <c r="ICU59" i="91"/>
  <c r="ICM59" i="91"/>
  <c r="ICE59" i="91"/>
  <c r="IBW59" i="91"/>
  <c r="IBO59" i="91"/>
  <c r="IBG59" i="91"/>
  <c r="IAY59" i="91"/>
  <c r="IAQ59" i="91"/>
  <c r="IAI59" i="91"/>
  <c r="IAA59" i="91"/>
  <c r="HZS59" i="91"/>
  <c r="HZK59" i="91"/>
  <c r="HZC59" i="91"/>
  <c r="HYU59" i="91"/>
  <c r="HYM59" i="91"/>
  <c r="HYE59" i="91"/>
  <c r="HXW59" i="91"/>
  <c r="HXO59" i="91"/>
  <c r="HXG59" i="91"/>
  <c r="HWY59" i="91"/>
  <c r="HWQ59" i="91"/>
  <c r="HWI59" i="91"/>
  <c r="HWA59" i="91"/>
  <c r="HVS59" i="91"/>
  <c r="HVK59" i="91"/>
  <c r="HVC59" i="91"/>
  <c r="HUU59" i="91"/>
  <c r="HUM59" i="91"/>
  <c r="HUE59" i="91"/>
  <c r="HTW59" i="91"/>
  <c r="HTO59" i="91"/>
  <c r="HTG59" i="91"/>
  <c r="HSY59" i="91"/>
  <c r="HSQ59" i="91"/>
  <c r="HSI59" i="91"/>
  <c r="HSA59" i="91"/>
  <c r="HRS59" i="91"/>
  <c r="HRK59" i="91"/>
  <c r="HRC59" i="91"/>
  <c r="HQU59" i="91"/>
  <c r="HQM59" i="91"/>
  <c r="HQE59" i="91"/>
  <c r="HPW59" i="91"/>
  <c r="HPO59" i="91"/>
  <c r="HPG59" i="91"/>
  <c r="HOY59" i="91"/>
  <c r="HOQ59" i="91"/>
  <c r="HOI59" i="91"/>
  <c r="HOA59" i="91"/>
  <c r="HNS59" i="91"/>
  <c r="HNK59" i="91"/>
  <c r="HNC59" i="91"/>
  <c r="HMU59" i="91"/>
  <c r="HMM59" i="91"/>
  <c r="HME59" i="91"/>
  <c r="HLW59" i="91"/>
  <c r="HLO59" i="91"/>
  <c r="HLG59" i="91"/>
  <c r="HKY59" i="91"/>
  <c r="HKQ59" i="91"/>
  <c r="HKI59" i="91"/>
  <c r="HKA59" i="91"/>
  <c r="HJS59" i="91"/>
  <c r="HJK59" i="91"/>
  <c r="HJC59" i="91"/>
  <c r="HIU59" i="91"/>
  <c r="HIM59" i="91"/>
  <c r="HIE59" i="91"/>
  <c r="HHW59" i="91"/>
  <c r="HHO59" i="91"/>
  <c r="HHG59" i="91"/>
  <c r="HGY59" i="91"/>
  <c r="HGQ59" i="91"/>
  <c r="HGI59" i="91"/>
  <c r="HGA59" i="91"/>
  <c r="HFS59" i="91"/>
  <c r="HFK59" i="91"/>
  <c r="HFC59" i="91"/>
  <c r="HEU59" i="91"/>
  <c r="HEM59" i="91"/>
  <c r="HEE59" i="91"/>
  <c r="HDW59" i="91"/>
  <c r="HDO59" i="91"/>
  <c r="HDG59" i="91"/>
  <c r="HCY59" i="91"/>
  <c r="HCQ59" i="91"/>
  <c r="HCI59" i="91"/>
  <c r="HCA59" i="91"/>
  <c r="HBS59" i="91"/>
  <c r="HBK59" i="91"/>
  <c r="HBC59" i="91"/>
  <c r="HAU59" i="91"/>
  <c r="HAM59" i="91"/>
  <c r="HAE59" i="91"/>
  <c r="GZW59" i="91"/>
  <c r="GZO59" i="91"/>
  <c r="GZG59" i="91"/>
  <c r="GYY59" i="91"/>
  <c r="GYQ59" i="91"/>
  <c r="GYI59" i="91"/>
  <c r="GYA59" i="91"/>
  <c r="GXS59" i="91"/>
  <c r="GXK59" i="91"/>
  <c r="GXC59" i="91"/>
  <c r="GWU59" i="91"/>
  <c r="GWM59" i="91"/>
  <c r="GWE59" i="91"/>
  <c r="GVW59" i="91"/>
  <c r="GVO59" i="91"/>
  <c r="GVG59" i="91"/>
  <c r="GUY59" i="91"/>
  <c r="GUQ59" i="91"/>
  <c r="GUI59" i="91"/>
  <c r="GUA59" i="91"/>
  <c r="GTS59" i="91"/>
  <c r="GTK59" i="91"/>
  <c r="GTC59" i="91"/>
  <c r="GSU59" i="91"/>
  <c r="GSM59" i="91"/>
  <c r="GSE59" i="91"/>
  <c r="GRW59" i="91"/>
  <c r="GRO59" i="91"/>
  <c r="GRG59" i="91"/>
  <c r="GQY59" i="91"/>
  <c r="GQQ59" i="91"/>
  <c r="GQI59" i="91"/>
  <c r="GQA59" i="91"/>
  <c r="GPS59" i="91"/>
  <c r="GPK59" i="91"/>
  <c r="GPC59" i="91"/>
  <c r="GOU59" i="91"/>
  <c r="GOM59" i="91"/>
  <c r="GOE59" i="91"/>
  <c r="NEY59" i="91"/>
  <c r="NDS59" i="91"/>
  <c r="NCM59" i="91"/>
  <c r="NBG59" i="91"/>
  <c r="NAA59" i="91"/>
  <c r="MYU59" i="91"/>
  <c r="MXO59" i="91"/>
  <c r="MWI59" i="91"/>
  <c r="MVC59" i="91"/>
  <c r="MTW59" i="91"/>
  <c r="MSQ59" i="91"/>
  <c r="MRK59" i="91"/>
  <c r="MQE59" i="91"/>
  <c r="MOY59" i="91"/>
  <c r="MNS59" i="91"/>
  <c r="MMM59" i="91"/>
  <c r="MLG59" i="91"/>
  <c r="MKA59" i="91"/>
  <c r="MIU59" i="91"/>
  <c r="MHO59" i="91"/>
  <c r="MGI59" i="91"/>
  <c r="MFC59" i="91"/>
  <c r="MDW59" i="91"/>
  <c r="MCQ59" i="91"/>
  <c r="MBK59" i="91"/>
  <c r="MAE59" i="91"/>
  <c r="LYY59" i="91"/>
  <c r="LXS59" i="91"/>
  <c r="LWM59" i="91"/>
  <c r="LVG59" i="91"/>
  <c r="LUA59" i="91"/>
  <c r="LSU59" i="91"/>
  <c r="LRO59" i="91"/>
  <c r="LQI59" i="91"/>
  <c r="LPD59" i="91"/>
  <c r="LOK59" i="91"/>
  <c r="LNR59" i="91"/>
  <c r="LMZ59" i="91"/>
  <c r="LMH59" i="91"/>
  <c r="LLP59" i="91"/>
  <c r="LKW59" i="91"/>
  <c r="LKE59" i="91"/>
  <c r="LJM59" i="91"/>
  <c r="LIT59" i="91"/>
  <c r="LIB59" i="91"/>
  <c r="LHJ59" i="91"/>
  <c r="LGR59" i="91"/>
  <c r="LFY59" i="91"/>
  <c r="LFG59" i="91"/>
  <c r="LEO59" i="91"/>
  <c r="LDV59" i="91"/>
  <c r="LDD59" i="91"/>
  <c r="LCL59" i="91"/>
  <c r="LBT59" i="91"/>
  <c r="LBA59" i="91"/>
  <c r="LAI59" i="91"/>
  <c r="KZQ59" i="91"/>
  <c r="KYX59" i="91"/>
  <c r="KYF59" i="91"/>
  <c r="KXN59" i="91"/>
  <c r="KWX59" i="91"/>
  <c r="KWH59" i="91"/>
  <c r="KVR59" i="91"/>
  <c r="KVB59" i="91"/>
  <c r="KUL59" i="91"/>
  <c r="KTV59" i="91"/>
  <c r="KTF59" i="91"/>
  <c r="KSP59" i="91"/>
  <c r="KRZ59" i="91"/>
  <c r="KRJ59" i="91"/>
  <c r="KQT59" i="91"/>
  <c r="KQD59" i="91"/>
  <c r="KPN59" i="91"/>
  <c r="KOX59" i="91"/>
  <c r="KOH59" i="91"/>
  <c r="KNR59" i="91"/>
  <c r="KNB59" i="91"/>
  <c r="KML59" i="91"/>
  <c r="KLV59" i="91"/>
  <c r="KLF59" i="91"/>
  <c r="KKP59" i="91"/>
  <c r="KJZ59" i="91"/>
  <c r="KJJ59" i="91"/>
  <c r="KIT59" i="91"/>
  <c r="KID59" i="91"/>
  <c r="KHN59" i="91"/>
  <c r="KGX59" i="91"/>
  <c r="KGH59" i="91"/>
  <c r="KFR59" i="91"/>
  <c r="KFB59" i="91"/>
  <c r="KEL59" i="91"/>
  <c r="KDV59" i="91"/>
  <c r="KDF59" i="91"/>
  <c r="KCP59" i="91"/>
  <c r="KBZ59" i="91"/>
  <c r="KBJ59" i="91"/>
  <c r="KAT59" i="91"/>
  <c r="KAD59" i="91"/>
  <c r="JZN59" i="91"/>
  <c r="JYX59" i="91"/>
  <c r="JYH59" i="91"/>
  <c r="JXR59" i="91"/>
  <c r="JXB59" i="91"/>
  <c r="JWL59" i="91"/>
  <c r="JVV59" i="91"/>
  <c r="JVF59" i="91"/>
  <c r="JUP59" i="91"/>
  <c r="JTZ59" i="91"/>
  <c r="JTJ59" i="91"/>
  <c r="JST59" i="91"/>
  <c r="JSD59" i="91"/>
  <c r="JRN59" i="91"/>
  <c r="JQX59" i="91"/>
  <c r="JQH59" i="91"/>
  <c r="JPR59" i="91"/>
  <c r="JPB59" i="91"/>
  <c r="JOL59" i="91"/>
  <c r="JNV59" i="91"/>
  <c r="JNF59" i="91"/>
  <c r="JMP59" i="91"/>
  <c r="JLZ59" i="91"/>
  <c r="JLJ59" i="91"/>
  <c r="JKT59" i="91"/>
  <c r="JKD59" i="91"/>
  <c r="JJN59" i="91"/>
  <c r="JIX59" i="91"/>
  <c r="JIH59" i="91"/>
  <c r="JHR59" i="91"/>
  <c r="JHB59" i="91"/>
  <c r="JGL59" i="91"/>
  <c r="JFV59" i="91"/>
  <c r="JFF59" i="91"/>
  <c r="JEP59" i="91"/>
  <c r="JDZ59" i="91"/>
  <c r="JDJ59" i="91"/>
  <c r="JCT59" i="91"/>
  <c r="JCD59" i="91"/>
  <c r="JBN59" i="91"/>
  <c r="JAX59" i="91"/>
  <c r="JAH59" i="91"/>
  <c r="IZR59" i="91"/>
  <c r="IZH59" i="91"/>
  <c r="IYY59" i="91"/>
  <c r="IYO59" i="91"/>
  <c r="IYF59" i="91"/>
  <c r="IXW59" i="91"/>
  <c r="IXN59" i="91"/>
  <c r="IXE59" i="91"/>
  <c r="IWV59" i="91"/>
  <c r="IWM59" i="91"/>
  <c r="IWC59" i="91"/>
  <c r="IVT59" i="91"/>
  <c r="IVK59" i="91"/>
  <c r="IVB59" i="91"/>
  <c r="IUS59" i="91"/>
  <c r="IUJ59" i="91"/>
  <c r="IUA59" i="91"/>
  <c r="ITQ59" i="91"/>
  <c r="ITH59" i="91"/>
  <c r="ISY59" i="91"/>
  <c r="ISP59" i="91"/>
  <c r="ISG59" i="91"/>
  <c r="IRX59" i="91"/>
  <c r="IRO59" i="91"/>
  <c r="IRE59" i="91"/>
  <c r="IQV59" i="91"/>
  <c r="IQM59" i="91"/>
  <c r="IQD59" i="91"/>
  <c r="IPU59" i="91"/>
  <c r="IPL59" i="91"/>
  <c r="IPC59" i="91"/>
  <c r="IOT59" i="91"/>
  <c r="IOL59" i="91"/>
  <c r="IOD59" i="91"/>
  <c r="INV59" i="91"/>
  <c r="INN59" i="91"/>
  <c r="INF59" i="91"/>
  <c r="IMX59" i="91"/>
  <c r="IMP59" i="91"/>
  <c r="IMH59" i="91"/>
  <c r="ILZ59" i="91"/>
  <c r="ILR59" i="91"/>
  <c r="ILJ59" i="91"/>
  <c r="ILB59" i="91"/>
  <c r="IKT59" i="91"/>
  <c r="IKL59" i="91"/>
  <c r="IKD59" i="91"/>
  <c r="IJV59" i="91"/>
  <c r="IJN59" i="91"/>
  <c r="IJF59" i="91"/>
  <c r="IIX59" i="91"/>
  <c r="IIP59" i="91"/>
  <c r="IIH59" i="91"/>
  <c r="IHZ59" i="91"/>
  <c r="IHR59" i="91"/>
  <c r="IHJ59" i="91"/>
  <c r="IHB59" i="91"/>
  <c r="IGT59" i="91"/>
  <c r="IGL59" i="91"/>
  <c r="IGD59" i="91"/>
  <c r="IFV59" i="91"/>
  <c r="IFN59" i="91"/>
  <c r="IFF59" i="91"/>
  <c r="IEX59" i="91"/>
  <c r="IEP59" i="91"/>
  <c r="IEH59" i="91"/>
  <c r="IDZ59" i="91"/>
  <c r="IDR59" i="91"/>
  <c r="IDJ59" i="91"/>
  <c r="IDB59" i="91"/>
  <c r="ICT59" i="91"/>
  <c r="ICL59" i="91"/>
  <c r="ICD59" i="91"/>
  <c r="IBV59" i="91"/>
  <c r="IBN59" i="91"/>
  <c r="IBF59" i="91"/>
  <c r="IAX59" i="91"/>
  <c r="IAP59" i="91"/>
  <c r="IAH59" i="91"/>
  <c r="HZZ59" i="91"/>
  <c r="HZR59" i="91"/>
  <c r="HZJ59" i="91"/>
  <c r="HZB59" i="91"/>
  <c r="HYT59" i="91"/>
  <c r="HYL59" i="91"/>
  <c r="HYD59" i="91"/>
  <c r="HXV59" i="91"/>
  <c r="HXN59" i="91"/>
  <c r="HXF59" i="91"/>
  <c r="HWX59" i="91"/>
  <c r="HWP59" i="91"/>
  <c r="HWH59" i="91"/>
  <c r="HVZ59" i="91"/>
  <c r="HVR59" i="91"/>
  <c r="HVJ59" i="91"/>
  <c r="HVB59" i="91"/>
  <c r="HUT59" i="91"/>
  <c r="HUL59" i="91"/>
  <c r="HUD59" i="91"/>
  <c r="HTV59" i="91"/>
  <c r="HTN59" i="91"/>
  <c r="HTF59" i="91"/>
  <c r="HSX59" i="91"/>
  <c r="HSP59" i="91"/>
  <c r="HSH59" i="91"/>
  <c r="HRZ59" i="91"/>
  <c r="HRR59" i="91"/>
  <c r="HRJ59" i="91"/>
  <c r="HRB59" i="91"/>
  <c r="HQT59" i="91"/>
  <c r="HQL59" i="91"/>
  <c r="HQD59" i="91"/>
  <c r="HPV59" i="91"/>
  <c r="HPN59" i="91"/>
  <c r="HPF59" i="91"/>
  <c r="HOX59" i="91"/>
  <c r="HOP59" i="91"/>
  <c r="HOH59" i="91"/>
  <c r="HNZ59" i="91"/>
  <c r="HNR59" i="91"/>
  <c r="HNJ59" i="91"/>
  <c r="HNB59" i="91"/>
  <c r="HMT59" i="91"/>
  <c r="HML59" i="91"/>
  <c r="HMD59" i="91"/>
  <c r="HLV59" i="91"/>
  <c r="HLN59" i="91"/>
  <c r="HLF59" i="91"/>
  <c r="HKX59" i="91"/>
  <c r="HKP59" i="91"/>
  <c r="HKH59" i="91"/>
  <c r="HJZ59" i="91"/>
  <c r="HJR59" i="91"/>
  <c r="HJJ59" i="91"/>
  <c r="HJB59" i="91"/>
  <c r="HIT59" i="91"/>
  <c r="HIL59" i="91"/>
  <c r="HID59" i="91"/>
  <c r="HHV59" i="91"/>
  <c r="HHN59" i="91"/>
  <c r="HHF59" i="91"/>
  <c r="HGX59" i="91"/>
  <c r="HGP59" i="91"/>
  <c r="HGH59" i="91"/>
  <c r="HFZ59" i="91"/>
  <c r="HFR59" i="91"/>
  <c r="HFJ59" i="91"/>
  <c r="HFB59" i="91"/>
  <c r="HET59" i="91"/>
  <c r="HEL59" i="91"/>
  <c r="HED59" i="91"/>
  <c r="HDV59" i="91"/>
  <c r="HDN59" i="91"/>
  <c r="HDF59" i="91"/>
  <c r="HCX59" i="91"/>
  <c r="HCP59" i="91"/>
  <c r="HCH59" i="91"/>
  <c r="HBZ59" i="91"/>
  <c r="HBR59" i="91"/>
  <c r="HBJ59" i="91"/>
  <c r="HBB59" i="91"/>
  <c r="HAT59" i="91"/>
  <c r="HAL59" i="91"/>
  <c r="HAD59" i="91"/>
  <c r="GZV59" i="91"/>
  <c r="GZN59" i="91"/>
  <c r="GZF59" i="91"/>
  <c r="GYX59" i="91"/>
  <c r="GYP59" i="91"/>
  <c r="GYH59" i="91"/>
  <c r="GXZ59" i="91"/>
  <c r="GXR59" i="91"/>
  <c r="GXJ59" i="91"/>
  <c r="GXB59" i="91"/>
  <c r="GWT59" i="91"/>
  <c r="GWL59" i="91"/>
  <c r="GWD59" i="91"/>
  <c r="GVV59" i="91"/>
  <c r="GVN59" i="91"/>
  <c r="GVF59" i="91"/>
  <c r="GUX59" i="91"/>
  <c r="GUP59" i="91"/>
  <c r="GUH59" i="91"/>
  <c r="GTZ59" i="91"/>
  <c r="GTR59" i="91"/>
  <c r="GTJ59" i="91"/>
  <c r="GTB59" i="91"/>
  <c r="GST59" i="91"/>
  <c r="GSL59" i="91"/>
  <c r="GSD59" i="91"/>
  <c r="GRV59" i="91"/>
  <c r="GRN59" i="91"/>
  <c r="GRF59" i="91"/>
  <c r="GQX59" i="91"/>
  <c r="GQP59" i="91"/>
  <c r="GQH59" i="91"/>
  <c r="GPZ59" i="91"/>
  <c r="GPR59" i="91"/>
  <c r="GPJ59" i="91"/>
  <c r="GPB59" i="91"/>
  <c r="GOT59" i="91"/>
  <c r="GOL59" i="91"/>
  <c r="GOD59" i="91"/>
  <c r="GNV59" i="91"/>
  <c r="GNN59" i="91"/>
  <c r="GNF59" i="91"/>
  <c r="GMX59" i="91"/>
  <c r="GMP59" i="91"/>
  <c r="GMH59" i="91"/>
  <c r="GLZ59" i="91"/>
  <c r="GLR59" i="91"/>
  <c r="GLJ59" i="91"/>
  <c r="GLB59" i="91"/>
  <c r="GKT59" i="91"/>
  <c r="GKL59" i="91"/>
  <c r="GKD59" i="91"/>
  <c r="GJV59" i="91"/>
  <c r="GJN59" i="91"/>
  <c r="GJF59" i="91"/>
  <c r="GIX59" i="91"/>
  <c r="GIP59" i="91"/>
  <c r="GIH59" i="91"/>
  <c r="GHZ59" i="91"/>
  <c r="GHR59" i="91"/>
  <c r="GHJ59" i="91"/>
  <c r="GHB59" i="91"/>
  <c r="GGT59" i="91"/>
  <c r="GGL59" i="91"/>
  <c r="GGD59" i="91"/>
  <c r="GFV59" i="91"/>
  <c r="GFN59" i="91"/>
  <c r="GFF59" i="91"/>
  <c r="GEX59" i="91"/>
  <c r="GEP59" i="91"/>
  <c r="GEH59" i="91"/>
  <c r="GDZ59" i="91"/>
  <c r="GDR59" i="91"/>
  <c r="GDJ59" i="91"/>
  <c r="GDB59" i="91"/>
  <c r="GCT59" i="91"/>
  <c r="GCL59" i="91"/>
  <c r="GCD59" i="91"/>
  <c r="GBV59" i="91"/>
  <c r="GBN59" i="91"/>
  <c r="GBF59" i="91"/>
  <c r="GAX59" i="91"/>
  <c r="GAP59" i="91"/>
  <c r="GAH59" i="91"/>
  <c r="FZZ59" i="91"/>
  <c r="FZR59" i="91"/>
  <c r="FZJ59" i="91"/>
  <c r="FZB59" i="91"/>
  <c r="FYT59" i="91"/>
  <c r="FYL59" i="91"/>
  <c r="FYD59" i="91"/>
  <c r="FXV59" i="91"/>
  <c r="FXN59" i="91"/>
  <c r="FXF59" i="91"/>
  <c r="FWX59" i="91"/>
  <c r="FWP59" i="91"/>
  <c r="FWH59" i="91"/>
  <c r="FVZ59" i="91"/>
  <c r="FVR59" i="91"/>
  <c r="FVJ59" i="91"/>
  <c r="FVB59" i="91"/>
  <c r="FUT59" i="91"/>
  <c r="FUL59" i="91"/>
  <c r="FUD59" i="91"/>
  <c r="FTV59" i="91"/>
  <c r="FTN59" i="91"/>
  <c r="FTF59" i="91"/>
  <c r="FSX59" i="91"/>
  <c r="FSP59" i="91"/>
  <c r="FSH59" i="91"/>
  <c r="FRZ59" i="91"/>
  <c r="FRR59" i="91"/>
  <c r="FRJ59" i="91"/>
  <c r="FRB59" i="91"/>
  <c r="FQT59" i="91"/>
  <c r="FQL59" i="91"/>
  <c r="FQD59" i="91"/>
  <c r="FPV59" i="91"/>
  <c r="FPN59" i="91"/>
  <c r="FPF59" i="91"/>
  <c r="FOX59" i="91"/>
  <c r="FOP59" i="91"/>
  <c r="FOH59" i="91"/>
  <c r="FNZ59" i="91"/>
  <c r="FNR59" i="91"/>
  <c r="FNJ59" i="91"/>
  <c r="FNB59" i="91"/>
  <c r="FMT59" i="91"/>
  <c r="FML59" i="91"/>
  <c r="FMD59" i="91"/>
  <c r="FLV59" i="91"/>
  <c r="FLN59" i="91"/>
  <c r="FLF59" i="91"/>
  <c r="FKX59" i="91"/>
  <c r="FKP59" i="91"/>
  <c r="FKH59" i="91"/>
  <c r="FJZ59" i="91"/>
  <c r="FJR59" i="91"/>
  <c r="FJJ59" i="91"/>
  <c r="FJB59" i="91"/>
  <c r="NEW59" i="91"/>
  <c r="NDQ59" i="91"/>
  <c r="NCK59" i="91"/>
  <c r="NBE59" i="91"/>
  <c r="MZY59" i="91"/>
  <c r="MYS59" i="91"/>
  <c r="MXM59" i="91"/>
  <c r="MWG59" i="91"/>
  <c r="MVA59" i="91"/>
  <c r="MTU59" i="91"/>
  <c r="MSO59" i="91"/>
  <c r="MRI59" i="91"/>
  <c r="MQC59" i="91"/>
  <c r="MOW59" i="91"/>
  <c r="MNQ59" i="91"/>
  <c r="MMK59" i="91"/>
  <c r="MLE59" i="91"/>
  <c r="MJY59" i="91"/>
  <c r="MIS59" i="91"/>
  <c r="MHM59" i="91"/>
  <c r="MGG59" i="91"/>
  <c r="MFA59" i="91"/>
  <c r="MDU59" i="91"/>
  <c r="MCO59" i="91"/>
  <c r="MBI59" i="91"/>
  <c r="MAC59" i="91"/>
  <c r="LYW59" i="91"/>
  <c r="LXQ59" i="91"/>
  <c r="LWK59" i="91"/>
  <c r="LVE59" i="91"/>
  <c r="LTY59" i="91"/>
  <c r="LSS59" i="91"/>
  <c r="LRM59" i="91"/>
  <c r="LQG59" i="91"/>
  <c r="LPC59" i="91"/>
  <c r="LOJ59" i="91"/>
  <c r="LNQ59" i="91"/>
  <c r="LMY59" i="91"/>
  <c r="LMG59" i="91"/>
  <c r="LLN59" i="91"/>
  <c r="LKV59" i="91"/>
  <c r="LKD59" i="91"/>
  <c r="LJL59" i="91"/>
  <c r="LIS59" i="91"/>
  <c r="LIA59" i="91"/>
  <c r="LHI59" i="91"/>
  <c r="LGP59" i="91"/>
  <c r="LFX59" i="91"/>
  <c r="LFF59" i="91"/>
  <c r="LEN59" i="91"/>
  <c r="LDU59" i="91"/>
  <c r="LDC59" i="91"/>
  <c r="LCK59" i="91"/>
  <c r="LBR59" i="91"/>
  <c r="LAZ59" i="91"/>
  <c r="LAH59" i="91"/>
  <c r="KZP59" i="91"/>
  <c r="KYW59" i="91"/>
  <c r="KYE59" i="91"/>
  <c r="KXM59" i="91"/>
  <c r="KWW59" i="91"/>
  <c r="KWG59" i="91"/>
  <c r="KVQ59" i="91"/>
  <c r="KVA59" i="91"/>
  <c r="KUK59" i="91"/>
  <c r="KTU59" i="91"/>
  <c r="KTE59" i="91"/>
  <c r="KSO59" i="91"/>
  <c r="KRY59" i="91"/>
  <c r="KRI59" i="91"/>
  <c r="KQS59" i="91"/>
  <c r="KQC59" i="91"/>
  <c r="KPM59" i="91"/>
  <c r="KOW59" i="91"/>
  <c r="KOG59" i="91"/>
  <c r="KNQ59" i="91"/>
  <c r="KNA59" i="91"/>
  <c r="KMK59" i="91"/>
  <c r="KLU59" i="91"/>
  <c r="KLE59" i="91"/>
  <c r="KKO59" i="91"/>
  <c r="KJY59" i="91"/>
  <c r="KJI59" i="91"/>
  <c r="KIS59" i="91"/>
  <c r="KIC59" i="91"/>
  <c r="KHM59" i="91"/>
  <c r="KGW59" i="91"/>
  <c r="KGG59" i="91"/>
  <c r="KFQ59" i="91"/>
  <c r="KFA59" i="91"/>
  <c r="KEK59" i="91"/>
  <c r="KDU59" i="91"/>
  <c r="KDE59" i="91"/>
  <c r="KCO59" i="91"/>
  <c r="KBY59" i="91"/>
  <c r="KBI59" i="91"/>
  <c r="KAS59" i="91"/>
  <c r="KAC59" i="91"/>
  <c r="JZM59" i="91"/>
  <c r="JYW59" i="91"/>
  <c r="JYG59" i="91"/>
  <c r="JXQ59" i="91"/>
  <c r="JXA59" i="91"/>
  <c r="JWK59" i="91"/>
  <c r="JVU59" i="91"/>
  <c r="JVE59" i="91"/>
  <c r="JUO59" i="91"/>
  <c r="JTY59" i="91"/>
  <c r="JTI59" i="91"/>
  <c r="JSS59" i="91"/>
  <c r="JSC59" i="91"/>
  <c r="JRM59" i="91"/>
  <c r="JQW59" i="91"/>
  <c r="JQG59" i="91"/>
  <c r="JPQ59" i="91"/>
  <c r="JPA59" i="91"/>
  <c r="JOK59" i="91"/>
  <c r="JNU59" i="91"/>
  <c r="JNE59" i="91"/>
  <c r="JMO59" i="91"/>
  <c r="JLY59" i="91"/>
  <c r="JLI59" i="91"/>
  <c r="JKS59" i="91"/>
  <c r="JKC59" i="91"/>
  <c r="JJM59" i="91"/>
  <c r="JIW59" i="91"/>
  <c r="JIG59" i="91"/>
  <c r="JHQ59" i="91"/>
  <c r="JHA59" i="91"/>
  <c r="JGK59" i="91"/>
  <c r="JFU59" i="91"/>
  <c r="JFE59" i="91"/>
  <c r="JEO59" i="91"/>
  <c r="JDY59" i="91"/>
  <c r="JDI59" i="91"/>
  <c r="JCS59" i="91"/>
  <c r="JCC59" i="91"/>
  <c r="JBM59" i="91"/>
  <c r="JAW59" i="91"/>
  <c r="JAG59" i="91"/>
  <c r="IZQ59" i="91"/>
  <c r="IZG59" i="91"/>
  <c r="IYW59" i="91"/>
  <c r="IYN59" i="91"/>
  <c r="IYE59" i="91"/>
  <c r="IXV59" i="91"/>
  <c r="IXM59" i="91"/>
  <c r="IXD59" i="91"/>
  <c r="IWU59" i="91"/>
  <c r="IWK59" i="91"/>
  <c r="IWB59" i="91"/>
  <c r="IVS59" i="91"/>
  <c r="IVJ59" i="91"/>
  <c r="IVA59" i="91"/>
  <c r="IUR59" i="91"/>
  <c r="IUI59" i="91"/>
  <c r="ITY59" i="91"/>
  <c r="ITP59" i="91"/>
  <c r="ITG59" i="91"/>
  <c r="ISX59" i="91"/>
  <c r="ISO59" i="91"/>
  <c r="ISF59" i="91"/>
  <c r="IRW59" i="91"/>
  <c r="IRM59" i="91"/>
  <c r="IRD59" i="91"/>
  <c r="IQU59" i="91"/>
  <c r="IQL59" i="91"/>
  <c r="IQC59" i="91"/>
  <c r="IPT59" i="91"/>
  <c r="IPK59" i="91"/>
  <c r="IPA59" i="91"/>
  <c r="IOS59" i="91"/>
  <c r="IOK59" i="91"/>
  <c r="IOC59" i="91"/>
  <c r="INU59" i="91"/>
  <c r="INM59" i="91"/>
  <c r="INE59" i="91"/>
  <c r="IMW59" i="91"/>
  <c r="IMO59" i="91"/>
  <c r="IMG59" i="91"/>
  <c r="ILY59" i="91"/>
  <c r="ILQ59" i="91"/>
  <c r="ILI59" i="91"/>
  <c r="ILA59" i="91"/>
  <c r="IKS59" i="91"/>
  <c r="IKK59" i="91"/>
  <c r="IKC59" i="91"/>
  <c r="IJU59" i="91"/>
  <c r="IJM59" i="91"/>
  <c r="IJE59" i="91"/>
  <c r="IIW59" i="91"/>
  <c r="IIO59" i="91"/>
  <c r="IIG59" i="91"/>
  <c r="IHY59" i="91"/>
  <c r="IHQ59" i="91"/>
  <c r="IHI59" i="91"/>
  <c r="IHA59" i="91"/>
  <c r="IGS59" i="91"/>
  <c r="IGK59" i="91"/>
  <c r="IGC59" i="91"/>
  <c r="IFU59" i="91"/>
  <c r="IFM59" i="91"/>
  <c r="IFE59" i="91"/>
  <c r="IEW59" i="91"/>
  <c r="IEO59" i="91"/>
  <c r="IEG59" i="91"/>
  <c r="IDY59" i="91"/>
  <c r="IDQ59" i="91"/>
  <c r="IDI59" i="91"/>
  <c r="IDA59" i="91"/>
  <c r="ICS59" i="91"/>
  <c r="ICK59" i="91"/>
  <c r="ICC59" i="91"/>
  <c r="IBU59" i="91"/>
  <c r="IBM59" i="91"/>
  <c r="IBE59" i="91"/>
  <c r="IAW59" i="91"/>
  <c r="IAO59" i="91"/>
  <c r="IAG59" i="91"/>
  <c r="HZY59" i="91"/>
  <c r="HZQ59" i="91"/>
  <c r="HZI59" i="91"/>
  <c r="HZA59" i="91"/>
  <c r="HYS59" i="91"/>
  <c r="HYK59" i="91"/>
  <c r="HYC59" i="91"/>
  <c r="HXU59" i="91"/>
  <c r="HXM59" i="91"/>
  <c r="HXE59" i="91"/>
  <c r="HWW59" i="91"/>
  <c r="HWO59" i="91"/>
  <c r="HWG59" i="91"/>
  <c r="HVY59" i="91"/>
  <c r="HVQ59" i="91"/>
  <c r="HVI59" i="91"/>
  <c r="HVA59" i="91"/>
  <c r="HUS59" i="91"/>
  <c r="HUK59" i="91"/>
  <c r="HUC59" i="91"/>
  <c r="HTU59" i="91"/>
  <c r="HTM59" i="91"/>
  <c r="HTE59" i="91"/>
  <c r="HSW59" i="91"/>
  <c r="HSO59" i="91"/>
  <c r="HSG59" i="91"/>
  <c r="HRY59" i="91"/>
  <c r="HRQ59" i="91"/>
  <c r="HRI59" i="91"/>
  <c r="HRA59" i="91"/>
  <c r="HQS59" i="91"/>
  <c r="HQK59" i="91"/>
  <c r="HQC59" i="91"/>
  <c r="HPU59" i="91"/>
  <c r="HPM59" i="91"/>
  <c r="HPE59" i="91"/>
  <c r="HOW59" i="91"/>
  <c r="HOO59" i="91"/>
  <c r="HOG59" i="91"/>
  <c r="HNY59" i="91"/>
  <c r="HNQ59" i="91"/>
  <c r="HNI59" i="91"/>
  <c r="HNA59" i="91"/>
  <c r="HMS59" i="91"/>
  <c r="HMK59" i="91"/>
  <c r="HMC59" i="91"/>
  <c r="HLU59" i="91"/>
  <c r="HLM59" i="91"/>
  <c r="HLE59" i="91"/>
  <c r="HKW59" i="91"/>
  <c r="HKO59" i="91"/>
  <c r="HKG59" i="91"/>
  <c r="HJY59" i="91"/>
  <c r="HJQ59" i="91"/>
  <c r="HJI59" i="91"/>
  <c r="HJA59" i="91"/>
  <c r="HIS59" i="91"/>
  <c r="HIK59" i="91"/>
  <c r="HIC59" i="91"/>
  <c r="HHU59" i="91"/>
  <c r="HHM59" i="91"/>
  <c r="HHE59" i="91"/>
  <c r="HGW59" i="91"/>
  <c r="HGO59" i="91"/>
  <c r="HGG59" i="91"/>
  <c r="HFY59" i="91"/>
  <c r="HFQ59" i="91"/>
  <c r="HFI59" i="91"/>
  <c r="HFA59" i="91"/>
  <c r="HES59" i="91"/>
  <c r="HEK59" i="91"/>
  <c r="HEC59" i="91"/>
  <c r="HDU59" i="91"/>
  <c r="HDM59" i="91"/>
  <c r="HDE59" i="91"/>
  <c r="HCW59" i="91"/>
  <c r="HCO59" i="91"/>
  <c r="HCG59" i="91"/>
  <c r="HBY59" i="91"/>
  <c r="HBQ59" i="91"/>
  <c r="HBI59" i="91"/>
  <c r="HBA59" i="91"/>
  <c r="HAS59" i="91"/>
  <c r="HAK59" i="91"/>
  <c r="HAC59" i="91"/>
  <c r="GZU59" i="91"/>
  <c r="GZM59" i="91"/>
  <c r="GZE59" i="91"/>
  <c r="GYW59" i="91"/>
  <c r="GYO59" i="91"/>
  <c r="GYG59" i="91"/>
  <c r="GXY59" i="91"/>
  <c r="GXQ59" i="91"/>
  <c r="GXI59" i="91"/>
  <c r="GXA59" i="91"/>
  <c r="GWS59" i="91"/>
  <c r="GWK59" i="91"/>
  <c r="GWC59" i="91"/>
  <c r="GVU59" i="91"/>
  <c r="GVM59" i="91"/>
  <c r="GVE59" i="91"/>
  <c r="GUW59" i="91"/>
  <c r="GUO59" i="91"/>
  <c r="GUG59" i="91"/>
  <c r="GTY59" i="91"/>
  <c r="GTQ59" i="91"/>
  <c r="GTI59" i="91"/>
  <c r="GTA59" i="91"/>
  <c r="GSS59" i="91"/>
  <c r="GSK59" i="91"/>
  <c r="GSC59" i="91"/>
  <c r="GRU59" i="91"/>
  <c r="GRM59" i="91"/>
  <c r="GRE59" i="91"/>
  <c r="GQW59" i="91"/>
  <c r="GQO59" i="91"/>
  <c r="GQG59" i="91"/>
  <c r="GPY59" i="91"/>
  <c r="GPQ59" i="91"/>
  <c r="GPI59" i="91"/>
  <c r="GPA59" i="91"/>
  <c r="GOS59" i="91"/>
  <c r="NFQ59" i="91"/>
  <c r="NEK59" i="91"/>
  <c r="NDE59" i="91"/>
  <c r="NBY59" i="91"/>
  <c r="NAS59" i="91"/>
  <c r="MZM59" i="91"/>
  <c r="MYG59" i="91"/>
  <c r="MXA59" i="91"/>
  <c r="MVU59" i="91"/>
  <c r="MUO59" i="91"/>
  <c r="MTI59" i="91"/>
  <c r="MSC59" i="91"/>
  <c r="MQW59" i="91"/>
  <c r="MPQ59" i="91"/>
  <c r="MOK59" i="91"/>
  <c r="MNE59" i="91"/>
  <c r="MLY59" i="91"/>
  <c r="MKS59" i="91"/>
  <c r="MJM59" i="91"/>
  <c r="MIG59" i="91"/>
  <c r="MHA59" i="91"/>
  <c r="MFU59" i="91"/>
  <c r="MEO59" i="91"/>
  <c r="MDI59" i="91"/>
  <c r="MCC59" i="91"/>
  <c r="MAW59" i="91"/>
  <c r="LZQ59" i="91"/>
  <c r="LYK59" i="91"/>
  <c r="LXE59" i="91"/>
  <c r="LVY59" i="91"/>
  <c r="LUS59" i="91"/>
  <c r="LTM59" i="91"/>
  <c r="LSG59" i="91"/>
  <c r="LRA59" i="91"/>
  <c r="LPU59" i="91"/>
  <c r="LOV59" i="91"/>
  <c r="LOD59" i="91"/>
  <c r="LNL59" i="91"/>
  <c r="LMS59" i="91"/>
  <c r="LMA59" i="91"/>
  <c r="NFP59" i="91"/>
  <c r="NEJ59" i="91"/>
  <c r="NDD59" i="91"/>
  <c r="NBX59" i="91"/>
  <c r="NAR59" i="91"/>
  <c r="MZL59" i="91"/>
  <c r="MYF59" i="91"/>
  <c r="MWZ59" i="91"/>
  <c r="MVT59" i="91"/>
  <c r="MUN59" i="91"/>
  <c r="MTH59" i="91"/>
  <c r="MSB59" i="91"/>
  <c r="MQV59" i="91"/>
  <c r="MPP59" i="91"/>
  <c r="MOJ59" i="91"/>
  <c r="MND59" i="91"/>
  <c r="MLX59" i="91"/>
  <c r="MKR59" i="91"/>
  <c r="MJL59" i="91"/>
  <c r="MIF59" i="91"/>
  <c r="MGZ59" i="91"/>
  <c r="MFT59" i="91"/>
  <c r="MEN59" i="91"/>
  <c r="MDH59" i="91"/>
  <c r="MCB59" i="91"/>
  <c r="MAV59" i="91"/>
  <c r="LZP59" i="91"/>
  <c r="LYJ59" i="91"/>
  <c r="LXD59" i="91"/>
  <c r="LVX59" i="91"/>
  <c r="LUR59" i="91"/>
  <c r="LTL59" i="91"/>
  <c r="LSF59" i="91"/>
  <c r="LQZ59" i="91"/>
  <c r="LPT59" i="91"/>
  <c r="LOU59" i="91"/>
  <c r="LOC59" i="91"/>
  <c r="LNJ59" i="91"/>
  <c r="LMR59" i="91"/>
  <c r="LLZ59" i="91"/>
  <c r="NFO59" i="91"/>
  <c r="NEI59" i="91"/>
  <c r="NDC59" i="91"/>
  <c r="NBW59" i="91"/>
  <c r="NAQ59" i="91"/>
  <c r="MZK59" i="91"/>
  <c r="MYE59" i="91"/>
  <c r="MWY59" i="91"/>
  <c r="MVS59" i="91"/>
  <c r="MUM59" i="91"/>
  <c r="MTG59" i="91"/>
  <c r="MSA59" i="91"/>
  <c r="MQU59" i="91"/>
  <c r="MPO59" i="91"/>
  <c r="MOI59" i="91"/>
  <c r="MNC59" i="91"/>
  <c r="MLW59" i="91"/>
  <c r="MKQ59" i="91"/>
  <c r="MJK59" i="91"/>
  <c r="MIE59" i="91"/>
  <c r="MGY59" i="91"/>
  <c r="MFS59" i="91"/>
  <c r="MEM59" i="91"/>
  <c r="MDG59" i="91"/>
  <c r="MCA59" i="91"/>
  <c r="MAU59" i="91"/>
  <c r="LZO59" i="91"/>
  <c r="LYI59" i="91"/>
  <c r="LXC59" i="91"/>
  <c r="LVW59" i="91"/>
  <c r="LUQ59" i="91"/>
  <c r="LTK59" i="91"/>
  <c r="LSE59" i="91"/>
  <c r="LQY59" i="91"/>
  <c r="LPS59" i="91"/>
  <c r="LOT59" i="91"/>
  <c r="NFA59" i="91"/>
  <c r="NDU59" i="91"/>
  <c r="NCO59" i="91"/>
  <c r="NBI59" i="91"/>
  <c r="NAC59" i="91"/>
  <c r="MYW59" i="91"/>
  <c r="MXQ59" i="91"/>
  <c r="MWK59" i="91"/>
  <c r="MVE59" i="91"/>
  <c r="MTY59" i="91"/>
  <c r="MSS59" i="91"/>
  <c r="MRM59" i="91"/>
  <c r="MQG59" i="91"/>
  <c r="MPA59" i="91"/>
  <c r="MNU59" i="91"/>
  <c r="MMO59" i="91"/>
  <c r="MLI59" i="91"/>
  <c r="MKC59" i="91"/>
  <c r="MIW59" i="91"/>
  <c r="MHQ59" i="91"/>
  <c r="MGK59" i="91"/>
  <c r="MFE59" i="91"/>
  <c r="MDY59" i="91"/>
  <c r="MCS59" i="91"/>
  <c r="MBM59" i="91"/>
  <c r="MAG59" i="91"/>
  <c r="LZA59" i="91"/>
  <c r="LXU59" i="91"/>
  <c r="LWO59" i="91"/>
  <c r="LVI59" i="91"/>
  <c r="LUC59" i="91"/>
  <c r="LSW59" i="91"/>
  <c r="LRQ59" i="91"/>
  <c r="LQK59" i="91"/>
  <c r="LPI59" i="91"/>
  <c r="LOM59" i="91"/>
  <c r="LNU59" i="91"/>
  <c r="LNB59" i="91"/>
  <c r="LMJ59" i="91"/>
  <c r="LLR59" i="91"/>
  <c r="LKZ59" i="91"/>
  <c r="LKG59" i="91"/>
  <c r="LJO59" i="91"/>
  <c r="LIW59" i="91"/>
  <c r="LID59" i="91"/>
  <c r="LHL59" i="91"/>
  <c r="LGT59" i="91"/>
  <c r="LGB59" i="91"/>
  <c r="LFI59" i="91"/>
  <c r="LEQ59" i="91"/>
  <c r="LDY59" i="91"/>
  <c r="LDF59" i="91"/>
  <c r="LCN59" i="91"/>
  <c r="LBV59" i="91"/>
  <c r="LBD59" i="91"/>
  <c r="LAK59" i="91"/>
  <c r="KZS59" i="91"/>
  <c r="KZA59" i="91"/>
  <c r="KYH59" i="91"/>
  <c r="KXP59" i="91"/>
  <c r="KWZ59" i="91"/>
  <c r="KWJ59" i="91"/>
  <c r="KVT59" i="91"/>
  <c r="KVD59" i="91"/>
  <c r="KUN59" i="91"/>
  <c r="KTX59" i="91"/>
  <c r="KTH59" i="91"/>
  <c r="KSR59" i="91"/>
  <c r="KSB59" i="91"/>
  <c r="KRL59" i="91"/>
  <c r="KQV59" i="91"/>
  <c r="KQF59" i="91"/>
  <c r="KPP59" i="91"/>
  <c r="KOZ59" i="91"/>
  <c r="KOJ59" i="91"/>
  <c r="KNT59" i="91"/>
  <c r="KND59" i="91"/>
  <c r="KMN59" i="91"/>
  <c r="KLX59" i="91"/>
  <c r="KLH59" i="91"/>
  <c r="KKR59" i="91"/>
  <c r="KKB59" i="91"/>
  <c r="KJL59" i="91"/>
  <c r="KIV59" i="91"/>
  <c r="KIF59" i="91"/>
  <c r="KHP59" i="91"/>
  <c r="KGZ59" i="91"/>
  <c r="KGJ59" i="91"/>
  <c r="KFT59" i="91"/>
  <c r="KFD59" i="91"/>
  <c r="KEN59" i="91"/>
  <c r="KDX59" i="91"/>
  <c r="KDH59" i="91"/>
  <c r="KCR59" i="91"/>
  <c r="KCB59" i="91"/>
  <c r="KBL59" i="91"/>
  <c r="KAV59" i="91"/>
  <c r="KAF59" i="91"/>
  <c r="JZP59" i="91"/>
  <c r="JYZ59" i="91"/>
  <c r="JYJ59" i="91"/>
  <c r="JXT59" i="91"/>
  <c r="JXD59" i="91"/>
  <c r="JWN59" i="91"/>
  <c r="JVX59" i="91"/>
  <c r="JVH59" i="91"/>
  <c r="JUR59" i="91"/>
  <c r="JUB59" i="91"/>
  <c r="JTL59" i="91"/>
  <c r="JSV59" i="91"/>
  <c r="JSF59" i="91"/>
  <c r="JRP59" i="91"/>
  <c r="JQZ59" i="91"/>
  <c r="JQJ59" i="91"/>
  <c r="JPT59" i="91"/>
  <c r="JPD59" i="91"/>
  <c r="JON59" i="91"/>
  <c r="JNX59" i="91"/>
  <c r="JNH59" i="91"/>
  <c r="JMR59" i="91"/>
  <c r="JMB59" i="91"/>
  <c r="JLL59" i="91"/>
  <c r="JKV59" i="91"/>
  <c r="JKF59" i="91"/>
  <c r="JJP59" i="91"/>
  <c r="JIZ59" i="91"/>
  <c r="JIJ59" i="91"/>
  <c r="JHT59" i="91"/>
  <c r="JHD59" i="91"/>
  <c r="JGN59" i="91"/>
  <c r="JFX59" i="91"/>
  <c r="JFH59" i="91"/>
  <c r="JER59" i="91"/>
  <c r="JEB59" i="91"/>
  <c r="JDL59" i="91"/>
  <c r="JCV59" i="91"/>
  <c r="JCF59" i="91"/>
  <c r="JBP59" i="91"/>
  <c r="JAZ59" i="91"/>
  <c r="JAJ59" i="91"/>
  <c r="IZT59" i="91"/>
  <c r="IZJ59" i="91"/>
  <c r="IZA59" i="91"/>
  <c r="IYR59" i="91"/>
  <c r="IYI59" i="91"/>
  <c r="IXY59" i="91"/>
  <c r="IXP59" i="91"/>
  <c r="IXG59" i="91"/>
  <c r="IWX59" i="91"/>
  <c r="IWO59" i="91"/>
  <c r="IWF59" i="91"/>
  <c r="IVW59" i="91"/>
  <c r="IVM59" i="91"/>
  <c r="IVD59" i="91"/>
  <c r="IUU59" i="91"/>
  <c r="IUL59" i="91"/>
  <c r="IUC59" i="91"/>
  <c r="ITT59" i="91"/>
  <c r="ITK59" i="91"/>
  <c r="ITA59" i="91"/>
  <c r="ISR59" i="91"/>
  <c r="ISI59" i="91"/>
  <c r="IRZ59" i="91"/>
  <c r="IRQ59" i="91"/>
  <c r="IRH59" i="91"/>
  <c r="IQY59" i="91"/>
  <c r="IQO59" i="91"/>
  <c r="IQF59" i="91"/>
  <c r="IPW59" i="91"/>
  <c r="IPN59" i="91"/>
  <c r="IPE59" i="91"/>
  <c r="IOV59" i="91"/>
  <c r="ION59" i="91"/>
  <c r="IOF59" i="91"/>
  <c r="INX59" i="91"/>
  <c r="INP59" i="91"/>
  <c r="INH59" i="91"/>
  <c r="IMZ59" i="91"/>
  <c r="IMR59" i="91"/>
  <c r="IMJ59" i="91"/>
  <c r="IMB59" i="91"/>
  <c r="ILT59" i="91"/>
  <c r="ILL59" i="91"/>
  <c r="ILD59" i="91"/>
  <c r="IKV59" i="91"/>
  <c r="IKN59" i="91"/>
  <c r="IKF59" i="91"/>
  <c r="IJX59" i="91"/>
  <c r="IJP59" i="91"/>
  <c r="IJH59" i="91"/>
  <c r="IIZ59" i="91"/>
  <c r="IIR59" i="91"/>
  <c r="IIJ59" i="91"/>
  <c r="IIB59" i="91"/>
  <c r="IHT59" i="91"/>
  <c r="IHL59" i="91"/>
  <c r="IHD59" i="91"/>
  <c r="IGV59" i="91"/>
  <c r="IGN59" i="91"/>
  <c r="IGF59" i="91"/>
  <c r="IFX59" i="91"/>
  <c r="IFP59" i="91"/>
  <c r="IFH59" i="91"/>
  <c r="IEZ59" i="91"/>
  <c r="IER59" i="91"/>
  <c r="IEJ59" i="91"/>
  <c r="IEB59" i="91"/>
  <c r="IDT59" i="91"/>
  <c r="IDL59" i="91"/>
  <c r="IDD59" i="91"/>
  <c r="ICV59" i="91"/>
  <c r="ICN59" i="91"/>
  <c r="ICF59" i="91"/>
  <c r="IBX59" i="91"/>
  <c r="IBP59" i="91"/>
  <c r="IBH59" i="91"/>
  <c r="IAZ59" i="91"/>
  <c r="IAR59" i="91"/>
  <c r="IAJ59" i="91"/>
  <c r="IAB59" i="91"/>
  <c r="HZT59" i="91"/>
  <c r="HZL59" i="91"/>
  <c r="HZD59" i="91"/>
  <c r="HYV59" i="91"/>
  <c r="HYN59" i="91"/>
  <c r="HYF59" i="91"/>
  <c r="HXX59" i="91"/>
  <c r="HXP59" i="91"/>
  <c r="HXH59" i="91"/>
  <c r="HWZ59" i="91"/>
  <c r="HWR59" i="91"/>
  <c r="HWJ59" i="91"/>
  <c r="HWB59" i="91"/>
  <c r="HVT59" i="91"/>
  <c r="HVL59" i="91"/>
  <c r="HVD59" i="91"/>
  <c r="HUV59" i="91"/>
  <c r="HUN59" i="91"/>
  <c r="HUF59" i="91"/>
  <c r="HTX59" i="91"/>
  <c r="HTP59" i="91"/>
  <c r="HTH59" i="91"/>
  <c r="HSZ59" i="91"/>
  <c r="HSR59" i="91"/>
  <c r="HSJ59" i="91"/>
  <c r="HSB59" i="91"/>
  <c r="HRT59" i="91"/>
  <c r="HRL59" i="91"/>
  <c r="HRD59" i="91"/>
  <c r="HQV59" i="91"/>
  <c r="HQN59" i="91"/>
  <c r="HQF59" i="91"/>
  <c r="HPX59" i="91"/>
  <c r="HPP59" i="91"/>
  <c r="HPH59" i="91"/>
  <c r="HOZ59" i="91"/>
  <c r="HOR59" i="91"/>
  <c r="HOJ59" i="91"/>
  <c r="HOB59" i="91"/>
  <c r="HNT59" i="91"/>
  <c r="HNL59" i="91"/>
  <c r="HND59" i="91"/>
  <c r="HMV59" i="91"/>
  <c r="HMN59" i="91"/>
  <c r="HMF59" i="91"/>
  <c r="HLX59" i="91"/>
  <c r="HLP59" i="91"/>
  <c r="HLH59" i="91"/>
  <c r="HKZ59" i="91"/>
  <c r="HKR59" i="91"/>
  <c r="HKJ59" i="91"/>
  <c r="HKB59" i="91"/>
  <c r="HJT59" i="91"/>
  <c r="HJL59" i="91"/>
  <c r="HJD59" i="91"/>
  <c r="HIV59" i="91"/>
  <c r="HIN59" i="91"/>
  <c r="HIF59" i="91"/>
  <c r="HHX59" i="91"/>
  <c r="HHP59" i="91"/>
  <c r="HHH59" i="91"/>
  <c r="HGZ59" i="91"/>
  <c r="HGR59" i="91"/>
  <c r="HGJ59" i="91"/>
  <c r="HGB59" i="91"/>
  <c r="HFT59" i="91"/>
  <c r="HFL59" i="91"/>
  <c r="HFD59" i="91"/>
  <c r="HEV59" i="91"/>
  <c r="HEN59" i="91"/>
  <c r="HEF59" i="91"/>
  <c r="HDX59" i="91"/>
  <c r="HDP59" i="91"/>
  <c r="HDH59" i="91"/>
  <c r="HCZ59" i="91"/>
  <c r="HCR59" i="91"/>
  <c r="HCJ59" i="91"/>
  <c r="HCB59" i="91"/>
  <c r="HBT59" i="91"/>
  <c r="HBL59" i="91"/>
  <c r="HBD59" i="91"/>
  <c r="HAV59" i="91"/>
  <c r="HAN59" i="91"/>
  <c r="HAF59" i="91"/>
  <c r="GZX59" i="91"/>
  <c r="GZP59" i="91"/>
  <c r="GZH59" i="91"/>
  <c r="GYZ59" i="91"/>
  <c r="GYR59" i="91"/>
  <c r="GYJ59" i="91"/>
  <c r="GYB59" i="91"/>
  <c r="GXT59" i="91"/>
  <c r="GXL59" i="91"/>
  <c r="GXD59" i="91"/>
  <c r="GWV59" i="91"/>
  <c r="GWN59" i="91"/>
  <c r="GWF59" i="91"/>
  <c r="GVX59" i="91"/>
  <c r="GVP59" i="91"/>
  <c r="GVH59" i="91"/>
  <c r="GUZ59" i="91"/>
  <c r="GUR59" i="91"/>
  <c r="GUJ59" i="91"/>
  <c r="GUB59" i="91"/>
  <c r="GTT59" i="91"/>
  <c r="GTL59" i="91"/>
  <c r="GTD59" i="91"/>
  <c r="GSV59" i="91"/>
  <c r="GSN59" i="91"/>
  <c r="GSF59" i="91"/>
  <c r="GRX59" i="91"/>
  <c r="GRP59" i="91"/>
  <c r="GRH59" i="91"/>
  <c r="GQZ59" i="91"/>
  <c r="GQR59" i="91"/>
  <c r="GQJ59" i="91"/>
  <c r="GQB59" i="91"/>
  <c r="GPT59" i="91"/>
  <c r="GPL59" i="91"/>
  <c r="GPD59" i="91"/>
  <c r="GOV59" i="91"/>
  <c r="GON59" i="91"/>
  <c r="GOF59" i="91"/>
  <c r="MZI59" i="91"/>
  <c r="MPM59" i="91"/>
  <c r="MFQ59" i="91"/>
  <c r="LVU59" i="91"/>
  <c r="LNZ59" i="91"/>
  <c r="LLH59" i="91"/>
  <c r="LJW59" i="91"/>
  <c r="LIL59" i="91"/>
  <c r="LHB59" i="91"/>
  <c r="LFQ59" i="91"/>
  <c r="LEG59" i="91"/>
  <c r="LCV59" i="91"/>
  <c r="LBL59" i="91"/>
  <c r="LAA59" i="91"/>
  <c r="KYP59" i="91"/>
  <c r="KXG59" i="91"/>
  <c r="KWA59" i="91"/>
  <c r="KUU59" i="91"/>
  <c r="KTO59" i="91"/>
  <c r="KSI59" i="91"/>
  <c r="KRC59" i="91"/>
  <c r="KPW59" i="91"/>
  <c r="KOQ59" i="91"/>
  <c r="KNK59" i="91"/>
  <c r="KME59" i="91"/>
  <c r="KKY59" i="91"/>
  <c r="KJS59" i="91"/>
  <c r="KIM59" i="91"/>
  <c r="KHG59" i="91"/>
  <c r="KGA59" i="91"/>
  <c r="KEU59" i="91"/>
  <c r="KDO59" i="91"/>
  <c r="KCI59" i="91"/>
  <c r="KBC59" i="91"/>
  <c r="JZW59" i="91"/>
  <c r="JYQ59" i="91"/>
  <c r="JXK59" i="91"/>
  <c r="JWE59" i="91"/>
  <c r="JUY59" i="91"/>
  <c r="JTS59" i="91"/>
  <c r="JSM59" i="91"/>
  <c r="JRG59" i="91"/>
  <c r="JQA59" i="91"/>
  <c r="JOU59" i="91"/>
  <c r="JNO59" i="91"/>
  <c r="JMI59" i="91"/>
  <c r="JLC59" i="91"/>
  <c r="JJW59" i="91"/>
  <c r="JIQ59" i="91"/>
  <c r="JHK59" i="91"/>
  <c r="JGE59" i="91"/>
  <c r="JEY59" i="91"/>
  <c r="JDS59" i="91"/>
  <c r="JCM59" i="91"/>
  <c r="JBG59" i="91"/>
  <c r="JAA59" i="91"/>
  <c r="IZD59" i="91"/>
  <c r="IYL59" i="91"/>
  <c r="IXT59" i="91"/>
  <c r="IXA59" i="91"/>
  <c r="IWI59" i="91"/>
  <c r="IVQ59" i="91"/>
  <c r="IUY59" i="91"/>
  <c r="IUF59" i="91"/>
  <c r="ITN59" i="91"/>
  <c r="ISV59" i="91"/>
  <c r="ISC59" i="91"/>
  <c r="IRK59" i="91"/>
  <c r="IQS59" i="91"/>
  <c r="IQA59" i="91"/>
  <c r="IPH59" i="91"/>
  <c r="IOQ59" i="91"/>
  <c r="IOA59" i="91"/>
  <c r="INK59" i="91"/>
  <c r="IMU59" i="91"/>
  <c r="IME59" i="91"/>
  <c r="ILO59" i="91"/>
  <c r="IKY59" i="91"/>
  <c r="IKI59" i="91"/>
  <c r="IJS59" i="91"/>
  <c r="IJC59" i="91"/>
  <c r="IIM59" i="91"/>
  <c r="IHW59" i="91"/>
  <c r="IHG59" i="91"/>
  <c r="IGQ59" i="91"/>
  <c r="IGA59" i="91"/>
  <c r="IFK59" i="91"/>
  <c r="IEU59" i="91"/>
  <c r="IEE59" i="91"/>
  <c r="IDO59" i="91"/>
  <c r="ICY59" i="91"/>
  <c r="ICI59" i="91"/>
  <c r="IBS59" i="91"/>
  <c r="IBC59" i="91"/>
  <c r="IAM59" i="91"/>
  <c r="HZW59" i="91"/>
  <c r="HZG59" i="91"/>
  <c r="HYQ59" i="91"/>
  <c r="HYA59" i="91"/>
  <c r="HXK59" i="91"/>
  <c r="HWU59" i="91"/>
  <c r="HWE59" i="91"/>
  <c r="HVO59" i="91"/>
  <c r="HUY59" i="91"/>
  <c r="HUI59" i="91"/>
  <c r="HTS59" i="91"/>
  <c r="HTC59" i="91"/>
  <c r="HSM59" i="91"/>
  <c r="HRW59" i="91"/>
  <c r="HRG59" i="91"/>
  <c r="HQQ59" i="91"/>
  <c r="HQA59" i="91"/>
  <c r="HPK59" i="91"/>
  <c r="HOU59" i="91"/>
  <c r="HOE59" i="91"/>
  <c r="HNO59" i="91"/>
  <c r="HMY59" i="91"/>
  <c r="HMI59" i="91"/>
  <c r="HLS59" i="91"/>
  <c r="HLC59" i="91"/>
  <c r="HKM59" i="91"/>
  <c r="HJW59" i="91"/>
  <c r="HJG59" i="91"/>
  <c r="HIQ59" i="91"/>
  <c r="HIA59" i="91"/>
  <c r="HHK59" i="91"/>
  <c r="HGU59" i="91"/>
  <c r="HGE59" i="91"/>
  <c r="HFO59" i="91"/>
  <c r="HEY59" i="91"/>
  <c r="HEI59" i="91"/>
  <c r="HDS59" i="91"/>
  <c r="HDC59" i="91"/>
  <c r="HCM59" i="91"/>
  <c r="HBW59" i="91"/>
  <c r="HBG59" i="91"/>
  <c r="HAQ59" i="91"/>
  <c r="HAA59" i="91"/>
  <c r="GZK59" i="91"/>
  <c r="GYU59" i="91"/>
  <c r="GYE59" i="91"/>
  <c r="GXO59" i="91"/>
  <c r="GWY59" i="91"/>
  <c r="GWI59" i="91"/>
  <c r="GVS59" i="91"/>
  <c r="GVC59" i="91"/>
  <c r="GUM59" i="91"/>
  <c r="GTW59" i="91"/>
  <c r="GTG59" i="91"/>
  <c r="GSQ59" i="91"/>
  <c r="GSA59" i="91"/>
  <c r="GRK59" i="91"/>
  <c r="GQU59" i="91"/>
  <c r="GQE59" i="91"/>
  <c r="GPO59" i="91"/>
  <c r="GOY59" i="91"/>
  <c r="GOJ59" i="91"/>
  <c r="GNY59" i="91"/>
  <c r="GNP59" i="91"/>
  <c r="GNG59" i="91"/>
  <c r="GMW59" i="91"/>
  <c r="GMN59" i="91"/>
  <c r="GME59" i="91"/>
  <c r="GLV59" i="91"/>
  <c r="GLM59" i="91"/>
  <c r="GLD59" i="91"/>
  <c r="GKU59" i="91"/>
  <c r="GKK59" i="91"/>
  <c r="GKB59" i="91"/>
  <c r="GJS59" i="91"/>
  <c r="GJJ59" i="91"/>
  <c r="GJA59" i="91"/>
  <c r="GIR59" i="91"/>
  <c r="GII59" i="91"/>
  <c r="GHY59" i="91"/>
  <c r="GHP59" i="91"/>
  <c r="GHG59" i="91"/>
  <c r="GGX59" i="91"/>
  <c r="GGO59" i="91"/>
  <c r="GGF59" i="91"/>
  <c r="GFW59" i="91"/>
  <c r="GFM59" i="91"/>
  <c r="GFD59" i="91"/>
  <c r="GEU59" i="91"/>
  <c r="GEL59" i="91"/>
  <c r="GEC59" i="91"/>
  <c r="GDT59" i="91"/>
  <c r="GDK59" i="91"/>
  <c r="GDA59" i="91"/>
  <c r="GCR59" i="91"/>
  <c r="GCI59" i="91"/>
  <c r="GBZ59" i="91"/>
  <c r="GBQ59" i="91"/>
  <c r="GBH59" i="91"/>
  <c r="GAY59" i="91"/>
  <c r="GAO59" i="91"/>
  <c r="GAF59" i="91"/>
  <c r="FZW59" i="91"/>
  <c r="FZN59" i="91"/>
  <c r="FZE59" i="91"/>
  <c r="FYV59" i="91"/>
  <c r="FYM59" i="91"/>
  <c r="FYC59" i="91"/>
  <c r="FXT59" i="91"/>
  <c r="FXK59" i="91"/>
  <c r="FXB59" i="91"/>
  <c r="FWS59" i="91"/>
  <c r="FWJ59" i="91"/>
  <c r="FWA59" i="91"/>
  <c r="FVQ59" i="91"/>
  <c r="FVH59" i="91"/>
  <c r="FUY59" i="91"/>
  <c r="FUP59" i="91"/>
  <c r="FUG59" i="91"/>
  <c r="FTX59" i="91"/>
  <c r="FTO59" i="91"/>
  <c r="FTE59" i="91"/>
  <c r="FSV59" i="91"/>
  <c r="FSM59" i="91"/>
  <c r="FSD59" i="91"/>
  <c r="FRU59" i="91"/>
  <c r="FRL59" i="91"/>
  <c r="FRC59" i="91"/>
  <c r="FQS59" i="91"/>
  <c r="FQJ59" i="91"/>
  <c r="FQA59" i="91"/>
  <c r="FPR59" i="91"/>
  <c r="FPI59" i="91"/>
  <c r="FOZ59" i="91"/>
  <c r="FOQ59" i="91"/>
  <c r="FOG59" i="91"/>
  <c r="FNX59" i="91"/>
  <c r="FNO59" i="91"/>
  <c r="FNF59" i="91"/>
  <c r="FMW59" i="91"/>
  <c r="FMN59" i="91"/>
  <c r="FME59" i="91"/>
  <c r="FLU59" i="91"/>
  <c r="FLL59" i="91"/>
  <c r="FLC59" i="91"/>
  <c r="FKT59" i="91"/>
  <c r="FKK59" i="91"/>
  <c r="FKB59" i="91"/>
  <c r="FJS59" i="91"/>
  <c r="FJI59" i="91"/>
  <c r="FIZ59" i="91"/>
  <c r="FIR59" i="91"/>
  <c r="FIJ59" i="91"/>
  <c r="FIB59" i="91"/>
  <c r="FHT59" i="91"/>
  <c r="FHL59" i="91"/>
  <c r="FHD59" i="91"/>
  <c r="FGV59" i="91"/>
  <c r="FGN59" i="91"/>
  <c r="FGF59" i="91"/>
  <c r="FFX59" i="91"/>
  <c r="FFP59" i="91"/>
  <c r="FFH59" i="91"/>
  <c r="FEZ59" i="91"/>
  <c r="FER59" i="91"/>
  <c r="FEJ59" i="91"/>
  <c r="FEB59" i="91"/>
  <c r="FDT59" i="91"/>
  <c r="FDL59" i="91"/>
  <c r="FDD59" i="91"/>
  <c r="FCV59" i="91"/>
  <c r="FCN59" i="91"/>
  <c r="FCF59" i="91"/>
  <c r="FBX59" i="91"/>
  <c r="FBP59" i="91"/>
  <c r="FBH59" i="91"/>
  <c r="FAZ59" i="91"/>
  <c r="FAR59" i="91"/>
  <c r="FAJ59" i="91"/>
  <c r="FAB59" i="91"/>
  <c r="EZT59" i="91"/>
  <c r="EZL59" i="91"/>
  <c r="EZD59" i="91"/>
  <c r="EYV59" i="91"/>
  <c r="EYN59" i="91"/>
  <c r="EYF59" i="91"/>
  <c r="EXX59" i="91"/>
  <c r="EXP59" i="91"/>
  <c r="EXH59" i="91"/>
  <c r="EWZ59" i="91"/>
  <c r="EWR59" i="91"/>
  <c r="EWJ59" i="91"/>
  <c r="EWB59" i="91"/>
  <c r="EVT59" i="91"/>
  <c r="EVL59" i="91"/>
  <c r="EVD59" i="91"/>
  <c r="EUV59" i="91"/>
  <c r="EUN59" i="91"/>
  <c r="EUF59" i="91"/>
  <c r="ETX59" i="91"/>
  <c r="ETP59" i="91"/>
  <c r="ETH59" i="91"/>
  <c r="ESZ59" i="91"/>
  <c r="ESR59" i="91"/>
  <c r="ESJ59" i="91"/>
  <c r="ESB59" i="91"/>
  <c r="ERT59" i="91"/>
  <c r="ERL59" i="91"/>
  <c r="ERD59" i="91"/>
  <c r="EQV59" i="91"/>
  <c r="EQN59" i="91"/>
  <c r="EQF59" i="91"/>
  <c r="EPX59" i="91"/>
  <c r="EPP59" i="91"/>
  <c r="EPH59" i="91"/>
  <c r="EOZ59" i="91"/>
  <c r="EOR59" i="91"/>
  <c r="EOJ59" i="91"/>
  <c r="EOB59" i="91"/>
  <c r="ENT59" i="91"/>
  <c r="ENL59" i="91"/>
  <c r="END59" i="91"/>
  <c r="EMV59" i="91"/>
  <c r="EMN59" i="91"/>
  <c r="EMF59" i="91"/>
  <c r="ELX59" i="91"/>
  <c r="ELP59" i="91"/>
  <c r="ELH59" i="91"/>
  <c r="EKZ59" i="91"/>
  <c r="EKR59" i="91"/>
  <c r="EKJ59" i="91"/>
  <c r="EKB59" i="91"/>
  <c r="EJT59" i="91"/>
  <c r="EJL59" i="91"/>
  <c r="EJD59" i="91"/>
  <c r="MYC59" i="91"/>
  <c r="MOG59" i="91"/>
  <c r="MEK59" i="91"/>
  <c r="LUO59" i="91"/>
  <c r="LNI59" i="91"/>
  <c r="LLF59" i="91"/>
  <c r="LJV59" i="91"/>
  <c r="LIK59" i="91"/>
  <c r="LHA59" i="91"/>
  <c r="LFP59" i="91"/>
  <c r="LEF59" i="91"/>
  <c r="LCU59" i="91"/>
  <c r="LBJ59" i="91"/>
  <c r="KZZ59" i="91"/>
  <c r="KYO59" i="91"/>
  <c r="KXF59" i="91"/>
  <c r="KVZ59" i="91"/>
  <c r="KUT59" i="91"/>
  <c r="KTN59" i="91"/>
  <c r="KSH59" i="91"/>
  <c r="KRB59" i="91"/>
  <c r="KPV59" i="91"/>
  <c r="KOP59" i="91"/>
  <c r="KNJ59" i="91"/>
  <c r="KMD59" i="91"/>
  <c r="KKX59" i="91"/>
  <c r="KJR59" i="91"/>
  <c r="KIL59" i="91"/>
  <c r="KHF59" i="91"/>
  <c r="KFZ59" i="91"/>
  <c r="KET59" i="91"/>
  <c r="KDN59" i="91"/>
  <c r="KCH59" i="91"/>
  <c r="KBB59" i="91"/>
  <c r="JZV59" i="91"/>
  <c r="JYP59" i="91"/>
  <c r="JXJ59" i="91"/>
  <c r="JWD59" i="91"/>
  <c r="JUX59" i="91"/>
  <c r="JTR59" i="91"/>
  <c r="JSL59" i="91"/>
  <c r="JRF59" i="91"/>
  <c r="JPZ59" i="91"/>
  <c r="JOT59" i="91"/>
  <c r="JNN59" i="91"/>
  <c r="JMH59" i="91"/>
  <c r="JLB59" i="91"/>
  <c r="JJV59" i="91"/>
  <c r="JIP59" i="91"/>
  <c r="JHJ59" i="91"/>
  <c r="JGD59" i="91"/>
  <c r="JEX59" i="91"/>
  <c r="JDR59" i="91"/>
  <c r="JCL59" i="91"/>
  <c r="JBF59" i="91"/>
  <c r="IZZ59" i="91"/>
  <c r="IZC59" i="91"/>
  <c r="IYK59" i="91"/>
  <c r="IXS59" i="91"/>
  <c r="IWZ59" i="91"/>
  <c r="IWH59" i="91"/>
  <c r="IVP59" i="91"/>
  <c r="IUW59" i="91"/>
  <c r="IUE59" i="91"/>
  <c r="ITM59" i="91"/>
  <c r="ISU59" i="91"/>
  <c r="ISB59" i="91"/>
  <c r="IRJ59" i="91"/>
  <c r="IQR59" i="91"/>
  <c r="IPY59" i="91"/>
  <c r="IPG59" i="91"/>
  <c r="IOP59" i="91"/>
  <c r="INZ59" i="91"/>
  <c r="INJ59" i="91"/>
  <c r="IMT59" i="91"/>
  <c r="IMD59" i="91"/>
  <c r="ILN59" i="91"/>
  <c r="IKX59" i="91"/>
  <c r="IKH59" i="91"/>
  <c r="IJR59" i="91"/>
  <c r="IJB59" i="91"/>
  <c r="IIL59" i="91"/>
  <c r="IHV59" i="91"/>
  <c r="IHF59" i="91"/>
  <c r="IGP59" i="91"/>
  <c r="IFZ59" i="91"/>
  <c r="IFJ59" i="91"/>
  <c r="IET59" i="91"/>
  <c r="IED59" i="91"/>
  <c r="IDN59" i="91"/>
  <c r="ICX59" i="91"/>
  <c r="ICH59" i="91"/>
  <c r="IBR59" i="91"/>
  <c r="IBB59" i="91"/>
  <c r="IAL59" i="91"/>
  <c r="HZV59" i="91"/>
  <c r="HZF59" i="91"/>
  <c r="HYP59" i="91"/>
  <c r="HXZ59" i="91"/>
  <c r="HXJ59" i="91"/>
  <c r="HWT59" i="91"/>
  <c r="HWD59" i="91"/>
  <c r="HVN59" i="91"/>
  <c r="HUX59" i="91"/>
  <c r="HUH59" i="91"/>
  <c r="HTR59" i="91"/>
  <c r="HTB59" i="91"/>
  <c r="HSL59" i="91"/>
  <c r="HRV59" i="91"/>
  <c r="HRF59" i="91"/>
  <c r="HQP59" i="91"/>
  <c r="HPZ59" i="91"/>
  <c r="HPJ59" i="91"/>
  <c r="HOT59" i="91"/>
  <c r="HOD59" i="91"/>
  <c r="HNN59" i="91"/>
  <c r="HMX59" i="91"/>
  <c r="HMH59" i="91"/>
  <c r="HLR59" i="91"/>
  <c r="HLB59" i="91"/>
  <c r="HKL59" i="91"/>
  <c r="HJV59" i="91"/>
  <c r="HJF59" i="91"/>
  <c r="HIP59" i="91"/>
  <c r="HHZ59" i="91"/>
  <c r="HHJ59" i="91"/>
  <c r="HGT59" i="91"/>
  <c r="HGD59" i="91"/>
  <c r="HFN59" i="91"/>
  <c r="HEX59" i="91"/>
  <c r="HEH59" i="91"/>
  <c r="HDR59" i="91"/>
  <c r="HDB59" i="91"/>
  <c r="HCL59" i="91"/>
  <c r="HBV59" i="91"/>
  <c r="HBF59" i="91"/>
  <c r="HAP59" i="91"/>
  <c r="GZZ59" i="91"/>
  <c r="GZJ59" i="91"/>
  <c r="GYT59" i="91"/>
  <c r="GYD59" i="91"/>
  <c r="GXN59" i="91"/>
  <c r="GWX59" i="91"/>
  <c r="GWH59" i="91"/>
  <c r="GVR59" i="91"/>
  <c r="GVB59" i="91"/>
  <c r="GUL59" i="91"/>
  <c r="GTV59" i="91"/>
  <c r="GTF59" i="91"/>
  <c r="GSP59" i="91"/>
  <c r="GRZ59" i="91"/>
  <c r="GRJ59" i="91"/>
  <c r="GQT59" i="91"/>
  <c r="GQD59" i="91"/>
  <c r="GPN59" i="91"/>
  <c r="GOX59" i="91"/>
  <c r="GOI59" i="91"/>
  <c r="GNX59" i="91"/>
  <c r="GNO59" i="91"/>
  <c r="GNE59" i="91"/>
  <c r="GMV59" i="91"/>
  <c r="GMM59" i="91"/>
  <c r="GMD59" i="91"/>
  <c r="GLU59" i="91"/>
  <c r="GLL59" i="91"/>
  <c r="GLC59" i="91"/>
  <c r="GKS59" i="91"/>
  <c r="GKJ59" i="91"/>
  <c r="GKA59" i="91"/>
  <c r="GJR59" i="91"/>
  <c r="GJI59" i="91"/>
  <c r="GIZ59" i="91"/>
  <c r="GIQ59" i="91"/>
  <c r="GIG59" i="91"/>
  <c r="GHX59" i="91"/>
  <c r="GHO59" i="91"/>
  <c r="GHF59" i="91"/>
  <c r="GGW59" i="91"/>
  <c r="GGN59" i="91"/>
  <c r="GGE59" i="91"/>
  <c r="GFU59" i="91"/>
  <c r="GFL59" i="91"/>
  <c r="GFC59" i="91"/>
  <c r="GET59" i="91"/>
  <c r="GEK59" i="91"/>
  <c r="GEB59" i="91"/>
  <c r="GDS59" i="91"/>
  <c r="GDI59" i="91"/>
  <c r="GCZ59" i="91"/>
  <c r="GCQ59" i="91"/>
  <c r="GCH59" i="91"/>
  <c r="GBY59" i="91"/>
  <c r="GBP59" i="91"/>
  <c r="GBG59" i="91"/>
  <c r="GAW59" i="91"/>
  <c r="GAN59" i="91"/>
  <c r="GAE59" i="91"/>
  <c r="FZV59" i="91"/>
  <c r="FZM59" i="91"/>
  <c r="FZD59" i="91"/>
  <c r="FYU59" i="91"/>
  <c r="FYK59" i="91"/>
  <c r="FYB59" i="91"/>
  <c r="FXS59" i="91"/>
  <c r="FXJ59" i="91"/>
  <c r="FXA59" i="91"/>
  <c r="FWR59" i="91"/>
  <c r="FWI59" i="91"/>
  <c r="FVY59" i="91"/>
  <c r="FVP59" i="91"/>
  <c r="FVG59" i="91"/>
  <c r="FUX59" i="91"/>
  <c r="FUO59" i="91"/>
  <c r="FUF59" i="91"/>
  <c r="FTW59" i="91"/>
  <c r="FTM59" i="91"/>
  <c r="FTD59" i="91"/>
  <c r="FSU59" i="91"/>
  <c r="FSL59" i="91"/>
  <c r="FSC59" i="91"/>
  <c r="FRT59" i="91"/>
  <c r="FRK59" i="91"/>
  <c r="FRA59" i="91"/>
  <c r="FQR59" i="91"/>
  <c r="FQI59" i="91"/>
  <c r="FPZ59" i="91"/>
  <c r="FPQ59" i="91"/>
  <c r="FPH59" i="91"/>
  <c r="FOY59" i="91"/>
  <c r="FOO59" i="91"/>
  <c r="FOF59" i="91"/>
  <c r="FNW59" i="91"/>
  <c r="FNN59" i="91"/>
  <c r="FNE59" i="91"/>
  <c r="FMV59" i="91"/>
  <c r="FMM59" i="91"/>
  <c r="FMC59" i="91"/>
  <c r="FLT59" i="91"/>
  <c r="FLK59" i="91"/>
  <c r="FLB59" i="91"/>
  <c r="FKS59" i="91"/>
  <c r="FKJ59" i="91"/>
  <c r="FKA59" i="91"/>
  <c r="FJQ59" i="91"/>
  <c r="FJH59" i="91"/>
  <c r="FIY59" i="91"/>
  <c r="FIQ59" i="91"/>
  <c r="FII59" i="91"/>
  <c r="FIA59" i="91"/>
  <c r="FHS59" i="91"/>
  <c r="FHK59" i="91"/>
  <c r="FHC59" i="91"/>
  <c r="FGU59" i="91"/>
  <c r="FGM59" i="91"/>
  <c r="FGE59" i="91"/>
  <c r="FFW59" i="91"/>
  <c r="FFO59" i="91"/>
  <c r="FFG59" i="91"/>
  <c r="FEY59" i="91"/>
  <c r="FEQ59" i="91"/>
  <c r="FEI59" i="91"/>
  <c r="FEA59" i="91"/>
  <c r="FDS59" i="91"/>
  <c r="FDK59" i="91"/>
  <c r="FDC59" i="91"/>
  <c r="FCU59" i="91"/>
  <c r="FCM59" i="91"/>
  <c r="FCE59" i="91"/>
  <c r="FBW59" i="91"/>
  <c r="FBO59" i="91"/>
  <c r="FBG59" i="91"/>
  <c r="FAY59" i="91"/>
  <c r="FAQ59" i="91"/>
  <c r="FAI59" i="91"/>
  <c r="FAA59" i="91"/>
  <c r="EZS59" i="91"/>
  <c r="EZK59" i="91"/>
  <c r="EZC59" i="91"/>
  <c r="EYU59" i="91"/>
  <c r="EYM59" i="91"/>
  <c r="EYE59" i="91"/>
  <c r="EXW59" i="91"/>
  <c r="EXO59" i="91"/>
  <c r="MWW59" i="91"/>
  <c r="MNA59" i="91"/>
  <c r="MDE59" i="91"/>
  <c r="LTI59" i="91"/>
  <c r="LNH59" i="91"/>
  <c r="LLE59" i="91"/>
  <c r="LJU59" i="91"/>
  <c r="LIJ59" i="91"/>
  <c r="LGZ59" i="91"/>
  <c r="LFO59" i="91"/>
  <c r="LED59" i="91"/>
  <c r="LCT59" i="91"/>
  <c r="LBI59" i="91"/>
  <c r="KZY59" i="91"/>
  <c r="KYN59" i="91"/>
  <c r="KXE59" i="91"/>
  <c r="KVY59" i="91"/>
  <c r="KUS59" i="91"/>
  <c r="KTM59" i="91"/>
  <c r="KSG59" i="91"/>
  <c r="KRA59" i="91"/>
  <c r="KPU59" i="91"/>
  <c r="KOO59" i="91"/>
  <c r="KNI59" i="91"/>
  <c r="KMC59" i="91"/>
  <c r="KKW59" i="91"/>
  <c r="KJQ59" i="91"/>
  <c r="KIK59" i="91"/>
  <c r="KHE59" i="91"/>
  <c r="KFY59" i="91"/>
  <c r="KES59" i="91"/>
  <c r="KDM59" i="91"/>
  <c r="KCG59" i="91"/>
  <c r="KBA59" i="91"/>
  <c r="JZU59" i="91"/>
  <c r="JYO59" i="91"/>
  <c r="JXI59" i="91"/>
  <c r="JWC59" i="91"/>
  <c r="JUW59" i="91"/>
  <c r="JTQ59" i="91"/>
  <c r="JSK59" i="91"/>
  <c r="JRE59" i="91"/>
  <c r="JPY59" i="91"/>
  <c r="JOS59" i="91"/>
  <c r="JNM59" i="91"/>
  <c r="JMG59" i="91"/>
  <c r="JLA59" i="91"/>
  <c r="JJU59" i="91"/>
  <c r="JIO59" i="91"/>
  <c r="JHI59" i="91"/>
  <c r="JGC59" i="91"/>
  <c r="JEW59" i="91"/>
  <c r="JDQ59" i="91"/>
  <c r="JCK59" i="91"/>
  <c r="JBE59" i="91"/>
  <c r="IZY59" i="91"/>
  <c r="IZB59" i="91"/>
  <c r="IYJ59" i="91"/>
  <c r="IXQ59" i="91"/>
  <c r="IWY59" i="91"/>
  <c r="IWG59" i="91"/>
  <c r="IVO59" i="91"/>
  <c r="IUV59" i="91"/>
  <c r="IUD59" i="91"/>
  <c r="ITL59" i="91"/>
  <c r="ISS59" i="91"/>
  <c r="ISA59" i="91"/>
  <c r="IRI59" i="91"/>
  <c r="IQQ59" i="91"/>
  <c r="IPX59" i="91"/>
  <c r="IPF59" i="91"/>
  <c r="IOO59" i="91"/>
  <c r="INY59" i="91"/>
  <c r="INI59" i="91"/>
  <c r="IMS59" i="91"/>
  <c r="IMC59" i="91"/>
  <c r="ILM59" i="91"/>
  <c r="IKW59" i="91"/>
  <c r="IKG59" i="91"/>
  <c r="IJQ59" i="91"/>
  <c r="IJA59" i="91"/>
  <c r="IIK59" i="91"/>
  <c r="IHU59" i="91"/>
  <c r="IHE59" i="91"/>
  <c r="IGO59" i="91"/>
  <c r="IFY59" i="91"/>
  <c r="IFI59" i="91"/>
  <c r="IES59" i="91"/>
  <c r="IEC59" i="91"/>
  <c r="IDM59" i="91"/>
  <c r="ICW59" i="91"/>
  <c r="ICG59" i="91"/>
  <c r="IBQ59" i="91"/>
  <c r="IBA59" i="91"/>
  <c r="IAK59" i="91"/>
  <c r="HZU59" i="91"/>
  <c r="HZE59" i="91"/>
  <c r="HYO59" i="91"/>
  <c r="HXY59" i="91"/>
  <c r="HXI59" i="91"/>
  <c r="HWS59" i="91"/>
  <c r="HWC59" i="91"/>
  <c r="HVM59" i="91"/>
  <c r="HUW59" i="91"/>
  <c r="HUG59" i="91"/>
  <c r="HTQ59" i="91"/>
  <c r="HTA59" i="91"/>
  <c r="HSK59" i="91"/>
  <c r="HRU59" i="91"/>
  <c r="HRE59" i="91"/>
  <c r="HQO59" i="91"/>
  <c r="HPY59" i="91"/>
  <c r="HPI59" i="91"/>
  <c r="HOS59" i="91"/>
  <c r="HOC59" i="91"/>
  <c r="HNM59" i="91"/>
  <c r="HMW59" i="91"/>
  <c r="HMG59" i="91"/>
  <c r="HLQ59" i="91"/>
  <c r="HLA59" i="91"/>
  <c r="HKK59" i="91"/>
  <c r="HJU59" i="91"/>
  <c r="HJE59" i="91"/>
  <c r="HIO59" i="91"/>
  <c r="HHY59" i="91"/>
  <c r="HHI59" i="91"/>
  <c r="HGS59" i="91"/>
  <c r="HGC59" i="91"/>
  <c r="HFM59" i="91"/>
  <c r="HEW59" i="91"/>
  <c r="HEG59" i="91"/>
  <c r="HDQ59" i="91"/>
  <c r="HDA59" i="91"/>
  <c r="HCK59" i="91"/>
  <c r="HBU59" i="91"/>
  <c r="HBE59" i="91"/>
  <c r="HAO59" i="91"/>
  <c r="GZY59" i="91"/>
  <c r="GZI59" i="91"/>
  <c r="GYS59" i="91"/>
  <c r="GYC59" i="91"/>
  <c r="GXM59" i="91"/>
  <c r="GWW59" i="91"/>
  <c r="GWG59" i="91"/>
  <c r="GVQ59" i="91"/>
  <c r="GVA59" i="91"/>
  <c r="GUK59" i="91"/>
  <c r="GTU59" i="91"/>
  <c r="GTE59" i="91"/>
  <c r="GSO59" i="91"/>
  <c r="GRY59" i="91"/>
  <c r="GRI59" i="91"/>
  <c r="GQS59" i="91"/>
  <c r="GQC59" i="91"/>
  <c r="GPM59" i="91"/>
  <c r="GOW59" i="91"/>
  <c r="GOH59" i="91"/>
  <c r="GNW59" i="91"/>
  <c r="GNM59" i="91"/>
  <c r="GND59" i="91"/>
  <c r="GMU59" i="91"/>
  <c r="GML59" i="91"/>
  <c r="GMC59" i="91"/>
  <c r="GLT59" i="91"/>
  <c r="GLK59" i="91"/>
  <c r="GLA59" i="91"/>
  <c r="GKR59" i="91"/>
  <c r="GKI59" i="91"/>
  <c r="GJZ59" i="91"/>
  <c r="GJQ59" i="91"/>
  <c r="GJH59" i="91"/>
  <c r="GIY59" i="91"/>
  <c r="GIO59" i="91"/>
  <c r="GIF59" i="91"/>
  <c r="GHW59" i="91"/>
  <c r="GHN59" i="91"/>
  <c r="GHE59" i="91"/>
  <c r="GGV59" i="91"/>
  <c r="GGM59" i="91"/>
  <c r="GGC59" i="91"/>
  <c r="GFT59" i="91"/>
  <c r="GFK59" i="91"/>
  <c r="GFB59" i="91"/>
  <c r="GES59" i="91"/>
  <c r="GEJ59" i="91"/>
  <c r="GEA59" i="91"/>
  <c r="GDQ59" i="91"/>
  <c r="GDH59" i="91"/>
  <c r="GCY59" i="91"/>
  <c r="GCP59" i="91"/>
  <c r="GCG59" i="91"/>
  <c r="GBX59" i="91"/>
  <c r="GBO59" i="91"/>
  <c r="GBE59" i="91"/>
  <c r="GAV59" i="91"/>
  <c r="GAM59" i="91"/>
  <c r="GAD59" i="91"/>
  <c r="FZU59" i="91"/>
  <c r="FZL59" i="91"/>
  <c r="FZC59" i="91"/>
  <c r="FYS59" i="91"/>
  <c r="FYJ59" i="91"/>
  <c r="FYA59" i="91"/>
  <c r="FXR59" i="91"/>
  <c r="FXI59" i="91"/>
  <c r="FWZ59" i="91"/>
  <c r="FWQ59" i="91"/>
  <c r="FWG59" i="91"/>
  <c r="FVX59" i="91"/>
  <c r="FVO59" i="91"/>
  <c r="FVF59" i="91"/>
  <c r="FUW59" i="91"/>
  <c r="FUN59" i="91"/>
  <c r="FUE59" i="91"/>
  <c r="FTU59" i="91"/>
  <c r="FTL59" i="91"/>
  <c r="FTC59" i="91"/>
  <c r="FST59" i="91"/>
  <c r="FSK59" i="91"/>
  <c r="FSB59" i="91"/>
  <c r="FRS59" i="91"/>
  <c r="FRI59" i="91"/>
  <c r="FQZ59" i="91"/>
  <c r="FQQ59" i="91"/>
  <c r="FQH59" i="91"/>
  <c r="FPY59" i="91"/>
  <c r="FPP59" i="91"/>
  <c r="FPG59" i="91"/>
  <c r="FOW59" i="91"/>
  <c r="FON59" i="91"/>
  <c r="FOE59" i="91"/>
  <c r="FNV59" i="91"/>
  <c r="FNM59" i="91"/>
  <c r="FND59" i="91"/>
  <c r="FMU59" i="91"/>
  <c r="FMK59" i="91"/>
  <c r="FMB59" i="91"/>
  <c r="FLS59" i="91"/>
  <c r="FLJ59" i="91"/>
  <c r="FLA59" i="91"/>
  <c r="FKR59" i="91"/>
  <c r="FKI59" i="91"/>
  <c r="FJY59" i="91"/>
  <c r="FJP59" i="91"/>
  <c r="FJG59" i="91"/>
  <c r="FIX59" i="91"/>
  <c r="FIP59" i="91"/>
  <c r="FIH59" i="91"/>
  <c r="FHZ59" i="91"/>
  <c r="FHR59" i="91"/>
  <c r="FHJ59" i="91"/>
  <c r="FHB59" i="91"/>
  <c r="FGT59" i="91"/>
  <c r="FGL59" i="91"/>
  <c r="FGD59" i="91"/>
  <c r="FFV59" i="91"/>
  <c r="FFN59" i="91"/>
  <c r="FFF59" i="91"/>
  <c r="FEX59" i="91"/>
  <c r="FEP59" i="91"/>
  <c r="FEH59" i="91"/>
  <c r="FDZ59" i="91"/>
  <c r="FDR59" i="91"/>
  <c r="FDJ59" i="91"/>
  <c r="FDB59" i="91"/>
  <c r="FCT59" i="91"/>
  <c r="FCL59" i="91"/>
  <c r="FCD59" i="91"/>
  <c r="FBV59" i="91"/>
  <c r="FBN59" i="91"/>
  <c r="FBF59" i="91"/>
  <c r="FAX59" i="91"/>
  <c r="FAP59" i="91"/>
  <c r="FAH59" i="91"/>
  <c r="EZZ59" i="91"/>
  <c r="EZR59" i="91"/>
  <c r="EZJ59" i="91"/>
  <c r="EZB59" i="91"/>
  <c r="NFM59" i="91"/>
  <c r="MVQ59" i="91"/>
  <c r="MLU59" i="91"/>
  <c r="MBY59" i="91"/>
  <c r="LSC59" i="91"/>
  <c r="LMQ59" i="91"/>
  <c r="LKP59" i="91"/>
  <c r="LJF59" i="91"/>
  <c r="LHU59" i="91"/>
  <c r="LGK59" i="91"/>
  <c r="LEZ59" i="91"/>
  <c r="LDP59" i="91"/>
  <c r="LCE59" i="91"/>
  <c r="LAT59" i="91"/>
  <c r="KZJ59" i="91"/>
  <c r="KXY59" i="91"/>
  <c r="KWR59" i="91"/>
  <c r="KVL59" i="91"/>
  <c r="KUF59" i="91"/>
  <c r="KSZ59" i="91"/>
  <c r="KRT59" i="91"/>
  <c r="KQN59" i="91"/>
  <c r="KPH59" i="91"/>
  <c r="KOB59" i="91"/>
  <c r="KMV59" i="91"/>
  <c r="KLP59" i="91"/>
  <c r="KKJ59" i="91"/>
  <c r="KJD59" i="91"/>
  <c r="KHX59" i="91"/>
  <c r="KGR59" i="91"/>
  <c r="KFL59" i="91"/>
  <c r="NEG59" i="91"/>
  <c r="MUK59" i="91"/>
  <c r="MKO59" i="91"/>
  <c r="MAS59" i="91"/>
  <c r="LQW59" i="91"/>
  <c r="LMP59" i="91"/>
  <c r="LKO59" i="91"/>
  <c r="LJE59" i="91"/>
  <c r="LHT59" i="91"/>
  <c r="LGJ59" i="91"/>
  <c r="LEY59" i="91"/>
  <c r="LDN59" i="91"/>
  <c r="LCD59" i="91"/>
  <c r="LAS59" i="91"/>
  <c r="KZI59" i="91"/>
  <c r="KXX59" i="91"/>
  <c r="KWQ59" i="91"/>
  <c r="KVK59" i="91"/>
  <c r="KUE59" i="91"/>
  <c r="KSY59" i="91"/>
  <c r="KRS59" i="91"/>
  <c r="KQM59" i="91"/>
  <c r="KPG59" i="91"/>
  <c r="KOA59" i="91"/>
  <c r="KMU59" i="91"/>
  <c r="KLO59" i="91"/>
  <c r="KKI59" i="91"/>
  <c r="KJC59" i="91"/>
  <c r="KHW59" i="91"/>
  <c r="KGQ59" i="91"/>
  <c r="KFK59" i="91"/>
  <c r="KEE59" i="91"/>
  <c r="KCY59" i="91"/>
  <c r="KBS59" i="91"/>
  <c r="KAM59" i="91"/>
  <c r="JZG59" i="91"/>
  <c r="JYA59" i="91"/>
  <c r="JWU59" i="91"/>
  <c r="JVO59" i="91"/>
  <c r="JUI59" i="91"/>
  <c r="JTC59" i="91"/>
  <c r="JRW59" i="91"/>
  <c r="JQQ59" i="91"/>
  <c r="JPK59" i="91"/>
  <c r="JOE59" i="91"/>
  <c r="JMY59" i="91"/>
  <c r="JLS59" i="91"/>
  <c r="JKM59" i="91"/>
  <c r="JJG59" i="91"/>
  <c r="JIA59" i="91"/>
  <c r="JGU59" i="91"/>
  <c r="JFO59" i="91"/>
  <c r="JEI59" i="91"/>
  <c r="JDC59" i="91"/>
  <c r="JBW59" i="91"/>
  <c r="JAQ59" i="91"/>
  <c r="IZM59" i="91"/>
  <c r="IYU59" i="91"/>
  <c r="IYC59" i="91"/>
  <c r="IXK59" i="91"/>
  <c r="IWR59" i="91"/>
  <c r="IVZ59" i="91"/>
  <c r="IVH59" i="91"/>
  <c r="IUO59" i="91"/>
  <c r="ITW59" i="91"/>
  <c r="ITE59" i="91"/>
  <c r="ISM59" i="91"/>
  <c r="IRT59" i="91"/>
  <c r="IRB59" i="91"/>
  <c r="IQJ59" i="91"/>
  <c r="IPQ59" i="91"/>
  <c r="IOY59" i="91"/>
  <c r="IOI59" i="91"/>
  <c r="INS59" i="91"/>
  <c r="INC59" i="91"/>
  <c r="IMM59" i="91"/>
  <c r="ILW59" i="91"/>
  <c r="ILG59" i="91"/>
  <c r="IKQ59" i="91"/>
  <c r="IKA59" i="91"/>
  <c r="IJK59" i="91"/>
  <c r="IIU59" i="91"/>
  <c r="IIE59" i="91"/>
  <c r="IHO59" i="91"/>
  <c r="IGY59" i="91"/>
  <c r="NDA59" i="91"/>
  <c r="MTE59" i="91"/>
  <c r="MJI59" i="91"/>
  <c r="LZM59" i="91"/>
  <c r="LPQ59" i="91"/>
  <c r="LLY59" i="91"/>
  <c r="LKN59" i="91"/>
  <c r="LJD59" i="91"/>
  <c r="LHS59" i="91"/>
  <c r="LGH59" i="91"/>
  <c r="LEX59" i="91"/>
  <c r="LDM59" i="91"/>
  <c r="LCC59" i="91"/>
  <c r="LAR59" i="91"/>
  <c r="KZH59" i="91"/>
  <c r="NBU59" i="91"/>
  <c r="MRY59" i="91"/>
  <c r="MIC59" i="91"/>
  <c r="LYG59" i="91"/>
  <c r="LOS59" i="91"/>
  <c r="LLX59" i="91"/>
  <c r="LKM59" i="91"/>
  <c r="LJB59" i="91"/>
  <c r="LHR59" i="91"/>
  <c r="LGG59" i="91"/>
  <c r="LEW59" i="91"/>
  <c r="LDL59" i="91"/>
  <c r="LCB59" i="91"/>
  <c r="LAQ59" i="91"/>
  <c r="KZF59" i="91"/>
  <c r="KXV59" i="91"/>
  <c r="KWO59" i="91"/>
  <c r="KVI59" i="91"/>
  <c r="KUC59" i="91"/>
  <c r="KSW59" i="91"/>
  <c r="KRQ59" i="91"/>
  <c r="KQK59" i="91"/>
  <c r="KPE59" i="91"/>
  <c r="KNY59" i="91"/>
  <c r="KMS59" i="91"/>
  <c r="KLM59" i="91"/>
  <c r="KKG59" i="91"/>
  <c r="KJA59" i="91"/>
  <c r="KHU59" i="91"/>
  <c r="KGO59" i="91"/>
  <c r="KFI59" i="91"/>
  <c r="KEC59" i="91"/>
  <c r="KCW59" i="91"/>
  <c r="KBQ59" i="91"/>
  <c r="KAK59" i="91"/>
  <c r="JZE59" i="91"/>
  <c r="JXY59" i="91"/>
  <c r="JWS59" i="91"/>
  <c r="JVM59" i="91"/>
  <c r="JUG59" i="91"/>
  <c r="JTA59" i="91"/>
  <c r="JRU59" i="91"/>
  <c r="JQO59" i="91"/>
  <c r="JPI59" i="91"/>
  <c r="JOC59" i="91"/>
  <c r="JMW59" i="91"/>
  <c r="JLQ59" i="91"/>
  <c r="JKK59" i="91"/>
  <c r="JJE59" i="91"/>
  <c r="JHY59" i="91"/>
  <c r="JGS59" i="91"/>
  <c r="JFM59" i="91"/>
  <c r="JEG59" i="91"/>
  <c r="JDA59" i="91"/>
  <c r="JBU59" i="91"/>
  <c r="JAO59" i="91"/>
  <c r="IZK59" i="91"/>
  <c r="IYS59" i="91"/>
  <c r="IYA59" i="91"/>
  <c r="IXH59" i="91"/>
  <c r="IWP59" i="91"/>
  <c r="IVX59" i="91"/>
  <c r="IVE59" i="91"/>
  <c r="IUM59" i="91"/>
  <c r="ITU59" i="91"/>
  <c r="ITC59" i="91"/>
  <c r="ISJ59" i="91"/>
  <c r="IRR59" i="91"/>
  <c r="IQZ59" i="91"/>
  <c r="IQG59" i="91"/>
  <c r="IPO59" i="91"/>
  <c r="IOW59" i="91"/>
  <c r="IOG59" i="91"/>
  <c r="INQ59" i="91"/>
  <c r="INA59" i="91"/>
  <c r="IMK59" i="91"/>
  <c r="ILU59" i="91"/>
  <c r="ILE59" i="91"/>
  <c r="IKO59" i="91"/>
  <c r="IJY59" i="91"/>
  <c r="IJI59" i="91"/>
  <c r="IIS59" i="91"/>
  <c r="IIC59" i="91"/>
  <c r="IHM59" i="91"/>
  <c r="IGW59" i="91"/>
  <c r="IGG59" i="91"/>
  <c r="IFQ59" i="91"/>
  <c r="IFA59" i="91"/>
  <c r="IEK59" i="91"/>
  <c r="IDU59" i="91"/>
  <c r="IDE59" i="91"/>
  <c r="ICO59" i="91"/>
  <c r="IBY59" i="91"/>
  <c r="IBI59" i="91"/>
  <c r="IAS59" i="91"/>
  <c r="IAC59" i="91"/>
  <c r="HZM59" i="91"/>
  <c r="HYW59" i="91"/>
  <c r="HYG59" i="91"/>
  <c r="HXQ59" i="91"/>
  <c r="HXA59" i="91"/>
  <c r="HWK59" i="91"/>
  <c r="HVU59" i="91"/>
  <c r="HVE59" i="91"/>
  <c r="HUO59" i="91"/>
  <c r="HTY59" i="91"/>
  <c r="HTI59" i="91"/>
  <c r="HSS59" i="91"/>
  <c r="HSC59" i="91"/>
  <c r="HRM59" i="91"/>
  <c r="HQW59" i="91"/>
  <c r="HQG59" i="91"/>
  <c r="HPQ59" i="91"/>
  <c r="HPA59" i="91"/>
  <c r="HOK59" i="91"/>
  <c r="HNU59" i="91"/>
  <c r="HNE59" i="91"/>
  <c r="HMO59" i="91"/>
  <c r="HLY59" i="91"/>
  <c r="HLI59" i="91"/>
  <c r="HKS59" i="91"/>
  <c r="HKC59" i="91"/>
  <c r="HJM59" i="91"/>
  <c r="HIW59" i="91"/>
  <c r="HIG59" i="91"/>
  <c r="HHQ59" i="91"/>
  <c r="HHA59" i="91"/>
  <c r="HGK59" i="91"/>
  <c r="HFU59" i="91"/>
  <c r="HFE59" i="91"/>
  <c r="HEO59" i="91"/>
  <c r="HDY59" i="91"/>
  <c r="HDI59" i="91"/>
  <c r="HCS59" i="91"/>
  <c r="HCC59" i="91"/>
  <c r="HBM59" i="91"/>
  <c r="HAW59" i="91"/>
  <c r="HAG59" i="91"/>
  <c r="GZQ59" i="91"/>
  <c r="GZA59" i="91"/>
  <c r="GYK59" i="91"/>
  <c r="GXU59" i="91"/>
  <c r="GXE59" i="91"/>
  <c r="GWO59" i="91"/>
  <c r="GVY59" i="91"/>
  <c r="GVI59" i="91"/>
  <c r="GUS59" i="91"/>
  <c r="GUC59" i="91"/>
  <c r="GTM59" i="91"/>
  <c r="GSW59" i="91"/>
  <c r="GSG59" i="91"/>
  <c r="GRQ59" i="91"/>
  <c r="GRA59" i="91"/>
  <c r="GQK59" i="91"/>
  <c r="GPU59" i="91"/>
  <c r="GPE59" i="91"/>
  <c r="GOO59" i="91"/>
  <c r="GOA59" i="91"/>
  <c r="GNR59" i="91"/>
  <c r="GNI59" i="91"/>
  <c r="GMZ59" i="91"/>
  <c r="GMQ59" i="91"/>
  <c r="GMG59" i="91"/>
  <c r="GLX59" i="91"/>
  <c r="GLO59" i="91"/>
  <c r="GLF59" i="91"/>
  <c r="GKW59" i="91"/>
  <c r="GKN59" i="91"/>
  <c r="GKE59" i="91"/>
  <c r="GJU59" i="91"/>
  <c r="GJL59" i="91"/>
  <c r="GJC59" i="91"/>
  <c r="GIT59" i="91"/>
  <c r="GIK59" i="91"/>
  <c r="GIB59" i="91"/>
  <c r="GHS59" i="91"/>
  <c r="GHI59" i="91"/>
  <c r="GGZ59" i="91"/>
  <c r="GGQ59" i="91"/>
  <c r="GGH59" i="91"/>
  <c r="GFY59" i="91"/>
  <c r="GFP59" i="91"/>
  <c r="GFG59" i="91"/>
  <c r="GEW59" i="91"/>
  <c r="GEN59" i="91"/>
  <c r="GEE59" i="91"/>
  <c r="GDV59" i="91"/>
  <c r="GDM59" i="91"/>
  <c r="GDD59" i="91"/>
  <c r="GCU59" i="91"/>
  <c r="GCK59" i="91"/>
  <c r="GCB59" i="91"/>
  <c r="GBS59" i="91"/>
  <c r="GBJ59" i="91"/>
  <c r="GBA59" i="91"/>
  <c r="GAR59" i="91"/>
  <c r="GAI59" i="91"/>
  <c r="FZY59" i="91"/>
  <c r="FZP59" i="91"/>
  <c r="FZG59" i="91"/>
  <c r="FYX59" i="91"/>
  <c r="FYO59" i="91"/>
  <c r="FYF59" i="91"/>
  <c r="FXW59" i="91"/>
  <c r="FXM59" i="91"/>
  <c r="FXD59" i="91"/>
  <c r="FWU59" i="91"/>
  <c r="FWL59" i="91"/>
  <c r="FWC59" i="91"/>
  <c r="FVT59" i="91"/>
  <c r="FVK59" i="91"/>
  <c r="FVA59" i="91"/>
  <c r="FUR59" i="91"/>
  <c r="FUI59" i="91"/>
  <c r="FTZ59" i="91"/>
  <c r="FTQ59" i="91"/>
  <c r="FTH59" i="91"/>
  <c r="FSY59" i="91"/>
  <c r="FSO59" i="91"/>
  <c r="FSF59" i="91"/>
  <c r="FRW59" i="91"/>
  <c r="FRN59" i="91"/>
  <c r="FRE59" i="91"/>
  <c r="FQV59" i="91"/>
  <c r="FQM59" i="91"/>
  <c r="FQC59" i="91"/>
  <c r="FPT59" i="91"/>
  <c r="FPK59" i="91"/>
  <c r="FPB59" i="91"/>
  <c r="FOS59" i="91"/>
  <c r="FOJ59" i="91"/>
  <c r="FOA59" i="91"/>
  <c r="FNQ59" i="91"/>
  <c r="FNH59" i="91"/>
  <c r="FMY59" i="91"/>
  <c r="FMP59" i="91"/>
  <c r="FMG59" i="91"/>
  <c r="FLX59" i="91"/>
  <c r="FLO59" i="91"/>
  <c r="FLE59" i="91"/>
  <c r="FKV59" i="91"/>
  <c r="FKM59" i="91"/>
  <c r="FKD59" i="91"/>
  <c r="FJU59" i="91"/>
  <c r="FJL59" i="91"/>
  <c r="FJC59" i="91"/>
  <c r="FIT59" i="91"/>
  <c r="FIL59" i="91"/>
  <c r="FID59" i="91"/>
  <c r="FHV59" i="91"/>
  <c r="FHN59" i="91"/>
  <c r="FHF59" i="91"/>
  <c r="FGX59" i="91"/>
  <c r="FGP59" i="91"/>
  <c r="FGH59" i="91"/>
  <c r="FFZ59" i="91"/>
  <c r="FFR59" i="91"/>
  <c r="FFJ59" i="91"/>
  <c r="FFB59" i="91"/>
  <c r="FET59" i="91"/>
  <c r="FEL59" i="91"/>
  <c r="FED59" i="91"/>
  <c r="FDV59" i="91"/>
  <c r="FDN59" i="91"/>
  <c r="FDF59" i="91"/>
  <c r="FCX59" i="91"/>
  <c r="FCP59" i="91"/>
  <c r="FCH59" i="91"/>
  <c r="FBZ59" i="91"/>
  <c r="FBR59" i="91"/>
  <c r="FBJ59" i="91"/>
  <c r="FBB59" i="91"/>
  <c r="FAT59" i="91"/>
  <c r="FAL59" i="91"/>
  <c r="FAD59" i="91"/>
  <c r="EZV59" i="91"/>
  <c r="EZN59" i="91"/>
  <c r="EZF59" i="91"/>
  <c r="EYX59" i="91"/>
  <c r="EYP59" i="91"/>
  <c r="EYH59" i="91"/>
  <c r="EXZ59" i="91"/>
  <c r="EXR59" i="91"/>
  <c r="LLI59" i="91"/>
  <c r="LAB59" i="91"/>
  <c r="KUD59" i="91"/>
  <c r="KPF59" i="91"/>
  <c r="KKH59" i="91"/>
  <c r="KFJ59" i="91"/>
  <c r="KBT59" i="91"/>
  <c r="JYR59" i="91"/>
  <c r="JVN59" i="91"/>
  <c r="JRX59" i="91"/>
  <c r="JOV59" i="91"/>
  <c r="JLR59" i="91"/>
  <c r="JIB59" i="91"/>
  <c r="JEZ59" i="91"/>
  <c r="JBV59" i="91"/>
  <c r="IYV59" i="91"/>
  <c r="IXC59" i="91"/>
  <c r="IVG59" i="91"/>
  <c r="ITF59" i="91"/>
  <c r="IRL59" i="91"/>
  <c r="IPP59" i="91"/>
  <c r="INT59" i="91"/>
  <c r="IMF59" i="91"/>
  <c r="IKP59" i="91"/>
  <c r="IIV59" i="91"/>
  <c r="IHH59" i="91"/>
  <c r="IFT59" i="91"/>
  <c r="IEN59" i="91"/>
  <c r="IDH59" i="91"/>
  <c r="ICB59" i="91"/>
  <c r="IAV59" i="91"/>
  <c r="HZP59" i="91"/>
  <c r="HYJ59" i="91"/>
  <c r="HXD59" i="91"/>
  <c r="HVX59" i="91"/>
  <c r="HUR59" i="91"/>
  <c r="HTL59" i="91"/>
  <c r="HSF59" i="91"/>
  <c r="HQZ59" i="91"/>
  <c r="HPT59" i="91"/>
  <c r="HON59" i="91"/>
  <c r="HNH59" i="91"/>
  <c r="HMB59" i="91"/>
  <c r="HKV59" i="91"/>
  <c r="HJP59" i="91"/>
  <c r="HIJ59" i="91"/>
  <c r="HHD59" i="91"/>
  <c r="HFX59" i="91"/>
  <c r="HER59" i="91"/>
  <c r="HDL59" i="91"/>
  <c r="HCF59" i="91"/>
  <c r="HAZ59" i="91"/>
  <c r="GZT59" i="91"/>
  <c r="GYN59" i="91"/>
  <c r="GXH59" i="91"/>
  <c r="GWB59" i="91"/>
  <c r="GUV59" i="91"/>
  <c r="GTP59" i="91"/>
  <c r="GSJ59" i="91"/>
  <c r="GRD59" i="91"/>
  <c r="GPX59" i="91"/>
  <c r="GOR59" i="91"/>
  <c r="GNU59" i="91"/>
  <c r="GNC59" i="91"/>
  <c r="GMK59" i="91"/>
  <c r="GLS59" i="91"/>
  <c r="GKZ59" i="91"/>
  <c r="GKH59" i="91"/>
  <c r="GJP59" i="91"/>
  <c r="GIW59" i="91"/>
  <c r="GIE59" i="91"/>
  <c r="GHM59" i="91"/>
  <c r="GGU59" i="91"/>
  <c r="GGB59" i="91"/>
  <c r="GFJ59" i="91"/>
  <c r="GER59" i="91"/>
  <c r="GDY59" i="91"/>
  <c r="GDG59" i="91"/>
  <c r="GCO59" i="91"/>
  <c r="GBW59" i="91"/>
  <c r="GBD59" i="91"/>
  <c r="GAL59" i="91"/>
  <c r="FZT59" i="91"/>
  <c r="FZA59" i="91"/>
  <c r="FYI59" i="91"/>
  <c r="FXQ59" i="91"/>
  <c r="FWY59" i="91"/>
  <c r="FWF59" i="91"/>
  <c r="FVN59" i="91"/>
  <c r="FUV59" i="91"/>
  <c r="FUC59" i="91"/>
  <c r="FTK59" i="91"/>
  <c r="FSS59" i="91"/>
  <c r="FSA59" i="91"/>
  <c r="FRH59" i="91"/>
  <c r="FQP59" i="91"/>
  <c r="FPX59" i="91"/>
  <c r="FPE59" i="91"/>
  <c r="FOM59" i="91"/>
  <c r="FNU59" i="91"/>
  <c r="FNC59" i="91"/>
  <c r="FMJ59" i="91"/>
  <c r="FLR59" i="91"/>
  <c r="FKZ59" i="91"/>
  <c r="FKG59" i="91"/>
  <c r="FJO59" i="91"/>
  <c r="FIW59" i="91"/>
  <c r="FIG59" i="91"/>
  <c r="FHQ59" i="91"/>
  <c r="FHA59" i="91"/>
  <c r="FGK59" i="91"/>
  <c r="FFU59" i="91"/>
  <c r="FFE59" i="91"/>
  <c r="FEO59" i="91"/>
  <c r="FDY59" i="91"/>
  <c r="FDI59" i="91"/>
  <c r="FCS59" i="91"/>
  <c r="FCC59" i="91"/>
  <c r="FBM59" i="91"/>
  <c r="FAW59" i="91"/>
  <c r="FAG59" i="91"/>
  <c r="EZQ59" i="91"/>
  <c r="EZA59" i="91"/>
  <c r="EYO59" i="91"/>
  <c r="EYB59" i="91"/>
  <c r="EXN59" i="91"/>
  <c r="EXE59" i="91"/>
  <c r="EWV59" i="91"/>
  <c r="EWM59" i="91"/>
  <c r="EWD59" i="91"/>
  <c r="EVU59" i="91"/>
  <c r="EVK59" i="91"/>
  <c r="EVB59" i="91"/>
  <c r="EUS59" i="91"/>
  <c r="EUJ59" i="91"/>
  <c r="EUA59" i="91"/>
  <c r="ETR59" i="91"/>
  <c r="ETI59" i="91"/>
  <c r="ESY59" i="91"/>
  <c r="ESP59" i="91"/>
  <c r="ESG59" i="91"/>
  <c r="ERX59" i="91"/>
  <c r="ERO59" i="91"/>
  <c r="ERF59" i="91"/>
  <c r="EQW59" i="91"/>
  <c r="EQM59" i="91"/>
  <c r="EQD59" i="91"/>
  <c r="EPU59" i="91"/>
  <c r="EPL59" i="91"/>
  <c r="EPC59" i="91"/>
  <c r="EOT59" i="91"/>
  <c r="EOK59" i="91"/>
  <c r="EOA59" i="91"/>
  <c r="ENR59" i="91"/>
  <c r="ENI59" i="91"/>
  <c r="EMZ59" i="91"/>
  <c r="EMQ59" i="91"/>
  <c r="EMH59" i="91"/>
  <c r="ELY59" i="91"/>
  <c r="ELO59" i="91"/>
  <c r="ELF59" i="91"/>
  <c r="EKW59" i="91"/>
  <c r="EKN59" i="91"/>
  <c r="EKE59" i="91"/>
  <c r="EJV59" i="91"/>
  <c r="EJM59" i="91"/>
  <c r="EJC59" i="91"/>
  <c r="EIU59" i="91"/>
  <c r="EIM59" i="91"/>
  <c r="EIE59" i="91"/>
  <c r="EHW59" i="91"/>
  <c r="EHO59" i="91"/>
  <c r="EHG59" i="91"/>
  <c r="EGY59" i="91"/>
  <c r="EGQ59" i="91"/>
  <c r="EGI59" i="91"/>
  <c r="EGA59" i="91"/>
  <c r="EFS59" i="91"/>
  <c r="EFK59" i="91"/>
  <c r="EFC59" i="91"/>
  <c r="EEU59" i="91"/>
  <c r="EEM59" i="91"/>
  <c r="EEE59" i="91"/>
  <c r="EDW59" i="91"/>
  <c r="EDO59" i="91"/>
  <c r="EDG59" i="91"/>
  <c r="ECY59" i="91"/>
  <c r="ECQ59" i="91"/>
  <c r="ECI59" i="91"/>
  <c r="ECA59" i="91"/>
  <c r="EBS59" i="91"/>
  <c r="EBK59" i="91"/>
  <c r="EBC59" i="91"/>
  <c r="EAU59" i="91"/>
  <c r="EAM59" i="91"/>
  <c r="EAE59" i="91"/>
  <c r="DZW59" i="91"/>
  <c r="DZO59" i="91"/>
  <c r="DZG59" i="91"/>
  <c r="DYY59" i="91"/>
  <c r="DYQ59" i="91"/>
  <c r="DYI59" i="91"/>
  <c r="DYA59" i="91"/>
  <c r="DXS59" i="91"/>
  <c r="DXK59" i="91"/>
  <c r="DXC59" i="91"/>
  <c r="DWU59" i="91"/>
  <c r="DWM59" i="91"/>
  <c r="DWE59" i="91"/>
  <c r="DVW59" i="91"/>
  <c r="DVO59" i="91"/>
  <c r="DVG59" i="91"/>
  <c r="DUY59" i="91"/>
  <c r="DUQ59" i="91"/>
  <c r="DUI59" i="91"/>
  <c r="DUA59" i="91"/>
  <c r="DTS59" i="91"/>
  <c r="DTK59" i="91"/>
  <c r="DTC59" i="91"/>
  <c r="DSU59" i="91"/>
  <c r="DSM59" i="91"/>
  <c r="DSE59" i="91"/>
  <c r="DRW59" i="91"/>
  <c r="DRO59" i="91"/>
  <c r="DRG59" i="91"/>
  <c r="DQY59" i="91"/>
  <c r="DQQ59" i="91"/>
  <c r="DQI59" i="91"/>
  <c r="DQA59" i="91"/>
  <c r="DPS59" i="91"/>
  <c r="DPK59" i="91"/>
  <c r="DPC59" i="91"/>
  <c r="DOU59" i="91"/>
  <c r="DOM59" i="91"/>
  <c r="DOE59" i="91"/>
  <c r="DNW59" i="91"/>
  <c r="DNO59" i="91"/>
  <c r="DNG59" i="91"/>
  <c r="DMY59" i="91"/>
  <c r="DMQ59" i="91"/>
  <c r="DMI59" i="91"/>
  <c r="LJX59" i="91"/>
  <c r="KYR59" i="91"/>
  <c r="KTP59" i="91"/>
  <c r="KOR59" i="91"/>
  <c r="KJT59" i="91"/>
  <c r="KEV59" i="91"/>
  <c r="KBR59" i="91"/>
  <c r="JYB59" i="91"/>
  <c r="JUZ59" i="91"/>
  <c r="JRV59" i="91"/>
  <c r="JOF59" i="91"/>
  <c r="JLD59" i="91"/>
  <c r="JHZ59" i="91"/>
  <c r="JEJ59" i="91"/>
  <c r="JBH59" i="91"/>
  <c r="IYT59" i="91"/>
  <c r="IWS59" i="91"/>
  <c r="IUZ59" i="91"/>
  <c r="ITD59" i="91"/>
  <c r="IRC59" i="91"/>
  <c r="IPI59" i="91"/>
  <c r="INR59" i="91"/>
  <c r="ILX59" i="91"/>
  <c r="IKJ59" i="91"/>
  <c r="IIT59" i="91"/>
  <c r="IGZ59" i="91"/>
  <c r="IFS59" i="91"/>
  <c r="IEM59" i="91"/>
  <c r="IDG59" i="91"/>
  <c r="ICA59" i="91"/>
  <c r="IAU59" i="91"/>
  <c r="HZO59" i="91"/>
  <c r="HYI59" i="91"/>
  <c r="HXC59" i="91"/>
  <c r="HVW59" i="91"/>
  <c r="HUQ59" i="91"/>
  <c r="HTK59" i="91"/>
  <c r="HSE59" i="91"/>
  <c r="HQY59" i="91"/>
  <c r="HPS59" i="91"/>
  <c r="HOM59" i="91"/>
  <c r="HNG59" i="91"/>
  <c r="HMA59" i="91"/>
  <c r="HKU59" i="91"/>
  <c r="HJO59" i="91"/>
  <c r="HII59" i="91"/>
  <c r="HHC59" i="91"/>
  <c r="HFW59" i="91"/>
  <c r="HEQ59" i="91"/>
  <c r="HDK59" i="91"/>
  <c r="HCE59" i="91"/>
  <c r="HAY59" i="91"/>
  <c r="GZS59" i="91"/>
  <c r="GYM59" i="91"/>
  <c r="GXG59" i="91"/>
  <c r="GWA59" i="91"/>
  <c r="GUU59" i="91"/>
  <c r="GTO59" i="91"/>
  <c r="GSI59" i="91"/>
  <c r="GRC59" i="91"/>
  <c r="GPW59" i="91"/>
  <c r="GOQ59" i="91"/>
  <c r="GNT59" i="91"/>
  <c r="GNB59" i="91"/>
  <c r="GMJ59" i="91"/>
  <c r="GLQ59" i="91"/>
  <c r="GKY59" i="91"/>
  <c r="GKG59" i="91"/>
  <c r="GJO59" i="91"/>
  <c r="GIV59" i="91"/>
  <c r="GID59" i="91"/>
  <c r="GHL59" i="91"/>
  <c r="GGS59" i="91"/>
  <c r="GGA59" i="91"/>
  <c r="GFI59" i="91"/>
  <c r="GEQ59" i="91"/>
  <c r="GDX59" i="91"/>
  <c r="GDF59" i="91"/>
  <c r="GCN59" i="91"/>
  <c r="GBU59" i="91"/>
  <c r="GBC59" i="91"/>
  <c r="GAK59" i="91"/>
  <c r="FZS59" i="91"/>
  <c r="FYZ59" i="91"/>
  <c r="FYH59" i="91"/>
  <c r="FXP59" i="91"/>
  <c r="FWW59" i="91"/>
  <c r="FWE59" i="91"/>
  <c r="FVM59" i="91"/>
  <c r="FUU59" i="91"/>
  <c r="FUB59" i="91"/>
  <c r="FTJ59" i="91"/>
  <c r="FSR59" i="91"/>
  <c r="FRY59" i="91"/>
  <c r="FRG59" i="91"/>
  <c r="FQO59" i="91"/>
  <c r="FPW59" i="91"/>
  <c r="FPD59" i="91"/>
  <c r="FOL59" i="91"/>
  <c r="FNT59" i="91"/>
  <c r="FNA59" i="91"/>
  <c r="FMI59" i="91"/>
  <c r="FLQ59" i="91"/>
  <c r="FKY59" i="91"/>
  <c r="FKF59" i="91"/>
  <c r="FJN59" i="91"/>
  <c r="FIV59" i="91"/>
  <c r="FIF59" i="91"/>
  <c r="FHP59" i="91"/>
  <c r="FGZ59" i="91"/>
  <c r="FGJ59" i="91"/>
  <c r="FFT59" i="91"/>
  <c r="FFD59" i="91"/>
  <c r="FEN59" i="91"/>
  <c r="FDX59" i="91"/>
  <c r="FDH59" i="91"/>
  <c r="FCR59" i="91"/>
  <c r="FCB59" i="91"/>
  <c r="FBL59" i="91"/>
  <c r="FAV59" i="91"/>
  <c r="FAF59" i="91"/>
  <c r="EZP59" i="91"/>
  <c r="EYZ59" i="91"/>
  <c r="EYL59" i="91"/>
  <c r="EYA59" i="91"/>
  <c r="EXM59" i="91"/>
  <c r="EXD59" i="91"/>
  <c r="EWU59" i="91"/>
  <c r="EWL59" i="91"/>
  <c r="EWC59" i="91"/>
  <c r="EVS59" i="91"/>
  <c r="EVJ59" i="91"/>
  <c r="EVA59" i="91"/>
  <c r="EUR59" i="91"/>
  <c r="EUI59" i="91"/>
  <c r="ETZ59" i="91"/>
  <c r="ETQ59" i="91"/>
  <c r="ETG59" i="91"/>
  <c r="ESX59" i="91"/>
  <c r="ESO59" i="91"/>
  <c r="ESF59" i="91"/>
  <c r="ERW59" i="91"/>
  <c r="ERN59" i="91"/>
  <c r="ERE59" i="91"/>
  <c r="EQU59" i="91"/>
  <c r="EQL59" i="91"/>
  <c r="EQC59" i="91"/>
  <c r="EPT59" i="91"/>
  <c r="EPK59" i="91"/>
  <c r="EPB59" i="91"/>
  <c r="EOS59" i="91"/>
  <c r="EOI59" i="91"/>
  <c r="ENZ59" i="91"/>
  <c r="ENQ59" i="91"/>
  <c r="ENH59" i="91"/>
  <c r="EMY59" i="91"/>
  <c r="EMP59" i="91"/>
  <c r="EMG59" i="91"/>
  <c r="ELW59" i="91"/>
  <c r="ELN59" i="91"/>
  <c r="ELE59" i="91"/>
  <c r="EKV59" i="91"/>
  <c r="EKM59" i="91"/>
  <c r="EKD59" i="91"/>
  <c r="EJU59" i="91"/>
  <c r="EJK59" i="91"/>
  <c r="EJB59" i="91"/>
  <c r="EIT59" i="91"/>
  <c r="EIL59" i="91"/>
  <c r="EID59" i="91"/>
  <c r="EHV59" i="91"/>
  <c r="EHN59" i="91"/>
  <c r="EHF59" i="91"/>
  <c r="EGX59" i="91"/>
  <c r="EGP59" i="91"/>
  <c r="EGH59" i="91"/>
  <c r="EFZ59" i="91"/>
  <c r="EFR59" i="91"/>
  <c r="EFJ59" i="91"/>
  <c r="EFB59" i="91"/>
  <c r="EET59" i="91"/>
  <c r="EEL59" i="91"/>
  <c r="EED59" i="91"/>
  <c r="EDV59" i="91"/>
  <c r="EDN59" i="91"/>
  <c r="EDF59" i="91"/>
  <c r="ECX59" i="91"/>
  <c r="ECP59" i="91"/>
  <c r="ECH59" i="91"/>
  <c r="EBZ59" i="91"/>
  <c r="EBR59" i="91"/>
  <c r="EBJ59" i="91"/>
  <c r="EBB59" i="91"/>
  <c r="EAT59" i="91"/>
  <c r="EAL59" i="91"/>
  <c r="EAD59" i="91"/>
  <c r="DZV59" i="91"/>
  <c r="DZN59" i="91"/>
  <c r="DZF59" i="91"/>
  <c r="DYX59" i="91"/>
  <c r="DYP59" i="91"/>
  <c r="DYH59" i="91"/>
  <c r="DXZ59" i="91"/>
  <c r="DXR59" i="91"/>
  <c r="DXJ59" i="91"/>
  <c r="DXB59" i="91"/>
  <c r="DWT59" i="91"/>
  <c r="DWL59" i="91"/>
  <c r="DWD59" i="91"/>
  <c r="DVV59" i="91"/>
  <c r="DVN59" i="91"/>
  <c r="DVF59" i="91"/>
  <c r="DUX59" i="91"/>
  <c r="DUP59" i="91"/>
  <c r="DUH59" i="91"/>
  <c r="DTZ59" i="91"/>
  <c r="DTR59" i="91"/>
  <c r="DTJ59" i="91"/>
  <c r="DTB59" i="91"/>
  <c r="DST59" i="91"/>
  <c r="DSL59" i="91"/>
  <c r="DSD59" i="91"/>
  <c r="DRV59" i="91"/>
  <c r="DRN59" i="91"/>
  <c r="DRF59" i="91"/>
  <c r="DQX59" i="91"/>
  <c r="DQP59" i="91"/>
  <c r="DQH59" i="91"/>
  <c r="DPZ59" i="91"/>
  <c r="DPR59" i="91"/>
  <c r="DPJ59" i="91"/>
  <c r="DPB59" i="91"/>
  <c r="DOT59" i="91"/>
  <c r="DOL59" i="91"/>
  <c r="DOD59" i="91"/>
  <c r="DNV59" i="91"/>
  <c r="DNN59" i="91"/>
  <c r="DNF59" i="91"/>
  <c r="DMX59" i="91"/>
  <c r="LIN59" i="91"/>
  <c r="KXW59" i="91"/>
  <c r="KSX59" i="91"/>
  <c r="KNZ59" i="91"/>
  <c r="KJB59" i="91"/>
  <c r="KEF59" i="91"/>
  <c r="KBD59" i="91"/>
  <c r="JXZ59" i="91"/>
  <c r="JUJ59" i="91"/>
  <c r="JRH59" i="91"/>
  <c r="JOD59" i="91"/>
  <c r="JKN59" i="91"/>
  <c r="JHL59" i="91"/>
  <c r="JEH59" i="91"/>
  <c r="JAR59" i="91"/>
  <c r="IYM59" i="91"/>
  <c r="IWQ59" i="91"/>
  <c r="IUQ59" i="91"/>
  <c r="ISW59" i="91"/>
  <c r="IRA59" i="91"/>
  <c r="IOZ59" i="91"/>
  <c r="INL59" i="91"/>
  <c r="ILV59" i="91"/>
  <c r="IKB59" i="91"/>
  <c r="IIN59" i="91"/>
  <c r="IGX59" i="91"/>
  <c r="IFR59" i="91"/>
  <c r="IEL59" i="91"/>
  <c r="IDF59" i="91"/>
  <c r="IBZ59" i="91"/>
  <c r="IAT59" i="91"/>
  <c r="HZN59" i="91"/>
  <c r="HYH59" i="91"/>
  <c r="HXB59" i="91"/>
  <c r="HVV59" i="91"/>
  <c r="HUP59" i="91"/>
  <c r="HTJ59" i="91"/>
  <c r="HSD59" i="91"/>
  <c r="HQX59" i="91"/>
  <c r="HPR59" i="91"/>
  <c r="HOL59" i="91"/>
  <c r="HNF59" i="91"/>
  <c r="HLZ59" i="91"/>
  <c r="HKT59" i="91"/>
  <c r="HJN59" i="91"/>
  <c r="HIH59" i="91"/>
  <c r="HHB59" i="91"/>
  <c r="HFV59" i="91"/>
  <c r="HEP59" i="91"/>
  <c r="HDJ59" i="91"/>
  <c r="HCD59" i="91"/>
  <c r="HAX59" i="91"/>
  <c r="GZR59" i="91"/>
  <c r="GYL59" i="91"/>
  <c r="GXF59" i="91"/>
  <c r="GVZ59" i="91"/>
  <c r="GUT59" i="91"/>
  <c r="GTN59" i="91"/>
  <c r="GSH59" i="91"/>
  <c r="GRB59" i="91"/>
  <c r="GPV59" i="91"/>
  <c r="GOP59" i="91"/>
  <c r="GNS59" i="91"/>
  <c r="GNA59" i="91"/>
  <c r="GMI59" i="91"/>
  <c r="GLP59" i="91"/>
  <c r="GKX59" i="91"/>
  <c r="GKF59" i="91"/>
  <c r="GJM59" i="91"/>
  <c r="GIU59" i="91"/>
  <c r="GIC59" i="91"/>
  <c r="GHK59" i="91"/>
  <c r="GGR59" i="91"/>
  <c r="GFZ59" i="91"/>
  <c r="GFH59" i="91"/>
  <c r="GEO59" i="91"/>
  <c r="GDW59" i="91"/>
  <c r="GDE59" i="91"/>
  <c r="GCM59" i="91"/>
  <c r="GBT59" i="91"/>
  <c r="GBB59" i="91"/>
  <c r="GAJ59" i="91"/>
  <c r="FZQ59" i="91"/>
  <c r="FYY59" i="91"/>
  <c r="FYG59" i="91"/>
  <c r="FXO59" i="91"/>
  <c r="FWV59" i="91"/>
  <c r="FWD59" i="91"/>
  <c r="FVL59" i="91"/>
  <c r="FUS59" i="91"/>
  <c r="FUA59" i="91"/>
  <c r="FTI59" i="91"/>
  <c r="FSQ59" i="91"/>
  <c r="FRX59" i="91"/>
  <c r="FRF59" i="91"/>
  <c r="FQN59" i="91"/>
  <c r="FPU59" i="91"/>
  <c r="FPC59" i="91"/>
  <c r="FOK59" i="91"/>
  <c r="FNS59" i="91"/>
  <c r="FMZ59" i="91"/>
  <c r="FMH59" i="91"/>
  <c r="FLP59" i="91"/>
  <c r="FKW59" i="91"/>
  <c r="FKE59" i="91"/>
  <c r="FJM59" i="91"/>
  <c r="FIU59" i="91"/>
  <c r="FIE59" i="91"/>
  <c r="FHO59" i="91"/>
  <c r="FGY59" i="91"/>
  <c r="FGI59" i="91"/>
  <c r="FFS59" i="91"/>
  <c r="FFC59" i="91"/>
  <c r="FEM59" i="91"/>
  <c r="FDW59" i="91"/>
  <c r="FDG59" i="91"/>
  <c r="FCQ59" i="91"/>
  <c r="FCA59" i="91"/>
  <c r="FBK59" i="91"/>
  <c r="FAU59" i="91"/>
  <c r="FAE59" i="91"/>
  <c r="EZO59" i="91"/>
  <c r="EYY59" i="91"/>
  <c r="EYK59" i="91"/>
  <c r="EXY59" i="91"/>
  <c r="EXL59" i="91"/>
  <c r="EXC59" i="91"/>
  <c r="EWT59" i="91"/>
  <c r="EWK59" i="91"/>
  <c r="EWA59" i="91"/>
  <c r="EVR59" i="91"/>
  <c r="EVI59" i="91"/>
  <c r="EUZ59" i="91"/>
  <c r="EUQ59" i="91"/>
  <c r="EUH59" i="91"/>
  <c r="ETY59" i="91"/>
  <c r="ETO59" i="91"/>
  <c r="ETF59" i="91"/>
  <c r="ESW59" i="91"/>
  <c r="ESN59" i="91"/>
  <c r="ESE59" i="91"/>
  <c r="ERV59" i="91"/>
  <c r="ERM59" i="91"/>
  <c r="ERC59" i="91"/>
  <c r="EQT59" i="91"/>
  <c r="EQK59" i="91"/>
  <c r="EQB59" i="91"/>
  <c r="EPS59" i="91"/>
  <c r="EPJ59" i="91"/>
  <c r="EPA59" i="91"/>
  <c r="EOQ59" i="91"/>
  <c r="EOH59" i="91"/>
  <c r="ENY59" i="91"/>
  <c r="ENP59" i="91"/>
  <c r="ENG59" i="91"/>
  <c r="EMX59" i="91"/>
  <c r="EMO59" i="91"/>
  <c r="EME59" i="91"/>
  <c r="ELV59" i="91"/>
  <c r="ELM59" i="91"/>
  <c r="ELD59" i="91"/>
  <c r="EKU59" i="91"/>
  <c r="EKL59" i="91"/>
  <c r="EKC59" i="91"/>
  <c r="EJS59" i="91"/>
  <c r="EJJ59" i="91"/>
  <c r="EJA59" i="91"/>
  <c r="EIS59" i="91"/>
  <c r="EIK59" i="91"/>
  <c r="EIC59" i="91"/>
  <c r="EHU59" i="91"/>
  <c r="EHM59" i="91"/>
  <c r="EHE59" i="91"/>
  <c r="EGW59" i="91"/>
  <c r="EGO59" i="91"/>
  <c r="EGG59" i="91"/>
  <c r="EFY59" i="91"/>
  <c r="EFQ59" i="91"/>
  <c r="EFI59" i="91"/>
  <c r="EFA59" i="91"/>
  <c r="EES59" i="91"/>
  <c r="EEK59" i="91"/>
  <c r="EEC59" i="91"/>
  <c r="EDU59" i="91"/>
  <c r="EDM59" i="91"/>
  <c r="EDE59" i="91"/>
  <c r="ECW59" i="91"/>
  <c r="ECO59" i="91"/>
  <c r="ECG59" i="91"/>
  <c r="EBY59" i="91"/>
  <c r="EBQ59" i="91"/>
  <c r="EBI59" i="91"/>
  <c r="EBA59" i="91"/>
  <c r="EAS59" i="91"/>
  <c r="EAK59" i="91"/>
  <c r="EAC59" i="91"/>
  <c r="DZU59" i="91"/>
  <c r="DZM59" i="91"/>
  <c r="DZE59" i="91"/>
  <c r="DYW59" i="91"/>
  <c r="DYO59" i="91"/>
  <c r="DYG59" i="91"/>
  <c r="DXY59" i="91"/>
  <c r="DXQ59" i="91"/>
  <c r="DXI59" i="91"/>
  <c r="DXA59" i="91"/>
  <c r="DWS59" i="91"/>
  <c r="DWK59" i="91"/>
  <c r="DWC59" i="91"/>
  <c r="DVU59" i="91"/>
  <c r="DVM59" i="91"/>
  <c r="DVE59" i="91"/>
  <c r="DUW59" i="91"/>
  <c r="DUO59" i="91"/>
  <c r="DUG59" i="91"/>
  <c r="DTY59" i="91"/>
  <c r="DTQ59" i="91"/>
  <c r="DTI59" i="91"/>
  <c r="DTA59" i="91"/>
  <c r="DSS59" i="91"/>
  <c r="DSK59" i="91"/>
  <c r="DSC59" i="91"/>
  <c r="DRU59" i="91"/>
  <c r="DRM59" i="91"/>
  <c r="DRE59" i="91"/>
  <c r="DQW59" i="91"/>
  <c r="DQO59" i="91"/>
  <c r="DQG59" i="91"/>
  <c r="DPY59" i="91"/>
  <c r="DPQ59" i="91"/>
  <c r="DPI59" i="91"/>
  <c r="DPA59" i="91"/>
  <c r="DOS59" i="91"/>
  <c r="DOK59" i="91"/>
  <c r="DOC59" i="91"/>
  <c r="DNU59" i="91"/>
  <c r="DNM59" i="91"/>
  <c r="DNE59" i="91"/>
  <c r="DMW59" i="91"/>
  <c r="NAO59" i="91"/>
  <c r="LHC59" i="91"/>
  <c r="KXH59" i="91"/>
  <c r="KSJ59" i="91"/>
  <c r="KNL59" i="91"/>
  <c r="KIN59" i="91"/>
  <c r="KED59" i="91"/>
  <c r="KAN59" i="91"/>
  <c r="JXL59" i="91"/>
  <c r="JUH59" i="91"/>
  <c r="JQR59" i="91"/>
  <c r="JNP59" i="91"/>
  <c r="JKL59" i="91"/>
  <c r="JGV59" i="91"/>
  <c r="MQS59" i="91"/>
  <c r="LXA59" i="91"/>
  <c r="LCW59" i="91"/>
  <c r="KVJ59" i="91"/>
  <c r="KQL59" i="91"/>
  <c r="KLN59" i="91"/>
  <c r="KGP59" i="91"/>
  <c r="KCX59" i="91"/>
  <c r="JZH59" i="91"/>
  <c r="JWF59" i="91"/>
  <c r="JTB59" i="91"/>
  <c r="JPL59" i="91"/>
  <c r="JMJ59" i="91"/>
  <c r="JJF59" i="91"/>
  <c r="JFP59" i="91"/>
  <c r="JCN59" i="91"/>
  <c r="IZL59" i="91"/>
  <c r="IXL59" i="91"/>
  <c r="IVR59" i="91"/>
  <c r="ITV59" i="91"/>
  <c r="IRU59" i="91"/>
  <c r="IQB59" i="91"/>
  <c r="IOH59" i="91"/>
  <c r="IMN59" i="91"/>
  <c r="IKZ59" i="91"/>
  <c r="IJJ59" i="91"/>
  <c r="IHP59" i="91"/>
  <c r="IGH59" i="91"/>
  <c r="IFB59" i="91"/>
  <c r="IDV59" i="91"/>
  <c r="ICP59" i="91"/>
  <c r="IBJ59" i="91"/>
  <c r="IAD59" i="91"/>
  <c r="HYX59" i="91"/>
  <c r="HXR59" i="91"/>
  <c r="HWL59" i="91"/>
  <c r="HVF59" i="91"/>
  <c r="HTZ59" i="91"/>
  <c r="HST59" i="91"/>
  <c r="HRN59" i="91"/>
  <c r="HQH59" i="91"/>
  <c r="HPB59" i="91"/>
  <c r="HNV59" i="91"/>
  <c r="HMP59" i="91"/>
  <c r="HLJ59" i="91"/>
  <c r="HKD59" i="91"/>
  <c r="HIX59" i="91"/>
  <c r="HHR59" i="91"/>
  <c r="HGL59" i="91"/>
  <c r="HFF59" i="91"/>
  <c r="HDZ59" i="91"/>
  <c r="HCT59" i="91"/>
  <c r="HBN59" i="91"/>
  <c r="HAH59" i="91"/>
  <c r="GZB59" i="91"/>
  <c r="GXV59" i="91"/>
  <c r="GWP59" i="91"/>
  <c r="GVJ59" i="91"/>
  <c r="GUD59" i="91"/>
  <c r="GSX59" i="91"/>
  <c r="GRR59" i="91"/>
  <c r="GQL59" i="91"/>
  <c r="GPF59" i="91"/>
  <c r="GOB59" i="91"/>
  <c r="GNJ59" i="91"/>
  <c r="GMR59" i="91"/>
  <c r="GLY59" i="91"/>
  <c r="GLG59" i="91"/>
  <c r="GKO59" i="91"/>
  <c r="GJW59" i="91"/>
  <c r="GJD59" i="91"/>
  <c r="GIL59" i="91"/>
  <c r="GHT59" i="91"/>
  <c r="GHA59" i="91"/>
  <c r="GGI59" i="91"/>
  <c r="GFQ59" i="91"/>
  <c r="GEY59" i="91"/>
  <c r="GEF59" i="91"/>
  <c r="GDN59" i="91"/>
  <c r="GCV59" i="91"/>
  <c r="GCC59" i="91"/>
  <c r="GBK59" i="91"/>
  <c r="GAS59" i="91"/>
  <c r="GAA59" i="91"/>
  <c r="FZH59" i="91"/>
  <c r="FYP59" i="91"/>
  <c r="FXX59" i="91"/>
  <c r="FXE59" i="91"/>
  <c r="FWM59" i="91"/>
  <c r="FVU59" i="91"/>
  <c r="FVC59" i="91"/>
  <c r="FUJ59" i="91"/>
  <c r="FTR59" i="91"/>
  <c r="FSZ59" i="91"/>
  <c r="FSG59" i="91"/>
  <c r="FRO59" i="91"/>
  <c r="FQW59" i="91"/>
  <c r="FQE59" i="91"/>
  <c r="FPL59" i="91"/>
  <c r="FOT59" i="91"/>
  <c r="FOB59" i="91"/>
  <c r="FNI59" i="91"/>
  <c r="FMQ59" i="91"/>
  <c r="FLY59" i="91"/>
  <c r="FLG59" i="91"/>
  <c r="FKN59" i="91"/>
  <c r="FJV59" i="91"/>
  <c r="FJD59" i="91"/>
  <c r="FIM59" i="91"/>
  <c r="FHW59" i="91"/>
  <c r="FHG59" i="91"/>
  <c r="FGQ59" i="91"/>
  <c r="FGA59" i="91"/>
  <c r="FFK59" i="91"/>
  <c r="FEU59" i="91"/>
  <c r="FEE59" i="91"/>
  <c r="FDO59" i="91"/>
  <c r="FCY59" i="91"/>
  <c r="FCI59" i="91"/>
  <c r="FBS59" i="91"/>
  <c r="FBC59" i="91"/>
  <c r="FAM59" i="91"/>
  <c r="EZW59" i="91"/>
  <c r="EZG59" i="91"/>
  <c r="EYR59" i="91"/>
  <c r="EYD59" i="91"/>
  <c r="EXS59" i="91"/>
  <c r="EXG59" i="91"/>
  <c r="EWX59" i="91"/>
  <c r="EWO59" i="91"/>
  <c r="EWF59" i="91"/>
  <c r="EVW59" i="91"/>
  <c r="EVN59" i="91"/>
  <c r="EVE59" i="91"/>
  <c r="EUU59" i="91"/>
  <c r="EUL59" i="91"/>
  <c r="EUC59" i="91"/>
  <c r="ETT59" i="91"/>
  <c r="ETK59" i="91"/>
  <c r="ETB59" i="91"/>
  <c r="ESS59" i="91"/>
  <c r="ESI59" i="91"/>
  <c r="ERZ59" i="91"/>
  <c r="ERQ59" i="91"/>
  <c r="ERH59" i="91"/>
  <c r="EQY59" i="91"/>
  <c r="EQP59" i="91"/>
  <c r="EQG59" i="91"/>
  <c r="EPW59" i="91"/>
  <c r="EPN59" i="91"/>
  <c r="EPE59" i="91"/>
  <c r="EOV59" i="91"/>
  <c r="EOM59" i="91"/>
  <c r="EOD59" i="91"/>
  <c r="ENU59" i="91"/>
  <c r="ENK59" i="91"/>
  <c r="ENB59" i="91"/>
  <c r="EMS59" i="91"/>
  <c r="EMJ59" i="91"/>
  <c r="EMA59" i="91"/>
  <c r="ELR59" i="91"/>
  <c r="ELI59" i="91"/>
  <c r="EKY59" i="91"/>
  <c r="EKP59" i="91"/>
  <c r="EKG59" i="91"/>
  <c r="EJX59" i="91"/>
  <c r="EJO59" i="91"/>
  <c r="EJF59" i="91"/>
  <c r="EIW59" i="91"/>
  <c r="EIO59" i="91"/>
  <c r="EIG59" i="91"/>
  <c r="EHY59" i="91"/>
  <c r="EHQ59" i="91"/>
  <c r="EHI59" i="91"/>
  <c r="EHA59" i="91"/>
  <c r="EGS59" i="91"/>
  <c r="EGK59" i="91"/>
  <c r="EGC59" i="91"/>
  <c r="EFU59" i="91"/>
  <c r="EFM59" i="91"/>
  <c r="EFE59" i="91"/>
  <c r="EEW59" i="91"/>
  <c r="EEO59" i="91"/>
  <c r="EEG59" i="91"/>
  <c r="EDY59" i="91"/>
  <c r="EDQ59" i="91"/>
  <c r="EDI59" i="91"/>
  <c r="EDA59" i="91"/>
  <c r="ECS59" i="91"/>
  <c r="ECK59" i="91"/>
  <c r="ECC59" i="91"/>
  <c r="EBU59" i="91"/>
  <c r="EBM59" i="91"/>
  <c r="EBE59" i="91"/>
  <c r="EAW59" i="91"/>
  <c r="EAO59" i="91"/>
  <c r="EAG59" i="91"/>
  <c r="DZY59" i="91"/>
  <c r="DZQ59" i="91"/>
  <c r="DZI59" i="91"/>
  <c r="DZA59" i="91"/>
  <c r="DYS59" i="91"/>
  <c r="DYK59" i="91"/>
  <c r="DYC59" i="91"/>
  <c r="DXU59" i="91"/>
  <c r="DXM59" i="91"/>
  <c r="DXE59" i="91"/>
  <c r="DWW59" i="91"/>
  <c r="DWO59" i="91"/>
  <c r="DWG59" i="91"/>
  <c r="DVY59" i="91"/>
  <c r="DVQ59" i="91"/>
  <c r="DVI59" i="91"/>
  <c r="DVA59" i="91"/>
  <c r="DUS59" i="91"/>
  <c r="DUK59" i="91"/>
  <c r="DUC59" i="91"/>
  <c r="DTU59" i="91"/>
  <c r="DTM59" i="91"/>
  <c r="DTE59" i="91"/>
  <c r="DSW59" i="91"/>
  <c r="DSO59" i="91"/>
  <c r="DSG59" i="91"/>
  <c r="DRY59" i="91"/>
  <c r="DRQ59" i="91"/>
  <c r="DRI59" i="91"/>
  <c r="DRA59" i="91"/>
  <c r="DQS59" i="91"/>
  <c r="DQK59" i="91"/>
  <c r="DQC59" i="91"/>
  <c r="DPU59" i="91"/>
  <c r="DPM59" i="91"/>
  <c r="DPE59" i="91"/>
  <c r="DOW59" i="91"/>
  <c r="DOO59" i="91"/>
  <c r="DOG59" i="91"/>
  <c r="DNY59" i="91"/>
  <c r="DNQ59" i="91"/>
  <c r="DNI59" i="91"/>
  <c r="DNA59" i="91"/>
  <c r="DMS59" i="91"/>
  <c r="DMK59" i="91"/>
  <c r="DMC59" i="91"/>
  <c r="DLU59" i="91"/>
  <c r="DLM59" i="91"/>
  <c r="DLE59" i="91"/>
  <c r="DKW59" i="91"/>
  <c r="DKO59" i="91"/>
  <c r="DKG59" i="91"/>
  <c r="DJY59" i="91"/>
  <c r="DJQ59" i="91"/>
  <c r="DJI59" i="91"/>
  <c r="DJA59" i="91"/>
  <c r="DIS59" i="91"/>
  <c r="DIK59" i="91"/>
  <c r="DIC59" i="91"/>
  <c r="DHU59" i="91"/>
  <c r="DHM59" i="91"/>
  <c r="DHE59" i="91"/>
  <c r="DGW59" i="91"/>
  <c r="DGO59" i="91"/>
  <c r="DGG59" i="91"/>
  <c r="DFY59" i="91"/>
  <c r="DFQ59" i="91"/>
  <c r="DFI59" i="91"/>
  <c r="DFA59" i="91"/>
  <c r="DES59" i="91"/>
  <c r="DEK59" i="91"/>
  <c r="DEC59" i="91"/>
  <c r="DDU59" i="91"/>
  <c r="DDM59" i="91"/>
  <c r="DDE59" i="91"/>
  <c r="DCW59" i="91"/>
  <c r="DCO59" i="91"/>
  <c r="DCG59" i="91"/>
  <c r="DBY59" i="91"/>
  <c r="DBQ59" i="91"/>
  <c r="DBI59" i="91"/>
  <c r="DBA59" i="91"/>
  <c r="DAS59" i="91"/>
  <c r="DAK59" i="91"/>
  <c r="DAC59" i="91"/>
  <c r="CZU59" i="91"/>
  <c r="CZM59" i="91"/>
  <c r="CZE59" i="91"/>
  <c r="CYW59" i="91"/>
  <c r="CYO59" i="91"/>
  <c r="CYG59" i="91"/>
  <c r="CXY59" i="91"/>
  <c r="CXQ59" i="91"/>
  <c r="CXI59" i="91"/>
  <c r="CXA59" i="91"/>
  <c r="CWS59" i="91"/>
  <c r="CWK59" i="91"/>
  <c r="CWC59" i="91"/>
  <c r="CVU59" i="91"/>
  <c r="CVM59" i="91"/>
  <c r="CVE59" i="91"/>
  <c r="CUW59" i="91"/>
  <c r="CUO59" i="91"/>
  <c r="CUG59" i="91"/>
  <c r="CTY59" i="91"/>
  <c r="CTQ59" i="91"/>
  <c r="CTI59" i="91"/>
  <c r="CTA59" i="91"/>
  <c r="CSS59" i="91"/>
  <c r="CSK59" i="91"/>
  <c r="CSC59" i="91"/>
  <c r="CRU59" i="91"/>
  <c r="CRM59" i="91"/>
  <c r="CRE59" i="91"/>
  <c r="CQW59" i="91"/>
  <c r="CQO59" i="91"/>
  <c r="CQG59" i="91"/>
  <c r="CPY59" i="91"/>
  <c r="CPQ59" i="91"/>
  <c r="CPI59" i="91"/>
  <c r="CPA59" i="91"/>
  <c r="COS59" i="91"/>
  <c r="COK59" i="91"/>
  <c r="COC59" i="91"/>
  <c r="CNU59" i="91"/>
  <c r="CNM59" i="91"/>
  <c r="CNE59" i="91"/>
  <c r="CMW59" i="91"/>
  <c r="CMO59" i="91"/>
  <c r="CMG59" i="91"/>
  <c r="CLY59" i="91"/>
  <c r="CLQ59" i="91"/>
  <c r="CLI59" i="91"/>
  <c r="CLA59" i="91"/>
  <c r="CKS59" i="91"/>
  <c r="CKK59" i="91"/>
  <c r="CKC59" i="91"/>
  <c r="CJU59" i="91"/>
  <c r="CJM59" i="91"/>
  <c r="CJE59" i="91"/>
  <c r="CIW59" i="91"/>
  <c r="CIO59" i="91"/>
  <c r="CIG59" i="91"/>
  <c r="CHY59" i="91"/>
  <c r="CHQ59" i="91"/>
  <c r="KWP59" i="91"/>
  <c r="KKZ59" i="91"/>
  <c r="JZX59" i="91"/>
  <c r="JQP59" i="91"/>
  <c r="JIR59" i="91"/>
  <c r="JAP59" i="91"/>
  <c r="IWJ59" i="91"/>
  <c r="ISN59" i="91"/>
  <c r="IOX59" i="91"/>
  <c r="ILP59" i="91"/>
  <c r="IIF59" i="91"/>
  <c r="IFL59" i="91"/>
  <c r="ICZ59" i="91"/>
  <c r="IAN59" i="91"/>
  <c r="HYB59" i="91"/>
  <c r="HVP59" i="91"/>
  <c r="HTD59" i="91"/>
  <c r="HQR59" i="91"/>
  <c r="HOF59" i="91"/>
  <c r="HLT59" i="91"/>
  <c r="HJH59" i="91"/>
  <c r="HGV59" i="91"/>
  <c r="HEJ59" i="91"/>
  <c r="HBX59" i="91"/>
  <c r="GZL59" i="91"/>
  <c r="GWZ59" i="91"/>
  <c r="GUN59" i="91"/>
  <c r="GSB59" i="91"/>
  <c r="GPP59" i="91"/>
  <c r="GNQ59" i="91"/>
  <c r="GMF59" i="91"/>
  <c r="GKV59" i="91"/>
  <c r="GJK59" i="91"/>
  <c r="GIA59" i="91"/>
  <c r="GGP59" i="91"/>
  <c r="GFE59" i="91"/>
  <c r="GDU59" i="91"/>
  <c r="GCJ59" i="91"/>
  <c r="GAZ59" i="91"/>
  <c r="FZO59" i="91"/>
  <c r="FYE59" i="91"/>
  <c r="FWT59" i="91"/>
  <c r="FVI59" i="91"/>
  <c r="FTY59" i="91"/>
  <c r="FSN59" i="91"/>
  <c r="FRD59" i="91"/>
  <c r="FPS59" i="91"/>
  <c r="FOI59" i="91"/>
  <c r="FMX59" i="91"/>
  <c r="FLM59" i="91"/>
  <c r="FKC59" i="91"/>
  <c r="FIS59" i="91"/>
  <c r="FHM59" i="91"/>
  <c r="FGG59" i="91"/>
  <c r="FFA59" i="91"/>
  <c r="FDU59" i="91"/>
  <c r="FCO59" i="91"/>
  <c r="FBI59" i="91"/>
  <c r="FAC59" i="91"/>
  <c r="EYW59" i="91"/>
  <c r="EXV59" i="91"/>
  <c r="EXB59" i="91"/>
  <c r="EWI59" i="91"/>
  <c r="EVQ59" i="91"/>
  <c r="EUY59" i="91"/>
  <c r="EUG59" i="91"/>
  <c r="ETN59" i="91"/>
  <c r="ESV59" i="91"/>
  <c r="ESD59" i="91"/>
  <c r="ERK59" i="91"/>
  <c r="EQS59" i="91"/>
  <c r="EQA59" i="91"/>
  <c r="EPI59" i="91"/>
  <c r="EOP59" i="91"/>
  <c r="ENX59" i="91"/>
  <c r="ENF59" i="91"/>
  <c r="EMM59" i="91"/>
  <c r="ELU59" i="91"/>
  <c r="ELC59" i="91"/>
  <c r="EKK59" i="91"/>
  <c r="EJR59" i="91"/>
  <c r="EIZ59" i="91"/>
  <c r="EIJ59" i="91"/>
  <c r="EHT59" i="91"/>
  <c r="EHD59" i="91"/>
  <c r="EGN59" i="91"/>
  <c r="EFX59" i="91"/>
  <c r="EFH59" i="91"/>
  <c r="EER59" i="91"/>
  <c r="EEB59" i="91"/>
  <c r="EDL59" i="91"/>
  <c r="ECV59" i="91"/>
  <c r="ECF59" i="91"/>
  <c r="EBP59" i="91"/>
  <c r="EAZ59" i="91"/>
  <c r="EAJ59" i="91"/>
  <c r="DZT59" i="91"/>
  <c r="DZD59" i="91"/>
  <c r="DYN59" i="91"/>
  <c r="DXX59" i="91"/>
  <c r="DXH59" i="91"/>
  <c r="DWR59" i="91"/>
  <c r="DWB59" i="91"/>
  <c r="DVL59" i="91"/>
  <c r="DUV59" i="91"/>
  <c r="DUF59" i="91"/>
  <c r="DTP59" i="91"/>
  <c r="DSZ59" i="91"/>
  <c r="DSJ59" i="91"/>
  <c r="DRT59" i="91"/>
  <c r="DRD59" i="91"/>
  <c r="DQN59" i="91"/>
  <c r="DPX59" i="91"/>
  <c r="DPH59" i="91"/>
  <c r="DOR59" i="91"/>
  <c r="DOB59" i="91"/>
  <c r="DNL59" i="91"/>
  <c r="DMV59" i="91"/>
  <c r="DML59" i="91"/>
  <c r="DMA59" i="91"/>
  <c r="DLR59" i="91"/>
  <c r="DLI59" i="91"/>
  <c r="DKZ59" i="91"/>
  <c r="DKQ59" i="91"/>
  <c r="DKH59" i="91"/>
  <c r="DJX59" i="91"/>
  <c r="DJO59" i="91"/>
  <c r="DJF59" i="91"/>
  <c r="DIW59" i="91"/>
  <c r="DIN59" i="91"/>
  <c r="DIE59" i="91"/>
  <c r="DHV59" i="91"/>
  <c r="DHL59" i="91"/>
  <c r="DHC59" i="91"/>
  <c r="DGT59" i="91"/>
  <c r="DGK59" i="91"/>
  <c r="DGB59" i="91"/>
  <c r="DFS59" i="91"/>
  <c r="DFJ59" i="91"/>
  <c r="DEZ59" i="91"/>
  <c r="DEQ59" i="91"/>
  <c r="DEH59" i="91"/>
  <c r="DDY59" i="91"/>
  <c r="DDP59" i="91"/>
  <c r="DDG59" i="91"/>
  <c r="DCX59" i="91"/>
  <c r="DCN59" i="91"/>
  <c r="DCE59" i="91"/>
  <c r="DBV59" i="91"/>
  <c r="DBM59" i="91"/>
  <c r="DBD59" i="91"/>
  <c r="DAU59" i="91"/>
  <c r="DAL59" i="91"/>
  <c r="DAB59" i="91"/>
  <c r="CZS59" i="91"/>
  <c r="CZJ59" i="91"/>
  <c r="CZA59" i="91"/>
  <c r="CYR59" i="91"/>
  <c r="CYI59" i="91"/>
  <c r="CXZ59" i="91"/>
  <c r="CXP59" i="91"/>
  <c r="CXG59" i="91"/>
  <c r="CWX59" i="91"/>
  <c r="CWO59" i="91"/>
  <c r="CWF59" i="91"/>
  <c r="CVW59" i="91"/>
  <c r="CVN59" i="91"/>
  <c r="CVD59" i="91"/>
  <c r="CUU59" i="91"/>
  <c r="CUL59" i="91"/>
  <c r="CUC59" i="91"/>
  <c r="CTT59" i="91"/>
  <c r="CTK59" i="91"/>
  <c r="CTB59" i="91"/>
  <c r="CSR59" i="91"/>
  <c r="CSI59" i="91"/>
  <c r="CRZ59" i="91"/>
  <c r="CRQ59" i="91"/>
  <c r="CRH59" i="91"/>
  <c r="CQY59" i="91"/>
  <c r="CQP59" i="91"/>
  <c r="CQF59" i="91"/>
  <c r="CPW59" i="91"/>
  <c r="CPN59" i="91"/>
  <c r="CPE59" i="91"/>
  <c r="COV59" i="91"/>
  <c r="COM59" i="91"/>
  <c r="COD59" i="91"/>
  <c r="CNT59" i="91"/>
  <c r="CNK59" i="91"/>
  <c r="CNB59" i="91"/>
  <c r="CMS59" i="91"/>
  <c r="CMJ59" i="91"/>
  <c r="CMA59" i="91"/>
  <c r="CLR59" i="91"/>
  <c r="CLH59" i="91"/>
  <c r="CKY59" i="91"/>
  <c r="CKP59" i="91"/>
  <c r="CKG59" i="91"/>
  <c r="CJX59" i="91"/>
  <c r="CJO59" i="91"/>
  <c r="CJF59" i="91"/>
  <c r="CIV59" i="91"/>
  <c r="CIM59" i="91"/>
  <c r="CID59" i="91"/>
  <c r="CHU59" i="91"/>
  <c r="CHL59" i="91"/>
  <c r="CHD59" i="91"/>
  <c r="CGV59" i="91"/>
  <c r="CGN59" i="91"/>
  <c r="CGF59" i="91"/>
  <c r="CFX59" i="91"/>
  <c r="CFP59" i="91"/>
  <c r="CFH59" i="91"/>
  <c r="CEZ59" i="91"/>
  <c r="CER59" i="91"/>
  <c r="CEJ59" i="91"/>
  <c r="CEB59" i="91"/>
  <c r="CDT59" i="91"/>
  <c r="CDL59" i="91"/>
  <c r="CDD59" i="91"/>
  <c r="CCV59" i="91"/>
  <c r="CCN59" i="91"/>
  <c r="CCF59" i="91"/>
  <c r="CBX59" i="91"/>
  <c r="CBP59" i="91"/>
  <c r="CBH59" i="91"/>
  <c r="CAZ59" i="91"/>
  <c r="CAR59" i="91"/>
  <c r="CAJ59" i="91"/>
  <c r="CAB59" i="91"/>
  <c r="BZT59" i="91"/>
  <c r="BZL59" i="91"/>
  <c r="BZD59" i="91"/>
  <c r="BYV59" i="91"/>
  <c r="BYN59" i="91"/>
  <c r="BYF59" i="91"/>
  <c r="BXX59" i="91"/>
  <c r="BXP59" i="91"/>
  <c r="BXH59" i="91"/>
  <c r="BWZ59" i="91"/>
  <c r="BWR59" i="91"/>
  <c r="BWJ59" i="91"/>
  <c r="BWB59" i="91"/>
  <c r="BVT59" i="91"/>
  <c r="BVL59" i="91"/>
  <c r="BVD59" i="91"/>
  <c r="BUV59" i="91"/>
  <c r="BUN59" i="91"/>
  <c r="BUF59" i="91"/>
  <c r="BTX59" i="91"/>
  <c r="BTP59" i="91"/>
  <c r="BTH59" i="91"/>
  <c r="BSZ59" i="91"/>
  <c r="BSR59" i="91"/>
  <c r="BSJ59" i="91"/>
  <c r="BSB59" i="91"/>
  <c r="BRT59" i="91"/>
  <c r="BRL59" i="91"/>
  <c r="BRD59" i="91"/>
  <c r="BQV59" i="91"/>
  <c r="BQN59" i="91"/>
  <c r="BQF59" i="91"/>
  <c r="BPX59" i="91"/>
  <c r="BPP59" i="91"/>
  <c r="BPH59" i="91"/>
  <c r="BOZ59" i="91"/>
  <c r="BOR59" i="91"/>
  <c r="BOJ59" i="91"/>
  <c r="BOB59" i="91"/>
  <c r="BNT59" i="91"/>
  <c r="BNL59" i="91"/>
  <c r="BND59" i="91"/>
  <c r="BMV59" i="91"/>
  <c r="BMN59" i="91"/>
  <c r="BMF59" i="91"/>
  <c r="BLX59" i="91"/>
  <c r="BLP59" i="91"/>
  <c r="BLH59" i="91"/>
  <c r="BKZ59" i="91"/>
  <c r="BKR59" i="91"/>
  <c r="BKJ59" i="91"/>
  <c r="BKB59" i="91"/>
  <c r="BJT59" i="91"/>
  <c r="BJL59" i="91"/>
  <c r="BJD59" i="91"/>
  <c r="BIV59" i="91"/>
  <c r="BIN59" i="91"/>
  <c r="BIF59" i="91"/>
  <c r="BHX59" i="91"/>
  <c r="BHP59" i="91"/>
  <c r="BHH59" i="91"/>
  <c r="BGZ59" i="91"/>
  <c r="BGR59" i="91"/>
  <c r="BGJ59" i="91"/>
  <c r="BGB59" i="91"/>
  <c r="BFT59" i="91"/>
  <c r="BFL59" i="91"/>
  <c r="BFD59" i="91"/>
  <c r="BEV59" i="91"/>
  <c r="BEN59" i="91"/>
  <c r="BEF59" i="91"/>
  <c r="BDX59" i="91"/>
  <c r="BDP59" i="91"/>
  <c r="BDH59" i="91"/>
  <c r="BCZ59" i="91"/>
  <c r="BCR59" i="91"/>
  <c r="BCJ59" i="91"/>
  <c r="BCB59" i="91"/>
  <c r="BBT59" i="91"/>
  <c r="BBL59" i="91"/>
  <c r="BBD59" i="91"/>
  <c r="BAV59" i="91"/>
  <c r="BAN59" i="91"/>
  <c r="BAF59" i="91"/>
  <c r="AZX59" i="91"/>
  <c r="AZP59" i="91"/>
  <c r="AZH59" i="91"/>
  <c r="AYZ59" i="91"/>
  <c r="AYR59" i="91"/>
  <c r="AYJ59" i="91"/>
  <c r="AYB59" i="91"/>
  <c r="AXT59" i="91"/>
  <c r="AXL59" i="91"/>
  <c r="AXD59" i="91"/>
  <c r="AWV59" i="91"/>
  <c r="AWN59" i="91"/>
  <c r="AWF59" i="91"/>
  <c r="AVX59" i="91"/>
  <c r="AVP59" i="91"/>
  <c r="AVH59" i="91"/>
  <c r="AUZ59" i="91"/>
  <c r="AUR59" i="91"/>
  <c r="AUJ59" i="91"/>
  <c r="AUB59" i="91"/>
  <c r="ATT59" i="91"/>
  <c r="ATL59" i="91"/>
  <c r="ATD59" i="91"/>
  <c r="ASV59" i="91"/>
  <c r="ASN59" i="91"/>
  <c r="ASF59" i="91"/>
  <c r="ARX59" i="91"/>
  <c r="ARP59" i="91"/>
  <c r="ARH59" i="91"/>
  <c r="AQZ59" i="91"/>
  <c r="AQR59" i="91"/>
  <c r="AQJ59" i="91"/>
  <c r="AQB59" i="91"/>
  <c r="APT59" i="91"/>
  <c r="APL59" i="91"/>
  <c r="APD59" i="91"/>
  <c r="AOV59" i="91"/>
  <c r="AON59" i="91"/>
  <c r="AOF59" i="91"/>
  <c r="ANX59" i="91"/>
  <c r="ANP59" i="91"/>
  <c r="ANH59" i="91"/>
  <c r="AMZ59" i="91"/>
  <c r="AMR59" i="91"/>
  <c r="AMJ59" i="91"/>
  <c r="AMB59" i="91"/>
  <c r="ALT59" i="91"/>
  <c r="ALL59" i="91"/>
  <c r="ALD59" i="91"/>
  <c r="AKV59" i="91"/>
  <c r="AKN59" i="91"/>
  <c r="AKF59" i="91"/>
  <c r="AJX59" i="91"/>
  <c r="AJP59" i="91"/>
  <c r="AJH59" i="91"/>
  <c r="AIZ59" i="91"/>
  <c r="AIR59" i="91"/>
  <c r="AIJ59" i="91"/>
  <c r="AIB59" i="91"/>
  <c r="AHT59" i="91"/>
  <c r="AHL59" i="91"/>
  <c r="AHD59" i="91"/>
  <c r="AGV59" i="91"/>
  <c r="AGN59" i="91"/>
  <c r="AGF59" i="91"/>
  <c r="AFX59" i="91"/>
  <c r="AFP59" i="91"/>
  <c r="AFH59" i="91"/>
  <c r="AEZ59" i="91"/>
  <c r="AER59" i="91"/>
  <c r="AEJ59" i="91"/>
  <c r="AEB59" i="91"/>
  <c r="ADT59" i="91"/>
  <c r="ADL59" i="91"/>
  <c r="ADD59" i="91"/>
  <c r="ACV59" i="91"/>
  <c r="ACN59" i="91"/>
  <c r="ACF59" i="91"/>
  <c r="ABX59" i="91"/>
  <c r="ABP59" i="91"/>
  <c r="ABH59" i="91"/>
  <c r="AAZ59" i="91"/>
  <c r="AAR59" i="91"/>
  <c r="AAJ59" i="91"/>
  <c r="AAB59" i="91"/>
  <c r="ZT59" i="91"/>
  <c r="ZL59" i="91"/>
  <c r="ZD59" i="91"/>
  <c r="YV59" i="91"/>
  <c r="YN59" i="91"/>
  <c r="YF59" i="91"/>
  <c r="XX59" i="91"/>
  <c r="XP59" i="91"/>
  <c r="XH59" i="91"/>
  <c r="WZ59" i="91"/>
  <c r="WR59" i="91"/>
  <c r="WJ59" i="91"/>
  <c r="WB59" i="91"/>
  <c r="VT59" i="91"/>
  <c r="VL59" i="91"/>
  <c r="VD59" i="91"/>
  <c r="UV59" i="91"/>
  <c r="UN59" i="91"/>
  <c r="UF59" i="91"/>
  <c r="TX59" i="91"/>
  <c r="TP59" i="91"/>
  <c r="TH59" i="91"/>
  <c r="SZ59" i="91"/>
  <c r="SR59" i="91"/>
  <c r="SJ59" i="91"/>
  <c r="SB59" i="91"/>
  <c r="RT59" i="91"/>
  <c r="RL59" i="91"/>
  <c r="RD59" i="91"/>
  <c r="QV59" i="91"/>
  <c r="QN59" i="91"/>
  <c r="QF59" i="91"/>
  <c r="PX59" i="91"/>
  <c r="PP59" i="91"/>
  <c r="PH59" i="91"/>
  <c r="OZ59" i="91"/>
  <c r="OR59" i="91"/>
  <c r="OJ59" i="91"/>
  <c r="OB59" i="91"/>
  <c r="NT59" i="91"/>
  <c r="NL59" i="91"/>
  <c r="ND59" i="91"/>
  <c r="MV59" i="91"/>
  <c r="MN59" i="91"/>
  <c r="MF59" i="91"/>
  <c r="LX59" i="91"/>
  <c r="LP59" i="91"/>
  <c r="LH59" i="91"/>
  <c r="KZ59" i="91"/>
  <c r="KR59" i="91"/>
  <c r="KJ59" i="91"/>
  <c r="KB59" i="91"/>
  <c r="JT59" i="91"/>
  <c r="JL59" i="91"/>
  <c r="JD59" i="91"/>
  <c r="IV59" i="91"/>
  <c r="IN59" i="91"/>
  <c r="IF59" i="91"/>
  <c r="HX59" i="91"/>
  <c r="HP59" i="91"/>
  <c r="HH59" i="91"/>
  <c r="GZ59" i="91"/>
  <c r="GR59" i="91"/>
  <c r="GJ59" i="91"/>
  <c r="GB59" i="91"/>
  <c r="FT59" i="91"/>
  <c r="FL59" i="91"/>
  <c r="FD59" i="91"/>
  <c r="EV59" i="91"/>
  <c r="EN59" i="91"/>
  <c r="EF59" i="91"/>
  <c r="DX59" i="91"/>
  <c r="DP59" i="91"/>
  <c r="DH59" i="91"/>
  <c r="CZ59" i="91"/>
  <c r="CR59" i="91"/>
  <c r="CJ59" i="91"/>
  <c r="CB59" i="91"/>
  <c r="BT59" i="91"/>
  <c r="BL59" i="91"/>
  <c r="BD59" i="91"/>
  <c r="AV59" i="91"/>
  <c r="AN59" i="91"/>
  <c r="AF59" i="91"/>
  <c r="X59" i="91"/>
  <c r="P59" i="91"/>
  <c r="O22" i="92" s="1"/>
  <c r="WA59" i="91"/>
  <c r="TG59" i="91"/>
  <c r="SQ59" i="91"/>
  <c r="KWB59" i="91"/>
  <c r="KHV59" i="91"/>
  <c r="JZF59" i="91"/>
  <c r="JQB59" i="91"/>
  <c r="JGT59" i="91"/>
  <c r="JAB59" i="91"/>
  <c r="IWA59" i="91"/>
  <c r="ISK59" i="91"/>
  <c r="IOR59" i="91"/>
  <c r="ILH59" i="91"/>
  <c r="IID59" i="91"/>
  <c r="IFD59" i="91"/>
  <c r="ICR59" i="91"/>
  <c r="IAF59" i="91"/>
  <c r="HXT59" i="91"/>
  <c r="HVH59" i="91"/>
  <c r="HSV59" i="91"/>
  <c r="HQJ59" i="91"/>
  <c r="HNX59" i="91"/>
  <c r="HLL59" i="91"/>
  <c r="HIZ59" i="91"/>
  <c r="HGN59" i="91"/>
  <c r="HEB59" i="91"/>
  <c r="HBP59" i="91"/>
  <c r="GZD59" i="91"/>
  <c r="GWR59" i="91"/>
  <c r="GUF59" i="91"/>
  <c r="GRT59" i="91"/>
  <c r="GPH59" i="91"/>
  <c r="GNL59" i="91"/>
  <c r="GMB59" i="91"/>
  <c r="GKQ59" i="91"/>
  <c r="GJG59" i="91"/>
  <c r="GHV59" i="91"/>
  <c r="GGK59" i="91"/>
  <c r="GFA59" i="91"/>
  <c r="GDP59" i="91"/>
  <c r="GCF59" i="91"/>
  <c r="GAU59" i="91"/>
  <c r="FZK59" i="91"/>
  <c r="FXZ59" i="91"/>
  <c r="FWO59" i="91"/>
  <c r="FVE59" i="91"/>
  <c r="FTT59" i="91"/>
  <c r="FSJ59" i="91"/>
  <c r="FQY59" i="91"/>
  <c r="FPO59" i="91"/>
  <c r="FOD59" i="91"/>
  <c r="FMS59" i="91"/>
  <c r="FLI59" i="91"/>
  <c r="FJX59" i="91"/>
  <c r="FIO59" i="91"/>
  <c r="FHI59" i="91"/>
  <c r="FGC59" i="91"/>
  <c r="FEW59" i="91"/>
  <c r="FDQ59" i="91"/>
  <c r="FCK59" i="91"/>
  <c r="FBE59" i="91"/>
  <c r="EZY59" i="91"/>
  <c r="EYT59" i="91"/>
  <c r="EXU59" i="91"/>
  <c r="EXA59" i="91"/>
  <c r="EWH59" i="91"/>
  <c r="EVP59" i="91"/>
  <c r="EUX59" i="91"/>
  <c r="EUE59" i="91"/>
  <c r="ETM59" i="91"/>
  <c r="ESU59" i="91"/>
  <c r="ESC59" i="91"/>
  <c r="ERJ59" i="91"/>
  <c r="EQR59" i="91"/>
  <c r="EPZ59" i="91"/>
  <c r="EPG59" i="91"/>
  <c r="EOO59" i="91"/>
  <c r="ENW59" i="91"/>
  <c r="ENE59" i="91"/>
  <c r="EML59" i="91"/>
  <c r="ELT59" i="91"/>
  <c r="ELB59" i="91"/>
  <c r="EKI59" i="91"/>
  <c r="EJQ59" i="91"/>
  <c r="EIY59" i="91"/>
  <c r="EII59" i="91"/>
  <c r="EHS59" i="91"/>
  <c r="EHC59" i="91"/>
  <c r="EGM59" i="91"/>
  <c r="EFW59" i="91"/>
  <c r="EFG59" i="91"/>
  <c r="EEQ59" i="91"/>
  <c r="EEA59" i="91"/>
  <c r="EDK59" i="91"/>
  <c r="ECU59" i="91"/>
  <c r="ECE59" i="91"/>
  <c r="EBO59" i="91"/>
  <c r="EAY59" i="91"/>
  <c r="EAI59" i="91"/>
  <c r="DZS59" i="91"/>
  <c r="DZC59" i="91"/>
  <c r="DYM59" i="91"/>
  <c r="DXW59" i="91"/>
  <c r="DXG59" i="91"/>
  <c r="DWQ59" i="91"/>
  <c r="DWA59" i="91"/>
  <c r="DVK59" i="91"/>
  <c r="DUU59" i="91"/>
  <c r="DUE59" i="91"/>
  <c r="DTO59" i="91"/>
  <c r="DSY59" i="91"/>
  <c r="DSI59" i="91"/>
  <c r="DRS59" i="91"/>
  <c r="DRC59" i="91"/>
  <c r="DQM59" i="91"/>
  <c r="DPW59" i="91"/>
  <c r="DPG59" i="91"/>
  <c r="DOQ59" i="91"/>
  <c r="DOA59" i="91"/>
  <c r="DNK59" i="91"/>
  <c r="DMU59" i="91"/>
  <c r="DMJ59" i="91"/>
  <c r="DLZ59" i="91"/>
  <c r="DLQ59" i="91"/>
  <c r="DLH59" i="91"/>
  <c r="DKY59" i="91"/>
  <c r="DKP59" i="91"/>
  <c r="DKF59" i="91"/>
  <c r="DJW59" i="91"/>
  <c r="DJN59" i="91"/>
  <c r="DJE59" i="91"/>
  <c r="DIV59" i="91"/>
  <c r="DIM59" i="91"/>
  <c r="DID59" i="91"/>
  <c r="DHT59" i="91"/>
  <c r="DHK59" i="91"/>
  <c r="DHB59" i="91"/>
  <c r="DGS59" i="91"/>
  <c r="DGJ59" i="91"/>
  <c r="DGA59" i="91"/>
  <c r="DFR59" i="91"/>
  <c r="DFH59" i="91"/>
  <c r="DEY59" i="91"/>
  <c r="DEP59" i="91"/>
  <c r="DEG59" i="91"/>
  <c r="DDX59" i="91"/>
  <c r="DDO59" i="91"/>
  <c r="DDF59" i="91"/>
  <c r="DCV59" i="91"/>
  <c r="DCM59" i="91"/>
  <c r="DCD59" i="91"/>
  <c r="DBU59" i="91"/>
  <c r="DBL59" i="91"/>
  <c r="DBC59" i="91"/>
  <c r="DAT59" i="91"/>
  <c r="DAJ59" i="91"/>
  <c r="DAA59" i="91"/>
  <c r="CZR59" i="91"/>
  <c r="CZI59" i="91"/>
  <c r="CYZ59" i="91"/>
  <c r="CYQ59" i="91"/>
  <c r="CYH59" i="91"/>
  <c r="CXX59" i="91"/>
  <c r="CXO59" i="91"/>
  <c r="CXF59" i="91"/>
  <c r="CWW59" i="91"/>
  <c r="CWN59" i="91"/>
  <c r="CWE59" i="91"/>
  <c r="CVV59" i="91"/>
  <c r="CVL59" i="91"/>
  <c r="CVC59" i="91"/>
  <c r="CUT59" i="91"/>
  <c r="CUK59" i="91"/>
  <c r="CUB59" i="91"/>
  <c r="CTS59" i="91"/>
  <c r="CTJ59" i="91"/>
  <c r="CSZ59" i="91"/>
  <c r="CSQ59" i="91"/>
  <c r="CSH59" i="91"/>
  <c r="CRY59" i="91"/>
  <c r="CRP59" i="91"/>
  <c r="CRG59" i="91"/>
  <c r="CQX59" i="91"/>
  <c r="CQN59" i="91"/>
  <c r="CQE59" i="91"/>
  <c r="CPV59" i="91"/>
  <c r="CPM59" i="91"/>
  <c r="CPD59" i="91"/>
  <c r="COU59" i="91"/>
  <c r="COL59" i="91"/>
  <c r="COB59" i="91"/>
  <c r="CNS59" i="91"/>
  <c r="CNJ59" i="91"/>
  <c r="CNA59" i="91"/>
  <c r="CMR59" i="91"/>
  <c r="CMI59" i="91"/>
  <c r="CLZ59" i="91"/>
  <c r="CLP59" i="91"/>
  <c r="CLG59" i="91"/>
  <c r="CKX59" i="91"/>
  <c r="CKO59" i="91"/>
  <c r="CKF59" i="91"/>
  <c r="CJW59" i="91"/>
  <c r="CJN59" i="91"/>
  <c r="CJD59" i="91"/>
  <c r="CIU59" i="91"/>
  <c r="CIL59" i="91"/>
  <c r="CIC59" i="91"/>
  <c r="CHT59" i="91"/>
  <c r="CHK59" i="91"/>
  <c r="CHC59" i="91"/>
  <c r="CGU59" i="91"/>
  <c r="CGM59" i="91"/>
  <c r="CGE59" i="91"/>
  <c r="CFW59" i="91"/>
  <c r="CFO59" i="91"/>
  <c r="CFG59" i="91"/>
  <c r="CEY59" i="91"/>
  <c r="CEQ59" i="91"/>
  <c r="CEI59" i="91"/>
  <c r="CEA59" i="91"/>
  <c r="CDS59" i="91"/>
  <c r="CDK59" i="91"/>
  <c r="CDC59" i="91"/>
  <c r="CCU59" i="91"/>
  <c r="CCM59" i="91"/>
  <c r="CCE59" i="91"/>
  <c r="CBW59" i="91"/>
  <c r="CBO59" i="91"/>
  <c r="CBG59" i="91"/>
  <c r="CAY59" i="91"/>
  <c r="CAQ59" i="91"/>
  <c r="CAI59" i="91"/>
  <c r="CAA59" i="91"/>
  <c r="BZS59" i="91"/>
  <c r="BZK59" i="91"/>
  <c r="BZC59" i="91"/>
  <c r="BYU59" i="91"/>
  <c r="BYM59" i="91"/>
  <c r="BYE59" i="91"/>
  <c r="BXW59" i="91"/>
  <c r="BXO59" i="91"/>
  <c r="BXG59" i="91"/>
  <c r="BWY59" i="91"/>
  <c r="BWQ59" i="91"/>
  <c r="BWI59" i="91"/>
  <c r="BWA59" i="91"/>
  <c r="BVS59" i="91"/>
  <c r="BVK59" i="91"/>
  <c r="BVC59" i="91"/>
  <c r="BUU59" i="91"/>
  <c r="BUM59" i="91"/>
  <c r="BUE59" i="91"/>
  <c r="BTW59" i="91"/>
  <c r="BTO59" i="91"/>
  <c r="BTG59" i="91"/>
  <c r="BSY59" i="91"/>
  <c r="BSQ59" i="91"/>
  <c r="BSI59" i="91"/>
  <c r="BSA59" i="91"/>
  <c r="BRS59" i="91"/>
  <c r="BRK59" i="91"/>
  <c r="BRC59" i="91"/>
  <c r="BQU59" i="91"/>
  <c r="BQM59" i="91"/>
  <c r="BQE59" i="91"/>
  <c r="BPW59" i="91"/>
  <c r="BPO59" i="91"/>
  <c r="BPG59" i="91"/>
  <c r="BOY59" i="91"/>
  <c r="BOQ59" i="91"/>
  <c r="BOI59" i="91"/>
  <c r="BOA59" i="91"/>
  <c r="BNS59" i="91"/>
  <c r="BNK59" i="91"/>
  <c r="BNC59" i="91"/>
  <c r="BMU59" i="91"/>
  <c r="BMM59" i="91"/>
  <c r="BME59" i="91"/>
  <c r="BLW59" i="91"/>
  <c r="BLO59" i="91"/>
  <c r="BLG59" i="91"/>
  <c r="BKY59" i="91"/>
  <c r="BKQ59" i="91"/>
  <c r="BKI59" i="91"/>
  <c r="BKA59" i="91"/>
  <c r="BJS59" i="91"/>
  <c r="BJK59" i="91"/>
  <c r="BJC59" i="91"/>
  <c r="BIU59" i="91"/>
  <c r="BIM59" i="91"/>
  <c r="BIE59" i="91"/>
  <c r="BHW59" i="91"/>
  <c r="BHO59" i="91"/>
  <c r="BHG59" i="91"/>
  <c r="BGY59" i="91"/>
  <c r="BGQ59" i="91"/>
  <c r="BGI59" i="91"/>
  <c r="BGA59" i="91"/>
  <c r="BFS59" i="91"/>
  <c r="BFK59" i="91"/>
  <c r="BFC59" i="91"/>
  <c r="BEU59" i="91"/>
  <c r="BEM59" i="91"/>
  <c r="BEE59" i="91"/>
  <c r="BDW59" i="91"/>
  <c r="BDO59" i="91"/>
  <c r="BDG59" i="91"/>
  <c r="BCY59" i="91"/>
  <c r="BCQ59" i="91"/>
  <c r="BCI59" i="91"/>
  <c r="BCA59" i="91"/>
  <c r="BBS59" i="91"/>
  <c r="BBK59" i="91"/>
  <c r="BBC59" i="91"/>
  <c r="BAU59" i="91"/>
  <c r="BAM59" i="91"/>
  <c r="BAE59" i="91"/>
  <c r="AZW59" i="91"/>
  <c r="AZO59" i="91"/>
  <c r="AZG59" i="91"/>
  <c r="AYY59" i="91"/>
  <c r="AYQ59" i="91"/>
  <c r="AYI59" i="91"/>
  <c r="AYA59" i="91"/>
  <c r="AXS59" i="91"/>
  <c r="AXK59" i="91"/>
  <c r="AXC59" i="91"/>
  <c r="AWU59" i="91"/>
  <c r="AWM59" i="91"/>
  <c r="AWE59" i="91"/>
  <c r="AVW59" i="91"/>
  <c r="AVO59" i="91"/>
  <c r="AVG59" i="91"/>
  <c r="AUY59" i="91"/>
  <c r="AUQ59" i="91"/>
  <c r="AUI59" i="91"/>
  <c r="AUA59" i="91"/>
  <c r="ATS59" i="91"/>
  <c r="ATK59" i="91"/>
  <c r="ATC59" i="91"/>
  <c r="ASU59" i="91"/>
  <c r="ASM59" i="91"/>
  <c r="ASE59" i="91"/>
  <c r="ARW59" i="91"/>
  <c r="ARO59" i="91"/>
  <c r="ARG59" i="91"/>
  <c r="AQY59" i="91"/>
  <c r="AQQ59" i="91"/>
  <c r="AQI59" i="91"/>
  <c r="AQA59" i="91"/>
  <c r="APS59" i="91"/>
  <c r="APK59" i="91"/>
  <c r="APC59" i="91"/>
  <c r="AOU59" i="91"/>
  <c r="AOM59" i="91"/>
  <c r="AOE59" i="91"/>
  <c r="ANW59" i="91"/>
  <c r="ANO59" i="91"/>
  <c r="ANG59" i="91"/>
  <c r="AMY59" i="91"/>
  <c r="AMQ59" i="91"/>
  <c r="AMI59" i="91"/>
  <c r="AMA59" i="91"/>
  <c r="ALS59" i="91"/>
  <c r="ALK59" i="91"/>
  <c r="ALC59" i="91"/>
  <c r="AKU59" i="91"/>
  <c r="AKM59" i="91"/>
  <c r="AKE59" i="91"/>
  <c r="AJW59" i="91"/>
  <c r="AJO59" i="91"/>
  <c r="AJG59" i="91"/>
  <c r="AIY59" i="91"/>
  <c r="AIQ59" i="91"/>
  <c r="AII59" i="91"/>
  <c r="AIA59" i="91"/>
  <c r="AHS59" i="91"/>
  <c r="AHK59" i="91"/>
  <c r="AHC59" i="91"/>
  <c r="AGU59" i="91"/>
  <c r="AGM59" i="91"/>
  <c r="AGE59" i="91"/>
  <c r="AFW59" i="91"/>
  <c r="AFO59" i="91"/>
  <c r="AFG59" i="91"/>
  <c r="AEY59" i="91"/>
  <c r="AEQ59" i="91"/>
  <c r="AEI59" i="91"/>
  <c r="AEA59" i="91"/>
  <c r="ADS59" i="91"/>
  <c r="ADK59" i="91"/>
  <c r="ADC59" i="91"/>
  <c r="ACU59" i="91"/>
  <c r="ACM59" i="91"/>
  <c r="ACE59" i="91"/>
  <c r="ABW59" i="91"/>
  <c r="ABO59" i="91"/>
  <c r="ABG59" i="91"/>
  <c r="AAY59" i="91"/>
  <c r="AAQ59" i="91"/>
  <c r="AAI59" i="91"/>
  <c r="AAA59" i="91"/>
  <c r="ZS59" i="91"/>
  <c r="ZK59" i="91"/>
  <c r="ZC59" i="91"/>
  <c r="YU59" i="91"/>
  <c r="YM59" i="91"/>
  <c r="YE59" i="91"/>
  <c r="XW59" i="91"/>
  <c r="XO59" i="91"/>
  <c r="XG59" i="91"/>
  <c r="WY59" i="91"/>
  <c r="WQ59" i="91"/>
  <c r="WI59" i="91"/>
  <c r="VS59" i="91"/>
  <c r="VK59" i="91"/>
  <c r="VC59" i="91"/>
  <c r="UU59" i="91"/>
  <c r="UM59" i="91"/>
  <c r="UE59" i="91"/>
  <c r="TW59" i="91"/>
  <c r="TO59" i="91"/>
  <c r="SY59" i="91"/>
  <c r="KUV59" i="91"/>
  <c r="KHH59" i="91"/>
  <c r="JWV59" i="91"/>
  <c r="JPJ59" i="91"/>
  <c r="JGF59" i="91"/>
  <c r="IZP59" i="91"/>
  <c r="IVY59" i="91"/>
  <c r="ISE59" i="91"/>
  <c r="IOJ59" i="91"/>
  <c r="ILF59" i="91"/>
  <c r="IHX59" i="91"/>
  <c r="IFC59" i="91"/>
  <c r="ICQ59" i="91"/>
  <c r="IAE59" i="91"/>
  <c r="HXS59" i="91"/>
  <c r="HVG59" i="91"/>
  <c r="HSU59" i="91"/>
  <c r="HQI59" i="91"/>
  <c r="HNW59" i="91"/>
  <c r="HLK59" i="91"/>
  <c r="HIY59" i="91"/>
  <c r="HGM59" i="91"/>
  <c r="HEA59" i="91"/>
  <c r="HBO59" i="91"/>
  <c r="GZC59" i="91"/>
  <c r="GWQ59" i="91"/>
  <c r="GUE59" i="91"/>
  <c r="GRS59" i="91"/>
  <c r="GPG59" i="91"/>
  <c r="GNK59" i="91"/>
  <c r="GMA59" i="91"/>
  <c r="GKP59" i="91"/>
  <c r="GJE59" i="91"/>
  <c r="GHU59" i="91"/>
  <c r="GGJ59" i="91"/>
  <c r="GEZ59" i="91"/>
  <c r="GDO59" i="91"/>
  <c r="GCE59" i="91"/>
  <c r="GAT59" i="91"/>
  <c r="FZI59" i="91"/>
  <c r="FXY59" i="91"/>
  <c r="FWN59" i="91"/>
  <c r="FVD59" i="91"/>
  <c r="FTS59" i="91"/>
  <c r="FSI59" i="91"/>
  <c r="FQX59" i="91"/>
  <c r="FPM59" i="91"/>
  <c r="FOC59" i="91"/>
  <c r="FMR59" i="91"/>
  <c r="FLH59" i="91"/>
  <c r="FJW59" i="91"/>
  <c r="FIN59" i="91"/>
  <c r="FHH59" i="91"/>
  <c r="FGB59" i="91"/>
  <c r="FEV59" i="91"/>
  <c r="FDP59" i="91"/>
  <c r="FCJ59" i="91"/>
  <c r="FBD59" i="91"/>
  <c r="EZX59" i="91"/>
  <c r="EYS59" i="91"/>
  <c r="EXT59" i="91"/>
  <c r="EWY59" i="91"/>
  <c r="EWG59" i="91"/>
  <c r="EVO59" i="91"/>
  <c r="EUW59" i="91"/>
  <c r="EUD59" i="91"/>
  <c r="ETL59" i="91"/>
  <c r="EST59" i="91"/>
  <c r="ESA59" i="91"/>
  <c r="ERI59" i="91"/>
  <c r="EQQ59" i="91"/>
  <c r="EPY59" i="91"/>
  <c r="EPF59" i="91"/>
  <c r="EON59" i="91"/>
  <c r="ENV59" i="91"/>
  <c r="ENC59" i="91"/>
  <c r="EMK59" i="91"/>
  <c r="ELS59" i="91"/>
  <c r="ELA59" i="91"/>
  <c r="EKH59" i="91"/>
  <c r="EJP59" i="91"/>
  <c r="EIX59" i="91"/>
  <c r="EIH59" i="91"/>
  <c r="EHR59" i="91"/>
  <c r="EHB59" i="91"/>
  <c r="EGL59" i="91"/>
  <c r="EFV59" i="91"/>
  <c r="EFF59" i="91"/>
  <c r="EEP59" i="91"/>
  <c r="EDZ59" i="91"/>
  <c r="EDJ59" i="91"/>
  <c r="ECT59" i="91"/>
  <c r="ECD59" i="91"/>
  <c r="EBN59" i="91"/>
  <c r="EAX59" i="91"/>
  <c r="EAH59" i="91"/>
  <c r="DZR59" i="91"/>
  <c r="DZB59" i="91"/>
  <c r="DYL59" i="91"/>
  <c r="DXV59" i="91"/>
  <c r="DXF59" i="91"/>
  <c r="DWP59" i="91"/>
  <c r="DVZ59" i="91"/>
  <c r="DVJ59" i="91"/>
  <c r="DUT59" i="91"/>
  <c r="DUD59" i="91"/>
  <c r="DTN59" i="91"/>
  <c r="DSX59" i="91"/>
  <c r="DSH59" i="91"/>
  <c r="DRR59" i="91"/>
  <c r="DRB59" i="91"/>
  <c r="DQL59" i="91"/>
  <c r="DPV59" i="91"/>
  <c r="DPF59" i="91"/>
  <c r="DOP59" i="91"/>
  <c r="DNZ59" i="91"/>
  <c r="DNJ59" i="91"/>
  <c r="DMT59" i="91"/>
  <c r="DMH59" i="91"/>
  <c r="DLY59" i="91"/>
  <c r="DLP59" i="91"/>
  <c r="DLG59" i="91"/>
  <c r="DKX59" i="91"/>
  <c r="DKN59" i="91"/>
  <c r="DKE59" i="91"/>
  <c r="DJV59" i="91"/>
  <c r="DJM59" i="91"/>
  <c r="DJD59" i="91"/>
  <c r="DIU59" i="91"/>
  <c r="DIL59" i="91"/>
  <c r="DIB59" i="91"/>
  <c r="DHS59" i="91"/>
  <c r="DHJ59" i="91"/>
  <c r="DHA59" i="91"/>
  <c r="DGR59" i="91"/>
  <c r="DGI59" i="91"/>
  <c r="DFZ59" i="91"/>
  <c r="DFP59" i="91"/>
  <c r="DFG59" i="91"/>
  <c r="DEX59" i="91"/>
  <c r="DEO59" i="91"/>
  <c r="DEF59" i="91"/>
  <c r="DDW59" i="91"/>
  <c r="DDN59" i="91"/>
  <c r="DDD59" i="91"/>
  <c r="DCU59" i="91"/>
  <c r="DCL59" i="91"/>
  <c r="DCC59" i="91"/>
  <c r="DBT59" i="91"/>
  <c r="DBK59" i="91"/>
  <c r="DBB59" i="91"/>
  <c r="DAR59" i="91"/>
  <c r="DAI59" i="91"/>
  <c r="CZZ59" i="91"/>
  <c r="CZQ59" i="91"/>
  <c r="CZH59" i="91"/>
  <c r="CYY59" i="91"/>
  <c r="CYP59" i="91"/>
  <c r="CYF59" i="91"/>
  <c r="CXW59" i="91"/>
  <c r="CXN59" i="91"/>
  <c r="CXE59" i="91"/>
  <c r="CWV59" i="91"/>
  <c r="CWM59" i="91"/>
  <c r="CWD59" i="91"/>
  <c r="CVT59" i="91"/>
  <c r="CVK59" i="91"/>
  <c r="CVB59" i="91"/>
  <c r="CUS59" i="91"/>
  <c r="CUJ59" i="91"/>
  <c r="CUA59" i="91"/>
  <c r="CTR59" i="91"/>
  <c r="CTH59" i="91"/>
  <c r="CSY59" i="91"/>
  <c r="CSP59" i="91"/>
  <c r="CSG59" i="91"/>
  <c r="CRX59" i="91"/>
  <c r="CRO59" i="91"/>
  <c r="CRF59" i="91"/>
  <c r="CQV59" i="91"/>
  <c r="CQM59" i="91"/>
  <c r="CQD59" i="91"/>
  <c r="CPU59" i="91"/>
  <c r="CPL59" i="91"/>
  <c r="CPC59" i="91"/>
  <c r="COT59" i="91"/>
  <c r="COJ59" i="91"/>
  <c r="COA59" i="91"/>
  <c r="CNR59" i="91"/>
  <c r="CNI59" i="91"/>
  <c r="CMZ59" i="91"/>
  <c r="CMQ59" i="91"/>
  <c r="CMH59" i="91"/>
  <c r="CLX59" i="91"/>
  <c r="CLO59" i="91"/>
  <c r="CLF59" i="91"/>
  <c r="CKW59" i="91"/>
  <c r="CKN59" i="91"/>
  <c r="CKE59" i="91"/>
  <c r="CJV59" i="91"/>
  <c r="CJL59" i="91"/>
  <c r="CJC59" i="91"/>
  <c r="CIT59" i="91"/>
  <c r="CIK59" i="91"/>
  <c r="CIB59" i="91"/>
  <c r="CHS59" i="91"/>
  <c r="CHJ59" i="91"/>
  <c r="CHB59" i="91"/>
  <c r="CGT59" i="91"/>
  <c r="CGL59" i="91"/>
  <c r="CGD59" i="91"/>
  <c r="CFV59" i="91"/>
  <c r="CFN59" i="91"/>
  <c r="CFF59" i="91"/>
  <c r="CEX59" i="91"/>
  <c r="CEP59" i="91"/>
  <c r="CEH59" i="91"/>
  <c r="CDZ59" i="91"/>
  <c r="CDR59" i="91"/>
  <c r="CDJ59" i="91"/>
  <c r="CDB59" i="91"/>
  <c r="CCT59" i="91"/>
  <c r="CCL59" i="91"/>
  <c r="CCD59" i="91"/>
  <c r="CBV59" i="91"/>
  <c r="CBN59" i="91"/>
  <c r="CBF59" i="91"/>
  <c r="CAX59" i="91"/>
  <c r="CAP59" i="91"/>
  <c r="CAH59" i="91"/>
  <c r="BZZ59" i="91"/>
  <c r="BZR59" i="91"/>
  <c r="BZJ59" i="91"/>
  <c r="BZB59" i="91"/>
  <c r="BYT59" i="91"/>
  <c r="BYL59" i="91"/>
  <c r="BYD59" i="91"/>
  <c r="BXV59" i="91"/>
  <c r="BXN59" i="91"/>
  <c r="BXF59" i="91"/>
  <c r="BWX59" i="91"/>
  <c r="BWP59" i="91"/>
  <c r="BWH59" i="91"/>
  <c r="BVZ59" i="91"/>
  <c r="BVR59" i="91"/>
  <c r="BVJ59" i="91"/>
  <c r="BVB59" i="91"/>
  <c r="BUT59" i="91"/>
  <c r="BUL59" i="91"/>
  <c r="BUD59" i="91"/>
  <c r="BTV59" i="91"/>
  <c r="BTN59" i="91"/>
  <c r="BTF59" i="91"/>
  <c r="BSX59" i="91"/>
  <c r="BSP59" i="91"/>
  <c r="BSH59" i="91"/>
  <c r="BRZ59" i="91"/>
  <c r="BRR59" i="91"/>
  <c r="BRJ59" i="91"/>
  <c r="BRB59" i="91"/>
  <c r="BQT59" i="91"/>
  <c r="BQL59" i="91"/>
  <c r="BQD59" i="91"/>
  <c r="BPV59" i="91"/>
  <c r="BPN59" i="91"/>
  <c r="BPF59" i="91"/>
  <c r="BOX59" i="91"/>
  <c r="BOP59" i="91"/>
  <c r="BOH59" i="91"/>
  <c r="BNZ59" i="91"/>
  <c r="BNR59" i="91"/>
  <c r="BNJ59" i="91"/>
  <c r="BNB59" i="91"/>
  <c r="BMT59" i="91"/>
  <c r="BML59" i="91"/>
  <c r="BMD59" i="91"/>
  <c r="BLV59" i="91"/>
  <c r="BLN59" i="91"/>
  <c r="BLF59" i="91"/>
  <c r="BKX59" i="91"/>
  <c r="BKP59" i="91"/>
  <c r="BKH59" i="91"/>
  <c r="BJZ59" i="91"/>
  <c r="BJR59" i="91"/>
  <c r="BJJ59" i="91"/>
  <c r="BJB59" i="91"/>
  <c r="BIT59" i="91"/>
  <c r="BIL59" i="91"/>
  <c r="BID59" i="91"/>
  <c r="BHV59" i="91"/>
  <c r="BHN59" i="91"/>
  <c r="BHF59" i="91"/>
  <c r="BGX59" i="91"/>
  <c r="BGP59" i="91"/>
  <c r="BGH59" i="91"/>
  <c r="BFZ59" i="91"/>
  <c r="BFR59" i="91"/>
  <c r="BFJ59" i="91"/>
  <c r="BFB59" i="91"/>
  <c r="BET59" i="91"/>
  <c r="BEL59" i="91"/>
  <c r="BED59" i="91"/>
  <c r="BDV59" i="91"/>
  <c r="BDN59" i="91"/>
  <c r="BDF59" i="91"/>
  <c r="BCX59" i="91"/>
  <c r="BCP59" i="91"/>
  <c r="BCH59" i="91"/>
  <c r="BBZ59" i="91"/>
  <c r="BBR59" i="91"/>
  <c r="BBJ59" i="91"/>
  <c r="BBB59" i="91"/>
  <c r="BAT59" i="91"/>
  <c r="BAL59" i="91"/>
  <c r="BAD59" i="91"/>
  <c r="AZV59" i="91"/>
  <c r="AZN59" i="91"/>
  <c r="AZF59" i="91"/>
  <c r="AYX59" i="91"/>
  <c r="AYP59" i="91"/>
  <c r="AYH59" i="91"/>
  <c r="AXZ59" i="91"/>
  <c r="AXR59" i="91"/>
  <c r="AXJ59" i="91"/>
  <c r="AXB59" i="91"/>
  <c r="AWT59" i="91"/>
  <c r="AWL59" i="91"/>
  <c r="AWD59" i="91"/>
  <c r="AVV59" i="91"/>
  <c r="AVN59" i="91"/>
  <c r="AVF59" i="91"/>
  <c r="AUX59" i="91"/>
  <c r="AUP59" i="91"/>
  <c r="AUH59" i="91"/>
  <c r="ATZ59" i="91"/>
  <c r="ATR59" i="91"/>
  <c r="ATJ59" i="91"/>
  <c r="ATB59" i="91"/>
  <c r="AST59" i="91"/>
  <c r="ASL59" i="91"/>
  <c r="ASD59" i="91"/>
  <c r="ARV59" i="91"/>
  <c r="ARN59" i="91"/>
  <c r="ARF59" i="91"/>
  <c r="AQX59" i="91"/>
  <c r="AQP59" i="91"/>
  <c r="AQH59" i="91"/>
  <c r="APZ59" i="91"/>
  <c r="APR59" i="91"/>
  <c r="APJ59" i="91"/>
  <c r="APB59" i="91"/>
  <c r="AOT59" i="91"/>
  <c r="AOL59" i="91"/>
  <c r="AOD59" i="91"/>
  <c r="ANV59" i="91"/>
  <c r="ANN59" i="91"/>
  <c r="ANF59" i="91"/>
  <c r="AMX59" i="91"/>
  <c r="AMP59" i="91"/>
  <c r="AMH59" i="91"/>
  <c r="ALZ59" i="91"/>
  <c r="ALR59" i="91"/>
  <c r="ALJ59" i="91"/>
  <c r="ALB59" i="91"/>
  <c r="AKT59" i="91"/>
  <c r="AKL59" i="91"/>
  <c r="AKD59" i="91"/>
  <c r="AJV59" i="91"/>
  <c r="AJN59" i="91"/>
  <c r="AJF59" i="91"/>
  <c r="AIX59" i="91"/>
  <c r="AIP59" i="91"/>
  <c r="AIH59" i="91"/>
  <c r="AHZ59" i="91"/>
  <c r="AHR59" i="91"/>
  <c r="AHJ59" i="91"/>
  <c r="AHB59" i="91"/>
  <c r="AGT59" i="91"/>
  <c r="AGL59" i="91"/>
  <c r="AGD59" i="91"/>
  <c r="AFV59" i="91"/>
  <c r="AFN59" i="91"/>
  <c r="AFF59" i="91"/>
  <c r="AEX59" i="91"/>
  <c r="AEP59" i="91"/>
  <c r="AEH59" i="91"/>
  <c r="ADZ59" i="91"/>
  <c r="ADR59" i="91"/>
  <c r="ADJ59" i="91"/>
  <c r="ADB59" i="91"/>
  <c r="ACT59" i="91"/>
  <c r="ACL59" i="91"/>
  <c r="ACD59" i="91"/>
  <c r="ABV59" i="91"/>
  <c r="ABN59" i="91"/>
  <c r="ABF59" i="91"/>
  <c r="AAX59" i="91"/>
  <c r="AAP59" i="91"/>
  <c r="AAH59" i="91"/>
  <c r="ZZ59" i="91"/>
  <c r="ZR59" i="91"/>
  <c r="ZJ59" i="91"/>
  <c r="ZB59" i="91"/>
  <c r="YT59" i="91"/>
  <c r="YL59" i="91"/>
  <c r="YD59" i="91"/>
  <c r="XV59" i="91"/>
  <c r="XN59" i="91"/>
  <c r="XF59" i="91"/>
  <c r="WX59" i="91"/>
  <c r="WP59" i="91"/>
  <c r="WH59" i="91"/>
  <c r="VZ59" i="91"/>
  <c r="VR59" i="91"/>
  <c r="VJ59" i="91"/>
  <c r="VB59" i="91"/>
  <c r="UT59" i="91"/>
  <c r="UL59" i="91"/>
  <c r="UD59" i="91"/>
  <c r="TV59" i="91"/>
  <c r="TN59" i="91"/>
  <c r="MGW59" i="91"/>
  <c r="KRR59" i="91"/>
  <c r="KGB59" i="91"/>
  <c r="JWT59" i="91"/>
  <c r="JMZ59" i="91"/>
  <c r="JFN59" i="91"/>
  <c r="IZE59" i="91"/>
  <c r="IVI59" i="91"/>
  <c r="IRS59" i="91"/>
  <c r="IOB59" i="91"/>
  <c r="IKR59" i="91"/>
  <c r="IHN59" i="91"/>
  <c r="IEV59" i="91"/>
  <c r="ICJ59" i="91"/>
  <c r="HZX59" i="91"/>
  <c r="HXL59" i="91"/>
  <c r="HUZ59" i="91"/>
  <c r="HSN59" i="91"/>
  <c r="HQB59" i="91"/>
  <c r="HNP59" i="91"/>
  <c r="HLD59" i="91"/>
  <c r="HIR59" i="91"/>
  <c r="HGF59" i="91"/>
  <c r="HDT59" i="91"/>
  <c r="HBH59" i="91"/>
  <c r="GYV59" i="91"/>
  <c r="GWJ59" i="91"/>
  <c r="GTX59" i="91"/>
  <c r="GRL59" i="91"/>
  <c r="GOZ59" i="91"/>
  <c r="GNH59" i="91"/>
  <c r="GLW59" i="91"/>
  <c r="GKM59" i="91"/>
  <c r="GJB59" i="91"/>
  <c r="GHQ59" i="91"/>
  <c r="GGG59" i="91"/>
  <c r="GEV59" i="91"/>
  <c r="GDL59" i="91"/>
  <c r="GCA59" i="91"/>
  <c r="GAQ59" i="91"/>
  <c r="FZF59" i="91"/>
  <c r="FXU59" i="91"/>
  <c r="FWK59" i="91"/>
  <c r="FUZ59" i="91"/>
  <c r="FTP59" i="91"/>
  <c r="FSE59" i="91"/>
  <c r="FQU59" i="91"/>
  <c r="FPJ59" i="91"/>
  <c r="FNY59" i="91"/>
  <c r="FMO59" i="91"/>
  <c r="FLD59" i="91"/>
  <c r="FJT59" i="91"/>
  <c r="FIK59" i="91"/>
  <c r="FHE59" i="91"/>
  <c r="FFY59" i="91"/>
  <c r="FES59" i="91"/>
  <c r="FDM59" i="91"/>
  <c r="FCG59" i="91"/>
  <c r="FBA59" i="91"/>
  <c r="EZU59" i="91"/>
  <c r="EYQ59" i="91"/>
  <c r="EXQ59" i="91"/>
  <c r="EWW59" i="91"/>
  <c r="EWE59" i="91"/>
  <c r="EVM59" i="91"/>
  <c r="EUT59" i="91"/>
  <c r="EUB59" i="91"/>
  <c r="ETJ59" i="91"/>
  <c r="ESQ59" i="91"/>
  <c r="ERY59" i="91"/>
  <c r="ERG59" i="91"/>
  <c r="EQO59" i="91"/>
  <c r="EPV59" i="91"/>
  <c r="EPD59" i="91"/>
  <c r="EOL59" i="91"/>
  <c r="ENS59" i="91"/>
  <c r="ENA59" i="91"/>
  <c r="EMI59" i="91"/>
  <c r="ELQ59" i="91"/>
  <c r="EKX59" i="91"/>
  <c r="EKF59" i="91"/>
  <c r="EJN59" i="91"/>
  <c r="EIV59" i="91"/>
  <c r="EIF59" i="91"/>
  <c r="EHP59" i="91"/>
  <c r="LOB59" i="91"/>
  <c r="KRD59" i="91"/>
  <c r="KDP59" i="91"/>
  <c r="JVP59" i="91"/>
  <c r="JMX59" i="91"/>
  <c r="JDT59" i="91"/>
  <c r="IYD59" i="91"/>
  <c r="IUN59" i="91"/>
  <c r="IQT59" i="91"/>
  <c r="IND59" i="91"/>
  <c r="IJZ59" i="91"/>
  <c r="IGR59" i="91"/>
  <c r="IEF59" i="91"/>
  <c r="IBT59" i="91"/>
  <c r="HZH59" i="91"/>
  <c r="HWV59" i="91"/>
  <c r="HUJ59" i="91"/>
  <c r="HRX59" i="91"/>
  <c r="HPL59" i="91"/>
  <c r="HMZ59" i="91"/>
  <c r="HKN59" i="91"/>
  <c r="HIB59" i="91"/>
  <c r="HFP59" i="91"/>
  <c r="HDD59" i="91"/>
  <c r="HAR59" i="91"/>
  <c r="GYF59" i="91"/>
  <c r="GVT59" i="91"/>
  <c r="GTH59" i="91"/>
  <c r="GQV59" i="91"/>
  <c r="GOK59" i="91"/>
  <c r="GMY59" i="91"/>
  <c r="GLN59" i="91"/>
  <c r="GKC59" i="91"/>
  <c r="GIS59" i="91"/>
  <c r="GHH59" i="91"/>
  <c r="GFX59" i="91"/>
  <c r="GEM59" i="91"/>
  <c r="GDC59" i="91"/>
  <c r="GBR59" i="91"/>
  <c r="GAG59" i="91"/>
  <c r="FYW59" i="91"/>
  <c r="FXL59" i="91"/>
  <c r="FWB59" i="91"/>
  <c r="FUQ59" i="91"/>
  <c r="FTG59" i="91"/>
  <c r="FRV59" i="91"/>
  <c r="FQK59" i="91"/>
  <c r="FPA59" i="91"/>
  <c r="FNP59" i="91"/>
  <c r="FMF59" i="91"/>
  <c r="FKU59" i="91"/>
  <c r="FJK59" i="91"/>
  <c r="FIC59" i="91"/>
  <c r="FGW59" i="91"/>
  <c r="FFQ59" i="91"/>
  <c r="FEK59" i="91"/>
  <c r="FDE59" i="91"/>
  <c r="FBY59" i="91"/>
  <c r="FAS59" i="91"/>
  <c r="EZM59" i="91"/>
  <c r="EYJ59" i="91"/>
  <c r="EXK59" i="91"/>
  <c r="EWS59" i="91"/>
  <c r="EVZ59" i="91"/>
  <c r="EVH59" i="91"/>
  <c r="EUP59" i="91"/>
  <c r="ETW59" i="91"/>
  <c r="ETE59" i="91"/>
  <c r="ESM59" i="91"/>
  <c r="ERU59" i="91"/>
  <c r="ERB59" i="91"/>
  <c r="EQJ59" i="91"/>
  <c r="EPR59" i="91"/>
  <c r="EOY59" i="91"/>
  <c r="EOG59" i="91"/>
  <c r="ENO59" i="91"/>
  <c r="EMW59" i="91"/>
  <c r="EMD59" i="91"/>
  <c r="ELL59" i="91"/>
  <c r="EKT59" i="91"/>
  <c r="EKA59" i="91"/>
  <c r="EJI59" i="91"/>
  <c r="EIR59" i="91"/>
  <c r="EIB59" i="91"/>
  <c r="EHL59" i="91"/>
  <c r="EGV59" i="91"/>
  <c r="LFR59" i="91"/>
  <c r="KPX59" i="91"/>
  <c r="KCZ59" i="91"/>
  <c r="JTT59" i="91"/>
  <c r="JLT59" i="91"/>
  <c r="JDD59" i="91"/>
  <c r="IYB59" i="91"/>
  <c r="IUG59" i="91"/>
  <c r="IQK59" i="91"/>
  <c r="INB59" i="91"/>
  <c r="IJT59" i="91"/>
  <c r="IGJ59" i="91"/>
  <c r="IDX59" i="91"/>
  <c r="IBL59" i="91"/>
  <c r="HYZ59" i="91"/>
  <c r="HWN59" i="91"/>
  <c r="HUB59" i="91"/>
  <c r="HRP59" i="91"/>
  <c r="HPD59" i="91"/>
  <c r="HMR59" i="91"/>
  <c r="HKF59" i="91"/>
  <c r="HHT59" i="91"/>
  <c r="HFH59" i="91"/>
  <c r="HCV59" i="91"/>
  <c r="HAJ59" i="91"/>
  <c r="GXX59" i="91"/>
  <c r="GVL59" i="91"/>
  <c r="GSZ59" i="91"/>
  <c r="GQN59" i="91"/>
  <c r="GOG59" i="91"/>
  <c r="GMT59" i="91"/>
  <c r="GLI59" i="91"/>
  <c r="GJY59" i="91"/>
  <c r="GIN59" i="91"/>
  <c r="GHD59" i="91"/>
  <c r="GFS59" i="91"/>
  <c r="GEI59" i="91"/>
  <c r="GCX59" i="91"/>
  <c r="GBM59" i="91"/>
  <c r="GAC59" i="91"/>
  <c r="FYR59" i="91"/>
  <c r="FXH59" i="91"/>
  <c r="FVW59" i="91"/>
  <c r="FUM59" i="91"/>
  <c r="FTB59" i="91"/>
  <c r="FRQ59" i="91"/>
  <c r="FQG59" i="91"/>
  <c r="FOV59" i="91"/>
  <c r="FNL59" i="91"/>
  <c r="FMA59" i="91"/>
  <c r="FKQ59" i="91"/>
  <c r="FJF59" i="91"/>
  <c r="FHY59" i="91"/>
  <c r="FGS59" i="91"/>
  <c r="FFM59" i="91"/>
  <c r="FEG59" i="91"/>
  <c r="FDA59" i="91"/>
  <c r="FBU59" i="91"/>
  <c r="FAO59" i="91"/>
  <c r="EZI59" i="91"/>
  <c r="EYI59" i="91"/>
  <c r="EXJ59" i="91"/>
  <c r="EWQ59" i="91"/>
  <c r="EVY59" i="91"/>
  <c r="EVG59" i="91"/>
  <c r="EUO59" i="91"/>
  <c r="ETV59" i="91"/>
  <c r="ETD59" i="91"/>
  <c r="ESL59" i="91"/>
  <c r="ERS59" i="91"/>
  <c r="ERA59" i="91"/>
  <c r="EQI59" i="91"/>
  <c r="EPQ59" i="91"/>
  <c r="EOX59" i="91"/>
  <c r="EOF59" i="91"/>
  <c r="ENN59" i="91"/>
  <c r="EMU59" i="91"/>
  <c r="EMC59" i="91"/>
  <c r="ELK59" i="91"/>
  <c r="EKS59" i="91"/>
  <c r="EJZ59" i="91"/>
  <c r="EJH59" i="91"/>
  <c r="EIQ59" i="91"/>
  <c r="EIA59" i="91"/>
  <c r="EHK59" i="91"/>
  <c r="LEH59" i="91"/>
  <c r="KMT59" i="91"/>
  <c r="KCJ59" i="91"/>
  <c r="JTD59" i="91"/>
  <c r="JJX59" i="91"/>
  <c r="JDB59" i="91"/>
  <c r="IXU59" i="91"/>
  <c r="ITX59" i="91"/>
  <c r="IQI59" i="91"/>
  <c r="IMV59" i="91"/>
  <c r="IJL59" i="91"/>
  <c r="IGI59" i="91"/>
  <c r="IDW59" i="91"/>
  <c r="IBK59" i="91"/>
  <c r="HYY59" i="91"/>
  <c r="HWM59" i="91"/>
  <c r="HUA59" i="91"/>
  <c r="HRO59" i="91"/>
  <c r="HPC59" i="91"/>
  <c r="HMQ59" i="91"/>
  <c r="HKE59" i="91"/>
  <c r="HHS59" i="91"/>
  <c r="HFG59" i="91"/>
  <c r="HCU59" i="91"/>
  <c r="HAI59" i="91"/>
  <c r="GXW59" i="91"/>
  <c r="GVK59" i="91"/>
  <c r="GSY59" i="91"/>
  <c r="GQM59" i="91"/>
  <c r="GOC59" i="91"/>
  <c r="GMS59" i="91"/>
  <c r="GLH59" i="91"/>
  <c r="GJX59" i="91"/>
  <c r="GIM59" i="91"/>
  <c r="GHC59" i="91"/>
  <c r="GFR59" i="91"/>
  <c r="GEG59" i="91"/>
  <c r="GCW59" i="91"/>
  <c r="GBL59" i="91"/>
  <c r="GAB59" i="91"/>
  <c r="FYQ59" i="91"/>
  <c r="FXG59" i="91"/>
  <c r="FVV59" i="91"/>
  <c r="FUK59" i="91"/>
  <c r="FTA59" i="91"/>
  <c r="FRP59" i="91"/>
  <c r="FQF59" i="91"/>
  <c r="FOU59" i="91"/>
  <c r="FNK59" i="91"/>
  <c r="FLZ59" i="91"/>
  <c r="FKO59" i="91"/>
  <c r="FJE59" i="91"/>
  <c r="FHX59" i="91"/>
  <c r="FGR59" i="91"/>
  <c r="FFL59" i="91"/>
  <c r="FEF59" i="91"/>
  <c r="FCZ59" i="91"/>
  <c r="FBT59" i="91"/>
  <c r="FAN59" i="91"/>
  <c r="EZH59" i="91"/>
  <c r="EYG59" i="91"/>
  <c r="EXI59" i="91"/>
  <c r="EWP59" i="91"/>
  <c r="EVX59" i="91"/>
  <c r="EVF59" i="91"/>
  <c r="EUM59" i="91"/>
  <c r="ETU59" i="91"/>
  <c r="ETC59" i="91"/>
  <c r="ESK59" i="91"/>
  <c r="ERR59" i="91"/>
  <c r="EQZ59" i="91"/>
  <c r="EQH59" i="91"/>
  <c r="EPO59" i="91"/>
  <c r="EOW59" i="91"/>
  <c r="EOE59" i="91"/>
  <c r="ENM59" i="91"/>
  <c r="EMT59" i="91"/>
  <c r="EMB59" i="91"/>
  <c r="ELJ59" i="91"/>
  <c r="EKQ59" i="91"/>
  <c r="EJY59" i="91"/>
  <c r="EJG59" i="91"/>
  <c r="EIP59" i="91"/>
  <c r="EHZ59" i="91"/>
  <c r="EHJ59" i="91"/>
  <c r="EGT59" i="91"/>
  <c r="LBM59" i="91"/>
  <c r="KMF59" i="91"/>
  <c r="KAL59" i="91"/>
  <c r="JSN59" i="91"/>
  <c r="JJH59" i="91"/>
  <c r="JBX59" i="91"/>
  <c r="IXI59" i="91"/>
  <c r="ITO59" i="91"/>
  <c r="IPS59" i="91"/>
  <c r="IML59" i="91"/>
  <c r="IJD59" i="91"/>
  <c r="IGB59" i="91"/>
  <c r="IDP59" i="91"/>
  <c r="IBD59" i="91"/>
  <c r="HYR59" i="91"/>
  <c r="HWF59" i="91"/>
  <c r="HTT59" i="91"/>
  <c r="HRH59" i="91"/>
  <c r="HOV59" i="91"/>
  <c r="HMJ59" i="91"/>
  <c r="HJX59" i="91"/>
  <c r="HHL59" i="91"/>
  <c r="HEZ59" i="91"/>
  <c r="HCN59" i="91"/>
  <c r="HAB59" i="91"/>
  <c r="GXP59" i="91"/>
  <c r="GVD59" i="91"/>
  <c r="GSR59" i="91"/>
  <c r="GQF59" i="91"/>
  <c r="GNZ59" i="91"/>
  <c r="GMO59" i="91"/>
  <c r="GLE59" i="91"/>
  <c r="GJT59" i="91"/>
  <c r="GIJ59" i="91"/>
  <c r="GGY59" i="91"/>
  <c r="GFO59" i="91"/>
  <c r="GED59" i="91"/>
  <c r="GCS59" i="91"/>
  <c r="GBI59" i="91"/>
  <c r="FZX59" i="91"/>
  <c r="FYN59" i="91"/>
  <c r="FXC59" i="91"/>
  <c r="FVS59" i="91"/>
  <c r="FUH59" i="91"/>
  <c r="FSW59" i="91"/>
  <c r="FRM59" i="91"/>
  <c r="FQB59" i="91"/>
  <c r="FOR59" i="91"/>
  <c r="FNG59" i="91"/>
  <c r="FLW59" i="91"/>
  <c r="FKL59" i="91"/>
  <c r="FJA59" i="91"/>
  <c r="FHU59" i="91"/>
  <c r="FGO59" i="91"/>
  <c r="FFI59" i="91"/>
  <c r="FEC59" i="91"/>
  <c r="FCW59" i="91"/>
  <c r="FBQ59" i="91"/>
  <c r="FAK59" i="91"/>
  <c r="EZE59" i="91"/>
  <c r="EYC59" i="91"/>
  <c r="EXF59" i="91"/>
  <c r="EWN59" i="91"/>
  <c r="EVV59" i="91"/>
  <c r="EVC59" i="91"/>
  <c r="EUK59" i="91"/>
  <c r="ETS59" i="91"/>
  <c r="ETA59" i="91"/>
  <c r="ESH59" i="91"/>
  <c r="ERP59" i="91"/>
  <c r="EQX59" i="91"/>
  <c r="EQE59" i="91"/>
  <c r="EPM59" i="91"/>
  <c r="EOU59" i="91"/>
  <c r="EOC59" i="91"/>
  <c r="ENJ59" i="91"/>
  <c r="EMR59" i="91"/>
  <c r="ELZ59" i="91"/>
  <c r="ELG59" i="91"/>
  <c r="EKO59" i="91"/>
  <c r="EJW59" i="91"/>
  <c r="EJE59" i="91"/>
  <c r="EIN59" i="91"/>
  <c r="EHX59" i="91"/>
  <c r="EHH59" i="91"/>
  <c r="EGR59" i="91"/>
  <c r="EGB59" i="91"/>
  <c r="EFL59" i="91"/>
  <c r="EEV59" i="91"/>
  <c r="EEF59" i="91"/>
  <c r="EDP59" i="91"/>
  <c r="ECZ59" i="91"/>
  <c r="ECJ59" i="91"/>
  <c r="EBT59" i="91"/>
  <c r="EBD59" i="91"/>
  <c r="EAN59" i="91"/>
  <c r="DZX59" i="91"/>
  <c r="DZH59" i="91"/>
  <c r="DYR59" i="91"/>
  <c r="DYB59" i="91"/>
  <c r="DXL59" i="91"/>
  <c r="DWV59" i="91"/>
  <c r="DWF59" i="91"/>
  <c r="DVP59" i="91"/>
  <c r="DUZ59" i="91"/>
  <c r="DUJ59" i="91"/>
  <c r="DTT59" i="91"/>
  <c r="DTD59" i="91"/>
  <c r="DSN59" i="91"/>
  <c r="DRX59" i="91"/>
  <c r="DRH59" i="91"/>
  <c r="DQR59" i="91"/>
  <c r="DQB59" i="91"/>
  <c r="DPL59" i="91"/>
  <c r="DOV59" i="91"/>
  <c r="DOF59" i="91"/>
  <c r="DNP59" i="91"/>
  <c r="DMZ59" i="91"/>
  <c r="DMM59" i="91"/>
  <c r="DMB59" i="91"/>
  <c r="DLS59" i="91"/>
  <c r="DLJ59" i="91"/>
  <c r="DLA59" i="91"/>
  <c r="DKR59" i="91"/>
  <c r="DKI59" i="91"/>
  <c r="DJZ59" i="91"/>
  <c r="DJP59" i="91"/>
  <c r="DJG59" i="91"/>
  <c r="DIX59" i="91"/>
  <c r="DIO59" i="91"/>
  <c r="DIF59" i="91"/>
  <c r="DHW59" i="91"/>
  <c r="DHN59" i="91"/>
  <c r="DHD59" i="91"/>
  <c r="DGU59" i="91"/>
  <c r="DGL59" i="91"/>
  <c r="DGC59" i="91"/>
  <c r="DFT59" i="91"/>
  <c r="DFK59" i="91"/>
  <c r="DFB59" i="91"/>
  <c r="DER59" i="91"/>
  <c r="DEI59" i="91"/>
  <c r="DDZ59" i="91"/>
  <c r="DDQ59" i="91"/>
  <c r="DDH59" i="91"/>
  <c r="DCY59" i="91"/>
  <c r="DCP59" i="91"/>
  <c r="DCF59" i="91"/>
  <c r="DBW59" i="91"/>
  <c r="DBN59" i="91"/>
  <c r="DBE59" i="91"/>
  <c r="DAV59" i="91"/>
  <c r="DAM59" i="91"/>
  <c r="DAD59" i="91"/>
  <c r="CZT59" i="91"/>
  <c r="CZK59" i="91"/>
  <c r="CZB59" i="91"/>
  <c r="CYS59" i="91"/>
  <c r="CYJ59" i="91"/>
  <c r="CYA59" i="91"/>
  <c r="CXR59" i="91"/>
  <c r="CXH59" i="91"/>
  <c r="CWY59" i="91"/>
  <c r="CWP59" i="91"/>
  <c r="CWG59" i="91"/>
  <c r="CVX59" i="91"/>
  <c r="CVO59" i="91"/>
  <c r="CVF59" i="91"/>
  <c r="CUV59" i="91"/>
  <c r="CUM59" i="91"/>
  <c r="CUD59" i="91"/>
  <c r="CTU59" i="91"/>
  <c r="CTL59" i="91"/>
  <c r="CTC59" i="91"/>
  <c r="CST59" i="91"/>
  <c r="CSJ59" i="91"/>
  <c r="CSA59" i="91"/>
  <c r="CRR59" i="91"/>
  <c r="CRI59" i="91"/>
  <c r="CQZ59" i="91"/>
  <c r="CQQ59" i="91"/>
  <c r="CQH59" i="91"/>
  <c r="CPX59" i="91"/>
  <c r="CPO59" i="91"/>
  <c r="CPF59" i="91"/>
  <c r="COW59" i="91"/>
  <c r="CON59" i="91"/>
  <c r="COE59" i="91"/>
  <c r="CNV59" i="91"/>
  <c r="CNL59" i="91"/>
  <c r="CNC59" i="91"/>
  <c r="CMT59" i="91"/>
  <c r="CMK59" i="91"/>
  <c r="CMB59" i="91"/>
  <c r="CLS59" i="91"/>
  <c r="CLJ59" i="91"/>
  <c r="CKZ59" i="91"/>
  <c r="CKQ59" i="91"/>
  <c r="CKH59" i="91"/>
  <c r="CJY59" i="91"/>
  <c r="CJP59" i="91"/>
  <c r="CJG59" i="91"/>
  <c r="CIX59" i="91"/>
  <c r="CIN59" i="91"/>
  <c r="CIE59" i="91"/>
  <c r="CHV59" i="91"/>
  <c r="CHM59" i="91"/>
  <c r="CHE59" i="91"/>
  <c r="CGW59" i="91"/>
  <c r="CGO59" i="91"/>
  <c r="CGG59" i="91"/>
  <c r="CFY59" i="91"/>
  <c r="CFQ59" i="91"/>
  <c r="CFI59" i="91"/>
  <c r="CFA59" i="91"/>
  <c r="CES59" i="91"/>
  <c r="CEK59" i="91"/>
  <c r="CEC59" i="91"/>
  <c r="CDU59" i="91"/>
  <c r="CDM59" i="91"/>
  <c r="CDE59" i="91"/>
  <c r="CCW59" i="91"/>
  <c r="CCO59" i="91"/>
  <c r="CCG59" i="91"/>
  <c r="CBY59" i="91"/>
  <c r="CBQ59" i="91"/>
  <c r="CBI59" i="91"/>
  <c r="CBA59" i="91"/>
  <c r="CAS59" i="91"/>
  <c r="CAK59" i="91"/>
  <c r="CAC59" i="91"/>
  <c r="BZU59" i="91"/>
  <c r="BZM59" i="91"/>
  <c r="BZE59" i="91"/>
  <c r="BYW59" i="91"/>
  <c r="BYO59" i="91"/>
  <c r="BYG59" i="91"/>
  <c r="BXY59" i="91"/>
  <c r="BXQ59" i="91"/>
  <c r="BXI59" i="91"/>
  <c r="BXA59" i="91"/>
  <c r="BWS59" i="91"/>
  <c r="BWK59" i="91"/>
  <c r="BWC59" i="91"/>
  <c r="BVU59" i="91"/>
  <c r="BVM59" i="91"/>
  <c r="BVE59" i="91"/>
  <c r="BUW59" i="91"/>
  <c r="BUO59" i="91"/>
  <c r="BUG59" i="91"/>
  <c r="BTY59" i="91"/>
  <c r="BTQ59" i="91"/>
  <c r="BTI59" i="91"/>
  <c r="BTA59" i="91"/>
  <c r="BSS59" i="91"/>
  <c r="BSK59" i="91"/>
  <c r="BSC59" i="91"/>
  <c r="BRU59" i="91"/>
  <c r="BRM59" i="91"/>
  <c r="BRE59" i="91"/>
  <c r="BQW59" i="91"/>
  <c r="BQO59" i="91"/>
  <c r="BQG59" i="91"/>
  <c r="BPY59" i="91"/>
  <c r="BPQ59" i="91"/>
  <c r="BPI59" i="91"/>
  <c r="BPA59" i="91"/>
  <c r="BOS59" i="91"/>
  <c r="BOK59" i="91"/>
  <c r="BOC59" i="91"/>
  <c r="BNU59" i="91"/>
  <c r="BNM59" i="91"/>
  <c r="BNE59" i="91"/>
  <c r="BMW59" i="91"/>
  <c r="BMO59" i="91"/>
  <c r="BMG59" i="91"/>
  <c r="BLY59" i="91"/>
  <c r="BLQ59" i="91"/>
  <c r="BLI59" i="91"/>
  <c r="BLA59" i="91"/>
  <c r="BKS59" i="91"/>
  <c r="BKK59" i="91"/>
  <c r="BKC59" i="91"/>
  <c r="BJU59" i="91"/>
  <c r="BJM59" i="91"/>
  <c r="BJE59" i="91"/>
  <c r="BIW59" i="91"/>
  <c r="BIO59" i="91"/>
  <c r="BIG59" i="91"/>
  <c r="BHY59" i="91"/>
  <c r="BHQ59" i="91"/>
  <c r="BHI59" i="91"/>
  <c r="BHA59" i="91"/>
  <c r="BGS59" i="91"/>
  <c r="BGK59" i="91"/>
  <c r="BGC59" i="91"/>
  <c r="BFU59" i="91"/>
  <c r="BFM59" i="91"/>
  <c r="BFE59" i="91"/>
  <c r="BEW59" i="91"/>
  <c r="BEO59" i="91"/>
  <c r="BEG59" i="91"/>
  <c r="BDY59" i="91"/>
  <c r="BDQ59" i="91"/>
  <c r="BDI59" i="91"/>
  <c r="BDA59" i="91"/>
  <c r="BCS59" i="91"/>
  <c r="BCK59" i="91"/>
  <c r="BCC59" i="91"/>
  <c r="BBU59" i="91"/>
  <c r="BBM59" i="91"/>
  <c r="BBE59" i="91"/>
  <c r="BAW59" i="91"/>
  <c r="BAO59" i="91"/>
  <c r="BAG59" i="91"/>
  <c r="AZY59" i="91"/>
  <c r="AZQ59" i="91"/>
  <c r="AZI59" i="91"/>
  <c r="AZA59" i="91"/>
  <c r="AYS59" i="91"/>
  <c r="AYK59" i="91"/>
  <c r="AYC59" i="91"/>
  <c r="AXU59" i="91"/>
  <c r="AXM59" i="91"/>
  <c r="AXE59" i="91"/>
  <c r="AWW59" i="91"/>
  <c r="AWO59" i="91"/>
  <c r="AWG59" i="91"/>
  <c r="AVY59" i="91"/>
  <c r="AVQ59" i="91"/>
  <c r="AVI59" i="91"/>
  <c r="AVA59" i="91"/>
  <c r="AUS59" i="91"/>
  <c r="AUK59" i="91"/>
  <c r="AUC59" i="91"/>
  <c r="ATU59" i="91"/>
  <c r="ATM59" i="91"/>
  <c r="ATE59" i="91"/>
  <c r="ASW59" i="91"/>
  <c r="ASO59" i="91"/>
  <c r="ASG59" i="91"/>
  <c r="ARY59" i="91"/>
  <c r="ARQ59" i="91"/>
  <c r="ARI59" i="91"/>
  <c r="ARA59" i="91"/>
  <c r="AQS59" i="91"/>
  <c r="AQK59" i="91"/>
  <c r="AQC59" i="91"/>
  <c r="APU59" i="91"/>
  <c r="APM59" i="91"/>
  <c r="APE59" i="91"/>
  <c r="AOW59" i="91"/>
  <c r="AOO59" i="91"/>
  <c r="AOG59" i="91"/>
  <c r="ANY59" i="91"/>
  <c r="ANQ59" i="91"/>
  <c r="ANI59" i="91"/>
  <c r="ANA59" i="91"/>
  <c r="AMS59" i="91"/>
  <c r="AMK59" i="91"/>
  <c r="AMC59" i="91"/>
  <c r="ALU59" i="91"/>
  <c r="ALM59" i="91"/>
  <c r="ALE59" i="91"/>
  <c r="AKW59" i="91"/>
  <c r="AKO59" i="91"/>
  <c r="AKG59" i="91"/>
  <c r="AJY59" i="91"/>
  <c r="AJQ59" i="91"/>
  <c r="AJI59" i="91"/>
  <c r="AJA59" i="91"/>
  <c r="AIS59" i="91"/>
  <c r="AIK59" i="91"/>
  <c r="AIC59" i="91"/>
  <c r="AHU59" i="91"/>
  <c r="AHM59" i="91"/>
  <c r="AHE59" i="91"/>
  <c r="AGW59" i="91"/>
  <c r="AGO59" i="91"/>
  <c r="AGG59" i="91"/>
  <c r="AFY59" i="91"/>
  <c r="AFQ59" i="91"/>
  <c r="AFI59" i="91"/>
  <c r="AFA59" i="91"/>
  <c r="AES59" i="91"/>
  <c r="AEK59" i="91"/>
  <c r="AEC59" i="91"/>
  <c r="ADU59" i="91"/>
  <c r="ADM59" i="91"/>
  <c r="ADE59" i="91"/>
  <c r="ACW59" i="91"/>
  <c r="ACO59" i="91"/>
  <c r="ACG59" i="91"/>
  <c r="ABY59" i="91"/>
  <c r="ABQ59" i="91"/>
  <c r="ABI59" i="91"/>
  <c r="ABA59" i="91"/>
  <c r="AAS59" i="91"/>
  <c r="AAK59" i="91"/>
  <c r="AAC59" i="91"/>
  <c r="ZU59" i="91"/>
  <c r="ZM59" i="91"/>
  <c r="ZE59" i="91"/>
  <c r="YW59" i="91"/>
  <c r="YO59" i="91"/>
  <c r="YG59" i="91"/>
  <c r="XY59" i="91"/>
  <c r="XQ59" i="91"/>
  <c r="XI59" i="91"/>
  <c r="XA59" i="91"/>
  <c r="WS59" i="91"/>
  <c r="WK59" i="91"/>
  <c r="WC59" i="91"/>
  <c r="VU59" i="91"/>
  <c r="VM59" i="91"/>
  <c r="VE59" i="91"/>
  <c r="UW59" i="91"/>
  <c r="UO59" i="91"/>
  <c r="UG59" i="91"/>
  <c r="TY59" i="91"/>
  <c r="TQ59" i="91"/>
  <c r="TI59" i="91"/>
  <c r="TA59" i="91"/>
  <c r="SS59" i="91"/>
  <c r="SK59" i="91"/>
  <c r="SC59" i="91"/>
  <c r="RU59" i="91"/>
  <c r="RM59" i="91"/>
  <c r="RE59" i="91"/>
  <c r="QW59" i="91"/>
  <c r="QO59" i="91"/>
  <c r="QG59" i="91"/>
  <c r="PY59" i="91"/>
  <c r="PQ59" i="91"/>
  <c r="PI59" i="91"/>
  <c r="PA59" i="91"/>
  <c r="OS59" i="91"/>
  <c r="OK59" i="91"/>
  <c r="OC59" i="91"/>
  <c r="NU59" i="91"/>
  <c r="NM59" i="91"/>
  <c r="NE59" i="91"/>
  <c r="MW59" i="91"/>
  <c r="MO59" i="91"/>
  <c r="MG59" i="91"/>
  <c r="LY59" i="91"/>
  <c r="LQ59" i="91"/>
  <c r="LI59" i="91"/>
  <c r="LA59" i="91"/>
  <c r="KS59" i="91"/>
  <c r="KK59" i="91"/>
  <c r="KC59" i="91"/>
  <c r="JU59" i="91"/>
  <c r="JM59" i="91"/>
  <c r="JE59" i="91"/>
  <c r="IW59" i="91"/>
  <c r="IO59" i="91"/>
  <c r="IG59" i="91"/>
  <c r="HY59" i="91"/>
  <c r="HQ59" i="91"/>
  <c r="HI59" i="91"/>
  <c r="HA59" i="91"/>
  <c r="GS59" i="91"/>
  <c r="GK59" i="91"/>
  <c r="GC59" i="91"/>
  <c r="FU59" i="91"/>
  <c r="FM59" i="91"/>
  <c r="FE59" i="91"/>
  <c r="EW59" i="91"/>
  <c r="EO59" i="91"/>
  <c r="EG59" i="91"/>
  <c r="DY59" i="91"/>
  <c r="DQ59" i="91"/>
  <c r="DI59" i="91"/>
  <c r="DA59" i="91"/>
  <c r="CS59" i="91"/>
  <c r="CK59" i="91"/>
  <c r="CC59" i="91"/>
  <c r="BU59" i="91"/>
  <c r="BM59" i="91"/>
  <c r="BE59" i="91"/>
  <c r="AW59" i="91"/>
  <c r="AO59" i="91"/>
  <c r="AG59" i="91"/>
  <c r="Y59" i="91"/>
  <c r="Q59" i="91"/>
  <c r="I59" i="91"/>
  <c r="O59" i="91"/>
  <c r="N22" i="92" s="1"/>
  <c r="AA59" i="91"/>
  <c r="AK59" i="91"/>
  <c r="AU59" i="91"/>
  <c r="BG59" i="91"/>
  <c r="BQ59" i="91"/>
  <c r="CA59" i="91"/>
  <c r="CM59" i="91"/>
  <c r="CW59" i="91"/>
  <c r="DG59" i="91"/>
  <c r="DS59" i="91"/>
  <c r="EC59" i="91"/>
  <c r="EM59" i="91"/>
  <c r="EY59" i="91"/>
  <c r="FI59" i="91"/>
  <c r="FS59" i="91"/>
  <c r="GE59" i="91"/>
  <c r="GO59" i="91"/>
  <c r="GY59" i="91"/>
  <c r="HK59" i="91"/>
  <c r="HU59" i="91"/>
  <c r="IE59" i="91"/>
  <c r="IQ59" i="91"/>
  <c r="JA59" i="91"/>
  <c r="JK59" i="91"/>
  <c r="JW59" i="91"/>
  <c r="KG59" i="91"/>
  <c r="KQ59" i="91"/>
  <c r="LC59" i="91"/>
  <c r="LM59" i="91"/>
  <c r="LW59" i="91"/>
  <c r="MI59" i="91"/>
  <c r="MS59" i="91"/>
  <c r="NC59" i="91"/>
  <c r="NO59" i="91"/>
  <c r="NY59" i="91"/>
  <c r="OI59" i="91"/>
  <c r="OU59" i="91"/>
  <c r="PE59" i="91"/>
  <c r="PO59" i="91"/>
  <c r="QA59" i="91"/>
  <c r="QK59" i="91"/>
  <c r="QU59" i="91"/>
  <c r="RG59" i="91"/>
  <c r="RQ59" i="91"/>
  <c r="SA59" i="91"/>
  <c r="SM59" i="91"/>
  <c r="SX59" i="91"/>
  <c r="TL59" i="91"/>
  <c r="UB59" i="91"/>
  <c r="UR59" i="91"/>
  <c r="VH59" i="91"/>
  <c r="VX59" i="91"/>
  <c r="WN59" i="91"/>
  <c r="XD59" i="91"/>
  <c r="XT59" i="91"/>
  <c r="YJ59" i="91"/>
  <c r="YZ59" i="91"/>
  <c r="ZP59" i="91"/>
  <c r="AAF59" i="91"/>
  <c r="AAV59" i="91"/>
  <c r="ABL59" i="91"/>
  <c r="ACB59" i="91"/>
  <c r="ACR59" i="91"/>
  <c r="ADH59" i="91"/>
  <c r="ADX59" i="91"/>
  <c r="AEN59" i="91"/>
  <c r="AFD59" i="91"/>
  <c r="AFT59" i="91"/>
  <c r="AGJ59" i="91"/>
  <c r="AGZ59" i="91"/>
  <c r="AHP59" i="91"/>
  <c r="AIF59" i="91"/>
  <c r="AIV59" i="91"/>
  <c r="AJL59" i="91"/>
  <c r="AKB59" i="91"/>
  <c r="AKR59" i="91"/>
  <c r="ALH59" i="91"/>
  <c r="ALX59" i="91"/>
  <c r="AMN59" i="91"/>
  <c r="AND59" i="91"/>
  <c r="ANT59" i="91"/>
  <c r="AOJ59" i="91"/>
  <c r="AOZ59" i="91"/>
  <c r="APP59" i="91"/>
  <c r="AQF59" i="91"/>
  <c r="AQV59" i="91"/>
  <c r="ARL59" i="91"/>
  <c r="ASB59" i="91"/>
  <c r="ASR59" i="91"/>
  <c r="ATH59" i="91"/>
  <c r="ATX59" i="91"/>
  <c r="AUN59" i="91"/>
  <c r="AVD59" i="91"/>
  <c r="AVT59" i="91"/>
  <c r="AWJ59" i="91"/>
  <c r="AWZ59" i="91"/>
  <c r="AXP59" i="91"/>
  <c r="AYF59" i="91"/>
  <c r="AYV59" i="91"/>
  <c r="AZL59" i="91"/>
  <c r="BAB59" i="91"/>
  <c r="BAR59" i="91"/>
  <c r="BBH59" i="91"/>
  <c r="BBX59" i="91"/>
  <c r="BCN59" i="91"/>
  <c r="BDD59" i="91"/>
  <c r="BDT59" i="91"/>
  <c r="BEJ59" i="91"/>
  <c r="BEZ59" i="91"/>
  <c r="BFP59" i="91"/>
  <c r="BGF59" i="91"/>
  <c r="BGV59" i="91"/>
  <c r="BHL59" i="91"/>
  <c r="BIB59" i="91"/>
  <c r="BIR59" i="91"/>
  <c r="BJH59" i="91"/>
  <c r="BJX59" i="91"/>
  <c r="BKN59" i="91"/>
  <c r="BLD59" i="91"/>
  <c r="BLT59" i="91"/>
  <c r="BMJ59" i="91"/>
  <c r="BMZ59" i="91"/>
  <c r="BNP59" i="91"/>
  <c r="BOF59" i="91"/>
  <c r="BOV59" i="91"/>
  <c r="BPL59" i="91"/>
  <c r="BQB59" i="91"/>
  <c r="BQR59" i="91"/>
  <c r="BRH59" i="91"/>
  <c r="BRX59" i="91"/>
  <c r="BSN59" i="91"/>
  <c r="BTD59" i="91"/>
  <c r="BTT59" i="91"/>
  <c r="BUJ59" i="91"/>
  <c r="BUZ59" i="91"/>
  <c r="BVP59" i="91"/>
  <c r="BWF59" i="91"/>
  <c r="BWV59" i="91"/>
  <c r="BXL59" i="91"/>
  <c r="BYB59" i="91"/>
  <c r="BYR59" i="91"/>
  <c r="BZH59" i="91"/>
  <c r="BZX59" i="91"/>
  <c r="CAN59" i="91"/>
  <c r="CBD59" i="91"/>
  <c r="CBT59" i="91"/>
  <c r="CCJ59" i="91"/>
  <c r="CCZ59" i="91"/>
  <c r="CDP59" i="91"/>
  <c r="CEF59" i="91"/>
  <c r="CEV59" i="91"/>
  <c r="CFL59" i="91"/>
  <c r="CGB59" i="91"/>
  <c r="CGR59" i="91"/>
  <c r="CHH59" i="91"/>
  <c r="CHZ59" i="91"/>
  <c r="CIR59" i="91"/>
  <c r="CJJ59" i="91"/>
  <c r="CKB59" i="91"/>
  <c r="CKU59" i="91"/>
  <c r="CLM59" i="91"/>
  <c r="CME59" i="91"/>
  <c r="CMX59" i="91"/>
  <c r="CNP59" i="91"/>
  <c r="COH59" i="91"/>
  <c r="COZ59" i="91"/>
  <c r="CPS59" i="91"/>
  <c r="CQK59" i="91"/>
  <c r="CRC59" i="91"/>
  <c r="CRV59" i="91"/>
  <c r="CSN59" i="91"/>
  <c r="CTF59" i="91"/>
  <c r="CTX59" i="91"/>
  <c r="CUQ59" i="91"/>
  <c r="CVI59" i="91"/>
  <c r="CWA59" i="91"/>
  <c r="CWT59" i="91"/>
  <c r="CXL59" i="91"/>
  <c r="CYD59" i="91"/>
  <c r="CYV59" i="91"/>
  <c r="CZO59" i="91"/>
  <c r="DAG59" i="91"/>
  <c r="DAY59" i="91"/>
  <c r="DBR59" i="91"/>
  <c r="DCJ59" i="91"/>
  <c r="DDB59" i="91"/>
  <c r="DDT59" i="91"/>
  <c r="DEM59" i="91"/>
  <c r="DFE59" i="91"/>
  <c r="DFW59" i="91"/>
  <c r="DGP59" i="91"/>
  <c r="DHH59" i="91"/>
  <c r="DHZ59" i="91"/>
  <c r="DIR59" i="91"/>
  <c r="DJK59" i="91"/>
  <c r="DKC59" i="91"/>
  <c r="DKU59" i="91"/>
  <c r="DLN59" i="91"/>
  <c r="DMF59" i="91"/>
  <c r="DND59" i="91"/>
  <c r="DOJ59" i="91"/>
  <c r="DPP59" i="91"/>
  <c r="DQV59" i="91"/>
  <c r="DSB59" i="91"/>
  <c r="DTH59" i="91"/>
  <c r="DUN59" i="91"/>
  <c r="DVT59" i="91"/>
  <c r="DWZ59" i="91"/>
  <c r="DYF59" i="91"/>
  <c r="DZL59" i="91"/>
  <c r="EAR59" i="91"/>
  <c r="EBX59" i="91"/>
  <c r="EDD59" i="91"/>
  <c r="EEJ59" i="91"/>
  <c r="EFP59" i="91"/>
  <c r="G18" i="93"/>
  <c r="M18" i="93" s="1"/>
  <c r="M20" i="93" s="1"/>
  <c r="K30" i="91"/>
  <c r="O30" i="91"/>
  <c r="K20" i="93"/>
  <c r="R59" i="91"/>
  <c r="AX59" i="91"/>
  <c r="BR59" i="91"/>
  <c r="CN59" i="91"/>
  <c r="DJ59" i="91"/>
  <c r="ED59" i="91"/>
  <c r="EP59" i="91"/>
  <c r="FJ59" i="91"/>
  <c r="GF59" i="91"/>
  <c r="HB59" i="91"/>
  <c r="IH59" i="91"/>
  <c r="JN59" i="91"/>
  <c r="KT59" i="91"/>
  <c r="LN59" i="91"/>
  <c r="MJ59" i="91"/>
  <c r="NF59" i="91"/>
  <c r="NZ59" i="91"/>
  <c r="OV59" i="91"/>
  <c r="PR59" i="91"/>
  <c r="QB59" i="91"/>
  <c r="QX59" i="91"/>
  <c r="RH59" i="91"/>
  <c r="SD59" i="91"/>
  <c r="SN59" i="91"/>
  <c r="TB59" i="91"/>
  <c r="TM59" i="91"/>
  <c r="US59" i="91"/>
  <c r="VI59" i="91"/>
  <c r="VY59" i="91"/>
  <c r="WO59" i="91"/>
  <c r="XE59" i="91"/>
  <c r="XU59" i="91"/>
  <c r="YK59" i="91"/>
  <c r="ZA59" i="91"/>
  <c r="ZQ59" i="91"/>
  <c r="AAG59" i="91"/>
  <c r="AAW59" i="91"/>
  <c r="ABM59" i="91"/>
  <c r="ACC59" i="91"/>
  <c r="ACS59" i="91"/>
  <c r="ADI59" i="91"/>
  <c r="ADY59" i="91"/>
  <c r="AEO59" i="91"/>
  <c r="AFE59" i="91"/>
  <c r="AFU59" i="91"/>
  <c r="AGK59" i="91"/>
  <c r="AHA59" i="91"/>
  <c r="AHQ59" i="91"/>
  <c r="AIG59" i="91"/>
  <c r="AIW59" i="91"/>
  <c r="AJM59" i="91"/>
  <c r="AKC59" i="91"/>
  <c r="AKS59" i="91"/>
  <c r="ALI59" i="91"/>
  <c r="ALY59" i="91"/>
  <c r="AMO59" i="91"/>
  <c r="ANE59" i="91"/>
  <c r="ANU59" i="91"/>
  <c r="AOK59" i="91"/>
  <c r="APA59" i="91"/>
  <c r="APQ59" i="91"/>
  <c r="AQG59" i="91"/>
  <c r="AQW59" i="91"/>
  <c r="ARM59" i="91"/>
  <c r="ASC59" i="91"/>
  <c r="ASS59" i="91"/>
  <c r="ATI59" i="91"/>
  <c r="ATY59" i="91"/>
  <c r="AUO59" i="91"/>
  <c r="AVE59" i="91"/>
  <c r="AVU59" i="91"/>
  <c r="AWK59" i="91"/>
  <c r="AXA59" i="91"/>
  <c r="AXQ59" i="91"/>
  <c r="AYG59" i="91"/>
  <c r="AYW59" i="91"/>
  <c r="AZM59" i="91"/>
  <c r="BAC59" i="91"/>
  <c r="BAS59" i="91"/>
  <c r="BBI59" i="91"/>
  <c r="BBY59" i="91"/>
  <c r="BCO59" i="91"/>
  <c r="BDE59" i="91"/>
  <c r="BDU59" i="91"/>
  <c r="BEK59" i="91"/>
  <c r="BFA59" i="91"/>
  <c r="BFQ59" i="91"/>
  <c r="BGG59" i="91"/>
  <c r="BGW59" i="91"/>
  <c r="BHM59" i="91"/>
  <c r="BIC59" i="91"/>
  <c r="BIS59" i="91"/>
  <c r="BJI59" i="91"/>
  <c r="BJY59" i="91"/>
  <c r="BKO59" i="91"/>
  <c r="BLE59" i="91"/>
  <c r="BLU59" i="91"/>
  <c r="BMK59" i="91"/>
  <c r="BNA59" i="91"/>
  <c r="BNQ59" i="91"/>
  <c r="BOG59" i="91"/>
  <c r="BOW59" i="91"/>
  <c r="BPM59" i="91"/>
  <c r="BQC59" i="91"/>
  <c r="BQS59" i="91"/>
  <c r="BRI59" i="91"/>
  <c r="BRY59" i="91"/>
  <c r="BSO59" i="91"/>
  <c r="BTE59" i="91"/>
  <c r="BTU59" i="91"/>
  <c r="BUK59" i="91"/>
  <c r="BVA59" i="91"/>
  <c r="BVQ59" i="91"/>
  <c r="BWG59" i="91"/>
  <c r="BWW59" i="91"/>
  <c r="BXM59" i="91"/>
  <c r="BYC59" i="91"/>
  <c r="BYS59" i="91"/>
  <c r="BZI59" i="91"/>
  <c r="BZY59" i="91"/>
  <c r="CAO59" i="91"/>
  <c r="CBE59" i="91"/>
  <c r="CBU59" i="91"/>
  <c r="CCK59" i="91"/>
  <c r="CDA59" i="91"/>
  <c r="CDQ59" i="91"/>
  <c r="CEG59" i="91"/>
  <c r="CEW59" i="91"/>
  <c r="CFM59" i="91"/>
  <c r="CGC59" i="91"/>
  <c r="CGS59" i="91"/>
  <c r="CHI59" i="91"/>
  <c r="CIA59" i="91"/>
  <c r="CIS59" i="91"/>
  <c r="CJK59" i="91"/>
  <c r="CKD59" i="91"/>
  <c r="CKV59" i="91"/>
  <c r="CLN59" i="91"/>
  <c r="CMF59" i="91"/>
  <c r="CMY59" i="91"/>
  <c r="CNQ59" i="91"/>
  <c r="COI59" i="91"/>
  <c r="CPB59" i="91"/>
  <c r="CPT59" i="91"/>
  <c r="CQL59" i="91"/>
  <c r="CRD59" i="91"/>
  <c r="CRW59" i="91"/>
  <c r="CSO59" i="91"/>
  <c r="CTG59" i="91"/>
  <c r="CTZ59" i="91"/>
  <c r="CUR59" i="91"/>
  <c r="CVJ59" i="91"/>
  <c r="CWB59" i="91"/>
  <c r="CWU59" i="91"/>
  <c r="CXM59" i="91"/>
  <c r="CYE59" i="91"/>
  <c r="CYX59" i="91"/>
  <c r="CZP59" i="91"/>
  <c r="DAH59" i="91"/>
  <c r="DAZ59" i="91"/>
  <c r="DBS59" i="91"/>
  <c r="DCK59" i="91"/>
  <c r="DDC59" i="91"/>
  <c r="DDV59" i="91"/>
  <c r="DEN59" i="91"/>
  <c r="DFF59" i="91"/>
  <c r="DFX59" i="91"/>
  <c r="DGQ59" i="91"/>
  <c r="DHI59" i="91"/>
  <c r="DIA59" i="91"/>
  <c r="DIT59" i="91"/>
  <c r="DJL59" i="91"/>
  <c r="DKD59" i="91"/>
  <c r="DKV59" i="91"/>
  <c r="DLO59" i="91"/>
  <c r="DMG59" i="91"/>
  <c r="DNH59" i="91"/>
  <c r="DON59" i="91"/>
  <c r="DPT59" i="91"/>
  <c r="DQZ59" i="91"/>
  <c r="DSF59" i="91"/>
  <c r="DTL59" i="91"/>
  <c r="DUR59" i="91"/>
  <c r="DVX59" i="91"/>
  <c r="DXD59" i="91"/>
  <c r="DYJ59" i="91"/>
  <c r="DZP59" i="91"/>
  <c r="EAV59" i="91"/>
  <c r="ECB59" i="91"/>
  <c r="EDH59" i="91"/>
  <c r="EEN59" i="91"/>
  <c r="EFT59" i="91"/>
  <c r="G39" i="91"/>
  <c r="I20" i="93"/>
  <c r="P30" i="91"/>
  <c r="G31" i="91"/>
  <c r="L20" i="93"/>
  <c r="AB59" i="91"/>
  <c r="BH59" i="91"/>
  <c r="CX59" i="91"/>
  <c r="EZ59" i="91"/>
  <c r="GP59" i="91"/>
  <c r="HV59" i="91"/>
  <c r="JB59" i="91"/>
  <c r="JX59" i="91"/>
  <c r="LD59" i="91"/>
  <c r="LZ59" i="91"/>
  <c r="MT59" i="91"/>
  <c r="NP59" i="91"/>
  <c r="OL59" i="91"/>
  <c r="PF59" i="91"/>
  <c r="QL59" i="91"/>
  <c r="RR59" i="91"/>
  <c r="UC59" i="91"/>
  <c r="I30" i="91"/>
  <c r="E20" i="93"/>
  <c r="S59" i="91"/>
  <c r="AC59" i="91"/>
  <c r="AM59" i="91"/>
  <c r="AY59" i="91"/>
  <c r="BI59" i="91"/>
  <c r="BS59" i="91"/>
  <c r="CE59" i="91"/>
  <c r="CO59" i="91"/>
  <c r="CY59" i="91"/>
  <c r="DK59" i="91"/>
  <c r="DU59" i="91"/>
  <c r="EE59" i="91"/>
  <c r="EQ59" i="91"/>
  <c r="FA59" i="91"/>
  <c r="FK59" i="91"/>
  <c r="FW59" i="91"/>
  <c r="GG59" i="91"/>
  <c r="GQ59" i="91"/>
  <c r="HC59" i="91"/>
  <c r="HM59" i="91"/>
  <c r="HW59" i="91"/>
  <c r="II59" i="91"/>
  <c r="IS59" i="91"/>
  <c r="JC59" i="91"/>
  <c r="JO59" i="91"/>
  <c r="JY59" i="91"/>
  <c r="KI59" i="91"/>
  <c r="KU59" i="91"/>
  <c r="LE59" i="91"/>
  <c r="LO59" i="91"/>
  <c r="MA59" i="91"/>
  <c r="MK59" i="91"/>
  <c r="MU59" i="91"/>
  <c r="NG59" i="91"/>
  <c r="NQ59" i="91"/>
  <c r="OA59" i="91"/>
  <c r="OM59" i="91"/>
  <c r="OW59" i="91"/>
  <c r="PG59" i="91"/>
  <c r="PS59" i="91"/>
  <c r="QC59" i="91"/>
  <c r="QM59" i="91"/>
  <c r="QY59" i="91"/>
  <c r="RI59" i="91"/>
  <c r="RS59" i="91"/>
  <c r="SE59" i="91"/>
  <c r="SO59" i="91"/>
  <c r="TC59" i="91"/>
  <c r="TR59" i="91"/>
  <c r="UH59" i="91"/>
  <c r="UX59" i="91"/>
  <c r="VN59" i="91"/>
  <c r="WD59" i="91"/>
  <c r="WT59" i="91"/>
  <c r="XJ59" i="91"/>
  <c r="XZ59" i="91"/>
  <c r="YP59" i="91"/>
  <c r="ZF59" i="91"/>
  <c r="ZV59" i="91"/>
  <c r="AAL59" i="91"/>
  <c r="ABB59" i="91"/>
  <c r="ABR59" i="91"/>
  <c r="ACH59" i="91"/>
  <c r="ACX59" i="91"/>
  <c r="ADN59" i="91"/>
  <c r="AED59" i="91"/>
  <c r="AET59" i="91"/>
  <c r="AFJ59" i="91"/>
  <c r="AFZ59" i="91"/>
  <c r="AGP59" i="91"/>
  <c r="AHF59" i="91"/>
  <c r="AHV59" i="91"/>
  <c r="AIL59" i="91"/>
  <c r="AJB59" i="91"/>
  <c r="AJR59" i="91"/>
  <c r="AKH59" i="91"/>
  <c r="AKX59" i="91"/>
  <c r="ALN59" i="91"/>
  <c r="AMD59" i="91"/>
  <c r="AMT59" i="91"/>
  <c r="ANJ59" i="91"/>
  <c r="ANZ59" i="91"/>
  <c r="AOP59" i="91"/>
  <c r="APF59" i="91"/>
  <c r="APV59" i="91"/>
  <c r="AQL59" i="91"/>
  <c r="ARB59" i="91"/>
  <c r="ARR59" i="91"/>
  <c r="ASH59" i="91"/>
  <c r="ASX59" i="91"/>
  <c r="ATN59" i="91"/>
  <c r="AUD59" i="91"/>
  <c r="AUT59" i="91"/>
  <c r="AVJ59" i="91"/>
  <c r="AVZ59" i="91"/>
  <c r="AWP59" i="91"/>
  <c r="AXF59" i="91"/>
  <c r="AXV59" i="91"/>
  <c r="AYL59" i="91"/>
  <c r="AZB59" i="91"/>
  <c r="AZR59" i="91"/>
  <c r="BAH59" i="91"/>
  <c r="BAX59" i="91"/>
  <c r="BBN59" i="91"/>
  <c r="BCD59" i="91"/>
  <c r="BCT59" i="91"/>
  <c r="BDJ59" i="91"/>
  <c r="BDZ59" i="91"/>
  <c r="BEP59" i="91"/>
  <c r="BFF59" i="91"/>
  <c r="BFV59" i="91"/>
  <c r="BGL59" i="91"/>
  <c r="BHB59" i="91"/>
  <c r="BHR59" i="91"/>
  <c r="BIH59" i="91"/>
  <c r="BIX59" i="91"/>
  <c r="BJN59" i="91"/>
  <c r="BKD59" i="91"/>
  <c r="BKT59" i="91"/>
  <c r="BLJ59" i="91"/>
  <c r="BLZ59" i="91"/>
  <c r="BMP59" i="91"/>
  <c r="BNF59" i="91"/>
  <c r="BNV59" i="91"/>
  <c r="BOL59" i="91"/>
  <c r="BPB59" i="91"/>
  <c r="BPR59" i="91"/>
  <c r="BQH59" i="91"/>
  <c r="BQX59" i="91"/>
  <c r="BRN59" i="91"/>
  <c r="BSD59" i="91"/>
  <c r="BST59" i="91"/>
  <c r="BTJ59" i="91"/>
  <c r="BTZ59" i="91"/>
  <c r="BUP59" i="91"/>
  <c r="BVF59" i="91"/>
  <c r="BVV59" i="91"/>
  <c r="BWL59" i="91"/>
  <c r="BXB59" i="91"/>
  <c r="BXR59" i="91"/>
  <c r="BYH59" i="91"/>
  <c r="BYX59" i="91"/>
  <c r="BZN59" i="91"/>
  <c r="CAD59" i="91"/>
  <c r="CAT59" i="91"/>
  <c r="CBJ59" i="91"/>
  <c r="CBZ59" i="91"/>
  <c r="CCP59" i="91"/>
  <c r="CDF59" i="91"/>
  <c r="CDV59" i="91"/>
  <c r="CEL59" i="91"/>
  <c r="CFB59" i="91"/>
  <c r="CFR59" i="91"/>
  <c r="CGH59" i="91"/>
  <c r="CGX59" i="91"/>
  <c r="CHN59" i="91"/>
  <c r="CIF59" i="91"/>
  <c r="CIY59" i="91"/>
  <c r="CJQ59" i="91"/>
  <c r="CKI59" i="91"/>
  <c r="CLB59" i="91"/>
  <c r="CLT59" i="91"/>
  <c r="CML59" i="91"/>
  <c r="CND59" i="91"/>
  <c r="CNW59" i="91"/>
  <c r="COO59" i="91"/>
  <c r="CPG59" i="91"/>
  <c r="CPZ59" i="91"/>
  <c r="CQR59" i="91"/>
  <c r="CRJ59" i="91"/>
  <c r="CSB59" i="91"/>
  <c r="CSU59" i="91"/>
  <c r="CTM59" i="91"/>
  <c r="CUE59" i="91"/>
  <c r="CUX59" i="91"/>
  <c r="CVP59" i="91"/>
  <c r="CWH59" i="91"/>
  <c r="CWZ59" i="91"/>
  <c r="CXS59" i="91"/>
  <c r="CYK59" i="91"/>
  <c r="CZC59" i="91"/>
  <c r="CZV59" i="91"/>
  <c r="DAN59" i="91"/>
  <c r="DBF59" i="91"/>
  <c r="DBX59" i="91"/>
  <c r="DCQ59" i="91"/>
  <c r="DDI59" i="91"/>
  <c r="DEA59" i="91"/>
  <c r="DET59" i="91"/>
  <c r="DFL59" i="91"/>
  <c r="DGD59" i="91"/>
  <c r="DGV59" i="91"/>
  <c r="DHO59" i="91"/>
  <c r="DIG59" i="91"/>
  <c r="DIY59" i="91"/>
  <c r="DJR59" i="91"/>
  <c r="DKJ59" i="91"/>
  <c r="DLB59" i="91"/>
  <c r="DLT59" i="91"/>
  <c r="DMN59" i="91"/>
  <c r="DNR59" i="91"/>
  <c r="DOX59" i="91"/>
  <c r="DQD59" i="91"/>
  <c r="DRJ59" i="91"/>
  <c r="DSP59" i="91"/>
  <c r="DTV59" i="91"/>
  <c r="DVB59" i="91"/>
  <c r="DWH59" i="91"/>
  <c r="DXN59" i="91"/>
  <c r="DYT59" i="91"/>
  <c r="DZZ59" i="91"/>
  <c r="EBF59" i="91"/>
  <c r="ECL59" i="91"/>
  <c r="EDR59" i="91"/>
  <c r="EEX59" i="91"/>
  <c r="EGD59" i="91"/>
  <c r="K21" i="92"/>
  <c r="K16" i="92" s="1"/>
  <c r="O21" i="92"/>
  <c r="N21" i="92"/>
  <c r="N16" i="92" s="1"/>
  <c r="M21" i="92"/>
  <c r="M16" i="92" s="1"/>
  <c r="L21" i="92"/>
  <c r="L16" i="92" s="1"/>
  <c r="F20" i="93"/>
  <c r="F24" i="93" s="1"/>
  <c r="F28" i="93" s="1"/>
  <c r="M53" i="92"/>
  <c r="M57" i="92" s="1"/>
  <c r="N53" i="92"/>
  <c r="N57" i="92" s="1"/>
  <c r="O92" i="92"/>
  <c r="O89" i="92"/>
  <c r="O88" i="92" s="1"/>
  <c r="L89" i="92"/>
  <c r="N64" i="92"/>
  <c r="F25" i="92"/>
  <c r="M94" i="92"/>
  <c r="M90" i="92" s="1"/>
  <c r="M88" i="92" s="1"/>
  <c r="M97" i="92" s="1"/>
  <c r="K94" i="92"/>
  <c r="J117" i="92"/>
  <c r="N89" i="92"/>
  <c r="N88" i="92" s="1"/>
  <c r="N97" i="92" s="1"/>
  <c r="N92" i="92"/>
  <c r="O60" i="92"/>
  <c r="O64" i="92" s="1"/>
  <c r="J60" i="92"/>
  <c r="N60" i="92"/>
  <c r="N69" i="92" s="1"/>
  <c r="N47" i="92" s="1"/>
  <c r="M60" i="92"/>
  <c r="M64" i="92" s="1"/>
  <c r="L60" i="92"/>
  <c r="L69" i="92" s="1"/>
  <c r="L47" i="92" s="1"/>
  <c r="K60" i="92"/>
  <c r="K63" i="92"/>
  <c r="J63" i="92"/>
  <c r="L63" i="92"/>
  <c r="O63" i="92"/>
  <c r="N63" i="92"/>
  <c r="N65" i="92" s="1"/>
  <c r="M63" i="92"/>
  <c r="L77" i="92"/>
  <c r="F74" i="92"/>
  <c r="O69" i="92"/>
  <c r="O47" i="92" s="1"/>
  <c r="F31" i="92"/>
  <c r="K93" i="92"/>
  <c r="J116" i="92"/>
  <c r="Q6" i="94"/>
  <c r="P6" i="94"/>
  <c r="O56" i="92"/>
  <c r="L64" i="92"/>
  <c r="F35" i="92"/>
  <c r="Q8" i="94"/>
  <c r="P8" i="94"/>
  <c r="O12" i="94"/>
  <c r="K53" i="92"/>
  <c r="K57" i="92" s="1"/>
  <c r="J53" i="92"/>
  <c r="L53" i="92"/>
  <c r="L57" i="92" s="1"/>
  <c r="F19" i="92"/>
  <c r="M56" i="92"/>
  <c r="J88" i="92"/>
  <c r="L94" i="92"/>
  <c r="L90" i="92" s="1"/>
  <c r="Q10" i="94"/>
  <c r="P10" i="94"/>
  <c r="P12" i="94" s="1"/>
  <c r="K68" i="92"/>
  <c r="J68" i="92"/>
  <c r="L68" i="92"/>
  <c r="L109" i="91"/>
  <c r="K39" i="92" s="1"/>
  <c r="F52" i="92"/>
  <c r="O53" i="92"/>
  <c r="O57" i="92" s="1"/>
  <c r="F55" i="92"/>
  <c r="F82" i="92"/>
  <c r="M76" i="92"/>
  <c r="M77" i="92" s="1"/>
  <c r="L76" i="92"/>
  <c r="L78" i="92" s="1"/>
  <c r="K76" i="92"/>
  <c r="G96" i="91"/>
  <c r="N76" i="92"/>
  <c r="N78" i="92" s="1"/>
  <c r="T53" i="92"/>
  <c r="J64" i="92"/>
  <c r="M68" i="92"/>
  <c r="J76" i="92"/>
  <c r="K12" i="94"/>
  <c r="N109" i="91"/>
  <c r="M39" i="92" s="1"/>
  <c r="F20" i="92"/>
  <c r="L56" i="92"/>
  <c r="F54" i="92"/>
  <c r="N68" i="92"/>
  <c r="O76" i="92"/>
  <c r="O78" i="92" s="1"/>
  <c r="F81" i="92"/>
  <c r="D19" i="94"/>
  <c r="N12" i="94"/>
  <c r="P109" i="91"/>
  <c r="O39" i="92" s="1"/>
  <c r="M109" i="91"/>
  <c r="L39" i="92" s="1"/>
  <c r="J56" i="92"/>
  <c r="F62" i="92"/>
  <c r="F67" i="92"/>
  <c r="AG2" i="97"/>
  <c r="AH1" i="97" l="1"/>
  <c r="O65" i="92"/>
  <c r="M92" i="92"/>
  <c r="O70" i="92"/>
  <c r="O48" i="92" s="1"/>
  <c r="M78" i="92"/>
  <c r="O16" i="92"/>
  <c r="O13" i="92" s="1"/>
  <c r="O12" i="92" s="1"/>
  <c r="O6" i="92" s="1"/>
  <c r="L14" i="93" s="1"/>
  <c r="O46" i="92"/>
  <c r="O36" i="92" s="1"/>
  <c r="M70" i="92"/>
  <c r="M48" i="92" s="1"/>
  <c r="M69" i="92"/>
  <c r="M47" i="92" s="1"/>
  <c r="M46" i="92" s="1"/>
  <c r="M36" i="92" s="1"/>
  <c r="Q12" i="94"/>
  <c r="M65" i="92"/>
  <c r="E69" i="45"/>
  <c r="C69" i="45"/>
  <c r="D70" i="45" a="1"/>
  <c r="D70" i="45" s="1"/>
  <c r="K13" i="92"/>
  <c r="H7" i="92"/>
  <c r="H13" i="92"/>
  <c r="H12" i="92" s="1"/>
  <c r="N77" i="92"/>
  <c r="F93" i="92"/>
  <c r="K89" i="92"/>
  <c r="K92" i="92"/>
  <c r="L92" i="92"/>
  <c r="J12" i="92"/>
  <c r="J6" i="92" s="1"/>
  <c r="G14" i="93" s="1"/>
  <c r="G13" i="93" s="1"/>
  <c r="G25" i="93" s="1"/>
  <c r="F14" i="92"/>
  <c r="L88" i="92"/>
  <c r="L97" i="92" s="1"/>
  <c r="S56" i="92"/>
  <c r="S57" i="92"/>
  <c r="K84" i="92"/>
  <c r="J84" i="92"/>
  <c r="L84" i="92"/>
  <c r="O84" i="92"/>
  <c r="N84" i="92"/>
  <c r="M84" i="92"/>
  <c r="N13" i="92"/>
  <c r="N12" i="92" s="1"/>
  <c r="N6" i="92" s="1"/>
  <c r="J57" i="92"/>
  <c r="F53" i="92"/>
  <c r="G20" i="93"/>
  <c r="L65" i="92"/>
  <c r="J65" i="92"/>
  <c r="F65" i="92" s="1"/>
  <c r="F63" i="92"/>
  <c r="L13" i="92"/>
  <c r="L12" i="92" s="1"/>
  <c r="L6" i="92" s="1"/>
  <c r="F68" i="92"/>
  <c r="J70" i="92"/>
  <c r="D20" i="94"/>
  <c r="G19" i="94"/>
  <c r="E19" i="94"/>
  <c r="T63" i="92"/>
  <c r="S63" i="92"/>
  <c r="K78" i="92"/>
  <c r="K77" i="92"/>
  <c r="F56" i="92"/>
  <c r="F94" i="92"/>
  <c r="K90" i="92"/>
  <c r="F90" i="92" s="1"/>
  <c r="O77" i="92"/>
  <c r="L70" i="92"/>
  <c r="L48" i="92" s="1"/>
  <c r="L46" i="92" s="1"/>
  <c r="L36" i="92" s="1"/>
  <c r="N70" i="92"/>
  <c r="N48" i="92" s="1"/>
  <c r="N46" i="92" s="1"/>
  <c r="N36" i="92" s="1"/>
  <c r="K69" i="92"/>
  <c r="K47" i="92" s="1"/>
  <c r="K65" i="92"/>
  <c r="T56" i="92"/>
  <c r="F60" i="92"/>
  <c r="M13" i="92"/>
  <c r="M12" i="92" s="1"/>
  <c r="M6" i="92" s="1"/>
  <c r="G30" i="91"/>
  <c r="K64" i="92"/>
  <c r="F64" i="92" s="1"/>
  <c r="F76" i="92"/>
  <c r="J78" i="92"/>
  <c r="J77" i="92"/>
  <c r="T57" i="92"/>
  <c r="K70" i="92"/>
  <c r="K48" i="92" s="1"/>
  <c r="J69" i="92"/>
  <c r="J21" i="92"/>
  <c r="F18" i="92"/>
  <c r="AH2" i="97"/>
  <c r="AI1" i="97" l="1"/>
  <c r="G24" i="93"/>
  <c r="G28" i="93" s="1"/>
  <c r="D71" i="45" a="1"/>
  <c r="D71" i="45" s="1"/>
  <c r="C70" i="45"/>
  <c r="E70" i="45"/>
  <c r="F21" i="92"/>
  <c r="J16" i="92"/>
  <c r="F16" i="92" s="1"/>
  <c r="H19" i="94"/>
  <c r="O86" i="92"/>
  <c r="O44" i="92" s="1"/>
  <c r="O85" i="92"/>
  <c r="O43" i="92" s="1"/>
  <c r="F92" i="92"/>
  <c r="G20" i="94"/>
  <c r="E20" i="94"/>
  <c r="D21" i="94"/>
  <c r="F84" i="92"/>
  <c r="J86" i="92"/>
  <c r="J85" i="92"/>
  <c r="K88" i="92"/>
  <c r="F89" i="92"/>
  <c r="F77" i="92"/>
  <c r="K46" i="92"/>
  <c r="K36" i="92" s="1"/>
  <c r="L85" i="92"/>
  <c r="L43" i="92" s="1"/>
  <c r="L86" i="92"/>
  <c r="L44" i="92" s="1"/>
  <c r="F69" i="92"/>
  <c r="J47" i="92"/>
  <c r="F57" i="92"/>
  <c r="F70" i="92"/>
  <c r="J48" i="92"/>
  <c r="F48" i="92" s="1"/>
  <c r="T65" i="92"/>
  <c r="S65" i="92"/>
  <c r="K85" i="92"/>
  <c r="K43" i="92" s="1"/>
  <c r="K86" i="92"/>
  <c r="K44" i="92" s="1"/>
  <c r="J14" i="93"/>
  <c r="M91" i="92"/>
  <c r="F78" i="92"/>
  <c r="T58" i="92"/>
  <c r="I14" i="93"/>
  <c r="L91" i="92"/>
  <c r="M86" i="92"/>
  <c r="M44" i="92" s="1"/>
  <c r="M85" i="92"/>
  <c r="M43" i="92" s="1"/>
  <c r="S58" i="92"/>
  <c r="F13" i="92"/>
  <c r="K12" i="92"/>
  <c r="K6" i="92" s="1"/>
  <c r="S48" i="92"/>
  <c r="K14" i="93"/>
  <c r="N91" i="92"/>
  <c r="N85" i="92"/>
  <c r="N43" i="92" s="1"/>
  <c r="N86" i="92"/>
  <c r="N44" i="92" s="1"/>
  <c r="H6" i="92"/>
  <c r="AI2" i="97"/>
  <c r="AJ1" i="97" l="1"/>
  <c r="K42" i="92"/>
  <c r="K34" i="92" s="1"/>
  <c r="S47" i="92"/>
  <c r="F85" i="92"/>
  <c r="F12" i="92"/>
  <c r="M42" i="92"/>
  <c r="M34" i="92" s="1"/>
  <c r="M33" i="92" s="1"/>
  <c r="M9" i="92" s="1"/>
  <c r="O42" i="92"/>
  <c r="O34" i="92" s="1"/>
  <c r="O33" i="92" s="1"/>
  <c r="O30" i="92" s="1"/>
  <c r="O29" i="92" s="1"/>
  <c r="D72" i="45" a="1"/>
  <c r="D72" i="45" s="1"/>
  <c r="E72" i="45" s="1"/>
  <c r="C71" i="45"/>
  <c r="E71" i="45"/>
  <c r="F6" i="92"/>
  <c r="E14" i="93"/>
  <c r="K97" i="92"/>
  <c r="F88" i="92"/>
  <c r="T68" i="92"/>
  <c r="T69" i="92" s="1"/>
  <c r="N42" i="92"/>
  <c r="N34" i="92" s="1"/>
  <c r="N33" i="92" s="1"/>
  <c r="T48" i="92"/>
  <c r="S68" i="92"/>
  <c r="S69" i="92" s="1"/>
  <c r="K33" i="92"/>
  <c r="J43" i="92"/>
  <c r="H20" i="94"/>
  <c r="I16" i="93" s="1"/>
  <c r="L42" i="92"/>
  <c r="L34" i="92" s="1"/>
  <c r="L33" i="92" s="1"/>
  <c r="H14" i="93"/>
  <c r="K91" i="92"/>
  <c r="F86" i="92"/>
  <c r="D22" i="94"/>
  <c r="E21" i="94"/>
  <c r="G21" i="94"/>
  <c r="J44" i="92"/>
  <c r="F44" i="92" s="1"/>
  <c r="M30" i="92"/>
  <c r="M29" i="92" s="1"/>
  <c r="J46" i="92"/>
  <c r="F47" i="92"/>
  <c r="AJ2" i="97"/>
  <c r="AK1" i="97" l="1"/>
  <c r="O7" i="92"/>
  <c r="O9" i="92"/>
  <c r="M7" i="92"/>
  <c r="D73" i="45" a="1"/>
  <c r="D73" i="45" s="1"/>
  <c r="E73" i="45" s="1"/>
  <c r="C72" i="45"/>
  <c r="J36" i="92"/>
  <c r="F36" i="92" s="1"/>
  <c r="F46" i="92"/>
  <c r="E13" i="93"/>
  <c r="M14" i="93"/>
  <c r="K9" i="92"/>
  <c r="K30" i="92"/>
  <c r="K29" i="92" s="1"/>
  <c r="J130" i="92"/>
  <c r="K7" i="92"/>
  <c r="H21" i="94"/>
  <c r="J16" i="93" s="1"/>
  <c r="K16" i="93" s="1"/>
  <c r="L16" i="93" s="1"/>
  <c r="G22" i="94"/>
  <c r="E22" i="94"/>
  <c r="D23" i="94"/>
  <c r="F43" i="92"/>
  <c r="J42" i="92"/>
  <c r="M95" i="92"/>
  <c r="M8" i="92"/>
  <c r="J15" i="93" s="1"/>
  <c r="J13" i="93" s="1"/>
  <c r="D18" i="94"/>
  <c r="L9" i="92"/>
  <c r="L30" i="92"/>
  <c r="L29" i="92" s="1"/>
  <c r="L7" i="92"/>
  <c r="N30" i="92"/>
  <c r="N29" i="92" s="1"/>
  <c r="N9" i="92"/>
  <c r="N7" i="92"/>
  <c r="O8" i="92"/>
  <c r="L15" i="93" s="1"/>
  <c r="L13" i="93" s="1"/>
  <c r="O97" i="92"/>
  <c r="AK2" i="97"/>
  <c r="AL1" i="97" l="1"/>
  <c r="D74" i="45" a="1"/>
  <c r="D74" i="45" s="1"/>
  <c r="E74" i="45" s="1"/>
  <c r="C73" i="45"/>
  <c r="L8" i="92"/>
  <c r="I15" i="93" s="1"/>
  <c r="I13" i="93" s="1"/>
  <c r="L95" i="92"/>
  <c r="H22" i="94"/>
  <c r="L25" i="93"/>
  <c r="L24" i="93"/>
  <c r="L28" i="93" s="1"/>
  <c r="K8" i="92"/>
  <c r="K95" i="92"/>
  <c r="F9" i="92"/>
  <c r="J25" i="93"/>
  <c r="J24" i="93"/>
  <c r="J28" i="93" s="1"/>
  <c r="E25" i="93"/>
  <c r="E24" i="93"/>
  <c r="J34" i="92"/>
  <c r="F42" i="92"/>
  <c r="M16" i="93"/>
  <c r="N95" i="92"/>
  <c r="N8" i="92"/>
  <c r="K15" i="93" s="1"/>
  <c r="K13" i="93" s="1"/>
  <c r="F7" i="92"/>
  <c r="G23" i="94"/>
  <c r="E23" i="94"/>
  <c r="E18" i="94" s="1"/>
  <c r="AL2" i="97"/>
  <c r="AM1" i="97" l="1"/>
  <c r="C74" i="45"/>
  <c r="D75" i="45" a="1"/>
  <c r="D75" i="45" s="1"/>
  <c r="E29" i="93"/>
  <c r="E28" i="93"/>
  <c r="H23" i="94"/>
  <c r="H18" i="94" s="1"/>
  <c r="E26" i="93"/>
  <c r="G18" i="94"/>
  <c r="K25" i="93"/>
  <c r="K24" i="93"/>
  <c r="K28" i="93" s="1"/>
  <c r="I25" i="93"/>
  <c r="I24" i="93"/>
  <c r="I28" i="93" s="1"/>
  <c r="F34" i="92"/>
  <c r="J33" i="92"/>
  <c r="H15" i="93"/>
  <c r="F8" i="92"/>
  <c r="AM2" i="97"/>
  <c r="AN1" i="97" l="1"/>
  <c r="D76" i="45" a="1"/>
  <c r="D76" i="45" s="1"/>
  <c r="E75" i="45"/>
  <c r="C75" i="45"/>
  <c r="E31" i="93"/>
  <c r="F29" i="93"/>
  <c r="E30" i="93"/>
  <c r="M15" i="93"/>
  <c r="M13" i="93" s="1"/>
  <c r="H13" i="93"/>
  <c r="F26" i="93"/>
  <c r="G26" i="93" s="1"/>
  <c r="J30" i="92"/>
  <c r="F33" i="92"/>
  <c r="AN2" i="97"/>
  <c r="AO1" i="97" l="1"/>
  <c r="C76" i="45"/>
  <c r="E76" i="45"/>
  <c r="H25" i="93"/>
  <c r="H24" i="93"/>
  <c r="G29" i="93"/>
  <c r="F30" i="93"/>
  <c r="E32" i="93"/>
  <c r="F31" i="93"/>
  <c r="F30" i="92"/>
  <c r="J29" i="92"/>
  <c r="F29" i="92" s="1"/>
  <c r="AO2" i="97"/>
  <c r="AP1" i="97" l="1"/>
  <c r="F32" i="93"/>
  <c r="G31" i="93"/>
  <c r="G32" i="93" s="1"/>
  <c r="G30" i="93"/>
  <c r="H29" i="93"/>
  <c r="H28" i="93"/>
  <c r="E4" i="93"/>
  <c r="M24" i="93"/>
  <c r="H26" i="93"/>
  <c r="M25" i="93"/>
  <c r="AP2" i="97"/>
  <c r="AQ1" i="97" l="1"/>
  <c r="H31" i="93"/>
  <c r="M28" i="93"/>
  <c r="E2" i="93" s="1"/>
  <c r="H30" i="93"/>
  <c r="I29" i="93"/>
  <c r="I26" i="93"/>
  <c r="J26" i="93" s="1"/>
  <c r="K26" i="93" s="1"/>
  <c r="L26" i="93" s="1"/>
  <c r="M26" i="93" s="1"/>
  <c r="AQ2" i="97"/>
  <c r="AR1" i="97" l="1"/>
  <c r="C37" i="93"/>
  <c r="I30" i="93"/>
  <c r="J29" i="93"/>
  <c r="H32" i="93"/>
  <c r="I31" i="93"/>
  <c r="AR2" i="97"/>
  <c r="I32" i="93" l="1"/>
  <c r="J31" i="93"/>
  <c r="J30" i="93"/>
  <c r="K29" i="93"/>
  <c r="G35" i="93"/>
  <c r="G27" i="93" s="1"/>
  <c r="F35" i="93"/>
  <c r="F27" i="93" s="1"/>
  <c r="E35" i="93"/>
  <c r="E27" i="93" s="1"/>
  <c r="L35" i="93"/>
  <c r="L27" i="93" s="1"/>
  <c r="H35" i="93"/>
  <c r="H27" i="93" s="1"/>
  <c r="K35" i="93"/>
  <c r="K27" i="93" s="1"/>
  <c r="I35" i="93"/>
  <c r="I27" i="93" s="1"/>
  <c r="J35" i="93"/>
  <c r="J27" i="93" s="1"/>
  <c r="K30" i="93" l="1"/>
  <c r="L29" i="93"/>
  <c r="J32" i="93"/>
  <c r="K31" i="93"/>
  <c r="M27" i="93"/>
  <c r="E3" i="93" s="1"/>
  <c r="K32" i="93" l="1"/>
  <c r="M32" i="93" s="1"/>
  <c r="L31" i="93"/>
  <c r="M29" i="93"/>
  <c r="L30" i="93"/>
  <c r="M30" i="93" s="1"/>
  <c r="M31" i="93" l="1"/>
  <c r="L32" i="93"/>
  <c r="E5" i="93" s="1"/>
  <c r="I42" i="90" l="1"/>
  <c r="I43" i="90" s="1"/>
  <c r="H42" i="90"/>
  <c r="H43" i="90" s="1"/>
  <c r="G42" i="90"/>
  <c r="G43" i="90" s="1"/>
  <c r="F42" i="90"/>
  <c r="F43" i="90" s="1"/>
  <c r="E42" i="90"/>
  <c r="E43" i="90" s="1"/>
  <c r="D42" i="90"/>
  <c r="D43" i="90" s="1"/>
  <c r="C42" i="90"/>
  <c r="C43" i="90" s="1"/>
  <c r="B42" i="90"/>
  <c r="B43" i="90" s="1"/>
  <c r="D39" i="90"/>
  <c r="E39" i="90" s="1"/>
  <c r="F39" i="90" s="1"/>
  <c r="G39" i="90" s="1"/>
  <c r="H39" i="90" s="1"/>
  <c r="C39" i="90"/>
  <c r="V22" i="90"/>
  <c r="V23" i="90" s="1"/>
  <c r="U22" i="90"/>
  <c r="U23" i="90" s="1"/>
  <c r="T22" i="90"/>
  <c r="T23" i="90" s="1"/>
  <c r="S22" i="90"/>
  <c r="S23" i="90" s="1"/>
  <c r="R22" i="90"/>
  <c r="R23" i="90" s="1"/>
  <c r="Q22" i="90"/>
  <c r="Q23" i="90" s="1"/>
  <c r="P22" i="90"/>
  <c r="P23" i="90" s="1"/>
  <c r="O22" i="90"/>
  <c r="O23" i="90" s="1"/>
  <c r="S17" i="90"/>
  <c r="Q17" i="90"/>
  <c r="P17" i="90"/>
  <c r="M17" i="90"/>
  <c r="K17" i="90"/>
  <c r="J17" i="90"/>
  <c r="G17" i="90"/>
  <c r="E17" i="90"/>
  <c r="D17" i="90"/>
  <c r="Y16" i="90"/>
  <c r="W16" i="90"/>
  <c r="X16" i="90" s="1"/>
  <c r="V16" i="90"/>
  <c r="T16" i="90"/>
  <c r="R16" i="90"/>
  <c r="N16" i="90"/>
  <c r="L16" i="90"/>
  <c r="H16" i="90"/>
  <c r="F16" i="90"/>
  <c r="C16" i="90"/>
  <c r="I16" i="90" s="1"/>
  <c r="Y15" i="90"/>
  <c r="W15" i="90"/>
  <c r="V15" i="90"/>
  <c r="X15" i="90" s="1"/>
  <c r="U15" i="90"/>
  <c r="T15" i="90"/>
  <c r="R15" i="90"/>
  <c r="O15" i="90"/>
  <c r="N15" i="90"/>
  <c r="Z15" i="90" s="1"/>
  <c r="L15" i="90"/>
  <c r="I15" i="90"/>
  <c r="H15" i="90"/>
  <c r="F15" i="90"/>
  <c r="Y14" i="90"/>
  <c r="W14" i="90"/>
  <c r="V14" i="90"/>
  <c r="X14" i="90" s="1"/>
  <c r="T14" i="90"/>
  <c r="R14" i="90"/>
  <c r="N14" i="90"/>
  <c r="L14" i="90"/>
  <c r="H14" i="90"/>
  <c r="F14" i="90"/>
  <c r="C14" i="90"/>
  <c r="U14" i="90" s="1"/>
  <c r="Y13" i="90"/>
  <c r="W13" i="90"/>
  <c r="V13" i="90"/>
  <c r="U13" i="90"/>
  <c r="T13" i="90"/>
  <c r="R13" i="90"/>
  <c r="O13" i="90"/>
  <c r="N13" i="90"/>
  <c r="L13" i="90"/>
  <c r="I13" i="90"/>
  <c r="H13" i="90"/>
  <c r="F13" i="90"/>
  <c r="Y12" i="90"/>
  <c r="W12" i="90"/>
  <c r="V12" i="90"/>
  <c r="U12" i="90"/>
  <c r="T12" i="90"/>
  <c r="R12" i="90"/>
  <c r="O12" i="90"/>
  <c r="N12" i="90"/>
  <c r="L12" i="90"/>
  <c r="I12" i="90"/>
  <c r="H12" i="90"/>
  <c r="F12" i="90"/>
  <c r="Y11" i="90"/>
  <c r="W11" i="90"/>
  <c r="V11" i="90"/>
  <c r="X11" i="90" s="1"/>
  <c r="U11" i="90"/>
  <c r="T11" i="90"/>
  <c r="R11" i="90"/>
  <c r="O11" i="90"/>
  <c r="N11" i="90"/>
  <c r="L11" i="90"/>
  <c r="I11" i="90"/>
  <c r="H11" i="90"/>
  <c r="F11" i="90"/>
  <c r="Y10" i="90"/>
  <c r="W10" i="90"/>
  <c r="V10" i="90"/>
  <c r="U10" i="90"/>
  <c r="T10" i="90"/>
  <c r="R10" i="90"/>
  <c r="N10" i="90"/>
  <c r="L10" i="90"/>
  <c r="H10" i="90"/>
  <c r="F10" i="90"/>
  <c r="C10" i="90"/>
  <c r="Y9" i="90"/>
  <c r="W9" i="90"/>
  <c r="V9" i="90"/>
  <c r="U9" i="90"/>
  <c r="T9" i="90"/>
  <c r="R9" i="90"/>
  <c r="N9" i="90"/>
  <c r="L9" i="90"/>
  <c r="H9" i="90"/>
  <c r="F9" i="90"/>
  <c r="C9" i="90"/>
  <c r="Y8" i="90"/>
  <c r="W8" i="90"/>
  <c r="V8" i="90"/>
  <c r="T8" i="90"/>
  <c r="R8" i="90"/>
  <c r="N8" i="90"/>
  <c r="L8" i="90"/>
  <c r="H8" i="90"/>
  <c r="F8" i="90"/>
  <c r="C8" i="90"/>
  <c r="Y7" i="90"/>
  <c r="W7" i="90"/>
  <c r="V7" i="90"/>
  <c r="U7" i="90"/>
  <c r="AA7" i="90" s="1"/>
  <c r="T7" i="90"/>
  <c r="R7" i="90"/>
  <c r="O7" i="90"/>
  <c r="N7" i="90"/>
  <c r="L7" i="90"/>
  <c r="I7" i="90"/>
  <c r="H7" i="90"/>
  <c r="F7" i="90"/>
  <c r="Y6" i="90"/>
  <c r="W6" i="90"/>
  <c r="V6" i="90"/>
  <c r="U6" i="90"/>
  <c r="T6" i="90"/>
  <c r="R6" i="90"/>
  <c r="O6" i="90"/>
  <c r="N6" i="90"/>
  <c r="L6" i="90"/>
  <c r="I6" i="90"/>
  <c r="AA6" i="90" s="1"/>
  <c r="H6" i="90"/>
  <c r="F6" i="90"/>
  <c r="Y5" i="90"/>
  <c r="W5" i="90"/>
  <c r="V5" i="90"/>
  <c r="R5" i="90"/>
  <c r="L5" i="90"/>
  <c r="F5" i="90"/>
  <c r="C5" i="90"/>
  <c r="I5" i="90" s="1"/>
  <c r="B5" i="90"/>
  <c r="N38" i="88"/>
  <c r="M38" i="88"/>
  <c r="L38" i="88"/>
  <c r="K38" i="88"/>
  <c r="J38" i="88"/>
  <c r="I38" i="88"/>
  <c r="H38" i="88"/>
  <c r="G38" i="88"/>
  <c r="F38" i="88"/>
  <c r="E38" i="88"/>
  <c r="N24" i="88"/>
  <c r="M24" i="88"/>
  <c r="L24" i="88"/>
  <c r="K24" i="88"/>
  <c r="J24" i="88"/>
  <c r="I24" i="88"/>
  <c r="H24" i="88"/>
  <c r="G24" i="88"/>
  <c r="F24" i="88"/>
  <c r="E24" i="88"/>
  <c r="N21" i="88"/>
  <c r="M21" i="88"/>
  <c r="L21" i="88"/>
  <c r="K21" i="88"/>
  <c r="J21" i="88"/>
  <c r="I21" i="88"/>
  <c r="H21" i="88"/>
  <c r="G21" i="88"/>
  <c r="F21" i="88"/>
  <c r="E21" i="88"/>
  <c r="K18" i="88"/>
  <c r="J18" i="88"/>
  <c r="I18" i="88"/>
  <c r="H18" i="88"/>
  <c r="G18" i="88"/>
  <c r="F18" i="88"/>
  <c r="E18" i="88"/>
  <c r="B16" i="88"/>
  <c r="O14" i="88"/>
  <c r="Q36" i="87"/>
  <c r="P36" i="87"/>
  <c r="O36" i="87"/>
  <c r="N36" i="87"/>
  <c r="M36" i="87"/>
  <c r="L36" i="87"/>
  <c r="K36" i="87"/>
  <c r="Q35" i="87"/>
  <c r="P35" i="87"/>
  <c r="O35" i="87"/>
  <c r="N35" i="87"/>
  <c r="M35" i="87"/>
  <c r="L35" i="87"/>
  <c r="F35" i="87" s="1"/>
  <c r="K35" i="87"/>
  <c r="Q29" i="87"/>
  <c r="P29" i="87"/>
  <c r="O29" i="87"/>
  <c r="N29" i="87"/>
  <c r="M29" i="87"/>
  <c r="L29" i="87"/>
  <c r="K29" i="87"/>
  <c r="Q28" i="87"/>
  <c r="P28" i="87"/>
  <c r="O28" i="87"/>
  <c r="N28" i="87"/>
  <c r="M28" i="87"/>
  <c r="L28" i="87"/>
  <c r="K28" i="87"/>
  <c r="Q27" i="87"/>
  <c r="L27" i="87"/>
  <c r="J14" i="87"/>
  <c r="I14" i="87"/>
  <c r="H14" i="87"/>
  <c r="G14" i="87"/>
  <c r="J9" i="87"/>
  <c r="I9" i="87"/>
  <c r="H9" i="87"/>
  <c r="C9" i="87"/>
  <c r="J8" i="87"/>
  <c r="G16" i="88" s="1"/>
  <c r="I8" i="87"/>
  <c r="F16" i="88" s="1"/>
  <c r="H8" i="87"/>
  <c r="C8" i="87"/>
  <c r="J7" i="87"/>
  <c r="I7" i="87"/>
  <c r="H7" i="87"/>
  <c r="D7" i="87"/>
  <c r="C7" i="87"/>
  <c r="J6" i="87"/>
  <c r="G15" i="88" s="1"/>
  <c r="I6" i="87"/>
  <c r="H6" i="87"/>
  <c r="E15" i="88" s="1"/>
  <c r="D6" i="87"/>
  <c r="C6" i="87"/>
  <c r="B15" i="88" s="1"/>
  <c r="R117" i="86"/>
  <c r="Q117" i="86"/>
  <c r="P117" i="86"/>
  <c r="O117" i="86"/>
  <c r="N117" i="86"/>
  <c r="M117" i="86"/>
  <c r="L117" i="86"/>
  <c r="K117" i="86"/>
  <c r="J117" i="86"/>
  <c r="I117" i="86"/>
  <c r="Q112" i="86"/>
  <c r="P112" i="86"/>
  <c r="O112" i="86"/>
  <c r="N112" i="86"/>
  <c r="M112" i="86"/>
  <c r="L112" i="86"/>
  <c r="K112" i="86"/>
  <c r="J112" i="86"/>
  <c r="I112" i="86"/>
  <c r="G103" i="86"/>
  <c r="G102" i="86" s="1"/>
  <c r="G100" i="86"/>
  <c r="G99" i="86" s="1"/>
  <c r="G97" i="86"/>
  <c r="G96" i="86"/>
  <c r="G93" i="86"/>
  <c r="G88" i="86"/>
  <c r="O27" i="87" s="1"/>
  <c r="G86" i="86"/>
  <c r="G87" i="86" s="1"/>
  <c r="G83" i="86"/>
  <c r="G72" i="86"/>
  <c r="G71" i="86"/>
  <c r="G70" i="86"/>
  <c r="G69" i="86"/>
  <c r="R68" i="86"/>
  <c r="N20" i="88" s="1"/>
  <c r="Q68" i="86"/>
  <c r="M20" i="88" s="1"/>
  <c r="P68" i="86"/>
  <c r="L20" i="88" s="1"/>
  <c r="O68" i="86"/>
  <c r="K20" i="88" s="1"/>
  <c r="N68" i="86"/>
  <c r="M68" i="86"/>
  <c r="I20" i="88" s="1"/>
  <c r="L68" i="86"/>
  <c r="H20" i="88" s="1"/>
  <c r="K68" i="86"/>
  <c r="G20" i="88" s="1"/>
  <c r="J68" i="86"/>
  <c r="F20" i="88" s="1"/>
  <c r="I68" i="86"/>
  <c r="G67" i="86"/>
  <c r="G66" i="86"/>
  <c r="G65" i="86"/>
  <c r="G64" i="86"/>
  <c r="M63" i="86"/>
  <c r="L63" i="86"/>
  <c r="G63" i="86"/>
  <c r="G62" i="86"/>
  <c r="G61" i="86"/>
  <c r="G60" i="86"/>
  <c r="G59" i="86"/>
  <c r="M58" i="86"/>
  <c r="L58" i="86"/>
  <c r="M57" i="86"/>
  <c r="M56" i="86" s="1"/>
  <c r="R56" i="86"/>
  <c r="R55" i="86" s="1"/>
  <c r="Q56" i="86"/>
  <c r="P56" i="86"/>
  <c r="L19" i="88" s="1"/>
  <c r="O56" i="86"/>
  <c r="K19" i="88" s="1"/>
  <c r="K22" i="88" s="1"/>
  <c r="N56" i="86"/>
  <c r="J19" i="88" s="1"/>
  <c r="K56" i="86"/>
  <c r="J56" i="86"/>
  <c r="I56" i="86"/>
  <c r="P55" i="86"/>
  <c r="N55" i="86" l="1"/>
  <c r="V17" i="90"/>
  <c r="W17" i="90"/>
  <c r="X7" i="90"/>
  <c r="X10" i="90"/>
  <c r="Z12" i="90"/>
  <c r="X12" i="90"/>
  <c r="Z6" i="90"/>
  <c r="AA12" i="90"/>
  <c r="Z14" i="90"/>
  <c r="P27" i="87"/>
  <c r="F36" i="87"/>
  <c r="X8" i="90"/>
  <c r="I14" i="90"/>
  <c r="X6" i="90"/>
  <c r="Z11" i="90"/>
  <c r="Z13" i="90"/>
  <c r="Z16" i="90"/>
  <c r="B34" i="90"/>
  <c r="G106" i="86"/>
  <c r="K34" i="87" s="1"/>
  <c r="F29" i="87"/>
  <c r="J55" i="86"/>
  <c r="G58" i="86"/>
  <c r="F28" i="87"/>
  <c r="O5" i="90"/>
  <c r="Z8" i="90"/>
  <c r="X9" i="90"/>
  <c r="AA13" i="90"/>
  <c r="X13" i="90"/>
  <c r="AA15" i="90"/>
  <c r="O16" i="90"/>
  <c r="AA16" i="90" s="1"/>
  <c r="R17" i="90"/>
  <c r="O21" i="88"/>
  <c r="I19" i="88"/>
  <c r="M55" i="86"/>
  <c r="G13" i="88"/>
  <c r="G27" i="88" s="1"/>
  <c r="O34" i="87"/>
  <c r="L34" i="87"/>
  <c r="N34" i="87"/>
  <c r="M34" i="87"/>
  <c r="I55" i="86"/>
  <c r="O26" i="87"/>
  <c r="O25" i="87" s="1"/>
  <c r="O24" i="87" s="1"/>
  <c r="N26" i="87"/>
  <c r="M26" i="87"/>
  <c r="K26" i="87"/>
  <c r="Q55" i="86"/>
  <c r="E19" i="88"/>
  <c r="O8" i="90"/>
  <c r="I8" i="90"/>
  <c r="Z10" i="90"/>
  <c r="F19" i="88"/>
  <c r="M19" i="88"/>
  <c r="O9" i="90"/>
  <c r="I9" i="90"/>
  <c r="AA11" i="90"/>
  <c r="N19" i="88"/>
  <c r="N5" i="90"/>
  <c r="N17" i="90" s="1"/>
  <c r="H5" i="90"/>
  <c r="T5" i="90"/>
  <c r="T17" i="90" s="1"/>
  <c r="E20" i="88"/>
  <c r="G68" i="86"/>
  <c r="K55" i="86"/>
  <c r="G19" i="88"/>
  <c r="P26" i="87"/>
  <c r="P25" i="87" s="1"/>
  <c r="P24" i="87" s="1"/>
  <c r="L22" i="88"/>
  <c r="Z7" i="90"/>
  <c r="Z9" i="90"/>
  <c r="F17" i="90"/>
  <c r="Y17" i="90"/>
  <c r="L26" i="87"/>
  <c r="L25" i="87" s="1"/>
  <c r="L24" i="87" s="1"/>
  <c r="E13" i="88"/>
  <c r="E16" i="88"/>
  <c r="Q26" i="87"/>
  <c r="Q25" i="87" s="1"/>
  <c r="Q24" i="87" s="1"/>
  <c r="J20" i="88"/>
  <c r="O20" i="88" s="1"/>
  <c r="O10" i="90"/>
  <c r="I10" i="90"/>
  <c r="AA10" i="90" s="1"/>
  <c r="G105" i="86"/>
  <c r="F15" i="88"/>
  <c r="L17" i="90"/>
  <c r="U8" i="90"/>
  <c r="O55" i="86"/>
  <c r="L57" i="86"/>
  <c r="K27" i="87"/>
  <c r="U5" i="90"/>
  <c r="O14" i="90"/>
  <c r="M27" i="87"/>
  <c r="U16" i="90"/>
  <c r="N27" i="87"/>
  <c r="X5" i="90"/>
  <c r="X17" i="90" l="1"/>
  <c r="AA8" i="90"/>
  <c r="Q34" i="87"/>
  <c r="AA14" i="90"/>
  <c r="P34" i="87"/>
  <c r="F34" i="87" s="1"/>
  <c r="J22" i="88"/>
  <c r="O17" i="90"/>
  <c r="U17" i="90"/>
  <c r="AA9" i="90"/>
  <c r="N25" i="87"/>
  <c r="N24" i="87" s="1"/>
  <c r="N17" i="87" s="1"/>
  <c r="F13" i="88"/>
  <c r="F27" i="88" s="1"/>
  <c r="M25" i="87"/>
  <c r="M24" i="87" s="1"/>
  <c r="F22" i="88"/>
  <c r="F26" i="88" s="1"/>
  <c r="F30" i="88" s="1"/>
  <c r="K25" i="87"/>
  <c r="F26" i="87"/>
  <c r="O33" i="87"/>
  <c r="O32" i="87" s="1"/>
  <c r="O31" i="87" s="1"/>
  <c r="N33" i="87"/>
  <c r="N32" i="87" s="1"/>
  <c r="N31" i="87" s="1"/>
  <c r="L33" i="87"/>
  <c r="L32" i="87" s="1"/>
  <c r="L31" i="87" s="1"/>
  <c r="M33" i="87"/>
  <c r="M32" i="87" s="1"/>
  <c r="M31" i="87" s="1"/>
  <c r="K33" i="87"/>
  <c r="P33" i="87"/>
  <c r="P32" i="87" s="1"/>
  <c r="P31" i="87" s="1"/>
  <c r="Q33" i="87"/>
  <c r="Q32" i="87" s="1"/>
  <c r="Q31" i="87" s="1"/>
  <c r="G22" i="88"/>
  <c r="G26" i="88" s="1"/>
  <c r="G30" i="88" s="1"/>
  <c r="O17" i="87"/>
  <c r="O7" i="87"/>
  <c r="I17" i="90"/>
  <c r="M17" i="87"/>
  <c r="M7" i="87"/>
  <c r="L56" i="86"/>
  <c r="G57" i="86"/>
  <c r="E27" i="88"/>
  <c r="E22" i="88"/>
  <c r="E26" i="88" s="1"/>
  <c r="H17" i="90"/>
  <c r="B35" i="90" s="1"/>
  <c r="B36" i="90" s="1"/>
  <c r="B44" i="90" s="1"/>
  <c r="B46" i="90" s="1"/>
  <c r="Z5" i="90"/>
  <c r="Z17" i="90" s="1"/>
  <c r="O19" i="90" s="1"/>
  <c r="O33" i="90" s="1"/>
  <c r="O34" i="90" s="1"/>
  <c r="M22" i="88"/>
  <c r="E16" i="89"/>
  <c r="F27" i="87"/>
  <c r="N22" i="88"/>
  <c r="L7" i="87"/>
  <c r="L17" i="87"/>
  <c r="AA5" i="90"/>
  <c r="Q7" i="87"/>
  <c r="Q17" i="87"/>
  <c r="P17" i="87"/>
  <c r="P7" i="87"/>
  <c r="I22" i="88"/>
  <c r="AA17" i="90" l="1"/>
  <c r="N7" i="87"/>
  <c r="L21" i="87"/>
  <c r="L9" i="87"/>
  <c r="C46" i="90"/>
  <c r="D46" i="90" s="1"/>
  <c r="E46" i="90" s="1"/>
  <c r="F46" i="90" s="1"/>
  <c r="G46" i="90" s="1"/>
  <c r="H46" i="90" s="1"/>
  <c r="I46" i="90" s="1"/>
  <c r="G79" i="86"/>
  <c r="P21" i="87"/>
  <c r="P9" i="87"/>
  <c r="E31" i="88"/>
  <c r="E30" i="88"/>
  <c r="K24" i="87"/>
  <c r="F25" i="87"/>
  <c r="D16" i="89"/>
  <c r="F16" i="89" s="1"/>
  <c r="K32" i="87"/>
  <c r="F33" i="87"/>
  <c r="N21" i="87"/>
  <c r="N9" i="87"/>
  <c r="O21" i="87"/>
  <c r="O9" i="87"/>
  <c r="E28" i="88"/>
  <c r="Q9" i="87"/>
  <c r="Q21" i="87"/>
  <c r="G91" i="86"/>
  <c r="P34" i="90"/>
  <c r="Q34" i="90" s="1"/>
  <c r="R34" i="90" s="1"/>
  <c r="S34" i="90" s="1"/>
  <c r="T34" i="90" s="1"/>
  <c r="U34" i="90" s="1"/>
  <c r="V34" i="90" s="1"/>
  <c r="H19" i="88"/>
  <c r="L55" i="86"/>
  <c r="G55" i="86" s="1"/>
  <c r="G56" i="86"/>
  <c r="M21" i="87"/>
  <c r="M9" i="87"/>
  <c r="K7" i="87" l="1"/>
  <c r="F7" i="87" s="1"/>
  <c r="K17" i="87"/>
  <c r="F24" i="87"/>
  <c r="F28" i="88"/>
  <c r="G28" i="88" s="1"/>
  <c r="O22" i="87"/>
  <c r="O20" i="87" s="1"/>
  <c r="O8" i="87" s="1"/>
  <c r="L16" i="88" s="1"/>
  <c r="O18" i="87"/>
  <c r="O16" i="87" s="1"/>
  <c r="N22" i="87"/>
  <c r="N20" i="87" s="1"/>
  <c r="N8" i="87" s="1"/>
  <c r="K16" i="88" s="1"/>
  <c r="N18" i="87"/>
  <c r="N16" i="87" s="1"/>
  <c r="M22" i="87"/>
  <c r="M20" i="87" s="1"/>
  <c r="M8" i="87" s="1"/>
  <c r="J16" i="88" s="1"/>
  <c r="M18" i="87"/>
  <c r="M16" i="87" s="1"/>
  <c r="K22" i="87"/>
  <c r="K18" i="87"/>
  <c r="Q18" i="87"/>
  <c r="Q16" i="87" s="1"/>
  <c r="L18" i="87"/>
  <c r="L16" i="87" s="1"/>
  <c r="P22" i="87"/>
  <c r="P20" i="87" s="1"/>
  <c r="P8" i="87" s="1"/>
  <c r="M16" i="88" s="1"/>
  <c r="P18" i="87"/>
  <c r="P16" i="87" s="1"/>
  <c r="Q22" i="87"/>
  <c r="Q20" i="87" s="1"/>
  <c r="Q8" i="87" s="1"/>
  <c r="N16" i="88" s="1"/>
  <c r="L22" i="87"/>
  <c r="L20" i="87" s="1"/>
  <c r="L8" i="87" s="1"/>
  <c r="I16" i="88" s="1"/>
  <c r="H22" i="88"/>
  <c r="O19" i="88"/>
  <c r="O22" i="88" s="1"/>
  <c r="F31" i="88"/>
  <c r="E32" i="88"/>
  <c r="K31" i="87"/>
  <c r="F32" i="87"/>
  <c r="E33" i="88"/>
  <c r="F18" i="87" l="1"/>
  <c r="F22" i="87"/>
  <c r="E34" i="88"/>
  <c r="F33" i="88"/>
  <c r="K16" i="87"/>
  <c r="F17" i="87"/>
  <c r="N14" i="87"/>
  <c r="N6" i="87"/>
  <c r="K15" i="88" s="1"/>
  <c r="F32" i="88"/>
  <c r="G31" i="88"/>
  <c r="L6" i="87"/>
  <c r="I15" i="88" s="1"/>
  <c r="L14" i="87"/>
  <c r="O14" i="87"/>
  <c r="O6" i="87"/>
  <c r="L15" i="88" s="1"/>
  <c r="M14" i="87"/>
  <c r="M6" i="87"/>
  <c r="J15" i="88" s="1"/>
  <c r="K9" i="87"/>
  <c r="F9" i="87" s="1"/>
  <c r="K21" i="87"/>
  <c r="F31" i="87"/>
  <c r="P6" i="87"/>
  <c r="M15" i="88" s="1"/>
  <c r="P14" i="87"/>
  <c r="Q14" i="87"/>
  <c r="Q6" i="87"/>
  <c r="N15" i="88" s="1"/>
  <c r="J13" i="88" l="1"/>
  <c r="N13" i="88"/>
  <c r="I13" i="88"/>
  <c r="K13" i="88"/>
  <c r="K27" i="88" s="1"/>
  <c r="L13" i="88"/>
  <c r="L27" i="88" s="1"/>
  <c r="M13" i="88"/>
  <c r="M27" i="88"/>
  <c r="M26" i="88"/>
  <c r="M30" i="88" s="1"/>
  <c r="K6" i="87"/>
  <c r="F16" i="87"/>
  <c r="I27" i="88"/>
  <c r="I26" i="88"/>
  <c r="I30" i="88" s="1"/>
  <c r="F34" i="88"/>
  <c r="G33" i="88"/>
  <c r="G34" i="88" s="1"/>
  <c r="N27" i="88"/>
  <c r="N26" i="88"/>
  <c r="N30" i="88" s="1"/>
  <c r="K20" i="87"/>
  <c r="K14" i="87" s="1"/>
  <c r="F21" i="87"/>
  <c r="J26" i="88"/>
  <c r="J30" i="88" s="1"/>
  <c r="J27" i="88"/>
  <c r="G32" i="88"/>
  <c r="L26" i="88" l="1"/>
  <c r="L30" i="88" s="1"/>
  <c r="K26" i="88"/>
  <c r="K30" i="88" s="1"/>
  <c r="H15" i="88"/>
  <c r="F6" i="87"/>
  <c r="K8" i="87"/>
  <c r="F20" i="87"/>
  <c r="F14" i="87" s="1"/>
  <c r="H16" i="88" l="1"/>
  <c r="F8" i="87"/>
  <c r="H13" i="88"/>
  <c r="O15" i="88"/>
  <c r="O16" i="88" l="1"/>
  <c r="O13" i="88" s="1"/>
  <c r="F11" i="89" s="1"/>
  <c r="E11" i="89"/>
  <c r="D11" i="89"/>
  <c r="H27" i="88"/>
  <c r="H26" i="88"/>
  <c r="H30" i="88" l="1"/>
  <c r="O26" i="88"/>
  <c r="E4" i="88"/>
  <c r="F4" i="89" s="1"/>
  <c r="H31" i="88"/>
  <c r="H28" i="88"/>
  <c r="O27" i="88"/>
  <c r="I28" i="88" l="1"/>
  <c r="J28" i="88" s="1"/>
  <c r="K28" i="88" s="1"/>
  <c r="L28" i="88" s="1"/>
  <c r="M28" i="88" s="1"/>
  <c r="N28" i="88" s="1"/>
  <c r="O28" i="88" s="1"/>
  <c r="H32" i="88"/>
  <c r="I31" i="88"/>
  <c r="H33" i="88"/>
  <c r="O30" i="88"/>
  <c r="E2" i="88" s="1"/>
  <c r="F2" i="89" l="1"/>
  <c r="H34" i="88"/>
  <c r="I33" i="88"/>
  <c r="I32" i="88"/>
  <c r="J31" i="88"/>
  <c r="C39" i="88"/>
  <c r="I34" i="88" l="1"/>
  <c r="J33" i="88"/>
  <c r="G37" i="88"/>
  <c r="G29" i="88" s="1"/>
  <c r="N37" i="88"/>
  <c r="N29" i="88" s="1"/>
  <c r="F37" i="88"/>
  <c r="F29" i="88" s="1"/>
  <c r="M37" i="88"/>
  <c r="M29" i="88" s="1"/>
  <c r="E37" i="88"/>
  <c r="E29" i="88" s="1"/>
  <c r="L37" i="88"/>
  <c r="L29" i="88" s="1"/>
  <c r="K37" i="88"/>
  <c r="K29" i="88" s="1"/>
  <c r="I37" i="88"/>
  <c r="I29" i="88" s="1"/>
  <c r="H37" i="88"/>
  <c r="H29" i="88" s="1"/>
  <c r="J37" i="88"/>
  <c r="J29" i="88" s="1"/>
  <c r="J32" i="88"/>
  <c r="K31" i="88"/>
  <c r="J34" i="88" l="1"/>
  <c r="K33" i="88"/>
  <c r="O29" i="88"/>
  <c r="E3" i="88" s="1"/>
  <c r="F3" i="89" s="1"/>
  <c r="K32" i="88"/>
  <c r="L31" i="88"/>
  <c r="M31" i="88" l="1"/>
  <c r="L32" i="88"/>
  <c r="K34" i="88"/>
  <c r="L33" i="88"/>
  <c r="L34" i="88" l="1"/>
  <c r="E5" i="88" s="1"/>
  <c r="F5" i="89" s="1"/>
  <c r="M33" i="88"/>
  <c r="N31" i="88"/>
  <c r="M32" i="88"/>
  <c r="N32" i="88" l="1"/>
  <c r="O32" i="88" s="1"/>
  <c r="O31" i="88"/>
  <c r="M34" i="88"/>
  <c r="N33" i="88"/>
  <c r="O33" i="88" l="1"/>
  <c r="N34" i="88"/>
  <c r="O34" i="88" s="1"/>
  <c r="L48" i="70" l="1"/>
  <c r="M48" i="70"/>
  <c r="L39" i="70"/>
  <c r="S1" i="1" l="1"/>
  <c r="S21" i="1"/>
  <c r="S29" i="1"/>
  <c r="S28" i="1"/>
  <c r="T1" i="1" l="1"/>
  <c r="T21" i="1"/>
  <c r="T28" i="1"/>
  <c r="T29" i="1"/>
  <c r="U1" i="1" l="1"/>
  <c r="U21" i="1"/>
  <c r="U28" i="1"/>
  <c r="U29" i="1"/>
  <c r="V1" i="1" l="1"/>
  <c r="V21" i="1"/>
  <c r="V29" i="1"/>
  <c r="V28" i="1"/>
  <c r="W1" i="1" l="1"/>
  <c r="C17" i="45" a="1"/>
  <c r="C17" i="45" s="1"/>
  <c r="W17" i="1"/>
  <c r="W21" i="1"/>
  <c r="W29" i="1"/>
  <c r="W28" i="1"/>
  <c r="C18" i="45" l="1" a="1"/>
  <c r="C18" i="45" s="1"/>
  <c r="G68" i="45"/>
  <c r="X1" i="1"/>
  <c r="X21" i="1"/>
  <c r="X29" i="1"/>
  <c r="C19" i="45" l="1" a="1"/>
  <c r="C19" i="45" s="1"/>
  <c r="C20" i="45" s="1" a="1"/>
  <c r="C20" i="45" s="1"/>
  <c r="G69" i="45"/>
  <c r="Y1" i="1"/>
  <c r="K182" i="73"/>
  <c r="C137" i="73"/>
  <c r="K15" i="1" s="1"/>
  <c r="C132" i="73"/>
  <c r="K14" i="1"/>
  <c r="C127" i="73"/>
  <c r="C122" i="73"/>
  <c r="K12" i="1" s="1"/>
  <c r="C117" i="73"/>
  <c r="K11" i="1" s="1"/>
  <c r="C112" i="73"/>
  <c r="K10" i="1" s="1"/>
  <c r="C107" i="73"/>
  <c r="K9" i="1" s="1"/>
  <c r="C102" i="73"/>
  <c r="K8" i="1" s="1"/>
  <c r="C97" i="73"/>
  <c r="K7" i="1" s="1"/>
  <c r="C92" i="73"/>
  <c r="K6" i="1" s="1"/>
  <c r="C87" i="73"/>
  <c r="K5" i="1" s="1"/>
  <c r="C82" i="73"/>
  <c r="K13" i="1"/>
  <c r="H251" i="73"/>
  <c r="H240" i="73"/>
  <c r="H231" i="73"/>
  <c r="I226" i="70" s="1"/>
  <c r="E20" i="67" s="1"/>
  <c r="R230" i="73"/>
  <c r="Q230" i="73"/>
  <c r="P230" i="73"/>
  <c r="O230" i="73"/>
  <c r="N230" i="73"/>
  <c r="M230" i="73"/>
  <c r="L230" i="73"/>
  <c r="K230" i="73"/>
  <c r="J230" i="73"/>
  <c r="I230" i="73"/>
  <c r="H230" i="73"/>
  <c r="I198" i="70" s="1"/>
  <c r="E20" i="66" s="1"/>
  <c r="G229" i="73"/>
  <c r="R227" i="73"/>
  <c r="Q227" i="73"/>
  <c r="P227" i="73"/>
  <c r="O227" i="73"/>
  <c r="N227" i="73"/>
  <c r="M227" i="73"/>
  <c r="L227" i="73"/>
  <c r="K227" i="73"/>
  <c r="J227" i="73"/>
  <c r="I227" i="73"/>
  <c r="H227" i="73"/>
  <c r="G226" i="73"/>
  <c r="G225" i="73"/>
  <c r="K222" i="73"/>
  <c r="J222" i="73"/>
  <c r="I222" i="73"/>
  <c r="L221" i="73"/>
  <c r="G220" i="73"/>
  <c r="J217" i="73"/>
  <c r="J231" i="73" s="1"/>
  <c r="K51" i="70" s="1"/>
  <c r="I217" i="73"/>
  <c r="I231" i="73" s="1"/>
  <c r="J226" i="70" s="1"/>
  <c r="F20" i="67" s="1"/>
  <c r="G201" i="73"/>
  <c r="G199" i="73"/>
  <c r="G197" i="73"/>
  <c r="R192" i="73"/>
  <c r="Q192" i="73"/>
  <c r="R50" i="70" s="1"/>
  <c r="P192" i="73"/>
  <c r="O192" i="73"/>
  <c r="P50" i="70" s="1"/>
  <c r="L31" i="67" s="1"/>
  <c r="N192" i="73"/>
  <c r="O50" i="70" s="1"/>
  <c r="K31" i="67" s="1"/>
  <c r="M192" i="73"/>
  <c r="N50" i="70" s="1"/>
  <c r="J31" i="67" s="1"/>
  <c r="L192" i="73"/>
  <c r="J192" i="73"/>
  <c r="K222" i="70" s="1"/>
  <c r="G19" i="67" s="1"/>
  <c r="I192" i="73"/>
  <c r="J50" i="70" s="1"/>
  <c r="F31" i="67" s="1"/>
  <c r="H192" i="73"/>
  <c r="I222" i="70" s="1"/>
  <c r="R190" i="73"/>
  <c r="S166" i="70" s="1"/>
  <c r="O19" i="65" s="1"/>
  <c r="Q190" i="73"/>
  <c r="R166" i="70" s="1"/>
  <c r="P190" i="73"/>
  <c r="O190" i="73"/>
  <c r="P38" i="70" s="1"/>
  <c r="L31" i="65" s="1"/>
  <c r="N190" i="73"/>
  <c r="M190" i="73"/>
  <c r="N166" i="70" s="1"/>
  <c r="J19" i="65" s="1"/>
  <c r="L190" i="73"/>
  <c r="K190" i="73"/>
  <c r="L166" i="70" s="1"/>
  <c r="J190" i="73"/>
  <c r="K166" i="70" s="1"/>
  <c r="I190" i="73"/>
  <c r="F31" i="65"/>
  <c r="H190" i="73"/>
  <c r="I166" i="70"/>
  <c r="E19" i="65" s="1"/>
  <c r="R188" i="73"/>
  <c r="Q188" i="73"/>
  <c r="P188" i="73"/>
  <c r="O188" i="73"/>
  <c r="N188" i="73"/>
  <c r="M188" i="73"/>
  <c r="L188" i="73"/>
  <c r="K188" i="73"/>
  <c r="J188" i="73"/>
  <c r="I188" i="73"/>
  <c r="H188" i="73"/>
  <c r="G187" i="73"/>
  <c r="G186" i="73"/>
  <c r="G185" i="73"/>
  <c r="R182" i="73"/>
  <c r="Q182" i="73"/>
  <c r="P182" i="73"/>
  <c r="O182" i="73"/>
  <c r="N182" i="73"/>
  <c r="M182" i="73"/>
  <c r="L182" i="73"/>
  <c r="I182" i="73"/>
  <c r="H182" i="73"/>
  <c r="R175" i="73"/>
  <c r="Q175" i="73"/>
  <c r="P175" i="73"/>
  <c r="O175" i="73"/>
  <c r="N175" i="73"/>
  <c r="M175" i="73"/>
  <c r="L175" i="73"/>
  <c r="H175" i="73"/>
  <c r="G174" i="73"/>
  <c r="E173" i="73"/>
  <c r="I173" i="73" s="1"/>
  <c r="C173" i="73"/>
  <c r="E172" i="73"/>
  <c r="I172" i="73" s="1"/>
  <c r="C172" i="73"/>
  <c r="E171" i="73"/>
  <c r="C171" i="73"/>
  <c r="E170" i="73"/>
  <c r="I170" i="73"/>
  <c r="C170" i="73"/>
  <c r="E169" i="73"/>
  <c r="C169" i="73"/>
  <c r="E168" i="73"/>
  <c r="C168" i="73"/>
  <c r="E167" i="73"/>
  <c r="C167" i="73"/>
  <c r="E166" i="73"/>
  <c r="I166" i="73" s="1"/>
  <c r="C166" i="73"/>
  <c r="E165" i="73"/>
  <c r="C165" i="73"/>
  <c r="E164" i="73"/>
  <c r="I164" i="73" s="1"/>
  <c r="G164" i="73" s="1"/>
  <c r="C164" i="73"/>
  <c r="R161" i="73"/>
  <c r="Q161" i="73"/>
  <c r="P161" i="73"/>
  <c r="O161" i="73"/>
  <c r="N161" i="73"/>
  <c r="M161" i="73"/>
  <c r="L161" i="73"/>
  <c r="K161" i="73"/>
  <c r="J161" i="73"/>
  <c r="I161" i="73"/>
  <c r="H161" i="73"/>
  <c r="G160" i="73"/>
  <c r="G159" i="73"/>
  <c r="G158" i="73"/>
  <c r="R155" i="73"/>
  <c r="Q155" i="73"/>
  <c r="P155" i="73"/>
  <c r="O155" i="73"/>
  <c r="N155" i="73"/>
  <c r="M155" i="73"/>
  <c r="L155" i="73"/>
  <c r="K155" i="73"/>
  <c r="J155" i="73"/>
  <c r="I155" i="73"/>
  <c r="H155" i="73"/>
  <c r="G154" i="73"/>
  <c r="G153" i="73"/>
  <c r="G152" i="73"/>
  <c r="H143" i="73"/>
  <c r="G143" i="73" s="1"/>
  <c r="I4" i="73"/>
  <c r="J4" i="73" s="1"/>
  <c r="K4" i="73"/>
  <c r="H2" i="73"/>
  <c r="S17" i="72"/>
  <c r="Q17" i="72"/>
  <c r="P17" i="72"/>
  <c r="M17" i="72"/>
  <c r="K17" i="72"/>
  <c r="J17" i="72"/>
  <c r="G17" i="72"/>
  <c r="E17" i="72"/>
  <c r="D17" i="72"/>
  <c r="Y16" i="72"/>
  <c r="W16" i="72"/>
  <c r="V16" i="72"/>
  <c r="T16" i="72"/>
  <c r="R16" i="72"/>
  <c r="N16" i="72"/>
  <c r="L16" i="72"/>
  <c r="H16" i="72"/>
  <c r="F16" i="72"/>
  <c r="C16" i="72"/>
  <c r="I16" i="72" s="1"/>
  <c r="Y15" i="72"/>
  <c r="W15" i="72"/>
  <c r="BK22" i="71" s="1"/>
  <c r="V15" i="72"/>
  <c r="X15" i="72" s="1"/>
  <c r="U15" i="72"/>
  <c r="T15" i="72"/>
  <c r="R15" i="72"/>
  <c r="O15" i="72"/>
  <c r="AA15" i="72" s="1"/>
  <c r="N15" i="72"/>
  <c r="L15" i="72"/>
  <c r="I15" i="72"/>
  <c r="H15" i="72"/>
  <c r="F15" i="72"/>
  <c r="Y14" i="72"/>
  <c r="W14" i="72"/>
  <c r="BF24" i="71"/>
  <c r="V14" i="72"/>
  <c r="T14" i="72"/>
  <c r="R14" i="72"/>
  <c r="N14" i="72"/>
  <c r="L14" i="72"/>
  <c r="H14" i="72"/>
  <c r="F14" i="72"/>
  <c r="C14" i="72"/>
  <c r="Y13" i="72"/>
  <c r="W13" i="72"/>
  <c r="V13" i="72"/>
  <c r="U13" i="72"/>
  <c r="T13" i="72"/>
  <c r="R13" i="72"/>
  <c r="O13" i="72"/>
  <c r="N13" i="72"/>
  <c r="L13" i="72"/>
  <c r="I13" i="72"/>
  <c r="H13" i="72"/>
  <c r="F13" i="72"/>
  <c r="Y12" i="72"/>
  <c r="W12" i="72"/>
  <c r="V12" i="72"/>
  <c r="U12" i="72"/>
  <c r="AA12" i="72" s="1"/>
  <c r="T12" i="72"/>
  <c r="R12" i="72"/>
  <c r="O12" i="72"/>
  <c r="N12" i="72"/>
  <c r="L12" i="72"/>
  <c r="I12" i="72"/>
  <c r="H12" i="72"/>
  <c r="F12" i="72"/>
  <c r="Y11" i="72"/>
  <c r="W11" i="72"/>
  <c r="V11" i="72"/>
  <c r="U11" i="72"/>
  <c r="T11" i="72"/>
  <c r="R11" i="72"/>
  <c r="O11" i="72"/>
  <c r="N11" i="72"/>
  <c r="L11" i="72"/>
  <c r="I11" i="72"/>
  <c r="H11" i="72"/>
  <c r="F11" i="72"/>
  <c r="Y10" i="72"/>
  <c r="W10" i="72"/>
  <c r="AG20" i="71" s="1"/>
  <c r="V10" i="72"/>
  <c r="T10" i="72"/>
  <c r="R10" i="72"/>
  <c r="N10" i="72"/>
  <c r="L10" i="72"/>
  <c r="H10" i="72"/>
  <c r="F10" i="72"/>
  <c r="C10" i="72"/>
  <c r="Y9" i="72"/>
  <c r="W9" i="72"/>
  <c r="V9" i="72"/>
  <c r="T9" i="72"/>
  <c r="R9" i="72"/>
  <c r="N9" i="72"/>
  <c r="L9" i="72"/>
  <c r="H9" i="72"/>
  <c r="F9" i="72"/>
  <c r="F17" i="72" s="1"/>
  <c r="C9" i="72"/>
  <c r="U9" i="72" s="1"/>
  <c r="Y8" i="72"/>
  <c r="W8" i="72"/>
  <c r="V8" i="72"/>
  <c r="T8" i="72"/>
  <c r="R8" i="72"/>
  <c r="N8" i="72"/>
  <c r="L8" i="72"/>
  <c r="H8" i="72"/>
  <c r="F8" i="72"/>
  <c r="C8" i="72"/>
  <c r="Y7" i="72"/>
  <c r="W7" i="72"/>
  <c r="Q22" i="71" s="1"/>
  <c r="V7" i="72"/>
  <c r="U7" i="72"/>
  <c r="T7" i="72"/>
  <c r="R7" i="72"/>
  <c r="O7" i="72"/>
  <c r="N7" i="72"/>
  <c r="L7" i="72"/>
  <c r="I7" i="72"/>
  <c r="H7" i="72"/>
  <c r="F7" i="72"/>
  <c r="Y6" i="72"/>
  <c r="W6" i="72"/>
  <c r="V6" i="72"/>
  <c r="U6" i="72"/>
  <c r="T6" i="72"/>
  <c r="R6" i="72"/>
  <c r="O6" i="72"/>
  <c r="N6" i="72"/>
  <c r="L6" i="72"/>
  <c r="I6" i="72"/>
  <c r="H6" i="72"/>
  <c r="F6" i="72"/>
  <c r="Y5" i="72"/>
  <c r="W5" i="72"/>
  <c r="E24" i="71" s="1"/>
  <c r="D22" i="71"/>
  <c r="V5" i="72"/>
  <c r="R5" i="72"/>
  <c r="L5" i="72"/>
  <c r="F5" i="72"/>
  <c r="C5" i="72"/>
  <c r="B5" i="72"/>
  <c r="H5" i="72" s="1"/>
  <c r="H41" i="71"/>
  <c r="G41" i="71"/>
  <c r="F41" i="71"/>
  <c r="E41" i="71"/>
  <c r="D41" i="71"/>
  <c r="C41" i="71"/>
  <c r="BA24" i="71"/>
  <c r="P24" i="71"/>
  <c r="AH22" i="71"/>
  <c r="O22" i="71"/>
  <c r="BE20" i="71"/>
  <c r="O20" i="71"/>
  <c r="C19" i="71"/>
  <c r="BM18" i="71"/>
  <c r="AG18" i="71"/>
  <c r="Q17" i="71"/>
  <c r="BQ14" i="71"/>
  <c r="BK14" i="71"/>
  <c r="BE14" i="71"/>
  <c r="AY14" i="71"/>
  <c r="AS14" i="71"/>
  <c r="AM14" i="71"/>
  <c r="AG14" i="71"/>
  <c r="AA14" i="71"/>
  <c r="DC331" i="70"/>
  <c r="H325" i="70"/>
  <c r="G325" i="70"/>
  <c r="D325" i="70"/>
  <c r="C325" i="70"/>
  <c r="DC324" i="70"/>
  <c r="DC323" i="70"/>
  <c r="H322" i="70"/>
  <c r="G322" i="70"/>
  <c r="D322" i="70"/>
  <c r="C322" i="70"/>
  <c r="DC321" i="70"/>
  <c r="DC320" i="70"/>
  <c r="H319" i="70"/>
  <c r="G319" i="70"/>
  <c r="D319" i="70"/>
  <c r="C319" i="70"/>
  <c r="DC318" i="70"/>
  <c r="DC317" i="70"/>
  <c r="H316" i="70"/>
  <c r="G316" i="70"/>
  <c r="D316" i="70"/>
  <c r="C316" i="70"/>
  <c r="DC315" i="70"/>
  <c r="DC314" i="70"/>
  <c r="H313" i="70"/>
  <c r="G313" i="70"/>
  <c r="D313" i="70"/>
  <c r="C313" i="70"/>
  <c r="DC312" i="70"/>
  <c r="DC311" i="70"/>
  <c r="H310" i="70"/>
  <c r="G310" i="70"/>
  <c r="D310" i="70"/>
  <c r="C310" i="70"/>
  <c r="DC310" i="70" s="1"/>
  <c r="DC309" i="70"/>
  <c r="DC307" i="70"/>
  <c r="H307" i="70"/>
  <c r="G307" i="70"/>
  <c r="H306" i="70"/>
  <c r="G306" i="70"/>
  <c r="D306" i="70"/>
  <c r="C306" i="70"/>
  <c r="DC305" i="70"/>
  <c r="DC304" i="70"/>
  <c r="H303" i="70"/>
  <c r="G303" i="70"/>
  <c r="D303" i="70"/>
  <c r="C303" i="70"/>
  <c r="H297" i="70"/>
  <c r="G297" i="70"/>
  <c r="D297" i="70"/>
  <c r="C297" i="70"/>
  <c r="DC296" i="70"/>
  <c r="DC295" i="70"/>
  <c r="H294" i="70"/>
  <c r="G294" i="70"/>
  <c r="D294" i="70"/>
  <c r="C294" i="70"/>
  <c r="DC294" i="70" s="1"/>
  <c r="DC293" i="70"/>
  <c r="DC292" i="70"/>
  <c r="H291" i="70"/>
  <c r="G291" i="70"/>
  <c r="D291" i="70"/>
  <c r="C291" i="70"/>
  <c r="DC291" i="70" s="1"/>
  <c r="DC290" i="70"/>
  <c r="DC289" i="70"/>
  <c r="H288" i="70"/>
  <c r="G288" i="70"/>
  <c r="D288" i="70"/>
  <c r="C288" i="70"/>
  <c r="DC287" i="70"/>
  <c r="DC286" i="70"/>
  <c r="H285" i="70"/>
  <c r="G285" i="70"/>
  <c r="D285" i="70"/>
  <c r="C285" i="70"/>
  <c r="DC284" i="70"/>
  <c r="DC283" i="70"/>
  <c r="H282" i="70"/>
  <c r="G282" i="70"/>
  <c r="D282" i="70"/>
  <c r="C282" i="70"/>
  <c r="DC281" i="70"/>
  <c r="DC279" i="70"/>
  <c r="H279" i="70"/>
  <c r="G279" i="70"/>
  <c r="H278" i="70"/>
  <c r="G278" i="70"/>
  <c r="D278" i="70"/>
  <c r="C278" i="70"/>
  <c r="DC278" i="70" s="1"/>
  <c r="DC277" i="70"/>
  <c r="DC276" i="70"/>
  <c r="H275" i="70"/>
  <c r="G275" i="70"/>
  <c r="D275" i="70"/>
  <c r="C275" i="70"/>
  <c r="DC275" i="70" s="1"/>
  <c r="H269" i="70"/>
  <c r="G269" i="70"/>
  <c r="D269" i="70"/>
  <c r="C269" i="70"/>
  <c r="DC268" i="70"/>
  <c r="DC267" i="70"/>
  <c r="H266" i="70"/>
  <c r="G266" i="70"/>
  <c r="D266" i="70"/>
  <c r="C266" i="70"/>
  <c r="DC265" i="70"/>
  <c r="DC264" i="70"/>
  <c r="H263" i="70"/>
  <c r="G263" i="70"/>
  <c r="D263" i="70"/>
  <c r="C263" i="70"/>
  <c r="DC262" i="70"/>
  <c r="DC261" i="70"/>
  <c r="H260" i="70"/>
  <c r="G260" i="70"/>
  <c r="D260" i="70"/>
  <c r="C260" i="70"/>
  <c r="DC259" i="70"/>
  <c r="DC258" i="70"/>
  <c r="H257" i="70"/>
  <c r="G257" i="70"/>
  <c r="D257" i="70"/>
  <c r="C257" i="70"/>
  <c r="DC256" i="70"/>
  <c r="DC255" i="70"/>
  <c r="H254" i="70"/>
  <c r="G254" i="70"/>
  <c r="D254" i="70"/>
  <c r="C254" i="70"/>
  <c r="DC253" i="70"/>
  <c r="DC251" i="70"/>
  <c r="H251" i="70"/>
  <c r="G251" i="70"/>
  <c r="H250" i="70"/>
  <c r="G250" i="70"/>
  <c r="D250" i="70"/>
  <c r="C250" i="70"/>
  <c r="DC249" i="70"/>
  <c r="DC248" i="70"/>
  <c r="H247" i="70"/>
  <c r="G247" i="70"/>
  <c r="D247" i="70"/>
  <c r="C247" i="70"/>
  <c r="H241" i="70"/>
  <c r="G241" i="70"/>
  <c r="D241" i="70"/>
  <c r="C241" i="70"/>
  <c r="DC240" i="70"/>
  <c r="DC239" i="70"/>
  <c r="H238" i="70"/>
  <c r="G238" i="70"/>
  <c r="D238" i="70"/>
  <c r="C238" i="70"/>
  <c r="DC238" i="70" s="1"/>
  <c r="DC237" i="70"/>
  <c r="DC236" i="70"/>
  <c r="H235" i="70"/>
  <c r="G235" i="70"/>
  <c r="D235" i="70"/>
  <c r="C235" i="70"/>
  <c r="DC235" i="70" s="1"/>
  <c r="DC234" i="70"/>
  <c r="DC233" i="70"/>
  <c r="H232" i="70"/>
  <c r="G232" i="70"/>
  <c r="D232" i="70"/>
  <c r="C232" i="70"/>
  <c r="DC232" i="70" s="1"/>
  <c r="DC231" i="70"/>
  <c r="DC230" i="70"/>
  <c r="H229" i="70"/>
  <c r="G229" i="70"/>
  <c r="D229" i="70"/>
  <c r="C229" i="70"/>
  <c r="DC228" i="70"/>
  <c r="DC227" i="70"/>
  <c r="G226" i="70"/>
  <c r="D226" i="70"/>
  <c r="C226" i="70"/>
  <c r="DC225" i="70"/>
  <c r="DC223" i="70"/>
  <c r="CJ223" i="70"/>
  <c r="CI223" i="70"/>
  <c r="CI142" i="70" s="1"/>
  <c r="CE40" i="64" s="1"/>
  <c r="CH223" i="70"/>
  <c r="CG223" i="70"/>
  <c r="CG142" i="70" s="1"/>
  <c r="CC40" i="64" s="1"/>
  <c r="CF223" i="70"/>
  <c r="CF142" i="70" s="1"/>
  <c r="CE223" i="70"/>
  <c r="CE142" i="70" s="1"/>
  <c r="CA40" i="64" s="1"/>
  <c r="CD223" i="70"/>
  <c r="CC223" i="70"/>
  <c r="CB223" i="70"/>
  <c r="CB142" i="70" s="1"/>
  <c r="BX40" i="64" s="1"/>
  <c r="CA223" i="70"/>
  <c r="CA142" i="70" s="1"/>
  <c r="BW40" i="64" s="1"/>
  <c r="BZ223" i="70"/>
  <c r="BY223" i="70"/>
  <c r="BY142" i="70" s="1"/>
  <c r="BU40" i="64" s="1"/>
  <c r="BX223" i="70"/>
  <c r="BX142" i="70" s="1"/>
  <c r="BT40" i="64" s="1"/>
  <c r="BW223" i="70"/>
  <c r="BW142" i="70" s="1"/>
  <c r="BS40" i="64" s="1"/>
  <c r="BV223" i="70"/>
  <c r="BV142" i="70" s="1"/>
  <c r="BR40" i="64" s="1"/>
  <c r="BU223" i="70"/>
  <c r="BU142" i="70" s="1"/>
  <c r="BQ40" i="64" s="1"/>
  <c r="BT223" i="70"/>
  <c r="BS223" i="70"/>
  <c r="BR223" i="70"/>
  <c r="BQ223" i="70"/>
  <c r="BQ142" i="70" s="1"/>
  <c r="BM40" i="64" s="1"/>
  <c r="BP223" i="70"/>
  <c r="BP142" i="70" s="1"/>
  <c r="BL40" i="64" s="1"/>
  <c r="BO223" i="70"/>
  <c r="BO142" i="70" s="1"/>
  <c r="BN223" i="70"/>
  <c r="BN142" i="70" s="1"/>
  <c r="BJ40" i="64" s="1"/>
  <c r="BM223" i="70"/>
  <c r="BM142" i="70" s="1"/>
  <c r="BI40" i="64" s="1"/>
  <c r="BL223" i="70"/>
  <c r="BL142" i="70" s="1"/>
  <c r="BH40" i="64" s="1"/>
  <c r="BK223" i="70"/>
  <c r="BK142" i="70" s="1"/>
  <c r="BG40" i="64" s="1"/>
  <c r="BJ223" i="70"/>
  <c r="BJ142" i="70" s="1"/>
  <c r="BF40" i="64" s="1"/>
  <c r="BI223" i="70"/>
  <c r="BI142" i="70" s="1"/>
  <c r="BH223" i="70"/>
  <c r="BH142" i="70" s="1"/>
  <c r="BD40" i="64" s="1"/>
  <c r="BG223" i="70"/>
  <c r="BG142" i="70" s="1"/>
  <c r="BC40" i="64" s="1"/>
  <c r="BF223" i="70"/>
  <c r="BF142" i="70" s="1"/>
  <c r="BB40" i="64" s="1"/>
  <c r="BE223" i="70"/>
  <c r="BD223" i="70"/>
  <c r="BC223" i="70"/>
  <c r="BB223" i="70"/>
  <c r="BA223" i="70"/>
  <c r="BA142" i="70" s="1"/>
  <c r="AW40" i="64" s="1"/>
  <c r="AZ223" i="70"/>
  <c r="AZ142" i="70" s="1"/>
  <c r="AV40" i="64" s="1"/>
  <c r="AY223" i="70"/>
  <c r="AY142" i="70" s="1"/>
  <c r="AU40" i="64" s="1"/>
  <c r="AX223" i="70"/>
  <c r="AX142" i="70" s="1"/>
  <c r="AT40" i="64" s="1"/>
  <c r="AW223" i="70"/>
  <c r="AV223" i="70"/>
  <c r="AV142" i="70" s="1"/>
  <c r="AR40" i="64" s="1"/>
  <c r="AU223" i="70"/>
  <c r="AT223" i="70"/>
  <c r="AS223" i="70"/>
  <c r="AS142" i="70" s="1"/>
  <c r="AO40" i="64" s="1"/>
  <c r="AR223" i="70"/>
  <c r="AQ223" i="70"/>
  <c r="AQ142" i="70" s="1"/>
  <c r="AP223" i="70"/>
  <c r="AO223" i="70"/>
  <c r="AN223" i="70"/>
  <c r="AN142" i="70" s="1"/>
  <c r="AJ40" i="64" s="1"/>
  <c r="AM223" i="70"/>
  <c r="AM142" i="70" s="1"/>
  <c r="AI40" i="64" s="1"/>
  <c r="AL223" i="70"/>
  <c r="AL142" i="70" s="1"/>
  <c r="AH40" i="64" s="1"/>
  <c r="AK223" i="70"/>
  <c r="AJ223" i="70"/>
  <c r="AI223" i="70"/>
  <c r="AI142" i="70" s="1"/>
  <c r="AE40" i="64" s="1"/>
  <c r="AH223" i="70"/>
  <c r="AH142" i="70" s="1"/>
  <c r="AD40" i="64" s="1"/>
  <c r="AG223" i="70"/>
  <c r="AC40" i="67" s="1"/>
  <c r="AF223" i="70"/>
  <c r="AE223" i="70"/>
  <c r="AD223" i="70"/>
  <c r="AC223" i="70"/>
  <c r="AC142" i="70" s="1"/>
  <c r="Y40" i="64" s="1"/>
  <c r="AB223" i="70"/>
  <c r="AB142" i="70" s="1"/>
  <c r="X40" i="64" s="1"/>
  <c r="AA223" i="70"/>
  <c r="AA142" i="70" s="1"/>
  <c r="W40" i="64" s="1"/>
  <c r="Z223" i="70"/>
  <c r="Z142" i="70" s="1"/>
  <c r="Y223" i="70"/>
  <c r="X223" i="70"/>
  <c r="X142" i="70" s="1"/>
  <c r="T40" i="64" s="1"/>
  <c r="W223" i="70"/>
  <c r="V223" i="70"/>
  <c r="U223" i="70"/>
  <c r="U142" i="70" s="1"/>
  <c r="Q40" i="64" s="1"/>
  <c r="T223" i="70"/>
  <c r="T142" i="70" s="1"/>
  <c r="P40" i="64" s="1"/>
  <c r="G223" i="70"/>
  <c r="CJ222" i="70"/>
  <c r="CF19" i="67" s="1"/>
  <c r="CI222" i="70"/>
  <c r="CE19" i="67" s="1"/>
  <c r="CH222" i="70"/>
  <c r="CD19" i="67" s="1"/>
  <c r="CG222" i="70"/>
  <c r="CC19" i="67" s="1"/>
  <c r="CF222" i="70"/>
  <c r="CB19" i="67" s="1"/>
  <c r="CE222" i="70"/>
  <c r="CD222" i="70"/>
  <c r="BZ19" i="67" s="1"/>
  <c r="CC222" i="70"/>
  <c r="BY19" i="67" s="1"/>
  <c r="CB222" i="70"/>
  <c r="CA222" i="70"/>
  <c r="BW19" i="67" s="1"/>
  <c r="BZ222" i="70"/>
  <c r="BV19" i="67" s="1"/>
  <c r="BY222" i="70"/>
  <c r="BU19" i="67" s="1"/>
  <c r="BX222" i="70"/>
  <c r="BT19" i="67" s="1"/>
  <c r="BW222" i="70"/>
  <c r="BS19" i="67" s="1"/>
  <c r="BV222" i="70"/>
  <c r="BU222" i="70"/>
  <c r="BQ19" i="67" s="1"/>
  <c r="BT222" i="70"/>
  <c r="BS222" i="70"/>
  <c r="BO19" i="67" s="1"/>
  <c r="BR222" i="70"/>
  <c r="BN19" i="67" s="1"/>
  <c r="BQ222" i="70"/>
  <c r="BM19" i="67" s="1"/>
  <c r="BP222" i="70"/>
  <c r="BL19" i="67" s="1"/>
  <c r="BO222" i="70"/>
  <c r="BK19" i="67" s="1"/>
  <c r="BN222" i="70"/>
  <c r="BJ19" i="67" s="1"/>
  <c r="BM222" i="70"/>
  <c r="BI19" i="67" s="1"/>
  <c r="BL222" i="70"/>
  <c r="BK222" i="70"/>
  <c r="BG19" i="67" s="1"/>
  <c r="BJ222" i="70"/>
  <c r="BF19" i="67" s="1"/>
  <c r="BI222" i="70"/>
  <c r="BE19" i="67" s="1"/>
  <c r="BH222" i="70"/>
  <c r="BD19" i="67" s="1"/>
  <c r="BG222" i="70"/>
  <c r="BF222" i="70"/>
  <c r="BE222" i="70"/>
  <c r="BA19" i="67" s="1"/>
  <c r="BD222" i="70"/>
  <c r="AZ19" i="67" s="1"/>
  <c r="BC222" i="70"/>
  <c r="AY19" i="67" s="1"/>
  <c r="BB222" i="70"/>
  <c r="AX19" i="67" s="1"/>
  <c r="BA222" i="70"/>
  <c r="AW19" i="67" s="1"/>
  <c r="AZ222" i="70"/>
  <c r="AV19" i="67" s="1"/>
  <c r="AY222" i="70"/>
  <c r="AU19" i="67"/>
  <c r="AX222" i="70"/>
  <c r="AT19" i="67" s="1"/>
  <c r="AW222" i="70"/>
  <c r="AS19" i="67" s="1"/>
  <c r="AV222" i="70"/>
  <c r="AR19" i="67" s="1"/>
  <c r="AU222" i="70"/>
  <c r="AQ19" i="67" s="1"/>
  <c r="AT222" i="70"/>
  <c r="AP19" i="67" s="1"/>
  <c r="AS222" i="70"/>
  <c r="AO19" i="67" s="1"/>
  <c r="AR222" i="70"/>
  <c r="AN19" i="67" s="1"/>
  <c r="AQ222" i="70"/>
  <c r="AM19" i="67" s="1"/>
  <c r="AP222" i="70"/>
  <c r="AO222" i="70"/>
  <c r="AK19" i="67" s="1"/>
  <c r="AN222" i="70"/>
  <c r="AJ19" i="67" s="1"/>
  <c r="AM222" i="70"/>
  <c r="AI19" i="67" s="1"/>
  <c r="AL222" i="70"/>
  <c r="AH19" i="67" s="1"/>
  <c r="AK222" i="70"/>
  <c r="AG19" i="67" s="1"/>
  <c r="AJ222" i="70"/>
  <c r="AI222" i="70"/>
  <c r="AH222" i="70"/>
  <c r="AD19" i="67" s="1"/>
  <c r="AG222" i="70"/>
  <c r="AC19" i="67" s="1"/>
  <c r="AF222" i="70"/>
  <c r="AB19" i="67" s="1"/>
  <c r="AE222" i="70"/>
  <c r="AA19" i="67" s="1"/>
  <c r="AD222" i="70"/>
  <c r="Z19" i="67" s="1"/>
  <c r="AC222" i="70"/>
  <c r="Y19" i="67" s="1"/>
  <c r="AB222" i="70"/>
  <c r="AA222" i="70"/>
  <c r="W19" i="67" s="1"/>
  <c r="Z222" i="70"/>
  <c r="V19" i="67" s="1"/>
  <c r="Y222" i="70"/>
  <c r="U19" i="67" s="1"/>
  <c r="X222" i="70"/>
  <c r="T19" i="67" s="1"/>
  <c r="W222" i="70"/>
  <c r="S19" i="67" s="1"/>
  <c r="V222" i="70"/>
  <c r="R19" i="67" s="1"/>
  <c r="U222" i="70"/>
  <c r="Q19" i="67" s="1"/>
  <c r="T222" i="70"/>
  <c r="R222" i="70"/>
  <c r="N19" i="67" s="1"/>
  <c r="G222" i="70"/>
  <c r="D222" i="70"/>
  <c r="C222" i="70"/>
  <c r="DC222" i="70" s="1"/>
  <c r="DC221" i="70"/>
  <c r="DC220" i="70"/>
  <c r="CJ219" i="70"/>
  <c r="CF18" i="67" s="1"/>
  <c r="CI219" i="70"/>
  <c r="CE18" i="67" s="1"/>
  <c r="CH219" i="70"/>
  <c r="CD18" i="67" s="1"/>
  <c r="CG219" i="70"/>
  <c r="CC18" i="67" s="1"/>
  <c r="CF219" i="70"/>
  <c r="CB18" i="67" s="1"/>
  <c r="CE219" i="70"/>
  <c r="CA18" i="67" s="1"/>
  <c r="CD219" i="70"/>
  <c r="BZ18" i="67" s="1"/>
  <c r="CC219" i="70"/>
  <c r="BY18" i="67" s="1"/>
  <c r="CB219" i="70"/>
  <c r="BX18" i="67" s="1"/>
  <c r="CA219" i="70"/>
  <c r="BW18" i="67" s="1"/>
  <c r="BZ219" i="70"/>
  <c r="BY219" i="70"/>
  <c r="BU18" i="67" s="1"/>
  <c r="BX219" i="70"/>
  <c r="BT18" i="67" s="1"/>
  <c r="BW219" i="70"/>
  <c r="BS18" i="67" s="1"/>
  <c r="BV219" i="70"/>
  <c r="BR18" i="67" s="1"/>
  <c r="BU219" i="70"/>
  <c r="BQ18" i="67" s="1"/>
  <c r="BT219" i="70"/>
  <c r="BP18" i="67" s="1"/>
  <c r="BS219" i="70"/>
  <c r="BO18" i="67" s="1"/>
  <c r="BR219" i="70"/>
  <c r="BN18" i="67" s="1"/>
  <c r="BQ219" i="70"/>
  <c r="BM18" i="67" s="1"/>
  <c r="BP219" i="70"/>
  <c r="BL18" i="67" s="1"/>
  <c r="BO219" i="70"/>
  <c r="BK18" i="67" s="1"/>
  <c r="BN219" i="70"/>
  <c r="BJ18" i="67" s="1"/>
  <c r="BM219" i="70"/>
  <c r="BI18" i="67" s="1"/>
  <c r="BL219" i="70"/>
  <c r="BH18" i="67" s="1"/>
  <c r="BK219" i="70"/>
  <c r="BG18" i="67" s="1"/>
  <c r="BJ219" i="70"/>
  <c r="BI219" i="70"/>
  <c r="BE18" i="67" s="1"/>
  <c r="BH219" i="70"/>
  <c r="BD18" i="67" s="1"/>
  <c r="BG219" i="70"/>
  <c r="BC18" i="67" s="1"/>
  <c r="BF219" i="70"/>
  <c r="BB18" i="67" s="1"/>
  <c r="BE219" i="70"/>
  <c r="BA18" i="67" s="1"/>
  <c r="BD219" i="70"/>
  <c r="AZ18" i="67" s="1"/>
  <c r="BC219" i="70"/>
  <c r="BB219" i="70"/>
  <c r="BA219" i="70"/>
  <c r="AW18" i="67" s="1"/>
  <c r="AZ219" i="70"/>
  <c r="AV18" i="67" s="1"/>
  <c r="AY219" i="70"/>
  <c r="AU18" i="67" s="1"/>
  <c r="AX219" i="70"/>
  <c r="AT18" i="67" s="1"/>
  <c r="AW219" i="70"/>
  <c r="AS18" i="67" s="1"/>
  <c r="AV219" i="70"/>
  <c r="AR18" i="67" s="1"/>
  <c r="AU219" i="70"/>
  <c r="AQ18" i="67" s="1"/>
  <c r="AT219" i="70"/>
  <c r="AP18" i="67" s="1"/>
  <c r="AS219" i="70"/>
  <c r="AO18" i="67" s="1"/>
  <c r="AR219" i="70"/>
  <c r="AN18" i="67" s="1"/>
  <c r="AQ219" i="70"/>
  <c r="AM18" i="67" s="1"/>
  <c r="AP219" i="70"/>
  <c r="AL18" i="67" s="1"/>
  <c r="AO219" i="70"/>
  <c r="AK18" i="67" s="1"/>
  <c r="AN219" i="70"/>
  <c r="AJ18" i="67" s="1"/>
  <c r="AM219" i="70"/>
  <c r="AI18" i="67" s="1"/>
  <c r="AL219" i="70"/>
  <c r="AK219" i="70"/>
  <c r="AG18" i="67" s="1"/>
  <c r="AJ219" i="70"/>
  <c r="AF18" i="67" s="1"/>
  <c r="AI219" i="70"/>
  <c r="AE18" i="67" s="1"/>
  <c r="AH219" i="70"/>
  <c r="AD18" i="67" s="1"/>
  <c r="AG219" i="70"/>
  <c r="AC18" i="67" s="1"/>
  <c r="AF219" i="70"/>
  <c r="AB18" i="67" s="1"/>
  <c r="AE219" i="70"/>
  <c r="AD219" i="70"/>
  <c r="AC219" i="70"/>
  <c r="Y18" i="67" s="1"/>
  <c r="AB219" i="70"/>
  <c r="X18" i="67" s="1"/>
  <c r="AA219" i="70"/>
  <c r="W18" i="67" s="1"/>
  <c r="Z219" i="70"/>
  <c r="V18" i="67" s="1"/>
  <c r="Y219" i="70"/>
  <c r="U18" i="67" s="1"/>
  <c r="X219" i="70"/>
  <c r="T18" i="67" s="1"/>
  <c r="W219" i="70"/>
  <c r="S18" i="67" s="1"/>
  <c r="V219" i="70"/>
  <c r="U219" i="70"/>
  <c r="Q18" i="67" s="1"/>
  <c r="T219" i="70"/>
  <c r="P18" i="67" s="1"/>
  <c r="I219" i="70"/>
  <c r="E18" i="67" s="1"/>
  <c r="G219" i="70"/>
  <c r="D219" i="70"/>
  <c r="C219" i="70"/>
  <c r="H213" i="70"/>
  <c r="G213" i="70"/>
  <c r="D213" i="70"/>
  <c r="C213" i="70"/>
  <c r="DC213" i="70" s="1"/>
  <c r="DC212" i="70"/>
  <c r="DC211" i="70"/>
  <c r="H210" i="70"/>
  <c r="G210" i="70"/>
  <c r="D210" i="70"/>
  <c r="C210" i="70"/>
  <c r="DC209" i="70"/>
  <c r="DC208" i="70"/>
  <c r="H207" i="70"/>
  <c r="G207" i="70"/>
  <c r="D207" i="70"/>
  <c r="C207" i="70"/>
  <c r="DC206" i="70"/>
  <c r="DC205" i="70"/>
  <c r="H204" i="70"/>
  <c r="G204" i="70"/>
  <c r="D204" i="70"/>
  <c r="C204" i="70"/>
  <c r="DC203" i="70"/>
  <c r="DC202" i="70"/>
  <c r="H201" i="70"/>
  <c r="G201" i="70"/>
  <c r="D201" i="70"/>
  <c r="C201" i="70"/>
  <c r="DC201" i="70" s="1"/>
  <c r="DC200" i="70"/>
  <c r="DC199" i="70"/>
  <c r="CJ198" i="70"/>
  <c r="CF20" i="66" s="1"/>
  <c r="CI198" i="70"/>
  <c r="CE20" i="66" s="1"/>
  <c r="CH198" i="70"/>
  <c r="CG198" i="70"/>
  <c r="CC20" i="66" s="1"/>
  <c r="CF198" i="70"/>
  <c r="CB20" i="66" s="1"/>
  <c r="CE198" i="70"/>
  <c r="CA20" i="66" s="1"/>
  <c r="CD198" i="70"/>
  <c r="BZ20" i="66" s="1"/>
  <c r="CC198" i="70"/>
  <c r="BY20" i="66" s="1"/>
  <c r="CB198" i="70"/>
  <c r="BX20" i="66" s="1"/>
  <c r="CA198" i="70"/>
  <c r="BW20" i="66" s="1"/>
  <c r="BZ198" i="70"/>
  <c r="BV20" i="66" s="1"/>
  <c r="BY198" i="70"/>
  <c r="BU20" i="66" s="1"/>
  <c r="BX198" i="70"/>
  <c r="BT20" i="66" s="1"/>
  <c r="BW198" i="70"/>
  <c r="BS20" i="66" s="1"/>
  <c r="BV198" i="70"/>
  <c r="BR20" i="66" s="1"/>
  <c r="BU198" i="70"/>
  <c r="BQ20" i="66" s="1"/>
  <c r="BT198" i="70"/>
  <c r="BP20" i="66" s="1"/>
  <c r="BS198" i="70"/>
  <c r="BO20" i="66" s="1"/>
  <c r="BR198" i="70"/>
  <c r="BQ198" i="70"/>
  <c r="BM20" i="66" s="1"/>
  <c r="BP198" i="70"/>
  <c r="BL20" i="66" s="1"/>
  <c r="BO198" i="70"/>
  <c r="BN198" i="70"/>
  <c r="BJ20" i="66" s="1"/>
  <c r="BM198" i="70"/>
  <c r="BI20" i="66" s="1"/>
  <c r="BL198" i="70"/>
  <c r="BH20" i="66" s="1"/>
  <c r="BK198" i="70"/>
  <c r="BG20" i="66" s="1"/>
  <c r="BJ198" i="70"/>
  <c r="BI198" i="70"/>
  <c r="BE20" i="66" s="1"/>
  <c r="BH198" i="70"/>
  <c r="BD20" i="66" s="1"/>
  <c r="BG198" i="70"/>
  <c r="BC20" i="66" s="1"/>
  <c r="BF198" i="70"/>
  <c r="BB20" i="66" s="1"/>
  <c r="BE198" i="70"/>
  <c r="BA20" i="66" s="1"/>
  <c r="BD198" i="70"/>
  <c r="AZ20" i="66" s="1"/>
  <c r="BC198" i="70"/>
  <c r="AY20" i="66" s="1"/>
  <c r="BB198" i="70"/>
  <c r="AX20" i="66" s="1"/>
  <c r="BA198" i="70"/>
  <c r="AW20" i="66" s="1"/>
  <c r="AZ198" i="70"/>
  <c r="AV20" i="66" s="1"/>
  <c r="AY198" i="70"/>
  <c r="AX198" i="70"/>
  <c r="AT20" i="66" s="1"/>
  <c r="AW198" i="70"/>
  <c r="AV198" i="70"/>
  <c r="AR20" i="66" s="1"/>
  <c r="AU198" i="70"/>
  <c r="AQ20" i="66" s="1"/>
  <c r="AT198" i="70"/>
  <c r="AP20" i="66" s="1"/>
  <c r="AS198" i="70"/>
  <c r="AR198" i="70"/>
  <c r="AN20" i="66" s="1"/>
  <c r="AQ198" i="70"/>
  <c r="AM20" i="66" s="1"/>
  <c r="AP198" i="70"/>
  <c r="AL20" i="66" s="1"/>
  <c r="AO198" i="70"/>
  <c r="AK20" i="66" s="1"/>
  <c r="AN198" i="70"/>
  <c r="AJ20" i="66" s="1"/>
  <c r="AM198" i="70"/>
  <c r="AI20" i="66" s="1"/>
  <c r="AL198" i="70"/>
  <c r="AK198" i="70"/>
  <c r="AG20" i="66" s="1"/>
  <c r="AJ198" i="70"/>
  <c r="AF20" i="66" s="1"/>
  <c r="AI198" i="70"/>
  <c r="AE20" i="66" s="1"/>
  <c r="AH198" i="70"/>
  <c r="AD20" i="66" s="1"/>
  <c r="AG198" i="70"/>
  <c r="AF198" i="70"/>
  <c r="AB20" i="66" s="1"/>
  <c r="AE198" i="70"/>
  <c r="AA20" i="66" s="1"/>
  <c r="AD198" i="70"/>
  <c r="Z20" i="66" s="1"/>
  <c r="AC198" i="70"/>
  <c r="AB198" i="70"/>
  <c r="X20" i="66" s="1"/>
  <c r="AA198" i="70"/>
  <c r="W20" i="66" s="1"/>
  <c r="Z198" i="70"/>
  <c r="V20" i="66" s="1"/>
  <c r="Y198" i="70"/>
  <c r="U20" i="66" s="1"/>
  <c r="X198" i="70"/>
  <c r="T20" i="66" s="1"/>
  <c r="W198" i="70"/>
  <c r="S20" i="66" s="1"/>
  <c r="V198" i="70"/>
  <c r="R20" i="66" s="1"/>
  <c r="U198" i="70"/>
  <c r="Q20" i="66" s="1"/>
  <c r="T198" i="70"/>
  <c r="P20" i="66" s="1"/>
  <c r="G198" i="70"/>
  <c r="D198" i="70"/>
  <c r="C198" i="70"/>
  <c r="DC197" i="70"/>
  <c r="DC195" i="70"/>
  <c r="H195" i="70"/>
  <c r="G195" i="70"/>
  <c r="CJ194" i="70"/>
  <c r="CF19" i="66" s="1"/>
  <c r="CI194" i="70"/>
  <c r="CE19" i="66" s="1"/>
  <c r="CH194" i="70"/>
  <c r="CD19" i="66" s="1"/>
  <c r="CG194" i="70"/>
  <c r="CC19" i="66" s="1"/>
  <c r="CF194" i="70"/>
  <c r="CB19" i="66" s="1"/>
  <c r="CE194" i="70"/>
  <c r="CA19" i="66" s="1"/>
  <c r="CD194" i="70"/>
  <c r="BZ19" i="66" s="1"/>
  <c r="CC194" i="70"/>
  <c r="BY19" i="66" s="1"/>
  <c r="CB194" i="70"/>
  <c r="BX19" i="66" s="1"/>
  <c r="CA194" i="70"/>
  <c r="BW19" i="66" s="1"/>
  <c r="BZ194" i="70"/>
  <c r="BV19" i="66" s="1"/>
  <c r="BY194" i="70"/>
  <c r="BU19" i="66" s="1"/>
  <c r="BX194" i="70"/>
  <c r="BT19" i="66" s="1"/>
  <c r="BW194" i="70"/>
  <c r="BS19" i="66" s="1"/>
  <c r="BV194" i="70"/>
  <c r="BU194" i="70"/>
  <c r="BQ19" i="66" s="1"/>
  <c r="BT194" i="70"/>
  <c r="BP19" i="66" s="1"/>
  <c r="BS194" i="70"/>
  <c r="BO19" i="66" s="1"/>
  <c r="BR194" i="70"/>
  <c r="BN19" i="66" s="1"/>
  <c r="BQ194" i="70"/>
  <c r="BM19" i="66" s="1"/>
  <c r="BP194" i="70"/>
  <c r="BL19" i="66" s="1"/>
  <c r="BO194" i="70"/>
  <c r="BK19" i="66" s="1"/>
  <c r="BN194" i="70"/>
  <c r="BM194" i="70"/>
  <c r="BI19" i="66" s="1"/>
  <c r="BL194" i="70"/>
  <c r="BH19" i="66" s="1"/>
  <c r="BK194" i="70"/>
  <c r="BG19" i="66" s="1"/>
  <c r="BJ194" i="70"/>
  <c r="BF19" i="66" s="1"/>
  <c r="BI194" i="70"/>
  <c r="BE19" i="66" s="1"/>
  <c r="BH194" i="70"/>
  <c r="BD19" i="66" s="1"/>
  <c r="BG194" i="70"/>
  <c r="BC19" i="66" s="1"/>
  <c r="BF194" i="70"/>
  <c r="BE194" i="70"/>
  <c r="BA19" i="66" s="1"/>
  <c r="BD194" i="70"/>
  <c r="AZ19" i="66" s="1"/>
  <c r="BC194" i="70"/>
  <c r="AY19" i="66" s="1"/>
  <c r="BB194" i="70"/>
  <c r="AX19" i="66" s="1"/>
  <c r="BA194" i="70"/>
  <c r="AW19" i="66" s="1"/>
  <c r="AZ194" i="70"/>
  <c r="AV19" i="66" s="1"/>
  <c r="AY194" i="70"/>
  <c r="AU19" i="66" s="1"/>
  <c r="AX194" i="70"/>
  <c r="AW194" i="70"/>
  <c r="AS19" i="66" s="1"/>
  <c r="AV194" i="70"/>
  <c r="AR19" i="66" s="1"/>
  <c r="AU194" i="70"/>
  <c r="AQ19" i="66" s="1"/>
  <c r="AT194" i="70"/>
  <c r="AP19" i="66" s="1"/>
  <c r="AS194" i="70"/>
  <c r="AO19" i="66" s="1"/>
  <c r="AR194" i="70"/>
  <c r="AN19" i="66" s="1"/>
  <c r="AQ194" i="70"/>
  <c r="AM19" i="66" s="1"/>
  <c r="AP194" i="70"/>
  <c r="AO194" i="70"/>
  <c r="AK19" i="66" s="1"/>
  <c r="AN194" i="70"/>
  <c r="AJ19" i="66" s="1"/>
  <c r="AM194" i="70"/>
  <c r="AI19" i="66" s="1"/>
  <c r="AL194" i="70"/>
  <c r="AH19" i="66" s="1"/>
  <c r="AK194" i="70"/>
  <c r="AG19" i="66" s="1"/>
  <c r="AJ194" i="70"/>
  <c r="AF19" i="66" s="1"/>
  <c r="AI194" i="70"/>
  <c r="AE19" i="66" s="1"/>
  <c r="AH194" i="70"/>
  <c r="AG194" i="70"/>
  <c r="AC19" i="66" s="1"/>
  <c r="AF194" i="70"/>
  <c r="AB19" i="66" s="1"/>
  <c r="AE194" i="70"/>
  <c r="AD194" i="70"/>
  <c r="Z19" i="66" s="1"/>
  <c r="AC194" i="70"/>
  <c r="Y19" i="66" s="1"/>
  <c r="AB194" i="70"/>
  <c r="X19" i="66" s="1"/>
  <c r="AA194" i="70"/>
  <c r="W19" i="66" s="1"/>
  <c r="Z194" i="70"/>
  <c r="V19" i="66" s="1"/>
  <c r="V194" i="70"/>
  <c r="R19" i="66" s="1"/>
  <c r="U194" i="70"/>
  <c r="Q19" i="66" s="1"/>
  <c r="T194" i="70"/>
  <c r="P19" i="66" s="1"/>
  <c r="G194" i="70"/>
  <c r="D194" i="70"/>
  <c r="C194" i="70"/>
  <c r="DC194" i="70" s="1"/>
  <c r="DC193" i="70"/>
  <c r="DC192" i="70"/>
  <c r="S191" i="70"/>
  <c r="R191" i="70"/>
  <c r="N18" i="66" s="1"/>
  <c r="Q191" i="70"/>
  <c r="P191" i="70"/>
  <c r="L18" i="66" s="1"/>
  <c r="I191" i="70"/>
  <c r="E18" i="66" s="1"/>
  <c r="G191" i="70"/>
  <c r="D191" i="70"/>
  <c r="DC191" i="70" s="1"/>
  <c r="C191" i="70"/>
  <c r="H185" i="70"/>
  <c r="G185" i="70"/>
  <c r="D185" i="70"/>
  <c r="C185" i="70"/>
  <c r="DC184" i="70"/>
  <c r="DC183" i="70"/>
  <c r="H182" i="70"/>
  <c r="G182" i="70"/>
  <c r="D182" i="70"/>
  <c r="C182" i="70"/>
  <c r="DC181" i="70"/>
  <c r="DC180" i="70"/>
  <c r="H179" i="70"/>
  <c r="G179" i="70"/>
  <c r="D179" i="70"/>
  <c r="DC179" i="70" s="1"/>
  <c r="C179" i="70"/>
  <c r="DC178" i="70"/>
  <c r="DC177" i="70"/>
  <c r="H176" i="70"/>
  <c r="G176" i="70"/>
  <c r="D176" i="70"/>
  <c r="C176" i="70"/>
  <c r="DC176" i="70" s="1"/>
  <c r="DC175" i="70"/>
  <c r="DC174" i="70"/>
  <c r="H173" i="70"/>
  <c r="G173" i="70"/>
  <c r="D173" i="70"/>
  <c r="C173" i="70"/>
  <c r="DC172" i="70"/>
  <c r="DC171" i="70"/>
  <c r="S170" i="70"/>
  <c r="O20" i="65" s="1"/>
  <c r="R170" i="70"/>
  <c r="Q170" i="70"/>
  <c r="M20" i="65" s="1"/>
  <c r="P170" i="70"/>
  <c r="L20" i="65" s="1"/>
  <c r="O170" i="70"/>
  <c r="K20" i="65" s="1"/>
  <c r="N170" i="70"/>
  <c r="J20" i="65" s="1"/>
  <c r="M170" i="70"/>
  <c r="I20" i="65" s="1"/>
  <c r="L170" i="70"/>
  <c r="H20" i="65" s="1"/>
  <c r="K170" i="70"/>
  <c r="G20" i="65" s="1"/>
  <c r="J170" i="70"/>
  <c r="J136" i="70" s="1"/>
  <c r="I170" i="70"/>
  <c r="G170" i="70"/>
  <c r="D170" i="70"/>
  <c r="C170" i="70"/>
  <c r="DC169" i="70"/>
  <c r="DC167" i="70"/>
  <c r="G167" i="70"/>
  <c r="DB166" i="70"/>
  <c r="DB170" i="70" s="1"/>
  <c r="DB173" i="70" s="1"/>
  <c r="DB176" i="70" s="1"/>
  <c r="DB179" i="70"/>
  <c r="DB182" i="70" s="1"/>
  <c r="DB185" i="70" s="1"/>
  <c r="DB191" i="70" s="1"/>
  <c r="DB194" i="70" s="1"/>
  <c r="DB198" i="70" s="1"/>
  <c r="DB201" i="70" s="1"/>
  <c r="DB204" i="70" s="1"/>
  <c r="DB207" i="70"/>
  <c r="DB210" i="70" s="1"/>
  <c r="DB213" i="70" s="1"/>
  <c r="DB219" i="70" s="1"/>
  <c r="DB222" i="70" s="1"/>
  <c r="DB226" i="70" s="1"/>
  <c r="DB229" i="70" s="1"/>
  <c r="DB232" i="70" s="1"/>
  <c r="DB235" i="70" s="1"/>
  <c r="DB238" i="70" s="1"/>
  <c r="DB241" i="70" s="1"/>
  <c r="DB247" i="70" s="1"/>
  <c r="DB250" i="70" s="1"/>
  <c r="DB254" i="70" s="1"/>
  <c r="DB257" i="70" s="1"/>
  <c r="DB260" i="70" s="1"/>
  <c r="DB263" i="70" s="1"/>
  <c r="DB266" i="70" s="1"/>
  <c r="DB269" i="70" s="1"/>
  <c r="DB275" i="70" s="1"/>
  <c r="DB278" i="70" s="1"/>
  <c r="DB282" i="70" s="1"/>
  <c r="DB285" i="70" s="1"/>
  <c r="DB288" i="70" s="1"/>
  <c r="DB291" i="70" s="1"/>
  <c r="DB294" i="70" s="1"/>
  <c r="DB297" i="70" s="1"/>
  <c r="DB303" i="70" s="1"/>
  <c r="DB306" i="70" s="1"/>
  <c r="DB310" i="70" s="1"/>
  <c r="DB313" i="70" s="1"/>
  <c r="DB316" i="70" s="1"/>
  <c r="DB319" i="70" s="1"/>
  <c r="DB322" i="70" s="1"/>
  <c r="DB325" i="70" s="1"/>
  <c r="DB331" i="70" s="1"/>
  <c r="DB340" i="70" s="1"/>
  <c r="DB341" i="70" s="1"/>
  <c r="Q166" i="70"/>
  <c r="G166" i="70"/>
  <c r="D166" i="70"/>
  <c r="C166" i="70"/>
  <c r="DC165" i="70"/>
  <c r="DC164" i="70"/>
  <c r="H163" i="70"/>
  <c r="G163" i="70"/>
  <c r="D163" i="70"/>
  <c r="C163" i="70"/>
  <c r="DC160" i="70"/>
  <c r="H160" i="70"/>
  <c r="DC147" i="70"/>
  <c r="DC146" i="70"/>
  <c r="DC142" i="70"/>
  <c r="AK142" i="70"/>
  <c r="DC141" i="70"/>
  <c r="H141" i="70"/>
  <c r="DC140" i="70"/>
  <c r="H140" i="70"/>
  <c r="DC139" i="70"/>
  <c r="H139" i="70"/>
  <c r="DC138" i="70"/>
  <c r="DC137" i="70"/>
  <c r="DC136" i="70"/>
  <c r="DC135" i="70"/>
  <c r="CJ135" i="70"/>
  <c r="CI135" i="70"/>
  <c r="CH135" i="70"/>
  <c r="CG135" i="70"/>
  <c r="CF135" i="70"/>
  <c r="CE135" i="70"/>
  <c r="CD135" i="70"/>
  <c r="CC135" i="70"/>
  <c r="CB135" i="70"/>
  <c r="CA135" i="70"/>
  <c r="BZ135" i="70"/>
  <c r="BY135" i="70"/>
  <c r="BX135" i="70"/>
  <c r="BW135" i="70"/>
  <c r="BV135" i="70"/>
  <c r="BU135" i="70"/>
  <c r="BT135" i="70"/>
  <c r="BS135" i="70"/>
  <c r="BR135" i="70"/>
  <c r="BQ135" i="70"/>
  <c r="BP135" i="70"/>
  <c r="BO135" i="70"/>
  <c r="BN135" i="70"/>
  <c r="BM135" i="70"/>
  <c r="BL135" i="70"/>
  <c r="BK135" i="70"/>
  <c r="BJ135" i="70"/>
  <c r="BI135" i="70"/>
  <c r="BH135" i="70"/>
  <c r="BG135" i="70"/>
  <c r="BF135" i="70"/>
  <c r="BE135" i="70"/>
  <c r="BD135" i="70"/>
  <c r="BC135" i="70"/>
  <c r="BB135" i="70"/>
  <c r="BA135" i="70"/>
  <c r="AZ135" i="70"/>
  <c r="AY135" i="70"/>
  <c r="AX135" i="70"/>
  <c r="AW135" i="70"/>
  <c r="AV135" i="70"/>
  <c r="AU135" i="70"/>
  <c r="AT135" i="70"/>
  <c r="AS135" i="70"/>
  <c r="AR135" i="70"/>
  <c r="AQ135" i="70"/>
  <c r="AP135" i="70"/>
  <c r="AO135" i="70"/>
  <c r="AN135" i="70"/>
  <c r="AM135" i="70"/>
  <c r="AL135" i="70"/>
  <c r="AK135" i="70"/>
  <c r="AJ135" i="70"/>
  <c r="AI135" i="70"/>
  <c r="AH135" i="70"/>
  <c r="AG135" i="70"/>
  <c r="AF135" i="70"/>
  <c r="AE135" i="70"/>
  <c r="AD135" i="70"/>
  <c r="AC135" i="70"/>
  <c r="AB135" i="70"/>
  <c r="AA135" i="70"/>
  <c r="Z135" i="70"/>
  <c r="Y135" i="70"/>
  <c r="X135" i="70"/>
  <c r="W135" i="70"/>
  <c r="V135" i="70"/>
  <c r="U135" i="70"/>
  <c r="T135" i="70"/>
  <c r="DC134" i="70"/>
  <c r="DC133" i="70"/>
  <c r="DC132" i="70"/>
  <c r="DC131" i="70"/>
  <c r="DC130" i="70"/>
  <c r="DC129" i="70"/>
  <c r="DC128" i="70"/>
  <c r="DC127" i="70"/>
  <c r="DC126" i="70"/>
  <c r="DC125" i="70"/>
  <c r="DC124" i="70"/>
  <c r="DC123" i="70"/>
  <c r="DC122" i="70"/>
  <c r="DC121" i="70"/>
  <c r="D120" i="70"/>
  <c r="DC120" i="70" s="1"/>
  <c r="D119" i="70"/>
  <c r="DC119" i="70" s="1"/>
  <c r="D118" i="70"/>
  <c r="DC118" i="70" s="1"/>
  <c r="D117" i="70"/>
  <c r="DC117" i="70" s="1"/>
  <c r="D116" i="70"/>
  <c r="DC116" i="70" s="1"/>
  <c r="D115" i="70"/>
  <c r="DC115" i="70" s="1"/>
  <c r="D114" i="70"/>
  <c r="DC114" i="70" s="1"/>
  <c r="D113" i="70"/>
  <c r="DC113" i="70" s="1"/>
  <c r="D112" i="70"/>
  <c r="DC112" i="70" s="1"/>
  <c r="D111" i="70"/>
  <c r="DC111" i="70" s="1"/>
  <c r="DC110" i="70"/>
  <c r="DC109" i="70"/>
  <c r="DC108" i="70"/>
  <c r="DC107" i="70"/>
  <c r="DC106" i="70"/>
  <c r="I106" i="70"/>
  <c r="DC105" i="70"/>
  <c r="DC104" i="70"/>
  <c r="DC103" i="70"/>
  <c r="DC102" i="70"/>
  <c r="DC101" i="70"/>
  <c r="DC100" i="70"/>
  <c r="DC99" i="70"/>
  <c r="DC98" i="70"/>
  <c r="DC97" i="70"/>
  <c r="DC96" i="70"/>
  <c r="DC95" i="70"/>
  <c r="H95" i="70"/>
  <c r="DC94" i="70"/>
  <c r="H94" i="70"/>
  <c r="DC93" i="70"/>
  <c r="H93" i="70"/>
  <c r="DC92" i="70"/>
  <c r="CJ92" i="70"/>
  <c r="CI92" i="70"/>
  <c r="CH92" i="70"/>
  <c r="CG92" i="70"/>
  <c r="CF92" i="70"/>
  <c r="CE92" i="70"/>
  <c r="CD92" i="70"/>
  <c r="CC92" i="70"/>
  <c r="CB92" i="70"/>
  <c r="CA92" i="70"/>
  <c r="BZ92" i="70"/>
  <c r="BY92" i="70"/>
  <c r="BX92" i="70"/>
  <c r="BW92" i="70"/>
  <c r="BV92" i="70"/>
  <c r="BU92" i="70"/>
  <c r="BT92" i="70"/>
  <c r="BS92" i="70"/>
  <c r="BR92" i="70"/>
  <c r="BQ92" i="70"/>
  <c r="BP92" i="70"/>
  <c r="BO92" i="70"/>
  <c r="BN92" i="70"/>
  <c r="BM92" i="70"/>
  <c r="BL92" i="70"/>
  <c r="BK92" i="70"/>
  <c r="BJ92" i="70"/>
  <c r="BI92" i="70"/>
  <c r="BH92" i="70"/>
  <c r="BG92" i="70"/>
  <c r="BF92" i="70"/>
  <c r="BE92" i="70"/>
  <c r="BD92" i="70"/>
  <c r="BC92" i="70"/>
  <c r="BB92" i="70"/>
  <c r="BA92" i="70"/>
  <c r="AZ92" i="70"/>
  <c r="AY92" i="70"/>
  <c r="AX92" i="70"/>
  <c r="AW92" i="70"/>
  <c r="AV92" i="70"/>
  <c r="AU92" i="70"/>
  <c r="AT92" i="70"/>
  <c r="AS92" i="70"/>
  <c r="AR92" i="70"/>
  <c r="AQ92" i="70"/>
  <c r="AP92" i="70"/>
  <c r="AO92" i="70"/>
  <c r="AN92" i="70"/>
  <c r="AM92" i="70"/>
  <c r="AL92" i="70"/>
  <c r="AK92" i="70"/>
  <c r="AJ92" i="70"/>
  <c r="AI92" i="70"/>
  <c r="AH92" i="70"/>
  <c r="AG92" i="70"/>
  <c r="AF92" i="70"/>
  <c r="AE92" i="70"/>
  <c r="AD92" i="70"/>
  <c r="AC92" i="70"/>
  <c r="AB92" i="70"/>
  <c r="AA92" i="70"/>
  <c r="Z92" i="70"/>
  <c r="Y92" i="70"/>
  <c r="X92" i="70"/>
  <c r="W92" i="70"/>
  <c r="V92" i="70"/>
  <c r="U92" i="70"/>
  <c r="T92" i="70"/>
  <c r="S92" i="70"/>
  <c r="R92" i="70"/>
  <c r="Q92" i="70"/>
  <c r="P92" i="70"/>
  <c r="O92" i="70"/>
  <c r="N92" i="70"/>
  <c r="M92" i="70"/>
  <c r="L92" i="70"/>
  <c r="K92" i="70"/>
  <c r="J92" i="70"/>
  <c r="I92" i="70"/>
  <c r="DC91" i="70"/>
  <c r="H91" i="70"/>
  <c r="DC90" i="70"/>
  <c r="H90" i="70"/>
  <c r="DC89" i="70"/>
  <c r="CJ89" i="70"/>
  <c r="CI89" i="70"/>
  <c r="CH89" i="70"/>
  <c r="CG89" i="70"/>
  <c r="CF89" i="70"/>
  <c r="CE89" i="70"/>
  <c r="CD89" i="70"/>
  <c r="CC89" i="70"/>
  <c r="CB89" i="70"/>
  <c r="CA89" i="70"/>
  <c r="BZ89" i="70"/>
  <c r="BY89" i="70"/>
  <c r="BX89" i="70"/>
  <c r="BW89" i="70"/>
  <c r="BV89" i="70"/>
  <c r="BU89" i="70"/>
  <c r="BT89" i="70"/>
  <c r="BS89" i="70"/>
  <c r="BR89" i="70"/>
  <c r="BQ89" i="70"/>
  <c r="BP89" i="70"/>
  <c r="BO89" i="70"/>
  <c r="BN89" i="70"/>
  <c r="BM89" i="70"/>
  <c r="BL89" i="70"/>
  <c r="BK89" i="70"/>
  <c r="BJ89" i="70"/>
  <c r="BI89" i="70"/>
  <c r="BH89" i="70"/>
  <c r="BG89" i="70"/>
  <c r="BF89" i="70"/>
  <c r="BE89" i="70"/>
  <c r="BD89" i="70"/>
  <c r="BC89" i="70"/>
  <c r="BB89" i="70"/>
  <c r="BA89" i="70"/>
  <c r="AZ89" i="70"/>
  <c r="AY89" i="70"/>
  <c r="AX89" i="70"/>
  <c r="AW89" i="70"/>
  <c r="AV89" i="70"/>
  <c r="AU89" i="70"/>
  <c r="AT89" i="70"/>
  <c r="AS89" i="70"/>
  <c r="AR89" i="70"/>
  <c r="AQ89" i="70"/>
  <c r="AP89" i="70"/>
  <c r="AO89" i="70"/>
  <c r="AN89" i="70"/>
  <c r="AM89" i="70"/>
  <c r="AL89" i="70"/>
  <c r="AK89" i="70"/>
  <c r="AJ89" i="70"/>
  <c r="AI89" i="70"/>
  <c r="AH89" i="70"/>
  <c r="AG89" i="70"/>
  <c r="AF89" i="70"/>
  <c r="AE89" i="70"/>
  <c r="AD89" i="70"/>
  <c r="AC89" i="70"/>
  <c r="AB89" i="70"/>
  <c r="AA89" i="70"/>
  <c r="Z89" i="70"/>
  <c r="Y89" i="70"/>
  <c r="X89" i="70"/>
  <c r="W89" i="70"/>
  <c r="V89" i="70"/>
  <c r="U89" i="70"/>
  <c r="T89" i="70"/>
  <c r="S89" i="70"/>
  <c r="R89" i="70"/>
  <c r="Q89" i="70"/>
  <c r="P89" i="70"/>
  <c r="O89" i="70"/>
  <c r="N89" i="70"/>
  <c r="M89" i="70"/>
  <c r="L89" i="70"/>
  <c r="K89" i="70"/>
  <c r="J89" i="70"/>
  <c r="I89" i="70"/>
  <c r="DC88" i="70"/>
  <c r="H88" i="70"/>
  <c r="DC87" i="70"/>
  <c r="H87" i="70"/>
  <c r="DC86" i="70"/>
  <c r="CJ86" i="70"/>
  <c r="CI86" i="70"/>
  <c r="CH86" i="70"/>
  <c r="CG86" i="70"/>
  <c r="CF86" i="70"/>
  <c r="CE86" i="70"/>
  <c r="CD86" i="70"/>
  <c r="CC86" i="70"/>
  <c r="CB86" i="70"/>
  <c r="CA86" i="70"/>
  <c r="BZ86" i="70"/>
  <c r="BY86" i="70"/>
  <c r="BX86" i="70"/>
  <c r="BW86" i="70"/>
  <c r="BV86" i="70"/>
  <c r="BU86" i="70"/>
  <c r="BT86" i="70"/>
  <c r="BS86" i="70"/>
  <c r="BR86" i="70"/>
  <c r="BQ86" i="70"/>
  <c r="BP86" i="70"/>
  <c r="BO86" i="70"/>
  <c r="BN86" i="70"/>
  <c r="BM86" i="70"/>
  <c r="BL86" i="70"/>
  <c r="BK86" i="70"/>
  <c r="BJ86" i="70"/>
  <c r="BI86" i="70"/>
  <c r="BH86" i="70"/>
  <c r="BG86" i="70"/>
  <c r="BF86" i="70"/>
  <c r="BE86" i="70"/>
  <c r="BD86" i="70"/>
  <c r="BC86" i="70"/>
  <c r="BB86" i="70"/>
  <c r="BA86" i="70"/>
  <c r="AZ86" i="70"/>
  <c r="AY86" i="70"/>
  <c r="AX86" i="70"/>
  <c r="AW86" i="70"/>
  <c r="AV86" i="70"/>
  <c r="AU86" i="70"/>
  <c r="AT86" i="70"/>
  <c r="AS86" i="70"/>
  <c r="AR86" i="70"/>
  <c r="AQ86" i="70"/>
  <c r="AP86" i="70"/>
  <c r="AO86" i="70"/>
  <c r="AN86" i="70"/>
  <c r="AM86" i="70"/>
  <c r="AL86" i="70"/>
  <c r="AK86" i="70"/>
  <c r="AJ86" i="70"/>
  <c r="AI86" i="70"/>
  <c r="AH86" i="70"/>
  <c r="AG86" i="70"/>
  <c r="AF86" i="70"/>
  <c r="AE86" i="70"/>
  <c r="AD86" i="70"/>
  <c r="AC86" i="70"/>
  <c r="AB86" i="70"/>
  <c r="AA86" i="70"/>
  <c r="Z86" i="70"/>
  <c r="Y86" i="70"/>
  <c r="X86" i="70"/>
  <c r="W86" i="70"/>
  <c r="V86" i="70"/>
  <c r="U86" i="70"/>
  <c r="T86" i="70"/>
  <c r="S86" i="70"/>
  <c r="R86" i="70"/>
  <c r="Q86" i="70"/>
  <c r="P86" i="70"/>
  <c r="O86" i="70"/>
  <c r="N86" i="70"/>
  <c r="M86" i="70"/>
  <c r="L86" i="70"/>
  <c r="K86" i="70"/>
  <c r="J86" i="70"/>
  <c r="I86" i="70"/>
  <c r="DC85" i="70"/>
  <c r="H85" i="70"/>
  <c r="DC84" i="70"/>
  <c r="H84" i="70"/>
  <c r="DC83" i="70"/>
  <c r="CJ83" i="70"/>
  <c r="CI83" i="70"/>
  <c r="CH83" i="70"/>
  <c r="CG83" i="70"/>
  <c r="CF83" i="70"/>
  <c r="CE83" i="70"/>
  <c r="CD83" i="70"/>
  <c r="CC83" i="70"/>
  <c r="CB83" i="70"/>
  <c r="CA83" i="70"/>
  <c r="BZ83" i="70"/>
  <c r="BY83" i="70"/>
  <c r="BX83" i="70"/>
  <c r="BW83" i="70"/>
  <c r="BV83" i="70"/>
  <c r="BU83" i="70"/>
  <c r="BT83" i="70"/>
  <c r="BS83" i="70"/>
  <c r="BR83" i="70"/>
  <c r="BQ83" i="70"/>
  <c r="BP83" i="70"/>
  <c r="BO83" i="70"/>
  <c r="BN83" i="70"/>
  <c r="BM83" i="70"/>
  <c r="BL83" i="70"/>
  <c r="BK83" i="70"/>
  <c r="BJ83" i="70"/>
  <c r="BI83" i="70"/>
  <c r="BH83" i="70"/>
  <c r="BG83" i="70"/>
  <c r="BF83" i="70"/>
  <c r="BE83" i="70"/>
  <c r="BD83" i="70"/>
  <c r="BC83" i="70"/>
  <c r="BB83" i="70"/>
  <c r="BA83" i="70"/>
  <c r="AZ83" i="70"/>
  <c r="AY83" i="70"/>
  <c r="AX83" i="70"/>
  <c r="AW83" i="70"/>
  <c r="AV83" i="70"/>
  <c r="AU83" i="70"/>
  <c r="AT83" i="70"/>
  <c r="AS83" i="70"/>
  <c r="AR83" i="70"/>
  <c r="AQ83" i="70"/>
  <c r="AP83" i="70"/>
  <c r="AO83" i="70"/>
  <c r="AN83" i="70"/>
  <c r="AM83" i="70"/>
  <c r="AL83" i="70"/>
  <c r="AK83" i="70"/>
  <c r="AJ83" i="70"/>
  <c r="AI83" i="70"/>
  <c r="AH83" i="70"/>
  <c r="AG83" i="70"/>
  <c r="AF83" i="70"/>
  <c r="AE83" i="70"/>
  <c r="AD83" i="70"/>
  <c r="AC83" i="70"/>
  <c r="AB83" i="70"/>
  <c r="AA83" i="70"/>
  <c r="Z83" i="70"/>
  <c r="Y83" i="70"/>
  <c r="X83" i="70"/>
  <c r="W83" i="70"/>
  <c r="V83" i="70"/>
  <c r="U83" i="70"/>
  <c r="T83" i="70"/>
  <c r="S83" i="70"/>
  <c r="R83" i="70"/>
  <c r="Q83" i="70"/>
  <c r="P83" i="70"/>
  <c r="O83" i="70"/>
  <c r="N83" i="70"/>
  <c r="M83" i="70"/>
  <c r="L83" i="70"/>
  <c r="K83" i="70"/>
  <c r="J83" i="70"/>
  <c r="I83" i="70"/>
  <c r="DC82" i="70"/>
  <c r="H82" i="70"/>
  <c r="DC81" i="70"/>
  <c r="H81" i="70"/>
  <c r="DC80" i="70"/>
  <c r="CJ80" i="70"/>
  <c r="CI80" i="70"/>
  <c r="CH80" i="70"/>
  <c r="CG80" i="70"/>
  <c r="CF80" i="70"/>
  <c r="CE80" i="70"/>
  <c r="CD80" i="70"/>
  <c r="CC80" i="70"/>
  <c r="CB80" i="70"/>
  <c r="CA80" i="70"/>
  <c r="BZ80" i="70"/>
  <c r="BY80" i="70"/>
  <c r="BX80" i="70"/>
  <c r="BW80" i="70"/>
  <c r="BV80" i="70"/>
  <c r="BU80" i="70"/>
  <c r="BT80" i="70"/>
  <c r="BS80" i="70"/>
  <c r="BR80" i="70"/>
  <c r="BQ80" i="70"/>
  <c r="BP80" i="70"/>
  <c r="BO80" i="70"/>
  <c r="BN80" i="70"/>
  <c r="BM80" i="70"/>
  <c r="BL80" i="70"/>
  <c r="BK80" i="70"/>
  <c r="BJ80" i="70"/>
  <c r="BI80" i="70"/>
  <c r="BH80" i="70"/>
  <c r="BG80" i="70"/>
  <c r="BF80" i="70"/>
  <c r="BE80" i="70"/>
  <c r="BD80" i="70"/>
  <c r="BC80" i="70"/>
  <c r="BB80" i="70"/>
  <c r="BA80" i="70"/>
  <c r="AZ80" i="70"/>
  <c r="AY80" i="70"/>
  <c r="AX80" i="70"/>
  <c r="AW80" i="70"/>
  <c r="AV80" i="70"/>
  <c r="AU80" i="70"/>
  <c r="AT80" i="70"/>
  <c r="AS80" i="70"/>
  <c r="AR80" i="70"/>
  <c r="AQ80" i="70"/>
  <c r="AP80" i="70"/>
  <c r="AO80" i="70"/>
  <c r="AN80" i="70"/>
  <c r="AM80" i="70"/>
  <c r="AL80" i="70"/>
  <c r="AK80" i="70"/>
  <c r="AJ80" i="70"/>
  <c r="AI80" i="70"/>
  <c r="AH80" i="70"/>
  <c r="AG80" i="70"/>
  <c r="AF80" i="70"/>
  <c r="AE80" i="70"/>
  <c r="AD80" i="70"/>
  <c r="AC80" i="70"/>
  <c r="AB80" i="70"/>
  <c r="AA80" i="70"/>
  <c r="Z80" i="70"/>
  <c r="Y80" i="70"/>
  <c r="X80" i="70"/>
  <c r="W80" i="70"/>
  <c r="V80" i="70"/>
  <c r="U80" i="70"/>
  <c r="T80" i="70"/>
  <c r="S80" i="70"/>
  <c r="R80" i="70"/>
  <c r="Q80" i="70"/>
  <c r="P80" i="70"/>
  <c r="O80" i="70"/>
  <c r="N80" i="70"/>
  <c r="M80" i="70"/>
  <c r="L80" i="70"/>
  <c r="K80" i="70"/>
  <c r="J80" i="70"/>
  <c r="I80" i="70"/>
  <c r="DC79" i="70"/>
  <c r="CJ79" i="70"/>
  <c r="CJ66" i="70" s="1"/>
  <c r="CI79" i="70"/>
  <c r="CH79" i="70"/>
  <c r="CH66" i="70" s="1"/>
  <c r="CG79" i="70"/>
  <c r="CG66" i="70"/>
  <c r="CF79" i="70"/>
  <c r="CF66" i="70"/>
  <c r="CE79" i="70"/>
  <c r="CD79" i="70"/>
  <c r="CD66" i="70" s="1"/>
  <c r="CC79" i="70"/>
  <c r="CC66" i="70" s="1"/>
  <c r="CB79" i="70"/>
  <c r="CB66" i="70" s="1"/>
  <c r="CA79" i="70"/>
  <c r="BZ79" i="70"/>
  <c r="BY79" i="70"/>
  <c r="BY66" i="70"/>
  <c r="BX79" i="70"/>
  <c r="BX66" i="70" s="1"/>
  <c r="BW79" i="70"/>
  <c r="BW66" i="70" s="1"/>
  <c r="BV79" i="70"/>
  <c r="BV66" i="70" s="1"/>
  <c r="BU79" i="70"/>
  <c r="BT79" i="70"/>
  <c r="BS79" i="70"/>
  <c r="BR79" i="70"/>
  <c r="BR66" i="70" s="1"/>
  <c r="BQ79" i="70"/>
  <c r="BP79" i="70"/>
  <c r="BP66" i="70" s="1"/>
  <c r="BO79" i="70"/>
  <c r="BN79" i="70"/>
  <c r="BN66" i="70" s="1"/>
  <c r="BM79" i="70"/>
  <c r="BL79" i="70"/>
  <c r="BL66" i="70" s="1"/>
  <c r="BK79" i="70"/>
  <c r="BK66" i="70" s="1"/>
  <c r="BJ79" i="70"/>
  <c r="BJ66" i="70" s="1"/>
  <c r="BI79" i="70"/>
  <c r="BI66" i="70" s="1"/>
  <c r="BH79" i="70"/>
  <c r="BH66" i="70" s="1"/>
  <c r="BG79" i="70"/>
  <c r="BG66" i="70" s="1"/>
  <c r="BF79" i="70"/>
  <c r="BF66" i="70" s="1"/>
  <c r="BE79" i="70"/>
  <c r="BD79" i="70"/>
  <c r="BD66" i="70" s="1"/>
  <c r="BC79" i="70"/>
  <c r="BC66" i="70" s="1"/>
  <c r="BB79" i="70"/>
  <c r="BB66" i="70" s="1"/>
  <c r="BA79" i="70"/>
  <c r="BA66" i="70" s="1"/>
  <c r="AZ79" i="70"/>
  <c r="AZ66" i="70"/>
  <c r="AY79" i="70"/>
  <c r="AY66" i="70" s="1"/>
  <c r="AX79" i="70"/>
  <c r="AX66" i="70" s="1"/>
  <c r="AW79" i="70"/>
  <c r="AV79" i="70"/>
  <c r="AV66" i="70" s="1"/>
  <c r="AU79" i="70"/>
  <c r="AT79" i="70"/>
  <c r="AT66" i="70" s="1"/>
  <c r="AS79" i="70"/>
  <c r="AS66" i="70" s="1"/>
  <c r="AR79" i="70"/>
  <c r="AR66" i="70" s="1"/>
  <c r="AQ79" i="70"/>
  <c r="AQ66" i="70" s="1"/>
  <c r="AP79" i="70"/>
  <c r="AP66" i="70" s="1"/>
  <c r="AO79" i="70"/>
  <c r="AN79" i="70"/>
  <c r="AN66" i="70" s="1"/>
  <c r="AM79" i="70"/>
  <c r="AL79" i="70"/>
  <c r="AK79" i="70"/>
  <c r="AK66" i="70" s="1"/>
  <c r="AJ79" i="70"/>
  <c r="AJ66" i="70" s="1"/>
  <c r="AI79" i="70"/>
  <c r="AI66" i="70" s="1"/>
  <c r="AI64" i="70" s="1"/>
  <c r="AH79" i="70"/>
  <c r="AH66" i="70" s="1"/>
  <c r="AG79" i="70"/>
  <c r="AF79" i="70"/>
  <c r="AF66" i="70" s="1"/>
  <c r="AE79" i="70"/>
  <c r="AE66" i="70" s="1"/>
  <c r="AD79" i="70"/>
  <c r="AD66" i="70" s="1"/>
  <c r="AC79" i="70"/>
  <c r="AC66" i="70" s="1"/>
  <c r="AB79" i="70"/>
  <c r="AB66" i="70" s="1"/>
  <c r="AA79" i="70"/>
  <c r="AA66" i="70" s="1"/>
  <c r="Z79" i="70"/>
  <c r="Z66" i="70" s="1"/>
  <c r="Y79" i="70"/>
  <c r="Y66" i="70" s="1"/>
  <c r="X79" i="70"/>
  <c r="X66" i="70" s="1"/>
  <c r="W79" i="70"/>
  <c r="V79" i="70"/>
  <c r="V66" i="70"/>
  <c r="U79" i="70"/>
  <c r="U66" i="70" s="1"/>
  <c r="T79" i="70"/>
  <c r="T66" i="70" s="1"/>
  <c r="S79" i="70"/>
  <c r="S66" i="70" s="1"/>
  <c r="R79" i="70"/>
  <c r="R66" i="70" s="1"/>
  <c r="Q79" i="70"/>
  <c r="P79" i="70"/>
  <c r="P66" i="70" s="1"/>
  <c r="O79" i="70"/>
  <c r="N79" i="70"/>
  <c r="N66" i="70" s="1"/>
  <c r="M79" i="70"/>
  <c r="M66" i="70"/>
  <c r="L79" i="70"/>
  <c r="L66" i="70" s="1"/>
  <c r="K79" i="70"/>
  <c r="K66" i="70" s="1"/>
  <c r="J79" i="70"/>
  <c r="J66" i="70" s="1"/>
  <c r="I79" i="70"/>
  <c r="DC78" i="70"/>
  <c r="CJ78" i="70"/>
  <c r="CJ65" i="70" s="1"/>
  <c r="CI78" i="70"/>
  <c r="CI65" i="70" s="1"/>
  <c r="CH78" i="70"/>
  <c r="CH65" i="70" s="1"/>
  <c r="CG78" i="70"/>
  <c r="CF78" i="70"/>
  <c r="CE78" i="70"/>
  <c r="CE65" i="70" s="1"/>
  <c r="CD78" i="70"/>
  <c r="CD65" i="70" s="1"/>
  <c r="CD64" i="70" s="1"/>
  <c r="CC78" i="70"/>
  <c r="CC77" i="70" s="1"/>
  <c r="CB78" i="70"/>
  <c r="CB65" i="70" s="1"/>
  <c r="CA78" i="70"/>
  <c r="CA65" i="70" s="1"/>
  <c r="BZ78" i="70"/>
  <c r="BZ65" i="70" s="1"/>
  <c r="BY78" i="70"/>
  <c r="BY77" i="70" s="1"/>
  <c r="BX78" i="70"/>
  <c r="BX65" i="70" s="1"/>
  <c r="BW78" i="70"/>
  <c r="BW65" i="70" s="1"/>
  <c r="BV78" i="70"/>
  <c r="BV65" i="70" s="1"/>
  <c r="BU78" i="70"/>
  <c r="BU65" i="70" s="1"/>
  <c r="BT78" i="70"/>
  <c r="BT65" i="70" s="1"/>
  <c r="BS78" i="70"/>
  <c r="BS65" i="70" s="1"/>
  <c r="BR78" i="70"/>
  <c r="BR65" i="70" s="1"/>
  <c r="BQ78" i="70"/>
  <c r="BQ65" i="70" s="1"/>
  <c r="BP78" i="70"/>
  <c r="BP65" i="70" s="1"/>
  <c r="BO78" i="70"/>
  <c r="BO65" i="70" s="1"/>
  <c r="BN78" i="70"/>
  <c r="BM78" i="70"/>
  <c r="BL78" i="70"/>
  <c r="BL65" i="70" s="1"/>
  <c r="BK78" i="70"/>
  <c r="BK65" i="70" s="1"/>
  <c r="BJ78" i="70"/>
  <c r="BJ65" i="70" s="1"/>
  <c r="BI78" i="70"/>
  <c r="BH78" i="70"/>
  <c r="BH65" i="70" s="1"/>
  <c r="BG78" i="70"/>
  <c r="BG65" i="70" s="1"/>
  <c r="BF78" i="70"/>
  <c r="BE78" i="70"/>
  <c r="BE77" i="70" s="1"/>
  <c r="BD78" i="70"/>
  <c r="BD65" i="70" s="1"/>
  <c r="BC78" i="70"/>
  <c r="BC65" i="70" s="1"/>
  <c r="BB78" i="70"/>
  <c r="BB65" i="70" s="1"/>
  <c r="BA78" i="70"/>
  <c r="AZ78" i="70"/>
  <c r="AZ65" i="70" s="1"/>
  <c r="AY78" i="70"/>
  <c r="AX78" i="70"/>
  <c r="AX65" i="70" s="1"/>
  <c r="AX64" i="70" s="1"/>
  <c r="AW78" i="70"/>
  <c r="AW65" i="70" s="1"/>
  <c r="AV78" i="70"/>
  <c r="AV65" i="70" s="1"/>
  <c r="AU78" i="70"/>
  <c r="AU65" i="70" s="1"/>
  <c r="AT78" i="70"/>
  <c r="AT65" i="70" s="1"/>
  <c r="AS78" i="70"/>
  <c r="AR78" i="70"/>
  <c r="AR65" i="70" s="1"/>
  <c r="AQ78" i="70"/>
  <c r="AP78" i="70"/>
  <c r="AP65" i="70" s="1"/>
  <c r="AO78" i="70"/>
  <c r="AO65" i="70" s="1"/>
  <c r="AN78" i="70"/>
  <c r="AN65" i="70" s="1"/>
  <c r="AM78" i="70"/>
  <c r="AM65" i="70" s="1"/>
  <c r="AL78" i="70"/>
  <c r="AL65" i="70" s="1"/>
  <c r="AK78" i="70"/>
  <c r="AK65" i="70" s="1"/>
  <c r="AJ78" i="70"/>
  <c r="AI78" i="70"/>
  <c r="AI65" i="70" s="1"/>
  <c r="AH78" i="70"/>
  <c r="AG78" i="70"/>
  <c r="AG65" i="70" s="1"/>
  <c r="AF78" i="70"/>
  <c r="AF65" i="70" s="1"/>
  <c r="AE78" i="70"/>
  <c r="AE65" i="70" s="1"/>
  <c r="AD78" i="70"/>
  <c r="AC78" i="70"/>
  <c r="AC65" i="70" s="1"/>
  <c r="AB78" i="70"/>
  <c r="AA78" i="70"/>
  <c r="AA65" i="70" s="1"/>
  <c r="Z78" i="70"/>
  <c r="Z65" i="70" s="1"/>
  <c r="Z64" i="70" s="1"/>
  <c r="Y78" i="70"/>
  <c r="Y65" i="70" s="1"/>
  <c r="X78" i="70"/>
  <c r="X65" i="70" s="1"/>
  <c r="W78" i="70"/>
  <c r="W65" i="70" s="1"/>
  <c r="V78" i="70"/>
  <c r="U78" i="70"/>
  <c r="T78" i="70"/>
  <c r="S78" i="70"/>
  <c r="R78" i="70"/>
  <c r="Q78" i="70"/>
  <c r="Q65" i="70" s="1"/>
  <c r="P78" i="70"/>
  <c r="O78" i="70"/>
  <c r="O65" i="70" s="1"/>
  <c r="N78" i="70"/>
  <c r="N65" i="70" s="1"/>
  <c r="M78" i="70"/>
  <c r="M65" i="70" s="1"/>
  <c r="L78" i="70"/>
  <c r="K78" i="70"/>
  <c r="K65" i="70" s="1"/>
  <c r="J78" i="70"/>
  <c r="I78" i="70"/>
  <c r="I77" i="70" s="1"/>
  <c r="DC77" i="70"/>
  <c r="DC76" i="70"/>
  <c r="H76" i="70"/>
  <c r="DC75" i="70"/>
  <c r="H75" i="70"/>
  <c r="DC74" i="70"/>
  <c r="CJ74" i="70"/>
  <c r="CI74" i="70"/>
  <c r="CH74" i="70"/>
  <c r="CG74" i="70"/>
  <c r="CF74" i="70"/>
  <c r="CE74" i="70"/>
  <c r="CD74" i="70"/>
  <c r="CC74" i="70"/>
  <c r="CB74" i="70"/>
  <c r="CA74" i="70"/>
  <c r="BZ74" i="70"/>
  <c r="BY74" i="70"/>
  <c r="BX74" i="70"/>
  <c r="BW74" i="70"/>
  <c r="BV74" i="70"/>
  <c r="BU74" i="70"/>
  <c r="BT74" i="70"/>
  <c r="BS74" i="70"/>
  <c r="BR74" i="70"/>
  <c r="BQ74" i="70"/>
  <c r="BP74" i="70"/>
  <c r="BO74" i="70"/>
  <c r="BN74" i="70"/>
  <c r="BM74" i="70"/>
  <c r="BL74" i="70"/>
  <c r="BK74" i="70"/>
  <c r="BJ74" i="70"/>
  <c r="BI74" i="70"/>
  <c r="BH74" i="70"/>
  <c r="BG74" i="70"/>
  <c r="BF74" i="70"/>
  <c r="BE74" i="70"/>
  <c r="BD74" i="70"/>
  <c r="BC74" i="70"/>
  <c r="BB74" i="70"/>
  <c r="BA74" i="70"/>
  <c r="AZ74" i="70"/>
  <c r="AY74" i="70"/>
  <c r="AX74" i="70"/>
  <c r="AW74" i="70"/>
  <c r="AV74" i="70"/>
  <c r="AU74" i="70"/>
  <c r="AT74" i="70"/>
  <c r="AS74" i="70"/>
  <c r="AR74" i="70"/>
  <c r="AQ74" i="70"/>
  <c r="AP74" i="70"/>
  <c r="AO74" i="70"/>
  <c r="AN74" i="70"/>
  <c r="AM74" i="70"/>
  <c r="AL74" i="70"/>
  <c r="AK74" i="70"/>
  <c r="AJ74" i="70"/>
  <c r="AI74" i="70"/>
  <c r="AH74" i="70"/>
  <c r="AG74" i="70"/>
  <c r="AF74" i="70"/>
  <c r="AE74" i="70"/>
  <c r="AD74" i="70"/>
  <c r="AC74" i="70"/>
  <c r="AB74" i="70"/>
  <c r="AA74" i="70"/>
  <c r="Z74" i="70"/>
  <c r="Y74" i="70"/>
  <c r="X74" i="70"/>
  <c r="W74" i="70"/>
  <c r="V74" i="70"/>
  <c r="U74" i="70"/>
  <c r="T74" i="70"/>
  <c r="S74" i="70"/>
  <c r="R74" i="70"/>
  <c r="Q74" i="70"/>
  <c r="P74" i="70"/>
  <c r="O74" i="70"/>
  <c r="N74" i="70"/>
  <c r="M74" i="70"/>
  <c r="L74" i="70"/>
  <c r="K74" i="70"/>
  <c r="J74" i="70"/>
  <c r="I74" i="70"/>
  <c r="DC73" i="70"/>
  <c r="H73" i="70"/>
  <c r="DC72" i="70"/>
  <c r="H72" i="70"/>
  <c r="DC71" i="70"/>
  <c r="CJ71" i="70"/>
  <c r="CI71" i="70"/>
  <c r="CH71" i="70"/>
  <c r="CG71" i="70"/>
  <c r="CF71" i="70"/>
  <c r="CE71" i="70"/>
  <c r="CD71" i="70"/>
  <c r="CC71" i="70"/>
  <c r="CB71" i="70"/>
  <c r="CA71" i="70"/>
  <c r="BZ71" i="70"/>
  <c r="BY71" i="70"/>
  <c r="BX71" i="70"/>
  <c r="BW71" i="70"/>
  <c r="BV71" i="70"/>
  <c r="BU71" i="70"/>
  <c r="BT71" i="70"/>
  <c r="BS71" i="70"/>
  <c r="BR71" i="70"/>
  <c r="BQ71" i="70"/>
  <c r="BP71" i="70"/>
  <c r="BO71" i="70"/>
  <c r="BN71" i="70"/>
  <c r="BM71" i="70"/>
  <c r="BL71" i="70"/>
  <c r="BK71" i="70"/>
  <c r="BJ71" i="70"/>
  <c r="BI71" i="70"/>
  <c r="BH71" i="70"/>
  <c r="BG71" i="70"/>
  <c r="BF71" i="70"/>
  <c r="BE71" i="70"/>
  <c r="BD71" i="70"/>
  <c r="BC71" i="70"/>
  <c r="BB71" i="70"/>
  <c r="BA71" i="70"/>
  <c r="AZ71" i="70"/>
  <c r="AY71" i="70"/>
  <c r="AX71" i="70"/>
  <c r="AW71" i="70"/>
  <c r="AV71" i="70"/>
  <c r="AU71" i="70"/>
  <c r="AT71" i="70"/>
  <c r="AS71" i="70"/>
  <c r="AR71" i="70"/>
  <c r="AQ71" i="70"/>
  <c r="AP71" i="70"/>
  <c r="AO71" i="70"/>
  <c r="AN71" i="70"/>
  <c r="AM71" i="70"/>
  <c r="AL71" i="70"/>
  <c r="AK71" i="70"/>
  <c r="AJ71" i="70"/>
  <c r="AI71" i="70"/>
  <c r="AH71" i="70"/>
  <c r="AG71" i="70"/>
  <c r="AF71" i="70"/>
  <c r="AE71" i="70"/>
  <c r="AD71" i="70"/>
  <c r="AC71" i="70"/>
  <c r="AB71" i="70"/>
  <c r="AA71" i="70"/>
  <c r="Z71" i="70"/>
  <c r="Y71" i="70"/>
  <c r="X71" i="70"/>
  <c r="W71" i="70"/>
  <c r="V71" i="70"/>
  <c r="U71" i="70"/>
  <c r="T71" i="70"/>
  <c r="S71" i="70"/>
  <c r="R71" i="70"/>
  <c r="Q71" i="70"/>
  <c r="P71" i="70"/>
  <c r="O71" i="70"/>
  <c r="N71" i="70"/>
  <c r="M71" i="70"/>
  <c r="L71" i="70"/>
  <c r="K71" i="70"/>
  <c r="J71" i="70"/>
  <c r="I71" i="70"/>
  <c r="DC70" i="70"/>
  <c r="H70" i="70"/>
  <c r="DC69" i="70"/>
  <c r="H69" i="70"/>
  <c r="DC68" i="70"/>
  <c r="CJ68" i="70"/>
  <c r="CI68" i="70"/>
  <c r="CH68" i="70"/>
  <c r="CG68" i="70"/>
  <c r="CF68" i="70"/>
  <c r="CE68" i="70"/>
  <c r="CD68" i="70"/>
  <c r="CC68" i="70"/>
  <c r="CB68" i="70"/>
  <c r="CA68" i="70"/>
  <c r="BZ68" i="70"/>
  <c r="BY68" i="70"/>
  <c r="BX68" i="70"/>
  <c r="BW68" i="70"/>
  <c r="BV68" i="70"/>
  <c r="BU68" i="70"/>
  <c r="BT68" i="70"/>
  <c r="BS68" i="70"/>
  <c r="BR68" i="70"/>
  <c r="BQ68" i="70"/>
  <c r="BP68" i="70"/>
  <c r="BO68" i="70"/>
  <c r="BN68" i="70"/>
  <c r="BM68" i="70"/>
  <c r="BL68" i="70"/>
  <c r="BK68" i="70"/>
  <c r="BJ68" i="70"/>
  <c r="BI68" i="70"/>
  <c r="BH68" i="70"/>
  <c r="BG68" i="70"/>
  <c r="BF68" i="70"/>
  <c r="BE68" i="70"/>
  <c r="BD68" i="70"/>
  <c r="BC68" i="70"/>
  <c r="BB68" i="70"/>
  <c r="BA68" i="70"/>
  <c r="AZ68" i="70"/>
  <c r="AY68" i="70"/>
  <c r="AX68" i="70"/>
  <c r="AW68" i="70"/>
  <c r="AV68" i="70"/>
  <c r="AU68" i="70"/>
  <c r="AT68" i="70"/>
  <c r="AS68" i="70"/>
  <c r="AR68" i="70"/>
  <c r="AQ68" i="70"/>
  <c r="AP68" i="70"/>
  <c r="AO68" i="70"/>
  <c r="AN68" i="70"/>
  <c r="AM68" i="70"/>
  <c r="AL68" i="70"/>
  <c r="AK68" i="70"/>
  <c r="AJ68" i="70"/>
  <c r="AI68" i="70"/>
  <c r="AH68" i="70"/>
  <c r="AG68" i="70"/>
  <c r="AF68" i="70"/>
  <c r="AE68" i="70"/>
  <c r="AD68" i="70"/>
  <c r="AC68" i="70"/>
  <c r="AB68" i="70"/>
  <c r="AA68" i="70"/>
  <c r="Z68" i="70"/>
  <c r="Y68" i="70"/>
  <c r="X68" i="70"/>
  <c r="W68" i="70"/>
  <c r="V68" i="70"/>
  <c r="U68" i="70"/>
  <c r="T68" i="70"/>
  <c r="S68" i="70"/>
  <c r="R68" i="70"/>
  <c r="Q68" i="70"/>
  <c r="P68" i="70"/>
  <c r="O68" i="70"/>
  <c r="N68" i="70"/>
  <c r="M68" i="70"/>
  <c r="L68" i="70"/>
  <c r="K68" i="70"/>
  <c r="J68" i="70"/>
  <c r="I68" i="70"/>
  <c r="DC67" i="70"/>
  <c r="CJ67" i="70"/>
  <c r="CI67" i="70"/>
  <c r="CH67" i="70"/>
  <c r="CG67" i="70"/>
  <c r="CF67" i="70"/>
  <c r="CE67" i="70"/>
  <c r="CD67" i="70"/>
  <c r="CC67" i="70"/>
  <c r="CB67" i="70"/>
  <c r="CA67" i="70"/>
  <c r="BZ67" i="70"/>
  <c r="BY67" i="70"/>
  <c r="BX67" i="70"/>
  <c r="BW67" i="70"/>
  <c r="BV67" i="70"/>
  <c r="BU67" i="70"/>
  <c r="BT67" i="70"/>
  <c r="BS67" i="70"/>
  <c r="BR67" i="70"/>
  <c r="BQ67" i="70"/>
  <c r="BP67" i="70"/>
  <c r="BO67" i="70"/>
  <c r="BN67" i="70"/>
  <c r="BM67" i="70"/>
  <c r="BL67" i="70"/>
  <c r="BK67" i="70"/>
  <c r="BJ67" i="70"/>
  <c r="BI67" i="70"/>
  <c r="BH67" i="70"/>
  <c r="BG67" i="70"/>
  <c r="BF67" i="70"/>
  <c r="BE67" i="70"/>
  <c r="BD67" i="70"/>
  <c r="BD64" i="70" s="1"/>
  <c r="BC67" i="70"/>
  <c r="BB67" i="70"/>
  <c r="BB64" i="70" s="1"/>
  <c r="BA67" i="70"/>
  <c r="AZ67" i="70"/>
  <c r="AY67" i="70"/>
  <c r="AX67" i="70"/>
  <c r="AW67" i="70"/>
  <c r="AV67" i="70"/>
  <c r="AU67" i="70"/>
  <c r="AT67" i="70"/>
  <c r="AS67" i="70"/>
  <c r="AR67" i="70"/>
  <c r="AQ67" i="70"/>
  <c r="AP67" i="70"/>
  <c r="AO67" i="70"/>
  <c r="AN67" i="70"/>
  <c r="AM67" i="70"/>
  <c r="AL67" i="70"/>
  <c r="AK67" i="70"/>
  <c r="AJ67" i="70"/>
  <c r="AI67" i="70"/>
  <c r="AH67" i="70"/>
  <c r="AG67" i="70"/>
  <c r="AF67" i="70"/>
  <c r="AE67" i="70"/>
  <c r="AD67" i="70"/>
  <c r="AC67" i="70"/>
  <c r="AB67" i="70"/>
  <c r="AA67" i="70"/>
  <c r="Z67" i="70"/>
  <c r="Y67" i="70"/>
  <c r="X67" i="70"/>
  <c r="W67" i="70"/>
  <c r="V67" i="70"/>
  <c r="U67" i="70"/>
  <c r="T67" i="70"/>
  <c r="S67" i="70"/>
  <c r="R67" i="70"/>
  <c r="Q67" i="70"/>
  <c r="P67" i="70"/>
  <c r="O67" i="70"/>
  <c r="N67" i="70"/>
  <c r="M67" i="70"/>
  <c r="L67" i="70"/>
  <c r="K67" i="70"/>
  <c r="J67" i="70"/>
  <c r="I67" i="70"/>
  <c r="DC66" i="70"/>
  <c r="BU66" i="70"/>
  <c r="BE66" i="70"/>
  <c r="Q66" i="70"/>
  <c r="I66" i="70"/>
  <c r="DC65" i="70"/>
  <c r="DC64" i="70"/>
  <c r="DC63" i="70"/>
  <c r="DC61" i="70"/>
  <c r="H61" i="70"/>
  <c r="DC60" i="70"/>
  <c r="H60" i="70"/>
  <c r="DC59" i="70"/>
  <c r="H59" i="70"/>
  <c r="DC58" i="70"/>
  <c r="CJ58" i="70"/>
  <c r="CI58" i="70"/>
  <c r="CH58" i="70"/>
  <c r="CG58" i="70"/>
  <c r="CF58" i="70"/>
  <c r="CE58" i="70"/>
  <c r="CD58" i="70"/>
  <c r="CC58" i="70"/>
  <c r="CB58" i="70"/>
  <c r="CA58" i="70"/>
  <c r="BZ58" i="70"/>
  <c r="BY58" i="70"/>
  <c r="BX58" i="70"/>
  <c r="BW58" i="70"/>
  <c r="BV58" i="70"/>
  <c r="BU58" i="70"/>
  <c r="BT58" i="70"/>
  <c r="BS58" i="70"/>
  <c r="BR58" i="70"/>
  <c r="BQ58" i="70"/>
  <c r="BP58" i="70"/>
  <c r="BO58" i="70"/>
  <c r="BN58" i="70"/>
  <c r="BM58" i="70"/>
  <c r="BL58" i="70"/>
  <c r="BK58" i="70"/>
  <c r="BJ58" i="70"/>
  <c r="BI58" i="70"/>
  <c r="BH58" i="70"/>
  <c r="BG58" i="70"/>
  <c r="BF58" i="70"/>
  <c r="BE58" i="70"/>
  <c r="BD58" i="70"/>
  <c r="BC58" i="70"/>
  <c r="BB58" i="70"/>
  <c r="BA58" i="70"/>
  <c r="AZ58" i="70"/>
  <c r="AY58" i="70"/>
  <c r="AX58" i="70"/>
  <c r="AW58" i="70"/>
  <c r="AV58" i="70"/>
  <c r="AU58" i="70"/>
  <c r="AT58" i="70"/>
  <c r="AS58" i="70"/>
  <c r="AR58" i="70"/>
  <c r="AQ58" i="70"/>
  <c r="AP58" i="70"/>
  <c r="AO58" i="70"/>
  <c r="AN58" i="70"/>
  <c r="AM58" i="70"/>
  <c r="AL58" i="70"/>
  <c r="AK58" i="70"/>
  <c r="AJ58" i="70"/>
  <c r="AI58" i="70"/>
  <c r="AH58" i="70"/>
  <c r="AG58" i="70"/>
  <c r="AF58" i="70"/>
  <c r="AE58" i="70"/>
  <c r="AD58" i="70"/>
  <c r="AC58" i="70"/>
  <c r="AB58" i="70"/>
  <c r="AA58" i="70"/>
  <c r="Z58" i="70"/>
  <c r="Y58" i="70"/>
  <c r="X58" i="70"/>
  <c r="W58" i="70"/>
  <c r="V58" i="70"/>
  <c r="U58" i="70"/>
  <c r="T58" i="70"/>
  <c r="S58" i="70"/>
  <c r="R58" i="70"/>
  <c r="Q58" i="70"/>
  <c r="P58" i="70"/>
  <c r="O58" i="70"/>
  <c r="N58" i="70"/>
  <c r="M58" i="70"/>
  <c r="L58" i="70"/>
  <c r="K58" i="70"/>
  <c r="J58" i="70"/>
  <c r="I58" i="70"/>
  <c r="DC57" i="70"/>
  <c r="H57" i="70"/>
  <c r="DC56" i="70"/>
  <c r="H56" i="70"/>
  <c r="DC55" i="70"/>
  <c r="CJ55" i="70"/>
  <c r="CI55" i="70"/>
  <c r="CH55" i="70"/>
  <c r="CG55" i="70"/>
  <c r="CF55" i="70"/>
  <c r="CE55" i="70"/>
  <c r="CD55" i="70"/>
  <c r="CC55" i="70"/>
  <c r="CB55" i="70"/>
  <c r="CA55" i="70"/>
  <c r="BZ55" i="70"/>
  <c r="BY55" i="70"/>
  <c r="BX55" i="70"/>
  <c r="BW55" i="70"/>
  <c r="BV55" i="70"/>
  <c r="BU55" i="70"/>
  <c r="BT55" i="70"/>
  <c r="BS55" i="70"/>
  <c r="BR55" i="70"/>
  <c r="BQ55" i="70"/>
  <c r="BP55" i="70"/>
  <c r="BO55" i="70"/>
  <c r="BN55" i="70"/>
  <c r="BM55" i="70"/>
  <c r="BL55" i="70"/>
  <c r="BK55" i="70"/>
  <c r="BJ55" i="70"/>
  <c r="BI55" i="70"/>
  <c r="BH55" i="70"/>
  <c r="BG55" i="70"/>
  <c r="BF55" i="70"/>
  <c r="BE55" i="70"/>
  <c r="BD55" i="70"/>
  <c r="BC55" i="70"/>
  <c r="BB55" i="70"/>
  <c r="BA55" i="70"/>
  <c r="AZ55" i="70"/>
  <c r="AY55" i="70"/>
  <c r="AX55" i="70"/>
  <c r="AW55" i="70"/>
  <c r="AV55" i="70"/>
  <c r="AU55" i="70"/>
  <c r="AT55" i="70"/>
  <c r="AS55" i="70"/>
  <c r="AR55" i="70"/>
  <c r="AQ55" i="70"/>
  <c r="AP55" i="70"/>
  <c r="AO55" i="70"/>
  <c r="AN55" i="70"/>
  <c r="AM55" i="70"/>
  <c r="AL55" i="70"/>
  <c r="AK55" i="70"/>
  <c r="AJ55" i="70"/>
  <c r="AI55" i="70"/>
  <c r="AH55" i="70"/>
  <c r="AG55" i="70"/>
  <c r="AF55" i="70"/>
  <c r="AE55" i="70"/>
  <c r="AD55" i="70"/>
  <c r="AC55" i="70"/>
  <c r="AB55" i="70"/>
  <c r="AA55" i="70"/>
  <c r="Z55" i="70"/>
  <c r="Y55" i="70"/>
  <c r="X55" i="70"/>
  <c r="W55" i="70"/>
  <c r="V55" i="70"/>
  <c r="U55" i="70"/>
  <c r="T55" i="70"/>
  <c r="S55" i="70"/>
  <c r="R55" i="70"/>
  <c r="Q55" i="70"/>
  <c r="P55" i="70"/>
  <c r="O55" i="70"/>
  <c r="N55" i="70"/>
  <c r="M55" i="70"/>
  <c r="L55" i="70"/>
  <c r="K55" i="70"/>
  <c r="J55" i="70"/>
  <c r="I55" i="70"/>
  <c r="DC54" i="70"/>
  <c r="H54" i="70"/>
  <c r="DC53" i="70"/>
  <c r="H53" i="70"/>
  <c r="DC52" i="70"/>
  <c r="CJ52" i="70"/>
  <c r="CI52" i="70"/>
  <c r="CH52" i="70"/>
  <c r="CG52" i="70"/>
  <c r="CF52" i="70"/>
  <c r="CE52" i="70"/>
  <c r="CD52" i="70"/>
  <c r="CC52" i="70"/>
  <c r="CB52" i="70"/>
  <c r="CA52" i="70"/>
  <c r="BZ52" i="70"/>
  <c r="BY52" i="70"/>
  <c r="BX52" i="70"/>
  <c r="BW52" i="70"/>
  <c r="BV52" i="70"/>
  <c r="BU52" i="70"/>
  <c r="BT52" i="70"/>
  <c r="BS52" i="70"/>
  <c r="BR52" i="70"/>
  <c r="BQ52" i="70"/>
  <c r="BP52" i="70"/>
  <c r="BO52" i="70"/>
  <c r="BN52" i="70"/>
  <c r="BM52" i="70"/>
  <c r="BL52" i="70"/>
  <c r="BK52" i="70"/>
  <c r="BJ52" i="70"/>
  <c r="BI52" i="70"/>
  <c r="BH52" i="70"/>
  <c r="BG52" i="70"/>
  <c r="BF52" i="70"/>
  <c r="BE52" i="70"/>
  <c r="BD52" i="70"/>
  <c r="BC52" i="70"/>
  <c r="BB52" i="70"/>
  <c r="BA52" i="70"/>
  <c r="AZ52" i="70"/>
  <c r="AY52" i="70"/>
  <c r="AX52" i="70"/>
  <c r="AW52" i="70"/>
  <c r="AV52" i="70"/>
  <c r="AU52" i="70"/>
  <c r="AT52" i="70"/>
  <c r="AS52" i="70"/>
  <c r="AR52" i="70"/>
  <c r="AQ52" i="70"/>
  <c r="AP52" i="70"/>
  <c r="AO52" i="70"/>
  <c r="AN52" i="70"/>
  <c r="AM52" i="70"/>
  <c r="AL52" i="70"/>
  <c r="AK52" i="70"/>
  <c r="AJ52" i="70"/>
  <c r="AI52" i="70"/>
  <c r="AH52" i="70"/>
  <c r="AG52" i="70"/>
  <c r="AF52" i="70"/>
  <c r="AE52" i="70"/>
  <c r="AD52" i="70"/>
  <c r="AC52" i="70"/>
  <c r="AB52" i="70"/>
  <c r="AA52" i="70"/>
  <c r="Z52" i="70"/>
  <c r="Y52" i="70"/>
  <c r="X52" i="70"/>
  <c r="W52" i="70"/>
  <c r="V52" i="70"/>
  <c r="U52" i="70"/>
  <c r="T52" i="70"/>
  <c r="S52" i="70"/>
  <c r="R52" i="70"/>
  <c r="Q52" i="70"/>
  <c r="P52" i="70"/>
  <c r="O52" i="70"/>
  <c r="N52" i="70"/>
  <c r="M52" i="70"/>
  <c r="L52" i="70"/>
  <c r="K52" i="70"/>
  <c r="J52" i="70"/>
  <c r="I52" i="70"/>
  <c r="DC51" i="70"/>
  <c r="CJ51" i="70"/>
  <c r="CI51" i="70"/>
  <c r="CH51" i="70"/>
  <c r="CH45" i="70"/>
  <c r="CG51" i="70"/>
  <c r="CF51" i="70"/>
  <c r="CF45" i="70" s="1"/>
  <c r="CE51" i="70"/>
  <c r="CE49" i="70" s="1"/>
  <c r="CD51" i="70"/>
  <c r="CC51" i="70"/>
  <c r="CB51" i="70"/>
  <c r="BX32" i="67" s="1"/>
  <c r="CA51" i="70"/>
  <c r="BW32" i="67" s="1"/>
  <c r="BZ51" i="70"/>
  <c r="BZ45" i="70" s="1"/>
  <c r="BY51" i="70"/>
  <c r="BX51" i="70"/>
  <c r="BT32" i="67" s="1"/>
  <c r="BW51" i="70"/>
  <c r="BW49" i="70" s="1"/>
  <c r="BV51" i="70"/>
  <c r="BR32" i="67" s="1"/>
  <c r="BU51" i="70"/>
  <c r="BQ32" i="67" s="1"/>
  <c r="BT51" i="70"/>
  <c r="BS51" i="70"/>
  <c r="BO32" i="67" s="1"/>
  <c r="BR51" i="70"/>
  <c r="BQ51" i="70"/>
  <c r="BM32" i="67" s="1"/>
  <c r="BP51" i="70"/>
  <c r="BP45" i="70" s="1"/>
  <c r="BO51" i="70"/>
  <c r="BN51" i="70"/>
  <c r="BM51" i="70"/>
  <c r="BM45" i="70" s="1"/>
  <c r="BL51" i="70"/>
  <c r="BK51" i="70"/>
  <c r="BK45" i="70" s="1"/>
  <c r="BJ51" i="70"/>
  <c r="BJ45" i="70" s="1"/>
  <c r="BI51" i="70"/>
  <c r="BE32" i="67" s="1"/>
  <c r="BH51" i="70"/>
  <c r="BG51" i="70"/>
  <c r="BG49" i="70" s="1"/>
  <c r="BF51" i="70"/>
  <c r="BE51" i="70"/>
  <c r="BD51" i="70"/>
  <c r="BC51" i="70"/>
  <c r="BC45" i="70" s="1"/>
  <c r="BB51" i="70"/>
  <c r="BB45" i="70" s="1"/>
  <c r="BA51" i="70"/>
  <c r="AZ51" i="70"/>
  <c r="AV32" i="67" s="1"/>
  <c r="AY51" i="70"/>
  <c r="AX51" i="70"/>
  <c r="AW51" i="70"/>
  <c r="AS32" i="67" s="1"/>
  <c r="AV51" i="70"/>
  <c r="AR32" i="67" s="1"/>
  <c r="AU51" i="70"/>
  <c r="AU45" i="70" s="1"/>
  <c r="AT51" i="70"/>
  <c r="AT45" i="70" s="1"/>
  <c r="AS51" i="70"/>
  <c r="AR51" i="70"/>
  <c r="AQ51" i="70"/>
  <c r="AP51" i="70"/>
  <c r="AP45" i="70" s="1"/>
  <c r="AO51" i="70"/>
  <c r="AN51" i="70"/>
  <c r="AJ32" i="67" s="1"/>
  <c r="AM51" i="70"/>
  <c r="AM45" i="70" s="1"/>
  <c r="AL51" i="70"/>
  <c r="AL45" i="70" s="1"/>
  <c r="AK51" i="70"/>
  <c r="AJ51" i="70"/>
  <c r="AI51" i="70"/>
  <c r="AH51" i="70"/>
  <c r="AG51" i="70"/>
  <c r="AG45" i="70" s="1"/>
  <c r="AF51" i="70"/>
  <c r="AB32" i="67" s="1"/>
  <c r="AE51" i="70"/>
  <c r="AD51" i="70"/>
  <c r="Z32" i="67" s="1"/>
  <c r="AC51" i="70"/>
  <c r="Y32" i="67" s="1"/>
  <c r="AB51" i="70"/>
  <c r="X32" i="67" s="1"/>
  <c r="AA51" i="70"/>
  <c r="W32" i="67" s="1"/>
  <c r="Z51" i="70"/>
  <c r="Z45" i="70" s="1"/>
  <c r="Y51" i="70"/>
  <c r="U32" i="67" s="1"/>
  <c r="X51" i="70"/>
  <c r="T32" i="67" s="1"/>
  <c r="W51" i="70"/>
  <c r="V51" i="70"/>
  <c r="R32" i="67" s="1"/>
  <c r="U51" i="70"/>
  <c r="U45" i="70" s="1"/>
  <c r="T51" i="70"/>
  <c r="T45" i="70" s="1"/>
  <c r="DC50" i="70"/>
  <c r="CJ50" i="70"/>
  <c r="CI50" i="70"/>
  <c r="CE31" i="67" s="1"/>
  <c r="CH50" i="70"/>
  <c r="CH49" i="70" s="1"/>
  <c r="CG50" i="70"/>
  <c r="CG44" i="70" s="1"/>
  <c r="CF50" i="70"/>
  <c r="CE50" i="70"/>
  <c r="CA31" i="67" s="1"/>
  <c r="CD50" i="70"/>
  <c r="CD44" i="70" s="1"/>
  <c r="CD31" i="70" s="1"/>
  <c r="CC50" i="70"/>
  <c r="CB50" i="70"/>
  <c r="BX31" i="67" s="1"/>
  <c r="CA50" i="70"/>
  <c r="BZ50" i="70"/>
  <c r="BY50" i="70"/>
  <c r="BY44" i="70" s="1"/>
  <c r="BY31" i="70" s="1"/>
  <c r="BX50" i="70"/>
  <c r="BW50" i="70"/>
  <c r="BW44" i="70" s="1"/>
  <c r="BV50" i="70"/>
  <c r="BR31" i="67" s="1"/>
  <c r="BU50" i="70"/>
  <c r="BT50" i="70"/>
  <c r="BT44" i="70" s="1"/>
  <c r="BT31" i="70" s="1"/>
  <c r="BS50" i="70"/>
  <c r="BS49" i="70" s="1"/>
  <c r="BR50" i="70"/>
  <c r="BQ50" i="70"/>
  <c r="BQ44" i="70" s="1"/>
  <c r="BQ31" i="70" s="1"/>
  <c r="BP50" i="70"/>
  <c r="BO50" i="70"/>
  <c r="BN50" i="70"/>
  <c r="BN44" i="70" s="1"/>
  <c r="BN31" i="70" s="1"/>
  <c r="BM50" i="70"/>
  <c r="BM44" i="70" s="1"/>
  <c r="BM31" i="70" s="1"/>
  <c r="BL50" i="70"/>
  <c r="BK50" i="70"/>
  <c r="BJ50" i="70"/>
  <c r="BI50" i="70"/>
  <c r="BH50" i="70"/>
  <c r="BH44" i="70" s="1"/>
  <c r="BH31" i="70" s="1"/>
  <c r="BG50" i="70"/>
  <c r="BC31" i="67" s="1"/>
  <c r="BF50" i="70"/>
  <c r="BE50" i="70"/>
  <c r="BA31" i="67" s="1"/>
  <c r="BD50" i="70"/>
  <c r="BC50" i="70"/>
  <c r="BC44" i="70" s="1"/>
  <c r="BC43" i="70" s="1"/>
  <c r="BB50" i="70"/>
  <c r="BB44" i="70" s="1"/>
  <c r="BA50" i="70"/>
  <c r="AZ50" i="70"/>
  <c r="AV31" i="67" s="1"/>
  <c r="AY50" i="70"/>
  <c r="AX50" i="70"/>
  <c r="AX44" i="70" s="1"/>
  <c r="AW50" i="70"/>
  <c r="AV50" i="70"/>
  <c r="AU50" i="70"/>
  <c r="AU44" i="70" s="1"/>
  <c r="AU31" i="70" s="1"/>
  <c r="AT50" i="70"/>
  <c r="AS50" i="70"/>
  <c r="AR50" i="70"/>
  <c r="AR44" i="70" s="1"/>
  <c r="AQ50" i="70"/>
  <c r="AP50" i="70"/>
  <c r="AO50" i="70"/>
  <c r="AN50" i="70"/>
  <c r="AN44" i="70" s="1"/>
  <c r="AN31" i="70" s="1"/>
  <c r="AM50" i="70"/>
  <c r="AM44" i="70" s="1"/>
  <c r="AM31" i="70" s="1"/>
  <c r="AL50" i="70"/>
  <c r="AH31" i="67" s="1"/>
  <c r="AK50" i="70"/>
  <c r="AG31" i="67" s="1"/>
  <c r="AJ50" i="70"/>
  <c r="AJ44" i="70" s="1"/>
  <c r="AI50" i="70"/>
  <c r="AH50" i="70"/>
  <c r="AD31" i="67" s="1"/>
  <c r="AG50" i="70"/>
  <c r="AF50" i="70"/>
  <c r="AB31" i="67" s="1"/>
  <c r="AE50" i="70"/>
  <c r="AE44" i="70" s="1"/>
  <c r="AE31" i="70" s="1"/>
  <c r="AD50" i="70"/>
  <c r="AC50" i="70"/>
  <c r="AB50" i="70"/>
  <c r="AA50" i="70"/>
  <c r="W31" i="67" s="1"/>
  <c r="Z50" i="70"/>
  <c r="Z44" i="70" s="1"/>
  <c r="Y50" i="70"/>
  <c r="U31" i="67" s="1"/>
  <c r="X50" i="70"/>
  <c r="X49" i="70" s="1"/>
  <c r="W50" i="70"/>
  <c r="S31" i="67" s="1"/>
  <c r="V50" i="70"/>
  <c r="V44" i="70" s="1"/>
  <c r="U50" i="70"/>
  <c r="T50" i="70"/>
  <c r="K50" i="70"/>
  <c r="I50" i="70"/>
  <c r="E31" i="67" s="1"/>
  <c r="DC49" i="70"/>
  <c r="DC48" i="70"/>
  <c r="I48" i="70"/>
  <c r="E32" i="66" s="1"/>
  <c r="DC47" i="70"/>
  <c r="DC46" i="70"/>
  <c r="CJ46" i="70"/>
  <c r="CI46" i="70"/>
  <c r="CH46" i="70"/>
  <c r="CG46" i="70"/>
  <c r="CF46" i="70"/>
  <c r="CE46" i="70"/>
  <c r="CD46" i="70"/>
  <c r="CC46" i="70"/>
  <c r="CB46" i="70"/>
  <c r="CA46" i="70"/>
  <c r="BZ46" i="70"/>
  <c r="BY46" i="70"/>
  <c r="BX46" i="70"/>
  <c r="BW46" i="70"/>
  <c r="BV46" i="70"/>
  <c r="BU46" i="70"/>
  <c r="BT46" i="70"/>
  <c r="BS46" i="70"/>
  <c r="BR46" i="70"/>
  <c r="BQ46" i="70"/>
  <c r="BP46" i="70"/>
  <c r="BO46" i="70"/>
  <c r="BN46" i="70"/>
  <c r="BM46" i="70"/>
  <c r="BL46" i="70"/>
  <c r="BK46" i="70"/>
  <c r="BJ46" i="70"/>
  <c r="BI46" i="70"/>
  <c r="BH46" i="70"/>
  <c r="BG46" i="70"/>
  <c r="BF46" i="70"/>
  <c r="BE46" i="70"/>
  <c r="BD46" i="70"/>
  <c r="BC46" i="70"/>
  <c r="BB46" i="70"/>
  <c r="BA46" i="70"/>
  <c r="AZ46" i="70"/>
  <c r="AY46" i="70"/>
  <c r="AX46" i="70"/>
  <c r="AW46" i="70"/>
  <c r="AV46" i="70"/>
  <c r="AU46" i="70"/>
  <c r="AT46" i="70"/>
  <c r="AS46" i="70"/>
  <c r="AR46" i="70"/>
  <c r="AQ46" i="70"/>
  <c r="AP46" i="70"/>
  <c r="AO46" i="70"/>
  <c r="AN46" i="70"/>
  <c r="AM46" i="70"/>
  <c r="AL46" i="70"/>
  <c r="AK46" i="70"/>
  <c r="AJ46" i="70"/>
  <c r="AI46" i="70"/>
  <c r="AH46" i="70"/>
  <c r="AG46" i="70"/>
  <c r="AF46" i="70"/>
  <c r="AE46" i="70"/>
  <c r="AD46" i="70"/>
  <c r="AC46" i="70"/>
  <c r="AB46" i="70"/>
  <c r="AA46" i="70"/>
  <c r="Z46" i="70"/>
  <c r="Y46" i="70"/>
  <c r="X46" i="70"/>
  <c r="W46" i="70"/>
  <c r="V46" i="70"/>
  <c r="U46" i="70"/>
  <c r="T46" i="70"/>
  <c r="DC45" i="70"/>
  <c r="DC44" i="70"/>
  <c r="DC43" i="70"/>
  <c r="DC42" i="70"/>
  <c r="H42" i="70"/>
  <c r="DC41" i="70"/>
  <c r="H41" i="70"/>
  <c r="DC40" i="70"/>
  <c r="CJ40" i="70"/>
  <c r="CI40" i="70"/>
  <c r="CH40" i="70"/>
  <c r="CG40" i="70"/>
  <c r="CF40" i="70"/>
  <c r="CE40" i="70"/>
  <c r="CD40" i="70"/>
  <c r="CC40" i="70"/>
  <c r="CB40" i="70"/>
  <c r="CA40" i="70"/>
  <c r="BZ40" i="70"/>
  <c r="BY40" i="70"/>
  <c r="BX40" i="70"/>
  <c r="BW40" i="70"/>
  <c r="BV40" i="70"/>
  <c r="BU40" i="70"/>
  <c r="BT40" i="70"/>
  <c r="BS40" i="70"/>
  <c r="BR40" i="70"/>
  <c r="BQ40" i="70"/>
  <c r="BP40" i="70"/>
  <c r="BO40" i="70"/>
  <c r="BN40" i="70"/>
  <c r="BM40" i="70"/>
  <c r="BL40" i="70"/>
  <c r="BK40" i="70"/>
  <c r="BJ40" i="70"/>
  <c r="BI40" i="70"/>
  <c r="BH40" i="70"/>
  <c r="BG40" i="70"/>
  <c r="BF40" i="70"/>
  <c r="BE40" i="70"/>
  <c r="BD40" i="70"/>
  <c r="BC40" i="70"/>
  <c r="BB40" i="70"/>
  <c r="BA40" i="70"/>
  <c r="AZ40" i="70"/>
  <c r="AY40" i="70"/>
  <c r="AX40" i="70"/>
  <c r="AW40" i="70"/>
  <c r="AV40" i="70"/>
  <c r="AU40" i="70"/>
  <c r="AT40" i="70"/>
  <c r="AS40" i="70"/>
  <c r="AR40" i="70"/>
  <c r="AQ40" i="70"/>
  <c r="AP40" i="70"/>
  <c r="AO40" i="70"/>
  <c r="AN40" i="70"/>
  <c r="AM40" i="70"/>
  <c r="AL40" i="70"/>
  <c r="AK40" i="70"/>
  <c r="AJ40" i="70"/>
  <c r="AI40" i="70"/>
  <c r="AH40" i="70"/>
  <c r="AG40" i="70"/>
  <c r="AF40" i="70"/>
  <c r="AE40" i="70"/>
  <c r="AD40" i="70"/>
  <c r="AC40" i="70"/>
  <c r="AB40" i="70"/>
  <c r="AA40" i="70"/>
  <c r="Z40" i="70"/>
  <c r="Y40" i="70"/>
  <c r="X40" i="70"/>
  <c r="W40" i="70"/>
  <c r="V40" i="70"/>
  <c r="U40" i="70"/>
  <c r="T40" i="70"/>
  <c r="S40" i="70"/>
  <c r="R40" i="70"/>
  <c r="Q40" i="70"/>
  <c r="P40" i="70"/>
  <c r="O40" i="70"/>
  <c r="N40" i="70"/>
  <c r="M40" i="70"/>
  <c r="L40" i="70"/>
  <c r="K40" i="70"/>
  <c r="J40" i="70"/>
  <c r="I40" i="70"/>
  <c r="DC39" i="70"/>
  <c r="CJ39" i="70"/>
  <c r="CF32" i="65" s="1"/>
  <c r="CI39" i="70"/>
  <c r="CE32" i="65" s="1"/>
  <c r="CH39" i="70"/>
  <c r="CH37" i="70" s="1"/>
  <c r="CG39" i="70"/>
  <c r="CF39" i="70"/>
  <c r="CF37" i="70" s="1"/>
  <c r="CE39" i="70"/>
  <c r="CA32" i="65" s="1"/>
  <c r="CD39" i="70"/>
  <c r="CD37" i="70" s="1"/>
  <c r="CC39" i="70"/>
  <c r="CB39" i="70"/>
  <c r="CB37" i="70" s="1"/>
  <c r="CA39" i="70"/>
  <c r="CA37" i="70" s="1"/>
  <c r="BZ39" i="70"/>
  <c r="BV32" i="65" s="1"/>
  <c r="BY39" i="70"/>
  <c r="BX39" i="70"/>
  <c r="BX37" i="70" s="1"/>
  <c r="BW39" i="70"/>
  <c r="BV39" i="70"/>
  <c r="BU39" i="70"/>
  <c r="BU37" i="70" s="1"/>
  <c r="BT39" i="70"/>
  <c r="BP32" i="65" s="1"/>
  <c r="BS39" i="70"/>
  <c r="BS37" i="70" s="1"/>
  <c r="BR39" i="70"/>
  <c r="BN32" i="65" s="1"/>
  <c r="BQ39" i="70"/>
  <c r="BQ37" i="70" s="1"/>
  <c r="BP39" i="70"/>
  <c r="BO39" i="70"/>
  <c r="BK32" i="65" s="1"/>
  <c r="BN39" i="70"/>
  <c r="BM39" i="70"/>
  <c r="BL39" i="70"/>
  <c r="BK39" i="70"/>
  <c r="BJ39" i="70"/>
  <c r="BI39" i="70"/>
  <c r="BI37" i="70" s="1"/>
  <c r="BH39" i="70"/>
  <c r="BG39" i="70"/>
  <c r="BC32" i="65" s="1"/>
  <c r="BF39" i="70"/>
  <c r="BF37" i="70" s="1"/>
  <c r="BE39" i="70"/>
  <c r="BD39" i="70"/>
  <c r="BC39" i="70"/>
  <c r="BB39" i="70"/>
  <c r="AX32" i="65" s="1"/>
  <c r="BA39" i="70"/>
  <c r="AZ39" i="70"/>
  <c r="AY39" i="70"/>
  <c r="AU32" i="65" s="1"/>
  <c r="AX39" i="70"/>
  <c r="AW39" i="70"/>
  <c r="AV39" i="70"/>
  <c r="AU39" i="70"/>
  <c r="AT39" i="70"/>
  <c r="AT37" i="70" s="1"/>
  <c r="AS39" i="70"/>
  <c r="AS37" i="70" s="1"/>
  <c r="AR39" i="70"/>
  <c r="AN32" i="65" s="1"/>
  <c r="AQ39" i="70"/>
  <c r="AP39" i="70"/>
  <c r="AP37" i="70" s="1"/>
  <c r="AO39" i="70"/>
  <c r="AO37" i="70" s="1"/>
  <c r="AN39" i="70"/>
  <c r="AJ32" i="65" s="1"/>
  <c r="AM39" i="70"/>
  <c r="AM37" i="70" s="1"/>
  <c r="AL39" i="70"/>
  <c r="AK39" i="70"/>
  <c r="AK37" i="70" s="1"/>
  <c r="AJ39" i="70"/>
  <c r="AJ37" i="70" s="1"/>
  <c r="AI39" i="70"/>
  <c r="AH39" i="70"/>
  <c r="AD32" i="65" s="1"/>
  <c r="AG39" i="70"/>
  <c r="AG37" i="70" s="1"/>
  <c r="AF39" i="70"/>
  <c r="AB32" i="65" s="1"/>
  <c r="AE39" i="70"/>
  <c r="AA32" i="65" s="1"/>
  <c r="AD39" i="70"/>
  <c r="AC39" i="70"/>
  <c r="AC37" i="70" s="1"/>
  <c r="AB39" i="70"/>
  <c r="X32" i="65" s="1"/>
  <c r="AA39" i="70"/>
  <c r="Z39" i="70"/>
  <c r="Y39" i="70"/>
  <c r="X39" i="70"/>
  <c r="W39" i="70"/>
  <c r="S32" i="65" s="1"/>
  <c r="V39" i="70"/>
  <c r="U39" i="70"/>
  <c r="U37" i="70" s="1"/>
  <c r="T39" i="70"/>
  <c r="P32" i="65" s="1"/>
  <c r="S39" i="70"/>
  <c r="O32" i="65" s="1"/>
  <c r="R39" i="70"/>
  <c r="N32" i="65" s="1"/>
  <c r="Q39" i="70"/>
  <c r="M32" i="65" s="1"/>
  <c r="P39" i="70"/>
  <c r="L32" i="65" s="1"/>
  <c r="O39" i="70"/>
  <c r="K32" i="65" s="1"/>
  <c r="N39" i="70"/>
  <c r="J32" i="65" s="1"/>
  <c r="M39" i="70"/>
  <c r="I32" i="65" s="1"/>
  <c r="K39" i="70"/>
  <c r="G32" i="65" s="1"/>
  <c r="I39" i="70"/>
  <c r="E32" i="65" s="1"/>
  <c r="DC38" i="70"/>
  <c r="S38" i="70"/>
  <c r="O31" i="65" s="1"/>
  <c r="Q38" i="70"/>
  <c r="M31" i="65" s="1"/>
  <c r="L38" i="70"/>
  <c r="H31" i="65" s="1"/>
  <c r="K38" i="70"/>
  <c r="G31" i="65" s="1"/>
  <c r="DC37" i="70"/>
  <c r="DC36" i="70"/>
  <c r="H36" i="70"/>
  <c r="DC35" i="70"/>
  <c r="H35" i="70"/>
  <c r="DC34" i="70"/>
  <c r="CJ34" i="70"/>
  <c r="CI34" i="70"/>
  <c r="CH34" i="70"/>
  <c r="CG34" i="70"/>
  <c r="CF34" i="70"/>
  <c r="CE34" i="70"/>
  <c r="CD34" i="70"/>
  <c r="CC34" i="70"/>
  <c r="CB34" i="70"/>
  <c r="CA34" i="70"/>
  <c r="BZ34" i="70"/>
  <c r="BY34" i="70"/>
  <c r="BX34" i="70"/>
  <c r="BW34" i="70"/>
  <c r="BV34" i="70"/>
  <c r="BU34" i="70"/>
  <c r="BT34" i="70"/>
  <c r="BS34" i="70"/>
  <c r="BR34" i="70"/>
  <c r="BQ34" i="70"/>
  <c r="BP34" i="70"/>
  <c r="BO34" i="70"/>
  <c r="BN34" i="70"/>
  <c r="BM34" i="70"/>
  <c r="BL34" i="70"/>
  <c r="BK34" i="70"/>
  <c r="BJ34" i="70"/>
  <c r="BI34" i="70"/>
  <c r="BH34" i="70"/>
  <c r="BG34" i="70"/>
  <c r="BF34" i="70"/>
  <c r="BE34" i="70"/>
  <c r="BD34" i="70"/>
  <c r="BC34" i="70"/>
  <c r="BB34" i="70"/>
  <c r="BA34" i="70"/>
  <c r="AZ34" i="70"/>
  <c r="AY34" i="70"/>
  <c r="AX34" i="70"/>
  <c r="AW34" i="70"/>
  <c r="AV34" i="70"/>
  <c r="AU34" i="70"/>
  <c r="AT34" i="70"/>
  <c r="AS34" i="70"/>
  <c r="AR34" i="70"/>
  <c r="AQ34" i="70"/>
  <c r="AP34" i="70"/>
  <c r="AO34" i="70"/>
  <c r="AN34" i="70"/>
  <c r="AM34" i="70"/>
  <c r="AL34" i="70"/>
  <c r="AK34" i="70"/>
  <c r="AJ34" i="70"/>
  <c r="AI34" i="70"/>
  <c r="AH34" i="70"/>
  <c r="AG34" i="70"/>
  <c r="AF34" i="70"/>
  <c r="AE34" i="70"/>
  <c r="AD34" i="70"/>
  <c r="AC34" i="70"/>
  <c r="AB34" i="70"/>
  <c r="AA34" i="70"/>
  <c r="Z34" i="70"/>
  <c r="Y34" i="70"/>
  <c r="X34" i="70"/>
  <c r="W34" i="70"/>
  <c r="V34" i="70"/>
  <c r="U34" i="70"/>
  <c r="T34" i="70"/>
  <c r="S34" i="70"/>
  <c r="R34" i="70"/>
  <c r="Q34" i="70"/>
  <c r="P34" i="70"/>
  <c r="O34" i="70"/>
  <c r="N34" i="70"/>
  <c r="M34" i="70"/>
  <c r="L34" i="70"/>
  <c r="K34" i="70"/>
  <c r="J34" i="70"/>
  <c r="I34" i="70"/>
  <c r="DC33" i="70"/>
  <c r="CJ33" i="70"/>
  <c r="CI33" i="70"/>
  <c r="CH33" i="70"/>
  <c r="CG33" i="70"/>
  <c r="CF33" i="70"/>
  <c r="CE33" i="70"/>
  <c r="CD33" i="70"/>
  <c r="CC33" i="70"/>
  <c r="CB33" i="70"/>
  <c r="CA33" i="70"/>
  <c r="BZ33" i="70"/>
  <c r="BY33" i="70"/>
  <c r="BX33" i="70"/>
  <c r="BW33" i="70"/>
  <c r="BV33" i="70"/>
  <c r="BU33" i="70"/>
  <c r="BT33" i="70"/>
  <c r="BS33" i="70"/>
  <c r="BR33" i="70"/>
  <c r="BQ33" i="70"/>
  <c r="BP33" i="70"/>
  <c r="BO33" i="70"/>
  <c r="BN33" i="70"/>
  <c r="BM33" i="70"/>
  <c r="BL33" i="70"/>
  <c r="BK33" i="70"/>
  <c r="BJ33" i="70"/>
  <c r="BI33" i="70"/>
  <c r="BH33" i="70"/>
  <c r="BG33" i="70"/>
  <c r="BF33" i="70"/>
  <c r="BE33" i="70"/>
  <c r="BD33" i="70"/>
  <c r="BC33" i="70"/>
  <c r="BB33" i="70"/>
  <c r="BA33" i="70"/>
  <c r="AZ33" i="70"/>
  <c r="AY33" i="70"/>
  <c r="AX33" i="70"/>
  <c r="AW33" i="70"/>
  <c r="AV33" i="70"/>
  <c r="AU33" i="70"/>
  <c r="AT33" i="70"/>
  <c r="AS33" i="70"/>
  <c r="AR33" i="70"/>
  <c r="AQ33" i="70"/>
  <c r="AP33" i="70"/>
  <c r="AO33" i="70"/>
  <c r="AN33" i="70"/>
  <c r="AM33" i="70"/>
  <c r="AL33" i="70"/>
  <c r="AK33" i="70"/>
  <c r="AJ33" i="70"/>
  <c r="AI33" i="70"/>
  <c r="AH33" i="70"/>
  <c r="AG33" i="70"/>
  <c r="AF33" i="70"/>
  <c r="AE33" i="70"/>
  <c r="AD33" i="70"/>
  <c r="AC33" i="70"/>
  <c r="AB33" i="70"/>
  <c r="AA33" i="70"/>
  <c r="Z33" i="70"/>
  <c r="Y33" i="70"/>
  <c r="X33" i="70"/>
  <c r="W33" i="70"/>
  <c r="V33" i="70"/>
  <c r="U33" i="70"/>
  <c r="T33" i="70"/>
  <c r="S33" i="70"/>
  <c r="R33" i="70"/>
  <c r="Q33" i="70"/>
  <c r="P33" i="70"/>
  <c r="O33" i="70"/>
  <c r="N33" i="70"/>
  <c r="M33" i="70"/>
  <c r="L33" i="70"/>
  <c r="K33" i="70"/>
  <c r="J33" i="70"/>
  <c r="I33" i="70"/>
  <c r="DC32" i="70"/>
  <c r="DC31" i="70"/>
  <c r="DC30" i="70"/>
  <c r="DC29" i="70"/>
  <c r="DC28" i="70"/>
  <c r="DC27" i="70"/>
  <c r="H27" i="70" a="1"/>
  <c r="H27" i="70" s="1"/>
  <c r="AV120" i="70" s="1"/>
  <c r="DC26" i="70"/>
  <c r="H26" i="70" a="1"/>
  <c r="H26" i="70" s="1"/>
  <c r="CF119" i="70" s="1"/>
  <c r="DC25" i="70"/>
  <c r="H25" i="70" a="1"/>
  <c r="H25" i="70" s="1"/>
  <c r="BQ118" i="70" s="1"/>
  <c r="DC24" i="70"/>
  <c r="H24" i="70" a="1"/>
  <c r="H24" i="70" s="1"/>
  <c r="AQ117" i="70" s="1"/>
  <c r="DC23" i="70"/>
  <c r="H23" i="70" a="1"/>
  <c r="H23" i="70" s="1"/>
  <c r="J116" i="70" s="1"/>
  <c r="DC22" i="70"/>
  <c r="H22" i="70" a="1"/>
  <c r="H22" i="70" s="1"/>
  <c r="BC115" i="70" s="1"/>
  <c r="DC21" i="70"/>
  <c r="H21" i="70" a="1"/>
  <c r="H21" i="70" s="1"/>
  <c r="BU114" i="70" s="1"/>
  <c r="DC20" i="70"/>
  <c r="H20" i="70" a="1"/>
  <c r="H20" i="70" s="1"/>
  <c r="M113" i="70" s="1"/>
  <c r="DC19" i="70"/>
  <c r="H19" i="70" a="1"/>
  <c r="H19" i="70" s="1"/>
  <c r="AL112" i="70" s="1"/>
  <c r="DC18" i="70"/>
  <c r="H18" i="70" a="1"/>
  <c r="H18" i="70" s="1"/>
  <c r="BS111" i="70" s="1"/>
  <c r="DC17" i="70"/>
  <c r="DC16" i="70"/>
  <c r="H15" i="70" a="1"/>
  <c r="H15" i="70" s="1"/>
  <c r="H123" i="70" s="1"/>
  <c r="D15" i="70"/>
  <c r="DC15" i="70" s="1"/>
  <c r="DC14" i="70"/>
  <c r="H14" i="70" a="1"/>
  <c r="H14" i="70" s="1"/>
  <c r="DC13" i="70"/>
  <c r="H13" i="70" a="1"/>
  <c r="H13" i="70" s="1"/>
  <c r="DC12" i="70"/>
  <c r="H12" i="70" a="1"/>
  <c r="H12" i="70" s="1"/>
  <c r="DC11" i="70"/>
  <c r="H11" i="70" a="1"/>
  <c r="H11" i="70" s="1"/>
  <c r="DC10" i="70"/>
  <c r="H10" i="70" a="1"/>
  <c r="H10" i="70" s="1"/>
  <c r="DC9" i="70"/>
  <c r="H9" i="70" a="1"/>
  <c r="H9" i="70" s="1"/>
  <c r="DC8" i="70"/>
  <c r="H8" i="70" a="1"/>
  <c r="H8" i="70" s="1"/>
  <c r="DC7" i="70"/>
  <c r="H7" i="70" a="1"/>
  <c r="H7" i="70" s="1"/>
  <c r="DC6" i="70"/>
  <c r="DC5" i="70"/>
  <c r="H5" i="70"/>
  <c r="DC4" i="70"/>
  <c r="DC3" i="70"/>
  <c r="J3" i="70"/>
  <c r="DC2" i="70"/>
  <c r="DC1" i="70"/>
  <c r="I1" i="70"/>
  <c r="I102" i="70" s="1"/>
  <c r="E75" i="69"/>
  <c r="E74" i="69"/>
  <c r="E73" i="69"/>
  <c r="E72" i="69"/>
  <c r="E71" i="69"/>
  <c r="E70" i="69"/>
  <c r="Y69" i="69"/>
  <c r="Y8" i="69" s="1"/>
  <c r="X69" i="69"/>
  <c r="X8" i="69" s="1"/>
  <c r="W69" i="69"/>
  <c r="W8" i="69" s="1"/>
  <c r="V69" i="69"/>
  <c r="V8" i="69" s="1"/>
  <c r="U69" i="69"/>
  <c r="U8" i="69" s="1"/>
  <c r="T69" i="69"/>
  <c r="T8" i="69" s="1"/>
  <c r="S69" i="69"/>
  <c r="S8" i="69" s="1"/>
  <c r="R69" i="69"/>
  <c r="R8" i="69" s="1"/>
  <c r="Q69" i="69"/>
  <c r="Q8" i="69" s="1"/>
  <c r="P69" i="69"/>
  <c r="P8" i="69" s="1"/>
  <c r="O69" i="69"/>
  <c r="O8" i="69" s="1"/>
  <c r="N69" i="69"/>
  <c r="N8" i="69" s="1"/>
  <c r="M69" i="69"/>
  <c r="M8" i="69" s="1"/>
  <c r="L69" i="69"/>
  <c r="L8" i="69" s="1"/>
  <c r="K69" i="69"/>
  <c r="K8" i="69" s="1"/>
  <c r="J69" i="69"/>
  <c r="J8" i="69" s="1"/>
  <c r="I69" i="69"/>
  <c r="I8" i="69" s="1"/>
  <c r="G69" i="69"/>
  <c r="G8" i="69" s="1"/>
  <c r="F69" i="69"/>
  <c r="F8" i="69" s="1"/>
  <c r="E68" i="69"/>
  <c r="E67" i="69"/>
  <c r="E66" i="69"/>
  <c r="E65" i="69"/>
  <c r="E64" i="69"/>
  <c r="E63" i="69"/>
  <c r="Y62" i="69"/>
  <c r="X62" i="69"/>
  <c r="W62" i="69"/>
  <c r="V62" i="69"/>
  <c r="U62" i="69"/>
  <c r="T62" i="69"/>
  <c r="S62" i="69"/>
  <c r="R62" i="69"/>
  <c r="Q62" i="69"/>
  <c r="P62" i="69"/>
  <c r="O62" i="69"/>
  <c r="N62" i="69"/>
  <c r="M62" i="69"/>
  <c r="L62" i="69"/>
  <c r="K62" i="69"/>
  <c r="J62" i="69"/>
  <c r="I62" i="69"/>
  <c r="G62" i="69"/>
  <c r="F62" i="69"/>
  <c r="E61" i="69"/>
  <c r="E60" i="69"/>
  <c r="E59" i="69"/>
  <c r="E58" i="69"/>
  <c r="E57" i="69"/>
  <c r="E56" i="69"/>
  <c r="Y55" i="69"/>
  <c r="X55" i="69"/>
  <c r="W55" i="69"/>
  <c r="V55" i="69"/>
  <c r="U55" i="69"/>
  <c r="T55" i="69"/>
  <c r="S55" i="69"/>
  <c r="S54" i="69" s="1"/>
  <c r="R55" i="69"/>
  <c r="Q55" i="69"/>
  <c r="P55" i="69"/>
  <c r="O55" i="69"/>
  <c r="N55" i="69"/>
  <c r="M55" i="69"/>
  <c r="L55" i="69"/>
  <c r="K55" i="69"/>
  <c r="J55" i="69"/>
  <c r="I55" i="69"/>
  <c r="G55" i="69"/>
  <c r="F55" i="69"/>
  <c r="C54" i="69"/>
  <c r="E53" i="69"/>
  <c r="E52" i="69"/>
  <c r="E51" i="69"/>
  <c r="E50" i="69"/>
  <c r="E49" i="69"/>
  <c r="E48" i="69"/>
  <c r="Y47" i="69"/>
  <c r="X47" i="69"/>
  <c r="W47" i="69"/>
  <c r="V47" i="69"/>
  <c r="U47" i="69"/>
  <c r="T47" i="69"/>
  <c r="S47" i="69"/>
  <c r="R47" i="69"/>
  <c r="Q47" i="69"/>
  <c r="P47" i="69"/>
  <c r="O47" i="69"/>
  <c r="N47" i="69"/>
  <c r="M47" i="69"/>
  <c r="L47" i="69"/>
  <c r="K47" i="69"/>
  <c r="J47" i="69"/>
  <c r="J39" i="69" s="1"/>
  <c r="I47" i="69"/>
  <c r="G47" i="69"/>
  <c r="F47" i="69"/>
  <c r="E46" i="69"/>
  <c r="E45" i="69"/>
  <c r="E44" i="69"/>
  <c r="E43" i="69"/>
  <c r="E42" i="69"/>
  <c r="E41" i="69"/>
  <c r="Y40" i="69"/>
  <c r="X40" i="69"/>
  <c r="W40" i="69"/>
  <c r="V40" i="69"/>
  <c r="V39" i="69" s="1"/>
  <c r="U40" i="69"/>
  <c r="T40" i="69"/>
  <c r="S40" i="69"/>
  <c r="R40" i="69"/>
  <c r="Q40" i="69"/>
  <c r="P40" i="69"/>
  <c r="O40" i="69"/>
  <c r="N40" i="69"/>
  <c r="M40" i="69"/>
  <c r="L40" i="69"/>
  <c r="K40" i="69"/>
  <c r="J40" i="69"/>
  <c r="I40" i="69"/>
  <c r="G40" i="69"/>
  <c r="F40" i="69"/>
  <c r="C39" i="69"/>
  <c r="E38" i="69"/>
  <c r="E37" i="69"/>
  <c r="E36" i="69"/>
  <c r="E35" i="69"/>
  <c r="E34" i="69"/>
  <c r="E33" i="69"/>
  <c r="Y32" i="69"/>
  <c r="X32" i="69"/>
  <c r="W32" i="69"/>
  <c r="V32" i="69"/>
  <c r="V24" i="69" s="1"/>
  <c r="U32" i="69"/>
  <c r="T32" i="69"/>
  <c r="S32" i="69"/>
  <c r="R32" i="69"/>
  <c r="Q32" i="69"/>
  <c r="P32" i="69"/>
  <c r="O32" i="69"/>
  <c r="N32" i="69"/>
  <c r="M32" i="69"/>
  <c r="L32" i="69"/>
  <c r="K32" i="69"/>
  <c r="J32" i="69"/>
  <c r="I32" i="69"/>
  <c r="G32" i="69"/>
  <c r="F32" i="69"/>
  <c r="E31" i="69"/>
  <c r="E30" i="69"/>
  <c r="E29" i="69"/>
  <c r="E28" i="69"/>
  <c r="E27" i="69"/>
  <c r="E26" i="69"/>
  <c r="Y25" i="69"/>
  <c r="X25" i="69"/>
  <c r="X6" i="69" s="1"/>
  <c r="W25" i="69"/>
  <c r="W6" i="69" s="1"/>
  <c r="V25" i="69"/>
  <c r="U25" i="69"/>
  <c r="T25" i="69"/>
  <c r="S25" i="69"/>
  <c r="R25" i="69"/>
  <c r="R24" i="69" s="1"/>
  <c r="Q25" i="69"/>
  <c r="P25" i="69"/>
  <c r="O25" i="69"/>
  <c r="O24" i="69" s="1"/>
  <c r="N25" i="69"/>
  <c r="M25" i="69"/>
  <c r="L25" i="69"/>
  <c r="K25" i="69"/>
  <c r="J25" i="69"/>
  <c r="I25" i="69"/>
  <c r="G25" i="69"/>
  <c r="F25" i="69"/>
  <c r="C24" i="69"/>
  <c r="E23" i="69"/>
  <c r="E22" i="69"/>
  <c r="E21" i="69"/>
  <c r="E20" i="69"/>
  <c r="E19" i="69"/>
  <c r="E18" i="69"/>
  <c r="Y17" i="69"/>
  <c r="X17" i="69"/>
  <c r="W17" i="69"/>
  <c r="V17" i="69"/>
  <c r="U17" i="69"/>
  <c r="T17" i="69"/>
  <c r="S17" i="69"/>
  <c r="S7" i="69" s="1"/>
  <c r="R17" i="69"/>
  <c r="Q17" i="69"/>
  <c r="P17" i="69"/>
  <c r="O17" i="69"/>
  <c r="N17" i="69"/>
  <c r="M17" i="69"/>
  <c r="L17" i="69"/>
  <c r="K17" i="69"/>
  <c r="J17" i="69"/>
  <c r="J9" i="69" s="1"/>
  <c r="I17" i="69"/>
  <c r="G17" i="69"/>
  <c r="F17" i="69"/>
  <c r="E16" i="69"/>
  <c r="E15" i="69"/>
  <c r="E14" i="69"/>
  <c r="E13" i="69"/>
  <c r="E12" i="69"/>
  <c r="E11" i="69"/>
  <c r="Y10" i="69"/>
  <c r="X10" i="69"/>
  <c r="W10" i="69"/>
  <c r="V10" i="69"/>
  <c r="U10" i="69"/>
  <c r="T10" i="69"/>
  <c r="T9" i="69" s="1"/>
  <c r="S10" i="69"/>
  <c r="R10" i="69"/>
  <c r="Q10" i="69"/>
  <c r="Q9" i="69" s="1"/>
  <c r="P10" i="69"/>
  <c r="O10" i="69"/>
  <c r="N10" i="69"/>
  <c r="M10" i="69"/>
  <c r="L10" i="69"/>
  <c r="L6" i="69" s="1"/>
  <c r="K10" i="69"/>
  <c r="J10" i="69"/>
  <c r="I10" i="69"/>
  <c r="G10" i="69"/>
  <c r="F10" i="69"/>
  <c r="C9" i="69"/>
  <c r="H3" i="69"/>
  <c r="J51" i="68"/>
  <c r="F51" i="68"/>
  <c r="D51" i="68"/>
  <c r="L51" i="68" s="1"/>
  <c r="J50" i="68"/>
  <c r="F50" i="68"/>
  <c r="D50" i="68"/>
  <c r="J49" i="68"/>
  <c r="F49" i="68"/>
  <c r="H49" i="68" s="1"/>
  <c r="D49" i="68"/>
  <c r="J48" i="68"/>
  <c r="F48" i="68"/>
  <c r="D48" i="68"/>
  <c r="J47" i="68"/>
  <c r="F47" i="68"/>
  <c r="H47" i="68" s="1"/>
  <c r="D47" i="68"/>
  <c r="J46" i="68"/>
  <c r="F46" i="68"/>
  <c r="D46" i="68"/>
  <c r="J45" i="68"/>
  <c r="F45" i="68"/>
  <c r="D45" i="68"/>
  <c r="J44" i="68"/>
  <c r="F44" i="68"/>
  <c r="D44" i="68"/>
  <c r="J43" i="68"/>
  <c r="F43" i="68"/>
  <c r="D43" i="68"/>
  <c r="E6" i="68"/>
  <c r="D6" i="68"/>
  <c r="E5" i="68"/>
  <c r="D5" i="68"/>
  <c r="D4" i="68"/>
  <c r="E3" i="68"/>
  <c r="D3" i="68"/>
  <c r="A2" i="68"/>
  <c r="B66" i="67"/>
  <c r="CC40" i="67"/>
  <c r="CB40" i="67"/>
  <c r="BR40" i="67"/>
  <c r="BL40" i="67"/>
  <c r="BK40" i="67"/>
  <c r="BJ40" i="67"/>
  <c r="BE40" i="67"/>
  <c r="BB40" i="67"/>
  <c r="AV40" i="67"/>
  <c r="AT40" i="67"/>
  <c r="AO40" i="67"/>
  <c r="AM40" i="67"/>
  <c r="AG40" i="67"/>
  <c r="AD40" i="67"/>
  <c r="X40" i="67"/>
  <c r="V40" i="67"/>
  <c r="P40" i="67"/>
  <c r="O40" i="67"/>
  <c r="N40" i="67"/>
  <c r="M40" i="67"/>
  <c r="L40" i="67"/>
  <c r="K40" i="67"/>
  <c r="J40" i="67"/>
  <c r="I40" i="67"/>
  <c r="H40" i="67"/>
  <c r="D33" i="67"/>
  <c r="BV32" i="67"/>
  <c r="BG32" i="67"/>
  <c r="AY32" i="67"/>
  <c r="AQ32" i="67"/>
  <c r="AI32" i="67"/>
  <c r="BK31" i="67"/>
  <c r="AA31" i="67"/>
  <c r="C26" i="67"/>
  <c r="C27" i="67" s="1"/>
  <c r="C28" i="67" s="1"/>
  <c r="CF25" i="67"/>
  <c r="CE25" i="67"/>
  <c r="CD25" i="67"/>
  <c r="CC25" i="67"/>
  <c r="CB25" i="67"/>
  <c r="CA25" i="67"/>
  <c r="BZ25" i="67"/>
  <c r="BY25" i="67"/>
  <c r="BX25" i="67"/>
  <c r="BW25" i="67"/>
  <c r="BV25" i="67"/>
  <c r="BU25" i="67"/>
  <c r="BT25" i="67"/>
  <c r="BS25" i="67"/>
  <c r="BR25" i="67"/>
  <c r="BQ25" i="67"/>
  <c r="BP25" i="67"/>
  <c r="BO25" i="67"/>
  <c r="BN25" i="67"/>
  <c r="BM25" i="67"/>
  <c r="BL25" i="67"/>
  <c r="BK25" i="67"/>
  <c r="BJ25" i="67"/>
  <c r="BI25" i="67"/>
  <c r="BH25" i="67"/>
  <c r="BG25" i="67"/>
  <c r="BF25" i="67"/>
  <c r="BE25" i="67"/>
  <c r="BD25" i="67"/>
  <c r="BC25" i="67"/>
  <c r="BB25" i="67"/>
  <c r="BA25" i="67"/>
  <c r="AZ25" i="67"/>
  <c r="AY25" i="67"/>
  <c r="AX25" i="67"/>
  <c r="AW25" i="67"/>
  <c r="AV25" i="67"/>
  <c r="AU25" i="67"/>
  <c r="AT25" i="67"/>
  <c r="AS25" i="67"/>
  <c r="AR25" i="67"/>
  <c r="AQ25" i="67"/>
  <c r="AP25" i="67"/>
  <c r="AO25" i="67"/>
  <c r="AN25" i="67"/>
  <c r="AM25" i="67"/>
  <c r="AL25" i="67"/>
  <c r="AK25" i="67"/>
  <c r="AJ25" i="67"/>
  <c r="AI25" i="67"/>
  <c r="AH25" i="67"/>
  <c r="AG25" i="67"/>
  <c r="AF25" i="67"/>
  <c r="AE25" i="67"/>
  <c r="AD25" i="67"/>
  <c r="AC25" i="67"/>
  <c r="AB25" i="67"/>
  <c r="AA25" i="67"/>
  <c r="Z25" i="67"/>
  <c r="Y25" i="67"/>
  <c r="X25" i="67"/>
  <c r="W25" i="67"/>
  <c r="V25" i="67"/>
  <c r="U25" i="67"/>
  <c r="T25" i="67"/>
  <c r="S25" i="67"/>
  <c r="R25" i="67"/>
  <c r="Q25" i="67"/>
  <c r="P25" i="67"/>
  <c r="O25" i="67"/>
  <c r="N25" i="67"/>
  <c r="M25" i="67"/>
  <c r="L25" i="67"/>
  <c r="K25" i="67"/>
  <c r="J25" i="67"/>
  <c r="I25" i="67"/>
  <c r="H25" i="67"/>
  <c r="G25" i="67"/>
  <c r="F25" i="67"/>
  <c r="E25" i="67"/>
  <c r="C25" i="67"/>
  <c r="B25" i="67"/>
  <c r="A25" i="67"/>
  <c r="CF24" i="67"/>
  <c r="CE24" i="67"/>
  <c r="CD24" i="67"/>
  <c r="CC24" i="67"/>
  <c r="CB24" i="67"/>
  <c r="CA24" i="67"/>
  <c r="BZ24" i="67"/>
  <c r="BY24" i="67"/>
  <c r="BX24" i="67"/>
  <c r="BW24" i="67"/>
  <c r="BV24" i="67"/>
  <c r="BU24" i="67"/>
  <c r="BT24" i="67"/>
  <c r="BS24" i="67"/>
  <c r="BR24" i="67"/>
  <c r="BQ24" i="67"/>
  <c r="BP24" i="67"/>
  <c r="BO24" i="67"/>
  <c r="BN24" i="67"/>
  <c r="BM24" i="67"/>
  <c r="BL24" i="67"/>
  <c r="BK24" i="67"/>
  <c r="BJ24" i="67"/>
  <c r="BI24" i="67"/>
  <c r="BH24" i="67"/>
  <c r="BG24" i="67"/>
  <c r="BF24" i="67"/>
  <c r="BE24" i="67"/>
  <c r="BD24" i="67"/>
  <c r="BC24" i="67"/>
  <c r="BB24" i="67"/>
  <c r="BA24" i="67"/>
  <c r="AZ24" i="67"/>
  <c r="AY24" i="67"/>
  <c r="AX24" i="67"/>
  <c r="AW24" i="67"/>
  <c r="AV24" i="67"/>
  <c r="AU24" i="67"/>
  <c r="AT24" i="67"/>
  <c r="AS24" i="67"/>
  <c r="AR24" i="67"/>
  <c r="AQ24" i="67"/>
  <c r="AP24" i="67"/>
  <c r="AO24" i="67"/>
  <c r="AN24" i="67"/>
  <c r="AM24" i="67"/>
  <c r="AL24" i="67"/>
  <c r="AK24" i="67"/>
  <c r="AJ24" i="67"/>
  <c r="AI24" i="67"/>
  <c r="AH24" i="67"/>
  <c r="AG24" i="67"/>
  <c r="AF24" i="67"/>
  <c r="AE24" i="67"/>
  <c r="AD24" i="67"/>
  <c r="AC24" i="67"/>
  <c r="AB24" i="67"/>
  <c r="AA24" i="67"/>
  <c r="Z24" i="67"/>
  <c r="Y24" i="67"/>
  <c r="X24" i="67"/>
  <c r="W24" i="67"/>
  <c r="V24" i="67"/>
  <c r="U24" i="67"/>
  <c r="T24" i="67"/>
  <c r="S24" i="67"/>
  <c r="R24" i="67"/>
  <c r="Q24" i="67"/>
  <c r="P24" i="67"/>
  <c r="O24" i="67"/>
  <c r="N24" i="67"/>
  <c r="M24" i="67"/>
  <c r="L24" i="67"/>
  <c r="K24" i="67"/>
  <c r="J24" i="67"/>
  <c r="I24" i="67"/>
  <c r="H24" i="67"/>
  <c r="G24" i="67"/>
  <c r="F24" i="67"/>
  <c r="E24" i="67"/>
  <c r="C24" i="67"/>
  <c r="B24" i="67"/>
  <c r="A24" i="67"/>
  <c r="CF23" i="67"/>
  <c r="CE23" i="67"/>
  <c r="CD23" i="67"/>
  <c r="CC23" i="67"/>
  <c r="CB23" i="67"/>
  <c r="CA23" i="67"/>
  <c r="BZ23" i="67"/>
  <c r="BY23" i="67"/>
  <c r="BX23" i="67"/>
  <c r="BW23" i="67"/>
  <c r="BV23" i="67"/>
  <c r="BU23" i="67"/>
  <c r="BT23" i="67"/>
  <c r="BS23" i="67"/>
  <c r="BR23" i="67"/>
  <c r="BQ23" i="67"/>
  <c r="BP23" i="67"/>
  <c r="BO23" i="67"/>
  <c r="BN23" i="67"/>
  <c r="BM23" i="67"/>
  <c r="BL23" i="67"/>
  <c r="BK23" i="67"/>
  <c r="BJ23" i="67"/>
  <c r="BI23" i="67"/>
  <c r="BH23" i="67"/>
  <c r="BG23" i="67"/>
  <c r="BF23" i="67"/>
  <c r="BE23" i="67"/>
  <c r="BD23" i="67"/>
  <c r="BC23" i="67"/>
  <c r="BB23" i="67"/>
  <c r="BA23" i="67"/>
  <c r="AZ23" i="67"/>
  <c r="AY23" i="67"/>
  <c r="AX23" i="67"/>
  <c r="AW23" i="67"/>
  <c r="AV23" i="67"/>
  <c r="AU23" i="67"/>
  <c r="AT23" i="67"/>
  <c r="AS23" i="67"/>
  <c r="AR23" i="67"/>
  <c r="AQ23" i="67"/>
  <c r="AP23" i="67"/>
  <c r="AO23" i="67"/>
  <c r="AN23" i="67"/>
  <c r="AM23" i="67"/>
  <c r="AL23" i="67"/>
  <c r="AK23" i="67"/>
  <c r="AJ23" i="67"/>
  <c r="AI23" i="67"/>
  <c r="AH23" i="67"/>
  <c r="AG23" i="67"/>
  <c r="AF23" i="67"/>
  <c r="AE23" i="67"/>
  <c r="AD23" i="67"/>
  <c r="AC23" i="67"/>
  <c r="AB23" i="67"/>
  <c r="AA23" i="67"/>
  <c r="Z23" i="67"/>
  <c r="Y23" i="67"/>
  <c r="X23" i="67"/>
  <c r="W23" i="67"/>
  <c r="V23" i="67"/>
  <c r="U23" i="67"/>
  <c r="T23" i="67"/>
  <c r="S23" i="67"/>
  <c r="R23" i="67"/>
  <c r="Q23" i="67"/>
  <c r="P23" i="67"/>
  <c r="O23" i="67"/>
  <c r="N23" i="67"/>
  <c r="M23" i="67"/>
  <c r="L23" i="67"/>
  <c r="K23" i="67"/>
  <c r="J23" i="67"/>
  <c r="I23" i="67"/>
  <c r="H23" i="67"/>
  <c r="G23" i="67"/>
  <c r="F23" i="67"/>
  <c r="E23" i="67"/>
  <c r="C23" i="67"/>
  <c r="B23" i="67"/>
  <c r="A23" i="67"/>
  <c r="CF22" i="67"/>
  <c r="CE22" i="67"/>
  <c r="CD22" i="67"/>
  <c r="CC22" i="67"/>
  <c r="CB22" i="67"/>
  <c r="CA22" i="67"/>
  <c r="BZ22" i="67"/>
  <c r="BY22" i="67"/>
  <c r="BX22" i="67"/>
  <c r="BW22" i="67"/>
  <c r="BV22" i="67"/>
  <c r="BU22" i="67"/>
  <c r="BT22" i="67"/>
  <c r="BS22" i="67"/>
  <c r="BR22" i="67"/>
  <c r="BQ22" i="67"/>
  <c r="BP22" i="67"/>
  <c r="BO22" i="67"/>
  <c r="BN22" i="67"/>
  <c r="BM22" i="67"/>
  <c r="BL22" i="67"/>
  <c r="BK22" i="67"/>
  <c r="BJ22" i="67"/>
  <c r="BI22" i="67"/>
  <c r="BH22" i="67"/>
  <c r="BG22" i="67"/>
  <c r="BF22" i="67"/>
  <c r="BE22" i="67"/>
  <c r="BD22" i="67"/>
  <c r="BC22" i="67"/>
  <c r="BB22" i="67"/>
  <c r="BA22" i="67"/>
  <c r="AZ22" i="67"/>
  <c r="AY22" i="67"/>
  <c r="AX22" i="67"/>
  <c r="AW22" i="67"/>
  <c r="AV22" i="67"/>
  <c r="AU22" i="67"/>
  <c r="AT22" i="67"/>
  <c r="AS22" i="67"/>
  <c r="AR22" i="67"/>
  <c r="AQ22" i="67"/>
  <c r="AP22" i="67"/>
  <c r="AO22" i="67"/>
  <c r="AN22" i="67"/>
  <c r="AM22" i="67"/>
  <c r="AL22" i="67"/>
  <c r="AK22" i="67"/>
  <c r="AJ22" i="67"/>
  <c r="AI22" i="67"/>
  <c r="AH22" i="67"/>
  <c r="AG22" i="67"/>
  <c r="AF22" i="67"/>
  <c r="AE22" i="67"/>
  <c r="AD22" i="67"/>
  <c r="AC22" i="67"/>
  <c r="AB22" i="67"/>
  <c r="AA22" i="67"/>
  <c r="Z22" i="67"/>
  <c r="Y22" i="67"/>
  <c r="X22" i="67"/>
  <c r="W22" i="67"/>
  <c r="V22" i="67"/>
  <c r="U22" i="67"/>
  <c r="T22" i="67"/>
  <c r="S22" i="67"/>
  <c r="R22" i="67"/>
  <c r="Q22" i="67"/>
  <c r="P22" i="67"/>
  <c r="O22" i="67"/>
  <c r="N22" i="67"/>
  <c r="M22" i="67"/>
  <c r="L22" i="67"/>
  <c r="K22" i="67"/>
  <c r="J22" i="67"/>
  <c r="I22" i="67"/>
  <c r="H22" i="67"/>
  <c r="G22" i="67"/>
  <c r="F22" i="67"/>
  <c r="E22" i="67"/>
  <c r="C22" i="67"/>
  <c r="B22" i="67"/>
  <c r="A22" i="67"/>
  <c r="CF21" i="67"/>
  <c r="CE21" i="67"/>
  <c r="CD21" i="67"/>
  <c r="CC21" i="67"/>
  <c r="CB21" i="67"/>
  <c r="CA21" i="67"/>
  <c r="BZ21" i="67"/>
  <c r="BY21" i="67"/>
  <c r="BX21" i="67"/>
  <c r="BW21" i="67"/>
  <c r="BV21" i="67"/>
  <c r="BU21" i="67"/>
  <c r="BT21" i="67"/>
  <c r="BS21" i="67"/>
  <c r="BR21" i="67"/>
  <c r="BQ21" i="67"/>
  <c r="BP21" i="67"/>
  <c r="BO21" i="67"/>
  <c r="BN21" i="67"/>
  <c r="BM21" i="67"/>
  <c r="BL21" i="67"/>
  <c r="BK21" i="67"/>
  <c r="BJ21" i="67"/>
  <c r="BI21" i="67"/>
  <c r="BH21" i="67"/>
  <c r="BG21" i="67"/>
  <c r="BF21" i="67"/>
  <c r="BE21" i="67"/>
  <c r="BD21" i="67"/>
  <c r="BC21" i="67"/>
  <c r="BB21" i="67"/>
  <c r="BA21" i="67"/>
  <c r="AZ21" i="67"/>
  <c r="AY21" i="67"/>
  <c r="AX21" i="67"/>
  <c r="AW21" i="67"/>
  <c r="AV21" i="67"/>
  <c r="AU21" i="67"/>
  <c r="AT21" i="67"/>
  <c r="AS21" i="67"/>
  <c r="AR21" i="67"/>
  <c r="AQ21" i="67"/>
  <c r="AP21" i="67"/>
  <c r="AO21" i="67"/>
  <c r="AN21" i="67"/>
  <c r="AM21" i="67"/>
  <c r="AL21" i="67"/>
  <c r="AK21" i="67"/>
  <c r="AJ21" i="67"/>
  <c r="AI21" i="67"/>
  <c r="AH21" i="67"/>
  <c r="AG21" i="67"/>
  <c r="AF21" i="67"/>
  <c r="AE21" i="67"/>
  <c r="AD21" i="67"/>
  <c r="AC21" i="67"/>
  <c r="AB21" i="67"/>
  <c r="AA21" i="67"/>
  <c r="Z21" i="67"/>
  <c r="Y21" i="67"/>
  <c r="X21" i="67"/>
  <c r="W21" i="67"/>
  <c r="V21" i="67"/>
  <c r="U21" i="67"/>
  <c r="T21" i="67"/>
  <c r="S21" i="67"/>
  <c r="R21" i="67"/>
  <c r="Q21" i="67"/>
  <c r="P21" i="67"/>
  <c r="O21" i="67"/>
  <c r="N21" i="67"/>
  <c r="M21" i="67"/>
  <c r="L21" i="67"/>
  <c r="K21" i="67"/>
  <c r="J21" i="67"/>
  <c r="I21" i="67"/>
  <c r="H21" i="67"/>
  <c r="G21" i="67"/>
  <c r="F21" i="67"/>
  <c r="E21" i="67"/>
  <c r="C21" i="67"/>
  <c r="B21" i="67"/>
  <c r="A21" i="67"/>
  <c r="CF20" i="67"/>
  <c r="CE20" i="67"/>
  <c r="CD20" i="67"/>
  <c r="CC20" i="67"/>
  <c r="CB20" i="67"/>
  <c r="CA20" i="67"/>
  <c r="BZ20" i="67"/>
  <c r="BY20" i="67"/>
  <c r="BX20" i="67"/>
  <c r="BW20" i="67"/>
  <c r="BV20" i="67"/>
  <c r="BU20" i="67"/>
  <c r="BT20" i="67"/>
  <c r="BS20" i="67"/>
  <c r="BR20" i="67"/>
  <c r="BQ20" i="67"/>
  <c r="BP20" i="67"/>
  <c r="BO20" i="67"/>
  <c r="BN20" i="67"/>
  <c r="BM20" i="67"/>
  <c r="BL20" i="67"/>
  <c r="BK20" i="67"/>
  <c r="BJ20" i="67"/>
  <c r="BI20" i="67"/>
  <c r="BH20" i="67"/>
  <c r="BG20" i="67"/>
  <c r="BF20" i="67"/>
  <c r="BE20" i="67"/>
  <c r="BD20" i="67"/>
  <c r="BC20" i="67"/>
  <c r="BB20" i="67"/>
  <c r="BA20" i="67"/>
  <c r="AZ20" i="67"/>
  <c r="AY20" i="67"/>
  <c r="AX20" i="67"/>
  <c r="AW20" i="67"/>
  <c r="AV20" i="67"/>
  <c r="AU20" i="67"/>
  <c r="AT20" i="67"/>
  <c r="AS20" i="67"/>
  <c r="AR20" i="67"/>
  <c r="AQ20" i="67"/>
  <c r="AP20" i="67"/>
  <c r="AO20" i="67"/>
  <c r="AN20" i="67"/>
  <c r="AM20" i="67"/>
  <c r="AL20" i="67"/>
  <c r="AK20" i="67"/>
  <c r="AJ20" i="67"/>
  <c r="AI20" i="67"/>
  <c r="AH20" i="67"/>
  <c r="AG20" i="67"/>
  <c r="AF20" i="67"/>
  <c r="AE20" i="67"/>
  <c r="AD20" i="67"/>
  <c r="AC20" i="67"/>
  <c r="AB20" i="67"/>
  <c r="AA20" i="67"/>
  <c r="Z20" i="67"/>
  <c r="Y20" i="67"/>
  <c r="X20" i="67"/>
  <c r="W20" i="67"/>
  <c r="V20" i="67"/>
  <c r="U20" i="67"/>
  <c r="T20" i="67"/>
  <c r="S20" i="67"/>
  <c r="R20" i="67"/>
  <c r="Q20" i="67"/>
  <c r="P20" i="67"/>
  <c r="O20" i="67"/>
  <c r="N20" i="67"/>
  <c r="M20" i="67"/>
  <c r="L20" i="67"/>
  <c r="K20" i="67"/>
  <c r="J20" i="67"/>
  <c r="I20" i="67"/>
  <c r="H20" i="67"/>
  <c r="C20" i="67"/>
  <c r="B20" i="67"/>
  <c r="A20" i="67"/>
  <c r="CA19" i="67"/>
  <c r="BX19" i="67"/>
  <c r="BR19" i="67"/>
  <c r="BP19" i="67"/>
  <c r="BH19" i="67"/>
  <c r="BC19" i="67"/>
  <c r="BB19" i="67"/>
  <c r="AL19" i="67"/>
  <c r="AF19" i="67"/>
  <c r="AE19" i="67"/>
  <c r="X19" i="67"/>
  <c r="P19" i="67"/>
  <c r="H19" i="67"/>
  <c r="C19" i="67"/>
  <c r="B19" i="67"/>
  <c r="A19" i="67"/>
  <c r="BV18" i="67"/>
  <c r="BF18" i="67"/>
  <c r="AY18" i="67"/>
  <c r="AX18" i="67"/>
  <c r="AH18" i="67"/>
  <c r="AA18" i="67"/>
  <c r="Z18" i="67"/>
  <c r="R18" i="67"/>
  <c r="C18" i="67"/>
  <c r="B18" i="67"/>
  <c r="A18" i="67"/>
  <c r="AL27" i="67" s="1" a="1"/>
  <c r="C7" i="67"/>
  <c r="C5" i="67"/>
  <c r="C4" i="67"/>
  <c r="A2" i="67"/>
  <c r="B66" i="66"/>
  <c r="CF40" i="66"/>
  <c r="CE40" i="66"/>
  <c r="CD40" i="66"/>
  <c r="CC40" i="66"/>
  <c r="CB40" i="66"/>
  <c r="CA40" i="66"/>
  <c r="BZ40" i="66"/>
  <c r="BY40" i="66"/>
  <c r="BX40" i="66"/>
  <c r="BW40" i="66"/>
  <c r="BV40" i="66"/>
  <c r="BU40" i="66"/>
  <c r="BT40" i="66"/>
  <c r="BS40" i="66"/>
  <c r="BR40" i="66"/>
  <c r="BQ40" i="66"/>
  <c r="BP40" i="66"/>
  <c r="BO40" i="66"/>
  <c r="BN40" i="66"/>
  <c r="BM40" i="66"/>
  <c r="BL40" i="66"/>
  <c r="BK40" i="66"/>
  <c r="BJ40" i="66"/>
  <c r="BI40" i="66"/>
  <c r="BH40" i="66"/>
  <c r="BG40" i="66"/>
  <c r="BF40" i="66"/>
  <c r="BE40" i="66"/>
  <c r="BD40" i="66"/>
  <c r="BC40" i="66"/>
  <c r="BB40" i="66"/>
  <c r="BA40" i="66"/>
  <c r="AZ40" i="66"/>
  <c r="AY40" i="66"/>
  <c r="AX40" i="66"/>
  <c r="AW40" i="66"/>
  <c r="AV40" i="66"/>
  <c r="AU40" i="66"/>
  <c r="AT40" i="66"/>
  <c r="AS40" i="66"/>
  <c r="AR40" i="66"/>
  <c r="AQ40" i="66"/>
  <c r="AP40" i="66"/>
  <c r="AO40" i="66"/>
  <c r="AN40" i="66"/>
  <c r="AM40" i="66"/>
  <c r="AL40" i="66"/>
  <c r="AK40" i="66"/>
  <c r="AJ40" i="66"/>
  <c r="AI40" i="66"/>
  <c r="AH40" i="66"/>
  <c r="AG40" i="66"/>
  <c r="AF40" i="66"/>
  <c r="AE40" i="66"/>
  <c r="AD40" i="66"/>
  <c r="AC40" i="66"/>
  <c r="AB40" i="66"/>
  <c r="AA40" i="66"/>
  <c r="Z40" i="66"/>
  <c r="Y40" i="66"/>
  <c r="X40" i="66"/>
  <c r="W40" i="66"/>
  <c r="V40" i="66"/>
  <c r="U40" i="66"/>
  <c r="T40" i="66"/>
  <c r="S40" i="66"/>
  <c r="R40" i="66"/>
  <c r="Q40" i="66"/>
  <c r="P40" i="66"/>
  <c r="O40" i="66"/>
  <c r="N40" i="66"/>
  <c r="M40" i="66"/>
  <c r="L40" i="66"/>
  <c r="K40" i="66"/>
  <c r="J40" i="66"/>
  <c r="I40" i="66"/>
  <c r="H40" i="66"/>
  <c r="G40" i="66"/>
  <c r="F40" i="66"/>
  <c r="E40" i="66"/>
  <c r="D33" i="66"/>
  <c r="CF32" i="66"/>
  <c r="CE32" i="66"/>
  <c r="CD32" i="66"/>
  <c r="CC32" i="66"/>
  <c r="CB32" i="66"/>
  <c r="CA32" i="66"/>
  <c r="BZ32" i="66"/>
  <c r="BY32" i="66"/>
  <c r="BX32" i="66"/>
  <c r="BW32" i="66"/>
  <c r="BV32" i="66"/>
  <c r="BU32" i="66"/>
  <c r="BT32" i="66"/>
  <c r="BS32" i="66"/>
  <c r="BR32" i="66"/>
  <c r="BQ32" i="66"/>
  <c r="BP32" i="66"/>
  <c r="BO32" i="66"/>
  <c r="BN32" i="66"/>
  <c r="BM32" i="66"/>
  <c r="BL32" i="66"/>
  <c r="BK32" i="66"/>
  <c r="BJ32" i="66"/>
  <c r="BI32" i="66"/>
  <c r="BH32" i="66"/>
  <c r="BG32" i="66"/>
  <c r="BF32" i="66"/>
  <c r="BE32" i="66"/>
  <c r="BD32" i="66"/>
  <c r="BC32" i="66"/>
  <c r="BB32" i="66"/>
  <c r="BA32" i="66"/>
  <c r="AZ32" i="66"/>
  <c r="AY32" i="66"/>
  <c r="AX32" i="66"/>
  <c r="AW32" i="66"/>
  <c r="AV32" i="66"/>
  <c r="AU32" i="66"/>
  <c r="AT32" i="66"/>
  <c r="AS32" i="66"/>
  <c r="AR32" i="66"/>
  <c r="AQ32" i="66"/>
  <c r="AP32" i="66"/>
  <c r="AO32" i="66"/>
  <c r="AN32" i="66"/>
  <c r="AM32" i="66"/>
  <c r="AL32" i="66"/>
  <c r="AK32" i="66"/>
  <c r="AJ32" i="66"/>
  <c r="AI32" i="66"/>
  <c r="AH32" i="66"/>
  <c r="AG32" i="66"/>
  <c r="AF32" i="66"/>
  <c r="AE32" i="66"/>
  <c r="AD32" i="66"/>
  <c r="AC32" i="66"/>
  <c r="AB32" i="66"/>
  <c r="AA32" i="66"/>
  <c r="Z32" i="66"/>
  <c r="Y32" i="66"/>
  <c r="X32" i="66"/>
  <c r="W32" i="66"/>
  <c r="V32" i="66"/>
  <c r="U32" i="66"/>
  <c r="T32" i="66"/>
  <c r="S32" i="66"/>
  <c r="R32" i="66"/>
  <c r="Q32" i="66"/>
  <c r="P32" i="66"/>
  <c r="CF31" i="66"/>
  <c r="CE31" i="66"/>
  <c r="CD31" i="66"/>
  <c r="CC31" i="66"/>
  <c r="CB31" i="66"/>
  <c r="CA31" i="66"/>
  <c r="BZ31" i="66"/>
  <c r="BY31" i="66"/>
  <c r="BX31" i="66"/>
  <c r="BW31" i="66"/>
  <c r="BV31" i="66"/>
  <c r="BU31" i="66"/>
  <c r="BT31" i="66"/>
  <c r="BS31" i="66"/>
  <c r="BR31" i="66"/>
  <c r="BQ31" i="66"/>
  <c r="BP31" i="66"/>
  <c r="BO31" i="66"/>
  <c r="BN31" i="66"/>
  <c r="BM31" i="66"/>
  <c r="BL31" i="66"/>
  <c r="BK31" i="66"/>
  <c r="BJ31" i="66"/>
  <c r="BI31" i="66"/>
  <c r="BH31" i="66"/>
  <c r="BG31" i="66"/>
  <c r="BF31" i="66"/>
  <c r="BE31" i="66"/>
  <c r="BD31" i="66"/>
  <c r="BC31" i="66"/>
  <c r="BB31" i="66"/>
  <c r="BA31" i="66"/>
  <c r="AZ31" i="66"/>
  <c r="AY31" i="66"/>
  <c r="AX31" i="66"/>
  <c r="AW31" i="66"/>
  <c r="AV31" i="66"/>
  <c r="AU31" i="66"/>
  <c r="AT31" i="66"/>
  <c r="AS31" i="66"/>
  <c r="AR31" i="66"/>
  <c r="AQ31" i="66"/>
  <c r="AP31" i="66"/>
  <c r="AP34" i="66" s="1"/>
  <c r="AP98" i="66" s="1"/>
  <c r="AO31" i="66"/>
  <c r="AN31" i="66"/>
  <c r="AM31" i="66"/>
  <c r="AL31" i="66"/>
  <c r="AK31" i="66"/>
  <c r="AJ31" i="66"/>
  <c r="AI31" i="66"/>
  <c r="AH31" i="66"/>
  <c r="AG31" i="66"/>
  <c r="AF31" i="66"/>
  <c r="AE31" i="66"/>
  <c r="AD31" i="66"/>
  <c r="AC31" i="66"/>
  <c r="AB31" i="66"/>
  <c r="AA31" i="66"/>
  <c r="Z31" i="66"/>
  <c r="Y31" i="66"/>
  <c r="X31" i="66"/>
  <c r="W31" i="66"/>
  <c r="V31" i="66"/>
  <c r="U31" i="66"/>
  <c r="T31" i="66"/>
  <c r="S31" i="66"/>
  <c r="R31" i="66"/>
  <c r="Q31" i="66"/>
  <c r="P31" i="66"/>
  <c r="C26" i="66"/>
  <c r="C27" i="66" s="1"/>
  <c r="C28" i="66" s="1"/>
  <c r="CF25" i="66"/>
  <c r="CE25" i="66"/>
  <c r="CD25" i="66"/>
  <c r="CC25" i="66"/>
  <c r="CB25" i="66"/>
  <c r="CA25" i="66"/>
  <c r="BZ25" i="66"/>
  <c r="BY25" i="66"/>
  <c r="BX25" i="66"/>
  <c r="BW25" i="66"/>
  <c r="BV25" i="66"/>
  <c r="BU25" i="66"/>
  <c r="BT25" i="66"/>
  <c r="BS25" i="66"/>
  <c r="BR25" i="66"/>
  <c r="BQ25" i="66"/>
  <c r="BP25" i="66"/>
  <c r="BO25" i="66"/>
  <c r="BN25" i="66"/>
  <c r="BM25" i="66"/>
  <c r="BL25" i="66"/>
  <c r="BK25" i="66"/>
  <c r="BJ25" i="66"/>
  <c r="BI25" i="66"/>
  <c r="BH25" i="66"/>
  <c r="BG25" i="66"/>
  <c r="BF25" i="66"/>
  <c r="BE25" i="66"/>
  <c r="BD25" i="66"/>
  <c r="BC25" i="66"/>
  <c r="BB25" i="66"/>
  <c r="BA25" i="66"/>
  <c r="AZ25" i="66"/>
  <c r="AY25" i="66"/>
  <c r="AX25" i="66"/>
  <c r="AW25" i="66"/>
  <c r="AV25" i="66"/>
  <c r="AU25" i="66"/>
  <c r="AT25" i="66"/>
  <c r="AS25" i="66"/>
  <c r="AR25" i="66"/>
  <c r="AQ25" i="66"/>
  <c r="AP25" i="66"/>
  <c r="AO25" i="66"/>
  <c r="AN25" i="66"/>
  <c r="AM25" i="66"/>
  <c r="AL25" i="66"/>
  <c r="AK25" i="66"/>
  <c r="AJ25" i="66"/>
  <c r="AI25" i="66"/>
  <c r="AH25" i="66"/>
  <c r="AG25" i="66"/>
  <c r="AF25" i="66"/>
  <c r="AE25" i="66"/>
  <c r="AD25" i="66"/>
  <c r="AC25" i="66"/>
  <c r="AB25" i="66"/>
  <c r="AA25" i="66"/>
  <c r="Z25" i="66"/>
  <c r="Y25" i="66"/>
  <c r="X25" i="66"/>
  <c r="W25" i="66"/>
  <c r="V25" i="66"/>
  <c r="U25" i="66"/>
  <c r="T25" i="66"/>
  <c r="S25" i="66"/>
  <c r="R25" i="66"/>
  <c r="Q25" i="66"/>
  <c r="P25" i="66"/>
  <c r="O25" i="66"/>
  <c r="N25" i="66"/>
  <c r="M25" i="66"/>
  <c r="L25" i="66"/>
  <c r="K25" i="66"/>
  <c r="J25" i="66"/>
  <c r="I25" i="66"/>
  <c r="H25" i="66"/>
  <c r="G25" i="66"/>
  <c r="F25" i="66"/>
  <c r="E25" i="66"/>
  <c r="C25" i="66"/>
  <c r="B25" i="66"/>
  <c r="A25" i="66"/>
  <c r="CF24" i="66"/>
  <c r="CE24" i="66"/>
  <c r="CD24" i="66"/>
  <c r="CC24" i="66"/>
  <c r="CB24" i="66"/>
  <c r="CA24" i="66"/>
  <c r="BZ24" i="66"/>
  <c r="BY24" i="66"/>
  <c r="BX24" i="66"/>
  <c r="BW24" i="66"/>
  <c r="BV24" i="66"/>
  <c r="BU24" i="66"/>
  <c r="BT24" i="66"/>
  <c r="BS24" i="66"/>
  <c r="BR24" i="66"/>
  <c r="BQ24" i="66"/>
  <c r="BP24" i="66"/>
  <c r="BO24" i="66"/>
  <c r="BN24" i="66"/>
  <c r="BM24" i="66"/>
  <c r="BL24" i="66"/>
  <c r="BK24" i="66"/>
  <c r="BJ24" i="66"/>
  <c r="BI24" i="66"/>
  <c r="BH24" i="66"/>
  <c r="BG24" i="66"/>
  <c r="BF24" i="66"/>
  <c r="BE24" i="66"/>
  <c r="BD24" i="66"/>
  <c r="BC24" i="66"/>
  <c r="BB24" i="66"/>
  <c r="BA24" i="66"/>
  <c r="AZ24" i="66"/>
  <c r="AY24" i="66"/>
  <c r="AX24" i="66"/>
  <c r="AW24" i="66"/>
  <c r="AV24" i="66"/>
  <c r="AU24" i="66"/>
  <c r="AT24" i="66"/>
  <c r="AS24" i="66"/>
  <c r="AR24" i="66"/>
  <c r="AQ24" i="66"/>
  <c r="AP24" i="66"/>
  <c r="AO24" i="66"/>
  <c r="AN24" i="66"/>
  <c r="AM24" i="66"/>
  <c r="AL24" i="66"/>
  <c r="AK24" i="66"/>
  <c r="AJ24" i="66"/>
  <c r="AI24" i="66"/>
  <c r="AH24" i="66"/>
  <c r="AG24" i="66"/>
  <c r="AF24" i="66"/>
  <c r="AE24" i="66"/>
  <c r="AD24" i="66"/>
  <c r="AC24" i="66"/>
  <c r="AB24" i="66"/>
  <c r="AA24" i="66"/>
  <c r="Z24" i="66"/>
  <c r="Y24" i="66"/>
  <c r="X24" i="66"/>
  <c r="W24" i="66"/>
  <c r="V24" i="66"/>
  <c r="U24" i="66"/>
  <c r="T24" i="66"/>
  <c r="S24" i="66"/>
  <c r="R24" i="66"/>
  <c r="Q24" i="66"/>
  <c r="P24" i="66"/>
  <c r="O24" i="66"/>
  <c r="N24" i="66"/>
  <c r="M24" i="66"/>
  <c r="L24" i="66"/>
  <c r="K24" i="66"/>
  <c r="J24" i="66"/>
  <c r="I24" i="66"/>
  <c r="H24" i="66"/>
  <c r="G24" i="66"/>
  <c r="F24" i="66"/>
  <c r="E24" i="66"/>
  <c r="C24" i="66"/>
  <c r="B24" i="66"/>
  <c r="A24" i="66"/>
  <c r="CF23" i="66"/>
  <c r="CE23" i="66"/>
  <c r="CD23" i="66"/>
  <c r="CC23" i="66"/>
  <c r="CB23" i="66"/>
  <c r="CA23" i="66"/>
  <c r="BZ23" i="66"/>
  <c r="BY23" i="66"/>
  <c r="BX23" i="66"/>
  <c r="BW23" i="66"/>
  <c r="BV23" i="66"/>
  <c r="BU23" i="66"/>
  <c r="BT23" i="66"/>
  <c r="BS23" i="66"/>
  <c r="BR23" i="66"/>
  <c r="BQ23" i="66"/>
  <c r="BP23" i="66"/>
  <c r="BO23" i="66"/>
  <c r="BN23" i="66"/>
  <c r="BM23" i="66"/>
  <c r="BL23" i="66"/>
  <c r="BK23" i="66"/>
  <c r="BJ23" i="66"/>
  <c r="BI23" i="66"/>
  <c r="BH23" i="66"/>
  <c r="BG23" i="66"/>
  <c r="BF23" i="66"/>
  <c r="BE23" i="66"/>
  <c r="BD23" i="66"/>
  <c r="BC23" i="66"/>
  <c r="BB23" i="66"/>
  <c r="BA23" i="66"/>
  <c r="AZ23" i="66"/>
  <c r="AY23" i="66"/>
  <c r="AX23" i="66"/>
  <c r="AW23" i="66"/>
  <c r="AV23" i="66"/>
  <c r="AU23" i="66"/>
  <c r="AT23" i="66"/>
  <c r="AS23" i="66"/>
  <c r="AR23" i="66"/>
  <c r="AQ23" i="66"/>
  <c r="AP23" i="66"/>
  <c r="AO23" i="66"/>
  <c r="AN23" i="66"/>
  <c r="AM23" i="66"/>
  <c r="AL23" i="66"/>
  <c r="AK23" i="66"/>
  <c r="AJ23" i="66"/>
  <c r="AI23" i="66"/>
  <c r="AH23" i="66"/>
  <c r="AG23" i="66"/>
  <c r="AF23" i="66"/>
  <c r="AE23" i="66"/>
  <c r="AD23" i="66"/>
  <c r="AC23" i="66"/>
  <c r="AB23" i="66"/>
  <c r="AA23" i="66"/>
  <c r="Z23" i="66"/>
  <c r="Y23" i="66"/>
  <c r="X23" i="66"/>
  <c r="W23" i="66"/>
  <c r="V23" i="66"/>
  <c r="U23" i="66"/>
  <c r="T23" i="66"/>
  <c r="S23" i="66"/>
  <c r="R23" i="66"/>
  <c r="Q23" i="66"/>
  <c r="P23" i="66"/>
  <c r="O23" i="66"/>
  <c r="N23" i="66"/>
  <c r="M23" i="66"/>
  <c r="L23" i="66"/>
  <c r="K23" i="66"/>
  <c r="J23" i="66"/>
  <c r="I23" i="66"/>
  <c r="H23" i="66"/>
  <c r="G23" i="66"/>
  <c r="F23" i="66"/>
  <c r="E23" i="66"/>
  <c r="C23" i="66"/>
  <c r="B23" i="66"/>
  <c r="A23" i="66"/>
  <c r="CF22" i="66"/>
  <c r="CE22" i="66"/>
  <c r="CD22" i="66"/>
  <c r="CC22" i="66"/>
  <c r="CB22" i="66"/>
  <c r="CA22" i="66"/>
  <c r="BZ22" i="66"/>
  <c r="BY22" i="66"/>
  <c r="BX22" i="66"/>
  <c r="BW22" i="66"/>
  <c r="BV22" i="66"/>
  <c r="BU22" i="66"/>
  <c r="BT22" i="66"/>
  <c r="BS22" i="66"/>
  <c r="BR22" i="66"/>
  <c r="BQ22" i="66"/>
  <c r="BP22" i="66"/>
  <c r="BO22" i="66"/>
  <c r="BN22" i="66"/>
  <c r="BM22" i="66"/>
  <c r="BL22" i="66"/>
  <c r="BK22" i="66"/>
  <c r="BJ22" i="66"/>
  <c r="BI22" i="66"/>
  <c r="BH22" i="66"/>
  <c r="BG22" i="66"/>
  <c r="BF22" i="66"/>
  <c r="BE22" i="66"/>
  <c r="BD22" i="66"/>
  <c r="BC22" i="66"/>
  <c r="BB22" i="66"/>
  <c r="BA22" i="66"/>
  <c r="AZ22" i="66"/>
  <c r="AY22" i="66"/>
  <c r="AX22" i="66"/>
  <c r="AW22" i="66"/>
  <c r="AV22" i="66"/>
  <c r="AU22" i="66"/>
  <c r="AT22" i="66"/>
  <c r="AS22" i="66"/>
  <c r="AR22" i="66"/>
  <c r="AQ22" i="66"/>
  <c r="AP22" i="66"/>
  <c r="AO22" i="66"/>
  <c r="AN22" i="66"/>
  <c r="AM22" i="66"/>
  <c r="AL22" i="66"/>
  <c r="AK22" i="66"/>
  <c r="AJ22" i="66"/>
  <c r="AI22" i="66"/>
  <c r="AH22" i="66"/>
  <c r="AG22" i="66"/>
  <c r="AF22" i="66"/>
  <c r="AE22" i="66"/>
  <c r="AD22" i="66"/>
  <c r="AC22" i="66"/>
  <c r="AB22" i="66"/>
  <c r="AA22" i="66"/>
  <c r="Z22" i="66"/>
  <c r="Y22" i="66"/>
  <c r="X22" i="66"/>
  <c r="W22" i="66"/>
  <c r="V22" i="66"/>
  <c r="U22" i="66"/>
  <c r="T22" i="66"/>
  <c r="S22" i="66"/>
  <c r="R22" i="66"/>
  <c r="Q22" i="66"/>
  <c r="P22" i="66"/>
  <c r="O22" i="66"/>
  <c r="N22" i="66"/>
  <c r="M22" i="66"/>
  <c r="L22" i="66"/>
  <c r="K22" i="66"/>
  <c r="J22" i="66"/>
  <c r="I22" i="66"/>
  <c r="H22" i="66"/>
  <c r="G22" i="66"/>
  <c r="F22" i="66"/>
  <c r="E22" i="66"/>
  <c r="C22" i="66"/>
  <c r="B22" i="66"/>
  <c r="A22" i="66"/>
  <c r="CF21" i="66"/>
  <c r="CE21" i="66"/>
  <c r="CD21" i="66"/>
  <c r="CC21" i="66"/>
  <c r="CB21" i="66"/>
  <c r="CA21" i="66"/>
  <c r="BZ21" i="66"/>
  <c r="BY21" i="66"/>
  <c r="BX21" i="66"/>
  <c r="BW21" i="66"/>
  <c r="BV21" i="66"/>
  <c r="BU21" i="66"/>
  <c r="BT21" i="66"/>
  <c r="BS21" i="66"/>
  <c r="BR21" i="66"/>
  <c r="BQ21" i="66"/>
  <c r="BP21" i="66"/>
  <c r="BO21" i="66"/>
  <c r="BN21" i="66"/>
  <c r="BM21" i="66"/>
  <c r="BL21" i="66"/>
  <c r="BK21" i="66"/>
  <c r="BJ21" i="66"/>
  <c r="BI21" i="66"/>
  <c r="BH21" i="66"/>
  <c r="BG21" i="66"/>
  <c r="BF21" i="66"/>
  <c r="BE21" i="66"/>
  <c r="BD21" i="66"/>
  <c r="BC21" i="66"/>
  <c r="BB21" i="66"/>
  <c r="BA21" i="66"/>
  <c r="AZ21" i="66"/>
  <c r="AY21" i="66"/>
  <c r="AX21" i="66"/>
  <c r="AW21" i="66"/>
  <c r="AV21" i="66"/>
  <c r="AU21" i="66"/>
  <c r="AT21" i="66"/>
  <c r="AS21" i="66"/>
  <c r="AR21" i="66"/>
  <c r="AQ21" i="66"/>
  <c r="AP21" i="66"/>
  <c r="AO21" i="66"/>
  <c r="AN21" i="66"/>
  <c r="AM21" i="66"/>
  <c r="AL21" i="66"/>
  <c r="AK21" i="66"/>
  <c r="AJ21" i="66"/>
  <c r="AI21" i="66"/>
  <c r="AH21" i="66"/>
  <c r="AG21" i="66"/>
  <c r="AF21" i="66"/>
  <c r="AE21" i="66"/>
  <c r="AD21" i="66"/>
  <c r="AC21" i="66"/>
  <c r="AB21" i="66"/>
  <c r="AA21" i="66"/>
  <c r="Z21" i="66"/>
  <c r="Y21" i="66"/>
  <c r="X21" i="66"/>
  <c r="W21" i="66"/>
  <c r="V21" i="66"/>
  <c r="U21" i="66"/>
  <c r="T21" i="66"/>
  <c r="S21" i="66"/>
  <c r="R21" i="66"/>
  <c r="Q21" i="66"/>
  <c r="P21" i="66"/>
  <c r="O21" i="66"/>
  <c r="N21" i="66"/>
  <c r="M21" i="66"/>
  <c r="L21" i="66"/>
  <c r="K21" i="66"/>
  <c r="J21" i="66"/>
  <c r="I21" i="66"/>
  <c r="H21" i="66"/>
  <c r="G21" i="66"/>
  <c r="F21" i="66"/>
  <c r="E21" i="66"/>
  <c r="C21" i="66"/>
  <c r="B21" i="66"/>
  <c r="A21" i="66"/>
  <c r="CD20" i="66"/>
  <c r="BN20" i="66"/>
  <c r="BK20" i="66"/>
  <c r="BF20" i="66"/>
  <c r="AU20" i="66"/>
  <c r="AS20" i="66"/>
  <c r="AO20" i="66"/>
  <c r="AH20" i="66"/>
  <c r="Y20" i="66"/>
  <c r="O20" i="66"/>
  <c r="N20" i="66"/>
  <c r="M20" i="66"/>
  <c r="L20" i="66"/>
  <c r="K20" i="66"/>
  <c r="J20" i="66"/>
  <c r="I20" i="66"/>
  <c r="H20" i="66"/>
  <c r="G20" i="66"/>
  <c r="F20" i="66"/>
  <c r="C20" i="66"/>
  <c r="B20" i="66"/>
  <c r="A20" i="66"/>
  <c r="BR19" i="66"/>
  <c r="BJ19" i="66"/>
  <c r="BB19" i="66"/>
  <c r="AT19" i="66"/>
  <c r="AL19" i="66"/>
  <c r="AD19" i="66"/>
  <c r="AA19" i="66"/>
  <c r="G19" i="66"/>
  <c r="F19" i="66"/>
  <c r="C19" i="66"/>
  <c r="B19" i="66"/>
  <c r="A19" i="66"/>
  <c r="CF18" i="66"/>
  <c r="CE18" i="66"/>
  <c r="CD18" i="66"/>
  <c r="CC18" i="66"/>
  <c r="CB18" i="66"/>
  <c r="CA18" i="66"/>
  <c r="BZ18" i="66"/>
  <c r="BY18" i="66"/>
  <c r="BX18" i="66"/>
  <c r="BW18" i="66"/>
  <c r="BV18" i="66"/>
  <c r="BU18" i="66"/>
  <c r="BT18" i="66"/>
  <c r="BS18" i="66"/>
  <c r="BR18" i="66"/>
  <c r="BQ18" i="66"/>
  <c r="BP18" i="66"/>
  <c r="BO18" i="66"/>
  <c r="BN18" i="66"/>
  <c r="BM18" i="66"/>
  <c r="BL18" i="66"/>
  <c r="BK18" i="66"/>
  <c r="BJ18" i="66"/>
  <c r="BI18" i="66"/>
  <c r="BH18" i="66"/>
  <c r="BG18" i="66"/>
  <c r="BF18" i="66"/>
  <c r="BE18" i="66"/>
  <c r="BD18" i="66"/>
  <c r="BC18" i="66"/>
  <c r="BB18" i="66"/>
  <c r="BA18" i="66"/>
  <c r="AZ18" i="66"/>
  <c r="AY18" i="66"/>
  <c r="AX18" i="66"/>
  <c r="AW18" i="66"/>
  <c r="AV18" i="66"/>
  <c r="AU18" i="66"/>
  <c r="AT18" i="66"/>
  <c r="AS18" i="66"/>
  <c r="AR18" i="66"/>
  <c r="AQ18" i="66"/>
  <c r="AP18" i="66"/>
  <c r="AO18" i="66"/>
  <c r="AN18" i="66"/>
  <c r="AM18" i="66"/>
  <c r="AL18" i="66"/>
  <c r="AK18" i="66"/>
  <c r="AJ18" i="66"/>
  <c r="AI18" i="66"/>
  <c r="AH18" i="66"/>
  <c r="AG18" i="66"/>
  <c r="AF18" i="66"/>
  <c r="AE18" i="66"/>
  <c r="AD18" i="66"/>
  <c r="AC18" i="66"/>
  <c r="AB18" i="66"/>
  <c r="AA18" i="66"/>
  <c r="Z18" i="66"/>
  <c r="Y18" i="66"/>
  <c r="X18" i="66"/>
  <c r="W18" i="66"/>
  <c r="V18" i="66"/>
  <c r="U18" i="66"/>
  <c r="T18" i="66"/>
  <c r="S18" i="66"/>
  <c r="R18" i="66"/>
  <c r="Q18" i="66"/>
  <c r="P18" i="66"/>
  <c r="O18" i="66"/>
  <c r="M18" i="66"/>
  <c r="C18" i="66"/>
  <c r="B18" i="66"/>
  <c r="A18" i="66"/>
  <c r="C7" i="66"/>
  <c r="C5" i="66"/>
  <c r="C4" i="66"/>
  <c r="A2" i="66"/>
  <c r="B66" i="65"/>
  <c r="CF40" i="65"/>
  <c r="CE40" i="65"/>
  <c r="CD40" i="65"/>
  <c r="CC40" i="65"/>
  <c r="CB40" i="65"/>
  <c r="CA40" i="65"/>
  <c r="BZ40" i="65"/>
  <c r="BY40" i="65"/>
  <c r="BX40" i="65"/>
  <c r="BW40" i="65"/>
  <c r="BV40" i="65"/>
  <c r="BU40" i="65"/>
  <c r="BT40" i="65"/>
  <c r="BS40" i="65"/>
  <c r="BR40" i="65"/>
  <c r="BQ40" i="65"/>
  <c r="BP40" i="65"/>
  <c r="BO40" i="65"/>
  <c r="BN40" i="65"/>
  <c r="BM40" i="65"/>
  <c r="BL40" i="65"/>
  <c r="BK40" i="65"/>
  <c r="BJ40" i="65"/>
  <c r="BI40" i="65"/>
  <c r="BH40" i="65"/>
  <c r="BG40" i="65"/>
  <c r="BF40" i="65"/>
  <c r="BE40" i="65"/>
  <c r="BD40" i="65"/>
  <c r="BC40" i="65"/>
  <c r="BB40" i="65"/>
  <c r="BA40" i="65"/>
  <c r="AZ40" i="65"/>
  <c r="AY40" i="65"/>
  <c r="AX40" i="65"/>
  <c r="AW40" i="65"/>
  <c r="AV40" i="65"/>
  <c r="AU40" i="65"/>
  <c r="AT40" i="65"/>
  <c r="AS40" i="65"/>
  <c r="AR40" i="65"/>
  <c r="AQ40" i="65"/>
  <c r="AP40" i="65"/>
  <c r="AO40" i="65"/>
  <c r="AN40" i="65"/>
  <c r="AM40" i="65"/>
  <c r="AL40" i="65"/>
  <c r="AK40" i="65"/>
  <c r="AJ40" i="65"/>
  <c r="AI40" i="65"/>
  <c r="AH40" i="65"/>
  <c r="AG40" i="65"/>
  <c r="AF40" i="65"/>
  <c r="AE40" i="65"/>
  <c r="AD40" i="65"/>
  <c r="AC40" i="65"/>
  <c r="AB40" i="65"/>
  <c r="AA40" i="65"/>
  <c r="Z40" i="65"/>
  <c r="Y40" i="65"/>
  <c r="X40" i="65"/>
  <c r="W40" i="65"/>
  <c r="V40" i="65"/>
  <c r="U40" i="65"/>
  <c r="T40" i="65"/>
  <c r="S40" i="65"/>
  <c r="R40" i="65"/>
  <c r="Q40" i="65"/>
  <c r="P40" i="65"/>
  <c r="CF33" i="65"/>
  <c r="CE33" i="65"/>
  <c r="CD33" i="65"/>
  <c r="CC33" i="65"/>
  <c r="CB33" i="65"/>
  <c r="CA33" i="65"/>
  <c r="BZ33" i="65"/>
  <c r="BY33" i="65"/>
  <c r="BX33" i="65"/>
  <c r="BW33" i="65"/>
  <c r="BV33" i="65"/>
  <c r="BU33" i="65"/>
  <c r="BT33" i="65"/>
  <c r="BS33" i="65"/>
  <c r="BR33" i="65"/>
  <c r="BQ33" i="65"/>
  <c r="BP33" i="65"/>
  <c r="BO33" i="65"/>
  <c r="BN33" i="65"/>
  <c r="BM33" i="65"/>
  <c r="BL33" i="65"/>
  <c r="BK33" i="65"/>
  <c r="BJ33" i="65"/>
  <c r="BI33" i="65"/>
  <c r="BH33" i="65"/>
  <c r="BG33" i="65"/>
  <c r="BF33" i="65"/>
  <c r="BE33" i="65"/>
  <c r="BD33" i="65"/>
  <c r="BC33" i="65"/>
  <c r="BB33" i="65"/>
  <c r="BA33" i="65"/>
  <c r="AZ33" i="65"/>
  <c r="AY33" i="65"/>
  <c r="AX33" i="65"/>
  <c r="AW33" i="65"/>
  <c r="AV33" i="65"/>
  <c r="AU33" i="65"/>
  <c r="AT33" i="65"/>
  <c r="AS33" i="65"/>
  <c r="AR33" i="65"/>
  <c r="AQ33" i="65"/>
  <c r="AP33" i="65"/>
  <c r="AO33" i="65"/>
  <c r="AN33" i="65"/>
  <c r="AM33" i="65"/>
  <c r="AL33" i="65"/>
  <c r="AK33" i="65"/>
  <c r="AJ33" i="65"/>
  <c r="AI33" i="65"/>
  <c r="AH33" i="65"/>
  <c r="AG33" i="65"/>
  <c r="AF33" i="65"/>
  <c r="AE33" i="65"/>
  <c r="AD33" i="65"/>
  <c r="AC33" i="65"/>
  <c r="AB33" i="65"/>
  <c r="AA33" i="65"/>
  <c r="Z33" i="65"/>
  <c r="Y33" i="65"/>
  <c r="X33" i="65"/>
  <c r="W33" i="65"/>
  <c r="V33" i="65"/>
  <c r="U33" i="65"/>
  <c r="T33" i="65"/>
  <c r="S33" i="65"/>
  <c r="R33" i="65"/>
  <c r="Q33" i="65"/>
  <c r="P33" i="65"/>
  <c r="O33" i="65"/>
  <c r="N33" i="65"/>
  <c r="M33" i="65"/>
  <c r="L33" i="65"/>
  <c r="K33" i="65"/>
  <c r="J33" i="65"/>
  <c r="I33" i="65"/>
  <c r="H33" i="65"/>
  <c r="G33" i="65"/>
  <c r="F33" i="65"/>
  <c r="E33" i="65"/>
  <c r="CD32" i="65"/>
  <c r="BW32" i="65"/>
  <c r="BO32" i="65"/>
  <c r="AG32" i="65"/>
  <c r="AF32" i="65"/>
  <c r="H32" i="65"/>
  <c r="F32" i="65"/>
  <c r="CF31" i="65"/>
  <c r="CE31" i="65"/>
  <c r="CD31" i="65"/>
  <c r="CC31" i="65"/>
  <c r="CB31" i="65"/>
  <c r="CA31" i="65"/>
  <c r="BZ31" i="65"/>
  <c r="BY31" i="65"/>
  <c r="BX31" i="65"/>
  <c r="BW31" i="65"/>
  <c r="BV31" i="65"/>
  <c r="BU31" i="65"/>
  <c r="BT31" i="65"/>
  <c r="BS31" i="65"/>
  <c r="BR31" i="65"/>
  <c r="BQ31" i="65"/>
  <c r="BP31" i="65"/>
  <c r="BO31" i="65"/>
  <c r="BN31" i="65"/>
  <c r="BM31" i="65"/>
  <c r="BL31" i="65"/>
  <c r="BK31" i="65"/>
  <c r="BJ31" i="65"/>
  <c r="BI31" i="65"/>
  <c r="BH31" i="65"/>
  <c r="BG31" i="65"/>
  <c r="BF31" i="65"/>
  <c r="BE31" i="65"/>
  <c r="BD31" i="65"/>
  <c r="BC31" i="65"/>
  <c r="BB31" i="65"/>
  <c r="BA31" i="65"/>
  <c r="AZ31" i="65"/>
  <c r="AY31" i="65"/>
  <c r="AX31" i="65"/>
  <c r="AW31" i="65"/>
  <c r="AV31" i="65"/>
  <c r="AU31" i="65"/>
  <c r="AT31" i="65"/>
  <c r="AS31" i="65"/>
  <c r="AR31" i="65"/>
  <c r="AQ31" i="65"/>
  <c r="AP31" i="65"/>
  <c r="AO31" i="65"/>
  <c r="AN31" i="65"/>
  <c r="AM31" i="65"/>
  <c r="AL31" i="65"/>
  <c r="AK31" i="65"/>
  <c r="AJ31" i="65"/>
  <c r="AI31" i="65"/>
  <c r="AH31" i="65"/>
  <c r="AG31" i="65"/>
  <c r="AF31" i="65"/>
  <c r="AE31" i="65"/>
  <c r="AD31" i="65"/>
  <c r="AC31" i="65"/>
  <c r="AB31" i="65"/>
  <c r="AA31" i="65"/>
  <c r="Z31" i="65"/>
  <c r="Y31" i="65"/>
  <c r="X31" i="65"/>
  <c r="W31" i="65"/>
  <c r="V31" i="65"/>
  <c r="U31" i="65"/>
  <c r="T31" i="65"/>
  <c r="S31" i="65"/>
  <c r="R31" i="65"/>
  <c r="Q31" i="65"/>
  <c r="P31" i="65"/>
  <c r="C26" i="65"/>
  <c r="C27" i="65" s="1"/>
  <c r="C28" i="65" s="1"/>
  <c r="CF25" i="65"/>
  <c r="CE25" i="65"/>
  <c r="CD25" i="65"/>
  <c r="CC25" i="65"/>
  <c r="CB25" i="65"/>
  <c r="CA25" i="65"/>
  <c r="BZ25" i="65"/>
  <c r="BY25" i="65"/>
  <c r="BX25" i="65"/>
  <c r="BW25" i="65"/>
  <c r="BV25" i="65"/>
  <c r="BU25" i="65"/>
  <c r="BT25" i="65"/>
  <c r="BS25" i="65"/>
  <c r="BR25" i="65"/>
  <c r="BQ25" i="65"/>
  <c r="BP25" i="65"/>
  <c r="BO25" i="65"/>
  <c r="BN25" i="65"/>
  <c r="BM25" i="65"/>
  <c r="BL25" i="65"/>
  <c r="BK25" i="65"/>
  <c r="BJ25" i="65"/>
  <c r="BI25" i="65"/>
  <c r="BH25" i="65"/>
  <c r="BG25" i="65"/>
  <c r="BF25" i="65"/>
  <c r="BE25" i="65"/>
  <c r="BD25" i="65"/>
  <c r="BC25" i="65"/>
  <c r="BB25" i="65"/>
  <c r="BA25" i="65"/>
  <c r="AZ25" i="65"/>
  <c r="AY25" i="65"/>
  <c r="AX25" i="65"/>
  <c r="AW25" i="65"/>
  <c r="AV25" i="65"/>
  <c r="AU25" i="65"/>
  <c r="AT25" i="65"/>
  <c r="AS25" i="65"/>
  <c r="AR25" i="65"/>
  <c r="AQ25" i="65"/>
  <c r="AP25" i="65"/>
  <c r="AO25" i="65"/>
  <c r="AN25" i="65"/>
  <c r="AM25" i="65"/>
  <c r="AL25" i="65"/>
  <c r="AK25" i="65"/>
  <c r="AJ25" i="65"/>
  <c r="AI25" i="65"/>
  <c r="AH25" i="65"/>
  <c r="AG25" i="65"/>
  <c r="AF25" i="65"/>
  <c r="AE25" i="65"/>
  <c r="AD25" i="65"/>
  <c r="AC25" i="65"/>
  <c r="AB25" i="65"/>
  <c r="AA25" i="65"/>
  <c r="Z25" i="65"/>
  <c r="Y25" i="65"/>
  <c r="X25" i="65"/>
  <c r="W25" i="65"/>
  <c r="V25" i="65"/>
  <c r="U25" i="65"/>
  <c r="T25" i="65"/>
  <c r="S25" i="65"/>
  <c r="R25" i="65"/>
  <c r="Q25" i="65"/>
  <c r="P25" i="65"/>
  <c r="O25" i="65"/>
  <c r="N25" i="65"/>
  <c r="M25" i="65"/>
  <c r="L25" i="65"/>
  <c r="K25" i="65"/>
  <c r="J25" i="65"/>
  <c r="I25" i="65"/>
  <c r="H25" i="65"/>
  <c r="G25" i="65"/>
  <c r="F25" i="65"/>
  <c r="E25" i="65"/>
  <c r="C25" i="65"/>
  <c r="B25" i="65"/>
  <c r="A25" i="65"/>
  <c r="CF24" i="65"/>
  <c r="CE24" i="65"/>
  <c r="CD24" i="65"/>
  <c r="CC24" i="65"/>
  <c r="CB24" i="65"/>
  <c r="CA24" i="65"/>
  <c r="BZ24" i="65"/>
  <c r="BY24" i="65"/>
  <c r="BX24" i="65"/>
  <c r="BW24" i="65"/>
  <c r="BV24" i="65"/>
  <c r="BU24" i="65"/>
  <c r="BT24" i="65"/>
  <c r="BS24" i="65"/>
  <c r="BR24" i="65"/>
  <c r="BQ24" i="65"/>
  <c r="BP24" i="65"/>
  <c r="BO24" i="65"/>
  <c r="BN24" i="65"/>
  <c r="BM24" i="65"/>
  <c r="BL24" i="65"/>
  <c r="BK24" i="65"/>
  <c r="BJ24" i="65"/>
  <c r="BI24" i="65"/>
  <c r="BH24" i="65"/>
  <c r="BG24" i="65"/>
  <c r="BF24" i="65"/>
  <c r="BE24" i="65"/>
  <c r="BD24" i="65"/>
  <c r="BC24" i="65"/>
  <c r="BB24" i="65"/>
  <c r="BA24" i="65"/>
  <c r="AZ24" i="65"/>
  <c r="AY24" i="65"/>
  <c r="AX24" i="65"/>
  <c r="AW24" i="65"/>
  <c r="AV24" i="65"/>
  <c r="AU24" i="65"/>
  <c r="AT24" i="65"/>
  <c r="AS24" i="65"/>
  <c r="AR24" i="65"/>
  <c r="AQ24" i="65"/>
  <c r="AP24" i="65"/>
  <c r="AO24" i="65"/>
  <c r="AN24" i="65"/>
  <c r="AM24" i="65"/>
  <c r="AL24" i="65"/>
  <c r="AK24" i="65"/>
  <c r="AJ24" i="65"/>
  <c r="AI24" i="65"/>
  <c r="AH24" i="65"/>
  <c r="AG24" i="65"/>
  <c r="AF24" i="65"/>
  <c r="AE24" i="65"/>
  <c r="AD24" i="65"/>
  <c r="AC24" i="65"/>
  <c r="AB24" i="65"/>
  <c r="AA24" i="65"/>
  <c r="Z24" i="65"/>
  <c r="Y24" i="65"/>
  <c r="X24" i="65"/>
  <c r="W24" i="65"/>
  <c r="V24" i="65"/>
  <c r="U24" i="65"/>
  <c r="T24" i="65"/>
  <c r="S24" i="65"/>
  <c r="R24" i="65"/>
  <c r="Q24" i="65"/>
  <c r="P24" i="65"/>
  <c r="O24" i="65"/>
  <c r="N24" i="65"/>
  <c r="M24" i="65"/>
  <c r="L24" i="65"/>
  <c r="K24" i="65"/>
  <c r="J24" i="65"/>
  <c r="I24" i="65"/>
  <c r="H24" i="65"/>
  <c r="G24" i="65"/>
  <c r="F24" i="65"/>
  <c r="E24" i="65"/>
  <c r="C24" i="65"/>
  <c r="B24" i="65"/>
  <c r="A24" i="65"/>
  <c r="CF23" i="65"/>
  <c r="CE23" i="65"/>
  <c r="CD23" i="65"/>
  <c r="CC23" i="65"/>
  <c r="CB23" i="65"/>
  <c r="CA23" i="65"/>
  <c r="BZ23" i="65"/>
  <c r="BY23" i="65"/>
  <c r="BX23" i="65"/>
  <c r="BW23" i="65"/>
  <c r="BV23" i="65"/>
  <c r="BU23" i="65"/>
  <c r="BT23" i="65"/>
  <c r="BS23" i="65"/>
  <c r="BR23" i="65"/>
  <c r="BQ23" i="65"/>
  <c r="BP23" i="65"/>
  <c r="BO23" i="65"/>
  <c r="BN23" i="65"/>
  <c r="BM23" i="65"/>
  <c r="BL23" i="65"/>
  <c r="BK23" i="65"/>
  <c r="BJ23" i="65"/>
  <c r="BI23" i="65"/>
  <c r="BH23" i="65"/>
  <c r="BG23" i="65"/>
  <c r="BF23" i="65"/>
  <c r="BE23" i="65"/>
  <c r="BD23" i="65"/>
  <c r="BC23" i="65"/>
  <c r="BB23" i="65"/>
  <c r="BA23" i="65"/>
  <c r="AZ23" i="65"/>
  <c r="AY23" i="65"/>
  <c r="AX23" i="65"/>
  <c r="AW23" i="65"/>
  <c r="AV23" i="65"/>
  <c r="AU23" i="65"/>
  <c r="AT23" i="65"/>
  <c r="AS23" i="65"/>
  <c r="AR23" i="65"/>
  <c r="AQ23" i="65"/>
  <c r="AP23" i="65"/>
  <c r="AO23" i="65"/>
  <c r="AN23" i="65"/>
  <c r="AM23" i="65"/>
  <c r="AL23" i="65"/>
  <c r="AK23" i="65"/>
  <c r="AJ23" i="65"/>
  <c r="AI23" i="65"/>
  <c r="AH23" i="65"/>
  <c r="AG23" i="65"/>
  <c r="AF23" i="65"/>
  <c r="AE23" i="65"/>
  <c r="AD23" i="65"/>
  <c r="AC23" i="65"/>
  <c r="AB23" i="65"/>
  <c r="AA23" i="65"/>
  <c r="Z23" i="65"/>
  <c r="Y23" i="65"/>
  <c r="X23" i="65"/>
  <c r="W23" i="65"/>
  <c r="V23" i="65"/>
  <c r="U23" i="65"/>
  <c r="T23" i="65"/>
  <c r="S23" i="65"/>
  <c r="R23" i="65"/>
  <c r="Q23" i="65"/>
  <c r="P23" i="65"/>
  <c r="O23" i="65"/>
  <c r="N23" i="65"/>
  <c r="M23" i="65"/>
  <c r="L23" i="65"/>
  <c r="K23" i="65"/>
  <c r="J23" i="65"/>
  <c r="I23" i="65"/>
  <c r="H23" i="65"/>
  <c r="G23" i="65"/>
  <c r="F23" i="65"/>
  <c r="E23" i="65"/>
  <c r="C23" i="65"/>
  <c r="B23" i="65"/>
  <c r="A23" i="65"/>
  <c r="CF22" i="65"/>
  <c r="CE22" i="65"/>
  <c r="CD22" i="65"/>
  <c r="CC22" i="65"/>
  <c r="CB22" i="65"/>
  <c r="CA22" i="65"/>
  <c r="BZ22" i="65"/>
  <c r="BY22" i="65"/>
  <c r="BX22" i="65"/>
  <c r="BW22" i="65"/>
  <c r="BV22" i="65"/>
  <c r="BU22" i="65"/>
  <c r="BT22" i="65"/>
  <c r="BS22" i="65"/>
  <c r="BR22" i="65"/>
  <c r="BQ22" i="65"/>
  <c r="BP22" i="65"/>
  <c r="BO22" i="65"/>
  <c r="BN22" i="65"/>
  <c r="BM22" i="65"/>
  <c r="BL22" i="65"/>
  <c r="BK22" i="65"/>
  <c r="BJ22" i="65"/>
  <c r="BI22" i="65"/>
  <c r="BH22" i="65"/>
  <c r="BG22" i="65"/>
  <c r="BF22" i="65"/>
  <c r="BE22" i="65"/>
  <c r="BD22" i="65"/>
  <c r="BC22" i="65"/>
  <c r="BB22" i="65"/>
  <c r="BA22" i="65"/>
  <c r="AZ22" i="65"/>
  <c r="AY22" i="65"/>
  <c r="AX22" i="65"/>
  <c r="AW22" i="65"/>
  <c r="AV22" i="65"/>
  <c r="AU22" i="65"/>
  <c r="AT22" i="65"/>
  <c r="AS22" i="65"/>
  <c r="AR22" i="65"/>
  <c r="AQ22" i="65"/>
  <c r="AP22" i="65"/>
  <c r="AO22" i="65"/>
  <c r="AN22" i="65"/>
  <c r="AM22" i="65"/>
  <c r="AL22" i="65"/>
  <c r="AK22" i="65"/>
  <c r="AJ22" i="65"/>
  <c r="AI22" i="65"/>
  <c r="AH22" i="65"/>
  <c r="AG22" i="65"/>
  <c r="AF22" i="65"/>
  <c r="AE22" i="65"/>
  <c r="AD22" i="65"/>
  <c r="AC22" i="65"/>
  <c r="AB22" i="65"/>
  <c r="AA22" i="65"/>
  <c r="Z22" i="65"/>
  <c r="Y22" i="65"/>
  <c r="X22" i="65"/>
  <c r="W22" i="65"/>
  <c r="V22" i="65"/>
  <c r="U22" i="65"/>
  <c r="T22" i="65"/>
  <c r="S22" i="65"/>
  <c r="R22" i="65"/>
  <c r="Q22" i="65"/>
  <c r="P22" i="65"/>
  <c r="O22" i="65"/>
  <c r="N22" i="65"/>
  <c r="M22" i="65"/>
  <c r="L22" i="65"/>
  <c r="K22" i="65"/>
  <c r="J22" i="65"/>
  <c r="I22" i="65"/>
  <c r="H22" i="65"/>
  <c r="G22" i="65"/>
  <c r="F22" i="65"/>
  <c r="E22" i="65"/>
  <c r="C22" i="65"/>
  <c r="B22" i="65"/>
  <c r="A22" i="65"/>
  <c r="CF21" i="65"/>
  <c r="CE21" i="65"/>
  <c r="CD21" i="65"/>
  <c r="CC21" i="65"/>
  <c r="CB21" i="65"/>
  <c r="CA21" i="65"/>
  <c r="BZ21" i="65"/>
  <c r="BY21" i="65"/>
  <c r="BX21" i="65"/>
  <c r="BW21" i="65"/>
  <c r="BV21" i="65"/>
  <c r="BU21" i="65"/>
  <c r="BT21" i="65"/>
  <c r="BS21" i="65"/>
  <c r="BR21" i="65"/>
  <c r="BQ21" i="65"/>
  <c r="BP21" i="65"/>
  <c r="BO21" i="65"/>
  <c r="BN21" i="65"/>
  <c r="BM21" i="65"/>
  <c r="BL21" i="65"/>
  <c r="BK21" i="65"/>
  <c r="BJ21" i="65"/>
  <c r="BI21" i="65"/>
  <c r="BH21" i="65"/>
  <c r="BG21" i="65"/>
  <c r="BF21" i="65"/>
  <c r="BE21" i="65"/>
  <c r="BD21" i="65"/>
  <c r="BC21" i="65"/>
  <c r="BB21" i="65"/>
  <c r="BA21" i="65"/>
  <c r="AZ21" i="65"/>
  <c r="AY21" i="65"/>
  <c r="AX21" i="65"/>
  <c r="AW21" i="65"/>
  <c r="AV21" i="65"/>
  <c r="AU21" i="65"/>
  <c r="AT21" i="65"/>
  <c r="AS21" i="65"/>
  <c r="AR21" i="65"/>
  <c r="AQ21" i="65"/>
  <c r="AP21" i="65"/>
  <c r="AO21" i="65"/>
  <c r="AN21" i="65"/>
  <c r="AM21" i="65"/>
  <c r="AL21" i="65"/>
  <c r="AK21" i="65"/>
  <c r="AJ21" i="65"/>
  <c r="AI21" i="65"/>
  <c r="AH21" i="65"/>
  <c r="AG21" i="65"/>
  <c r="AF21" i="65"/>
  <c r="AE21" i="65"/>
  <c r="AD21" i="65"/>
  <c r="AC21" i="65"/>
  <c r="AB21" i="65"/>
  <c r="AA21" i="65"/>
  <c r="Z21" i="65"/>
  <c r="Y21" i="65"/>
  <c r="X21" i="65"/>
  <c r="W21" i="65"/>
  <c r="V21" i="65"/>
  <c r="U21" i="65"/>
  <c r="T21" i="65"/>
  <c r="S21" i="65"/>
  <c r="R21" i="65"/>
  <c r="Q21" i="65"/>
  <c r="P21" i="65"/>
  <c r="O21" i="65"/>
  <c r="N21" i="65"/>
  <c r="M21" i="65"/>
  <c r="L21" i="65"/>
  <c r="K21" i="65"/>
  <c r="J21" i="65"/>
  <c r="I21" i="65"/>
  <c r="H21" i="65"/>
  <c r="G21" i="65"/>
  <c r="F21" i="65"/>
  <c r="E21" i="65"/>
  <c r="C21" i="65"/>
  <c r="B21" i="65"/>
  <c r="A21" i="65"/>
  <c r="CF20" i="65"/>
  <c r="CE20" i="65"/>
  <c r="CD20" i="65"/>
  <c r="CC20" i="65"/>
  <c r="CB20" i="65"/>
  <c r="CA20" i="65"/>
  <c r="BZ20" i="65"/>
  <c r="BY20" i="65"/>
  <c r="BX20" i="65"/>
  <c r="BW20" i="65"/>
  <c r="BV20" i="65"/>
  <c r="BU20" i="65"/>
  <c r="BT20" i="65"/>
  <c r="BS20" i="65"/>
  <c r="BR20" i="65"/>
  <c r="BQ20" i="65"/>
  <c r="BP20" i="65"/>
  <c r="BO20" i="65"/>
  <c r="BN20" i="65"/>
  <c r="BM20" i="65"/>
  <c r="BL20" i="65"/>
  <c r="BK20" i="65"/>
  <c r="BJ20" i="65"/>
  <c r="BI20" i="65"/>
  <c r="BH20" i="65"/>
  <c r="BG20" i="65"/>
  <c r="BF20" i="65"/>
  <c r="BE20" i="65"/>
  <c r="BD20" i="65"/>
  <c r="BC20" i="65"/>
  <c r="BB20" i="65"/>
  <c r="BA20" i="65"/>
  <c r="AZ20" i="65"/>
  <c r="AY20" i="65"/>
  <c r="AX20" i="65"/>
  <c r="AW20" i="65"/>
  <c r="AV20" i="65"/>
  <c r="AU20" i="65"/>
  <c r="AT20" i="65"/>
  <c r="AS20" i="65"/>
  <c r="AR20" i="65"/>
  <c r="AQ20" i="65"/>
  <c r="AP20" i="65"/>
  <c r="AO20" i="65"/>
  <c r="AN20" i="65"/>
  <c r="AM20" i="65"/>
  <c r="AL20" i="65"/>
  <c r="AK20" i="65"/>
  <c r="AJ20" i="65"/>
  <c r="AI20" i="65"/>
  <c r="AH20" i="65"/>
  <c r="AG20" i="65"/>
  <c r="AF20" i="65"/>
  <c r="AE20" i="65"/>
  <c r="AD20" i="65"/>
  <c r="AC20" i="65"/>
  <c r="AB20" i="65"/>
  <c r="AA20" i="65"/>
  <c r="Z20" i="65"/>
  <c r="Y20" i="65"/>
  <c r="X20" i="65"/>
  <c r="W20" i="65"/>
  <c r="V20" i="65"/>
  <c r="U20" i="65"/>
  <c r="T20" i="65"/>
  <c r="S20" i="65"/>
  <c r="R20" i="65"/>
  <c r="Q20" i="65"/>
  <c r="P20" i="65"/>
  <c r="F20" i="65"/>
  <c r="E20" i="65"/>
  <c r="C20" i="65"/>
  <c r="B20" i="65"/>
  <c r="A20" i="65"/>
  <c r="CF19" i="65"/>
  <c r="CE19" i="65"/>
  <c r="CD19" i="65"/>
  <c r="CC19" i="65"/>
  <c r="CB19" i="65"/>
  <c r="CA19" i="65"/>
  <c r="BZ19" i="65"/>
  <c r="BY19" i="65"/>
  <c r="BX19" i="65"/>
  <c r="BW19" i="65"/>
  <c r="BV19" i="65"/>
  <c r="BU19" i="65"/>
  <c r="BT19" i="65"/>
  <c r="BS19" i="65"/>
  <c r="BR19" i="65"/>
  <c r="BQ19" i="65"/>
  <c r="BP19" i="65"/>
  <c r="BO19" i="65"/>
  <c r="BN19" i="65"/>
  <c r="BM19" i="65"/>
  <c r="BL19" i="65"/>
  <c r="BK19" i="65"/>
  <c r="BJ19" i="65"/>
  <c r="BI19" i="65"/>
  <c r="BH19" i="65"/>
  <c r="BG19" i="65"/>
  <c r="BF19" i="65"/>
  <c r="BE19" i="65"/>
  <c r="BD19" i="65"/>
  <c r="BC19" i="65"/>
  <c r="BB19" i="65"/>
  <c r="BA19" i="65"/>
  <c r="AZ19" i="65"/>
  <c r="AY19" i="65"/>
  <c r="AX19" i="65"/>
  <c r="AW19" i="65"/>
  <c r="AV19" i="65"/>
  <c r="AU19" i="65"/>
  <c r="AT19" i="65"/>
  <c r="AS19" i="65"/>
  <c r="AR19" i="65"/>
  <c r="AQ19" i="65"/>
  <c r="AP19" i="65"/>
  <c r="AO19" i="65"/>
  <c r="AN19" i="65"/>
  <c r="AM19" i="65"/>
  <c r="AL19" i="65"/>
  <c r="AK19" i="65"/>
  <c r="AJ19" i="65"/>
  <c r="AI19" i="65"/>
  <c r="AH19" i="65"/>
  <c r="AG19" i="65"/>
  <c r="AF19" i="65"/>
  <c r="AE19" i="65"/>
  <c r="AD19" i="65"/>
  <c r="AC19" i="65"/>
  <c r="AB19" i="65"/>
  <c r="AA19" i="65"/>
  <c r="Z19" i="65"/>
  <c r="Y19" i="65"/>
  <c r="X19" i="65"/>
  <c r="W19" i="65"/>
  <c r="V19" i="65"/>
  <c r="U19" i="65"/>
  <c r="T19" i="65"/>
  <c r="S19" i="65"/>
  <c r="R19" i="65"/>
  <c r="Q19" i="65"/>
  <c r="P19" i="65"/>
  <c r="N19" i="65"/>
  <c r="F19" i="65"/>
  <c r="C19" i="65"/>
  <c r="B19" i="65"/>
  <c r="A19" i="65"/>
  <c r="CF18" i="65"/>
  <c r="CE18" i="65"/>
  <c r="CD18" i="65"/>
  <c r="CC18" i="65"/>
  <c r="CB18" i="65"/>
  <c r="CA18" i="65"/>
  <c r="BZ18" i="65"/>
  <c r="BY18" i="65"/>
  <c r="BX18" i="65"/>
  <c r="BW18" i="65"/>
  <c r="BV18" i="65"/>
  <c r="BU18" i="65"/>
  <c r="BT18" i="65"/>
  <c r="BS18" i="65"/>
  <c r="BR18" i="65"/>
  <c r="BQ18" i="65"/>
  <c r="BP18" i="65"/>
  <c r="BO18" i="65"/>
  <c r="BN18" i="65"/>
  <c r="BM18" i="65"/>
  <c r="BL18" i="65"/>
  <c r="BK18" i="65"/>
  <c r="BJ18" i="65"/>
  <c r="BI18" i="65"/>
  <c r="BH18" i="65"/>
  <c r="BG18" i="65"/>
  <c r="BF18" i="65"/>
  <c r="BE18" i="65"/>
  <c r="BD18" i="65"/>
  <c r="BC18" i="65"/>
  <c r="BB18" i="65"/>
  <c r="BA18" i="65"/>
  <c r="AZ18" i="65"/>
  <c r="AY18" i="65"/>
  <c r="AX18" i="65"/>
  <c r="AW18" i="65"/>
  <c r="AV18" i="65"/>
  <c r="AU18" i="65"/>
  <c r="AT18" i="65"/>
  <c r="AS18" i="65"/>
  <c r="AR18" i="65"/>
  <c r="AQ18" i="65"/>
  <c r="AP18" i="65"/>
  <c r="AO18" i="65"/>
  <c r="AN18" i="65"/>
  <c r="AM18" i="65"/>
  <c r="AL18" i="65"/>
  <c r="AK18" i="65"/>
  <c r="AJ18" i="65"/>
  <c r="AI18" i="65"/>
  <c r="AH18" i="65"/>
  <c r="AG18" i="65"/>
  <c r="AF18" i="65"/>
  <c r="AE18" i="65"/>
  <c r="AD18" i="65"/>
  <c r="AC18" i="65"/>
  <c r="AB18" i="65"/>
  <c r="AA18" i="65"/>
  <c r="Z18" i="65"/>
  <c r="Y18" i="65"/>
  <c r="X18" i="65"/>
  <c r="W18" i="65"/>
  <c r="V18" i="65"/>
  <c r="U18" i="65"/>
  <c r="T18" i="65"/>
  <c r="S18" i="65"/>
  <c r="R18" i="65"/>
  <c r="Q18" i="65"/>
  <c r="P18" i="65"/>
  <c r="O18" i="65"/>
  <c r="N18" i="65"/>
  <c r="M18" i="65"/>
  <c r="L18" i="65"/>
  <c r="K18" i="65"/>
  <c r="J18" i="65"/>
  <c r="I18" i="65"/>
  <c r="H18" i="65"/>
  <c r="G18" i="65"/>
  <c r="F18" i="65"/>
  <c r="E18" i="65"/>
  <c r="C18" i="65"/>
  <c r="B18" i="65"/>
  <c r="A18" i="65"/>
  <c r="C7" i="65"/>
  <c r="C5" i="65"/>
  <c r="C4" i="65"/>
  <c r="A2" i="65"/>
  <c r="B66" i="64"/>
  <c r="CB40" i="64"/>
  <c r="BK40" i="64"/>
  <c r="BE40" i="64"/>
  <c r="AM40" i="64"/>
  <c r="AG40" i="64"/>
  <c r="V40" i="64"/>
  <c r="C26" i="64"/>
  <c r="C27" i="64" s="1"/>
  <c r="C28" i="64" s="1"/>
  <c r="C25" i="64"/>
  <c r="B25" i="64"/>
  <c r="C24" i="64"/>
  <c r="B24" i="64"/>
  <c r="C23" i="64"/>
  <c r="B23" i="64"/>
  <c r="C22" i="64"/>
  <c r="B22" i="64"/>
  <c r="C21" i="64"/>
  <c r="B21" i="64"/>
  <c r="C20" i="64"/>
  <c r="B20" i="64"/>
  <c r="C19" i="64"/>
  <c r="B19" i="64"/>
  <c r="C18" i="64"/>
  <c r="B18" i="64"/>
  <c r="C7" i="64"/>
  <c r="C5" i="64"/>
  <c r="C4" i="64"/>
  <c r="A2" i="64"/>
  <c r="A2" i="63"/>
  <c r="K226" i="70"/>
  <c r="G32" i="67"/>
  <c r="BD40" i="67"/>
  <c r="J24" i="69"/>
  <c r="P222" i="70"/>
  <c r="L19" i="67" s="1"/>
  <c r="DC319" i="70"/>
  <c r="BE18" i="71"/>
  <c r="AC19" i="71"/>
  <c r="AO21" i="71"/>
  <c r="BM31" i="67"/>
  <c r="DC250" i="70"/>
  <c r="AB20" i="71"/>
  <c r="AA23" i="71"/>
  <c r="Q252" i="73"/>
  <c r="Q264" i="73" s="1"/>
  <c r="CC31" i="67"/>
  <c r="BL17" i="71"/>
  <c r="AM18" i="71"/>
  <c r="BQ18" i="71"/>
  <c r="AI19" i="71"/>
  <c r="BL19" i="71"/>
  <c r="AH20" i="71"/>
  <c r="BK20" i="71"/>
  <c r="AG21" i="71"/>
  <c r="BK21" i="71"/>
  <c r="AC22" i="71"/>
  <c r="BA22" i="71"/>
  <c r="AG23" i="71"/>
  <c r="BL23" i="71"/>
  <c r="AA24" i="71"/>
  <c r="BE24" i="71"/>
  <c r="Z12" i="72"/>
  <c r="AC17" i="71"/>
  <c r="R38" i="70"/>
  <c r="N31" i="65" s="1"/>
  <c r="AM17" i="71"/>
  <c r="D18" i="71"/>
  <c r="O19" i="71"/>
  <c r="AO19" i="71"/>
  <c r="D20" i="71"/>
  <c r="AN20" i="71"/>
  <c r="BM20" i="71"/>
  <c r="AM21" i="71"/>
  <c r="BM21" i="71"/>
  <c r="AI22" i="71"/>
  <c r="BL22" i="71"/>
  <c r="AC24" i="71"/>
  <c r="BQ24" i="71"/>
  <c r="Q20" i="71"/>
  <c r="N191" i="73"/>
  <c r="BE31" i="67"/>
  <c r="BE34" i="67" s="1"/>
  <c r="BE98" i="67" s="1"/>
  <c r="BU31" i="67"/>
  <c r="AO17" i="71"/>
  <c r="E18" i="71"/>
  <c r="AZ18" i="71"/>
  <c r="Q19" i="71"/>
  <c r="E20" i="71"/>
  <c r="C21" i="71"/>
  <c r="AN21" i="71"/>
  <c r="AN22" i="71"/>
  <c r="BM22" i="71"/>
  <c r="AM23" i="71"/>
  <c r="AM24" i="71"/>
  <c r="BR24" i="71"/>
  <c r="Z10" i="72"/>
  <c r="BL24" i="71"/>
  <c r="I38" i="70"/>
  <c r="E31" i="65" s="1"/>
  <c r="I51" i="70"/>
  <c r="E32" i="67" s="1"/>
  <c r="P18" i="71"/>
  <c r="BA18" i="71"/>
  <c r="AA19" i="71"/>
  <c r="I20" i="71"/>
  <c r="J21" i="71"/>
  <c r="AO22" i="71"/>
  <c r="O23" i="71"/>
  <c r="AO23" i="71"/>
  <c r="AN24" i="71"/>
  <c r="X11" i="72"/>
  <c r="AR23" i="71" s="1"/>
  <c r="BS40" i="67"/>
  <c r="BM40" i="67"/>
  <c r="W40" i="67"/>
  <c r="CD32" i="67"/>
  <c r="Q40" i="67"/>
  <c r="AU40" i="67"/>
  <c r="BM32" i="65"/>
  <c r="V45" i="70"/>
  <c r="V32" i="70" s="1"/>
  <c r="Y40" i="67"/>
  <c r="AE40" i="67"/>
  <c r="AW40" i="67"/>
  <c r="BU40" i="67"/>
  <c r="CA40" i="67"/>
  <c r="AO32" i="65"/>
  <c r="K37" i="70"/>
  <c r="AJ31" i="67"/>
  <c r="I8" i="72"/>
  <c r="AA8" i="72" s="1"/>
  <c r="O8" i="72"/>
  <c r="U23" i="71"/>
  <c r="U22" i="71"/>
  <c r="W24" i="71"/>
  <c r="V24" i="71"/>
  <c r="W17" i="71"/>
  <c r="U24" i="71"/>
  <c r="V17" i="71"/>
  <c r="W20" i="71"/>
  <c r="W18" i="71"/>
  <c r="W21" i="71"/>
  <c r="V20" i="71"/>
  <c r="W19" i="71"/>
  <c r="V18" i="71"/>
  <c r="W22" i="71"/>
  <c r="V21" i="71"/>
  <c r="U20" i="71"/>
  <c r="V19" i="71"/>
  <c r="U18" i="71"/>
  <c r="W23" i="71"/>
  <c r="V22" i="71"/>
  <c r="U21" i="71"/>
  <c r="U19" i="71"/>
  <c r="DC263" i="70"/>
  <c r="K17" i="71"/>
  <c r="X6" i="72"/>
  <c r="J19" i="71"/>
  <c r="AB45" i="70"/>
  <c r="BD32" i="67"/>
  <c r="O166" i="70"/>
  <c r="K19" i="65" s="1"/>
  <c r="O38" i="70"/>
  <c r="P166" i="70"/>
  <c r="AD37" i="70"/>
  <c r="BJ37" i="70"/>
  <c r="K19" i="71"/>
  <c r="Z9" i="72"/>
  <c r="AS24" i="71"/>
  <c r="AT23" i="71"/>
  <c r="L43" i="68"/>
  <c r="N43" i="68" s="1"/>
  <c r="CI37" i="70"/>
  <c r="V23" i="71"/>
  <c r="X8" i="72"/>
  <c r="X19" i="71" s="1"/>
  <c r="M252" i="73"/>
  <c r="DC247" i="70"/>
  <c r="DC282" i="70"/>
  <c r="I10" i="72"/>
  <c r="O10" i="72"/>
  <c r="AA10" i="72" s="1"/>
  <c r="AI24" i="71"/>
  <c r="AG22" i="71"/>
  <c r="AG24" i="71"/>
  <c r="AI17" i="71"/>
  <c r="AH17" i="71"/>
  <c r="DC322" i="70"/>
  <c r="AI18" i="71"/>
  <c r="I168" i="73"/>
  <c r="N38" i="70"/>
  <c r="BS21" i="71"/>
  <c r="BR21" i="71"/>
  <c r="BS20" i="71"/>
  <c r="BR19" i="71"/>
  <c r="BS17" i="71"/>
  <c r="BQ21" i="71"/>
  <c r="BS18" i="71"/>
  <c r="BR17" i="71"/>
  <c r="BS23" i="71"/>
  <c r="BQ22" i="71"/>
  <c r="BR18" i="71"/>
  <c r="O252" i="73"/>
  <c r="O264" i="73" s="1"/>
  <c r="Q39" i="69"/>
  <c r="DC226" i="70"/>
  <c r="AG17" i="71"/>
  <c r="J51" i="70"/>
  <c r="F32" i="67" s="1"/>
  <c r="DC266" i="70"/>
  <c r="Z11" i="72"/>
  <c r="X14" i="72"/>
  <c r="BH22" i="71" s="1"/>
  <c r="BG21" i="71"/>
  <c r="BG17" i="71"/>
  <c r="BG22" i="71"/>
  <c r="BF21" i="71"/>
  <c r="BF25" i="71" s="1"/>
  <c r="BG19" i="71"/>
  <c r="BF17" i="71"/>
  <c r="BG23" i="71"/>
  <c r="BF22" i="71"/>
  <c r="BE21" i="71"/>
  <c r="BG20" i="71"/>
  <c r="BF19" i="71"/>
  <c r="BG18" i="71"/>
  <c r="BE17" i="71"/>
  <c r="BG24" i="71"/>
  <c r="BF23" i="71"/>
  <c r="BE22" i="71"/>
  <c r="BF20" i="71"/>
  <c r="BE19" i="71"/>
  <c r="BF18" i="71"/>
  <c r="Q191" i="73"/>
  <c r="H242" i="73"/>
  <c r="H243" i="73" s="1"/>
  <c r="H245" i="73" s="1"/>
  <c r="H253" i="73"/>
  <c r="O18" i="71"/>
  <c r="AA18" i="71"/>
  <c r="AN18" i="71"/>
  <c r="P19" i="71"/>
  <c r="AB19" i="71"/>
  <c r="AM19" i="71"/>
  <c r="AM20" i="71"/>
  <c r="P21" i="71"/>
  <c r="AA21" i="71"/>
  <c r="P22" i="71"/>
  <c r="AB22" i="71"/>
  <c r="AM22" i="71"/>
  <c r="Q23" i="71"/>
  <c r="Z16" i="72"/>
  <c r="O17" i="71"/>
  <c r="AA17" i="71"/>
  <c r="Q18" i="71"/>
  <c r="AC18" i="71"/>
  <c r="P20" i="71"/>
  <c r="AC20" i="71"/>
  <c r="AC21" i="71"/>
  <c r="BK24" i="71"/>
  <c r="X9" i="72"/>
  <c r="AD23" i="71" s="1"/>
  <c r="DC254" i="70"/>
  <c r="P17" i="71"/>
  <c r="AN17" i="71"/>
  <c r="BK18" i="71"/>
  <c r="AP20" i="71"/>
  <c r="BK23" i="71"/>
  <c r="Y17" i="72"/>
  <c r="AA13" i="72"/>
  <c r="Q32" i="67"/>
  <c r="AG32" i="67"/>
  <c r="AG34" i="67" s="1"/>
  <c r="AG98" i="67" s="1"/>
  <c r="AO32" i="67"/>
  <c r="BU32" i="67"/>
  <c r="CG45" i="70"/>
  <c r="CC32" i="67"/>
  <c r="O66" i="70"/>
  <c r="AM66" i="70"/>
  <c r="AM64" i="70" s="1"/>
  <c r="BS66" i="70"/>
  <c r="BS77" i="70"/>
  <c r="CE66" i="70"/>
  <c r="BA28" i="67" a="1"/>
  <c r="AF37" i="70"/>
  <c r="AN37" i="70"/>
  <c r="CJ37" i="70"/>
  <c r="H43" i="68"/>
  <c r="H51" i="68"/>
  <c r="J37" i="70"/>
  <c r="N31" i="67"/>
  <c r="Z31" i="67"/>
  <c r="AX31" i="67"/>
  <c r="BJ44" i="70"/>
  <c r="BJ31" i="70" s="1"/>
  <c r="BF31" i="67"/>
  <c r="BN49" i="70"/>
  <c r="BV44" i="70"/>
  <c r="BV31" i="70" s="1"/>
  <c r="BZ44" i="70"/>
  <c r="BZ31" i="70" s="1"/>
  <c r="BV31" i="67"/>
  <c r="CH44" i="70"/>
  <c r="CH43" i="70" s="1"/>
  <c r="CD31" i="67"/>
  <c r="Y77" i="70"/>
  <c r="AS65" i="70"/>
  <c r="BM65" i="70"/>
  <c r="AD44" i="70"/>
  <c r="AD31" i="70" s="1"/>
  <c r="AH44" i="70"/>
  <c r="AH31" i="70" s="1"/>
  <c r="AL44" i="70"/>
  <c r="AL31" i="70" s="1"/>
  <c r="AT44" i="70"/>
  <c r="AT31" i="70" s="1"/>
  <c r="BK49" i="70"/>
  <c r="BO44" i="70"/>
  <c r="AF45" i="70"/>
  <c r="AF32" i="70" s="1"/>
  <c r="AN45" i="70"/>
  <c r="AN43" i="70" s="1"/>
  <c r="AV45" i="70"/>
  <c r="CB45" i="70"/>
  <c r="CB32" i="70" s="1"/>
  <c r="BX32" i="64" s="1"/>
  <c r="J65" i="70"/>
  <c r="R65" i="70"/>
  <c r="AD65" i="70"/>
  <c r="BJ77" i="70"/>
  <c r="BJ64" i="70"/>
  <c r="BN65" i="70"/>
  <c r="X77" i="70"/>
  <c r="O14" i="72"/>
  <c r="I14" i="72"/>
  <c r="U14" i="72"/>
  <c r="S136" i="70"/>
  <c r="AU24" i="71"/>
  <c r="AS23" i="71"/>
  <c r="AU22" i="71"/>
  <c r="AS21" i="71"/>
  <c r="AU20" i="71"/>
  <c r="AS19" i="71"/>
  <c r="AU18" i="71"/>
  <c r="AS17" i="71"/>
  <c r="AT24" i="71"/>
  <c r="AT22" i="71"/>
  <c r="AT20" i="71"/>
  <c r="AT18" i="71"/>
  <c r="AS20" i="71"/>
  <c r="AT19" i="71"/>
  <c r="AU17" i="71"/>
  <c r="AU23" i="71"/>
  <c r="AS18" i="71"/>
  <c r="AT17" i="71"/>
  <c r="K24" i="71"/>
  <c r="I23" i="71"/>
  <c r="K22" i="71"/>
  <c r="I21" i="71"/>
  <c r="K20" i="71"/>
  <c r="I19" i="71"/>
  <c r="K18" i="71"/>
  <c r="I17" i="71"/>
  <c r="J24" i="71"/>
  <c r="J22" i="71"/>
  <c r="J20" i="71"/>
  <c r="J18" i="71"/>
  <c r="K23" i="71"/>
  <c r="I18" i="71"/>
  <c r="J17" i="71"/>
  <c r="I24" i="71"/>
  <c r="J23" i="71"/>
  <c r="K21" i="71"/>
  <c r="Z7" i="72"/>
  <c r="Y21" i="71"/>
  <c r="Y19" i="71"/>
  <c r="Y17" i="71"/>
  <c r="X23" i="71"/>
  <c r="Z22" i="71"/>
  <c r="X21" i="71"/>
  <c r="X17" i="71"/>
  <c r="Y20" i="71"/>
  <c r="Z19" i="71"/>
  <c r="X20" i="71"/>
  <c r="Z17" i="71"/>
  <c r="I9" i="72"/>
  <c r="AA9" i="72" s="1"/>
  <c r="O9" i="72"/>
  <c r="N5" i="72"/>
  <c r="N17" i="72" s="1"/>
  <c r="T5" i="72"/>
  <c r="T17" i="72" s="1"/>
  <c r="X5" i="72"/>
  <c r="G18" i="71" s="1"/>
  <c r="M23" i="71"/>
  <c r="M21" i="71"/>
  <c r="M19" i="71"/>
  <c r="N24" i="71"/>
  <c r="L23" i="71"/>
  <c r="N22" i="71"/>
  <c r="N20" i="71"/>
  <c r="L19" i="71"/>
  <c r="N18" i="71"/>
  <c r="L24" i="71"/>
  <c r="M22" i="71"/>
  <c r="N21" i="71"/>
  <c r="M20" i="71"/>
  <c r="N19" i="71"/>
  <c r="BO24" i="71"/>
  <c r="BO20" i="71"/>
  <c r="BO18" i="71"/>
  <c r="BN24" i="71"/>
  <c r="BN22" i="71"/>
  <c r="BP21" i="71"/>
  <c r="BN20" i="71"/>
  <c r="BN18" i="71"/>
  <c r="BP17" i="71"/>
  <c r="BP24" i="71"/>
  <c r="BN17" i="71"/>
  <c r="BN23" i="71"/>
  <c r="BP22" i="71"/>
  <c r="I167" i="73"/>
  <c r="I171" i="73"/>
  <c r="G171" i="73" s="1"/>
  <c r="L17" i="72"/>
  <c r="W17" i="72"/>
  <c r="C24" i="71"/>
  <c r="E23" i="71"/>
  <c r="C22" i="71"/>
  <c r="E21" i="71"/>
  <c r="C20" i="71"/>
  <c r="E19" i="71"/>
  <c r="C18" i="71"/>
  <c r="E17" i="71"/>
  <c r="D23" i="71"/>
  <c r="D21" i="71"/>
  <c r="D19" i="71"/>
  <c r="D17" i="71"/>
  <c r="AA11" i="72"/>
  <c r="AY24" i="71"/>
  <c r="BA23" i="71"/>
  <c r="AY22" i="71"/>
  <c r="BA21" i="71"/>
  <c r="AY20" i="71"/>
  <c r="BA19" i="71"/>
  <c r="AY18" i="71"/>
  <c r="BA17" i="71"/>
  <c r="AZ23" i="71"/>
  <c r="AZ21" i="71"/>
  <c r="AZ19" i="71"/>
  <c r="AZ17" i="71"/>
  <c r="BI23" i="71"/>
  <c r="BH23" i="71"/>
  <c r="BH21" i="71"/>
  <c r="BJ18" i="71"/>
  <c r="Z15" i="72"/>
  <c r="U16" i="72"/>
  <c r="J222" i="70"/>
  <c r="F19" i="67" s="1"/>
  <c r="BH18" i="71"/>
  <c r="BA20" i="71"/>
  <c r="AY21" i="71"/>
  <c r="E22" i="71"/>
  <c r="AZ22" i="71"/>
  <c r="C23" i="71"/>
  <c r="D24" i="71"/>
  <c r="Z6" i="72"/>
  <c r="AF21" i="71"/>
  <c r="AF17" i="71"/>
  <c r="X12" i="72"/>
  <c r="AW19" i="71" s="1"/>
  <c r="X13" i="72"/>
  <c r="BB24" i="71" s="1"/>
  <c r="K215" i="73"/>
  <c r="K214" i="73"/>
  <c r="K213" i="73"/>
  <c r="K209" i="73"/>
  <c r="L4" i="73"/>
  <c r="L209" i="73" s="1"/>
  <c r="Z14" i="72"/>
  <c r="AA7" i="72"/>
  <c r="U8" i="72"/>
  <c r="U10" i="72"/>
  <c r="Z13" i="72"/>
  <c r="H206" i="73"/>
  <c r="H196" i="73"/>
  <c r="H149" i="73"/>
  <c r="H78" i="73"/>
  <c r="H248" i="73"/>
  <c r="J242" i="73"/>
  <c r="J253" i="73"/>
  <c r="N252" i="73"/>
  <c r="N264" i="73" s="1"/>
  <c r="R252" i="73"/>
  <c r="R264" i="73" s="1"/>
  <c r="I242" i="73"/>
  <c r="I253" i="73"/>
  <c r="I169" i="73"/>
  <c r="G155" i="73"/>
  <c r="L252" i="73"/>
  <c r="L264" i="73" s="1"/>
  <c r="P252" i="73"/>
  <c r="P264" i="73" s="1"/>
  <c r="P191" i="73"/>
  <c r="Q47" i="70" s="1"/>
  <c r="M31" i="66" s="1"/>
  <c r="I165" i="73"/>
  <c r="H191" i="73"/>
  <c r="AP21" i="71"/>
  <c r="AR19" i="71"/>
  <c r="AP17" i="71"/>
  <c r="AR18" i="71"/>
  <c r="AR22" i="71"/>
  <c r="AR21" i="71"/>
  <c r="AQ21" i="71"/>
  <c r="AQ17" i="71"/>
  <c r="BH17" i="71"/>
  <c r="X24" i="71"/>
  <c r="Z21" i="71"/>
  <c r="Y24" i="71"/>
  <c r="AJ31" i="70"/>
  <c r="N17" i="71"/>
  <c r="L20" i="71"/>
  <c r="N23" i="71"/>
  <c r="M18" i="71"/>
  <c r="BN21" i="71"/>
  <c r="BO17" i="71"/>
  <c r="BP20" i="71"/>
  <c r="BN19" i="71"/>
  <c r="BH20" i="71"/>
  <c r="BH24" i="71"/>
  <c r="BJ21" i="71"/>
  <c r="AE19" i="71"/>
  <c r="H252" i="73"/>
  <c r="H264" i="73" s="1"/>
  <c r="BC22" i="71"/>
  <c r="BC20" i="71"/>
  <c r="BD23" i="71"/>
  <c r="BB22" i="71"/>
  <c r="BB20" i="71"/>
  <c r="BB18" i="71"/>
  <c r="BB19" i="71"/>
  <c r="BC23" i="71"/>
  <c r="BB17" i="71"/>
  <c r="BC19" i="71"/>
  <c r="BD22" i="71"/>
  <c r="BC21" i="71"/>
  <c r="G24" i="71"/>
  <c r="G20" i="71"/>
  <c r="F24" i="71"/>
  <c r="F22" i="71"/>
  <c r="H21" i="71"/>
  <c r="F20" i="71"/>
  <c r="F18" i="71"/>
  <c r="H17" i="71"/>
  <c r="H20" i="71"/>
  <c r="F19" i="71"/>
  <c r="G23" i="71"/>
  <c r="F23" i="71"/>
  <c r="H22" i="71"/>
  <c r="H24" i="71"/>
  <c r="G21" i="71"/>
  <c r="F17" i="71"/>
  <c r="Q194" i="70"/>
  <c r="Q137" i="70" s="1"/>
  <c r="AW23" i="71"/>
  <c r="AW21" i="71"/>
  <c r="AW17" i="71"/>
  <c r="AX24" i="71"/>
  <c r="AV23" i="71"/>
  <c r="AV21" i="71"/>
  <c r="AX20" i="71"/>
  <c r="AV19" i="71"/>
  <c r="AV17" i="71"/>
  <c r="AW24" i="71"/>
  <c r="AX23" i="71"/>
  <c r="AV24" i="71"/>
  <c r="AW22" i="71"/>
  <c r="AX21" i="71"/>
  <c r="AV20" i="71"/>
  <c r="AX17" i="71"/>
  <c r="AX19" i="71"/>
  <c r="AW20" i="71"/>
  <c r="I194" i="70"/>
  <c r="I47" i="70"/>
  <c r="L214" i="73"/>
  <c r="D25" i="71"/>
  <c r="BB31" i="70"/>
  <c r="AX31" i="64" s="1"/>
  <c r="V31" i="70"/>
  <c r="F32" i="66"/>
  <c r="K253" i="73"/>
  <c r="K242" i="73"/>
  <c r="L45" i="70"/>
  <c r="I252" i="73"/>
  <c r="I264" i="73" s="1"/>
  <c r="I32" i="67"/>
  <c r="J46" i="70"/>
  <c r="J44" i="70"/>
  <c r="J31" i="70" s="1"/>
  <c r="F31" i="66"/>
  <c r="H32" i="67"/>
  <c r="L242" i="73"/>
  <c r="L253" i="73"/>
  <c r="M45" i="70"/>
  <c r="M242" i="73"/>
  <c r="M253" i="73"/>
  <c r="N242" i="73"/>
  <c r="N253" i="73"/>
  <c r="O253" i="73"/>
  <c r="O242" i="73"/>
  <c r="P242" i="73"/>
  <c r="P253" i="73"/>
  <c r="Q242" i="73"/>
  <c r="Q253" i="73"/>
  <c r="R242" i="73"/>
  <c r="R253" i="73"/>
  <c r="G228" i="73"/>
  <c r="H31" i="67"/>
  <c r="L49" i="70"/>
  <c r="P13" i="64"/>
  <c r="L13" i="64"/>
  <c r="N13" i="64"/>
  <c r="Q11" i="64"/>
  <c r="Q13" i="64"/>
  <c r="Q14" i="64"/>
  <c r="P11" i="64"/>
  <c r="P14" i="64"/>
  <c r="P12" i="64"/>
  <c r="Q12" i="64"/>
  <c r="O11" i="64"/>
  <c r="M13" i="64"/>
  <c r="O13" i="64"/>
  <c r="N11" i="64"/>
  <c r="M14" i="64"/>
  <c r="O14" i="64"/>
  <c r="M11" i="64"/>
  <c r="L11" i="64"/>
  <c r="N12" i="64"/>
  <c r="O12" i="64"/>
  <c r="N14" i="64"/>
  <c r="M12" i="64"/>
  <c r="L14" i="64"/>
  <c r="L12" i="64"/>
  <c r="C3" i="2"/>
  <c r="AS50" i="45"/>
  <c r="AS99" i="45"/>
  <c r="N7" i="48"/>
  <c r="N8" i="48"/>
  <c r="G4" i="48"/>
  <c r="H4" i="48" s="1"/>
  <c r="I4" i="48" s="1"/>
  <c r="J4" i="48" s="1"/>
  <c r="K4" i="48" s="1"/>
  <c r="L4" i="48" s="1"/>
  <c r="N5" i="48"/>
  <c r="N6" i="48"/>
  <c r="E8" i="45"/>
  <c r="E5" i="45"/>
  <c r="E11" i="45"/>
  <c r="J68" i="45" s="1"/>
  <c r="E126" i="45"/>
  <c r="E124" i="45"/>
  <c r="E125" i="45"/>
  <c r="E119" i="45"/>
  <c r="E120" i="45"/>
  <c r="E121" i="45"/>
  <c r="E122" i="45"/>
  <c r="E123" i="45"/>
  <c r="E118" i="45"/>
  <c r="D101" i="45" a="1"/>
  <c r="D101" i="45" s="1"/>
  <c r="E100" i="45"/>
  <c r="D85" i="45" a="1"/>
  <c r="D85" i="45" s="1"/>
  <c r="D52" i="45" a="1"/>
  <c r="D52" i="45" s="1"/>
  <c r="G52" i="45" s="1"/>
  <c r="E84" i="45"/>
  <c r="E51" i="45"/>
  <c r="E35" i="45"/>
  <c r="D36" i="45" a="1"/>
  <c r="D36" i="45" s="1"/>
  <c r="G36" i="45" s="1"/>
  <c r="L144" i="45"/>
  <c r="L145" i="45"/>
  <c r="L146" i="45"/>
  <c r="I32" i="45"/>
  <c r="I116" i="45" s="1"/>
  <c r="C2" i="2"/>
  <c r="G179" i="73"/>
  <c r="G181" i="73"/>
  <c r="G180" i="73"/>
  <c r="G178" i="73"/>
  <c r="X194" i="70"/>
  <c r="T19" i="66" s="1"/>
  <c r="T27" i="66" s="1" a="1"/>
  <c r="J182" i="73"/>
  <c r="G182" i="73"/>
  <c r="W194" i="70"/>
  <c r="S19" i="66" s="1"/>
  <c r="S28" i="66" a="1"/>
  <c r="Y194" i="70"/>
  <c r="U19" i="66"/>
  <c r="U27" i="66" s="1" a="1"/>
  <c r="U28" i="66" a="1"/>
  <c r="J175" i="73"/>
  <c r="J252" i="73"/>
  <c r="J264" i="73" s="1"/>
  <c r="G170" i="73"/>
  <c r="G173" i="73"/>
  <c r="G167" i="73"/>
  <c r="G166" i="73"/>
  <c r="G172" i="73"/>
  <c r="G168" i="73"/>
  <c r="G169" i="73"/>
  <c r="K175" i="73"/>
  <c r="K191" i="73"/>
  <c r="L47" i="70" s="1"/>
  <c r="L194" i="70"/>
  <c r="H19" i="66" s="1"/>
  <c r="K252" i="73"/>
  <c r="K264" i="73" s="1"/>
  <c r="G189" i="73"/>
  <c r="O241" i="73" s="1"/>
  <c r="X28" i="1"/>
  <c r="Y28" i="1"/>
  <c r="Y21" i="1"/>
  <c r="Y29" i="1"/>
  <c r="J64" i="70" l="1"/>
  <c r="AC32" i="67"/>
  <c r="BG77" i="70"/>
  <c r="Y45" i="70"/>
  <c r="Y32" i="70" s="1"/>
  <c r="BV34" i="66"/>
  <c r="BV98" i="66" s="1"/>
  <c r="BP31" i="67"/>
  <c r="BX40" i="67"/>
  <c r="E132" i="70" a="1"/>
  <c r="E132" i="70" s="1"/>
  <c r="DC163" i="70"/>
  <c r="I331" i="70"/>
  <c r="W44" i="70"/>
  <c r="AS64" i="70"/>
  <c r="BU45" i="70"/>
  <c r="BU32" i="70" s="1"/>
  <c r="BB32" i="65"/>
  <c r="AK32" i="65"/>
  <c r="AY49" i="70"/>
  <c r="BO49" i="70"/>
  <c r="BM34" i="67"/>
  <c r="BM98" i="67" s="1"/>
  <c r="CG49" i="70"/>
  <c r="H68" i="70"/>
  <c r="U77" i="70"/>
  <c r="AK64" i="70"/>
  <c r="AS77" i="70"/>
  <c r="BA77" i="70"/>
  <c r="BI77" i="70"/>
  <c r="AG26" i="67"/>
  <c r="BE65" i="70"/>
  <c r="BE64" i="70" s="1"/>
  <c r="F31" i="64"/>
  <c r="AI40" i="67"/>
  <c r="BW40" i="67"/>
  <c r="BI31" i="64"/>
  <c r="AB77" i="70"/>
  <c r="AD64" i="70"/>
  <c r="BI32" i="67"/>
  <c r="AL32" i="65"/>
  <c r="AU34" i="66"/>
  <c r="AU98" i="66" s="1"/>
  <c r="AL32" i="67"/>
  <c r="AB65" i="70"/>
  <c r="N64" i="70"/>
  <c r="BR64" i="70"/>
  <c r="BK64" i="70"/>
  <c r="U27" i="66"/>
  <c r="I65" i="70"/>
  <c r="Q64" i="70"/>
  <c r="AQ77" i="70"/>
  <c r="AY77" i="70"/>
  <c r="CE77" i="70"/>
  <c r="I160" i="70"/>
  <c r="BZ32" i="65"/>
  <c r="CC65" i="70"/>
  <c r="CC64" i="70" s="1"/>
  <c r="AH49" i="70"/>
  <c r="T37" i="70"/>
  <c r="I138" i="70"/>
  <c r="AD77" i="70"/>
  <c r="AI77" i="70"/>
  <c r="AW45" i="70"/>
  <c r="AW32" i="70" s="1"/>
  <c r="AQ65" i="70"/>
  <c r="AQ64" i="70" s="1"/>
  <c r="AG77" i="70"/>
  <c r="AW77" i="70"/>
  <c r="AQ31" i="67"/>
  <c r="BN77" i="70"/>
  <c r="E133" i="70" a="1"/>
  <c r="E133" i="70" s="1"/>
  <c r="I109" i="70"/>
  <c r="Z43" i="70"/>
  <c r="H80" i="70"/>
  <c r="AN49" i="70"/>
  <c r="BQ32" i="65"/>
  <c r="AY65" i="70"/>
  <c r="AY64" i="70" s="1"/>
  <c r="CJ64" i="70"/>
  <c r="AT64" i="70"/>
  <c r="BC64" i="70"/>
  <c r="AA45" i="70"/>
  <c r="F133" i="70" a="1"/>
  <c r="F133" i="70" s="1"/>
  <c r="A25" i="64" s="1"/>
  <c r="BB77" i="70"/>
  <c r="BP49" i="70"/>
  <c r="BG40" i="67"/>
  <c r="AH40" i="67"/>
  <c r="H86" i="70"/>
  <c r="DC198" i="70"/>
  <c r="DC257" i="70"/>
  <c r="DC269" i="70"/>
  <c r="CJ77" i="70"/>
  <c r="AK77" i="70"/>
  <c r="AC45" i="70"/>
  <c r="AC32" i="70" s="1"/>
  <c r="AR37" i="70"/>
  <c r="P32" i="67"/>
  <c r="AM34" i="66"/>
  <c r="AM98" i="66" s="1"/>
  <c r="BK34" i="66"/>
  <c r="BK98" i="66" s="1"/>
  <c r="BS34" i="66"/>
  <c r="BS98" i="66" s="1"/>
  <c r="CA34" i="66"/>
  <c r="CA98" i="66" s="1"/>
  <c r="BU77" i="70"/>
  <c r="DC306" i="70"/>
  <c r="BZ31" i="67"/>
  <c r="V31" i="67"/>
  <c r="M32" i="70"/>
  <c r="I32" i="64" s="1"/>
  <c r="BS31" i="67"/>
  <c r="AJ40" i="67"/>
  <c r="BD77" i="70"/>
  <c r="AT77" i="70"/>
  <c r="I49" i="70"/>
  <c r="BG44" i="70"/>
  <c r="BG31" i="70" s="1"/>
  <c r="BY65" i="70"/>
  <c r="BA65" i="70"/>
  <c r="BA64" i="70" s="1"/>
  <c r="M77" i="70"/>
  <c r="BB49" i="70"/>
  <c r="P37" i="70"/>
  <c r="BC77" i="70"/>
  <c r="O77" i="70"/>
  <c r="I136" i="70"/>
  <c r="BI40" i="67"/>
  <c r="AP32" i="65"/>
  <c r="E34" i="67"/>
  <c r="E98" i="67" s="1"/>
  <c r="BE32" i="65"/>
  <c r="AF34" i="66"/>
  <c r="AF98" i="66" s="1"/>
  <c r="AN34" i="66"/>
  <c r="AN98" i="66" s="1"/>
  <c r="AV34" i="66"/>
  <c r="AV98" i="66" s="1"/>
  <c r="BD34" i="66"/>
  <c r="BD98" i="66" s="1"/>
  <c r="BL34" i="66"/>
  <c r="BL98" i="66" s="1"/>
  <c r="CB34" i="66"/>
  <c r="CB98" i="66" s="1"/>
  <c r="T40" i="67"/>
  <c r="BB43" i="70"/>
  <c r="AP77" i="70"/>
  <c r="H170" i="70"/>
  <c r="BI65" i="70"/>
  <c r="BI64" i="70" s="1"/>
  <c r="H71" i="70"/>
  <c r="DC260" i="70"/>
  <c r="BS64" i="70"/>
  <c r="BF40" i="67"/>
  <c r="AN64" i="70"/>
  <c r="CH77" i="70"/>
  <c r="Z77" i="70"/>
  <c r="BF31" i="64"/>
  <c r="BK77" i="70"/>
  <c r="BH40" i="67"/>
  <c r="AG66" i="70"/>
  <c r="AG64" i="70" s="1"/>
  <c r="AQ31" i="64"/>
  <c r="AN77" i="70"/>
  <c r="BR77" i="70"/>
  <c r="AP64" i="70"/>
  <c r="N77" i="70"/>
  <c r="CE44" i="70"/>
  <c r="CE31" i="70" s="1"/>
  <c r="CA31" i="64" s="1"/>
  <c r="BZ49" i="70"/>
  <c r="AT31" i="67"/>
  <c r="BI45" i="70"/>
  <c r="BI32" i="70" s="1"/>
  <c r="BE32" i="64" s="1"/>
  <c r="Y49" i="70"/>
  <c r="CH32" i="70"/>
  <c r="AZ34" i="66"/>
  <c r="AZ98" i="66" s="1"/>
  <c r="AI31" i="64"/>
  <c r="AW66" i="70"/>
  <c r="AS32" i="64" s="1"/>
  <c r="BG64" i="70"/>
  <c r="BW64" i="70"/>
  <c r="H40" i="70"/>
  <c r="AB32" i="64"/>
  <c r="U65" i="70"/>
  <c r="U64" i="70" s="1"/>
  <c r="CB32" i="67"/>
  <c r="BT32" i="65"/>
  <c r="AE77" i="70"/>
  <c r="Q32" i="65"/>
  <c r="AF77" i="70"/>
  <c r="BN64" i="70"/>
  <c r="BU64" i="70"/>
  <c r="Y64" i="70"/>
  <c r="AM77" i="70"/>
  <c r="BL32" i="67"/>
  <c r="BB32" i="70"/>
  <c r="AX32" i="64" s="1"/>
  <c r="Y32" i="65"/>
  <c r="BA34" i="66"/>
  <c r="BA98" i="66" s="1"/>
  <c r="AX32" i="67"/>
  <c r="AX34" i="67" s="1"/>
  <c r="AX98" i="67" s="1"/>
  <c r="BP31" i="64"/>
  <c r="BP64" i="70"/>
  <c r="Q77" i="70"/>
  <c r="AJ34" i="66"/>
  <c r="AJ98" i="66" s="1"/>
  <c r="M64" i="70"/>
  <c r="AC64" i="70"/>
  <c r="CG77" i="70"/>
  <c r="CG65" i="70"/>
  <c r="CG64" i="70" s="1"/>
  <c r="X64" i="70"/>
  <c r="DC219" i="70"/>
  <c r="BB142" i="70"/>
  <c r="AX40" i="64" s="1"/>
  <c r="AX40" i="67"/>
  <c r="CH142" i="70"/>
  <c r="CD40" i="64" s="1"/>
  <c r="CD40" i="67"/>
  <c r="DC288" i="70"/>
  <c r="DC316" i="70"/>
  <c r="V65" i="70"/>
  <c r="V64" i="70" s="1"/>
  <c r="V77" i="70"/>
  <c r="S40" i="67"/>
  <c r="W142" i="70"/>
  <c r="S40" i="64" s="1"/>
  <c r="AE142" i="70"/>
  <c r="AA40" i="64" s="1"/>
  <c r="AA40" i="67"/>
  <c r="BS142" i="70"/>
  <c r="BO40" i="64" s="1"/>
  <c r="BO40" i="67"/>
  <c r="AL43" i="70"/>
  <c r="AF142" i="70"/>
  <c r="AB40" i="64" s="1"/>
  <c r="AB40" i="67"/>
  <c r="BT142" i="70"/>
  <c r="BP40" i="64" s="1"/>
  <c r="BP40" i="67"/>
  <c r="CJ142" i="70"/>
  <c r="CF40" i="64" s="1"/>
  <c r="CF40" i="67"/>
  <c r="DC229" i="70"/>
  <c r="DC313" i="70"/>
  <c r="L34" i="65"/>
  <c r="L98" i="65" s="1"/>
  <c r="J1" i="70"/>
  <c r="I64" i="70"/>
  <c r="O64" i="70"/>
  <c r="BM49" i="70"/>
  <c r="R34" i="66"/>
  <c r="R98" i="66" s="1"/>
  <c r="Z34" i="66"/>
  <c r="Z98" i="66" s="1"/>
  <c r="AH34" i="66"/>
  <c r="AH98" i="66" s="1"/>
  <c r="AX34" i="66"/>
  <c r="AX98" i="66" s="1"/>
  <c r="CD34" i="66"/>
  <c r="CD98" i="66" s="1"/>
  <c r="BT66" i="70"/>
  <c r="BT64" i="70" s="1"/>
  <c r="BT77" i="70"/>
  <c r="BZ66" i="70"/>
  <c r="BZ64" i="70" s="1"/>
  <c r="BZ77" i="70"/>
  <c r="AW142" i="70"/>
  <c r="AS40" i="64" s="1"/>
  <c r="AS40" i="67"/>
  <c r="BE142" i="70"/>
  <c r="BA40" i="64" s="1"/>
  <c r="BA40" i="67"/>
  <c r="DC325" i="70"/>
  <c r="AR32" i="65"/>
  <c r="AV37" i="70"/>
  <c r="AZ32" i="65"/>
  <c r="BD37" i="70"/>
  <c r="BH32" i="65"/>
  <c r="BL37" i="70"/>
  <c r="AP31" i="67"/>
  <c r="AT49" i="70"/>
  <c r="BR49" i="70"/>
  <c r="BR44" i="70"/>
  <c r="BR31" i="70" s="1"/>
  <c r="BN31" i="64" s="1"/>
  <c r="BN31" i="67"/>
  <c r="AZ32" i="67"/>
  <c r="BD45" i="70"/>
  <c r="BD32" i="70" s="1"/>
  <c r="AZ32" i="64" s="1"/>
  <c r="BH32" i="67"/>
  <c r="BL45" i="70"/>
  <c r="BL32" i="70" s="1"/>
  <c r="BH32" i="64" s="1"/>
  <c r="CA66" i="70"/>
  <c r="CA64" i="70" s="1"/>
  <c r="CA77" i="70"/>
  <c r="BM37" i="70"/>
  <c r="BI32" i="65"/>
  <c r="CA49" i="70"/>
  <c r="BW31" i="67"/>
  <c r="BW34" i="67" s="1"/>
  <c r="BW98" i="67" s="1"/>
  <c r="CA44" i="70"/>
  <c r="CA31" i="70" s="1"/>
  <c r="BE45" i="70"/>
  <c r="BA32" i="67"/>
  <c r="CC45" i="70"/>
  <c r="CC32" i="70" s="1"/>
  <c r="BY32" i="64" s="1"/>
  <c r="BY32" i="67"/>
  <c r="AH77" i="70"/>
  <c r="AH65" i="70"/>
  <c r="AH64" i="70" s="1"/>
  <c r="BF77" i="70"/>
  <c r="BF65" i="70"/>
  <c r="BF64" i="70" s="1"/>
  <c r="CH64" i="70"/>
  <c r="H92" i="70"/>
  <c r="AX37" i="70"/>
  <c r="AT32" i="65"/>
  <c r="AR31" i="67"/>
  <c r="AV49" i="70"/>
  <c r="H52" i="70"/>
  <c r="H55" i="70"/>
  <c r="S65" i="70"/>
  <c r="S64" i="70" s="1"/>
  <c r="S77" i="70"/>
  <c r="BO77" i="70"/>
  <c r="DC182" i="70"/>
  <c r="AI37" i="70"/>
  <c r="AE32" i="65"/>
  <c r="BO37" i="70"/>
  <c r="BW37" i="70"/>
  <c r="BS32" i="65"/>
  <c r="AG44" i="70"/>
  <c r="AG31" i="70" s="1"/>
  <c r="AC31" i="64" s="1"/>
  <c r="AG49" i="70"/>
  <c r="CC44" i="70"/>
  <c r="BY31" i="67"/>
  <c r="AI45" i="70"/>
  <c r="AI32" i="70" s="1"/>
  <c r="AE32" i="64" s="1"/>
  <c r="AE32" i="67"/>
  <c r="AY45" i="70"/>
  <c r="AY32" i="70" s="1"/>
  <c r="AU32" i="64" s="1"/>
  <c r="AU32" i="67"/>
  <c r="BO45" i="70"/>
  <c r="BO32" i="70" s="1"/>
  <c r="BK32" i="67"/>
  <c r="BK34" i="67" s="1"/>
  <c r="BK98" i="67" s="1"/>
  <c r="BS32" i="67"/>
  <c r="BS34" i="67" s="1"/>
  <c r="BS98" i="67" s="1"/>
  <c r="BW45" i="70"/>
  <c r="BW32" i="70" s="1"/>
  <c r="BS32" i="64" s="1"/>
  <c r="T65" i="70"/>
  <c r="T64" i="70" s="1"/>
  <c r="T77" i="70"/>
  <c r="AJ77" i="70"/>
  <c r="K64" i="70"/>
  <c r="AE64" i="70"/>
  <c r="AL66" i="70"/>
  <c r="AL64" i="70" s="1"/>
  <c r="AL77" i="70"/>
  <c r="BJ31" i="64"/>
  <c r="H10" i="73"/>
  <c r="H1" i="73"/>
  <c r="BC31" i="64"/>
  <c r="AR34" i="66"/>
  <c r="AR98" i="66" s="1"/>
  <c r="BH34" i="66"/>
  <c r="BH98" i="66" s="1"/>
  <c r="R32" i="64"/>
  <c r="U34" i="66"/>
  <c r="U98" i="66" s="1"/>
  <c r="AC34" i="66"/>
  <c r="AC98" i="66" s="1"/>
  <c r="CF26" i="67"/>
  <c r="DC166" i="70"/>
  <c r="I137" i="70"/>
  <c r="I135" i="70" s="1"/>
  <c r="R64" i="70"/>
  <c r="BW43" i="70"/>
  <c r="BZ31" i="64"/>
  <c r="Y32" i="64"/>
  <c r="AD34" i="66"/>
  <c r="AD98" i="66" s="1"/>
  <c r="BB34" i="66"/>
  <c r="BB98" i="66" s="1"/>
  <c r="AO34" i="66"/>
  <c r="AO98" i="66" s="1"/>
  <c r="AW34" i="66"/>
  <c r="AW98" i="66" s="1"/>
  <c r="BM34" i="66"/>
  <c r="BM98" i="66" s="1"/>
  <c r="BU34" i="66"/>
  <c r="BU98" i="66" s="1"/>
  <c r="CC34" i="66"/>
  <c r="CC98" i="66" s="1"/>
  <c r="BG26" i="67"/>
  <c r="D25" i="67"/>
  <c r="W26" i="67"/>
  <c r="AU26" i="67"/>
  <c r="BM31" i="64"/>
  <c r="J77" i="70"/>
  <c r="H83" i="70"/>
  <c r="DC207" i="70"/>
  <c r="AM49" i="70"/>
  <c r="AU49" i="70"/>
  <c r="V49" i="70"/>
  <c r="AF49" i="70"/>
  <c r="BU49" i="70"/>
  <c r="BV26" i="67"/>
  <c r="CE40" i="67"/>
  <c r="U28" i="66"/>
  <c r="AP49" i="70"/>
  <c r="BF49" i="70"/>
  <c r="CD34" i="67"/>
  <c r="CD98" i="67" s="1"/>
  <c r="G19" i="65"/>
  <c r="K136" i="70"/>
  <c r="AM43" i="70"/>
  <c r="BC31" i="70"/>
  <c r="AY31" i="64" s="1"/>
  <c r="N222" i="70"/>
  <c r="J19" i="67" s="1"/>
  <c r="O222" i="70"/>
  <c r="K19" i="67" s="1"/>
  <c r="BV34" i="67"/>
  <c r="BV98" i="67" s="1"/>
  <c r="BZ43" i="70"/>
  <c r="J49" i="70"/>
  <c r="AI49" i="70"/>
  <c r="AT43" i="70"/>
  <c r="K4" i="1"/>
  <c r="CH31" i="70"/>
  <c r="CH30" i="70" s="1"/>
  <c r="J45" i="70"/>
  <c r="J32" i="70" s="1"/>
  <c r="BL49" i="70"/>
  <c r="CC34" i="67"/>
  <c r="CC98" i="67" s="1"/>
  <c r="BX32" i="65"/>
  <c r="Y26" i="67"/>
  <c r="AL26" i="67"/>
  <c r="S26" i="67"/>
  <c r="CB26" i="67"/>
  <c r="AU43" i="70"/>
  <c r="BB37" i="70"/>
  <c r="AC49" i="70"/>
  <c r="E19" i="66"/>
  <c r="E28" i="66" s="1" a="1"/>
  <c r="E28" i="66" s="1"/>
  <c r="W49" i="70"/>
  <c r="T27" i="66"/>
  <c r="Z34" i="67"/>
  <c r="Z98" i="67" s="1"/>
  <c r="AK49" i="70"/>
  <c r="AQ26" i="67"/>
  <c r="Y44" i="70"/>
  <c r="W34" i="67"/>
  <c r="W98" i="67" s="1"/>
  <c r="Z32" i="70"/>
  <c r="V32" i="64" s="1"/>
  <c r="AG142" i="70"/>
  <c r="AC40" i="64" s="1"/>
  <c r="V43" i="70"/>
  <c r="AK44" i="70"/>
  <c r="AK31" i="70" s="1"/>
  <c r="AG31" i="64" s="1"/>
  <c r="BM43" i="70"/>
  <c r="BO31" i="70"/>
  <c r="BK31" i="64" s="1"/>
  <c r="X34" i="65"/>
  <c r="X98" i="65" s="1"/>
  <c r="AA28" i="65" a="1"/>
  <c r="AA28" i="65" s="1"/>
  <c r="CF34" i="65"/>
  <c r="CF98" i="65" s="1"/>
  <c r="BG27" i="65" a="1"/>
  <c r="BG27" i="65" s="1"/>
  <c r="J28" i="65" a="1"/>
  <c r="J28" i="65" s="1"/>
  <c r="AF27" i="65" a="1"/>
  <c r="AF27" i="65" s="1"/>
  <c r="BD28" i="65" a="1"/>
  <c r="BD28" i="65" s="1"/>
  <c r="CB27" i="65" a="1"/>
  <c r="BG28" i="65" a="1"/>
  <c r="BG28" i="65" s="1"/>
  <c r="P27" i="65" a="1"/>
  <c r="P27" i="65" s="1"/>
  <c r="AN28" i="65" a="1"/>
  <c r="AN28" i="65" s="1"/>
  <c r="BT28" i="65" a="1"/>
  <c r="BT28" i="65" s="1"/>
  <c r="Q27" i="65" a="1"/>
  <c r="Q27" i="65" s="1"/>
  <c r="BU28" i="65" a="1"/>
  <c r="BU28" i="65" s="1"/>
  <c r="G28" i="65" a="1"/>
  <c r="G28" i="65" s="1"/>
  <c r="AS26" i="65"/>
  <c r="BL27" i="65" a="1"/>
  <c r="P34" i="65"/>
  <c r="P98" i="65" s="1"/>
  <c r="AN34" i="65"/>
  <c r="AN98" i="65" s="1"/>
  <c r="AD27" i="65" a="1"/>
  <c r="AZ27" i="65" a="1"/>
  <c r="AZ27" i="65" s="1"/>
  <c r="BZ27" i="65" a="1"/>
  <c r="BZ27" i="65" s="1"/>
  <c r="CB28" i="65" a="1"/>
  <c r="CB28" i="65" s="1"/>
  <c r="BV27" i="65" a="1"/>
  <c r="BV27" i="65" s="1"/>
  <c r="Y27" i="65" a="1"/>
  <c r="Y27" i="65" s="1"/>
  <c r="AG27" i="65" a="1"/>
  <c r="AW28" i="65" a="1"/>
  <c r="AW28" i="65" s="1"/>
  <c r="BM28" i="65" a="1"/>
  <c r="BM28" i="65" s="1"/>
  <c r="F27" i="65" a="1"/>
  <c r="F27" i="65" s="1"/>
  <c r="BL28" i="65" a="1"/>
  <c r="BL28" i="65" s="1"/>
  <c r="BF27" i="65" a="1"/>
  <c r="BF27" i="65" s="1"/>
  <c r="AX34" i="65"/>
  <c r="AX98" i="65" s="1"/>
  <c r="BN34" i="65"/>
  <c r="BN98" i="65" s="1"/>
  <c r="BU27" i="65" a="1"/>
  <c r="BU27" i="65" s="1"/>
  <c r="AT26" i="65"/>
  <c r="BJ27" i="65" a="1"/>
  <c r="BJ27" i="65" s="1"/>
  <c r="CF27" i="65" a="1"/>
  <c r="CF27" i="65" s="1"/>
  <c r="AX31" i="70"/>
  <c r="AR31" i="70"/>
  <c r="BG37" i="70"/>
  <c r="T44" i="70"/>
  <c r="T31" i="70" s="1"/>
  <c r="P31" i="67"/>
  <c r="AR45" i="70"/>
  <c r="AR32" i="70" s="1"/>
  <c r="AN32" i="67"/>
  <c r="CD45" i="70"/>
  <c r="BZ32" i="67"/>
  <c r="BZ34" i="67" s="1"/>
  <c r="BZ98" i="67" s="1"/>
  <c r="CC27" i="67" a="1"/>
  <c r="S50" i="70"/>
  <c r="O31" i="67" s="1"/>
  <c r="S222" i="70"/>
  <c r="O19" i="67" s="1"/>
  <c r="J191" i="73"/>
  <c r="BB30" i="70"/>
  <c r="J63" i="70"/>
  <c r="AD21" i="71"/>
  <c r="AF19" i="71"/>
  <c r="I147" i="70"/>
  <c r="X45" i="70"/>
  <c r="X32" i="70" s="1"/>
  <c r="T32" i="64" s="1"/>
  <c r="AX49" i="70"/>
  <c r="AW28" i="67" a="1"/>
  <c r="AK45" i="70"/>
  <c r="BM27" i="65" a="1"/>
  <c r="BM27" i="65" s="1"/>
  <c r="BD27" i="65" a="1"/>
  <c r="BD27" i="65" s="1"/>
  <c r="BX27" i="65" a="1"/>
  <c r="BX27" i="65" s="1"/>
  <c r="AG28" i="65" a="1"/>
  <c r="AG28" i="65" s="1"/>
  <c r="AA49" i="70"/>
  <c r="AE37" i="70"/>
  <c r="BZ32" i="70"/>
  <c r="W37" i="70"/>
  <c r="BX20" i="71"/>
  <c r="BQ34" i="65"/>
  <c r="BQ98" i="65" s="1"/>
  <c r="AT28" i="67" a="1"/>
  <c r="Y27" i="67"/>
  <c r="BK26" i="67"/>
  <c r="G24" i="69"/>
  <c r="P24" i="69"/>
  <c r="W24" i="69"/>
  <c r="Y54" i="69"/>
  <c r="G54" i="69"/>
  <c r="P7" i="69"/>
  <c r="H34" i="70"/>
  <c r="AM32" i="70"/>
  <c r="AM30" i="70" s="1"/>
  <c r="AI32" i="65"/>
  <c r="AI34" i="65" s="1"/>
  <c r="AI98" i="65" s="1"/>
  <c r="AT32" i="70"/>
  <c r="AT30" i="70" s="1"/>
  <c r="BA37" i="70"/>
  <c r="AW32" i="65"/>
  <c r="AW34" i="65" s="1"/>
  <c r="AW98" i="65" s="1"/>
  <c r="BD32" i="65"/>
  <c r="BD34" i="65" s="1"/>
  <c r="BD98" i="65" s="1"/>
  <c r="BH37" i="70"/>
  <c r="CF32" i="70"/>
  <c r="CB32" i="64" s="1"/>
  <c r="CB32" i="65"/>
  <c r="CB34" i="65" s="1"/>
  <c r="CB98" i="65" s="1"/>
  <c r="AB49" i="70"/>
  <c r="AB44" i="70"/>
  <c r="AB31" i="70" s="1"/>
  <c r="X31" i="67"/>
  <c r="X34" i="67" s="1"/>
  <c r="X98" i="67" s="1"/>
  <c r="AH32" i="67"/>
  <c r="AZ45" i="70"/>
  <c r="AZ32" i="70" s="1"/>
  <c r="AV32" i="64" s="1"/>
  <c r="BG45" i="70"/>
  <c r="BG43" i="70" s="1"/>
  <c r="BC32" i="67"/>
  <c r="BC34" i="67" s="1"/>
  <c r="BC98" i="67" s="1"/>
  <c r="BE28" i="67"/>
  <c r="U26" i="66"/>
  <c r="V30" i="70"/>
  <c r="Z5" i="72"/>
  <c r="AD49" i="70"/>
  <c r="K77" i="70"/>
  <c r="AI28" i="67" a="1"/>
  <c r="AW27" i="65" a="1"/>
  <c r="AW27" i="65" s="1"/>
  <c r="J27" i="65" a="1"/>
  <c r="J27" i="65" s="1"/>
  <c r="AJ27" i="65" a="1"/>
  <c r="AJ27" i="65" s="1"/>
  <c r="T49" i="70"/>
  <c r="L37" i="70"/>
  <c r="S28" i="65" a="1"/>
  <c r="S28" i="65" s="1"/>
  <c r="J26" i="65"/>
  <c r="E26" i="65"/>
  <c r="U26" i="65"/>
  <c r="AK26" i="65"/>
  <c r="BA26" i="65"/>
  <c r="BI26" i="65"/>
  <c r="BQ26" i="65"/>
  <c r="BY26" i="65"/>
  <c r="AK34" i="65"/>
  <c r="AK98" i="65" s="1"/>
  <c r="AS26" i="66"/>
  <c r="BM28" i="67" a="1"/>
  <c r="BM28" i="67" s="1"/>
  <c r="BQ28" i="67" a="1"/>
  <c r="BJ27" i="67" a="1"/>
  <c r="BP32" i="70"/>
  <c r="BL32" i="64" s="1"/>
  <c r="BP37" i="70"/>
  <c r="BV37" i="70"/>
  <c r="BR32" i="65"/>
  <c r="BR34" i="65" s="1"/>
  <c r="BR98" i="65" s="1"/>
  <c r="AV34" i="67"/>
  <c r="AV98" i="67" s="1"/>
  <c r="K1" i="70"/>
  <c r="K102" i="70" s="1"/>
  <c r="J160" i="70"/>
  <c r="AF23" i="71"/>
  <c r="BV64" i="70"/>
  <c r="CI44" i="70"/>
  <c r="CI31" i="70" s="1"/>
  <c r="CE31" i="64" s="1"/>
  <c r="BV49" i="70"/>
  <c r="BB31" i="67"/>
  <c r="AL31" i="67"/>
  <c r="AL34" i="67" s="1"/>
  <c r="AL98" i="67" s="1"/>
  <c r="Q37" i="70"/>
  <c r="U28" i="67" a="1"/>
  <c r="AN27" i="65" a="1"/>
  <c r="AN27" i="65" s="1"/>
  <c r="BH27" i="65" a="1"/>
  <c r="BH27" i="65" s="1"/>
  <c r="BR27" i="67" a="1"/>
  <c r="BV45" i="70"/>
  <c r="BD31" i="67"/>
  <c r="BD34" i="67" s="1"/>
  <c r="BD98" i="67" s="1"/>
  <c r="P26" i="65"/>
  <c r="AV26" i="65"/>
  <c r="CD34" i="65"/>
  <c r="CD98" i="65" s="1"/>
  <c r="AN26" i="66"/>
  <c r="BL26" i="66"/>
  <c r="CB26" i="66"/>
  <c r="Q34" i="66"/>
  <c r="Q98" i="66" s="1"/>
  <c r="Y34" i="66"/>
  <c r="Y98" i="66" s="1"/>
  <c r="BE34" i="66"/>
  <c r="BE98" i="66" s="1"/>
  <c r="AC31" i="67"/>
  <c r="AC34" i="67" s="1"/>
  <c r="AC98" i="67" s="1"/>
  <c r="V32" i="67"/>
  <c r="V34" i="67" s="1"/>
  <c r="V98" i="67" s="1"/>
  <c r="BA44" i="70"/>
  <c r="BA31" i="70" s="1"/>
  <c r="AW31" i="64" s="1"/>
  <c r="AW31" i="67"/>
  <c r="AU77" i="70"/>
  <c r="Z31" i="64"/>
  <c r="M19" i="66"/>
  <c r="Z31" i="70"/>
  <c r="L211" i="73"/>
  <c r="BQ32" i="64"/>
  <c r="J17" i="70"/>
  <c r="J102" i="70"/>
  <c r="AE18" i="71"/>
  <c r="I101" i="70"/>
  <c r="I103" i="70" s="1"/>
  <c r="I29" i="70"/>
  <c r="I125" i="70"/>
  <c r="CI49" i="70"/>
  <c r="AP44" i="70"/>
  <c r="BF44" i="70"/>
  <c r="BF31" i="70" s="1"/>
  <c r="BB31" i="64" s="1"/>
  <c r="Z49" i="70"/>
  <c r="BT37" i="70"/>
  <c r="Q28" i="67" a="1"/>
  <c r="T27" i="65" a="1"/>
  <c r="T27" i="65" s="1"/>
  <c r="AP27" i="65" a="1"/>
  <c r="AP27" i="65" s="1"/>
  <c r="AT27" i="67" a="1"/>
  <c r="E17" i="65"/>
  <c r="E38" i="65" s="1"/>
  <c r="AE31" i="67"/>
  <c r="BR45" i="70"/>
  <c r="BR43" i="70" s="1"/>
  <c r="BN32" i="67"/>
  <c r="BN34" i="67" s="1"/>
  <c r="BN98" i="67" s="1"/>
  <c r="DC210" i="70"/>
  <c r="E128" i="70" a="1"/>
  <c r="E128" i="70" s="1"/>
  <c r="Y27" i="67" a="1"/>
  <c r="L212" i="73"/>
  <c r="J29" i="70"/>
  <c r="J109" i="70"/>
  <c r="J121" i="70" s="1"/>
  <c r="J131" i="70" s="1"/>
  <c r="F23" i="64" s="1"/>
  <c r="AE17" i="71"/>
  <c r="AE22" i="71"/>
  <c r="I97" i="70"/>
  <c r="I17" i="70"/>
  <c r="AI44" i="70"/>
  <c r="AI43" i="70" s="1"/>
  <c r="CD49" i="70"/>
  <c r="AH34" i="67"/>
  <c r="AH98" i="67" s="1"/>
  <c r="R31" i="67"/>
  <c r="R34" i="67" s="1"/>
  <c r="R98" i="67" s="1"/>
  <c r="X28" i="65" a="1"/>
  <c r="CD28" i="65" a="1"/>
  <c r="CD28" i="65" s="1"/>
  <c r="X27" i="65" a="1"/>
  <c r="X27" i="65" s="1"/>
  <c r="AR27" i="65" a="1"/>
  <c r="AR27" i="65" s="1"/>
  <c r="AK28" i="67" a="1"/>
  <c r="CC26" i="67"/>
  <c r="AP34" i="65"/>
  <c r="AP98" i="65" s="1"/>
  <c r="BE28" i="65" a="1"/>
  <c r="BE28" i="65" s="1"/>
  <c r="E28" i="65" a="1"/>
  <c r="BR27" i="65" a="1"/>
  <c r="BR27" i="65" s="1"/>
  <c r="BB27" i="65" a="1"/>
  <c r="BB27" i="65" s="1"/>
  <c r="AL27" i="65" a="1"/>
  <c r="AL27" i="65" s="1"/>
  <c r="V27" i="65" a="1"/>
  <c r="V27" i="65" s="1"/>
  <c r="Z28" i="65" a="1"/>
  <c r="S27" i="65" a="1"/>
  <c r="S27" i="65" s="1"/>
  <c r="AO27" i="65" a="1"/>
  <c r="AO27" i="65" s="1"/>
  <c r="AF28" i="65" a="1"/>
  <c r="AF28" i="65" s="1"/>
  <c r="AO28" i="65" a="1"/>
  <c r="CD27" i="65" a="1"/>
  <c r="CD27" i="65" s="1"/>
  <c r="BN27" i="65" a="1"/>
  <c r="BN27" i="65" s="1"/>
  <c r="AX27" i="65" a="1"/>
  <c r="AX27" i="65" s="1"/>
  <c r="AH27" i="65" a="1"/>
  <c r="AH27" i="65" s="1"/>
  <c r="R27" i="65" a="1"/>
  <c r="R27" i="65" s="1"/>
  <c r="BF28" i="65" a="1"/>
  <c r="BF28" i="65" s="1"/>
  <c r="AH28" i="65" a="1"/>
  <c r="AH28" i="65" s="1"/>
  <c r="BE27" i="65" a="1"/>
  <c r="BE27" i="65" s="1"/>
  <c r="AV28" i="65" a="1"/>
  <c r="AV28" i="65" s="1"/>
  <c r="AL26" i="65"/>
  <c r="AF34" i="65"/>
  <c r="AF98" i="65" s="1"/>
  <c r="F34" i="65"/>
  <c r="F98" i="65" s="1"/>
  <c r="AT34" i="65"/>
  <c r="AT98" i="65" s="1"/>
  <c r="AH26" i="66"/>
  <c r="AP26" i="66"/>
  <c r="BJ34" i="66"/>
  <c r="BJ98" i="66" s="1"/>
  <c r="K3" i="70"/>
  <c r="I2" i="73"/>
  <c r="I206" i="73" s="1"/>
  <c r="BG32" i="65"/>
  <c r="BG34" i="65" s="1"/>
  <c r="BG98" i="65" s="1"/>
  <c r="BK37" i="70"/>
  <c r="BK32" i="70"/>
  <c r="BG32" i="64" s="1"/>
  <c r="CC37" i="70"/>
  <c r="BY32" i="65"/>
  <c r="BY34" i="65" s="1"/>
  <c r="BY98" i="65" s="1"/>
  <c r="AD32" i="67"/>
  <c r="AD34" i="67" s="1"/>
  <c r="AD98" i="67" s="1"/>
  <c r="AH45" i="70"/>
  <c r="AH43" i="70" s="1"/>
  <c r="AK32" i="67"/>
  <c r="AO45" i="70"/>
  <c r="AO32" i="70" s="1"/>
  <c r="AR34" i="67"/>
  <c r="AR98" i="67" s="1"/>
  <c r="H74" i="70"/>
  <c r="V142" i="70"/>
  <c r="R40" i="64" s="1"/>
  <c r="R40" i="67"/>
  <c r="E27" i="66" a="1"/>
  <c r="E27" i="66" s="1"/>
  <c r="AP31" i="64"/>
  <c r="L216" i="73"/>
  <c r="AV32" i="70"/>
  <c r="AR32" i="64" s="1"/>
  <c r="BW31" i="70"/>
  <c r="BW30" i="70" s="1"/>
  <c r="J97" i="70"/>
  <c r="J331" i="70"/>
  <c r="AD19" i="71"/>
  <c r="BJ19" i="71"/>
  <c r="X18" i="71"/>
  <c r="AQ22" i="71"/>
  <c r="AQ23" i="71"/>
  <c r="Z18" i="71"/>
  <c r="I63" i="70"/>
  <c r="CB49" i="70"/>
  <c r="AN32" i="70"/>
  <c r="AL49" i="70"/>
  <c r="AZ37" i="70"/>
  <c r="CC28" i="67" a="1"/>
  <c r="CF27" i="67" a="1"/>
  <c r="P28" i="65" a="1"/>
  <c r="P28" i="65" s="1"/>
  <c r="AX28" i="65" a="1"/>
  <c r="AX28" i="65" s="1"/>
  <c r="Z27" i="65" a="1"/>
  <c r="AT27" i="65" a="1"/>
  <c r="AT27" i="65" s="1"/>
  <c r="BP27" i="65" a="1"/>
  <c r="BP27" i="65" s="1"/>
  <c r="Q28" i="65" a="1"/>
  <c r="Q28" i="65" s="1"/>
  <c r="CC28" i="65" a="1"/>
  <c r="CC28" i="65" s="1"/>
  <c r="L49" i="68"/>
  <c r="S26" i="65"/>
  <c r="BC34" i="65"/>
  <c r="BC98" i="65" s="1"/>
  <c r="CE28" i="66" a="1"/>
  <c r="AI26" i="66"/>
  <c r="AL26" i="66"/>
  <c r="CE26" i="67"/>
  <c r="CC27" i="67"/>
  <c r="D24" i="67"/>
  <c r="AM26" i="67"/>
  <c r="T26" i="67"/>
  <c r="AP32" i="67"/>
  <c r="AP34" i="67" s="1"/>
  <c r="AP98" i="67" s="1"/>
  <c r="BS44" i="70"/>
  <c r="BS31" i="70" s="1"/>
  <c r="BO31" i="64" s="1"/>
  <c r="BO31" i="67"/>
  <c r="BO34" i="67" s="1"/>
  <c r="BO98" i="67" s="1"/>
  <c r="BU26" i="67"/>
  <c r="BR22" i="71"/>
  <c r="BX22" i="71" s="1"/>
  <c r="BQ20" i="71"/>
  <c r="BS24" i="71"/>
  <c r="BS19" i="71"/>
  <c r="BR20" i="71"/>
  <c r="BR25" i="71" s="1"/>
  <c r="BQ17" i="71"/>
  <c r="X16" i="72"/>
  <c r="BQ23" i="71"/>
  <c r="BR23" i="71"/>
  <c r="BS22" i="71"/>
  <c r="BQ19" i="71"/>
  <c r="L210" i="73"/>
  <c r="G19" i="71"/>
  <c r="BD18" i="71"/>
  <c r="BC24" i="71"/>
  <c r="Z23" i="71"/>
  <c r="AG32" i="70"/>
  <c r="E25" i="71"/>
  <c r="AA44" i="70"/>
  <c r="AA31" i="70" s="1"/>
  <c r="W31" i="64" s="1"/>
  <c r="H78" i="70"/>
  <c r="BJ31" i="67"/>
  <c r="BO28" i="67" a="1"/>
  <c r="CC27" i="65" a="1"/>
  <c r="CC27" i="65" s="1"/>
  <c r="BV28" i="65" a="1"/>
  <c r="BV28" i="65" s="1"/>
  <c r="CE27" i="65" a="1"/>
  <c r="CE27" i="65" s="1"/>
  <c r="AB27" i="65" a="1"/>
  <c r="AB27" i="65" s="1"/>
  <c r="AV27" i="65" a="1"/>
  <c r="AV27" i="65" s="1"/>
  <c r="BT27" i="65" a="1"/>
  <c r="BT27" i="65" s="1"/>
  <c r="Y28" i="65" a="1"/>
  <c r="Y28" i="65" s="1"/>
  <c r="AZ77" i="70"/>
  <c r="BI34" i="65"/>
  <c r="BI98" i="65" s="1"/>
  <c r="AQ34" i="67"/>
  <c r="AQ98" i="67" s="1"/>
  <c r="BT40" i="67"/>
  <c r="N51" i="68"/>
  <c r="V37" i="70"/>
  <c r="R32" i="65"/>
  <c r="R34" i="65" s="1"/>
  <c r="R98" i="65" s="1"/>
  <c r="Z32" i="65"/>
  <c r="Z34" i="65" s="1"/>
  <c r="Z98" i="65" s="1"/>
  <c r="AV32" i="65"/>
  <c r="AV34" i="65" s="1"/>
  <c r="AV98" i="65" s="1"/>
  <c r="BY37" i="70"/>
  <c r="BU32" i="65"/>
  <c r="BU34" i="65" s="1"/>
  <c r="BU98" i="65" s="1"/>
  <c r="CE37" i="70"/>
  <c r="AV44" i="70"/>
  <c r="AV31" i="70" s="1"/>
  <c r="AR31" i="64" s="1"/>
  <c r="CB44" i="70"/>
  <c r="CB31" i="70" s="1"/>
  <c r="S32" i="67"/>
  <c r="S34" i="67" s="1"/>
  <c r="S98" i="67" s="1"/>
  <c r="W45" i="70"/>
  <c r="W32" i="70" s="1"/>
  <c r="AD45" i="70"/>
  <c r="AD43" i="70" s="1"/>
  <c r="AQ45" i="70"/>
  <c r="AQ32" i="70" s="1"/>
  <c r="AM32" i="64" s="1"/>
  <c r="AM32" i="67"/>
  <c r="AX45" i="70"/>
  <c r="AX32" i="70" s="1"/>
  <c r="AT32" i="64" s="1"/>
  <c r="AT32" i="67"/>
  <c r="AT34" i="67" s="1"/>
  <c r="AT98" i="67" s="1"/>
  <c r="AY27" i="67" a="1"/>
  <c r="BC142" i="70"/>
  <c r="AY40" i="64" s="1"/>
  <c r="AY40" i="67"/>
  <c r="AA20" i="71"/>
  <c r="AB23" i="71"/>
  <c r="AB17" i="71"/>
  <c r="AB24" i="71"/>
  <c r="AB18" i="71"/>
  <c r="AB21" i="71"/>
  <c r="AC23" i="71"/>
  <c r="AC25" i="71" s="1"/>
  <c r="BW27" i="67" a="1"/>
  <c r="DC285" i="70"/>
  <c r="N136" i="70"/>
  <c r="BL20" i="71"/>
  <c r="CI77" i="70"/>
  <c r="BE28" i="67" a="1"/>
  <c r="Q21" i="71"/>
  <c r="Q24" i="71"/>
  <c r="U17" i="71"/>
  <c r="U25" i="71" s="1"/>
  <c r="DC204" i="70"/>
  <c r="AG19" i="71"/>
  <c r="AY23" i="71"/>
  <c r="AA6" i="72"/>
  <c r="I22" i="71"/>
  <c r="I25" i="71" s="1"/>
  <c r="BM24" i="71"/>
  <c r="M191" i="73"/>
  <c r="L191" i="73"/>
  <c r="BM34" i="65"/>
  <c r="BM98" i="65" s="1"/>
  <c r="BP34" i="66"/>
  <c r="BP98" i="66" s="1"/>
  <c r="BX34" i="66"/>
  <c r="BX98" i="66" s="1"/>
  <c r="CF34" i="66"/>
  <c r="CF98" i="66" s="1"/>
  <c r="R37" i="70"/>
  <c r="U34" i="67"/>
  <c r="U98" i="67" s="1"/>
  <c r="AF44" i="70"/>
  <c r="AF31" i="70" s="1"/>
  <c r="L77" i="70"/>
  <c r="AX77" i="70"/>
  <c r="BV77" i="70"/>
  <c r="CD77" i="70"/>
  <c r="AA64" i="70"/>
  <c r="DC185" i="70"/>
  <c r="AY19" i="71"/>
  <c r="AH21" i="71"/>
  <c r="BM23" i="71"/>
  <c r="Z8" i="72"/>
  <c r="AN19" i="71"/>
  <c r="AG43" i="70"/>
  <c r="AI34" i="66"/>
  <c r="AI98" i="66" s="1"/>
  <c r="AQ34" i="66"/>
  <c r="AQ98" i="66" s="1"/>
  <c r="AY34" i="66"/>
  <c r="AY98" i="66" s="1"/>
  <c r="BG34" i="66"/>
  <c r="BG98" i="66" s="1"/>
  <c r="BO34" i="66"/>
  <c r="BO98" i="66" s="1"/>
  <c r="BW34" i="66"/>
  <c r="BW98" i="66" s="1"/>
  <c r="CE34" i="66"/>
  <c r="CE98" i="66" s="1"/>
  <c r="V34" i="66"/>
  <c r="V98" i="66" s="1"/>
  <c r="F7" i="69"/>
  <c r="L24" i="69"/>
  <c r="P39" i="69"/>
  <c r="M54" i="69"/>
  <c r="AF64" i="70"/>
  <c r="H89" i="70"/>
  <c r="DC303" i="70"/>
  <c r="C17" i="71"/>
  <c r="BM19" i="71"/>
  <c r="BL21" i="71"/>
  <c r="O24" i="71"/>
  <c r="AP24" i="71"/>
  <c r="O191" i="73"/>
  <c r="G227" i="73"/>
  <c r="AB34" i="67"/>
  <c r="AB98" i="67" s="1"/>
  <c r="AE26" i="65"/>
  <c r="AH26" i="65"/>
  <c r="AX26" i="65"/>
  <c r="BV26" i="65"/>
  <c r="AJ26" i="65"/>
  <c r="AR26" i="65"/>
  <c r="D24" i="65"/>
  <c r="AB34" i="65"/>
  <c r="AB98" i="65" s="1"/>
  <c r="AJ34" i="65"/>
  <c r="AJ98" i="65" s="1"/>
  <c r="AR34" i="65"/>
  <c r="AR98" i="65" s="1"/>
  <c r="AZ34" i="65"/>
  <c r="AZ98" i="65" s="1"/>
  <c r="BP34" i="65"/>
  <c r="BP98" i="65" s="1"/>
  <c r="BX34" i="65"/>
  <c r="BX98" i="65" s="1"/>
  <c r="S34" i="65"/>
  <c r="S98" i="65" s="1"/>
  <c r="BW34" i="65"/>
  <c r="BW98" i="65" s="1"/>
  <c r="W26" i="66"/>
  <c r="AE26" i="66"/>
  <c r="AU26" i="66"/>
  <c r="BK26" i="66"/>
  <c r="BS26" i="66"/>
  <c r="CC26" i="66"/>
  <c r="D22" i="66"/>
  <c r="AZ26" i="66"/>
  <c r="BU26" i="66"/>
  <c r="D24" i="66"/>
  <c r="AK34" i="66"/>
  <c r="AK98" i="66" s="1"/>
  <c r="AS34" i="66"/>
  <c r="AS98" i="66" s="1"/>
  <c r="BI34" i="66"/>
  <c r="BI98" i="66" s="1"/>
  <c r="BQ34" i="66"/>
  <c r="BQ98" i="66" s="1"/>
  <c r="BY34" i="66"/>
  <c r="BY98" i="66" s="1"/>
  <c r="R26" i="67"/>
  <c r="Y7" i="69"/>
  <c r="U24" i="69"/>
  <c r="F54" i="69"/>
  <c r="H58" i="70"/>
  <c r="BW77" i="70"/>
  <c r="AV27" i="67" a="1"/>
  <c r="DC241" i="70"/>
  <c r="BK17" i="71"/>
  <c r="AZ20" i="71"/>
  <c r="AO24" i="71"/>
  <c r="R17" i="72"/>
  <c r="H17" i="72"/>
  <c r="X10" i="72"/>
  <c r="BE23" i="71"/>
  <c r="BE25" i="71" s="1"/>
  <c r="G161" i="73"/>
  <c r="AQ68" i="45"/>
  <c r="AK68" i="45"/>
  <c r="AE68" i="45"/>
  <c r="Y68" i="45"/>
  <c r="S68" i="45"/>
  <c r="M68" i="45"/>
  <c r="AM68" i="45"/>
  <c r="AG68" i="45"/>
  <c r="AA68" i="45"/>
  <c r="U68" i="45"/>
  <c r="O68" i="45"/>
  <c r="I68" i="45"/>
  <c r="AL68" i="45"/>
  <c r="AF68" i="45"/>
  <c r="Z68" i="45"/>
  <c r="T68" i="45"/>
  <c r="N68" i="45"/>
  <c r="AP68" i="45"/>
  <c r="AJ68" i="45"/>
  <c r="AD68" i="45"/>
  <c r="X68" i="45"/>
  <c r="R68" i="45"/>
  <c r="L68" i="45"/>
  <c r="AO68" i="45"/>
  <c r="AI68" i="45"/>
  <c r="AC68" i="45"/>
  <c r="W68" i="45"/>
  <c r="Q68" i="45"/>
  <c r="K68" i="45"/>
  <c r="G101" i="45"/>
  <c r="AN68" i="45"/>
  <c r="AH68" i="45"/>
  <c r="AB68" i="45"/>
  <c r="V68" i="45"/>
  <c r="P68" i="45"/>
  <c r="P69" i="45"/>
  <c r="AE69" i="45"/>
  <c r="AP69" i="45"/>
  <c r="U69" i="45"/>
  <c r="V69" i="45"/>
  <c r="K69" i="45"/>
  <c r="L69" i="45"/>
  <c r="Z69" i="45"/>
  <c r="R69" i="45"/>
  <c r="AQ69" i="45"/>
  <c r="AA69" i="45"/>
  <c r="AB69" i="45"/>
  <c r="AF69" i="45"/>
  <c r="AG69" i="45"/>
  <c r="AH69" i="45"/>
  <c r="W69" i="45"/>
  <c r="X69" i="45"/>
  <c r="AK69" i="45"/>
  <c r="AL69" i="45"/>
  <c r="AM69" i="45"/>
  <c r="AN69" i="45"/>
  <c r="AC69" i="45"/>
  <c r="AD69" i="45"/>
  <c r="O69" i="45"/>
  <c r="AO69" i="45"/>
  <c r="T69" i="45"/>
  <c r="S69" i="45"/>
  <c r="Q69" i="45"/>
  <c r="Y69" i="45"/>
  <c r="I69" i="45"/>
  <c r="N69" i="45"/>
  <c r="AJ69" i="45"/>
  <c r="AI69" i="45"/>
  <c r="M69" i="45"/>
  <c r="J69" i="45"/>
  <c r="G85" i="45"/>
  <c r="G70" i="45"/>
  <c r="C21" i="45" a="1"/>
  <c r="C21" i="45" s="1"/>
  <c r="G71" i="45"/>
  <c r="Z1" i="1"/>
  <c r="U32" i="64"/>
  <c r="H50" i="68"/>
  <c r="L50" i="68"/>
  <c r="N50" i="68" s="1"/>
  <c r="AS44" i="70"/>
  <c r="AS31" i="70" s="1"/>
  <c r="AO31" i="64" s="1"/>
  <c r="AO31" i="67"/>
  <c r="AO34" i="67" s="1"/>
  <c r="AO98" i="67" s="1"/>
  <c r="AA31" i="64"/>
  <c r="BR31" i="64"/>
  <c r="I196" i="73"/>
  <c r="I149" i="73"/>
  <c r="CF26" i="65"/>
  <c r="AO28" i="65"/>
  <c r="BX17" i="71"/>
  <c r="AB25" i="71"/>
  <c r="AT28" i="67"/>
  <c r="AT26" i="67"/>
  <c r="S27" i="66" a="1"/>
  <c r="S27" i="66" s="1"/>
  <c r="S26" i="66"/>
  <c r="BW26" i="67"/>
  <c r="AY27" i="67"/>
  <c r="BR26" i="67"/>
  <c r="H31" i="66"/>
  <c r="L46" i="70"/>
  <c r="L44" i="70"/>
  <c r="L31" i="70" s="1"/>
  <c r="R31" i="64"/>
  <c r="Q25" i="71"/>
  <c r="AA26" i="65"/>
  <c r="BG26" i="65"/>
  <c r="BW31" i="64"/>
  <c r="E31" i="66"/>
  <c r="E34" i="66" s="1"/>
  <c r="E98" i="66" s="1"/>
  <c r="I46" i="70"/>
  <c r="BV31" i="64"/>
  <c r="BZ30" i="70"/>
  <c r="G165" i="73"/>
  <c r="I175" i="73"/>
  <c r="I191" i="73" s="1"/>
  <c r="BW18" i="71"/>
  <c r="C25" i="71"/>
  <c r="BY24" i="71"/>
  <c r="CC28" i="67"/>
  <c r="X34" i="66"/>
  <c r="X98" i="66" s="1"/>
  <c r="BS26" i="67"/>
  <c r="BM32" i="70"/>
  <c r="BM30" i="70" s="1"/>
  <c r="BW24" i="71"/>
  <c r="BO28" i="67"/>
  <c r="X28" i="65"/>
  <c r="AG27" i="65"/>
  <c r="Z28" i="65"/>
  <c r="E28" i="65"/>
  <c r="V25" i="71"/>
  <c r="W25" i="71"/>
  <c r="AL27" i="67"/>
  <c r="BN26" i="66"/>
  <c r="W34" i="66"/>
  <c r="W98" i="66" s="1"/>
  <c r="AE34" i="66"/>
  <c r="AE98" i="66" s="1"/>
  <c r="BC34" i="66"/>
  <c r="BC98" i="66" s="1"/>
  <c r="BT34" i="66"/>
  <c r="BT98" i="66" s="1"/>
  <c r="BA28" i="67"/>
  <c r="BJ27" i="67"/>
  <c r="D33" i="65"/>
  <c r="BB34" i="65"/>
  <c r="BB98" i="65" s="1"/>
  <c r="Y26" i="66"/>
  <c r="P34" i="66"/>
  <c r="P98" i="66" s="1"/>
  <c r="AV26" i="67"/>
  <c r="L45" i="68"/>
  <c r="N45" i="68" s="1"/>
  <c r="H45" i="68"/>
  <c r="BQ49" i="70"/>
  <c r="BQ45" i="70"/>
  <c r="CC142" i="70"/>
  <c r="BY40" i="64" s="1"/>
  <c r="BY40" i="67"/>
  <c r="D23" i="65"/>
  <c r="BT34" i="65"/>
  <c r="BT98" i="65" s="1"/>
  <c r="AA26" i="66"/>
  <c r="AQ26" i="66"/>
  <c r="BG26" i="66"/>
  <c r="BO26" i="66"/>
  <c r="CE26" i="66"/>
  <c r="J31" i="65"/>
  <c r="J34" i="65" s="1"/>
  <c r="J98" i="65" s="1"/>
  <c r="N37" i="70"/>
  <c r="W31" i="70"/>
  <c r="BA25" i="71"/>
  <c r="I37" i="70"/>
  <c r="AI28" i="67"/>
  <c r="BQ28" i="67"/>
  <c r="AE34" i="65"/>
  <c r="AE98" i="65" s="1"/>
  <c r="O26" i="65"/>
  <c r="W26" i="65"/>
  <c r="AM26" i="65"/>
  <c r="AU26" i="65"/>
  <c r="BC26" i="65"/>
  <c r="BK26" i="65"/>
  <c r="BS26" i="65"/>
  <c r="CA26" i="65"/>
  <c r="Q34" i="65"/>
  <c r="Q98" i="65" s="1"/>
  <c r="BE34" i="65"/>
  <c r="BE98" i="65" s="1"/>
  <c r="AL34" i="65"/>
  <c r="AL98" i="65" s="1"/>
  <c r="BR26" i="66"/>
  <c r="BE44" i="70"/>
  <c r="BE49" i="70"/>
  <c r="CG31" i="70"/>
  <c r="CC31" i="64" s="1"/>
  <c r="CG43" i="70"/>
  <c r="AD27" i="65"/>
  <c r="AC26" i="65"/>
  <c r="S34" i="66"/>
  <c r="S98" i="66" s="1"/>
  <c r="AA34" i="66"/>
  <c r="AA98" i="66" s="1"/>
  <c r="AX26" i="67"/>
  <c r="AH32" i="65"/>
  <c r="AH34" i="65" s="1"/>
  <c r="AH98" i="65" s="1"/>
  <c r="AL37" i="70"/>
  <c r="Z26" i="66"/>
  <c r="AG26" i="66"/>
  <c r="H34" i="67"/>
  <c r="H98" i="67" s="1"/>
  <c r="I45" i="70"/>
  <c r="I32" i="70" s="1"/>
  <c r="E32" i="64" s="1"/>
  <c r="U28" i="67"/>
  <c r="AT27" i="67"/>
  <c r="K31" i="65"/>
  <c r="K34" i="65" s="1"/>
  <c r="K98" i="65" s="1"/>
  <c r="O37" i="70"/>
  <c r="CE28" i="66"/>
  <c r="S28" i="66"/>
  <c r="BY22" i="71"/>
  <c r="Q28" i="67"/>
  <c r="AD26" i="65"/>
  <c r="BB26" i="65"/>
  <c r="AA34" i="65"/>
  <c r="AA98" i="65" s="1"/>
  <c r="BO34" i="65"/>
  <c r="BO98" i="65" s="1"/>
  <c r="CE34" i="65"/>
  <c r="CE98" i="65" s="1"/>
  <c r="Y34" i="65"/>
  <c r="Y98" i="65" s="1"/>
  <c r="BB26" i="66"/>
  <c r="AF26" i="67"/>
  <c r="AY26" i="67"/>
  <c r="BR28" i="67" a="1"/>
  <c r="BR28" i="67"/>
  <c r="BE26" i="67"/>
  <c r="BB26" i="67"/>
  <c r="BO26" i="67"/>
  <c r="P26" i="67"/>
  <c r="BT26" i="67"/>
  <c r="M19" i="65"/>
  <c r="M26" i="65" s="1"/>
  <c r="Q136" i="70"/>
  <c r="AZ49" i="70"/>
  <c r="AZ44" i="70"/>
  <c r="AZ43" i="70" s="1"/>
  <c r="AE45" i="70"/>
  <c r="AE49" i="70"/>
  <c r="AA32" i="67"/>
  <c r="AA34" i="67" s="1"/>
  <c r="AA98" i="67" s="1"/>
  <c r="CF27" i="67"/>
  <c r="BL27" i="65"/>
  <c r="CB27" i="65"/>
  <c r="AC32" i="65"/>
  <c r="AC34" i="65" s="1"/>
  <c r="AC98" i="65" s="1"/>
  <c r="X26" i="65"/>
  <c r="AF26" i="65"/>
  <c r="AN26" i="65"/>
  <c r="BT26" i="65"/>
  <c r="CB26" i="65"/>
  <c r="D21" i="65"/>
  <c r="AT26" i="66"/>
  <c r="AB26" i="66"/>
  <c r="T34" i="66"/>
  <c r="T98" i="66" s="1"/>
  <c r="AB34" i="66"/>
  <c r="AB98" i="66" s="1"/>
  <c r="D21" i="67"/>
  <c r="AP26" i="67"/>
  <c r="N49" i="68"/>
  <c r="BX26" i="66"/>
  <c r="AI27" i="67" a="1"/>
  <c r="AI27" i="67" s="1"/>
  <c r="AI26" i="67"/>
  <c r="CA45" i="70"/>
  <c r="CA32" i="70" s="1"/>
  <c r="BW32" i="64" s="1"/>
  <c r="BX34" i="67"/>
  <c r="BX98" i="67" s="1"/>
  <c r="AO26" i="66"/>
  <c r="J25" i="71"/>
  <c r="K25" i="71"/>
  <c r="BW23" i="71"/>
  <c r="BR34" i="67"/>
  <c r="BR98" i="67" s="1"/>
  <c r="AW28" i="67"/>
  <c r="Z27" i="65"/>
  <c r="AK28" i="67"/>
  <c r="O34" i="65"/>
  <c r="O98" i="65" s="1"/>
  <c r="BK34" i="65"/>
  <c r="BK98" i="65" s="1"/>
  <c r="BS34" i="65"/>
  <c r="BS98" i="65" s="1"/>
  <c r="BL32" i="65"/>
  <c r="BL34" i="65" s="1"/>
  <c r="BL98" i="65" s="1"/>
  <c r="AF26" i="66"/>
  <c r="AL34" i="66"/>
  <c r="AL98" i="66" s="1"/>
  <c r="AT34" i="66"/>
  <c r="AT98" i="66" s="1"/>
  <c r="BR34" i="66"/>
  <c r="BR98" i="66" s="1"/>
  <c r="AI31" i="67"/>
  <c r="AI34" i="67" s="1"/>
  <c r="AI98" i="67" s="1"/>
  <c r="AJ34" i="67"/>
  <c r="AJ98" i="67" s="1"/>
  <c r="BH49" i="70"/>
  <c r="BH45" i="70"/>
  <c r="U40" i="67"/>
  <c r="Y142" i="70"/>
  <c r="U40" i="64" s="1"/>
  <c r="BR27" i="67"/>
  <c r="BZ34" i="65"/>
  <c r="BZ98" i="65" s="1"/>
  <c r="Q26" i="65"/>
  <c r="Y26" i="65"/>
  <c r="AG26" i="65"/>
  <c r="AO26" i="65"/>
  <c r="AW26" i="65"/>
  <c r="BE26" i="65"/>
  <c r="BM26" i="65"/>
  <c r="BU26" i="65"/>
  <c r="CC26" i="65"/>
  <c r="T26" i="65"/>
  <c r="AZ26" i="65"/>
  <c r="BX26" i="65"/>
  <c r="D22" i="65"/>
  <c r="D25" i="65"/>
  <c r="AD34" i="65"/>
  <c r="AD98" i="65" s="1"/>
  <c r="CF26" i="66"/>
  <c r="D25" i="66"/>
  <c r="BN34" i="66"/>
  <c r="BN98" i="66" s="1"/>
  <c r="AY37" i="70"/>
  <c r="T32" i="70"/>
  <c r="U32" i="70"/>
  <c r="Q32" i="64" s="1"/>
  <c r="BJ43" i="70"/>
  <c r="L136" i="70"/>
  <c r="AR26" i="66"/>
  <c r="BF26" i="66"/>
  <c r="BT26" i="66"/>
  <c r="P26" i="66"/>
  <c r="BL26" i="67"/>
  <c r="AO26" i="67"/>
  <c r="BW27" i="67"/>
  <c r="BR37" i="70"/>
  <c r="BZ37" i="70"/>
  <c r="BS45" i="70"/>
  <c r="BX45" i="70"/>
  <c r="BX32" i="70" s="1"/>
  <c r="BT32" i="64" s="1"/>
  <c r="CC49" i="70"/>
  <c r="O136" i="70"/>
  <c r="H34" i="65"/>
  <c r="H98" i="65" s="1"/>
  <c r="BH34" i="65"/>
  <c r="BH98" i="65" s="1"/>
  <c r="BV34" i="65"/>
  <c r="BV98" i="65" s="1"/>
  <c r="AJ31" i="64"/>
  <c r="M34" i="65"/>
  <c r="M98" i="65" s="1"/>
  <c r="S37" i="70"/>
  <c r="AP32" i="70"/>
  <c r="AL32" i="64" s="1"/>
  <c r="AP32" i="64"/>
  <c r="Q26" i="66"/>
  <c r="BQ26" i="66"/>
  <c r="AV27" i="67"/>
  <c r="AH31" i="64"/>
  <c r="CD31" i="64"/>
  <c r="T28" i="66" a="1"/>
  <c r="T28" i="66" s="1"/>
  <c r="T26" i="66"/>
  <c r="I44" i="70"/>
  <c r="M4" i="73"/>
  <c r="BB23" i="71"/>
  <c r="BC17" i="71"/>
  <c r="BD19" i="71"/>
  <c r="G22" i="71"/>
  <c r="H23" i="71"/>
  <c r="H19" i="71"/>
  <c r="F21" i="71"/>
  <c r="H18" i="71"/>
  <c r="G17" i="71"/>
  <c r="BD31" i="64"/>
  <c r="H48" i="68"/>
  <c r="L48" i="68"/>
  <c r="N48" i="68" s="1"/>
  <c r="AM32" i="65"/>
  <c r="AM34" i="65" s="1"/>
  <c r="AM98" i="65" s="1"/>
  <c r="AQ37" i="70"/>
  <c r="H39" i="70"/>
  <c r="AW37" i="70"/>
  <c r="AS32" i="65"/>
  <c r="AS34" i="65" s="1"/>
  <c r="AS98" i="65" s="1"/>
  <c r="BE37" i="70"/>
  <c r="BA32" i="65"/>
  <c r="BA34" i="65" s="1"/>
  <c r="BA98" i="65" s="1"/>
  <c r="BE32" i="70"/>
  <c r="CG37" i="70"/>
  <c r="CC32" i="65"/>
  <c r="CC34" i="65" s="1"/>
  <c r="CC98" i="65" s="1"/>
  <c r="CG32" i="70"/>
  <c r="K331" i="70"/>
  <c r="L1" i="70"/>
  <c r="L213" i="73"/>
  <c r="L215" i="73"/>
  <c r="K26" i="65"/>
  <c r="K27" i="65" a="1"/>
  <c r="K27" i="65" s="1"/>
  <c r="K28" i="65" a="1"/>
  <c r="K28" i="65" s="1"/>
  <c r="BU34" i="67"/>
  <c r="BU98" i="67" s="1"/>
  <c r="P65" i="70"/>
  <c r="P64" i="70" s="1"/>
  <c r="P77" i="70"/>
  <c r="W77" i="70"/>
  <c r="W66" i="70"/>
  <c r="AO77" i="70"/>
  <c r="AO66" i="70"/>
  <c r="AO64" i="70" s="1"/>
  <c r="BM77" i="70"/>
  <c r="BM66" i="70"/>
  <c r="BQ66" i="70"/>
  <c r="BQ77" i="70"/>
  <c r="AI26" i="65"/>
  <c r="AI28" i="65" a="1"/>
  <c r="AI28" i="65" s="1"/>
  <c r="AI27" i="65" a="1"/>
  <c r="AI27" i="65" s="1"/>
  <c r="AQ26" i="65"/>
  <c r="AQ27" i="65" a="1"/>
  <c r="AQ27" i="65" s="1"/>
  <c r="AQ28" i="65" a="1"/>
  <c r="AQ28" i="65" s="1"/>
  <c r="AY26" i="65"/>
  <c r="AY28" i="65" a="1"/>
  <c r="AY28" i="65" s="1"/>
  <c r="BO26" i="65"/>
  <c r="BO28" i="65" a="1"/>
  <c r="BO28" i="65" s="1"/>
  <c r="BO27" i="65" a="1"/>
  <c r="BO27" i="65" s="1"/>
  <c r="BW26" i="65"/>
  <c r="BW28" i="65" a="1"/>
  <c r="BW28" i="65" s="1"/>
  <c r="CE26" i="65"/>
  <c r="CE28" i="65" a="1"/>
  <c r="CE28" i="65" s="1"/>
  <c r="N20" i="65"/>
  <c r="D20" i="65" s="1"/>
  <c r="R136" i="70"/>
  <c r="E131" i="70" a="1"/>
  <c r="E131" i="70" s="1"/>
  <c r="DC173" i="70"/>
  <c r="F126" i="70" a="1"/>
  <c r="F126" i="70" s="1"/>
  <c r="A18" i="64" s="1"/>
  <c r="F130" i="70" a="1"/>
  <c r="F130" i="70" s="1"/>
  <c r="A22" i="64" s="1"/>
  <c r="E127" i="70" a="1"/>
  <c r="E127" i="70" s="1"/>
  <c r="E26" i="66"/>
  <c r="AK26" i="66"/>
  <c r="AC20" i="66"/>
  <c r="AC26" i="66" s="1"/>
  <c r="H198" i="70"/>
  <c r="AS28" i="67" a="1"/>
  <c r="AS28" i="67" s="1"/>
  <c r="AS27" i="67" a="1"/>
  <c r="AS27" i="67" s="1"/>
  <c r="AS26" i="67"/>
  <c r="BH26" i="67"/>
  <c r="BH28" i="67" a="1"/>
  <c r="BH28" i="67" s="1"/>
  <c r="BH27" i="67" a="1"/>
  <c r="BH27" i="67" s="1"/>
  <c r="BN28" i="67" a="1"/>
  <c r="BN28" i="67" s="1"/>
  <c r="BN26" i="67"/>
  <c r="BN27" i="67" a="1"/>
  <c r="BN27" i="67" s="1"/>
  <c r="AX28" i="67" a="1"/>
  <c r="AX28" i="67" s="1"/>
  <c r="AX27" i="67" a="1"/>
  <c r="AX27" i="67" s="1"/>
  <c r="BI26" i="67"/>
  <c r="BI27" i="67" a="1"/>
  <c r="BI27" i="67" s="1"/>
  <c r="BI28" i="67" a="1"/>
  <c r="BI28" i="67" s="1"/>
  <c r="L222" i="73"/>
  <c r="M221" i="73"/>
  <c r="N25" i="71"/>
  <c r="BC18" i="71"/>
  <c r="BD21" i="71"/>
  <c r="BD17" i="71"/>
  <c r="BD24" i="71"/>
  <c r="BD20" i="71"/>
  <c r="BB21" i="71"/>
  <c r="BB25" i="71" s="1"/>
  <c r="BW20" i="71"/>
  <c r="BN25" i="71"/>
  <c r="AA14" i="72"/>
  <c r="R47" i="70"/>
  <c r="R194" i="70"/>
  <c r="BI19" i="71"/>
  <c r="BJ20" i="71"/>
  <c r="BJ24" i="71"/>
  <c r="BI17" i="71"/>
  <c r="BH19" i="71"/>
  <c r="BH25" i="71" s="1"/>
  <c r="BI20" i="71"/>
  <c r="BJ23" i="71"/>
  <c r="BI22" i="71"/>
  <c r="BI21" i="71"/>
  <c r="BJ22" i="71"/>
  <c r="BJ17" i="71"/>
  <c r="BI24" i="71"/>
  <c r="BI18" i="71"/>
  <c r="AY28" i="67" a="1"/>
  <c r="AY28" i="67" s="1"/>
  <c r="BF26" i="67"/>
  <c r="BF28" i="67" a="1"/>
  <c r="BF28" i="67" s="1"/>
  <c r="BF27" i="67" a="1"/>
  <c r="BF27" i="67" s="1"/>
  <c r="AC44" i="70"/>
  <c r="Y31" i="67"/>
  <c r="Y34" i="67" s="1"/>
  <c r="Y98" i="67" s="1"/>
  <c r="AY44" i="70"/>
  <c r="AU31" i="67"/>
  <c r="AU34" i="67" s="1"/>
  <c r="AU98" i="67" s="1"/>
  <c r="BK44" i="70"/>
  <c r="BG31" i="67"/>
  <c r="BG34" i="67" s="1"/>
  <c r="BG98" i="67" s="1"/>
  <c r="BX49" i="70"/>
  <c r="BX44" i="70"/>
  <c r="BT31" i="67"/>
  <c r="BT34" i="67" s="1"/>
  <c r="BT98" i="67" s="1"/>
  <c r="CJ44" i="70"/>
  <c r="CF31" i="67"/>
  <c r="CJ49" i="70"/>
  <c r="AJ45" i="70"/>
  <c r="AJ32" i="70" s="1"/>
  <c r="AF32" i="67"/>
  <c r="AN32" i="64"/>
  <c r="BF45" i="70"/>
  <c r="BB32" i="67"/>
  <c r="BF32" i="67"/>
  <c r="BF34" i="67" s="1"/>
  <c r="BF98" i="67" s="1"/>
  <c r="BJ49" i="70"/>
  <c r="BN45" i="70"/>
  <c r="BJ32" i="67"/>
  <c r="BJ34" i="67" s="1"/>
  <c r="BJ98" i="67" s="1"/>
  <c r="BT45" i="70"/>
  <c r="BT49" i="70"/>
  <c r="BP32" i="67"/>
  <c r="BP34" i="67" s="1"/>
  <c r="BP98" i="67" s="1"/>
  <c r="BY45" i="70"/>
  <c r="BY49" i="70"/>
  <c r="CE45" i="70"/>
  <c r="CA32" i="67"/>
  <c r="CA34" i="67" s="1"/>
  <c r="CA98" i="67" s="1"/>
  <c r="L65" i="70"/>
  <c r="AT142" i="70"/>
  <c r="AP40" i="64" s="1"/>
  <c r="AP40" i="67"/>
  <c r="BD142" i="70"/>
  <c r="AZ40" i="64" s="1"/>
  <c r="AZ40" i="67"/>
  <c r="BG25" i="71"/>
  <c r="P136" i="70"/>
  <c r="L19" i="65"/>
  <c r="L28" i="65" s="1" a="1"/>
  <c r="L28" i="65" s="1"/>
  <c r="AJ43" i="70"/>
  <c r="O47" i="70"/>
  <c r="O194" i="70"/>
  <c r="K19" i="66" s="1"/>
  <c r="N34" i="65"/>
  <c r="N98" i="65" s="1"/>
  <c r="F26" i="65"/>
  <c r="AG34" i="66"/>
  <c r="AG98" i="66" s="1"/>
  <c r="R28" i="67" a="1"/>
  <c r="R28" i="67" s="1"/>
  <c r="R27" i="67" a="1"/>
  <c r="R27" i="67" s="1"/>
  <c r="BK27" i="67" a="1"/>
  <c r="BK27" i="67" s="1"/>
  <c r="BK28" i="67" a="1"/>
  <c r="BK28" i="67" s="1"/>
  <c r="BC27" i="67" a="1"/>
  <c r="BC27" i="67" s="1"/>
  <c r="BC28" i="67" a="1"/>
  <c r="BC28" i="67" s="1"/>
  <c r="L46" i="68"/>
  <c r="N46" i="68" s="1"/>
  <c r="H46" i="68"/>
  <c r="AU32" i="70"/>
  <c r="AQ32" i="65"/>
  <c r="AQ34" i="65" s="1"/>
  <c r="AQ98" i="65" s="1"/>
  <c r="AU37" i="70"/>
  <c r="BC32" i="70"/>
  <c r="BC37" i="70"/>
  <c r="AY32" i="65"/>
  <c r="AY34" i="65" s="1"/>
  <c r="AY98" i="65" s="1"/>
  <c r="BF32" i="65"/>
  <c r="BF34" i="65" s="1"/>
  <c r="BF98" i="65" s="1"/>
  <c r="BJ32" i="70"/>
  <c r="BN37" i="70"/>
  <c r="BN32" i="70"/>
  <c r="BJ32" i="64" s="1"/>
  <c r="BJ32" i="65"/>
  <c r="BJ34" i="65" s="1"/>
  <c r="BJ98" i="65" s="1"/>
  <c r="G31" i="67"/>
  <c r="G34" i="67" s="1"/>
  <c r="G98" i="67" s="1"/>
  <c r="K49" i="70"/>
  <c r="AJ49" i="70"/>
  <c r="AF31" i="67"/>
  <c r="AW44" i="70"/>
  <c r="AS31" i="67"/>
  <c r="AS34" i="67" s="1"/>
  <c r="AS98" i="67" s="1"/>
  <c r="AW49" i="70"/>
  <c r="BC49" i="70"/>
  <c r="AY31" i="67"/>
  <c r="AY34" i="67" s="1"/>
  <c r="AY98" i="67" s="1"/>
  <c r="BI44" i="70"/>
  <c r="BI49" i="70"/>
  <c r="AS49" i="70"/>
  <c r="AS45" i="70"/>
  <c r="BA45" i="70"/>
  <c r="BA49" i="70"/>
  <c r="AW32" i="67"/>
  <c r="AW34" i="67" s="1"/>
  <c r="AW98" i="67" s="1"/>
  <c r="CF32" i="67"/>
  <c r="CJ45" i="70"/>
  <c r="CJ32" i="70" s="1"/>
  <c r="CF32" i="64" s="1"/>
  <c r="R77" i="70"/>
  <c r="AR64" i="70"/>
  <c r="AN31" i="64"/>
  <c r="AV64" i="70"/>
  <c r="AZ64" i="70"/>
  <c r="BH64" i="70"/>
  <c r="BL64" i="70"/>
  <c r="CB64" i="70"/>
  <c r="V26" i="66"/>
  <c r="AW26" i="66"/>
  <c r="BH26" i="66"/>
  <c r="BV26" i="66"/>
  <c r="BY26" i="66"/>
  <c r="AV26" i="66"/>
  <c r="BI26" i="66"/>
  <c r="W27" i="67" a="1"/>
  <c r="W27" i="67" s="1"/>
  <c r="W28" i="67" a="1"/>
  <c r="W28" i="67" s="1"/>
  <c r="AG28" i="67" a="1"/>
  <c r="AG28" i="67" s="1"/>
  <c r="AG27" i="67" a="1"/>
  <c r="AG27" i="67" s="1"/>
  <c r="AJ26" i="67"/>
  <c r="AJ27" i="67" a="1"/>
  <c r="AJ27" i="67" s="1"/>
  <c r="AJ28" i="67" a="1"/>
  <c r="AJ28" i="67" s="1"/>
  <c r="AQ27" i="67" a="1"/>
  <c r="AQ27" i="67" s="1"/>
  <c r="AQ28" i="67" a="1"/>
  <c r="AQ28" i="67" s="1"/>
  <c r="AU27" i="67" a="1"/>
  <c r="AU27" i="67" s="1"/>
  <c r="AU28" i="67" a="1"/>
  <c r="AU28" i="67" s="1"/>
  <c r="BG27" i="67" a="1"/>
  <c r="BG27" i="67" s="1"/>
  <c r="BG28" i="67" a="1"/>
  <c r="BG28" i="67" s="1"/>
  <c r="BJ28" i="67" a="1"/>
  <c r="BJ28" i="67" s="1"/>
  <c r="BJ26" i="67"/>
  <c r="BM26" i="67"/>
  <c r="BM27" i="67" a="1"/>
  <c r="BM27" i="67" s="1"/>
  <c r="BY26" i="67"/>
  <c r="BY27" i="67" a="1"/>
  <c r="BY27" i="67" s="1"/>
  <c r="BY28" i="67" a="1"/>
  <c r="BY28" i="67" s="1"/>
  <c r="CB27" i="67" a="1"/>
  <c r="CB27" i="67" s="1"/>
  <c r="CB28" i="67" a="1"/>
  <c r="CB28" i="67" s="1"/>
  <c r="CD26" i="67"/>
  <c r="CD27" i="67" a="1"/>
  <c r="CD27" i="67" s="1"/>
  <c r="CD28" i="67" a="1"/>
  <c r="CD28" i="67" s="1"/>
  <c r="V26" i="67"/>
  <c r="V28" i="67" a="1"/>
  <c r="V28" i="67" s="1"/>
  <c r="V27" i="67" a="1"/>
  <c r="V27" i="67" s="1"/>
  <c r="AC28" i="67" a="1"/>
  <c r="AC28" i="67" s="1"/>
  <c r="AC27" i="67" a="1"/>
  <c r="AC27" i="67" s="1"/>
  <c r="AZ26" i="67"/>
  <c r="AZ27" i="67" a="1"/>
  <c r="AZ27" i="67" s="1"/>
  <c r="AZ28" i="67" a="1"/>
  <c r="AZ28" i="67" s="1"/>
  <c r="AG25" i="71"/>
  <c r="AE24" i="71"/>
  <c r="AD24" i="71"/>
  <c r="AD20" i="71"/>
  <c r="AE23" i="71"/>
  <c r="AF18" i="71"/>
  <c r="AF24" i="71"/>
  <c r="AE21" i="71"/>
  <c r="AE20" i="71"/>
  <c r="AD22" i="71"/>
  <c r="AD18" i="71"/>
  <c r="AF20" i="71"/>
  <c r="AF22" i="71"/>
  <c r="AD17" i="71"/>
  <c r="CD32" i="64"/>
  <c r="P34" i="67"/>
  <c r="P98" i="67" s="1"/>
  <c r="R26" i="65"/>
  <c r="V26" i="65"/>
  <c r="AP26" i="65"/>
  <c r="BN26" i="65"/>
  <c r="BZ26" i="65"/>
  <c r="CD26" i="65"/>
  <c r="CA34" i="65"/>
  <c r="CA98" i="65" s="1"/>
  <c r="W27" i="66" a="1"/>
  <c r="W27" i="66" s="1"/>
  <c r="AA27" i="66" a="1"/>
  <c r="AA27" i="66" s="1"/>
  <c r="AE27" i="66" a="1"/>
  <c r="AE27" i="66" s="1"/>
  <c r="AI27" i="66" a="1"/>
  <c r="AI27" i="66" s="1"/>
  <c r="AM27" i="66" a="1"/>
  <c r="AM27" i="66" s="1"/>
  <c r="AQ27" i="66" a="1"/>
  <c r="AQ27" i="66" s="1"/>
  <c r="AU27" i="66" a="1"/>
  <c r="AU27" i="66" s="1"/>
  <c r="AY27" i="66" a="1"/>
  <c r="AY27" i="66" s="1"/>
  <c r="BC27" i="66" a="1"/>
  <c r="BC27" i="66" s="1"/>
  <c r="BG27" i="66" a="1"/>
  <c r="BG27" i="66" s="1"/>
  <c r="BK27" i="66" a="1"/>
  <c r="BK27" i="66" s="1"/>
  <c r="BO27" i="66" a="1"/>
  <c r="BO27" i="66" s="1"/>
  <c r="BS27" i="66" a="1"/>
  <c r="BS27" i="66" s="1"/>
  <c r="BW27" i="66" a="1"/>
  <c r="BW27" i="66" s="1"/>
  <c r="CA27" i="66" a="1"/>
  <c r="CA27" i="66" s="1"/>
  <c r="CE27" i="66" a="1"/>
  <c r="CE27" i="66" s="1"/>
  <c r="R28" i="66" a="1"/>
  <c r="R28" i="66" s="1"/>
  <c r="X28" i="66" a="1"/>
  <c r="X28" i="66" s="1"/>
  <c r="AB28" i="66" a="1"/>
  <c r="AB28" i="66" s="1"/>
  <c r="AF28" i="66" a="1"/>
  <c r="AF28" i="66" s="1"/>
  <c r="AJ28" i="66" a="1"/>
  <c r="AJ28" i="66" s="1"/>
  <c r="AN28" i="66" a="1"/>
  <c r="AN28" i="66" s="1"/>
  <c r="AR28" i="66" a="1"/>
  <c r="AR28" i="66" s="1"/>
  <c r="AV28" i="66" a="1"/>
  <c r="AV28" i="66" s="1"/>
  <c r="AZ28" i="66" a="1"/>
  <c r="AZ28" i="66" s="1"/>
  <c r="BD28" i="66" a="1"/>
  <c r="BD28" i="66" s="1"/>
  <c r="BH28" i="66" a="1"/>
  <c r="BH28" i="66" s="1"/>
  <c r="BL28" i="66" a="1"/>
  <c r="BL28" i="66" s="1"/>
  <c r="BP28" i="66" a="1"/>
  <c r="BP28" i="66" s="1"/>
  <c r="BT28" i="66" a="1"/>
  <c r="BT28" i="66" s="1"/>
  <c r="BX28" i="66" a="1"/>
  <c r="BX28" i="66" s="1"/>
  <c r="CB28" i="66" a="1"/>
  <c r="CB28" i="66" s="1"/>
  <c r="CF28" i="66" a="1"/>
  <c r="CF28" i="66" s="1"/>
  <c r="P27" i="66" a="1"/>
  <c r="P27" i="66" s="1"/>
  <c r="V27" i="66" a="1"/>
  <c r="V27" i="66" s="1"/>
  <c r="Z27" i="66" a="1"/>
  <c r="Z27" i="66" s="1"/>
  <c r="AD27" i="66" a="1"/>
  <c r="AD27" i="66" s="1"/>
  <c r="AH27" i="66" a="1"/>
  <c r="AH27" i="66" s="1"/>
  <c r="AL27" i="66" a="1"/>
  <c r="AL27" i="66" s="1"/>
  <c r="AP27" i="66" a="1"/>
  <c r="AP27" i="66" s="1"/>
  <c r="AT27" i="66" a="1"/>
  <c r="AT27" i="66" s="1"/>
  <c r="AX27" i="66" a="1"/>
  <c r="AX27" i="66" s="1"/>
  <c r="BB27" i="66" a="1"/>
  <c r="BB27" i="66" s="1"/>
  <c r="BF27" i="66" a="1"/>
  <c r="BF27" i="66" s="1"/>
  <c r="BJ27" i="66" a="1"/>
  <c r="BJ27" i="66" s="1"/>
  <c r="BN27" i="66" a="1"/>
  <c r="BN27" i="66" s="1"/>
  <c r="BR27" i="66" a="1"/>
  <c r="BR27" i="66" s="1"/>
  <c r="BV27" i="66" a="1"/>
  <c r="BV27" i="66" s="1"/>
  <c r="BZ27" i="66" a="1"/>
  <c r="BZ27" i="66" s="1"/>
  <c r="CD27" i="66" a="1"/>
  <c r="CD27" i="66" s="1"/>
  <c r="Q28" i="66" a="1"/>
  <c r="Q28" i="66" s="1"/>
  <c r="Y28" i="66" a="1"/>
  <c r="Y28" i="66" s="1"/>
  <c r="AG28" i="66" a="1"/>
  <c r="AG28" i="66" s="1"/>
  <c r="AK28" i="66" a="1"/>
  <c r="AK28" i="66" s="1"/>
  <c r="AO28" i="66" a="1"/>
  <c r="AO28" i="66" s="1"/>
  <c r="AS28" i="66" a="1"/>
  <c r="AS28" i="66" s="1"/>
  <c r="AW28" i="66" a="1"/>
  <c r="AW28" i="66" s="1"/>
  <c r="BA28" i="66" a="1"/>
  <c r="BA28" i="66" s="1"/>
  <c r="BE28" i="66" a="1"/>
  <c r="BE28" i="66" s="1"/>
  <c r="BI28" i="66" a="1"/>
  <c r="BI28" i="66" s="1"/>
  <c r="BM28" i="66" a="1"/>
  <c r="BM28" i="66" s="1"/>
  <c r="BQ28" i="66" a="1"/>
  <c r="BQ28" i="66" s="1"/>
  <c r="BU28" i="66" a="1"/>
  <c r="BU28" i="66" s="1"/>
  <c r="BY28" i="66" a="1"/>
  <c r="BY28" i="66" s="1"/>
  <c r="CC28" i="66" a="1"/>
  <c r="CC28" i="66" s="1"/>
  <c r="Q27" i="66" a="1"/>
  <c r="Q27" i="66" s="1"/>
  <c r="Y27" i="66" a="1"/>
  <c r="Y27" i="66" s="1"/>
  <c r="AG27" i="66" a="1"/>
  <c r="AG27" i="66" s="1"/>
  <c r="AK27" i="66" a="1"/>
  <c r="AK27" i="66" s="1"/>
  <c r="AO27" i="66" a="1"/>
  <c r="AO27" i="66" s="1"/>
  <c r="AS27" i="66" a="1"/>
  <c r="AS27" i="66" s="1"/>
  <c r="AW27" i="66" a="1"/>
  <c r="AW27" i="66" s="1"/>
  <c r="BA27" i="66" a="1"/>
  <c r="BA27" i="66" s="1"/>
  <c r="BE27" i="66" a="1"/>
  <c r="BE27" i="66" s="1"/>
  <c r="BI27" i="66" a="1"/>
  <c r="BI27" i="66" s="1"/>
  <c r="BM27" i="66" a="1"/>
  <c r="BM27" i="66" s="1"/>
  <c r="BQ27" i="66" a="1"/>
  <c r="BQ27" i="66" s="1"/>
  <c r="BU27" i="66" a="1"/>
  <c r="BU27" i="66" s="1"/>
  <c r="BY27" i="66" a="1"/>
  <c r="BY27" i="66" s="1"/>
  <c r="CC27" i="66" a="1"/>
  <c r="CC27" i="66" s="1"/>
  <c r="P28" i="66" a="1"/>
  <c r="P28" i="66" s="1"/>
  <c r="V28" i="66" a="1"/>
  <c r="V28" i="66" s="1"/>
  <c r="Z28" i="66" a="1"/>
  <c r="Z28" i="66" s="1"/>
  <c r="AD28" i="66" a="1"/>
  <c r="AD28" i="66" s="1"/>
  <c r="AH28" i="66" a="1"/>
  <c r="AH28" i="66" s="1"/>
  <c r="AL28" i="66" a="1"/>
  <c r="AL28" i="66" s="1"/>
  <c r="AP28" i="66" a="1"/>
  <c r="AP28" i="66" s="1"/>
  <c r="AT28" i="66" a="1"/>
  <c r="AT28" i="66" s="1"/>
  <c r="AX28" i="66" a="1"/>
  <c r="AX28" i="66" s="1"/>
  <c r="BB28" i="66" a="1"/>
  <c r="BB28" i="66" s="1"/>
  <c r="BF28" i="66" a="1"/>
  <c r="BF28" i="66" s="1"/>
  <c r="BJ28" i="66" a="1"/>
  <c r="BJ28" i="66" s="1"/>
  <c r="BN28" i="66" a="1"/>
  <c r="BN28" i="66" s="1"/>
  <c r="BR28" i="66" a="1"/>
  <c r="BR28" i="66" s="1"/>
  <c r="BV28" i="66" a="1"/>
  <c r="BV28" i="66" s="1"/>
  <c r="BZ28" i="66" a="1"/>
  <c r="BZ28" i="66" s="1"/>
  <c r="CD28" i="66" a="1"/>
  <c r="CD28" i="66" s="1"/>
  <c r="R27" i="66" a="1"/>
  <c r="R27" i="66" s="1"/>
  <c r="X27" i="66" a="1"/>
  <c r="X27" i="66" s="1"/>
  <c r="AB27" i="66" a="1"/>
  <c r="AB27" i="66" s="1"/>
  <c r="AF27" i="66" a="1"/>
  <c r="AF27" i="66" s="1"/>
  <c r="AJ27" i="66" a="1"/>
  <c r="AJ27" i="66" s="1"/>
  <c r="AN27" i="66" a="1"/>
  <c r="AN27" i="66" s="1"/>
  <c r="AR27" i="66" a="1"/>
  <c r="AR27" i="66" s="1"/>
  <c r="AV27" i="66" a="1"/>
  <c r="AV27" i="66" s="1"/>
  <c r="AZ27" i="66" a="1"/>
  <c r="AZ27" i="66" s="1"/>
  <c r="BD27" i="66" a="1"/>
  <c r="BD27" i="66" s="1"/>
  <c r="BH27" i="66" a="1"/>
  <c r="BH27" i="66" s="1"/>
  <c r="BL27" i="66" a="1"/>
  <c r="BL27" i="66" s="1"/>
  <c r="BP27" i="66" a="1"/>
  <c r="BP27" i="66" s="1"/>
  <c r="BT27" i="66" a="1"/>
  <c r="BT27" i="66" s="1"/>
  <c r="BX27" i="66" a="1"/>
  <c r="BX27" i="66" s="1"/>
  <c r="CB27" i="66" a="1"/>
  <c r="CB27" i="66" s="1"/>
  <c r="CF27" i="66" a="1"/>
  <c r="CF27" i="66" s="1"/>
  <c r="W28" i="66" a="1"/>
  <c r="W28" i="66" s="1"/>
  <c r="AA28" i="66" a="1"/>
  <c r="AA28" i="66" s="1"/>
  <c r="AE28" i="66" a="1"/>
  <c r="AE28" i="66" s="1"/>
  <c r="AI28" i="66" a="1"/>
  <c r="AI28" i="66" s="1"/>
  <c r="AM28" i="66" a="1"/>
  <c r="AM28" i="66" s="1"/>
  <c r="AQ28" i="66" a="1"/>
  <c r="AQ28" i="66" s="1"/>
  <c r="AU28" i="66" a="1"/>
  <c r="AU28" i="66" s="1"/>
  <c r="AY28" i="66" a="1"/>
  <c r="AY28" i="66" s="1"/>
  <c r="BC28" i="66" a="1"/>
  <c r="BC28" i="66" s="1"/>
  <c r="BG28" i="66" a="1"/>
  <c r="BG28" i="66" s="1"/>
  <c r="BK28" i="66" a="1"/>
  <c r="BK28" i="66" s="1"/>
  <c r="BO28" i="66" a="1"/>
  <c r="BO28" i="66" s="1"/>
  <c r="BS28" i="66" a="1"/>
  <c r="BS28" i="66" s="1"/>
  <c r="BW28" i="66" a="1"/>
  <c r="BW28" i="66" s="1"/>
  <c r="CA28" i="66" a="1"/>
  <c r="CA28" i="66" s="1"/>
  <c r="AM26" i="66"/>
  <c r="AY26" i="66"/>
  <c r="BC26" i="66"/>
  <c r="BW26" i="66"/>
  <c r="CA26" i="66"/>
  <c r="BF34" i="66"/>
  <c r="BF98" i="66" s="1"/>
  <c r="AD26" i="67"/>
  <c r="AD28" i="67" a="1"/>
  <c r="AD28" i="67" s="1"/>
  <c r="AD27" i="67" a="1"/>
  <c r="AD27" i="67" s="1"/>
  <c r="AM27" i="67" a="1"/>
  <c r="AM27" i="67" s="1"/>
  <c r="AM28" i="67" a="1"/>
  <c r="AM28" i="67" s="1"/>
  <c r="X26" i="67"/>
  <c r="X28" i="67" a="1"/>
  <c r="X28" i="67" s="1"/>
  <c r="X27" i="67" a="1"/>
  <c r="X27" i="67" s="1"/>
  <c r="AE27" i="67" a="1"/>
  <c r="AE27" i="67" s="1"/>
  <c r="AE28" i="67" a="1"/>
  <c r="AE28" i="67" s="1"/>
  <c r="AE26" i="67"/>
  <c r="AL28" i="67" a="1"/>
  <c r="AL28" i="67" s="1"/>
  <c r="AW27" i="67" a="1"/>
  <c r="AW27" i="67" s="1"/>
  <c r="BP26" i="67"/>
  <c r="BP27" i="67" a="1"/>
  <c r="BP27" i="67" s="1"/>
  <c r="BP28" i="67" a="1"/>
  <c r="BP28" i="67" s="1"/>
  <c r="BX26" i="67"/>
  <c r="BX28" i="67" a="1"/>
  <c r="BX28" i="67" s="1"/>
  <c r="BX27" i="67" a="1"/>
  <c r="BX27" i="67" s="1"/>
  <c r="BV28" i="67" a="1"/>
  <c r="BV28" i="67" s="1"/>
  <c r="BB28" i="67" a="1"/>
  <c r="BB28" i="67" s="1"/>
  <c r="AP28" i="67" a="1"/>
  <c r="AP28" i="67" s="1"/>
  <c r="CE27" i="67" a="1"/>
  <c r="CE27" i="67" s="1"/>
  <c r="BS27" i="67" a="1"/>
  <c r="BS27" i="67" s="1"/>
  <c r="BO27" i="67" a="1"/>
  <c r="BO27" i="67" s="1"/>
  <c r="AA27" i="67" a="1"/>
  <c r="AA27" i="67" s="1"/>
  <c r="AF27" i="67" a="1"/>
  <c r="AF27" i="67" s="1"/>
  <c r="AA28" i="67" a="1"/>
  <c r="AA28" i="67" s="1"/>
  <c r="P27" i="67" a="1"/>
  <c r="P27" i="67" s="1"/>
  <c r="CE28" i="67" a="1"/>
  <c r="CE28" i="67" s="1"/>
  <c r="BB27" i="67" a="1"/>
  <c r="BB27" i="67" s="1"/>
  <c r="CF28" i="67" a="1"/>
  <c r="CF28" i="67" s="1"/>
  <c r="BT28" i="67" a="1"/>
  <c r="BT28" i="67" s="1"/>
  <c r="BD28" i="67" a="1"/>
  <c r="BD28" i="67" s="1"/>
  <c r="AN28" i="67" a="1"/>
  <c r="AN28" i="67" s="1"/>
  <c r="AF28" i="67" a="1"/>
  <c r="AF28" i="67" s="1"/>
  <c r="P28" i="67" a="1"/>
  <c r="P28" i="67" s="1"/>
  <c r="BQ27" i="67" a="1"/>
  <c r="BQ27" i="67" s="1"/>
  <c r="BA27" i="67" a="1"/>
  <c r="BA27" i="67" s="1"/>
  <c r="AK27" i="67" a="1"/>
  <c r="AK27" i="67" s="1"/>
  <c r="U27" i="67" a="1"/>
  <c r="U27" i="67" s="1"/>
  <c r="BS28" i="67" a="1"/>
  <c r="BS28" i="67" s="1"/>
  <c r="BT27" i="67" a="1"/>
  <c r="BT27" i="67" s="1"/>
  <c r="AN27" i="67" a="1"/>
  <c r="AN27" i="67" s="1"/>
  <c r="BD27" i="67" a="1"/>
  <c r="BD27" i="67" s="1"/>
  <c r="BV27" i="67" a="1"/>
  <c r="BV27" i="67" s="1"/>
  <c r="U26" i="67"/>
  <c r="AK26" i="67"/>
  <c r="BA34" i="67"/>
  <c r="BA98" i="67" s="1"/>
  <c r="BY34" i="67"/>
  <c r="BY98" i="67" s="1"/>
  <c r="L44" i="68"/>
  <c r="N44" i="68" s="1"/>
  <c r="H44" i="68"/>
  <c r="X24" i="69"/>
  <c r="T32" i="65"/>
  <c r="X37" i="70"/>
  <c r="AB37" i="70"/>
  <c r="AB32" i="70"/>
  <c r="X32" i="64" s="1"/>
  <c r="AQ49" i="70"/>
  <c r="AM31" i="67"/>
  <c r="AQ44" i="70"/>
  <c r="BD44" i="70"/>
  <c r="AZ31" i="67"/>
  <c r="AZ34" i="67" s="1"/>
  <c r="AZ98" i="67" s="1"/>
  <c r="BD49" i="70"/>
  <c r="BN43" i="70"/>
  <c r="CF49" i="70"/>
  <c r="CB31" i="67"/>
  <c r="CB34" i="67" s="1"/>
  <c r="CB98" i="67" s="1"/>
  <c r="CF44" i="70"/>
  <c r="AB64" i="70"/>
  <c r="H67" i="70"/>
  <c r="Q26" i="67"/>
  <c r="Q27" i="67" a="1"/>
  <c r="Q27" i="67" s="1"/>
  <c r="T27" i="67" a="1"/>
  <c r="T27" i="67" s="1"/>
  <c r="T28" i="67" a="1"/>
  <c r="T28" i="67" s="1"/>
  <c r="P47" i="70"/>
  <c r="P194" i="70"/>
  <c r="F34" i="67"/>
  <c r="F98" i="67" s="1"/>
  <c r="BS25" i="71"/>
  <c r="X31" i="64"/>
  <c r="AA32" i="70"/>
  <c r="AA43" i="70"/>
  <c r="G20" i="67"/>
  <c r="D20" i="67" s="1"/>
  <c r="H226" i="70"/>
  <c r="F17" i="65"/>
  <c r="E27" i="65" a="1"/>
  <c r="E27" i="65" s="1"/>
  <c r="D18" i="65"/>
  <c r="U28" i="65" a="1"/>
  <c r="U28" i="65" s="1"/>
  <c r="U27" i="65" a="1"/>
  <c r="U27" i="65" s="1"/>
  <c r="AC27" i="65" a="1"/>
  <c r="AC27" i="65" s="1"/>
  <c r="AC28" i="65" a="1"/>
  <c r="AC28" i="65" s="1"/>
  <c r="AK28" i="65" a="1"/>
  <c r="AK28" i="65" s="1"/>
  <c r="AK27" i="65" a="1"/>
  <c r="AK27" i="65" s="1"/>
  <c r="AS27" i="65" a="1"/>
  <c r="AS27" i="65" s="1"/>
  <c r="AS28" i="65" a="1"/>
  <c r="AS28" i="65" s="1"/>
  <c r="BA28" i="65" a="1"/>
  <c r="BA28" i="65" s="1"/>
  <c r="BA27" i="65" a="1"/>
  <c r="BA27" i="65" s="1"/>
  <c r="BI27" i="65" a="1"/>
  <c r="BI27" i="65" s="1"/>
  <c r="BI28" i="65" a="1"/>
  <c r="BI28" i="65" s="1"/>
  <c r="BQ28" i="65" a="1"/>
  <c r="BQ28" i="65" s="1"/>
  <c r="BQ27" i="65" a="1"/>
  <c r="BQ27" i="65" s="1"/>
  <c r="BY27" i="65" a="1"/>
  <c r="BY27" i="65" s="1"/>
  <c r="BY28" i="65" a="1"/>
  <c r="BY28" i="65" s="1"/>
  <c r="CA28" i="65" a="1"/>
  <c r="CA28" i="65" s="1"/>
  <c r="BK28" i="65" a="1"/>
  <c r="BK28" i="65" s="1"/>
  <c r="AU28" i="65" a="1"/>
  <c r="AU28" i="65" s="1"/>
  <c r="AE28" i="65" a="1"/>
  <c r="AE28" i="65" s="1"/>
  <c r="O28" i="65" a="1"/>
  <c r="O28" i="65" s="1"/>
  <c r="AB28" i="65" a="1"/>
  <c r="AB28" i="65" s="1"/>
  <c r="AR28" i="65" a="1"/>
  <c r="AR28" i="65" s="1"/>
  <c r="BH28" i="65" a="1"/>
  <c r="BH28" i="65" s="1"/>
  <c r="BX28" i="65" a="1"/>
  <c r="BX28" i="65" s="1"/>
  <c r="AA27" i="65" a="1"/>
  <c r="AA27" i="65" s="1"/>
  <c r="BW27" i="65" a="1"/>
  <c r="BW27" i="65" s="1"/>
  <c r="AP28" i="65" a="1"/>
  <c r="AP28" i="65" s="1"/>
  <c r="G27" i="65" a="1"/>
  <c r="G27" i="65" s="1"/>
  <c r="W27" i="65" a="1"/>
  <c r="W27" i="65" s="1"/>
  <c r="AM27" i="65" a="1"/>
  <c r="AM27" i="65" s="1"/>
  <c r="BC27" i="65" a="1"/>
  <c r="BC27" i="65" s="1"/>
  <c r="BS27" i="65" a="1"/>
  <c r="BS27" i="65" s="1"/>
  <c r="F28" i="65" a="1"/>
  <c r="F28" i="65" s="1"/>
  <c r="V28" i="65" a="1"/>
  <c r="V28" i="65" s="1"/>
  <c r="AL28" i="65" a="1"/>
  <c r="AL28" i="65" s="1"/>
  <c r="BB28" i="65" a="1"/>
  <c r="BB28" i="65" s="1"/>
  <c r="BR28" i="65" a="1"/>
  <c r="BR28" i="65" s="1"/>
  <c r="BS28" i="65" a="1"/>
  <c r="BS28" i="65" s="1"/>
  <c r="BC28" i="65" a="1"/>
  <c r="BC28" i="65" s="1"/>
  <c r="AM28" i="65" a="1"/>
  <c r="AM28" i="65" s="1"/>
  <c r="W28" i="65" a="1"/>
  <c r="W28" i="65" s="1"/>
  <c r="T28" i="65" a="1"/>
  <c r="T28" i="65" s="1"/>
  <c r="AJ28" i="65" a="1"/>
  <c r="AJ28" i="65" s="1"/>
  <c r="AZ28" i="65" a="1"/>
  <c r="AZ28" i="65" s="1"/>
  <c r="BP28" i="65" a="1"/>
  <c r="BP28" i="65" s="1"/>
  <c r="CF28" i="65" a="1"/>
  <c r="CF28" i="65" s="1"/>
  <c r="AY27" i="65" a="1"/>
  <c r="AY27" i="65" s="1"/>
  <c r="R28" i="65" a="1"/>
  <c r="R28" i="65" s="1"/>
  <c r="BN28" i="65" a="1"/>
  <c r="BN28" i="65" s="1"/>
  <c r="O27" i="65" a="1"/>
  <c r="O27" i="65" s="1"/>
  <c r="AE27" i="65" a="1"/>
  <c r="AE27" i="65" s="1"/>
  <c r="AU27" i="65" a="1"/>
  <c r="AU27" i="65" s="1"/>
  <c r="BK27" i="65" a="1"/>
  <c r="BK27" i="65" s="1"/>
  <c r="CA27" i="65" a="1"/>
  <c r="CA27" i="65" s="1"/>
  <c r="AD28" i="65" a="1"/>
  <c r="AD28" i="65" s="1"/>
  <c r="AT28" i="65" a="1"/>
  <c r="AT28" i="65" s="1"/>
  <c r="BJ28" i="65" a="1"/>
  <c r="BJ28" i="65" s="1"/>
  <c r="BZ28" i="65" a="1"/>
  <c r="BZ28" i="65" s="1"/>
  <c r="G26" i="65"/>
  <c r="BJ26" i="66"/>
  <c r="Z26" i="67"/>
  <c r="Z28" i="67" a="1"/>
  <c r="Z28" i="67" s="1"/>
  <c r="AH27" i="67" a="1"/>
  <c r="AH27" i="67" s="1"/>
  <c r="AH28" i="67" a="1"/>
  <c r="AH28" i="67" s="1"/>
  <c r="AH26" i="67"/>
  <c r="AR26" i="67"/>
  <c r="AR28" i="67" a="1"/>
  <c r="AR28" i="67" s="1"/>
  <c r="AR27" i="67" a="1"/>
  <c r="AR27" i="67" s="1"/>
  <c r="BZ26" i="67"/>
  <c r="BZ28" i="67" a="1"/>
  <c r="BZ28" i="67" s="1"/>
  <c r="BZ27" i="67" a="1"/>
  <c r="BZ27" i="67" s="1"/>
  <c r="BU28" i="67" a="1"/>
  <c r="BU28" i="67" s="1"/>
  <c r="BU27" i="67" a="1"/>
  <c r="BU27" i="67" s="1"/>
  <c r="Z37" i="70"/>
  <c r="V32" i="65"/>
  <c r="V34" i="65" s="1"/>
  <c r="V98" i="65" s="1"/>
  <c r="AH37" i="70"/>
  <c r="AH32" i="70"/>
  <c r="U44" i="70"/>
  <c r="Q31" i="67"/>
  <c r="Q34" i="67" s="1"/>
  <c r="Q98" i="67" s="1"/>
  <c r="U49" i="70"/>
  <c r="AO44" i="70"/>
  <c r="AK31" i="67"/>
  <c r="AK34" i="67" s="1"/>
  <c r="AK98" i="67" s="1"/>
  <c r="AO49" i="70"/>
  <c r="BL44" i="70"/>
  <c r="BH31" i="67"/>
  <c r="BH34" i="67" s="1"/>
  <c r="BH98" i="67" s="1"/>
  <c r="BL31" i="67"/>
  <c r="BL34" i="67" s="1"/>
  <c r="BL98" i="67" s="1"/>
  <c r="BP44" i="70"/>
  <c r="CE64" i="70"/>
  <c r="S28" i="67" a="1"/>
  <c r="S28" i="67" s="1"/>
  <c r="AR142" i="70"/>
  <c r="AN40" i="64" s="1"/>
  <c r="AN40" i="67"/>
  <c r="BR142" i="70"/>
  <c r="BN40" i="64" s="1"/>
  <c r="BN40" i="67"/>
  <c r="X7" i="72"/>
  <c r="V17" i="72"/>
  <c r="AK19" i="71"/>
  <c r="AL22" i="71"/>
  <c r="AL18" i="71"/>
  <c r="AL17" i="71"/>
  <c r="AJ24" i="71"/>
  <c r="AJ22" i="71"/>
  <c r="AK23" i="71"/>
  <c r="AL24" i="71"/>
  <c r="AL20" i="71"/>
  <c r="AJ20" i="71"/>
  <c r="AL23" i="71"/>
  <c r="AL21" i="71"/>
  <c r="AK20" i="71"/>
  <c r="K211" i="73"/>
  <c r="K216" i="73"/>
  <c r="K210" i="73"/>
  <c r="K212" i="73"/>
  <c r="N47" i="70"/>
  <c r="N194" i="70"/>
  <c r="J19" i="66" s="1"/>
  <c r="M166" i="70"/>
  <c r="M38" i="70"/>
  <c r="G190" i="73"/>
  <c r="E19" i="67"/>
  <c r="BX64" i="70"/>
  <c r="CF77" i="70"/>
  <c r="CF65" i="70"/>
  <c r="CF64" i="70" s="1"/>
  <c r="F128" i="70" a="1"/>
  <c r="F128" i="70" s="1"/>
  <c r="A20" i="64" s="1"/>
  <c r="E129" i="70" a="1"/>
  <c r="E129" i="70" s="1"/>
  <c r="BA26" i="66"/>
  <c r="AB26" i="67"/>
  <c r="CA26" i="67"/>
  <c r="AP142" i="70"/>
  <c r="AL40" i="64" s="1"/>
  <c r="AL40" i="67"/>
  <c r="CD142" i="70"/>
  <c r="BZ40" i="64" s="1"/>
  <c r="BZ40" i="67"/>
  <c r="O5" i="72"/>
  <c r="U5" i="72"/>
  <c r="U17" i="72" s="1"/>
  <c r="R191" i="73"/>
  <c r="G188" i="73"/>
  <c r="Q50" i="70"/>
  <c r="Q222" i="70"/>
  <c r="M19" i="67" s="1"/>
  <c r="AW18" i="71"/>
  <c r="AW25" i="71" s="1"/>
  <c r="AV22" i="71"/>
  <c r="AV18" i="71"/>
  <c r="AX18" i="71"/>
  <c r="AX22" i="71"/>
  <c r="BU20" i="71"/>
  <c r="BV23" i="71"/>
  <c r="BV17" i="71"/>
  <c r="BP18" i="71"/>
  <c r="BO19" i="71"/>
  <c r="L18" i="71"/>
  <c r="M24" i="71"/>
  <c r="Y22" i="71"/>
  <c r="AR20" i="71"/>
  <c r="AR17" i="71"/>
  <c r="AQ19" i="71"/>
  <c r="AQ20" i="71"/>
  <c r="BT17" i="71"/>
  <c r="BT21" i="71"/>
  <c r="BU17" i="71"/>
  <c r="O16" i="72"/>
  <c r="AA16" i="72" s="1"/>
  <c r="BO21" i="71"/>
  <c r="BO23" i="71"/>
  <c r="BP19" i="71"/>
  <c r="BP23" i="71"/>
  <c r="BO22" i="71"/>
  <c r="L22" i="71"/>
  <c r="L17" i="71"/>
  <c r="L21" i="71"/>
  <c r="M17" i="71"/>
  <c r="M25" i="71" s="1"/>
  <c r="DC170" i="70"/>
  <c r="Y18" i="71"/>
  <c r="X22" i="71"/>
  <c r="X25" i="71" s="1"/>
  <c r="Z20" i="71"/>
  <c r="Z25" i="71" s="1"/>
  <c r="K28" i="73" s="1"/>
  <c r="Z24" i="71"/>
  <c r="Y23" i="71"/>
  <c r="F132" i="70" a="1"/>
  <c r="F132" i="70" s="1"/>
  <c r="A24" i="64" s="1"/>
  <c r="CB77" i="70"/>
  <c r="AV77" i="70"/>
  <c r="Y28" i="67" a="1"/>
  <c r="Y28" i="67" s="1"/>
  <c r="AB27" i="67" a="1"/>
  <c r="AB27" i="67" s="1"/>
  <c r="CI66" i="70"/>
  <c r="CI64" i="70" s="1"/>
  <c r="BO66" i="70"/>
  <c r="AU66" i="70"/>
  <c r="AU64" i="70" s="1"/>
  <c r="AO28" i="67" a="1"/>
  <c r="AO28" i="67" s="1"/>
  <c r="AO27" i="67" a="1"/>
  <c r="AO27" i="67" s="1"/>
  <c r="BE27" i="67" a="1"/>
  <c r="BE27" i="67" s="1"/>
  <c r="AB28" i="67" a="1"/>
  <c r="AB28" i="67" s="1"/>
  <c r="AV28" i="67" a="1"/>
  <c r="AV28" i="67" s="1"/>
  <c r="BL28" i="67" a="1"/>
  <c r="BL28" i="67" s="1"/>
  <c r="AP22" i="71"/>
  <c r="AQ18" i="71"/>
  <c r="G230" i="73"/>
  <c r="AP23" i="71"/>
  <c r="AP18" i="71"/>
  <c r="E126" i="70" a="1"/>
  <c r="E126" i="70" s="1"/>
  <c r="F131" i="70" a="1"/>
  <c r="F131" i="70" s="1"/>
  <c r="A23" i="64" s="1"/>
  <c r="E130" i="70" a="1"/>
  <c r="E130" i="70" s="1"/>
  <c r="G34" i="65"/>
  <c r="G98" i="65" s="1"/>
  <c r="BC40" i="67"/>
  <c r="AQ24" i="71"/>
  <c r="AR24" i="71"/>
  <c r="AR77" i="70"/>
  <c r="E34" i="65"/>
  <c r="E98" i="65" s="1"/>
  <c r="AB26" i="65"/>
  <c r="BD26" i="65"/>
  <c r="BH26" i="65"/>
  <c r="BL26" i="65"/>
  <c r="BP26" i="65"/>
  <c r="AG34" i="65"/>
  <c r="AG98" i="65" s="1"/>
  <c r="AO34" i="65"/>
  <c r="AO98" i="65" s="1"/>
  <c r="R26" i="66"/>
  <c r="AD26" i="66"/>
  <c r="AX26" i="66"/>
  <c r="BZ26" i="66"/>
  <c r="CD26" i="66"/>
  <c r="BE26" i="66"/>
  <c r="D23" i="66"/>
  <c r="D40" i="66"/>
  <c r="AA26" i="67"/>
  <c r="D22" i="67"/>
  <c r="D23" i="67"/>
  <c r="L47" i="68"/>
  <c r="N47" i="68" s="1"/>
  <c r="U6" i="69"/>
  <c r="Y37" i="70"/>
  <c r="U32" i="65"/>
  <c r="U34" i="65" s="1"/>
  <c r="U98" i="65" s="1"/>
  <c r="T43" i="70"/>
  <c r="X44" i="70"/>
  <c r="T31" i="67"/>
  <c r="T34" i="67" s="1"/>
  <c r="T98" i="67" s="1"/>
  <c r="AR49" i="70"/>
  <c r="AN31" i="67"/>
  <c r="AN34" i="67" s="1"/>
  <c r="AN98" i="67" s="1"/>
  <c r="CI45" i="70"/>
  <c r="CE32" i="67"/>
  <c r="CE34" i="67" s="1"/>
  <c r="CE98" i="67" s="1"/>
  <c r="AJ65" i="70"/>
  <c r="BX77" i="70"/>
  <c r="AA77" i="70"/>
  <c r="BM26" i="66"/>
  <c r="AC26" i="67"/>
  <c r="AW26" i="67"/>
  <c r="BA26" i="67"/>
  <c r="BC26" i="67"/>
  <c r="BZ142" i="70"/>
  <c r="BV40" i="64" s="1"/>
  <c r="BV40" i="67"/>
  <c r="AO18" i="71"/>
  <c r="M50" i="70"/>
  <c r="M222" i="70"/>
  <c r="I19" i="67" s="1"/>
  <c r="BL77" i="70"/>
  <c r="AC77" i="70"/>
  <c r="BW28" i="67" a="1"/>
  <c r="BW28" i="67" s="1"/>
  <c r="H79" i="70"/>
  <c r="BL27" i="67" a="1"/>
  <c r="BL27" i="67" s="1"/>
  <c r="S27" i="67" a="1"/>
  <c r="S27" i="67" s="1"/>
  <c r="CA28" i="67" a="1"/>
  <c r="CA28" i="67" s="1"/>
  <c r="CA27" i="67" a="1"/>
  <c r="CA27" i="67" s="1"/>
  <c r="I5" i="72"/>
  <c r="AP19" i="71"/>
  <c r="BP77" i="70"/>
  <c r="BH77" i="70"/>
  <c r="F129" i="70" a="1"/>
  <c r="F129" i="70" s="1"/>
  <c r="A21" i="64" s="1"/>
  <c r="F127" i="70" a="1"/>
  <c r="F127" i="70" s="1"/>
  <c r="A19" i="64" s="1"/>
  <c r="AM25" i="71"/>
  <c r="Z26" i="65"/>
  <c r="BF26" i="65"/>
  <c r="BJ26" i="65"/>
  <c r="BR26" i="65"/>
  <c r="H19" i="65"/>
  <c r="AU34" i="65"/>
  <c r="AU98" i="65" s="1"/>
  <c r="X26" i="66"/>
  <c r="AJ26" i="66"/>
  <c r="BD26" i="66"/>
  <c r="BP26" i="66"/>
  <c r="D21" i="66"/>
  <c r="BZ34" i="66"/>
  <c r="BZ98" i="66" s="1"/>
  <c r="Z27" i="67" a="1"/>
  <c r="Z27" i="67" s="1"/>
  <c r="AP27" i="67" a="1"/>
  <c r="AP27" i="67" s="1"/>
  <c r="AN26" i="67"/>
  <c r="BD26" i="67"/>
  <c r="BQ26" i="67"/>
  <c r="AR40" i="67"/>
  <c r="BQ40" i="67"/>
  <c r="K9" i="69"/>
  <c r="F24" i="69"/>
  <c r="K24" i="69"/>
  <c r="S24" i="69"/>
  <c r="F6" i="69"/>
  <c r="F5" i="69" s="1"/>
  <c r="K39" i="69"/>
  <c r="S39" i="69"/>
  <c r="W39" i="69"/>
  <c r="P54" i="69"/>
  <c r="E17" i="67"/>
  <c r="E17" i="66"/>
  <c r="E17" i="64"/>
  <c r="AA37" i="70"/>
  <c r="W32" i="65"/>
  <c r="W34" i="65" s="1"/>
  <c r="W98" i="65" s="1"/>
  <c r="BU44" i="70"/>
  <c r="BQ31" i="67"/>
  <c r="BQ34" i="67" s="1"/>
  <c r="BQ98" i="67" s="1"/>
  <c r="AD142" i="70"/>
  <c r="Z40" i="64" s="1"/>
  <c r="Z40" i="67"/>
  <c r="AJ142" i="70"/>
  <c r="AF40" i="64" s="1"/>
  <c r="AF40" i="67"/>
  <c r="AO142" i="70"/>
  <c r="AK40" i="64" s="1"/>
  <c r="AK40" i="67"/>
  <c r="AQ40" i="67"/>
  <c r="AU142" i="70"/>
  <c r="AQ40" i="64" s="1"/>
  <c r="DC297" i="70"/>
  <c r="AI23" i="71"/>
  <c r="BY23" i="71" s="1"/>
  <c r="AH23" i="71"/>
  <c r="AH18" i="71"/>
  <c r="AI20" i="71"/>
  <c r="AH19" i="71"/>
  <c r="BX19" i="71" s="1"/>
  <c r="AH24" i="71"/>
  <c r="AI21" i="71"/>
  <c r="BY21" i="71" s="1"/>
  <c r="AO20" i="71"/>
  <c r="AN23" i="71"/>
  <c r="AN25" i="71" s="1"/>
  <c r="AS22" i="71"/>
  <c r="AS25" i="71" s="1"/>
  <c r="AU19" i="71"/>
  <c r="AU25" i="71" s="1"/>
  <c r="AT21" i="71"/>
  <c r="AU21" i="71"/>
  <c r="AZ24" i="71"/>
  <c r="AZ25" i="71" s="1"/>
  <c r="AY17" i="71"/>
  <c r="AL32" i="70"/>
  <c r="AH32" i="64" s="1"/>
  <c r="BR32" i="70"/>
  <c r="BN32" i="64" s="1"/>
  <c r="BI31" i="67"/>
  <c r="BI34" i="67" s="1"/>
  <c r="BI98" i="67" s="1"/>
  <c r="I24" i="69"/>
  <c r="M24" i="69"/>
  <c r="Y24" i="69"/>
  <c r="Y39" i="69"/>
  <c r="L39" i="69"/>
  <c r="J54" i="69"/>
  <c r="N54" i="69"/>
  <c r="V54" i="69"/>
  <c r="U54" i="69"/>
  <c r="BM17" i="71"/>
  <c r="BL18" i="71"/>
  <c r="BL25" i="71" s="1"/>
  <c r="BK19" i="71"/>
  <c r="BK25" i="71" s="1"/>
  <c r="O21" i="71"/>
  <c r="AA22" i="71"/>
  <c r="P23" i="71"/>
  <c r="P25" i="71" s="1"/>
  <c r="J43" i="70"/>
  <c r="G252" i="73"/>
  <c r="M264" i="73"/>
  <c r="G264" i="73" s="1"/>
  <c r="M241" i="73"/>
  <c r="L241" i="73"/>
  <c r="N241" i="73"/>
  <c r="K241" i="73"/>
  <c r="G253" i="73"/>
  <c r="G242" i="73"/>
  <c r="H254" i="73"/>
  <c r="H265" i="73" s="1"/>
  <c r="F34" i="66"/>
  <c r="F98" i="66" s="1"/>
  <c r="H32" i="66"/>
  <c r="H33" i="70"/>
  <c r="I32" i="66"/>
  <c r="L32" i="70"/>
  <c r="H32" i="64" s="1"/>
  <c r="F32" i="64"/>
  <c r="J30" i="70"/>
  <c r="N24" i="69"/>
  <c r="T24" i="69"/>
  <c r="H32" i="69"/>
  <c r="E32" i="69" s="1"/>
  <c r="P9" i="69"/>
  <c r="V9" i="69"/>
  <c r="I9" i="69"/>
  <c r="U9" i="69"/>
  <c r="I39" i="69"/>
  <c r="O39" i="69"/>
  <c r="U39" i="69"/>
  <c r="H25" i="69"/>
  <c r="H24" i="69" s="1"/>
  <c r="W9" i="69"/>
  <c r="Q24" i="69"/>
  <c r="L9" i="69"/>
  <c r="G6" i="69"/>
  <c r="J7" i="69"/>
  <c r="T6" i="69"/>
  <c r="N7" i="69"/>
  <c r="T7" i="69"/>
  <c r="L54" i="69"/>
  <c r="R6" i="69"/>
  <c r="X54" i="69"/>
  <c r="K7" i="69"/>
  <c r="Q7" i="69"/>
  <c r="I7" i="69"/>
  <c r="O7" i="69"/>
  <c r="R7" i="69"/>
  <c r="X9" i="69"/>
  <c r="X7" i="69"/>
  <c r="X5" i="69" s="1"/>
  <c r="F39" i="69"/>
  <c r="I6" i="69"/>
  <c r="F9" i="69"/>
  <c r="M9" i="69"/>
  <c r="S9" i="69"/>
  <c r="V7" i="69"/>
  <c r="I54" i="69"/>
  <c r="X39" i="69"/>
  <c r="K54" i="69"/>
  <c r="Q54" i="69"/>
  <c r="W54" i="69"/>
  <c r="R54" i="69"/>
  <c r="U7" i="69"/>
  <c r="U5" i="69" s="1"/>
  <c r="H55" i="69"/>
  <c r="E55" i="69" s="1"/>
  <c r="O54" i="69"/>
  <c r="T54" i="69"/>
  <c r="Y6" i="69"/>
  <c r="Y5" i="69" s="1"/>
  <c r="O6" i="69"/>
  <c r="H62" i="69"/>
  <c r="H69" i="69"/>
  <c r="S6" i="69"/>
  <c r="S5" i="69" s="1"/>
  <c r="M6" i="69"/>
  <c r="P6" i="69"/>
  <c r="P5" i="69" s="1"/>
  <c r="N6" i="69"/>
  <c r="N39" i="69"/>
  <c r="T39" i="69"/>
  <c r="R39" i="69"/>
  <c r="V6" i="69"/>
  <c r="H47" i="69"/>
  <c r="E47" i="69" s="1"/>
  <c r="M7" i="69"/>
  <c r="M39" i="69"/>
  <c r="H40" i="69"/>
  <c r="G7" i="69"/>
  <c r="G39" i="69"/>
  <c r="G9" i="69"/>
  <c r="Q6" i="69"/>
  <c r="K6" i="69"/>
  <c r="H10" i="69"/>
  <c r="H9" i="69" s="1"/>
  <c r="E9" i="69" s="1"/>
  <c r="L7" i="69"/>
  <c r="L5" i="69" s="1"/>
  <c r="Y9" i="69"/>
  <c r="W7" i="69"/>
  <c r="W5" i="69" s="1"/>
  <c r="H17" i="69"/>
  <c r="J6" i="69"/>
  <c r="N9" i="69"/>
  <c r="R9" i="69"/>
  <c r="O9" i="69"/>
  <c r="K32" i="45"/>
  <c r="J32" i="45"/>
  <c r="E85" i="45"/>
  <c r="D86" i="45" a="1"/>
  <c r="D86" i="45" s="1"/>
  <c r="C52" i="45"/>
  <c r="I52" i="45" s="1"/>
  <c r="C101" i="45"/>
  <c r="I101" i="45" s="1"/>
  <c r="E101" i="45"/>
  <c r="D37" i="45" a="1"/>
  <c r="D37" i="45" s="1"/>
  <c r="E36" i="45"/>
  <c r="C36" i="45"/>
  <c r="I132" i="45"/>
  <c r="D53" i="45" a="1"/>
  <c r="D53" i="45" s="1"/>
  <c r="E52" i="45"/>
  <c r="C85" i="45"/>
  <c r="I85" i="45" s="1"/>
  <c r="D102" i="45" a="1"/>
  <c r="D102" i="45" s="1"/>
  <c r="BL115" i="70"/>
  <c r="W115" i="70"/>
  <c r="BZ115" i="70"/>
  <c r="BO115" i="70"/>
  <c r="AW115" i="70"/>
  <c r="BJ111" i="70"/>
  <c r="BR111" i="70"/>
  <c r="P111" i="70"/>
  <c r="AE111" i="70"/>
  <c r="BE115" i="70"/>
  <c r="O115" i="70"/>
  <c r="BU115" i="70"/>
  <c r="CB115" i="70"/>
  <c r="CI115" i="70"/>
  <c r="Q115" i="70"/>
  <c r="X115" i="70"/>
  <c r="N115" i="70"/>
  <c r="BT115" i="70"/>
  <c r="Y119" i="70"/>
  <c r="AD111" i="70"/>
  <c r="V111" i="70"/>
  <c r="M111" i="70"/>
  <c r="AF111" i="70"/>
  <c r="AM111" i="70"/>
  <c r="AR111" i="70"/>
  <c r="R111" i="70"/>
  <c r="AK111" i="70"/>
  <c r="AQ111" i="70"/>
  <c r="AT111" i="70"/>
  <c r="AX111" i="70"/>
  <c r="BL111" i="70"/>
  <c r="BO111" i="70"/>
  <c r="BX114" i="70"/>
  <c r="BP111" i="70"/>
  <c r="BI111" i="70"/>
  <c r="CB111" i="70"/>
  <c r="BW111" i="70"/>
  <c r="L111" i="70"/>
  <c r="BZ111" i="70"/>
  <c r="BT111" i="70"/>
  <c r="CG111" i="70"/>
  <c r="CA111" i="70"/>
  <c r="BS114" i="70"/>
  <c r="BS117" i="70"/>
  <c r="BF118" i="70"/>
  <c r="M118" i="70"/>
  <c r="BA118" i="70"/>
  <c r="AG111" i="70"/>
  <c r="BM111" i="70"/>
  <c r="Q111" i="70"/>
  <c r="AC111" i="70"/>
  <c r="BY111" i="70"/>
  <c r="AP111" i="70"/>
  <c r="K111" i="70"/>
  <c r="AU111" i="70"/>
  <c r="CE111" i="70"/>
  <c r="L115" i="70"/>
  <c r="P115" i="70"/>
  <c r="AC115" i="70"/>
  <c r="AI115" i="70"/>
  <c r="BB111" i="70"/>
  <c r="CH111" i="70"/>
  <c r="AL111" i="70"/>
  <c r="AH111" i="70"/>
  <c r="CD111" i="70"/>
  <c r="AV111" i="70"/>
  <c r="O111" i="70"/>
  <c r="AY111" i="70"/>
  <c r="CI111" i="70"/>
  <c r="V115" i="70"/>
  <c r="AF115" i="70"/>
  <c r="AN115" i="70"/>
  <c r="AM115" i="70"/>
  <c r="BX111" i="70"/>
  <c r="Y111" i="70"/>
  <c r="AW111" i="70"/>
  <c r="AN111" i="70"/>
  <c r="CJ111" i="70"/>
  <c r="BA111" i="70"/>
  <c r="S111" i="70"/>
  <c r="BC111" i="70"/>
  <c r="CF115" i="70"/>
  <c r="BV120" i="70"/>
  <c r="AR115" i="70"/>
  <c r="AK115" i="70"/>
  <c r="BD115" i="70"/>
  <c r="AU115" i="70"/>
  <c r="AO111" i="70"/>
  <c r="AJ111" i="70"/>
  <c r="BH111" i="70"/>
  <c r="AS111" i="70"/>
  <c r="J111" i="70"/>
  <c r="BF111" i="70"/>
  <c r="W111" i="70"/>
  <c r="BK111" i="70"/>
  <c r="BX115" i="70"/>
  <c r="AV115" i="70"/>
  <c r="BN115" i="70"/>
  <c r="BG115" i="70"/>
  <c r="CF111" i="70"/>
  <c r="BE111" i="70"/>
  <c r="CC111" i="70"/>
  <c r="BD111" i="70"/>
  <c r="U111" i="70"/>
  <c r="BV111" i="70"/>
  <c r="AI111" i="70"/>
  <c r="AD115" i="70"/>
  <c r="Y115" i="70"/>
  <c r="BV115" i="70"/>
  <c r="CJ115" i="70"/>
  <c r="BS115" i="70"/>
  <c r="BK117" i="70"/>
  <c r="AW118" i="70"/>
  <c r="CC114" i="70"/>
  <c r="N118" i="70"/>
  <c r="BU118" i="70"/>
  <c r="AF118" i="70"/>
  <c r="AE118" i="70"/>
  <c r="BW114" i="70"/>
  <c r="AJ118" i="70"/>
  <c r="BD114" i="70"/>
  <c r="CE118" i="70"/>
  <c r="CD118" i="70"/>
  <c r="CB114" i="70"/>
  <c r="BA114" i="70"/>
  <c r="BF113" i="70"/>
  <c r="BG118" i="70"/>
  <c r="CA118" i="70"/>
  <c r="CG118" i="70"/>
  <c r="AJ114" i="70"/>
  <c r="S118" i="70"/>
  <c r="AX118" i="70"/>
  <c r="BK114" i="70"/>
  <c r="AD118" i="70"/>
  <c r="BC118" i="70"/>
  <c r="AL114" i="70"/>
  <c r="AS114" i="70"/>
  <c r="BS116" i="70"/>
  <c r="U120" i="70"/>
  <c r="BU113" i="70"/>
  <c r="CC120" i="70"/>
  <c r="AL118" i="70"/>
  <c r="V118" i="70"/>
  <c r="BV118" i="70"/>
  <c r="I118" i="70"/>
  <c r="CC118" i="70"/>
  <c r="X114" i="70"/>
  <c r="AZ114" i="70"/>
  <c r="BO120" i="70"/>
  <c r="BV117" i="70"/>
  <c r="L117" i="70"/>
  <c r="CB118" i="70"/>
  <c r="BB118" i="70"/>
  <c r="CF118" i="70"/>
  <c r="Q118" i="70"/>
  <c r="BZ114" i="70"/>
  <c r="BV114" i="70"/>
  <c r="CH117" i="70"/>
  <c r="AA118" i="70"/>
  <c r="J118" i="70"/>
  <c r="AB118" i="70"/>
  <c r="AK118" i="70"/>
  <c r="AV114" i="70"/>
  <c r="AM114" i="70"/>
  <c r="AC114" i="70"/>
  <c r="AM120" i="70"/>
  <c r="CF117" i="70"/>
  <c r="BR118" i="70"/>
  <c r="T118" i="70"/>
  <c r="AR118" i="70"/>
  <c r="AS118" i="70"/>
  <c r="P114" i="70"/>
  <c r="BC114" i="70"/>
  <c r="AO114" i="70"/>
  <c r="AF113" i="70"/>
  <c r="BY117" i="70"/>
  <c r="CJ117" i="70"/>
  <c r="BI117" i="70"/>
  <c r="BR117" i="70"/>
  <c r="BJ117" i="70"/>
  <c r="AY117" i="70"/>
  <c r="AH117" i="70"/>
  <c r="BE113" i="70"/>
  <c r="BT120" i="70"/>
  <c r="BA117" i="70"/>
  <c r="BT117" i="70"/>
  <c r="CC117" i="70"/>
  <c r="BU117" i="70"/>
  <c r="BC117" i="70"/>
  <c r="P118" i="70"/>
  <c r="AV118" i="70"/>
  <c r="K118" i="70"/>
  <c r="O118" i="70"/>
  <c r="BK118" i="70"/>
  <c r="AM118" i="70"/>
  <c r="CI118" i="70"/>
  <c r="AO118" i="70"/>
  <c r="BY118" i="70"/>
  <c r="AD114" i="70"/>
  <c r="N114" i="70"/>
  <c r="AX114" i="70"/>
  <c r="AP114" i="70"/>
  <c r="AG114" i="70"/>
  <c r="BZ113" i="70"/>
  <c r="Z117" i="70"/>
  <c r="Q117" i="70"/>
  <c r="N117" i="70"/>
  <c r="K117" i="70"/>
  <c r="W113" i="70"/>
  <c r="U117" i="70"/>
  <c r="AV117" i="70"/>
  <c r="AB117" i="70"/>
  <c r="T117" i="70"/>
  <c r="S117" i="70"/>
  <c r="CJ113" i="70"/>
  <c r="AI113" i="70"/>
  <c r="W120" i="70"/>
  <c r="BL117" i="70"/>
  <c r="BF117" i="70"/>
  <c r="AL117" i="70"/>
  <c r="AD117" i="70"/>
  <c r="AE117" i="70"/>
  <c r="CI117" i="70"/>
  <c r="X118" i="70"/>
  <c r="AY118" i="70"/>
  <c r="BL118" i="70"/>
  <c r="AP118" i="70"/>
  <c r="L118" i="70"/>
  <c r="BH118" i="70"/>
  <c r="U118" i="70"/>
  <c r="BE118" i="70"/>
  <c r="CE114" i="70"/>
  <c r="K114" i="70"/>
  <c r="CJ114" i="70"/>
  <c r="CI114" i="70"/>
  <c r="CF114" i="70"/>
  <c r="BM114" i="70"/>
  <c r="CE117" i="70"/>
  <c r="Z113" i="70"/>
  <c r="BS113" i="70"/>
  <c r="BN120" i="70"/>
  <c r="CG117" i="70"/>
  <c r="CB117" i="70"/>
  <c r="AR117" i="70"/>
  <c r="AT117" i="70"/>
  <c r="AM117" i="70"/>
  <c r="BO118" i="70"/>
  <c r="BJ118" i="70"/>
  <c r="BW118" i="70"/>
  <c r="AU118" i="70"/>
  <c r="R118" i="70"/>
  <c r="BN118" i="70"/>
  <c r="Y118" i="70"/>
  <c r="BM118" i="70"/>
  <c r="S114" i="70"/>
  <c r="AQ114" i="70"/>
  <c r="R114" i="70"/>
  <c r="O114" i="70"/>
  <c r="I114" i="70"/>
  <c r="BQ114" i="70"/>
  <c r="AS117" i="70"/>
  <c r="R117" i="70"/>
  <c r="BH117" i="70"/>
  <c r="BE117" i="70"/>
  <c r="BZ118" i="70"/>
  <c r="CJ118" i="70"/>
  <c r="BT118" i="70"/>
  <c r="CH118" i="70"/>
  <c r="AZ118" i="70"/>
  <c r="W118" i="70"/>
  <c r="BS118" i="70"/>
  <c r="AG118" i="70"/>
  <c r="AA114" i="70"/>
  <c r="BL114" i="70"/>
  <c r="AB114" i="70"/>
  <c r="T114" i="70"/>
  <c r="Q114" i="70"/>
  <c r="BY114" i="70"/>
  <c r="BD117" i="70"/>
  <c r="CA117" i="70"/>
  <c r="AU117" i="70"/>
  <c r="O117" i="70"/>
  <c r="AZ117" i="70"/>
  <c r="I117" i="70"/>
  <c r="AW117" i="70"/>
  <c r="CD117" i="70"/>
  <c r="BQ117" i="70"/>
  <c r="AF117" i="70"/>
  <c r="AP117" i="70"/>
  <c r="BO117" i="70"/>
  <c r="AI117" i="70"/>
  <c r="BZ117" i="70"/>
  <c r="AJ117" i="70"/>
  <c r="BX117" i="70"/>
  <c r="AG117" i="70"/>
  <c r="AX117" i="70"/>
  <c r="AK117" i="70"/>
  <c r="BN117" i="70"/>
  <c r="BG117" i="70"/>
  <c r="AA117" i="70"/>
  <c r="BP117" i="70"/>
  <c r="Y117" i="70"/>
  <c r="BM117" i="70"/>
  <c r="V117" i="70"/>
  <c r="AC117" i="70"/>
  <c r="P117" i="70"/>
  <c r="X117" i="70"/>
  <c r="M117" i="70"/>
  <c r="I115" i="70"/>
  <c r="BB115" i="70"/>
  <c r="U115" i="70"/>
  <c r="M115" i="70"/>
  <c r="CD115" i="70"/>
  <c r="I121" i="70"/>
  <c r="E33" i="64" s="1"/>
  <c r="AO115" i="70"/>
  <c r="BK115" i="70"/>
  <c r="AE115" i="70"/>
  <c r="BY115" i="70"/>
  <c r="AH115" i="70"/>
  <c r="BQ115" i="70"/>
  <c r="Z115" i="70"/>
  <c r="AJ115" i="70"/>
  <c r="AG115" i="70"/>
  <c r="AZ115" i="70"/>
  <c r="CE115" i="70"/>
  <c r="AY115" i="70"/>
  <c r="S115" i="70"/>
  <c r="BI115" i="70"/>
  <c r="R115" i="70"/>
  <c r="BA115" i="70"/>
  <c r="J115" i="70"/>
  <c r="CH115" i="70"/>
  <c r="CC115" i="70"/>
  <c r="BR115" i="70"/>
  <c r="BW115" i="70"/>
  <c r="AQ115" i="70"/>
  <c r="K115" i="70"/>
  <c r="AX115" i="70"/>
  <c r="CG115" i="70"/>
  <c r="AP115" i="70"/>
  <c r="BP115" i="70"/>
  <c r="BM115" i="70"/>
  <c r="AL115" i="70"/>
  <c r="AB115" i="70"/>
  <c r="BJ115" i="70"/>
  <c r="T115" i="70"/>
  <c r="J117" i="70"/>
  <c r="AN117" i="70"/>
  <c r="BB117" i="70"/>
  <c r="AO117" i="70"/>
  <c r="W117" i="70"/>
  <c r="BW117" i="70"/>
  <c r="BH115" i="70"/>
  <c r="AT115" i="70"/>
  <c r="BF115" i="70"/>
  <c r="AS115" i="70"/>
  <c r="AA115" i="70"/>
  <c r="CA115" i="70"/>
  <c r="BY112" i="70"/>
  <c r="CC112" i="70"/>
  <c r="AO112" i="70"/>
  <c r="CJ112" i="70"/>
  <c r="AN112" i="70"/>
  <c r="BR112" i="70"/>
  <c r="V112" i="70"/>
  <c r="R112" i="70"/>
  <c r="BC112" i="70"/>
  <c r="W112" i="70"/>
  <c r="BU112" i="70"/>
  <c r="AK112" i="70"/>
  <c r="CE112" i="70"/>
  <c r="AI112" i="70"/>
  <c r="BL112" i="70"/>
  <c r="P112" i="70"/>
  <c r="CA112" i="70"/>
  <c r="L112" i="70"/>
  <c r="BK112" i="70"/>
  <c r="BM112" i="70"/>
  <c r="AC112" i="70"/>
  <c r="BT112" i="70"/>
  <c r="X112" i="70"/>
  <c r="BB112" i="70"/>
  <c r="BS112" i="70"/>
  <c r="AU112" i="70"/>
  <c r="AZ112" i="70"/>
  <c r="BI112" i="70"/>
  <c r="Y112" i="70"/>
  <c r="BO112" i="70"/>
  <c r="S112" i="70"/>
  <c r="AQ112" i="70"/>
  <c r="BH112" i="70"/>
  <c r="AJ112" i="70"/>
  <c r="AE112" i="70"/>
  <c r="CF112" i="70"/>
  <c r="AG112" i="70"/>
  <c r="AD112" i="70"/>
  <c r="K112" i="70"/>
  <c r="BV112" i="70"/>
  <c r="U112" i="70"/>
  <c r="CH112" i="70"/>
  <c r="AX112" i="70"/>
  <c r="J112" i="70"/>
  <c r="Q112" i="70"/>
  <c r="CB112" i="70"/>
  <c r="AM112" i="70"/>
  <c r="CI112" i="70"/>
  <c r="BZ112" i="70"/>
  <c r="AA112" i="70"/>
  <c r="BJ112" i="70"/>
  <c r="AB112" i="70"/>
  <c r="CG112" i="70"/>
  <c r="AY112" i="70"/>
  <c r="BF112" i="70"/>
  <c r="BE112" i="70"/>
  <c r="BW112" i="70"/>
  <c r="O112" i="70"/>
  <c r="BR119" i="70"/>
  <c r="BG112" i="70"/>
  <c r="U3" i="69"/>
  <c r="V3" i="69" s="1"/>
  <c r="W3" i="69" s="1"/>
  <c r="X3" i="69" s="1"/>
  <c r="Y3" i="69" s="1"/>
  <c r="G3" i="69"/>
  <c r="F3" i="69" s="1"/>
  <c r="AS116" i="70"/>
  <c r="BW116" i="70"/>
  <c r="K116" i="70"/>
  <c r="AD116" i="70"/>
  <c r="BN116" i="70"/>
  <c r="AX116" i="70"/>
  <c r="CD116" i="70"/>
  <c r="CG116" i="70"/>
  <c r="AK116" i="70"/>
  <c r="BL116" i="70"/>
  <c r="CE116" i="70"/>
  <c r="N116" i="70"/>
  <c r="BC116" i="70"/>
  <c r="BK116" i="70"/>
  <c r="BU116" i="70"/>
  <c r="AC116" i="70"/>
  <c r="AV116" i="70"/>
  <c r="BJ116" i="70"/>
  <c r="BP116" i="70"/>
  <c r="L116" i="70"/>
  <c r="BQ116" i="70"/>
  <c r="U116" i="70"/>
  <c r="AQ116" i="70"/>
  <c r="BD116" i="70"/>
  <c r="BF116" i="70"/>
  <c r="BV116" i="70"/>
  <c r="BM116" i="70"/>
  <c r="AF116" i="70"/>
  <c r="AJ116" i="70"/>
  <c r="BI116" i="70"/>
  <c r="V116" i="70"/>
  <c r="O116" i="70"/>
  <c r="AW116" i="70"/>
  <c r="P116" i="70"/>
  <c r="BX116" i="70"/>
  <c r="AY116" i="70"/>
  <c r="AP116" i="70"/>
  <c r="CC116" i="70"/>
  <c r="AT116" i="70"/>
  <c r="AG116" i="70"/>
  <c r="AI116" i="70"/>
  <c r="I116" i="70"/>
  <c r="AR116" i="70"/>
  <c r="I119" i="70"/>
  <c r="AE116" i="70"/>
  <c r="AT112" i="70"/>
  <c r="CB113" i="70"/>
  <c r="CE113" i="70"/>
  <c r="AU113" i="70"/>
  <c r="CH113" i="70"/>
  <c r="AL113" i="70"/>
  <c r="BP113" i="70"/>
  <c r="T113" i="70"/>
  <c r="U113" i="70"/>
  <c r="BY113" i="70"/>
  <c r="AS113" i="70"/>
  <c r="CA113" i="70"/>
  <c r="AM113" i="70"/>
  <c r="CC113" i="70"/>
  <c r="AG113" i="70"/>
  <c r="BJ113" i="70"/>
  <c r="N113" i="70"/>
  <c r="J113" i="70"/>
  <c r="BD113" i="70"/>
  <c r="BO113" i="70"/>
  <c r="AE113" i="70"/>
  <c r="BR113" i="70"/>
  <c r="V113" i="70"/>
  <c r="AZ113" i="70"/>
  <c r="CG113" i="70"/>
  <c r="BI113" i="70"/>
  <c r="BQ113" i="70"/>
  <c r="BK113" i="70"/>
  <c r="AA113" i="70"/>
  <c r="BM113" i="70"/>
  <c r="Q113" i="70"/>
  <c r="AT113" i="70"/>
  <c r="BL113" i="70"/>
  <c r="AX113" i="70"/>
  <c r="AV113" i="70"/>
  <c r="P113" i="70"/>
  <c r="BG113" i="70"/>
  <c r="BH113" i="70"/>
  <c r="AJ113" i="70"/>
  <c r="AN113" i="70"/>
  <c r="BC113" i="70"/>
  <c r="BB113" i="70"/>
  <c r="AD113" i="70"/>
  <c r="AC113" i="70"/>
  <c r="AY113" i="70"/>
  <c r="AR113" i="70"/>
  <c r="Y113" i="70"/>
  <c r="R113" i="70"/>
  <c r="S113" i="70"/>
  <c r="I113" i="70"/>
  <c r="BN113" i="70"/>
  <c r="O113" i="70"/>
  <c r="BA113" i="70"/>
  <c r="BX113" i="70"/>
  <c r="AP113" i="70"/>
  <c r="CI113" i="70"/>
  <c r="L113" i="70"/>
  <c r="CD113" i="70"/>
  <c r="BA120" i="70"/>
  <c r="Q120" i="70"/>
  <c r="BD120" i="70"/>
  <c r="CH120" i="70"/>
  <c r="AL120" i="70"/>
  <c r="BC120" i="70"/>
  <c r="AE120" i="70"/>
  <c r="CD120" i="70"/>
  <c r="CG120" i="70"/>
  <c r="AW120" i="70"/>
  <c r="M120" i="70"/>
  <c r="AY120" i="70"/>
  <c r="CB120" i="70"/>
  <c r="AF120" i="70"/>
  <c r="AH120" i="70"/>
  <c r="T120" i="70"/>
  <c r="BH120" i="70"/>
  <c r="AJ120" i="70"/>
  <c r="BY120" i="70"/>
  <c r="AO120" i="70"/>
  <c r="CJ120" i="70"/>
  <c r="AN120" i="70"/>
  <c r="BL120" i="70"/>
  <c r="P120" i="70"/>
  <c r="L120" i="70"/>
  <c r="BS120" i="70"/>
  <c r="R120" i="70"/>
  <c r="CA120" i="70"/>
  <c r="BU120" i="70"/>
  <c r="AK120" i="70"/>
  <c r="CE120" i="70"/>
  <c r="AD120" i="70"/>
  <c r="BG120" i="70"/>
  <c r="K120" i="70"/>
  <c r="CF120" i="70"/>
  <c r="AX120" i="70"/>
  <c r="AS120" i="70"/>
  <c r="AT120" i="70"/>
  <c r="V120" i="70"/>
  <c r="J120" i="70"/>
  <c r="AG120" i="70"/>
  <c r="X120" i="70"/>
  <c r="CI120" i="70"/>
  <c r="AB120" i="70"/>
  <c r="Y120" i="70"/>
  <c r="S120" i="70"/>
  <c r="BX120" i="70"/>
  <c r="BP120" i="70"/>
  <c r="BQ120" i="70"/>
  <c r="N120" i="70"/>
  <c r="BK120" i="70"/>
  <c r="BM120" i="70"/>
  <c r="BW120" i="70"/>
  <c r="AZ120" i="70"/>
  <c r="BE120" i="70"/>
  <c r="BB120" i="70"/>
  <c r="Z120" i="70"/>
  <c r="I120" i="70"/>
  <c r="AQ120" i="70"/>
  <c r="CA116" i="70"/>
  <c r="I112" i="70"/>
  <c r="BG119" i="70"/>
  <c r="CG119" i="70"/>
  <c r="Z119" i="70"/>
  <c r="AN119" i="70"/>
  <c r="V119" i="70"/>
  <c r="AB119" i="70"/>
  <c r="BZ119" i="70"/>
  <c r="AY119" i="70"/>
  <c r="CB119" i="70"/>
  <c r="P119" i="70"/>
  <c r="AC119" i="70"/>
  <c r="L119" i="70"/>
  <c r="AT119" i="70"/>
  <c r="CI119" i="70"/>
  <c r="AM119" i="70"/>
  <c r="BL119" i="70"/>
  <c r="BY119" i="70"/>
  <c r="R119" i="70"/>
  <c r="AZ119" i="70"/>
  <c r="BH119" i="70"/>
  <c r="CE119" i="70"/>
  <c r="AI119" i="70"/>
  <c r="BF119" i="70"/>
  <c r="BT119" i="70"/>
  <c r="M119" i="70"/>
  <c r="AO119" i="70"/>
  <c r="AL119" i="70"/>
  <c r="CA119" i="70"/>
  <c r="AP119" i="70"/>
  <c r="BM119" i="70"/>
  <c r="BS119" i="70"/>
  <c r="AK119" i="70"/>
  <c r="BB119" i="70"/>
  <c r="BK119" i="70"/>
  <c r="AF119" i="70"/>
  <c r="AG119" i="70"/>
  <c r="BI119" i="70"/>
  <c r="AJ119" i="70"/>
  <c r="AU119" i="70"/>
  <c r="AX119" i="70"/>
  <c r="AA119" i="70"/>
  <c r="X119" i="70"/>
  <c r="N119" i="70"/>
  <c r="O119" i="70"/>
  <c r="T119" i="70"/>
  <c r="BN112" i="70"/>
  <c r="J119" i="70"/>
  <c r="BG116" i="70"/>
  <c r="BX112" i="70"/>
  <c r="BA112" i="70"/>
  <c r="BV119" i="70"/>
  <c r="CB116" i="70"/>
  <c r="Z112" i="70"/>
  <c r="BQ112" i="70"/>
  <c r="BN119" i="70"/>
  <c r="BZ116" i="70"/>
  <c r="AW112" i="70"/>
  <c r="W119" i="70"/>
  <c r="M116" i="70"/>
  <c r="AB113" i="70"/>
  <c r="AP112" i="70"/>
  <c r="BJ120" i="70"/>
  <c r="AF112" i="70"/>
  <c r="BW119" i="70"/>
  <c r="AQ119" i="70"/>
  <c r="K119" i="70"/>
  <c r="AV119" i="70"/>
  <c r="CJ119" i="70"/>
  <c r="AS119" i="70"/>
  <c r="BX119" i="70"/>
  <c r="BU119" i="70"/>
  <c r="AW119" i="70"/>
  <c r="Q119" i="70"/>
  <c r="BE116" i="70"/>
  <c r="Y116" i="70"/>
  <c r="BR116" i="70"/>
  <c r="AA116" i="70"/>
  <c r="BO116" i="70"/>
  <c r="X116" i="70"/>
  <c r="Z116" i="70"/>
  <c r="W116" i="70"/>
  <c r="AB116" i="70"/>
  <c r="AM116" i="70"/>
  <c r="BH116" i="70"/>
  <c r="BP119" i="70"/>
  <c r="BJ119" i="70"/>
  <c r="CH119" i="70"/>
  <c r="BD119" i="70"/>
  <c r="U119" i="70"/>
  <c r="BQ119" i="70"/>
  <c r="AE119" i="70"/>
  <c r="BO119" i="70"/>
  <c r="CF116" i="70"/>
  <c r="AH116" i="70"/>
  <c r="AU116" i="70"/>
  <c r="AN116" i="70"/>
  <c r="CJ116" i="70"/>
  <c r="BB116" i="70"/>
  <c r="Q116" i="70"/>
  <c r="BA116" i="70"/>
  <c r="R116" i="70"/>
  <c r="AN114" i="70"/>
  <c r="BG114" i="70"/>
  <c r="CH114" i="70"/>
  <c r="L114" i="70"/>
  <c r="BH114" i="70"/>
  <c r="AE114" i="70"/>
  <c r="CA114" i="70"/>
  <c r="AK114" i="70"/>
  <c r="AK113" i="70"/>
  <c r="BW113" i="70"/>
  <c r="AQ113" i="70"/>
  <c r="K113" i="70"/>
  <c r="AW113" i="70"/>
  <c r="CF113" i="70"/>
  <c r="AO113" i="70"/>
  <c r="BV113" i="70"/>
  <c r="BT113" i="70"/>
  <c r="AH113" i="70"/>
  <c r="X113" i="70"/>
  <c r="BI120" i="70"/>
  <c r="AC120" i="70"/>
  <c r="BZ120" i="70"/>
  <c r="AI120" i="70"/>
  <c r="BR120" i="70"/>
  <c r="AA120" i="70"/>
  <c r="AR120" i="70"/>
  <c r="AP120" i="70"/>
  <c r="AU120" i="70"/>
  <c r="O120" i="70"/>
  <c r="BF120" i="70"/>
  <c r="BE114" i="70"/>
  <c r="Y114" i="70"/>
  <c r="BP114" i="70"/>
  <c r="Z114" i="70"/>
  <c r="BN114" i="70"/>
  <c r="W114" i="70"/>
  <c r="AI114" i="70"/>
  <c r="AF114" i="70"/>
  <c r="AY114" i="70"/>
  <c r="BJ114" i="70"/>
  <c r="BR114" i="70"/>
  <c r="V114" i="70"/>
  <c r="AT114" i="70"/>
  <c r="AH114" i="70"/>
  <c r="CD114" i="70"/>
  <c r="AU114" i="70"/>
  <c r="M114" i="70"/>
  <c r="AW114" i="70"/>
  <c r="CG114" i="70"/>
  <c r="I111" i="70"/>
  <c r="AZ111" i="70"/>
  <c r="BU111" i="70"/>
  <c r="BG111" i="70"/>
  <c r="AA111" i="70"/>
  <c r="BQ111" i="70"/>
  <c r="Z111" i="70"/>
  <c r="BN111" i="70"/>
  <c r="X111" i="70"/>
  <c r="AB111" i="70"/>
  <c r="N111" i="70"/>
  <c r="T111" i="70"/>
  <c r="BI118" i="70"/>
  <c r="AC118" i="70"/>
  <c r="BX118" i="70"/>
  <c r="AH118" i="70"/>
  <c r="BP118" i="70"/>
  <c r="Z118" i="70"/>
  <c r="AQ118" i="70"/>
  <c r="AN118" i="70"/>
  <c r="AT118" i="70"/>
  <c r="BD118" i="70"/>
  <c r="AI118" i="70"/>
  <c r="CC119" i="70"/>
  <c r="AD119" i="70"/>
  <c r="AR119" i="70"/>
  <c r="AH119" i="70"/>
  <c r="CD119" i="70"/>
  <c r="BA119" i="70"/>
  <c r="S119" i="70"/>
  <c r="BC119" i="70"/>
  <c r="T116" i="70"/>
  <c r="AZ116" i="70"/>
  <c r="CI116" i="70"/>
  <c r="S116" i="70"/>
  <c r="BT116" i="70"/>
  <c r="AL116" i="70"/>
  <c r="CH116" i="70"/>
  <c r="AO116" i="70"/>
  <c r="BY116" i="70"/>
  <c r="BT114" i="70"/>
  <c r="BB114" i="70"/>
  <c r="BO114" i="70"/>
  <c r="AR114" i="70"/>
  <c r="J114" i="70"/>
  <c r="BF114" i="70"/>
  <c r="U114" i="70"/>
  <c r="BI114" i="70"/>
  <c r="BE119" i="70"/>
  <c r="T112" i="70"/>
  <c r="AR112" i="70"/>
  <c r="AH112" i="70"/>
  <c r="BP112" i="70"/>
  <c r="CD112" i="70"/>
  <c r="AV112" i="70"/>
  <c r="N112" i="70"/>
  <c r="BD112" i="70"/>
  <c r="M112" i="70"/>
  <c r="AS112" i="70"/>
  <c r="Z29" i="1"/>
  <c r="Z28" i="1"/>
  <c r="Z21" i="1"/>
  <c r="I248" i="73" l="1"/>
  <c r="I10" i="73"/>
  <c r="AD31" i="64"/>
  <c r="BB34" i="67"/>
  <c r="BB98" i="67" s="1"/>
  <c r="BV32" i="64"/>
  <c r="H31" i="64"/>
  <c r="BO30" i="70"/>
  <c r="AW64" i="70"/>
  <c r="K97" i="70"/>
  <c r="AE34" i="67"/>
  <c r="AE98" i="67" s="1"/>
  <c r="P31" i="64"/>
  <c r="BU31" i="64"/>
  <c r="BY64" i="70"/>
  <c r="BO43" i="70"/>
  <c r="CC31" i="70"/>
  <c r="CC43" i="70"/>
  <c r="I78" i="73"/>
  <c r="I1" i="73"/>
  <c r="CB43" i="70"/>
  <c r="J147" i="70"/>
  <c r="J125" i="70"/>
  <c r="J101" i="70"/>
  <c r="J103" i="70" s="1"/>
  <c r="AM34" i="67"/>
  <c r="AM98" i="67" s="1"/>
  <c r="AI32" i="64"/>
  <c r="AR43" i="70"/>
  <c r="AR30" i="70"/>
  <c r="G175" i="73"/>
  <c r="H255" i="73"/>
  <c r="AI31" i="70"/>
  <c r="AB30" i="70"/>
  <c r="Y31" i="70"/>
  <c r="Y43" i="70"/>
  <c r="BS31" i="64"/>
  <c r="AF34" i="67"/>
  <c r="AF98" i="67" s="1"/>
  <c r="E30" i="65"/>
  <c r="F30" i="65" s="1"/>
  <c r="G30" i="65" s="1"/>
  <c r="H30" i="65" s="1"/>
  <c r="I30" i="65" s="1"/>
  <c r="J30" i="65" s="1"/>
  <c r="K30" i="65" s="1"/>
  <c r="L30" i="65" s="1"/>
  <c r="M30" i="65" s="1"/>
  <c r="N30" i="65" s="1"/>
  <c r="O30" i="65" s="1"/>
  <c r="P30" i="65" s="1"/>
  <c r="Q30" i="65" s="1"/>
  <c r="R30" i="65" s="1"/>
  <c r="S30" i="65" s="1"/>
  <c r="T30" i="65" s="1"/>
  <c r="U30" i="65" s="1"/>
  <c r="V30" i="65" s="1"/>
  <c r="W30" i="65" s="1"/>
  <c r="X30" i="65" s="1"/>
  <c r="Y30" i="65" s="1"/>
  <c r="Z30" i="65" s="1"/>
  <c r="AA30" i="65" s="1"/>
  <c r="AB30" i="65" s="1"/>
  <c r="AC30" i="65" s="1"/>
  <c r="AD30" i="65" s="1"/>
  <c r="AE30" i="65" s="1"/>
  <c r="AF30" i="65" s="1"/>
  <c r="AG30" i="65" s="1"/>
  <c r="AH30" i="65" s="1"/>
  <c r="AI30" i="65" s="1"/>
  <c r="AJ30" i="65" s="1"/>
  <c r="AK30" i="65" s="1"/>
  <c r="AL30" i="65" s="1"/>
  <c r="AM30" i="65" s="1"/>
  <c r="AN30" i="65" s="1"/>
  <c r="AO30" i="65" s="1"/>
  <c r="AP30" i="65" s="1"/>
  <c r="AQ30" i="65" s="1"/>
  <c r="AR30" i="65" s="1"/>
  <c r="AS30" i="65" s="1"/>
  <c r="AT30" i="65" s="1"/>
  <c r="AU30" i="65" s="1"/>
  <c r="AV30" i="65" s="1"/>
  <c r="AW30" i="65" s="1"/>
  <c r="AX30" i="65" s="1"/>
  <c r="AY30" i="65" s="1"/>
  <c r="AZ30" i="65" s="1"/>
  <c r="BA30" i="65" s="1"/>
  <c r="BB30" i="65" s="1"/>
  <c r="BC30" i="65" s="1"/>
  <c r="BD30" i="65" s="1"/>
  <c r="BE30" i="65" s="1"/>
  <c r="BF30" i="65" s="1"/>
  <c r="BG30" i="65" s="1"/>
  <c r="BH30" i="65" s="1"/>
  <c r="BI30" i="65" s="1"/>
  <c r="BJ30" i="65" s="1"/>
  <c r="BK30" i="65" s="1"/>
  <c r="BL30" i="65" s="1"/>
  <c r="BM30" i="65" s="1"/>
  <c r="BN30" i="65" s="1"/>
  <c r="BO30" i="65" s="1"/>
  <c r="BP30" i="65" s="1"/>
  <c r="BQ30" i="65" s="1"/>
  <c r="BR30" i="65" s="1"/>
  <c r="BS30" i="65" s="1"/>
  <c r="BT30" i="65" s="1"/>
  <c r="BU30" i="65" s="1"/>
  <c r="BV30" i="65" s="1"/>
  <c r="BW30" i="65" s="1"/>
  <c r="BX30" i="65" s="1"/>
  <c r="BY30" i="65" s="1"/>
  <c r="BZ30" i="65" s="1"/>
  <c r="CA30" i="65" s="1"/>
  <c r="CB30" i="65" s="1"/>
  <c r="CC30" i="65" s="1"/>
  <c r="CD30" i="65" s="1"/>
  <c r="CE30" i="65" s="1"/>
  <c r="CF30" i="65" s="1"/>
  <c r="E36" i="65"/>
  <c r="F36" i="65" s="1"/>
  <c r="G36" i="65" s="1"/>
  <c r="H36" i="65" s="1"/>
  <c r="I36" i="65" s="1"/>
  <c r="J36" i="65" s="1"/>
  <c r="K36" i="65" s="1"/>
  <c r="L36" i="65" s="1"/>
  <c r="M36" i="65" s="1"/>
  <c r="N36" i="65" s="1"/>
  <c r="O36" i="65" s="1"/>
  <c r="P36" i="65" s="1"/>
  <c r="Q36" i="65" s="1"/>
  <c r="R36" i="65" s="1"/>
  <c r="S36" i="65" s="1"/>
  <c r="T36" i="65" s="1"/>
  <c r="U36" i="65" s="1"/>
  <c r="V36" i="65" s="1"/>
  <c r="W36" i="65" s="1"/>
  <c r="X36" i="65" s="1"/>
  <c r="Y36" i="65" s="1"/>
  <c r="Z36" i="65" s="1"/>
  <c r="AA36" i="65" s="1"/>
  <c r="AB36" i="65" s="1"/>
  <c r="AC36" i="65" s="1"/>
  <c r="AD36" i="65" s="1"/>
  <c r="AE36" i="65" s="1"/>
  <c r="AF36" i="65" s="1"/>
  <c r="AG36" i="65" s="1"/>
  <c r="AH36" i="65" s="1"/>
  <c r="AI36" i="65" s="1"/>
  <c r="AJ36" i="65" s="1"/>
  <c r="AK36" i="65" s="1"/>
  <c r="AL36" i="65" s="1"/>
  <c r="AM36" i="65" s="1"/>
  <c r="AN36" i="65" s="1"/>
  <c r="AO36" i="65" s="1"/>
  <c r="AP36" i="65" s="1"/>
  <c r="AQ36" i="65" s="1"/>
  <c r="AR36" i="65" s="1"/>
  <c r="AS36" i="65" s="1"/>
  <c r="AT36" i="65" s="1"/>
  <c r="AU36" i="65" s="1"/>
  <c r="AV36" i="65" s="1"/>
  <c r="AW36" i="65" s="1"/>
  <c r="AX36" i="65" s="1"/>
  <c r="AY36" i="65" s="1"/>
  <c r="AZ36" i="65" s="1"/>
  <c r="BA36" i="65" s="1"/>
  <c r="BB36" i="65" s="1"/>
  <c r="BC36" i="65" s="1"/>
  <c r="BD36" i="65" s="1"/>
  <c r="BE36" i="65" s="1"/>
  <c r="BF36" i="65" s="1"/>
  <c r="BG36" i="65" s="1"/>
  <c r="BH36" i="65" s="1"/>
  <c r="BI36" i="65" s="1"/>
  <c r="BJ36" i="65" s="1"/>
  <c r="BK36" i="65" s="1"/>
  <c r="BL36" i="65" s="1"/>
  <c r="BM36" i="65" s="1"/>
  <c r="BN36" i="65" s="1"/>
  <c r="BO36" i="65" s="1"/>
  <c r="BP36" i="65" s="1"/>
  <c r="BQ36" i="65" s="1"/>
  <c r="BR36" i="65" s="1"/>
  <c r="BS36" i="65" s="1"/>
  <c r="BT36" i="65" s="1"/>
  <c r="BU36" i="65" s="1"/>
  <c r="BV36" i="65" s="1"/>
  <c r="BW36" i="65" s="1"/>
  <c r="BX36" i="65" s="1"/>
  <c r="BY36" i="65" s="1"/>
  <c r="BZ36" i="65" s="1"/>
  <c r="CA36" i="65" s="1"/>
  <c r="CB36" i="65" s="1"/>
  <c r="CC36" i="65" s="1"/>
  <c r="CD36" i="65" s="1"/>
  <c r="CE36" i="65" s="1"/>
  <c r="CF36" i="65" s="1"/>
  <c r="E83" i="65"/>
  <c r="F83" i="65" s="1"/>
  <c r="G83" i="65" s="1"/>
  <c r="H83" i="65" s="1"/>
  <c r="I83" i="65" s="1"/>
  <c r="J83" i="65" s="1"/>
  <c r="K83" i="65" s="1"/>
  <c r="L83" i="65" s="1"/>
  <c r="M83" i="65" s="1"/>
  <c r="N83" i="65" s="1"/>
  <c r="O83" i="65" s="1"/>
  <c r="P83" i="65" s="1"/>
  <c r="Q83" i="65" s="1"/>
  <c r="R83" i="65" s="1"/>
  <c r="S83" i="65" s="1"/>
  <c r="T83" i="65" s="1"/>
  <c r="U83" i="65" s="1"/>
  <c r="V83" i="65" s="1"/>
  <c r="W83" i="65" s="1"/>
  <c r="X83" i="65" s="1"/>
  <c r="Y83" i="65" s="1"/>
  <c r="Z83" i="65" s="1"/>
  <c r="AA83" i="65" s="1"/>
  <c r="AB83" i="65" s="1"/>
  <c r="AC83" i="65" s="1"/>
  <c r="AD83" i="65" s="1"/>
  <c r="AE83" i="65" s="1"/>
  <c r="AF83" i="65" s="1"/>
  <c r="AG83" i="65" s="1"/>
  <c r="AH83" i="65" s="1"/>
  <c r="AI83" i="65" s="1"/>
  <c r="AJ83" i="65" s="1"/>
  <c r="AK83" i="65" s="1"/>
  <c r="AL83" i="65" s="1"/>
  <c r="AM83" i="65" s="1"/>
  <c r="AN83" i="65" s="1"/>
  <c r="AO83" i="65" s="1"/>
  <c r="AP83" i="65" s="1"/>
  <c r="AQ83" i="65" s="1"/>
  <c r="AR83" i="65" s="1"/>
  <c r="AS83" i="65" s="1"/>
  <c r="AT83" i="65" s="1"/>
  <c r="AU83" i="65" s="1"/>
  <c r="AV83" i="65" s="1"/>
  <c r="AW83" i="65" s="1"/>
  <c r="AX83" i="65" s="1"/>
  <c r="AY83" i="65" s="1"/>
  <c r="AZ83" i="65" s="1"/>
  <c r="BA83" i="65" s="1"/>
  <c r="BB83" i="65" s="1"/>
  <c r="BC83" i="65" s="1"/>
  <c r="BD83" i="65" s="1"/>
  <c r="BE83" i="65" s="1"/>
  <c r="BF83" i="65" s="1"/>
  <c r="BG83" i="65" s="1"/>
  <c r="BH83" i="65" s="1"/>
  <c r="BI83" i="65" s="1"/>
  <c r="BJ83" i="65" s="1"/>
  <c r="BK83" i="65" s="1"/>
  <c r="BL83" i="65" s="1"/>
  <c r="BM83" i="65" s="1"/>
  <c r="BN83" i="65" s="1"/>
  <c r="BO83" i="65" s="1"/>
  <c r="BP83" i="65" s="1"/>
  <c r="BQ83" i="65" s="1"/>
  <c r="BR83" i="65" s="1"/>
  <c r="BS83" i="65" s="1"/>
  <c r="BT83" i="65" s="1"/>
  <c r="BU83" i="65" s="1"/>
  <c r="BV83" i="65" s="1"/>
  <c r="BW83" i="65" s="1"/>
  <c r="BX83" i="65" s="1"/>
  <c r="BY83" i="65" s="1"/>
  <c r="BZ83" i="65" s="1"/>
  <c r="CA83" i="65" s="1"/>
  <c r="CB83" i="65" s="1"/>
  <c r="CC83" i="65" s="1"/>
  <c r="CD83" i="65" s="1"/>
  <c r="CE83" i="65" s="1"/>
  <c r="CF83" i="65" s="1"/>
  <c r="M28" i="65" a="1"/>
  <c r="M28" i="65" s="1"/>
  <c r="BV32" i="70"/>
  <c r="BV43" i="70"/>
  <c r="Z17" i="72"/>
  <c r="N28" i="65" a="1"/>
  <c r="N28" i="65" s="1"/>
  <c r="AK24" i="71"/>
  <c r="AK21" i="71"/>
  <c r="AJ18" i="71"/>
  <c r="AK17" i="71"/>
  <c r="AJ23" i="71"/>
  <c r="AK22" i="71"/>
  <c r="AJ21" i="71"/>
  <c r="AL19" i="71"/>
  <c r="AJ19" i="71"/>
  <c r="AJ17" i="71"/>
  <c r="AK18" i="71"/>
  <c r="AG30" i="70"/>
  <c r="AC32" i="64"/>
  <c r="K147" i="70"/>
  <c r="K29" i="70"/>
  <c r="K160" i="70"/>
  <c r="K101" i="70"/>
  <c r="K100" i="70" s="1"/>
  <c r="K125" i="70"/>
  <c r="K109" i="70"/>
  <c r="K121" i="70" s="1"/>
  <c r="G97" i="65" s="1"/>
  <c r="G45" i="65" s="1"/>
  <c r="G48" i="65" s="1"/>
  <c r="K17" i="70"/>
  <c r="K63" i="70"/>
  <c r="AC27" i="66" a="1"/>
  <c r="AC27" i="66" s="1"/>
  <c r="M47" i="70"/>
  <c r="M194" i="70"/>
  <c r="I19" i="66" s="1"/>
  <c r="AD32" i="70"/>
  <c r="E94" i="65"/>
  <c r="F94" i="65" s="1"/>
  <c r="G94" i="65" s="1"/>
  <c r="H94" i="65" s="1"/>
  <c r="I94" i="65" s="1"/>
  <c r="J94" i="65" s="1"/>
  <c r="K94" i="65" s="1"/>
  <c r="L94" i="65" s="1"/>
  <c r="M94" i="65" s="1"/>
  <c r="N94" i="65" s="1"/>
  <c r="O94" i="65" s="1"/>
  <c r="P94" i="65" s="1"/>
  <c r="Q94" i="65" s="1"/>
  <c r="R94" i="65" s="1"/>
  <c r="S94" i="65" s="1"/>
  <c r="T94" i="65" s="1"/>
  <c r="U94" i="65" s="1"/>
  <c r="V94" i="65" s="1"/>
  <c r="W94" i="65" s="1"/>
  <c r="X94" i="65" s="1"/>
  <c r="Y94" i="65" s="1"/>
  <c r="Z94" i="65" s="1"/>
  <c r="AA94" i="65" s="1"/>
  <c r="AB94" i="65" s="1"/>
  <c r="AC94" i="65" s="1"/>
  <c r="AD94" i="65" s="1"/>
  <c r="AE94" i="65" s="1"/>
  <c r="AF94" i="65" s="1"/>
  <c r="AG94" i="65" s="1"/>
  <c r="AH94" i="65" s="1"/>
  <c r="AI94" i="65" s="1"/>
  <c r="AJ94" i="65" s="1"/>
  <c r="AK94" i="65" s="1"/>
  <c r="AL94" i="65" s="1"/>
  <c r="AM94" i="65" s="1"/>
  <c r="AN94" i="65" s="1"/>
  <c r="AO94" i="65" s="1"/>
  <c r="AP94" i="65" s="1"/>
  <c r="AQ94" i="65" s="1"/>
  <c r="AR94" i="65" s="1"/>
  <c r="AS94" i="65" s="1"/>
  <c r="AT94" i="65" s="1"/>
  <c r="AU94" i="65" s="1"/>
  <c r="AV94" i="65" s="1"/>
  <c r="AW94" i="65" s="1"/>
  <c r="AX94" i="65" s="1"/>
  <c r="AY94" i="65" s="1"/>
  <c r="AZ94" i="65" s="1"/>
  <c r="BA94" i="65" s="1"/>
  <c r="BB94" i="65" s="1"/>
  <c r="BC94" i="65" s="1"/>
  <c r="BD94" i="65" s="1"/>
  <c r="BE94" i="65" s="1"/>
  <c r="BF94" i="65" s="1"/>
  <c r="BG94" i="65" s="1"/>
  <c r="BH94" i="65" s="1"/>
  <c r="BI94" i="65" s="1"/>
  <c r="BJ94" i="65" s="1"/>
  <c r="BK94" i="65" s="1"/>
  <c r="BL94" i="65" s="1"/>
  <c r="BM94" i="65" s="1"/>
  <c r="BN94" i="65" s="1"/>
  <c r="BO94" i="65" s="1"/>
  <c r="BP94" i="65" s="1"/>
  <c r="BQ94" i="65" s="1"/>
  <c r="BR94" i="65" s="1"/>
  <c r="BS94" i="65" s="1"/>
  <c r="BT94" i="65" s="1"/>
  <c r="BU94" i="65" s="1"/>
  <c r="BV94" i="65" s="1"/>
  <c r="BW94" i="65" s="1"/>
  <c r="BX94" i="65" s="1"/>
  <c r="BY94" i="65" s="1"/>
  <c r="BZ94" i="65" s="1"/>
  <c r="CA94" i="65" s="1"/>
  <c r="CB94" i="65" s="1"/>
  <c r="CC94" i="65" s="1"/>
  <c r="CD94" i="65" s="1"/>
  <c r="CE94" i="65" s="1"/>
  <c r="CF94" i="65" s="1"/>
  <c r="E51" i="65"/>
  <c r="AK43" i="70"/>
  <c r="AK32" i="70"/>
  <c r="CD32" i="70"/>
  <c r="CD43" i="70"/>
  <c r="W43" i="70"/>
  <c r="I100" i="70"/>
  <c r="I6" i="70" s="1"/>
  <c r="K217" i="73"/>
  <c r="AB31" i="64"/>
  <c r="AF30" i="70"/>
  <c r="BV20" i="71"/>
  <c r="BT18" i="71"/>
  <c r="BT25" i="71" s="1"/>
  <c r="BT19" i="71"/>
  <c r="BU24" i="71"/>
  <c r="BU23" i="71"/>
  <c r="BV18" i="71"/>
  <c r="BT24" i="71"/>
  <c r="BU21" i="71"/>
  <c r="BU22" i="71"/>
  <c r="BU19" i="71"/>
  <c r="BV21" i="71"/>
  <c r="BV24" i="71"/>
  <c r="BT22" i="71"/>
  <c r="BV19" i="71"/>
  <c r="BT23" i="71"/>
  <c r="BT20" i="71"/>
  <c r="BV22" i="71"/>
  <c r="BU18" i="71"/>
  <c r="L3" i="70"/>
  <c r="J2" i="73"/>
  <c r="J1" i="73" s="1"/>
  <c r="J18" i="73"/>
  <c r="J86" i="73" s="1"/>
  <c r="M27" i="65" a="1"/>
  <c r="M27" i="65" s="1"/>
  <c r="AC28" i="66" a="1"/>
  <c r="AC28" i="66" s="1"/>
  <c r="I5" i="69"/>
  <c r="AZ31" i="70"/>
  <c r="AV31" i="64" s="1"/>
  <c r="I58" i="73"/>
  <c r="K18" i="73"/>
  <c r="BQ25" i="71"/>
  <c r="AP31" i="70"/>
  <c r="AL31" i="64" s="1"/>
  <c r="AP43" i="70"/>
  <c r="AV43" i="70"/>
  <c r="AB43" i="70"/>
  <c r="D20" i="66"/>
  <c r="L43" i="70"/>
  <c r="AH25" i="71"/>
  <c r="AV30" i="70"/>
  <c r="AN30" i="70"/>
  <c r="AJ32" i="64"/>
  <c r="V31" i="64"/>
  <c r="Z30" i="70"/>
  <c r="AX43" i="70"/>
  <c r="AF43" i="70"/>
  <c r="M26" i="66"/>
  <c r="M27" i="66" a="1"/>
  <c r="M27" i="66" s="1"/>
  <c r="M28" i="66" a="1"/>
  <c r="M28" i="66" s="1"/>
  <c r="BG32" i="70"/>
  <c r="AX30" i="70"/>
  <c r="AT31" i="64"/>
  <c r="AM71" i="45"/>
  <c r="AG71" i="45"/>
  <c r="AA71" i="45"/>
  <c r="U71" i="45"/>
  <c r="M71" i="45"/>
  <c r="J71" i="45"/>
  <c r="AL71" i="45"/>
  <c r="AF71" i="45"/>
  <c r="Z71" i="45"/>
  <c r="T71" i="45"/>
  <c r="S71" i="45"/>
  <c r="AP71" i="45"/>
  <c r="AJ71" i="45"/>
  <c r="AD71" i="45"/>
  <c r="I71" i="45"/>
  <c r="AQ71" i="45"/>
  <c r="L71" i="45"/>
  <c r="AO71" i="45"/>
  <c r="AI71" i="45"/>
  <c r="AC71" i="45"/>
  <c r="N71" i="45"/>
  <c r="R71" i="45"/>
  <c r="Q71" i="45"/>
  <c r="K71" i="45"/>
  <c r="AK71" i="45"/>
  <c r="AE71" i="45"/>
  <c r="Y71" i="45"/>
  <c r="X71" i="45"/>
  <c r="AH71" i="45"/>
  <c r="AB71" i="45"/>
  <c r="V71" i="45"/>
  <c r="P71" i="45"/>
  <c r="W71" i="45"/>
  <c r="AN71" i="45"/>
  <c r="O71" i="45"/>
  <c r="L70" i="45"/>
  <c r="O70" i="45"/>
  <c r="K70" i="45"/>
  <c r="J70" i="45"/>
  <c r="M70" i="45"/>
  <c r="N70" i="45"/>
  <c r="Q70" i="45"/>
  <c r="P70" i="45"/>
  <c r="I70" i="45"/>
  <c r="K36" i="45"/>
  <c r="Q36" i="45"/>
  <c r="W36" i="45"/>
  <c r="AC36" i="45"/>
  <c r="AI36" i="45"/>
  <c r="AO36" i="45"/>
  <c r="L36" i="45"/>
  <c r="R36" i="45"/>
  <c r="X36" i="45"/>
  <c r="AD36" i="45"/>
  <c r="AJ36" i="45"/>
  <c r="AP36" i="45"/>
  <c r="M36" i="45"/>
  <c r="S36" i="45"/>
  <c r="Y36" i="45"/>
  <c r="AE36" i="45"/>
  <c r="AK36" i="45"/>
  <c r="AQ36" i="45"/>
  <c r="N36" i="45"/>
  <c r="T36" i="45"/>
  <c r="Z36" i="45"/>
  <c r="AF36" i="45"/>
  <c r="AL36" i="45"/>
  <c r="I36" i="45"/>
  <c r="O36" i="45"/>
  <c r="U36" i="45"/>
  <c r="AA36" i="45"/>
  <c r="AG36" i="45"/>
  <c r="AM36" i="45"/>
  <c r="AH36" i="45"/>
  <c r="AN36" i="45"/>
  <c r="J36" i="45"/>
  <c r="P36" i="45"/>
  <c r="AB36" i="45"/>
  <c r="V36" i="45"/>
  <c r="D87" i="45" a="1"/>
  <c r="D87" i="45" s="1"/>
  <c r="AS68" i="45"/>
  <c r="G80" i="45"/>
  <c r="G77" i="45"/>
  <c r="G79" i="45"/>
  <c r="G81" i="45"/>
  <c r="G78" i="45"/>
  <c r="G75" i="45"/>
  <c r="G76" i="45"/>
  <c r="G72" i="45"/>
  <c r="AS69" i="45"/>
  <c r="G74" i="45"/>
  <c r="G73" i="45"/>
  <c r="AA1" i="1"/>
  <c r="BO25" i="71"/>
  <c r="BH43" i="70"/>
  <c r="BH32" i="70"/>
  <c r="AK25" i="71"/>
  <c r="J38" i="73" s="1"/>
  <c r="J106" i="73" s="1"/>
  <c r="W30" i="70"/>
  <c r="S31" i="64"/>
  <c r="BS32" i="70"/>
  <c r="BS43" i="70"/>
  <c r="AI30" i="70"/>
  <c r="AE31" i="64"/>
  <c r="BW22" i="71"/>
  <c r="AD25" i="71"/>
  <c r="AF25" i="71"/>
  <c r="K33" i="73" s="1"/>
  <c r="L33" i="73" s="1"/>
  <c r="BX24" i="71"/>
  <c r="AQ25" i="71"/>
  <c r="J43" i="73" s="1"/>
  <c r="J111" i="73" s="1"/>
  <c r="BE31" i="70"/>
  <c r="BA31" i="64" s="1"/>
  <c r="BE43" i="70"/>
  <c r="CA43" i="70"/>
  <c r="BY20" i="71"/>
  <c r="T30" i="70"/>
  <c r="P32" i="64"/>
  <c r="AE32" i="70"/>
  <c r="AE43" i="70"/>
  <c r="BQ32" i="70"/>
  <c r="BQ30" i="70" s="1"/>
  <c r="BQ43" i="70"/>
  <c r="CA30" i="70"/>
  <c r="F97" i="65"/>
  <c r="F65" i="65" s="1"/>
  <c r="F97" i="67"/>
  <c r="F57" i="67" s="1"/>
  <c r="J130" i="70"/>
  <c r="F22" i="64" s="1"/>
  <c r="J127" i="70"/>
  <c r="F19" i="64" s="1"/>
  <c r="J132" i="70"/>
  <c r="F24" i="64" s="1"/>
  <c r="F97" i="64"/>
  <c r="F57" i="64" s="1"/>
  <c r="J128" i="70"/>
  <c r="F20" i="64" s="1"/>
  <c r="J133" i="70"/>
  <c r="F25" i="64" s="1"/>
  <c r="F97" i="66"/>
  <c r="F45" i="66" s="1"/>
  <c r="J129" i="70"/>
  <c r="F21" i="64" s="1"/>
  <c r="F33" i="64"/>
  <c r="F34" i="64" s="1"/>
  <c r="K96" i="73"/>
  <c r="L28" i="73"/>
  <c r="I27" i="73"/>
  <c r="I28" i="73"/>
  <c r="K86" i="73"/>
  <c r="L18" i="73"/>
  <c r="K231" i="73"/>
  <c r="O25" i="71"/>
  <c r="BW21" i="71"/>
  <c r="BU31" i="70"/>
  <c r="BU43" i="70"/>
  <c r="I31" i="67"/>
  <c r="M44" i="70"/>
  <c r="M49" i="70"/>
  <c r="Y25" i="71"/>
  <c r="J28" i="73" s="1"/>
  <c r="J96" i="73" s="1"/>
  <c r="L25" i="71"/>
  <c r="BU25" i="71"/>
  <c r="J68" i="73" s="1"/>
  <c r="J136" i="73" s="1"/>
  <c r="BV25" i="71"/>
  <c r="AX25" i="71"/>
  <c r="H222" i="70"/>
  <c r="I19" i="65"/>
  <c r="M136" i="70"/>
  <c r="J31" i="66"/>
  <c r="N44" i="70"/>
  <c r="AJ25" i="71"/>
  <c r="BP43" i="70"/>
  <c r="BP31" i="70"/>
  <c r="G17" i="65"/>
  <c r="F38" i="65"/>
  <c r="L19" i="66"/>
  <c r="P137" i="70"/>
  <c r="CF31" i="70"/>
  <c r="CF43" i="70"/>
  <c r="BW19" i="71"/>
  <c r="BA43" i="70"/>
  <c r="BA32" i="70"/>
  <c r="CE32" i="70"/>
  <c r="CE43" i="70"/>
  <c r="CF34" i="67"/>
  <c r="CF98" i="67" s="1"/>
  <c r="AY31" i="70"/>
  <c r="AY43" i="70"/>
  <c r="I126" i="73"/>
  <c r="BX23" i="71"/>
  <c r="BD25" i="71"/>
  <c r="K53" i="73" s="1"/>
  <c r="H166" i="70"/>
  <c r="AK32" i="64"/>
  <c r="G25" i="71"/>
  <c r="J13" i="73" s="1"/>
  <c r="BC25" i="71"/>
  <c r="J53" i="73" s="1"/>
  <c r="J121" i="73" s="1"/>
  <c r="G5" i="69"/>
  <c r="E24" i="69"/>
  <c r="I62" i="73"/>
  <c r="I63" i="73"/>
  <c r="E83" i="64"/>
  <c r="F83" i="64" s="1"/>
  <c r="G83" i="64" s="1"/>
  <c r="H83" i="64" s="1"/>
  <c r="I83" i="64" s="1"/>
  <c r="J83" i="64" s="1"/>
  <c r="K83" i="64" s="1"/>
  <c r="L83" i="64" s="1"/>
  <c r="M83" i="64" s="1"/>
  <c r="N83" i="64" s="1"/>
  <c r="O83" i="64" s="1"/>
  <c r="P83" i="64" s="1"/>
  <c r="Q83" i="64" s="1"/>
  <c r="R83" i="64" s="1"/>
  <c r="S83" i="64" s="1"/>
  <c r="T83" i="64" s="1"/>
  <c r="U83" i="64" s="1"/>
  <c r="V83" i="64" s="1"/>
  <c r="W83" i="64" s="1"/>
  <c r="X83" i="64" s="1"/>
  <c r="Y83" i="64" s="1"/>
  <c r="Z83" i="64" s="1"/>
  <c r="AA83" i="64" s="1"/>
  <c r="AB83" i="64" s="1"/>
  <c r="AC83" i="64" s="1"/>
  <c r="AD83" i="64" s="1"/>
  <c r="AE83" i="64" s="1"/>
  <c r="AF83" i="64" s="1"/>
  <c r="AG83" i="64" s="1"/>
  <c r="AH83" i="64" s="1"/>
  <c r="AI83" i="64" s="1"/>
  <c r="AJ83" i="64" s="1"/>
  <c r="AK83" i="64" s="1"/>
  <c r="AL83" i="64" s="1"/>
  <c r="AM83" i="64" s="1"/>
  <c r="AN83" i="64" s="1"/>
  <c r="AO83" i="64" s="1"/>
  <c r="AP83" i="64" s="1"/>
  <c r="AQ83" i="64" s="1"/>
  <c r="AR83" i="64" s="1"/>
  <c r="AS83" i="64" s="1"/>
  <c r="AT83" i="64" s="1"/>
  <c r="AU83" i="64" s="1"/>
  <c r="AV83" i="64" s="1"/>
  <c r="AW83" i="64" s="1"/>
  <c r="AX83" i="64" s="1"/>
  <c r="AY83" i="64" s="1"/>
  <c r="AZ83" i="64" s="1"/>
  <c r="BA83" i="64" s="1"/>
  <c r="BB83" i="64" s="1"/>
  <c r="BC83" i="64" s="1"/>
  <c r="BD83" i="64" s="1"/>
  <c r="BE83" i="64" s="1"/>
  <c r="BF83" i="64" s="1"/>
  <c r="BG83" i="64" s="1"/>
  <c r="BH83" i="64" s="1"/>
  <c r="BI83" i="64" s="1"/>
  <c r="BJ83" i="64" s="1"/>
  <c r="BK83" i="64" s="1"/>
  <c r="BL83" i="64" s="1"/>
  <c r="BM83" i="64" s="1"/>
  <c r="BN83" i="64" s="1"/>
  <c r="BO83" i="64" s="1"/>
  <c r="BP83" i="64" s="1"/>
  <c r="BQ83" i="64" s="1"/>
  <c r="BR83" i="64" s="1"/>
  <c r="BS83" i="64" s="1"/>
  <c r="BT83" i="64" s="1"/>
  <c r="BU83" i="64" s="1"/>
  <c r="BV83" i="64" s="1"/>
  <c r="BW83" i="64" s="1"/>
  <c r="BX83" i="64" s="1"/>
  <c r="BY83" i="64" s="1"/>
  <c r="BZ83" i="64" s="1"/>
  <c r="CA83" i="64" s="1"/>
  <c r="CB83" i="64" s="1"/>
  <c r="CC83" i="64" s="1"/>
  <c r="CD83" i="64" s="1"/>
  <c r="CE83" i="64" s="1"/>
  <c r="CF83" i="64" s="1"/>
  <c r="E30" i="64"/>
  <c r="E36" i="64"/>
  <c r="F36" i="64" s="1"/>
  <c r="G36" i="64" s="1"/>
  <c r="H36" i="64" s="1"/>
  <c r="I36" i="64" s="1"/>
  <c r="J36" i="64" s="1"/>
  <c r="K36" i="64" s="1"/>
  <c r="L36" i="64" s="1"/>
  <c r="M36" i="64" s="1"/>
  <c r="N36" i="64" s="1"/>
  <c r="O36" i="64" s="1"/>
  <c r="P36" i="64" s="1"/>
  <c r="Q36" i="64" s="1"/>
  <c r="R36" i="64" s="1"/>
  <c r="S36" i="64" s="1"/>
  <c r="T36" i="64" s="1"/>
  <c r="U36" i="64" s="1"/>
  <c r="V36" i="64" s="1"/>
  <c r="W36" i="64" s="1"/>
  <c r="X36" i="64" s="1"/>
  <c r="Y36" i="64" s="1"/>
  <c r="Z36" i="64" s="1"/>
  <c r="AA36" i="64" s="1"/>
  <c r="AB36" i="64" s="1"/>
  <c r="AC36" i="64" s="1"/>
  <c r="AD36" i="64" s="1"/>
  <c r="AE36" i="64" s="1"/>
  <c r="AF36" i="64" s="1"/>
  <c r="AG36" i="64" s="1"/>
  <c r="AH36" i="64" s="1"/>
  <c r="AI36" i="64" s="1"/>
  <c r="AJ36" i="64" s="1"/>
  <c r="AK36" i="64" s="1"/>
  <c r="AL36" i="64" s="1"/>
  <c r="AM36" i="64" s="1"/>
  <c r="AN36" i="64" s="1"/>
  <c r="AO36" i="64" s="1"/>
  <c r="AP36" i="64" s="1"/>
  <c r="AQ36" i="64" s="1"/>
  <c r="AR36" i="64" s="1"/>
  <c r="AS36" i="64" s="1"/>
  <c r="AT36" i="64" s="1"/>
  <c r="AU36" i="64" s="1"/>
  <c r="AV36" i="64" s="1"/>
  <c r="AW36" i="64" s="1"/>
  <c r="AX36" i="64" s="1"/>
  <c r="AY36" i="64" s="1"/>
  <c r="AZ36" i="64" s="1"/>
  <c r="BA36" i="64" s="1"/>
  <c r="BB36" i="64" s="1"/>
  <c r="BC36" i="64" s="1"/>
  <c r="BD36" i="64" s="1"/>
  <c r="BE36" i="64" s="1"/>
  <c r="BF36" i="64" s="1"/>
  <c r="BG36" i="64" s="1"/>
  <c r="BH36" i="64" s="1"/>
  <c r="BI36" i="64" s="1"/>
  <c r="BJ36" i="64" s="1"/>
  <c r="BK36" i="64" s="1"/>
  <c r="BL36" i="64" s="1"/>
  <c r="BM36" i="64" s="1"/>
  <c r="BN36" i="64" s="1"/>
  <c r="BO36" i="64" s="1"/>
  <c r="BP36" i="64" s="1"/>
  <c r="BQ36" i="64" s="1"/>
  <c r="BR36" i="64" s="1"/>
  <c r="BS36" i="64" s="1"/>
  <c r="BT36" i="64" s="1"/>
  <c r="BU36" i="64" s="1"/>
  <c r="BV36" i="64" s="1"/>
  <c r="BW36" i="64" s="1"/>
  <c r="BX36" i="64" s="1"/>
  <c r="BY36" i="64" s="1"/>
  <c r="BZ36" i="64" s="1"/>
  <c r="CA36" i="64" s="1"/>
  <c r="CB36" i="64" s="1"/>
  <c r="CC36" i="64" s="1"/>
  <c r="CD36" i="64" s="1"/>
  <c r="CE36" i="64" s="1"/>
  <c r="CF36" i="64" s="1"/>
  <c r="E51" i="64"/>
  <c r="F17" i="64"/>
  <c r="E94" i="64"/>
  <c r="F94" i="64" s="1"/>
  <c r="G94" i="64" s="1"/>
  <c r="H94" i="64" s="1"/>
  <c r="I94" i="64" s="1"/>
  <c r="J94" i="64" s="1"/>
  <c r="K94" i="64" s="1"/>
  <c r="L94" i="64" s="1"/>
  <c r="M94" i="64" s="1"/>
  <c r="N94" i="64" s="1"/>
  <c r="O94" i="64" s="1"/>
  <c r="P94" i="64" s="1"/>
  <c r="Q94" i="64" s="1"/>
  <c r="R94" i="64" s="1"/>
  <c r="S94" i="64" s="1"/>
  <c r="T94" i="64" s="1"/>
  <c r="U94" i="64" s="1"/>
  <c r="V94" i="64" s="1"/>
  <c r="W94" i="64" s="1"/>
  <c r="X94" i="64" s="1"/>
  <c r="Y94" i="64" s="1"/>
  <c r="Z94" i="64" s="1"/>
  <c r="AA94" i="64" s="1"/>
  <c r="AB94" i="64" s="1"/>
  <c r="AC94" i="64" s="1"/>
  <c r="AD94" i="64" s="1"/>
  <c r="AE94" i="64" s="1"/>
  <c r="AF94" i="64" s="1"/>
  <c r="AG94" i="64" s="1"/>
  <c r="AH94" i="64" s="1"/>
  <c r="AI94" i="64" s="1"/>
  <c r="AJ94" i="64" s="1"/>
  <c r="AK94" i="64" s="1"/>
  <c r="AL94" i="64" s="1"/>
  <c r="AM94" i="64" s="1"/>
  <c r="AN94" i="64" s="1"/>
  <c r="AO94" i="64" s="1"/>
  <c r="AP94" i="64" s="1"/>
  <c r="AQ94" i="64" s="1"/>
  <c r="AR94" i="64" s="1"/>
  <c r="AS94" i="64" s="1"/>
  <c r="AT94" i="64" s="1"/>
  <c r="AU94" i="64" s="1"/>
  <c r="AV94" i="64" s="1"/>
  <c r="AW94" i="64" s="1"/>
  <c r="AX94" i="64" s="1"/>
  <c r="AY94" i="64" s="1"/>
  <c r="AZ94" i="64" s="1"/>
  <c r="BA94" i="64" s="1"/>
  <c r="BB94" i="64" s="1"/>
  <c r="BC94" i="64" s="1"/>
  <c r="BD94" i="64" s="1"/>
  <c r="BE94" i="64" s="1"/>
  <c r="BF94" i="64" s="1"/>
  <c r="BG94" i="64" s="1"/>
  <c r="BH94" i="64" s="1"/>
  <c r="BI94" i="64" s="1"/>
  <c r="BJ94" i="64" s="1"/>
  <c r="BK94" i="64" s="1"/>
  <c r="BL94" i="64" s="1"/>
  <c r="BM94" i="64" s="1"/>
  <c r="BN94" i="64" s="1"/>
  <c r="BO94" i="64" s="1"/>
  <c r="BP94" i="64" s="1"/>
  <c r="BQ94" i="64" s="1"/>
  <c r="BR94" i="64" s="1"/>
  <c r="BS94" i="64" s="1"/>
  <c r="BT94" i="64" s="1"/>
  <c r="BU94" i="64" s="1"/>
  <c r="BV94" i="64" s="1"/>
  <c r="BW94" i="64" s="1"/>
  <c r="BX94" i="64" s="1"/>
  <c r="BY94" i="64" s="1"/>
  <c r="BZ94" i="64" s="1"/>
  <c r="CA94" i="64" s="1"/>
  <c r="CB94" i="64" s="1"/>
  <c r="CC94" i="64" s="1"/>
  <c r="CD94" i="64" s="1"/>
  <c r="CE94" i="64" s="1"/>
  <c r="CF94" i="64" s="1"/>
  <c r="E38" i="64"/>
  <c r="AO25" i="71"/>
  <c r="BY18" i="71"/>
  <c r="CI32" i="70"/>
  <c r="CI43" i="70"/>
  <c r="X31" i="70"/>
  <c r="X43" i="70"/>
  <c r="BK32" i="64"/>
  <c r="BO64" i="70"/>
  <c r="AR25" i="71"/>
  <c r="AV25" i="71"/>
  <c r="I48" i="73" s="1"/>
  <c r="S47" i="70"/>
  <c r="S194" i="70"/>
  <c r="H194" i="70" s="1"/>
  <c r="E26" i="67"/>
  <c r="E28" i="67" a="1"/>
  <c r="E28" i="67" s="1"/>
  <c r="E27" i="67" a="1"/>
  <c r="E27" i="67" s="1"/>
  <c r="D19" i="67"/>
  <c r="BY19" i="71"/>
  <c r="L31" i="66"/>
  <c r="P44" i="70"/>
  <c r="P31" i="70" s="1"/>
  <c r="L31" i="64" s="1"/>
  <c r="D32" i="65"/>
  <c r="BI31" i="70"/>
  <c r="BI43" i="70"/>
  <c r="H50" i="70"/>
  <c r="BT32" i="70"/>
  <c r="BT43" i="70"/>
  <c r="CJ31" i="70"/>
  <c r="CJ43" i="70"/>
  <c r="BI25" i="71"/>
  <c r="J58" i="73" s="1"/>
  <c r="J126" i="73" s="1"/>
  <c r="N19" i="66"/>
  <c r="R137" i="70"/>
  <c r="N221" i="73"/>
  <c r="M222" i="73"/>
  <c r="T34" i="65"/>
  <c r="T98" i="65" s="1"/>
  <c r="AA25" i="71"/>
  <c r="H77" i="70"/>
  <c r="H25" i="71"/>
  <c r="K13" i="73" s="1"/>
  <c r="M212" i="73"/>
  <c r="M210" i="73"/>
  <c r="M215" i="73"/>
  <c r="M209" i="73"/>
  <c r="N4" i="73"/>
  <c r="M216" i="73"/>
  <c r="M211" i="73"/>
  <c r="M213" i="73"/>
  <c r="M214" i="73"/>
  <c r="BX21" i="71"/>
  <c r="AT25" i="71"/>
  <c r="J48" i="73" s="1"/>
  <c r="J116" i="73" s="1"/>
  <c r="AI25" i="71"/>
  <c r="E38" i="66"/>
  <c r="F17" i="66"/>
  <c r="E94" i="66"/>
  <c r="F94" i="66" s="1"/>
  <c r="G94" i="66" s="1"/>
  <c r="H94" i="66" s="1"/>
  <c r="I94" i="66" s="1"/>
  <c r="J94" i="66" s="1"/>
  <c r="K94" i="66" s="1"/>
  <c r="L94" i="66" s="1"/>
  <c r="M94" i="66" s="1"/>
  <c r="N94" i="66" s="1"/>
  <c r="O94" i="66" s="1"/>
  <c r="P94" i="66" s="1"/>
  <c r="Q94" i="66" s="1"/>
  <c r="R94" i="66" s="1"/>
  <c r="S94" i="66" s="1"/>
  <c r="T94" i="66" s="1"/>
  <c r="U94" i="66" s="1"/>
  <c r="V94" i="66" s="1"/>
  <c r="W94" i="66" s="1"/>
  <c r="X94" i="66" s="1"/>
  <c r="Y94" i="66" s="1"/>
  <c r="Z94" i="66" s="1"/>
  <c r="AA94" i="66" s="1"/>
  <c r="AB94" i="66" s="1"/>
  <c r="AC94" i="66" s="1"/>
  <c r="AD94" i="66" s="1"/>
  <c r="AE94" i="66" s="1"/>
  <c r="AF94" i="66" s="1"/>
  <c r="AG94" i="66" s="1"/>
  <c r="AH94" i="66" s="1"/>
  <c r="AI94" i="66" s="1"/>
  <c r="AJ94" i="66" s="1"/>
  <c r="AK94" i="66" s="1"/>
  <c r="AL94" i="66" s="1"/>
  <c r="AM94" i="66" s="1"/>
  <c r="AN94" i="66" s="1"/>
  <c r="AO94" i="66" s="1"/>
  <c r="AP94" i="66" s="1"/>
  <c r="AQ94" i="66" s="1"/>
  <c r="AR94" i="66" s="1"/>
  <c r="AS94" i="66" s="1"/>
  <c r="AT94" i="66" s="1"/>
  <c r="AU94" i="66" s="1"/>
  <c r="AV94" i="66" s="1"/>
  <c r="AW94" i="66" s="1"/>
  <c r="AX94" i="66" s="1"/>
  <c r="AY94" i="66" s="1"/>
  <c r="AZ94" i="66" s="1"/>
  <c r="BA94" i="66" s="1"/>
  <c r="BB94" i="66" s="1"/>
  <c r="BC94" i="66" s="1"/>
  <c r="BD94" i="66" s="1"/>
  <c r="BE94" i="66" s="1"/>
  <c r="BF94" i="66" s="1"/>
  <c r="BG94" i="66" s="1"/>
  <c r="BH94" i="66" s="1"/>
  <c r="BI94" i="66" s="1"/>
  <c r="BJ94" i="66" s="1"/>
  <c r="BK94" i="66" s="1"/>
  <c r="BL94" i="66" s="1"/>
  <c r="BM94" i="66" s="1"/>
  <c r="BN94" i="66" s="1"/>
  <c r="BO94" i="66" s="1"/>
  <c r="BP94" i="66" s="1"/>
  <c r="BQ94" i="66" s="1"/>
  <c r="BR94" i="66" s="1"/>
  <c r="BS94" i="66" s="1"/>
  <c r="BT94" i="66" s="1"/>
  <c r="BU94" i="66" s="1"/>
  <c r="BV94" i="66" s="1"/>
  <c r="BW94" i="66" s="1"/>
  <c r="BX94" i="66" s="1"/>
  <c r="BY94" i="66" s="1"/>
  <c r="BZ94" i="66" s="1"/>
  <c r="CA94" i="66" s="1"/>
  <c r="CB94" i="66" s="1"/>
  <c r="CC94" i="66" s="1"/>
  <c r="CD94" i="66" s="1"/>
  <c r="CE94" i="66" s="1"/>
  <c r="CF94" i="66" s="1"/>
  <c r="E30" i="66"/>
  <c r="F30" i="66" s="1"/>
  <c r="G30" i="66" s="1"/>
  <c r="H30" i="66" s="1"/>
  <c r="I30" i="66" s="1"/>
  <c r="J30" i="66" s="1"/>
  <c r="K30" i="66" s="1"/>
  <c r="L30" i="66" s="1"/>
  <c r="M30" i="66" s="1"/>
  <c r="N30" i="66" s="1"/>
  <c r="O30" i="66" s="1"/>
  <c r="P30" i="66" s="1"/>
  <c r="Q30" i="66" s="1"/>
  <c r="R30" i="66" s="1"/>
  <c r="S30" i="66" s="1"/>
  <c r="T30" i="66" s="1"/>
  <c r="U30" i="66" s="1"/>
  <c r="V30" i="66" s="1"/>
  <c r="W30" i="66" s="1"/>
  <c r="X30" i="66" s="1"/>
  <c r="Y30" i="66" s="1"/>
  <c r="Z30" i="66" s="1"/>
  <c r="AA30" i="66" s="1"/>
  <c r="AB30" i="66" s="1"/>
  <c r="AC30" i="66" s="1"/>
  <c r="AD30" i="66" s="1"/>
  <c r="AE30" i="66" s="1"/>
  <c r="AF30" i="66" s="1"/>
  <c r="AG30" i="66" s="1"/>
  <c r="AH30" i="66" s="1"/>
  <c r="AI30" i="66" s="1"/>
  <c r="AJ30" i="66" s="1"/>
  <c r="AK30" i="66" s="1"/>
  <c r="AL30" i="66" s="1"/>
  <c r="AM30" i="66" s="1"/>
  <c r="AN30" i="66" s="1"/>
  <c r="AO30" i="66" s="1"/>
  <c r="AP30" i="66" s="1"/>
  <c r="AQ30" i="66" s="1"/>
  <c r="AR30" i="66" s="1"/>
  <c r="AS30" i="66" s="1"/>
  <c r="AT30" i="66" s="1"/>
  <c r="AU30" i="66" s="1"/>
  <c r="AV30" i="66" s="1"/>
  <c r="AW30" i="66" s="1"/>
  <c r="AX30" i="66" s="1"/>
  <c r="AY30" i="66" s="1"/>
  <c r="AZ30" i="66" s="1"/>
  <c r="BA30" i="66" s="1"/>
  <c r="BB30" i="66" s="1"/>
  <c r="BC30" i="66" s="1"/>
  <c r="BD30" i="66" s="1"/>
  <c r="BE30" i="66" s="1"/>
  <c r="BF30" i="66" s="1"/>
  <c r="BG30" i="66" s="1"/>
  <c r="BH30" i="66" s="1"/>
  <c r="BI30" i="66" s="1"/>
  <c r="BJ30" i="66" s="1"/>
  <c r="BK30" i="66" s="1"/>
  <c r="BL30" i="66" s="1"/>
  <c r="BM30" i="66" s="1"/>
  <c r="BN30" i="66" s="1"/>
  <c r="BO30" i="66" s="1"/>
  <c r="BP30" i="66" s="1"/>
  <c r="BQ30" i="66" s="1"/>
  <c r="BR30" i="66" s="1"/>
  <c r="BS30" i="66" s="1"/>
  <c r="BT30" i="66" s="1"/>
  <c r="BU30" i="66" s="1"/>
  <c r="BV30" i="66" s="1"/>
  <c r="BW30" i="66" s="1"/>
  <c r="BX30" i="66" s="1"/>
  <c r="BY30" i="66" s="1"/>
  <c r="BZ30" i="66" s="1"/>
  <c r="CA30" i="66" s="1"/>
  <c r="CB30" i="66" s="1"/>
  <c r="CC30" i="66" s="1"/>
  <c r="CD30" i="66" s="1"/>
  <c r="CE30" i="66" s="1"/>
  <c r="CF30" i="66" s="1"/>
  <c r="E36" i="66"/>
  <c r="F36" i="66" s="1"/>
  <c r="G36" i="66" s="1"/>
  <c r="H36" i="66" s="1"/>
  <c r="I36" i="66" s="1"/>
  <c r="J36" i="66" s="1"/>
  <c r="K36" i="66" s="1"/>
  <c r="L36" i="66" s="1"/>
  <c r="M36" i="66" s="1"/>
  <c r="N36" i="66" s="1"/>
  <c r="O36" i="66" s="1"/>
  <c r="P36" i="66" s="1"/>
  <c r="Q36" i="66" s="1"/>
  <c r="R36" i="66" s="1"/>
  <c r="S36" i="66" s="1"/>
  <c r="T36" i="66" s="1"/>
  <c r="U36" i="66" s="1"/>
  <c r="V36" i="66" s="1"/>
  <c r="W36" i="66" s="1"/>
  <c r="X36" i="66" s="1"/>
  <c r="Y36" i="66" s="1"/>
  <c r="Z36" i="66" s="1"/>
  <c r="AA36" i="66" s="1"/>
  <c r="AB36" i="66" s="1"/>
  <c r="AC36" i="66" s="1"/>
  <c r="AD36" i="66" s="1"/>
  <c r="AE36" i="66" s="1"/>
  <c r="AF36" i="66" s="1"/>
  <c r="AG36" i="66" s="1"/>
  <c r="AH36" i="66" s="1"/>
  <c r="AI36" i="66" s="1"/>
  <c r="AJ36" i="66" s="1"/>
  <c r="AK36" i="66" s="1"/>
  <c r="AL36" i="66" s="1"/>
  <c r="AM36" i="66" s="1"/>
  <c r="AN36" i="66" s="1"/>
  <c r="AO36" i="66" s="1"/>
  <c r="AP36" i="66" s="1"/>
  <c r="AQ36" i="66" s="1"/>
  <c r="AR36" i="66" s="1"/>
  <c r="AS36" i="66" s="1"/>
  <c r="AT36" i="66" s="1"/>
  <c r="AU36" i="66" s="1"/>
  <c r="AV36" i="66" s="1"/>
  <c r="AW36" i="66" s="1"/>
  <c r="AX36" i="66" s="1"/>
  <c r="AY36" i="66" s="1"/>
  <c r="AZ36" i="66" s="1"/>
  <c r="BA36" i="66" s="1"/>
  <c r="BB36" i="66" s="1"/>
  <c r="BC36" i="66" s="1"/>
  <c r="BD36" i="66" s="1"/>
  <c r="BE36" i="66" s="1"/>
  <c r="BF36" i="66" s="1"/>
  <c r="BG36" i="66" s="1"/>
  <c r="BH36" i="66" s="1"/>
  <c r="BI36" i="66" s="1"/>
  <c r="BJ36" i="66" s="1"/>
  <c r="BK36" i="66" s="1"/>
  <c r="BL36" i="66" s="1"/>
  <c r="BM36" i="66" s="1"/>
  <c r="BN36" i="66" s="1"/>
  <c r="BO36" i="66" s="1"/>
  <c r="BP36" i="66" s="1"/>
  <c r="BQ36" i="66" s="1"/>
  <c r="BR36" i="66" s="1"/>
  <c r="BS36" i="66" s="1"/>
  <c r="BT36" i="66" s="1"/>
  <c r="BU36" i="66" s="1"/>
  <c r="BV36" i="66" s="1"/>
  <c r="BW36" i="66" s="1"/>
  <c r="BX36" i="66" s="1"/>
  <c r="BY36" i="66" s="1"/>
  <c r="BZ36" i="66" s="1"/>
  <c r="CA36" i="66" s="1"/>
  <c r="CB36" i="66" s="1"/>
  <c r="CC36" i="66" s="1"/>
  <c r="CD36" i="66" s="1"/>
  <c r="CE36" i="66" s="1"/>
  <c r="CF36" i="66" s="1"/>
  <c r="E83" i="66"/>
  <c r="F83" i="66" s="1"/>
  <c r="G83" i="66" s="1"/>
  <c r="H83" i="66" s="1"/>
  <c r="I83" i="66" s="1"/>
  <c r="J83" i="66" s="1"/>
  <c r="K83" i="66" s="1"/>
  <c r="L83" i="66" s="1"/>
  <c r="M83" i="66" s="1"/>
  <c r="N83" i="66" s="1"/>
  <c r="O83" i="66" s="1"/>
  <c r="P83" i="66" s="1"/>
  <c r="Q83" i="66" s="1"/>
  <c r="R83" i="66" s="1"/>
  <c r="S83" i="66" s="1"/>
  <c r="T83" i="66" s="1"/>
  <c r="U83" i="66" s="1"/>
  <c r="V83" i="66" s="1"/>
  <c r="W83" i="66" s="1"/>
  <c r="X83" i="66" s="1"/>
  <c r="Y83" i="66" s="1"/>
  <c r="Z83" i="66" s="1"/>
  <c r="AA83" i="66" s="1"/>
  <c r="AB83" i="66" s="1"/>
  <c r="AC83" i="66" s="1"/>
  <c r="AD83" i="66" s="1"/>
  <c r="AE83" i="66" s="1"/>
  <c r="AF83" i="66" s="1"/>
  <c r="AG83" i="66" s="1"/>
  <c r="AH83" i="66" s="1"/>
  <c r="AI83" i="66" s="1"/>
  <c r="AJ83" i="66" s="1"/>
  <c r="AK83" i="66" s="1"/>
  <c r="AL83" i="66" s="1"/>
  <c r="AM83" i="66" s="1"/>
  <c r="AN83" i="66" s="1"/>
  <c r="AO83" i="66" s="1"/>
  <c r="AP83" i="66" s="1"/>
  <c r="AQ83" i="66" s="1"/>
  <c r="AR83" i="66" s="1"/>
  <c r="AS83" i="66" s="1"/>
  <c r="AT83" i="66" s="1"/>
  <c r="AU83" i="66" s="1"/>
  <c r="AV83" i="66" s="1"/>
  <c r="AW83" i="66" s="1"/>
  <c r="AX83" i="66" s="1"/>
  <c r="AY83" i="66" s="1"/>
  <c r="AZ83" i="66" s="1"/>
  <c r="BA83" i="66" s="1"/>
  <c r="BB83" i="66" s="1"/>
  <c r="BC83" i="66" s="1"/>
  <c r="BD83" i="66" s="1"/>
  <c r="BE83" i="66" s="1"/>
  <c r="BF83" i="66" s="1"/>
  <c r="BG83" i="66" s="1"/>
  <c r="BH83" i="66" s="1"/>
  <c r="BI83" i="66" s="1"/>
  <c r="BJ83" i="66" s="1"/>
  <c r="BK83" i="66" s="1"/>
  <c r="BL83" i="66" s="1"/>
  <c r="BM83" i="66" s="1"/>
  <c r="BN83" i="66" s="1"/>
  <c r="BO83" i="66" s="1"/>
  <c r="BP83" i="66" s="1"/>
  <c r="BQ83" i="66" s="1"/>
  <c r="BR83" i="66" s="1"/>
  <c r="BS83" i="66" s="1"/>
  <c r="BT83" i="66" s="1"/>
  <c r="BU83" i="66" s="1"/>
  <c r="BV83" i="66" s="1"/>
  <c r="BW83" i="66" s="1"/>
  <c r="BX83" i="66" s="1"/>
  <c r="BY83" i="66" s="1"/>
  <c r="BZ83" i="66" s="1"/>
  <c r="CA83" i="66" s="1"/>
  <c r="CB83" i="66" s="1"/>
  <c r="CC83" i="66" s="1"/>
  <c r="CD83" i="66" s="1"/>
  <c r="CE83" i="66" s="1"/>
  <c r="CF83" i="66" s="1"/>
  <c r="E51" i="66"/>
  <c r="R198" i="73"/>
  <c r="I198" i="73"/>
  <c r="L198" i="73"/>
  <c r="J198" i="73"/>
  <c r="M198" i="73"/>
  <c r="H198" i="73"/>
  <c r="K198" i="73"/>
  <c r="N198" i="73"/>
  <c r="Q198" i="73"/>
  <c r="P198" i="73"/>
  <c r="O198" i="73"/>
  <c r="AL25" i="71"/>
  <c r="U31" i="70"/>
  <c r="U43" i="70"/>
  <c r="W32" i="64"/>
  <c r="AA30" i="70"/>
  <c r="BD31" i="70"/>
  <c r="BD43" i="70"/>
  <c r="AE25" i="71"/>
  <c r="J33" i="73" s="1"/>
  <c r="J101" i="73" s="1"/>
  <c r="I37" i="73"/>
  <c r="I38" i="73"/>
  <c r="AS32" i="70"/>
  <c r="AS43" i="70"/>
  <c r="AW31" i="70"/>
  <c r="AW43" i="70"/>
  <c r="AQ32" i="64"/>
  <c r="AU30" i="70"/>
  <c r="L64" i="70"/>
  <c r="H65" i="70"/>
  <c r="BY32" i="70"/>
  <c r="BY43" i="70"/>
  <c r="AF32" i="64"/>
  <c r="AJ30" i="70"/>
  <c r="BK31" i="70"/>
  <c r="BK43" i="70"/>
  <c r="AC31" i="70"/>
  <c r="AC43" i="70"/>
  <c r="BJ25" i="71"/>
  <c r="K58" i="73" s="1"/>
  <c r="N31" i="66"/>
  <c r="R44" i="70"/>
  <c r="BR30" i="70"/>
  <c r="BQ64" i="70"/>
  <c r="BA32" i="64"/>
  <c r="F25" i="71"/>
  <c r="I57" i="73"/>
  <c r="BN30" i="70"/>
  <c r="AL30" i="70"/>
  <c r="G191" i="73"/>
  <c r="J63" i="73"/>
  <c r="J131" i="73" s="1"/>
  <c r="V5" i="69"/>
  <c r="R5" i="69"/>
  <c r="BM25" i="71"/>
  <c r="BY17" i="71"/>
  <c r="AY25" i="71"/>
  <c r="BW17" i="71"/>
  <c r="K48" i="73"/>
  <c r="H34" i="68"/>
  <c r="BX18" i="71"/>
  <c r="BX25" i="71" s="1"/>
  <c r="E51" i="67"/>
  <c r="E38" i="67"/>
  <c r="E36" i="67"/>
  <c r="F36" i="67" s="1"/>
  <c r="G36" i="67" s="1"/>
  <c r="H36" i="67" s="1"/>
  <c r="I36" i="67" s="1"/>
  <c r="J36" i="67" s="1"/>
  <c r="K36" i="67" s="1"/>
  <c r="L36" i="67" s="1"/>
  <c r="M36" i="67" s="1"/>
  <c r="N36" i="67" s="1"/>
  <c r="O36" i="67" s="1"/>
  <c r="P36" i="67" s="1"/>
  <c r="Q36" i="67" s="1"/>
  <c r="R36" i="67" s="1"/>
  <c r="S36" i="67" s="1"/>
  <c r="T36" i="67" s="1"/>
  <c r="U36" i="67" s="1"/>
  <c r="V36" i="67" s="1"/>
  <c r="W36" i="67" s="1"/>
  <c r="X36" i="67" s="1"/>
  <c r="Y36" i="67" s="1"/>
  <c r="Z36" i="67" s="1"/>
  <c r="AA36" i="67" s="1"/>
  <c r="AB36" i="67" s="1"/>
  <c r="AC36" i="67" s="1"/>
  <c r="AD36" i="67" s="1"/>
  <c r="AE36" i="67" s="1"/>
  <c r="AF36" i="67" s="1"/>
  <c r="AG36" i="67" s="1"/>
  <c r="AH36" i="67" s="1"/>
  <c r="AI36" i="67" s="1"/>
  <c r="AJ36" i="67" s="1"/>
  <c r="AK36" i="67" s="1"/>
  <c r="AL36" i="67" s="1"/>
  <c r="AM36" i="67" s="1"/>
  <c r="AN36" i="67" s="1"/>
  <c r="AO36" i="67" s="1"/>
  <c r="AP36" i="67" s="1"/>
  <c r="AQ36" i="67" s="1"/>
  <c r="AR36" i="67" s="1"/>
  <c r="AS36" i="67" s="1"/>
  <c r="AT36" i="67" s="1"/>
  <c r="AU36" i="67" s="1"/>
  <c r="AV36" i="67" s="1"/>
  <c r="AW36" i="67" s="1"/>
  <c r="AX36" i="67" s="1"/>
  <c r="AY36" i="67" s="1"/>
  <c r="AZ36" i="67" s="1"/>
  <c r="BA36" i="67" s="1"/>
  <c r="BB36" i="67" s="1"/>
  <c r="BC36" i="67" s="1"/>
  <c r="BD36" i="67" s="1"/>
  <c r="BE36" i="67" s="1"/>
  <c r="BF36" i="67" s="1"/>
  <c r="BG36" i="67" s="1"/>
  <c r="BH36" i="67" s="1"/>
  <c r="BI36" i="67" s="1"/>
  <c r="BJ36" i="67" s="1"/>
  <c r="BK36" i="67" s="1"/>
  <c r="BL36" i="67" s="1"/>
  <c r="BM36" i="67" s="1"/>
  <c r="BN36" i="67" s="1"/>
  <c r="BO36" i="67" s="1"/>
  <c r="BP36" i="67" s="1"/>
  <c r="BQ36" i="67" s="1"/>
  <c r="BR36" i="67" s="1"/>
  <c r="BS36" i="67" s="1"/>
  <c r="BT36" i="67" s="1"/>
  <c r="BU36" i="67" s="1"/>
  <c r="BV36" i="67" s="1"/>
  <c r="BW36" i="67" s="1"/>
  <c r="BX36" i="67" s="1"/>
  <c r="BY36" i="67" s="1"/>
  <c r="BZ36" i="67" s="1"/>
  <c r="CA36" i="67" s="1"/>
  <c r="CB36" i="67" s="1"/>
  <c r="CC36" i="67" s="1"/>
  <c r="CD36" i="67" s="1"/>
  <c r="CE36" i="67" s="1"/>
  <c r="CF36" i="67" s="1"/>
  <c r="E83" i="67"/>
  <c r="F83" i="67" s="1"/>
  <c r="G83" i="67" s="1"/>
  <c r="H83" i="67" s="1"/>
  <c r="I83" i="67" s="1"/>
  <c r="J83" i="67" s="1"/>
  <c r="K83" i="67" s="1"/>
  <c r="L83" i="67" s="1"/>
  <c r="M83" i="67" s="1"/>
  <c r="N83" i="67" s="1"/>
  <c r="O83" i="67" s="1"/>
  <c r="P83" i="67" s="1"/>
  <c r="Q83" i="67" s="1"/>
  <c r="R83" i="67" s="1"/>
  <c r="S83" i="67" s="1"/>
  <c r="T83" i="67" s="1"/>
  <c r="U83" i="67" s="1"/>
  <c r="V83" i="67" s="1"/>
  <c r="W83" i="67" s="1"/>
  <c r="X83" i="67" s="1"/>
  <c r="Y83" i="67" s="1"/>
  <c r="Z83" i="67" s="1"/>
  <c r="AA83" i="67" s="1"/>
  <c r="AB83" i="67" s="1"/>
  <c r="AC83" i="67" s="1"/>
  <c r="AD83" i="67" s="1"/>
  <c r="AE83" i="67" s="1"/>
  <c r="AF83" i="67" s="1"/>
  <c r="AG83" i="67" s="1"/>
  <c r="AH83" i="67" s="1"/>
  <c r="AI83" i="67" s="1"/>
  <c r="AJ83" i="67" s="1"/>
  <c r="AK83" i="67" s="1"/>
  <c r="AL83" i="67" s="1"/>
  <c r="AM83" i="67" s="1"/>
  <c r="AN83" i="67" s="1"/>
  <c r="AO83" i="67" s="1"/>
  <c r="AP83" i="67" s="1"/>
  <c r="AQ83" i="67" s="1"/>
  <c r="AR83" i="67" s="1"/>
  <c r="AS83" i="67" s="1"/>
  <c r="AT83" i="67" s="1"/>
  <c r="AU83" i="67" s="1"/>
  <c r="AV83" i="67" s="1"/>
  <c r="AW83" i="67" s="1"/>
  <c r="AX83" i="67" s="1"/>
  <c r="AY83" i="67" s="1"/>
  <c r="AZ83" i="67" s="1"/>
  <c r="BA83" i="67" s="1"/>
  <c r="BB83" i="67" s="1"/>
  <c r="BC83" i="67" s="1"/>
  <c r="BD83" i="67" s="1"/>
  <c r="BE83" i="67" s="1"/>
  <c r="BF83" i="67" s="1"/>
  <c r="BG83" i="67" s="1"/>
  <c r="BH83" i="67" s="1"/>
  <c r="BI83" i="67" s="1"/>
  <c r="BJ83" i="67" s="1"/>
  <c r="BK83" i="67" s="1"/>
  <c r="BL83" i="67" s="1"/>
  <c r="BM83" i="67" s="1"/>
  <c r="BN83" i="67" s="1"/>
  <c r="BO83" i="67" s="1"/>
  <c r="BP83" i="67" s="1"/>
  <c r="BQ83" i="67" s="1"/>
  <c r="BR83" i="67" s="1"/>
  <c r="BS83" i="67" s="1"/>
  <c r="BT83" i="67" s="1"/>
  <c r="BU83" i="67" s="1"/>
  <c r="BV83" i="67" s="1"/>
  <c r="BW83" i="67" s="1"/>
  <c r="BX83" i="67" s="1"/>
  <c r="BY83" i="67" s="1"/>
  <c r="BZ83" i="67" s="1"/>
  <c r="CA83" i="67" s="1"/>
  <c r="CB83" i="67" s="1"/>
  <c r="CC83" i="67" s="1"/>
  <c r="CD83" i="67" s="1"/>
  <c r="CE83" i="67" s="1"/>
  <c r="CF83" i="67" s="1"/>
  <c r="E94" i="67"/>
  <c r="F94" i="67" s="1"/>
  <c r="G94" i="67" s="1"/>
  <c r="H94" i="67" s="1"/>
  <c r="I94" i="67" s="1"/>
  <c r="J94" i="67" s="1"/>
  <c r="K94" i="67" s="1"/>
  <c r="L94" i="67" s="1"/>
  <c r="M94" i="67" s="1"/>
  <c r="N94" i="67" s="1"/>
  <c r="O94" i="67" s="1"/>
  <c r="P94" i="67" s="1"/>
  <c r="Q94" i="67" s="1"/>
  <c r="R94" i="67" s="1"/>
  <c r="S94" i="67" s="1"/>
  <c r="T94" i="67" s="1"/>
  <c r="U94" i="67" s="1"/>
  <c r="V94" i="67" s="1"/>
  <c r="W94" i="67" s="1"/>
  <c r="X94" i="67" s="1"/>
  <c r="Y94" i="67" s="1"/>
  <c r="Z94" i="67" s="1"/>
  <c r="AA94" i="67" s="1"/>
  <c r="AB94" i="67" s="1"/>
  <c r="AC94" i="67" s="1"/>
  <c r="AD94" i="67" s="1"/>
  <c r="AE94" i="67" s="1"/>
  <c r="AF94" i="67" s="1"/>
  <c r="AG94" i="67" s="1"/>
  <c r="AH94" i="67" s="1"/>
  <c r="AI94" i="67" s="1"/>
  <c r="AJ94" i="67" s="1"/>
  <c r="AK94" i="67" s="1"/>
  <c r="AL94" i="67" s="1"/>
  <c r="AM94" i="67" s="1"/>
  <c r="AN94" i="67" s="1"/>
  <c r="AO94" i="67" s="1"/>
  <c r="AP94" i="67" s="1"/>
  <c r="AQ94" i="67" s="1"/>
  <c r="AR94" i="67" s="1"/>
  <c r="AS94" i="67" s="1"/>
  <c r="AT94" i="67" s="1"/>
  <c r="AU94" i="67" s="1"/>
  <c r="AV94" i="67" s="1"/>
  <c r="AW94" i="67" s="1"/>
  <c r="AX94" i="67" s="1"/>
  <c r="AY94" i="67" s="1"/>
  <c r="AZ94" i="67" s="1"/>
  <c r="BA94" i="67" s="1"/>
  <c r="BB94" i="67" s="1"/>
  <c r="BC94" i="67" s="1"/>
  <c r="BD94" i="67" s="1"/>
  <c r="BE94" i="67" s="1"/>
  <c r="BF94" i="67" s="1"/>
  <c r="BG94" i="67" s="1"/>
  <c r="BH94" i="67" s="1"/>
  <c r="BI94" i="67" s="1"/>
  <c r="BJ94" i="67" s="1"/>
  <c r="BK94" i="67" s="1"/>
  <c r="BL94" i="67" s="1"/>
  <c r="BM94" i="67" s="1"/>
  <c r="BN94" i="67" s="1"/>
  <c r="BO94" i="67" s="1"/>
  <c r="BP94" i="67" s="1"/>
  <c r="BQ94" i="67" s="1"/>
  <c r="BR94" i="67" s="1"/>
  <c r="BS94" i="67" s="1"/>
  <c r="BT94" i="67" s="1"/>
  <c r="BU94" i="67" s="1"/>
  <c r="BV94" i="67" s="1"/>
  <c r="BW94" i="67" s="1"/>
  <c r="BX94" i="67" s="1"/>
  <c r="BY94" i="67" s="1"/>
  <c r="BZ94" i="67" s="1"/>
  <c r="CA94" i="67" s="1"/>
  <c r="CB94" i="67" s="1"/>
  <c r="CC94" i="67" s="1"/>
  <c r="CD94" i="67" s="1"/>
  <c r="CE94" i="67" s="1"/>
  <c r="CF94" i="67" s="1"/>
  <c r="F17" i="67"/>
  <c r="E30" i="67"/>
  <c r="F30" i="67" s="1"/>
  <c r="G30" i="67" s="1"/>
  <c r="H30" i="67" s="1"/>
  <c r="I30" i="67" s="1"/>
  <c r="J30" i="67" s="1"/>
  <c r="K30" i="67" s="1"/>
  <c r="L30" i="67" s="1"/>
  <c r="M30" i="67" s="1"/>
  <c r="N30" i="67" s="1"/>
  <c r="O30" i="67" s="1"/>
  <c r="P30" i="67" s="1"/>
  <c r="Q30" i="67" s="1"/>
  <c r="R30" i="67" s="1"/>
  <c r="S30" i="67" s="1"/>
  <c r="T30" i="67" s="1"/>
  <c r="U30" i="67" s="1"/>
  <c r="V30" i="67" s="1"/>
  <c r="W30" i="67" s="1"/>
  <c r="X30" i="67" s="1"/>
  <c r="Y30" i="67" s="1"/>
  <c r="Z30" i="67" s="1"/>
  <c r="AA30" i="67" s="1"/>
  <c r="AB30" i="67" s="1"/>
  <c r="AC30" i="67" s="1"/>
  <c r="AD30" i="67" s="1"/>
  <c r="AE30" i="67" s="1"/>
  <c r="AF30" i="67" s="1"/>
  <c r="AG30" i="67" s="1"/>
  <c r="AH30" i="67" s="1"/>
  <c r="AI30" i="67" s="1"/>
  <c r="AJ30" i="67" s="1"/>
  <c r="AK30" i="67" s="1"/>
  <c r="AL30" i="67" s="1"/>
  <c r="AM30" i="67" s="1"/>
  <c r="AN30" i="67" s="1"/>
  <c r="AO30" i="67" s="1"/>
  <c r="AP30" i="67" s="1"/>
  <c r="AQ30" i="67" s="1"/>
  <c r="AR30" i="67" s="1"/>
  <c r="AS30" i="67" s="1"/>
  <c r="AT30" i="67" s="1"/>
  <c r="AU30" i="67" s="1"/>
  <c r="AV30" i="67" s="1"/>
  <c r="AW30" i="67" s="1"/>
  <c r="AX30" i="67" s="1"/>
  <c r="AY30" i="67" s="1"/>
  <c r="AZ30" i="67" s="1"/>
  <c r="BA30" i="67" s="1"/>
  <c r="BB30" i="67" s="1"/>
  <c r="BC30" i="67" s="1"/>
  <c r="BD30" i="67" s="1"/>
  <c r="BE30" i="67" s="1"/>
  <c r="BF30" i="67" s="1"/>
  <c r="BG30" i="67" s="1"/>
  <c r="BH30" i="67" s="1"/>
  <c r="BI30" i="67" s="1"/>
  <c r="BJ30" i="67" s="1"/>
  <c r="BK30" i="67" s="1"/>
  <c r="BL30" i="67" s="1"/>
  <c r="BM30" i="67" s="1"/>
  <c r="BN30" i="67" s="1"/>
  <c r="BO30" i="67" s="1"/>
  <c r="BP30" i="67" s="1"/>
  <c r="BQ30" i="67" s="1"/>
  <c r="BR30" i="67" s="1"/>
  <c r="BS30" i="67" s="1"/>
  <c r="BT30" i="67" s="1"/>
  <c r="BU30" i="67" s="1"/>
  <c r="BV30" i="67" s="1"/>
  <c r="BW30" i="67" s="1"/>
  <c r="BX30" i="67" s="1"/>
  <c r="BY30" i="67" s="1"/>
  <c r="BZ30" i="67" s="1"/>
  <c r="CA30" i="67" s="1"/>
  <c r="CB30" i="67" s="1"/>
  <c r="CC30" i="67" s="1"/>
  <c r="CD30" i="67" s="1"/>
  <c r="CE30" i="67" s="1"/>
  <c r="CF30" i="67" s="1"/>
  <c r="H28" i="65" a="1"/>
  <c r="H28" i="65" s="1"/>
  <c r="H26" i="65"/>
  <c r="H27" i="65" a="1"/>
  <c r="H27" i="65" s="1"/>
  <c r="AA5" i="72"/>
  <c r="AA17" i="72" s="1"/>
  <c r="I17" i="72"/>
  <c r="AJ64" i="70"/>
  <c r="AF31" i="64"/>
  <c r="AP25" i="71"/>
  <c r="I43" i="73" s="1"/>
  <c r="BP25" i="71"/>
  <c r="M31" i="67"/>
  <c r="Q44" i="70"/>
  <c r="O17" i="72"/>
  <c r="I31" i="65"/>
  <c r="H38" i="70"/>
  <c r="M37" i="70"/>
  <c r="H37" i="70" s="1"/>
  <c r="S24" i="71"/>
  <c r="CA24" i="71" s="1"/>
  <c r="R24" i="71"/>
  <c r="BZ24" i="71" s="1"/>
  <c r="D37" i="68" s="1"/>
  <c r="R20" i="71"/>
  <c r="BZ20" i="71" s="1"/>
  <c r="D33" i="68" s="1"/>
  <c r="S19" i="71"/>
  <c r="CA19" i="71" s="1"/>
  <c r="R21" i="71"/>
  <c r="BZ21" i="71" s="1"/>
  <c r="R17" i="71"/>
  <c r="S20" i="71"/>
  <c r="CA20" i="71" s="1"/>
  <c r="R22" i="71"/>
  <c r="BZ22" i="71" s="1"/>
  <c r="D35" i="68" s="1"/>
  <c r="R18" i="71"/>
  <c r="BZ18" i="71" s="1"/>
  <c r="D31" i="68" s="1"/>
  <c r="S23" i="71"/>
  <c r="CA23" i="71" s="1"/>
  <c r="R23" i="71"/>
  <c r="BZ23" i="71" s="1"/>
  <c r="D36" i="68" s="1"/>
  <c r="S17" i="71"/>
  <c r="CA17" i="71" s="1"/>
  <c r="S18" i="71"/>
  <c r="CA18" i="71" s="1"/>
  <c r="T17" i="71"/>
  <c r="R19" i="71"/>
  <c r="BZ19" i="71" s="1"/>
  <c r="X17" i="72"/>
  <c r="T23" i="71"/>
  <c r="CB23" i="71" s="1"/>
  <c r="H36" i="68" s="1"/>
  <c r="L36" i="68" s="1"/>
  <c r="S21" i="71"/>
  <c r="CA21" i="71" s="1"/>
  <c r="T20" i="71"/>
  <c r="CB20" i="71" s="1"/>
  <c r="T21" i="71"/>
  <c r="CB21" i="71" s="1"/>
  <c r="T18" i="71"/>
  <c r="CB18" i="71" s="1"/>
  <c r="S22" i="71"/>
  <c r="CA22" i="71" s="1"/>
  <c r="T19" i="71"/>
  <c r="CB19" i="71" s="1"/>
  <c r="T22" i="71"/>
  <c r="CB22" i="71" s="1"/>
  <c r="H35" i="68" s="1"/>
  <c r="T24" i="71"/>
  <c r="CB24" i="71" s="1"/>
  <c r="H37" i="68" s="1"/>
  <c r="BX31" i="64"/>
  <c r="CB30" i="70"/>
  <c r="BL31" i="70"/>
  <c r="BL43" i="70"/>
  <c r="AO31" i="70"/>
  <c r="AO43" i="70"/>
  <c r="AD32" i="64"/>
  <c r="AH30" i="70"/>
  <c r="K68" i="73"/>
  <c r="AQ43" i="70"/>
  <c r="AQ31" i="70"/>
  <c r="BF32" i="64"/>
  <c r="BJ30" i="70"/>
  <c r="AY32" i="64"/>
  <c r="BC30" i="70"/>
  <c r="K31" i="66"/>
  <c r="O44" i="70"/>
  <c r="L27" i="65" a="1"/>
  <c r="L27" i="65" s="1"/>
  <c r="L26" i="65"/>
  <c r="BF32" i="70"/>
  <c r="BF43" i="70"/>
  <c r="BX31" i="70"/>
  <c r="BX43" i="70"/>
  <c r="N26" i="65"/>
  <c r="N27" i="65" a="1"/>
  <c r="N27" i="65" s="1"/>
  <c r="BI32" i="64"/>
  <c r="BM64" i="70"/>
  <c r="W64" i="70"/>
  <c r="S32" i="64"/>
  <c r="H66" i="70"/>
  <c r="L160" i="70"/>
  <c r="L331" i="70"/>
  <c r="M1" i="70"/>
  <c r="L102" i="70"/>
  <c r="L101" i="70"/>
  <c r="L17" i="70"/>
  <c r="L125" i="70"/>
  <c r="L63" i="70"/>
  <c r="L109" i="70"/>
  <c r="L121" i="70" s="1"/>
  <c r="L132" i="70" s="1"/>
  <c r="H24" i="64" s="1"/>
  <c r="L29" i="70"/>
  <c r="L147" i="70"/>
  <c r="L97" i="70"/>
  <c r="CG30" i="70"/>
  <c r="CC32" i="64"/>
  <c r="I43" i="70"/>
  <c r="I31" i="70"/>
  <c r="L217" i="73"/>
  <c r="L231" i="73" s="1"/>
  <c r="G241" i="73"/>
  <c r="H256" i="73"/>
  <c r="H260" i="73"/>
  <c r="L30" i="70"/>
  <c r="H34" i="66"/>
  <c r="H98" i="66" s="1"/>
  <c r="N5" i="69"/>
  <c r="O5" i="69"/>
  <c r="H39" i="69"/>
  <c r="E39" i="69" s="1"/>
  <c r="E25" i="69"/>
  <c r="Q5" i="69"/>
  <c r="T5" i="69"/>
  <c r="K5" i="69"/>
  <c r="J5" i="69"/>
  <c r="M5" i="69"/>
  <c r="E69" i="69"/>
  <c r="H8" i="69"/>
  <c r="E8" i="69" s="1"/>
  <c r="H54" i="69"/>
  <c r="E54" i="69" s="1"/>
  <c r="E62" i="69"/>
  <c r="E40" i="69"/>
  <c r="H6" i="69"/>
  <c r="E6" i="69" s="1"/>
  <c r="E10" i="69"/>
  <c r="H7" i="69"/>
  <c r="E7" i="69" s="1"/>
  <c r="E17" i="69"/>
  <c r="J132" i="45"/>
  <c r="J116" i="45"/>
  <c r="K116" i="45"/>
  <c r="K132" i="45"/>
  <c r="L32" i="45"/>
  <c r="E86" i="45"/>
  <c r="G86" i="45"/>
  <c r="E37" i="45"/>
  <c r="G37" i="45"/>
  <c r="D54" i="45" a="1"/>
  <c r="D54" i="45" s="1"/>
  <c r="G53" i="45"/>
  <c r="C86" i="45"/>
  <c r="D103" i="45" a="1"/>
  <c r="D103" i="45" s="1"/>
  <c r="G102" i="45"/>
  <c r="D38" i="45" a="1"/>
  <c r="D38" i="45" s="1"/>
  <c r="C37" i="45"/>
  <c r="C102" i="45"/>
  <c r="I102" i="45" s="1"/>
  <c r="E102" i="45"/>
  <c r="E53" i="45"/>
  <c r="C53" i="45"/>
  <c r="I130" i="70"/>
  <c r="E22" i="64" s="1"/>
  <c r="E97" i="64"/>
  <c r="I128" i="70"/>
  <c r="E20" i="64" s="1"/>
  <c r="E46" i="65"/>
  <c r="I126" i="70"/>
  <c r="E18" i="64" s="1"/>
  <c r="I133" i="70"/>
  <c r="E25" i="64" s="1"/>
  <c r="E97" i="67"/>
  <c r="E57" i="67" s="1"/>
  <c r="I129" i="70"/>
  <c r="E21" i="64" s="1"/>
  <c r="I127" i="70"/>
  <c r="E19" i="64" s="1"/>
  <c r="E97" i="65"/>
  <c r="E39" i="65" s="1"/>
  <c r="E46" i="64"/>
  <c r="E46" i="66"/>
  <c r="E46" i="67"/>
  <c r="I132" i="70"/>
  <c r="E24" i="64" s="1"/>
  <c r="E97" i="66"/>
  <c r="E45" i="66" s="1"/>
  <c r="E48" i="66" s="1"/>
  <c r="I131" i="70"/>
  <c r="E23" i="64" s="1"/>
  <c r="U19" i="1"/>
  <c r="U17" i="1"/>
  <c r="U20" i="1"/>
  <c r="S19" i="1"/>
  <c r="T22" i="1"/>
  <c r="U25" i="1"/>
  <c r="V11" i="1"/>
  <c r="AA21" i="1"/>
  <c r="V9" i="1"/>
  <c r="U23" i="1"/>
  <c r="V23" i="1"/>
  <c r="T17" i="1"/>
  <c r="S24" i="1"/>
  <c r="V26" i="1"/>
  <c r="S27" i="1"/>
  <c r="S25" i="1"/>
  <c r="S16" i="1"/>
  <c r="V12" i="1"/>
  <c r="V27" i="1"/>
  <c r="V20" i="1"/>
  <c r="V6" i="1"/>
  <c r="T20" i="1"/>
  <c r="T24" i="1"/>
  <c r="V5" i="1"/>
  <c r="V25" i="1"/>
  <c r="S20" i="1"/>
  <c r="U27" i="1"/>
  <c r="U24" i="1"/>
  <c r="T26" i="1"/>
  <c r="S26" i="1"/>
  <c r="S18" i="1"/>
  <c r="V10" i="1"/>
  <c r="U22" i="1"/>
  <c r="U18" i="1"/>
  <c r="V8" i="1"/>
  <c r="V14" i="1"/>
  <c r="T23" i="1"/>
  <c r="T27" i="1"/>
  <c r="U16" i="1"/>
  <c r="S23" i="1"/>
  <c r="V24" i="1"/>
  <c r="T18" i="1"/>
  <c r="AA29" i="1"/>
  <c r="V18" i="1"/>
  <c r="T19" i="1"/>
  <c r="V22" i="1"/>
  <c r="U26" i="1"/>
  <c r="V15" i="1"/>
  <c r="S22" i="1"/>
  <c r="V7" i="1"/>
  <c r="S17" i="1"/>
  <c r="V17" i="1"/>
  <c r="V3" i="1"/>
  <c r="T25" i="1"/>
  <c r="AA28" i="1"/>
  <c r="V13" i="1"/>
  <c r="T16" i="1"/>
  <c r="V19" i="1"/>
  <c r="V4" i="1"/>
  <c r="J100" i="70" l="1"/>
  <c r="K103" i="70"/>
  <c r="CC30" i="70"/>
  <c r="BY31" i="64"/>
  <c r="AZ30" i="70"/>
  <c r="AP30" i="70"/>
  <c r="BE30" i="70"/>
  <c r="BM32" i="64"/>
  <c r="U31" i="64"/>
  <c r="Y30" i="70"/>
  <c r="G97" i="66"/>
  <c r="K132" i="70"/>
  <c r="G24" i="64" s="1"/>
  <c r="K128" i="70"/>
  <c r="G20" i="64" s="1"/>
  <c r="K129" i="70"/>
  <c r="G21" i="64" s="1"/>
  <c r="K130" i="70"/>
  <c r="G22" i="64" s="1"/>
  <c r="G57" i="65"/>
  <c r="G33" i="64"/>
  <c r="K133" i="70"/>
  <c r="G25" i="64" s="1"/>
  <c r="G65" i="65"/>
  <c r="K131" i="70"/>
  <c r="G23" i="64" s="1"/>
  <c r="G97" i="67"/>
  <c r="G65" i="67" s="1"/>
  <c r="K127" i="70"/>
  <c r="G19" i="64" s="1"/>
  <c r="G97" i="64"/>
  <c r="I68" i="73"/>
  <c r="I136" i="73" s="1"/>
  <c r="I67" i="73"/>
  <c r="I86" i="45"/>
  <c r="H33" i="68"/>
  <c r="F51" i="65"/>
  <c r="E52" i="65"/>
  <c r="Z32" i="64"/>
  <c r="AD30" i="70"/>
  <c r="J248" i="73"/>
  <c r="J78" i="73"/>
  <c r="J196" i="73"/>
  <c r="J206" i="73"/>
  <c r="J10" i="73"/>
  <c r="J149" i="73"/>
  <c r="K2" i="73"/>
  <c r="K1" i="73" s="1"/>
  <c r="M3" i="70"/>
  <c r="I31" i="66"/>
  <c r="I34" i="66" s="1"/>
  <c r="I98" i="66" s="1"/>
  <c r="M46" i="70"/>
  <c r="BZ32" i="64"/>
  <c r="CD30" i="70"/>
  <c r="L37" i="68"/>
  <c r="O37" i="45"/>
  <c r="K101" i="73"/>
  <c r="AG32" i="64"/>
  <c r="AK30" i="70"/>
  <c r="BR32" i="64"/>
  <c r="BV30" i="70"/>
  <c r="L103" i="70"/>
  <c r="K38" i="73"/>
  <c r="BC32" i="64"/>
  <c r="BG30" i="70"/>
  <c r="R70" i="45"/>
  <c r="I53" i="45"/>
  <c r="E103" i="45"/>
  <c r="N86" i="45"/>
  <c r="E87" i="45"/>
  <c r="L74" i="45"/>
  <c r="M74" i="45"/>
  <c r="P74" i="45"/>
  <c r="AL74" i="45"/>
  <c r="AM74" i="45"/>
  <c r="AI74" i="45"/>
  <c r="W74" i="45"/>
  <c r="AG74" i="45"/>
  <c r="AA74" i="45"/>
  <c r="K74" i="45"/>
  <c r="Q74" i="45"/>
  <c r="AO74" i="45"/>
  <c r="AF74" i="45"/>
  <c r="Z74" i="45"/>
  <c r="O74" i="45"/>
  <c r="U74" i="45"/>
  <c r="J74" i="45"/>
  <c r="AQ74" i="45"/>
  <c r="AK74" i="45"/>
  <c r="N74" i="45"/>
  <c r="T74" i="45"/>
  <c r="I74" i="45"/>
  <c r="AP74" i="45"/>
  <c r="AJ74" i="45"/>
  <c r="Y74" i="45"/>
  <c r="AE74" i="45"/>
  <c r="AB74" i="45"/>
  <c r="R74" i="45"/>
  <c r="AN74" i="45"/>
  <c r="X74" i="45"/>
  <c r="AD74" i="45"/>
  <c r="S74" i="45"/>
  <c r="AC74" i="45"/>
  <c r="V74" i="45"/>
  <c r="AH74" i="45"/>
  <c r="I76" i="45"/>
  <c r="W76" i="45"/>
  <c r="AG76" i="45"/>
  <c r="AD76" i="45"/>
  <c r="R76" i="45"/>
  <c r="M76" i="45"/>
  <c r="X76" i="45"/>
  <c r="AE76" i="45"/>
  <c r="AK76" i="45"/>
  <c r="AO76" i="45"/>
  <c r="AC76" i="45"/>
  <c r="V76" i="45"/>
  <c r="P76" i="45"/>
  <c r="AN76" i="45"/>
  <c r="AB76" i="45"/>
  <c r="U76" i="45"/>
  <c r="O76" i="45"/>
  <c r="K76" i="45"/>
  <c r="AF76" i="45"/>
  <c r="AL76" i="45"/>
  <c r="AA76" i="45"/>
  <c r="T76" i="45"/>
  <c r="N76" i="45"/>
  <c r="J76" i="45"/>
  <c r="Z76" i="45"/>
  <c r="AI76" i="45"/>
  <c r="AP76" i="45"/>
  <c r="AJ76" i="45"/>
  <c r="AQ76" i="45"/>
  <c r="L76" i="45"/>
  <c r="Y76" i="45"/>
  <c r="S76" i="45"/>
  <c r="AM76" i="45"/>
  <c r="Q76" i="45"/>
  <c r="AH76" i="45"/>
  <c r="L80" i="45"/>
  <c r="R80" i="45"/>
  <c r="X80" i="45"/>
  <c r="AD80" i="45"/>
  <c r="AJ80" i="45"/>
  <c r="AP80" i="45"/>
  <c r="M80" i="45"/>
  <c r="S80" i="45"/>
  <c r="Y80" i="45"/>
  <c r="AE80" i="45"/>
  <c r="AQ80" i="45"/>
  <c r="N80" i="45"/>
  <c r="T80" i="45"/>
  <c r="Z80" i="45"/>
  <c r="AF80" i="45"/>
  <c r="AL80" i="45"/>
  <c r="I80" i="45"/>
  <c r="O80" i="45"/>
  <c r="U80" i="45"/>
  <c r="AA80" i="45"/>
  <c r="AG80" i="45"/>
  <c r="AM80" i="45"/>
  <c r="K80" i="45"/>
  <c r="Q80" i="45"/>
  <c r="W80" i="45"/>
  <c r="AC80" i="45"/>
  <c r="AI80" i="45"/>
  <c r="AO80" i="45"/>
  <c r="AK80" i="45"/>
  <c r="AH80" i="45"/>
  <c r="AN80" i="45"/>
  <c r="J80" i="45"/>
  <c r="P80" i="45"/>
  <c r="V80" i="45"/>
  <c r="AB80" i="45"/>
  <c r="AP73" i="45"/>
  <c r="Z73" i="45"/>
  <c r="K73" i="45"/>
  <c r="L73" i="45"/>
  <c r="O73" i="45"/>
  <c r="AF73" i="45"/>
  <c r="V73" i="45"/>
  <c r="Q73" i="45"/>
  <c r="R73" i="45"/>
  <c r="AA73" i="45"/>
  <c r="AK73" i="45"/>
  <c r="AL73" i="45"/>
  <c r="W73" i="45"/>
  <c r="X73" i="45"/>
  <c r="AM73" i="45"/>
  <c r="AQ73" i="45"/>
  <c r="I73" i="45"/>
  <c r="AO73" i="45"/>
  <c r="Y73" i="45"/>
  <c r="J73" i="45"/>
  <c r="AE73" i="45"/>
  <c r="P73" i="45"/>
  <c r="AB73" i="45"/>
  <c r="AC73" i="45"/>
  <c r="AN73" i="45"/>
  <c r="AH73" i="45"/>
  <c r="U73" i="45"/>
  <c r="S73" i="45"/>
  <c r="AD73" i="45"/>
  <c r="AI73" i="45"/>
  <c r="AG73" i="45"/>
  <c r="N73" i="45"/>
  <c r="AJ73" i="45"/>
  <c r="T73" i="45"/>
  <c r="M73" i="45"/>
  <c r="J78" i="45"/>
  <c r="P78" i="45"/>
  <c r="V78" i="45"/>
  <c r="AB78" i="45"/>
  <c r="AH78" i="45"/>
  <c r="AN78" i="45"/>
  <c r="K78" i="45"/>
  <c r="Q78" i="45"/>
  <c r="W78" i="45"/>
  <c r="AC78" i="45"/>
  <c r="AI78" i="45"/>
  <c r="AO78" i="45"/>
  <c r="L78" i="45"/>
  <c r="R78" i="45"/>
  <c r="X78" i="45"/>
  <c r="AD78" i="45"/>
  <c r="AJ78" i="45"/>
  <c r="AP78" i="45"/>
  <c r="M78" i="45"/>
  <c r="S78" i="45"/>
  <c r="Y78" i="45"/>
  <c r="AE78" i="45"/>
  <c r="AK78" i="45"/>
  <c r="AQ78" i="45"/>
  <c r="I78" i="45"/>
  <c r="O78" i="45"/>
  <c r="U78" i="45"/>
  <c r="AA78" i="45"/>
  <c r="AG78" i="45"/>
  <c r="AM78" i="45"/>
  <c r="AF78" i="45"/>
  <c r="AL78" i="45"/>
  <c r="N78" i="45"/>
  <c r="T78" i="45"/>
  <c r="Z78" i="45"/>
  <c r="K79" i="45"/>
  <c r="Q79" i="45"/>
  <c r="W79" i="45"/>
  <c r="AC79" i="45"/>
  <c r="AI79" i="45"/>
  <c r="AO79" i="45"/>
  <c r="L79" i="45"/>
  <c r="R79" i="45"/>
  <c r="X79" i="45"/>
  <c r="AD79" i="45"/>
  <c r="AJ79" i="45"/>
  <c r="AP79" i="45"/>
  <c r="M79" i="45"/>
  <c r="S79" i="45"/>
  <c r="Y79" i="45"/>
  <c r="AE79" i="45"/>
  <c r="AK79" i="45"/>
  <c r="AQ79" i="45"/>
  <c r="N79" i="45"/>
  <c r="T79" i="45"/>
  <c r="Z79" i="45"/>
  <c r="AF79" i="45"/>
  <c r="AL79" i="45"/>
  <c r="J79" i="45"/>
  <c r="P79" i="45"/>
  <c r="V79" i="45"/>
  <c r="AB79" i="45"/>
  <c r="AH79" i="45"/>
  <c r="AN79" i="45"/>
  <c r="AG79" i="45"/>
  <c r="AM79" i="45"/>
  <c r="I79" i="45"/>
  <c r="O79" i="45"/>
  <c r="U79" i="45"/>
  <c r="AA79" i="45"/>
  <c r="AN75" i="45"/>
  <c r="N75" i="45"/>
  <c r="V75" i="45"/>
  <c r="U75" i="45"/>
  <c r="J75" i="45"/>
  <c r="AM75" i="45"/>
  <c r="AF75" i="45"/>
  <c r="Z75" i="45"/>
  <c r="T75" i="45"/>
  <c r="M75" i="45"/>
  <c r="I75" i="45"/>
  <c r="AL75" i="45"/>
  <c r="AE75" i="45"/>
  <c r="AQ75" i="45"/>
  <c r="Q75" i="45"/>
  <c r="K75" i="45"/>
  <c r="AO75" i="45"/>
  <c r="AI75" i="45"/>
  <c r="AK75" i="45"/>
  <c r="Y75" i="45"/>
  <c r="W75" i="45"/>
  <c r="AJ75" i="45"/>
  <c r="AD75" i="45"/>
  <c r="X75" i="45"/>
  <c r="R75" i="45"/>
  <c r="AC75" i="45"/>
  <c r="AP75" i="45"/>
  <c r="AH75" i="45"/>
  <c r="AB75" i="45"/>
  <c r="P75" i="45"/>
  <c r="L75" i="45"/>
  <c r="AG75" i="45"/>
  <c r="AA75" i="45"/>
  <c r="O75" i="45"/>
  <c r="S75" i="45"/>
  <c r="M81" i="45"/>
  <c r="S81" i="45"/>
  <c r="Y81" i="45"/>
  <c r="AE81" i="45"/>
  <c r="AK81" i="45"/>
  <c r="AQ81" i="45"/>
  <c r="N81" i="45"/>
  <c r="AF81" i="45"/>
  <c r="AL81" i="45"/>
  <c r="Z81" i="45"/>
  <c r="I81" i="45"/>
  <c r="O81" i="45"/>
  <c r="U81" i="45"/>
  <c r="AA81" i="45"/>
  <c r="AG81" i="45"/>
  <c r="AM81" i="45"/>
  <c r="P81" i="45"/>
  <c r="AB81" i="45"/>
  <c r="AN81" i="45"/>
  <c r="J81" i="45"/>
  <c r="V81" i="45"/>
  <c r="AH81" i="45"/>
  <c r="L81" i="45"/>
  <c r="R81" i="45"/>
  <c r="X81" i="45"/>
  <c r="AD81" i="45"/>
  <c r="AJ81" i="45"/>
  <c r="AP81" i="45"/>
  <c r="T81" i="45"/>
  <c r="AI81" i="45"/>
  <c r="AO81" i="45"/>
  <c r="K81" i="45"/>
  <c r="Q81" i="45"/>
  <c r="W81" i="45"/>
  <c r="AC81" i="45"/>
  <c r="AC72" i="45"/>
  <c r="M72" i="45"/>
  <c r="AG72" i="45"/>
  <c r="AH72" i="45"/>
  <c r="AI72" i="45"/>
  <c r="R72" i="45"/>
  <c r="S72" i="45"/>
  <c r="AF72" i="45"/>
  <c r="AM72" i="45"/>
  <c r="AN72" i="45"/>
  <c r="AO72" i="45"/>
  <c r="X72" i="45"/>
  <c r="Y72" i="45"/>
  <c r="I72" i="45"/>
  <c r="J72" i="45"/>
  <c r="K72" i="45"/>
  <c r="N72" i="45"/>
  <c r="AD72" i="45"/>
  <c r="AE72" i="45"/>
  <c r="O72" i="45"/>
  <c r="U72" i="45"/>
  <c r="P72" i="45"/>
  <c r="Q72" i="45"/>
  <c r="Z72" i="45"/>
  <c r="AJ72" i="45"/>
  <c r="AK72" i="45"/>
  <c r="AB72" i="45"/>
  <c r="L72" i="45"/>
  <c r="T72" i="45"/>
  <c r="W72" i="45"/>
  <c r="AA72" i="45"/>
  <c r="AQ72" i="45"/>
  <c r="AP72" i="45"/>
  <c r="AL72" i="45"/>
  <c r="V72" i="45"/>
  <c r="I77" i="45"/>
  <c r="O77" i="45"/>
  <c r="U77" i="45"/>
  <c r="AA77" i="45"/>
  <c r="AG77" i="45"/>
  <c r="AM77" i="45"/>
  <c r="J77" i="45"/>
  <c r="P77" i="45"/>
  <c r="V77" i="45"/>
  <c r="AB77" i="45"/>
  <c r="AH77" i="45"/>
  <c r="AN77" i="45"/>
  <c r="K77" i="45"/>
  <c r="Q77" i="45"/>
  <c r="W77" i="45"/>
  <c r="AC77" i="45"/>
  <c r="AI77" i="45"/>
  <c r="AO77" i="45"/>
  <c r="L77" i="45"/>
  <c r="R77" i="45"/>
  <c r="X77" i="45"/>
  <c r="AD77" i="45"/>
  <c r="AJ77" i="45"/>
  <c r="AP77" i="45"/>
  <c r="N77" i="45"/>
  <c r="T77" i="45"/>
  <c r="Z77" i="45"/>
  <c r="AF77" i="45"/>
  <c r="AL77" i="45"/>
  <c r="AE77" i="45"/>
  <c r="AK77" i="45"/>
  <c r="AQ77" i="45"/>
  <c r="M77" i="45"/>
  <c r="S77" i="45"/>
  <c r="Y77" i="45"/>
  <c r="AH37" i="45"/>
  <c r="AQ37" i="45"/>
  <c r="T37" i="45"/>
  <c r="L37" i="45"/>
  <c r="K37" i="45"/>
  <c r="J37" i="45"/>
  <c r="I37" i="45"/>
  <c r="AK37" i="45"/>
  <c r="AP37" i="45"/>
  <c r="AO37" i="45"/>
  <c r="AN37" i="45"/>
  <c r="AM37" i="45"/>
  <c r="AL37" i="45"/>
  <c r="AJ37" i="45"/>
  <c r="D39" i="45" a="1"/>
  <c r="D39" i="45" s="1"/>
  <c r="D40" i="45" s="1" a="1"/>
  <c r="D40" i="45" s="1"/>
  <c r="AE37" i="45"/>
  <c r="AF37" i="45"/>
  <c r="Y37" i="45"/>
  <c r="AD37" i="45"/>
  <c r="AC37" i="45"/>
  <c r="AB37" i="45"/>
  <c r="AA37" i="45"/>
  <c r="AG37" i="45"/>
  <c r="Z37" i="45"/>
  <c r="S37" i="45"/>
  <c r="X37" i="45"/>
  <c r="W37" i="45"/>
  <c r="V37" i="45"/>
  <c r="U37" i="45"/>
  <c r="AI37" i="45"/>
  <c r="N37" i="45"/>
  <c r="M37" i="45"/>
  <c r="R37" i="45"/>
  <c r="Q37" i="45"/>
  <c r="P37" i="45"/>
  <c r="J53" i="45"/>
  <c r="K53" i="45"/>
  <c r="L53" i="45"/>
  <c r="M52" i="45"/>
  <c r="L102" i="45"/>
  <c r="M102" i="45"/>
  <c r="K102" i="45"/>
  <c r="J102" i="45"/>
  <c r="M101" i="45"/>
  <c r="L86" i="45"/>
  <c r="K86" i="45"/>
  <c r="M86" i="45"/>
  <c r="J86" i="45"/>
  <c r="D88" i="45" a="1"/>
  <c r="D88" i="45" s="1"/>
  <c r="G87" i="45"/>
  <c r="AS71" i="45"/>
  <c r="AB1" i="1"/>
  <c r="F65" i="67"/>
  <c r="F45" i="67"/>
  <c r="CA25" i="71"/>
  <c r="L33" i="68"/>
  <c r="BD32" i="64"/>
  <c r="BH30" i="70"/>
  <c r="AA32" i="64"/>
  <c r="AE30" i="70"/>
  <c r="BS30" i="70"/>
  <c r="BO32" i="64"/>
  <c r="F57" i="65"/>
  <c r="F45" i="65"/>
  <c r="F48" i="65" s="1"/>
  <c r="F65" i="66"/>
  <c r="L127" i="70"/>
  <c r="H19" i="64" s="1"/>
  <c r="H97" i="67"/>
  <c r="H65" i="67" s="1"/>
  <c r="L131" i="70"/>
  <c r="H23" i="64" s="1"/>
  <c r="H33" i="64"/>
  <c r="L130" i="70"/>
  <c r="H22" i="64" s="1"/>
  <c r="F57" i="66"/>
  <c r="F45" i="64"/>
  <c r="H97" i="66"/>
  <c r="H65" i="66" s="1"/>
  <c r="H97" i="65"/>
  <c r="H65" i="65" s="1"/>
  <c r="L133" i="70"/>
  <c r="H25" i="64" s="1"/>
  <c r="L128" i="70"/>
  <c r="H20" i="64" s="1"/>
  <c r="L129" i="70"/>
  <c r="H21" i="64" s="1"/>
  <c r="H97" i="64"/>
  <c r="H57" i="64" s="1"/>
  <c r="I111" i="73"/>
  <c r="I116" i="73"/>
  <c r="K126" i="73"/>
  <c r="L58" i="73"/>
  <c r="O31" i="70"/>
  <c r="L68" i="73"/>
  <c r="K136" i="73"/>
  <c r="Q31" i="70"/>
  <c r="I125" i="73"/>
  <c r="I59" i="73"/>
  <c r="J57" i="73"/>
  <c r="BG31" i="64"/>
  <c r="BK30" i="70"/>
  <c r="BY30" i="70"/>
  <c r="BU32" i="64"/>
  <c r="AO32" i="64"/>
  <c r="AS30" i="70"/>
  <c r="O167" i="70"/>
  <c r="K167" i="70"/>
  <c r="L38" i="73"/>
  <c r="K106" i="73"/>
  <c r="N215" i="73"/>
  <c r="N210" i="73"/>
  <c r="N211" i="73"/>
  <c r="O4" i="73"/>
  <c r="N214" i="73"/>
  <c r="N213" i="73"/>
  <c r="N216" i="73"/>
  <c r="N209" i="73"/>
  <c r="N212" i="73"/>
  <c r="BT30" i="70"/>
  <c r="BP32" i="64"/>
  <c r="BE31" i="64"/>
  <c r="BI30" i="70"/>
  <c r="S137" i="70"/>
  <c r="O19" i="66"/>
  <c r="D19" i="66" s="1"/>
  <c r="CI30" i="70"/>
  <c r="CE32" i="64"/>
  <c r="AY30" i="70"/>
  <c r="AU31" i="64"/>
  <c r="N31" i="70"/>
  <c r="I42" i="73"/>
  <c r="D34" i="68"/>
  <c r="L34" i="68" s="1"/>
  <c r="I95" i="73"/>
  <c r="J27" i="73"/>
  <c r="I29" i="73"/>
  <c r="L101" i="73"/>
  <c r="M33" i="73"/>
  <c r="L100" i="70"/>
  <c r="BB32" i="64"/>
  <c r="BF30" i="70"/>
  <c r="AK31" i="64"/>
  <c r="AO30" i="70"/>
  <c r="T25" i="71"/>
  <c r="K23" i="73" s="1"/>
  <c r="CB17" i="71"/>
  <c r="CB25" i="71" s="1"/>
  <c r="R25" i="71"/>
  <c r="I23" i="73" s="1"/>
  <c r="F38" i="67"/>
  <c r="G17" i="67"/>
  <c r="K116" i="73"/>
  <c r="L48" i="73"/>
  <c r="I13" i="73"/>
  <c r="I12" i="73"/>
  <c r="I106" i="73"/>
  <c r="AZ31" i="64"/>
  <c r="BD30" i="70"/>
  <c r="P167" i="70"/>
  <c r="L167" i="70"/>
  <c r="M167" i="70"/>
  <c r="F51" i="66"/>
  <c r="E52" i="66"/>
  <c r="M217" i="73"/>
  <c r="M231" i="73" s="1"/>
  <c r="N51" i="70" s="1"/>
  <c r="I33" i="73"/>
  <c r="I32" i="73"/>
  <c r="N222" i="73"/>
  <c r="O221" i="73"/>
  <c r="H32" i="68"/>
  <c r="S44" i="70"/>
  <c r="O31" i="66"/>
  <c r="H31" i="68"/>
  <c r="L31" i="68" s="1"/>
  <c r="F30" i="64"/>
  <c r="BA30" i="70"/>
  <c r="AW32" i="64"/>
  <c r="CF30" i="70"/>
  <c r="CB31" i="64"/>
  <c r="H17" i="65"/>
  <c r="G38" i="65"/>
  <c r="BZ17" i="71"/>
  <c r="BZ25" i="71" s="1"/>
  <c r="M31" i="70"/>
  <c r="M43" i="70"/>
  <c r="M18" i="73"/>
  <c r="L86" i="73"/>
  <c r="I47" i="73"/>
  <c r="L96" i="73"/>
  <c r="M28" i="73"/>
  <c r="M331" i="70"/>
  <c r="M101" i="70"/>
  <c r="N1" i="70"/>
  <c r="M125" i="70"/>
  <c r="M102" i="70"/>
  <c r="M17" i="70"/>
  <c r="M160" i="70"/>
  <c r="M109" i="70"/>
  <c r="M121" i="70" s="1"/>
  <c r="M147" i="70"/>
  <c r="M29" i="70"/>
  <c r="M97" i="70"/>
  <c r="M63" i="70"/>
  <c r="AM31" i="64"/>
  <c r="AQ30" i="70"/>
  <c r="I34" i="65"/>
  <c r="I98" i="65" s="1"/>
  <c r="D31" i="65"/>
  <c r="D34" i="65" s="1"/>
  <c r="F51" i="67"/>
  <c r="E52" i="67"/>
  <c r="BW25" i="71"/>
  <c r="D38" i="68" s="1"/>
  <c r="BY25" i="71"/>
  <c r="H30" i="68"/>
  <c r="M200" i="73"/>
  <c r="H200" i="73"/>
  <c r="P200" i="73"/>
  <c r="R200" i="73"/>
  <c r="Q200" i="73"/>
  <c r="I200" i="73"/>
  <c r="N200" i="73"/>
  <c r="O200" i="73"/>
  <c r="L200" i="73"/>
  <c r="J200" i="73"/>
  <c r="K200" i="73"/>
  <c r="R31" i="70"/>
  <c r="Y31" i="64"/>
  <c r="AC30" i="70"/>
  <c r="H64" i="70"/>
  <c r="AW30" i="70"/>
  <c r="AS31" i="64"/>
  <c r="J37" i="73"/>
  <c r="I105" i="73"/>
  <c r="I39" i="73"/>
  <c r="U30" i="70"/>
  <c r="Q31" i="64"/>
  <c r="Q167" i="70"/>
  <c r="G198" i="73"/>
  <c r="I167" i="70"/>
  <c r="J167" i="70"/>
  <c r="G17" i="66"/>
  <c r="H17" i="66" s="1"/>
  <c r="F38" i="66"/>
  <c r="K81" i="73"/>
  <c r="L13" i="73"/>
  <c r="CF31" i="64"/>
  <c r="CJ30" i="70"/>
  <c r="T31" i="64"/>
  <c r="X30" i="70"/>
  <c r="K43" i="73"/>
  <c r="G17" i="64"/>
  <c r="F38" i="64"/>
  <c r="I131" i="73"/>
  <c r="H136" i="70"/>
  <c r="I18" i="73"/>
  <c r="I17" i="73"/>
  <c r="D31" i="67"/>
  <c r="I34" i="67"/>
  <c r="I98" i="67" s="1"/>
  <c r="BQ31" i="64"/>
  <c r="BU30" i="70"/>
  <c r="I30" i="70"/>
  <c r="E31" i="64"/>
  <c r="E57" i="64" s="1"/>
  <c r="E58" i="64" s="1"/>
  <c r="F58" i="64" s="1"/>
  <c r="BT31" i="64"/>
  <c r="BX30" i="70"/>
  <c r="BH31" i="64"/>
  <c r="BL30" i="70"/>
  <c r="L35" i="68"/>
  <c r="S25" i="71"/>
  <c r="J23" i="73" s="1"/>
  <c r="J91" i="73" s="1"/>
  <c r="I53" i="73"/>
  <c r="I52" i="73"/>
  <c r="K63" i="73"/>
  <c r="J67" i="73"/>
  <c r="I69" i="73"/>
  <c r="I135" i="73"/>
  <c r="R167" i="70"/>
  <c r="N167" i="70"/>
  <c r="S167" i="70"/>
  <c r="N27" i="66" a="1"/>
  <c r="N27" i="66" s="1"/>
  <c r="N28" i="66" a="1"/>
  <c r="N28" i="66" s="1"/>
  <c r="N26" i="66"/>
  <c r="E52" i="64"/>
  <c r="F51" i="64"/>
  <c r="J62" i="73"/>
  <c r="I130" i="73"/>
  <c r="I64" i="73"/>
  <c r="J73" i="73"/>
  <c r="J81" i="73"/>
  <c r="L53" i="73"/>
  <c r="K121" i="73"/>
  <c r="CA32" i="64"/>
  <c r="CE30" i="70"/>
  <c r="D32" i="68"/>
  <c r="L28" i="66" a="1"/>
  <c r="L28" i="66" s="1"/>
  <c r="L26" i="66"/>
  <c r="L27" i="66" a="1"/>
  <c r="L27" i="66" s="1"/>
  <c r="BL31" i="64"/>
  <c r="BP30" i="70"/>
  <c r="I28" i="65" a="1"/>
  <c r="I28" i="65" s="1"/>
  <c r="D28" i="65" s="1"/>
  <c r="I27" i="65" a="1"/>
  <c r="I27" i="65" s="1"/>
  <c r="D27" i="65" s="1"/>
  <c r="I26" i="65"/>
  <c r="I96" i="73"/>
  <c r="D19" i="65"/>
  <c r="D26" i="65" s="1"/>
  <c r="H261" i="73"/>
  <c r="H5" i="69"/>
  <c r="E5" i="69" s="1"/>
  <c r="L116" i="45"/>
  <c r="L132" i="45"/>
  <c r="M32" i="45"/>
  <c r="C87" i="45"/>
  <c r="D104" i="45" a="1"/>
  <c r="D104" i="45" s="1"/>
  <c r="AS36" i="45"/>
  <c r="C38" i="45"/>
  <c r="G38" i="45"/>
  <c r="D55" i="45" a="1"/>
  <c r="D55" i="45" s="1"/>
  <c r="C54" i="45"/>
  <c r="E54" i="45"/>
  <c r="G54" i="45"/>
  <c r="G103" i="45"/>
  <c r="C103" i="45"/>
  <c r="L103" i="45" s="1"/>
  <c r="E38" i="45"/>
  <c r="E65" i="67"/>
  <c r="E39" i="67"/>
  <c r="E45" i="64"/>
  <c r="E39" i="64"/>
  <c r="E45" i="67"/>
  <c r="E48" i="67" s="1"/>
  <c r="F39" i="65"/>
  <c r="G45" i="67"/>
  <c r="E65" i="66"/>
  <c r="E39" i="66"/>
  <c r="E57" i="66"/>
  <c r="E58" i="66" s="1"/>
  <c r="I134" i="70"/>
  <c r="G57" i="67"/>
  <c r="E57" i="65"/>
  <c r="E58" i="65" s="1"/>
  <c r="E65" i="65"/>
  <c r="E45" i="65"/>
  <c r="E48" i="65" s="1"/>
  <c r="G45" i="64"/>
  <c r="G45" i="66"/>
  <c r="F98" i="64"/>
  <c r="F65" i="64"/>
  <c r="E26" i="64"/>
  <c r="E28" i="64" a="1"/>
  <c r="E28" i="64" s="1"/>
  <c r="E27" i="64" a="1"/>
  <c r="E27" i="64" s="1"/>
  <c r="E58" i="67"/>
  <c r="F58" i="67" s="1"/>
  <c r="W2" i="1"/>
  <c r="W18" i="1"/>
  <c r="W3" i="1"/>
  <c r="W23" i="1"/>
  <c r="W19" i="1"/>
  <c r="AB29" i="1"/>
  <c r="W27" i="1"/>
  <c r="AB28" i="1"/>
  <c r="W25" i="1"/>
  <c r="AB21" i="1"/>
  <c r="W20" i="1"/>
  <c r="W22" i="1"/>
  <c r="V2" i="1"/>
  <c r="W24" i="1"/>
  <c r="W26" i="1"/>
  <c r="H17" i="64" l="1"/>
  <c r="G39" i="65"/>
  <c r="M103" i="70"/>
  <c r="L2" i="73"/>
  <c r="L1" i="73" s="1"/>
  <c r="N3" i="70"/>
  <c r="K248" i="73"/>
  <c r="K206" i="73"/>
  <c r="K10" i="73"/>
  <c r="K149" i="73"/>
  <c r="K78" i="73"/>
  <c r="K196" i="73"/>
  <c r="F39" i="67"/>
  <c r="F39" i="66"/>
  <c r="J141" i="73"/>
  <c r="G51" i="65"/>
  <c r="F52" i="65"/>
  <c r="S70" i="45"/>
  <c r="S67" i="45" s="1"/>
  <c r="L87" i="45"/>
  <c r="I54" i="45"/>
  <c r="J87" i="45"/>
  <c r="J103" i="45"/>
  <c r="AO38" i="45"/>
  <c r="AN38" i="45"/>
  <c r="I87" i="45"/>
  <c r="M87" i="45"/>
  <c r="M103" i="45"/>
  <c r="K103" i="45"/>
  <c r="AF38" i="45"/>
  <c r="E104" i="45"/>
  <c r="AQ38" i="45"/>
  <c r="I103" i="45"/>
  <c r="G88" i="45"/>
  <c r="K87" i="45"/>
  <c r="AP38" i="45"/>
  <c r="J54" i="45"/>
  <c r="K54" i="45"/>
  <c r="M54" i="45"/>
  <c r="D56" i="45" a="1"/>
  <c r="D56" i="45" s="1"/>
  <c r="D57" i="45" s="1" a="1"/>
  <c r="D57" i="45" s="1"/>
  <c r="L54" i="45"/>
  <c r="D41" i="45" a="1"/>
  <c r="D41" i="45" s="1"/>
  <c r="D42" i="45" s="1" a="1"/>
  <c r="D42" i="45" s="1"/>
  <c r="C39" i="45"/>
  <c r="U38" i="45"/>
  <c r="N38" i="45"/>
  <c r="Y38" i="45"/>
  <c r="X38" i="45"/>
  <c r="W38" i="45"/>
  <c r="V38" i="45"/>
  <c r="G39" i="45"/>
  <c r="AM39" i="45" s="1"/>
  <c r="I38" i="45"/>
  <c r="AA38" i="45"/>
  <c r="S38" i="45"/>
  <c r="R38" i="45"/>
  <c r="Q38" i="45"/>
  <c r="P38" i="45"/>
  <c r="AL38" i="45"/>
  <c r="O38" i="45"/>
  <c r="M38" i="45"/>
  <c r="L38" i="45"/>
  <c r="K38" i="45"/>
  <c r="J38" i="45"/>
  <c r="AL39" i="45"/>
  <c r="AM38" i="45"/>
  <c r="Z38" i="45"/>
  <c r="AK38" i="45"/>
  <c r="AJ38" i="45"/>
  <c r="AI38" i="45"/>
  <c r="AH38" i="45"/>
  <c r="E39" i="45"/>
  <c r="AG38" i="45"/>
  <c r="T38" i="45"/>
  <c r="AE38" i="45"/>
  <c r="AD38" i="45"/>
  <c r="AC38" i="45"/>
  <c r="AB38" i="45"/>
  <c r="N54" i="45"/>
  <c r="AS79" i="45"/>
  <c r="N102" i="45"/>
  <c r="N103" i="45"/>
  <c r="N101" i="45"/>
  <c r="N87" i="45"/>
  <c r="M85" i="45"/>
  <c r="N85" i="45"/>
  <c r="D89" i="45" a="1"/>
  <c r="D89" i="45" s="1"/>
  <c r="C88" i="45"/>
  <c r="J88" i="45" s="1"/>
  <c r="E88" i="45"/>
  <c r="AS81" i="45"/>
  <c r="Q67" i="45"/>
  <c r="K67" i="45"/>
  <c r="L67" i="45"/>
  <c r="R67" i="45"/>
  <c r="O67" i="45"/>
  <c r="P67" i="45"/>
  <c r="I67" i="45"/>
  <c r="J67" i="45"/>
  <c r="M67" i="45"/>
  <c r="N67" i="45"/>
  <c r="AS77" i="45"/>
  <c r="AS78" i="45"/>
  <c r="AS80" i="45"/>
  <c r="AS74" i="45"/>
  <c r="AS76" i="45"/>
  <c r="AS73" i="45"/>
  <c r="AS72" i="45"/>
  <c r="AS75" i="45"/>
  <c r="F58" i="65"/>
  <c r="G58" i="65" s="1"/>
  <c r="AC1" i="1"/>
  <c r="I22" i="73"/>
  <c r="I72" i="73" s="1"/>
  <c r="H38" i="68"/>
  <c r="L38" i="68" s="1"/>
  <c r="H45" i="65"/>
  <c r="H48" i="65" s="1"/>
  <c r="H57" i="67"/>
  <c r="H45" i="67"/>
  <c r="H57" i="65"/>
  <c r="H57" i="66"/>
  <c r="H45" i="64"/>
  <c r="H34" i="64"/>
  <c r="H98" i="64" s="1"/>
  <c r="H45" i="66"/>
  <c r="F58" i="66"/>
  <c r="L63" i="73"/>
  <c r="K131" i="73"/>
  <c r="I121" i="73"/>
  <c r="M13" i="73"/>
  <c r="L81" i="73"/>
  <c r="I17" i="66"/>
  <c r="H38" i="66"/>
  <c r="M40" i="65"/>
  <c r="Q142" i="70"/>
  <c r="M40" i="64" s="1"/>
  <c r="M100" i="70"/>
  <c r="I91" i="73"/>
  <c r="L32" i="68"/>
  <c r="I101" i="73"/>
  <c r="G51" i="66"/>
  <c r="F52" i="66"/>
  <c r="J12" i="73"/>
  <c r="I14" i="73"/>
  <c r="I80" i="73"/>
  <c r="H17" i="67"/>
  <c r="G38" i="67"/>
  <c r="L23" i="73"/>
  <c r="K91" i="73"/>
  <c r="I110" i="73"/>
  <c r="J42" i="73"/>
  <c r="I44" i="73"/>
  <c r="I132" i="73"/>
  <c r="O40" i="65"/>
  <c r="S142" i="70"/>
  <c r="O40" i="64" s="1"/>
  <c r="N40" i="65"/>
  <c r="R142" i="70"/>
  <c r="N40" i="64" s="1"/>
  <c r="I137" i="73"/>
  <c r="I17" i="64"/>
  <c r="H38" i="64"/>
  <c r="E40" i="65"/>
  <c r="H167" i="70"/>
  <c r="I107" i="73"/>
  <c r="G51" i="67"/>
  <c r="F52" i="67"/>
  <c r="M132" i="70"/>
  <c r="I97" i="67"/>
  <c r="I97" i="64"/>
  <c r="M133" i="70"/>
  <c r="I97" i="65"/>
  <c r="M131" i="70"/>
  <c r="M130" i="70"/>
  <c r="M128" i="70"/>
  <c r="I97" i="66"/>
  <c r="M127" i="70"/>
  <c r="I33" i="64"/>
  <c r="M129" i="70"/>
  <c r="N28" i="73"/>
  <c r="M96" i="73"/>
  <c r="M86" i="73"/>
  <c r="N18" i="73"/>
  <c r="P221" i="73"/>
  <c r="O222" i="73"/>
  <c r="L142" i="70"/>
  <c r="H40" i="64" s="1"/>
  <c r="H40" i="65"/>
  <c r="I81" i="73"/>
  <c r="I73" i="73"/>
  <c r="M101" i="73"/>
  <c r="N33" i="73"/>
  <c r="K27" i="73"/>
  <c r="J29" i="73"/>
  <c r="J95" i="73"/>
  <c r="J97" i="73" s="1"/>
  <c r="G40" i="65"/>
  <c r="I127" i="73"/>
  <c r="M68" i="73"/>
  <c r="L136" i="73"/>
  <c r="J64" i="73"/>
  <c r="K62" i="73"/>
  <c r="J130" i="73"/>
  <c r="J132" i="73" s="1"/>
  <c r="J17" i="73"/>
  <c r="I85" i="73"/>
  <c r="I19" i="73"/>
  <c r="L43" i="73"/>
  <c r="K111" i="73"/>
  <c r="K73" i="73"/>
  <c r="N31" i="64"/>
  <c r="G200" i="73"/>
  <c r="D30" i="68"/>
  <c r="L30" i="68" s="1"/>
  <c r="N147" i="70"/>
  <c r="N102" i="70"/>
  <c r="N17" i="70"/>
  <c r="N109" i="70"/>
  <c r="N121" i="70" s="1"/>
  <c r="N97" i="70"/>
  <c r="N125" i="70"/>
  <c r="N101" i="70"/>
  <c r="N331" i="70"/>
  <c r="N63" i="70"/>
  <c r="O1" i="70"/>
  <c r="N160" i="70"/>
  <c r="N29" i="70"/>
  <c r="I31" i="64"/>
  <c r="M30" i="70"/>
  <c r="G30" i="64"/>
  <c r="S31" i="70"/>
  <c r="N48" i="70"/>
  <c r="J32" i="67"/>
  <c r="N49" i="70"/>
  <c r="M48" i="73"/>
  <c r="L116" i="73"/>
  <c r="I97" i="73"/>
  <c r="N217" i="73"/>
  <c r="O215" i="73"/>
  <c r="O213" i="73"/>
  <c r="O216" i="73"/>
  <c r="O214" i="73"/>
  <c r="P4" i="73"/>
  <c r="O211" i="73"/>
  <c r="O210" i="73"/>
  <c r="O212" i="73"/>
  <c r="O209" i="73"/>
  <c r="J125" i="73"/>
  <c r="J127" i="73" s="1"/>
  <c r="J59" i="73"/>
  <c r="K57" i="73"/>
  <c r="L121" i="73"/>
  <c r="M53" i="73"/>
  <c r="G51" i="64"/>
  <c r="F52" i="64"/>
  <c r="N142" i="70"/>
  <c r="J40" i="64" s="1"/>
  <c r="J40" i="65"/>
  <c r="J69" i="73"/>
  <c r="J135" i="73"/>
  <c r="J137" i="73" s="1"/>
  <c r="K67" i="73"/>
  <c r="I120" i="73"/>
  <c r="J52" i="73"/>
  <c r="I54" i="73"/>
  <c r="E34" i="64"/>
  <c r="I86" i="73"/>
  <c r="F40" i="65"/>
  <c r="K37" i="73"/>
  <c r="J39" i="73"/>
  <c r="J105" i="73"/>
  <c r="J107" i="73" s="1"/>
  <c r="J47" i="73"/>
  <c r="I49" i="73"/>
  <c r="I115" i="73"/>
  <c r="I90" i="73"/>
  <c r="J22" i="73"/>
  <c r="H38" i="65"/>
  <c r="I17" i="65"/>
  <c r="I34" i="73"/>
  <c r="I100" i="73"/>
  <c r="J32" i="73"/>
  <c r="M142" i="70"/>
  <c r="I40" i="64" s="1"/>
  <c r="I40" i="65"/>
  <c r="P142" i="70"/>
  <c r="L40" i="64" s="1"/>
  <c r="L40" i="65"/>
  <c r="J31" i="64"/>
  <c r="O28" i="66" a="1"/>
  <c r="O28" i="66" s="1"/>
  <c r="O27" i="66" a="1"/>
  <c r="O27" i="66" s="1"/>
  <c r="O26" i="66"/>
  <c r="M38" i="73"/>
  <c r="L106" i="73"/>
  <c r="O142" i="70"/>
  <c r="K40" i="64" s="1"/>
  <c r="K40" i="65"/>
  <c r="M31" i="64"/>
  <c r="K31" i="64"/>
  <c r="M58" i="73"/>
  <c r="L126" i="73"/>
  <c r="H122" i="70" a="1"/>
  <c r="H122" i="70" s="1"/>
  <c r="N32" i="45"/>
  <c r="M116" i="45"/>
  <c r="M132" i="45"/>
  <c r="C104" i="45"/>
  <c r="G104" i="45"/>
  <c r="D105" i="45" a="1"/>
  <c r="D105" i="45" s="1"/>
  <c r="AS37" i="45"/>
  <c r="C40" i="45"/>
  <c r="E40" i="45"/>
  <c r="G40" i="45"/>
  <c r="E55" i="45"/>
  <c r="G55" i="45"/>
  <c r="C55" i="45"/>
  <c r="F39" i="64"/>
  <c r="E41" i="66"/>
  <c r="E47" i="66" s="1"/>
  <c r="E49" i="66" s="1"/>
  <c r="G58" i="67"/>
  <c r="E48" i="64"/>
  <c r="X14" i="1"/>
  <c r="W9" i="1"/>
  <c r="W15" i="1"/>
  <c r="W14" i="1"/>
  <c r="AC29" i="1"/>
  <c r="AC28" i="1"/>
  <c r="X22" i="1"/>
  <c r="W13" i="1"/>
  <c r="W7" i="1"/>
  <c r="N103" i="70" l="1"/>
  <c r="J17" i="64"/>
  <c r="G39" i="67"/>
  <c r="I24" i="73"/>
  <c r="AK39" i="45"/>
  <c r="H51" i="65"/>
  <c r="G52" i="65"/>
  <c r="N100" i="70"/>
  <c r="AI39" i="45"/>
  <c r="O3" i="70"/>
  <c r="M2" i="73"/>
  <c r="M1" i="73" s="1"/>
  <c r="AJ39" i="45"/>
  <c r="L206" i="73"/>
  <c r="L78" i="73"/>
  <c r="L248" i="73"/>
  <c r="L10" i="73"/>
  <c r="L149" i="73"/>
  <c r="L196" i="73"/>
  <c r="K141" i="73"/>
  <c r="AH39" i="45"/>
  <c r="AD40" i="45"/>
  <c r="S55" i="45"/>
  <c r="K104" i="45"/>
  <c r="AO39" i="45"/>
  <c r="Y55" i="45"/>
  <c r="I104" i="45"/>
  <c r="E89" i="45"/>
  <c r="N104" i="45"/>
  <c r="I88" i="45"/>
  <c r="M104" i="45"/>
  <c r="M88" i="45"/>
  <c r="N88" i="45"/>
  <c r="L88" i="45"/>
  <c r="L104" i="45"/>
  <c r="K88" i="45"/>
  <c r="E105" i="45"/>
  <c r="J104" i="45"/>
  <c r="J55" i="45"/>
  <c r="G56" i="45"/>
  <c r="AD55" i="45"/>
  <c r="AB55" i="45"/>
  <c r="Z55" i="45"/>
  <c r="X55" i="45"/>
  <c r="W55" i="45"/>
  <c r="V55" i="45"/>
  <c r="U55" i="45"/>
  <c r="T55" i="45"/>
  <c r="C56" i="45"/>
  <c r="S56" i="45" s="1"/>
  <c r="R55" i="45"/>
  <c r="Q55" i="45"/>
  <c r="P55" i="45"/>
  <c r="O55" i="45"/>
  <c r="N55" i="45"/>
  <c r="M55" i="45"/>
  <c r="I55" i="45"/>
  <c r="AQ55" i="45"/>
  <c r="AP55" i="45"/>
  <c r="AO55" i="45"/>
  <c r="AN55" i="45"/>
  <c r="AM55" i="45"/>
  <c r="AL55" i="45"/>
  <c r="AK55" i="45"/>
  <c r="L55" i="45"/>
  <c r="AI55" i="45"/>
  <c r="AH55" i="45"/>
  <c r="AG55" i="45"/>
  <c r="AF55" i="45"/>
  <c r="AE55" i="45"/>
  <c r="K55" i="45"/>
  <c r="AJ55" i="45"/>
  <c r="E56" i="45"/>
  <c r="AC55" i="45"/>
  <c r="AA55" i="45"/>
  <c r="G41" i="45"/>
  <c r="P39" i="45"/>
  <c r="AG39" i="45"/>
  <c r="AF39" i="45"/>
  <c r="AE39" i="45"/>
  <c r="AD39" i="45"/>
  <c r="AC39" i="45"/>
  <c r="K40" i="45"/>
  <c r="AN40" i="45"/>
  <c r="AM40" i="45"/>
  <c r="AL40" i="45"/>
  <c r="AK40" i="45"/>
  <c r="AJ40" i="45"/>
  <c r="W40" i="45"/>
  <c r="J40" i="45"/>
  <c r="I40" i="45"/>
  <c r="AQ40" i="45"/>
  <c r="AP40" i="45"/>
  <c r="E41" i="45"/>
  <c r="J39" i="45"/>
  <c r="AA39" i="45"/>
  <c r="Z39" i="45"/>
  <c r="Y39" i="45"/>
  <c r="X39" i="45"/>
  <c r="W39" i="45"/>
  <c r="AI40" i="45"/>
  <c r="AH40" i="45"/>
  <c r="AG40" i="45"/>
  <c r="AF40" i="45"/>
  <c r="AE40" i="45"/>
  <c r="C41" i="45"/>
  <c r="AE41" i="45" s="1"/>
  <c r="AN39" i="45"/>
  <c r="U39" i="45"/>
  <c r="T39" i="45"/>
  <c r="S39" i="45"/>
  <c r="R39" i="45"/>
  <c r="Q39" i="45"/>
  <c r="Q40" i="45"/>
  <c r="AB40" i="45"/>
  <c r="AA40" i="45"/>
  <c r="Z40" i="45"/>
  <c r="Y40" i="45"/>
  <c r="X40" i="45"/>
  <c r="AB39" i="45"/>
  <c r="O39" i="45"/>
  <c r="N39" i="45"/>
  <c r="M39" i="45"/>
  <c r="L39" i="45"/>
  <c r="K39" i="45"/>
  <c r="AO40" i="45"/>
  <c r="V40" i="45"/>
  <c r="U40" i="45"/>
  <c r="T40" i="45"/>
  <c r="S40" i="45"/>
  <c r="R40" i="45"/>
  <c r="V39" i="45"/>
  <c r="I39" i="45"/>
  <c r="AQ39" i="45"/>
  <c r="AP39" i="45"/>
  <c r="AC40" i="45"/>
  <c r="P40" i="45"/>
  <c r="O40" i="45"/>
  <c r="N40" i="45"/>
  <c r="M40" i="45"/>
  <c r="L40" i="45"/>
  <c r="T56" i="45"/>
  <c r="O87" i="45"/>
  <c r="C89" i="45"/>
  <c r="G89" i="45"/>
  <c r="D90" i="45" a="1"/>
  <c r="D90" i="45" s="1"/>
  <c r="H58" i="67"/>
  <c r="H58" i="65"/>
  <c r="AD1" i="1"/>
  <c r="H65" i="64"/>
  <c r="J34" i="73"/>
  <c r="K32" i="73"/>
  <c r="J100" i="73"/>
  <c r="J102" i="73" s="1"/>
  <c r="I92" i="73"/>
  <c r="J49" i="73"/>
  <c r="K47" i="73"/>
  <c r="J115" i="73"/>
  <c r="J117" i="73" s="1"/>
  <c r="E98" i="64"/>
  <c r="E65" i="64"/>
  <c r="I122" i="73"/>
  <c r="M121" i="73"/>
  <c r="N53" i="73"/>
  <c r="O31" i="64"/>
  <c r="N130" i="70"/>
  <c r="J22" i="64" s="1"/>
  <c r="J97" i="65"/>
  <c r="J97" i="66"/>
  <c r="J45" i="66" s="1"/>
  <c r="N129" i="70"/>
  <c r="J21" i="64" s="1"/>
  <c r="N132" i="70"/>
  <c r="J24" i="64" s="1"/>
  <c r="N127" i="70"/>
  <c r="J19" i="64" s="1"/>
  <c r="J97" i="67"/>
  <c r="J45" i="67" s="1"/>
  <c r="J97" i="64"/>
  <c r="N131" i="70"/>
  <c r="J23" i="64" s="1"/>
  <c r="J33" i="64"/>
  <c r="N133" i="70"/>
  <c r="J25" i="64" s="1"/>
  <c r="N128" i="70"/>
  <c r="J20" i="64" s="1"/>
  <c r="K130" i="73"/>
  <c r="K132" i="73" s="1"/>
  <c r="L62" i="73"/>
  <c r="K64" i="73"/>
  <c r="N68" i="73"/>
  <c r="M136" i="73"/>
  <c r="I45" i="64"/>
  <c r="I22" i="64"/>
  <c r="I25" i="64"/>
  <c r="J110" i="73"/>
  <c r="J112" i="73" s="1"/>
  <c r="K42" i="73"/>
  <c r="J44" i="73"/>
  <c r="H51" i="66"/>
  <c r="G52" i="66"/>
  <c r="J17" i="66"/>
  <c r="I38" i="66"/>
  <c r="M81" i="73"/>
  <c r="N13" i="73"/>
  <c r="I102" i="73"/>
  <c r="K39" i="73"/>
  <c r="K105" i="73"/>
  <c r="K107" i="73" s="1"/>
  <c r="L37" i="73"/>
  <c r="K135" i="73"/>
  <c r="K137" i="73" s="1"/>
  <c r="L67" i="73"/>
  <c r="K69" i="73"/>
  <c r="H39" i="65"/>
  <c r="L57" i="73"/>
  <c r="K59" i="73"/>
  <c r="K125" i="73"/>
  <c r="K127" i="73" s="1"/>
  <c r="N48" i="73"/>
  <c r="M116" i="73"/>
  <c r="N45" i="70"/>
  <c r="J32" i="66"/>
  <c r="N46" i="70"/>
  <c r="H30" i="64"/>
  <c r="I87" i="73"/>
  <c r="K95" i="73"/>
  <c r="L27" i="73"/>
  <c r="K29" i="73"/>
  <c r="I141" i="73"/>
  <c r="Q221" i="73"/>
  <c r="P222" i="73"/>
  <c r="I19" i="64"/>
  <c r="I57" i="64"/>
  <c r="H51" i="67"/>
  <c r="G52" i="67"/>
  <c r="I112" i="73"/>
  <c r="I17" i="67"/>
  <c r="H38" i="67"/>
  <c r="I74" i="73"/>
  <c r="N58" i="73"/>
  <c r="M126" i="73"/>
  <c r="I117" i="73"/>
  <c r="O217" i="73"/>
  <c r="O231" i="73" s="1"/>
  <c r="P51" i="70" s="1"/>
  <c r="P209" i="73"/>
  <c r="P215" i="73"/>
  <c r="P210" i="73"/>
  <c r="P211" i="73"/>
  <c r="P213" i="73"/>
  <c r="Q4" i="73"/>
  <c r="P216" i="73"/>
  <c r="P214" i="73"/>
  <c r="P212" i="73"/>
  <c r="O160" i="70"/>
  <c r="O102" i="70"/>
  <c r="O17" i="70"/>
  <c r="O109" i="70"/>
  <c r="O121" i="70" s="1"/>
  <c r="O29" i="70"/>
  <c r="O331" i="70"/>
  <c r="O101" i="70"/>
  <c r="P1" i="70"/>
  <c r="O147" i="70"/>
  <c r="O97" i="70"/>
  <c r="O125" i="70"/>
  <c r="O63" i="70"/>
  <c r="M43" i="73"/>
  <c r="L111" i="73"/>
  <c r="N101" i="73"/>
  <c r="O33" i="73"/>
  <c r="N96" i="73"/>
  <c r="O28" i="73"/>
  <c r="I65" i="66"/>
  <c r="I45" i="66"/>
  <c r="I57" i="66"/>
  <c r="I23" i="64"/>
  <c r="I45" i="67"/>
  <c r="I57" i="67"/>
  <c r="I65" i="67"/>
  <c r="I140" i="73"/>
  <c r="I82" i="73"/>
  <c r="J72" i="73"/>
  <c r="J14" i="73"/>
  <c r="J80" i="73"/>
  <c r="K12" i="73"/>
  <c r="L131" i="73"/>
  <c r="M63" i="73"/>
  <c r="N38" i="73"/>
  <c r="M106" i="73"/>
  <c r="J17" i="65"/>
  <c r="I38" i="65"/>
  <c r="K22" i="73"/>
  <c r="J24" i="73"/>
  <c r="J90" i="73"/>
  <c r="J92" i="73" s="1"/>
  <c r="J54" i="73"/>
  <c r="J120" i="73"/>
  <c r="J122" i="73" s="1"/>
  <c r="K52" i="73"/>
  <c r="H51" i="64"/>
  <c r="G52" i="64"/>
  <c r="N231" i="73"/>
  <c r="J34" i="67"/>
  <c r="I38" i="64"/>
  <c r="I34" i="64"/>
  <c r="J85" i="73"/>
  <c r="J87" i="73" s="1"/>
  <c r="K17" i="73"/>
  <c r="J19" i="73"/>
  <c r="N86" i="73"/>
  <c r="O18" i="73"/>
  <c r="I21" i="64"/>
  <c r="I20" i="64"/>
  <c r="I45" i="65"/>
  <c r="I65" i="65"/>
  <c r="I57" i="65"/>
  <c r="I24" i="64"/>
  <c r="D40" i="65"/>
  <c r="E41" i="65"/>
  <c r="K17" i="64"/>
  <c r="M23" i="73"/>
  <c r="L91" i="73"/>
  <c r="L73" i="73"/>
  <c r="O32" i="45"/>
  <c r="N116" i="45"/>
  <c r="N132" i="45"/>
  <c r="D106" i="45" a="1"/>
  <c r="D106" i="45" s="1"/>
  <c r="C105" i="45"/>
  <c r="G105" i="45"/>
  <c r="G42" i="45"/>
  <c r="AS38" i="45"/>
  <c r="E57" i="45"/>
  <c r="G57" i="45"/>
  <c r="E42" i="45"/>
  <c r="D43" i="45" a="1"/>
  <c r="D43" i="45" s="1"/>
  <c r="D58" i="45" a="1"/>
  <c r="D58" i="45" s="1"/>
  <c r="C57" i="45"/>
  <c r="E42" i="66"/>
  <c r="F41" i="66" s="1"/>
  <c r="E55" i="66"/>
  <c r="E56" i="66" s="1"/>
  <c r="E84" i="66"/>
  <c r="E85" i="66"/>
  <c r="E86" i="66" s="1"/>
  <c r="E54" i="66"/>
  <c r="X15" i="1"/>
  <c r="W4" i="1"/>
  <c r="Y3" i="1"/>
  <c r="W11" i="1"/>
  <c r="X24" i="1"/>
  <c r="X26" i="1"/>
  <c r="Y2" i="1"/>
  <c r="Y24" i="1"/>
  <c r="Y27" i="1"/>
  <c r="X27" i="1"/>
  <c r="Y16" i="1"/>
  <c r="X13" i="1"/>
  <c r="W10" i="1"/>
  <c r="W12" i="1"/>
  <c r="X6" i="1"/>
  <c r="Y15" i="1"/>
  <c r="X25" i="1"/>
  <c r="X8" i="1"/>
  <c r="AD21" i="1"/>
  <c r="X17" i="1"/>
  <c r="X10" i="1"/>
  <c r="W8" i="1"/>
  <c r="X19" i="1"/>
  <c r="X16" i="1"/>
  <c r="AD28" i="1"/>
  <c r="X23" i="1"/>
  <c r="X11" i="1"/>
  <c r="AD29" i="1"/>
  <c r="Y9" i="1"/>
  <c r="V16" i="1"/>
  <c r="Y14" i="1"/>
  <c r="X9" i="1"/>
  <c r="W16" i="1"/>
  <c r="W5" i="1"/>
  <c r="X5" i="1"/>
  <c r="Y22" i="1"/>
  <c r="X12" i="1"/>
  <c r="Y26" i="1"/>
  <c r="Y20" i="1"/>
  <c r="X20" i="1"/>
  <c r="X18" i="1"/>
  <c r="Y25" i="1"/>
  <c r="W6" i="1"/>
  <c r="Y13" i="1"/>
  <c r="AC21" i="1"/>
  <c r="Y17" i="1"/>
  <c r="Y23" i="1"/>
  <c r="X7" i="1"/>
  <c r="Y19" i="1"/>
  <c r="Y18" i="1"/>
  <c r="L17" i="64" l="1"/>
  <c r="L141" i="73"/>
  <c r="T70" i="45"/>
  <c r="T67" i="45" s="1"/>
  <c r="N2" i="73"/>
  <c r="N1" i="73" s="1"/>
  <c r="P3" i="70"/>
  <c r="H52" i="65"/>
  <c r="I51" i="65"/>
  <c r="O103" i="70"/>
  <c r="AB41" i="45"/>
  <c r="Y41" i="45"/>
  <c r="AP41" i="45"/>
  <c r="AA41" i="45"/>
  <c r="M78" i="73"/>
  <c r="M206" i="73"/>
  <c r="M196" i="73"/>
  <c r="M10" i="73"/>
  <c r="M149" i="73"/>
  <c r="M248" i="73"/>
  <c r="U70" i="45"/>
  <c r="U67" i="45" s="1"/>
  <c r="W41" i="45"/>
  <c r="T41" i="45"/>
  <c r="N56" i="45"/>
  <c r="V41" i="45"/>
  <c r="S41" i="45"/>
  <c r="R56" i="45"/>
  <c r="AJ41" i="45"/>
  <c r="U41" i="45"/>
  <c r="Q56" i="45"/>
  <c r="AC41" i="45"/>
  <c r="Z41" i="45"/>
  <c r="P56" i="45"/>
  <c r="J56" i="45"/>
  <c r="K56" i="45"/>
  <c r="L56" i="45"/>
  <c r="I105" i="45"/>
  <c r="M89" i="45"/>
  <c r="M56" i="45"/>
  <c r="N105" i="45"/>
  <c r="J89" i="45"/>
  <c r="D107" i="45" a="1"/>
  <c r="D107" i="45" s="1"/>
  <c r="E107" i="45" s="1"/>
  <c r="L105" i="45"/>
  <c r="K89" i="45"/>
  <c r="AS39" i="45"/>
  <c r="M105" i="45"/>
  <c r="I89" i="45"/>
  <c r="M57" i="45"/>
  <c r="J105" i="45"/>
  <c r="N89" i="45"/>
  <c r="K105" i="45"/>
  <c r="L89" i="45"/>
  <c r="O56" i="45"/>
  <c r="I56" i="45"/>
  <c r="L57" i="45"/>
  <c r="K57" i="45"/>
  <c r="AA57" i="45"/>
  <c r="AL57" i="45"/>
  <c r="AQ57" i="45"/>
  <c r="AP57" i="45"/>
  <c r="AO57" i="45"/>
  <c r="P57" i="45"/>
  <c r="U57" i="45"/>
  <c r="AF57" i="45"/>
  <c r="AK57" i="45"/>
  <c r="AJ57" i="45"/>
  <c r="AI57" i="45"/>
  <c r="J57" i="45"/>
  <c r="O57" i="45"/>
  <c r="Z57" i="45"/>
  <c r="AE57" i="45"/>
  <c r="AD57" i="45"/>
  <c r="AC57" i="45"/>
  <c r="V57" i="45"/>
  <c r="I57" i="45"/>
  <c r="T57" i="45"/>
  <c r="Y57" i="45"/>
  <c r="X57" i="45"/>
  <c r="W57" i="45"/>
  <c r="AM57" i="45"/>
  <c r="AN57" i="45"/>
  <c r="N57" i="45"/>
  <c r="S57" i="45"/>
  <c r="R57" i="45"/>
  <c r="Q57" i="45"/>
  <c r="AG57" i="45"/>
  <c r="AB57" i="45"/>
  <c r="AH57" i="45"/>
  <c r="AD41" i="45"/>
  <c r="Q41" i="45"/>
  <c r="P41" i="45"/>
  <c r="O41" i="45"/>
  <c r="N41" i="45"/>
  <c r="M41" i="45"/>
  <c r="J41" i="45"/>
  <c r="AQ41" i="45"/>
  <c r="L41" i="45"/>
  <c r="AO41" i="45"/>
  <c r="AN41" i="45"/>
  <c r="AM41" i="45"/>
  <c r="AL41" i="45"/>
  <c r="AK41" i="45"/>
  <c r="X41" i="45"/>
  <c r="K41" i="45"/>
  <c r="I41" i="45"/>
  <c r="C42" i="45"/>
  <c r="R41" i="45"/>
  <c r="AI41" i="45"/>
  <c r="AH41" i="45"/>
  <c r="AG41" i="45"/>
  <c r="AF41" i="45"/>
  <c r="P53" i="45"/>
  <c r="O54" i="45"/>
  <c r="M53" i="45"/>
  <c r="N53" i="45"/>
  <c r="O53" i="45"/>
  <c r="U56" i="45"/>
  <c r="P54" i="45"/>
  <c r="N52" i="45"/>
  <c r="P103" i="45"/>
  <c r="O103" i="45"/>
  <c r="P105" i="45"/>
  <c r="P102" i="45"/>
  <c r="O102" i="45"/>
  <c r="P104" i="45"/>
  <c r="O104" i="45"/>
  <c r="O105" i="45"/>
  <c r="P101" i="45"/>
  <c r="P89" i="45"/>
  <c r="P86" i="45"/>
  <c r="O86" i="45"/>
  <c r="O88" i="45"/>
  <c r="O89" i="45"/>
  <c r="P87" i="45"/>
  <c r="P88" i="45"/>
  <c r="P85" i="45"/>
  <c r="D91" i="45" a="1"/>
  <c r="D91" i="45" s="1"/>
  <c r="E90" i="45"/>
  <c r="G90" i="45"/>
  <c r="C90" i="45"/>
  <c r="AE1" i="1"/>
  <c r="J57" i="67"/>
  <c r="E42" i="65"/>
  <c r="F41" i="65" s="1"/>
  <c r="E47" i="65"/>
  <c r="E49" i="65" s="1"/>
  <c r="P18" i="73"/>
  <c r="O86" i="73"/>
  <c r="H52" i="64"/>
  <c r="I51" i="64"/>
  <c r="P28" i="73"/>
  <c r="O96" i="73"/>
  <c r="P48" i="70"/>
  <c r="P49" i="70"/>
  <c r="L32" i="67"/>
  <c r="R221" i="73"/>
  <c r="R222" i="73" s="1"/>
  <c r="Q222" i="73"/>
  <c r="G222" i="73" s="1"/>
  <c r="L95" i="73"/>
  <c r="L97" i="73" s="1"/>
  <c r="L29" i="73"/>
  <c r="M27" i="73"/>
  <c r="N32" i="70"/>
  <c r="N43" i="70"/>
  <c r="M37" i="73"/>
  <c r="L105" i="73"/>
  <c r="L39" i="73"/>
  <c r="I51" i="66"/>
  <c r="H52" i="66"/>
  <c r="N136" i="73"/>
  <c r="O68" i="73"/>
  <c r="J45" i="64"/>
  <c r="K34" i="73"/>
  <c r="L32" i="73"/>
  <c r="K100" i="73"/>
  <c r="K120" i="73"/>
  <c r="K122" i="73" s="1"/>
  <c r="K54" i="73"/>
  <c r="L52" i="73"/>
  <c r="K17" i="65"/>
  <c r="J38" i="65"/>
  <c r="O38" i="73"/>
  <c r="N106" i="73"/>
  <c r="L12" i="73"/>
  <c r="K72" i="73"/>
  <c r="K14" i="73"/>
  <c r="K80" i="73"/>
  <c r="O100" i="70"/>
  <c r="Q216" i="73"/>
  <c r="Q214" i="73"/>
  <c r="Q213" i="73"/>
  <c r="Q211" i="73"/>
  <c r="Q209" i="73"/>
  <c r="Q210" i="73"/>
  <c r="Q212" i="73"/>
  <c r="R4" i="73"/>
  <c r="Q215" i="73"/>
  <c r="J17" i="67"/>
  <c r="I38" i="67"/>
  <c r="K97" i="73"/>
  <c r="I30" i="64"/>
  <c r="L125" i="73"/>
  <c r="L59" i="73"/>
  <c r="M57" i="73"/>
  <c r="I39" i="65"/>
  <c r="M73" i="73"/>
  <c r="K17" i="66"/>
  <c r="J38" i="66"/>
  <c r="J65" i="65"/>
  <c r="J45" i="65"/>
  <c r="J48" i="65" s="1"/>
  <c r="J57" i="65"/>
  <c r="H39" i="67"/>
  <c r="K85" i="73"/>
  <c r="K87" i="73" s="1"/>
  <c r="K19" i="73"/>
  <c r="L17" i="73"/>
  <c r="I65" i="64"/>
  <c r="I98" i="64"/>
  <c r="J98" i="67"/>
  <c r="J65" i="67"/>
  <c r="O51" i="70"/>
  <c r="N63" i="73"/>
  <c r="M131" i="73"/>
  <c r="J82" i="73"/>
  <c r="J140" i="73"/>
  <c r="I142" i="73"/>
  <c r="O101" i="73"/>
  <c r="P33" i="73"/>
  <c r="M111" i="73"/>
  <c r="N43" i="73"/>
  <c r="P217" i="73"/>
  <c r="I51" i="67"/>
  <c r="H52" i="67"/>
  <c r="N116" i="73"/>
  <c r="O48" i="73"/>
  <c r="I58" i="67"/>
  <c r="O13" i="73"/>
  <c r="N81" i="73"/>
  <c r="O53" i="73"/>
  <c r="N121" i="73"/>
  <c r="N23" i="73"/>
  <c r="N73" i="73" s="1"/>
  <c r="M91" i="73"/>
  <c r="M17" i="64"/>
  <c r="I48" i="65"/>
  <c r="K90" i="73"/>
  <c r="K92" i="73" s="1"/>
  <c r="L22" i="73"/>
  <c r="K24" i="73"/>
  <c r="J74" i="73"/>
  <c r="P102" i="70"/>
  <c r="P125" i="70"/>
  <c r="P17" i="70"/>
  <c r="P147" i="70"/>
  <c r="Q1" i="70"/>
  <c r="P331" i="70"/>
  <c r="P101" i="70"/>
  <c r="P109" i="70"/>
  <c r="P121" i="70" s="1"/>
  <c r="P97" i="70"/>
  <c r="P160" i="70"/>
  <c r="P63" i="70"/>
  <c r="P29" i="70"/>
  <c r="O128" i="70"/>
  <c r="O131" i="70"/>
  <c r="O129" i="70"/>
  <c r="K97" i="66"/>
  <c r="K45" i="66" s="1"/>
  <c r="O132" i="70"/>
  <c r="K97" i="65"/>
  <c r="K33" i="64"/>
  <c r="K97" i="64"/>
  <c r="O130" i="70"/>
  <c r="O133" i="70"/>
  <c r="O127" i="70"/>
  <c r="K97" i="67"/>
  <c r="K45" i="67" s="1"/>
  <c r="N126" i="73"/>
  <c r="O58" i="73"/>
  <c r="J57" i="66"/>
  <c r="J34" i="66"/>
  <c r="L135" i="73"/>
  <c r="L69" i="73"/>
  <c r="M67" i="73"/>
  <c r="I58" i="65"/>
  <c r="M141" i="73"/>
  <c r="L42" i="73"/>
  <c r="K44" i="73"/>
  <c r="K110" i="73"/>
  <c r="L130" i="73"/>
  <c r="L64" i="73"/>
  <c r="M62" i="73"/>
  <c r="L47" i="73"/>
  <c r="K115" i="73"/>
  <c r="K49" i="73"/>
  <c r="O116" i="45"/>
  <c r="O132" i="45"/>
  <c r="P32" i="45"/>
  <c r="G106" i="45"/>
  <c r="E106" i="45"/>
  <c r="C106" i="45"/>
  <c r="AS40" i="45"/>
  <c r="D44" i="45" a="1"/>
  <c r="D44" i="45" s="1"/>
  <c r="G43" i="45"/>
  <c r="G58" i="45"/>
  <c r="E43" i="45"/>
  <c r="C43" i="45"/>
  <c r="E58" i="45"/>
  <c r="C58" i="45"/>
  <c r="D59" i="45" a="1"/>
  <c r="D59" i="45" s="1"/>
  <c r="F42" i="66"/>
  <c r="E60" i="66"/>
  <c r="E63" i="66" s="1"/>
  <c r="E61" i="66"/>
  <c r="E88" i="66"/>
  <c r="E91" i="66" s="1"/>
  <c r="E92" i="66" s="1"/>
  <c r="E89" i="66"/>
  <c r="Z17" i="1"/>
  <c r="Z22" i="1"/>
  <c r="Y12" i="1"/>
  <c r="Y5" i="1"/>
  <c r="Z7" i="1"/>
  <c r="Z19" i="1"/>
  <c r="Y6" i="1"/>
  <c r="Z27" i="1"/>
  <c r="Z26" i="1"/>
  <c r="Y7" i="1"/>
  <c r="Z24" i="1"/>
  <c r="X4" i="1"/>
  <c r="Z16" i="1"/>
  <c r="Z18" i="1"/>
  <c r="Z25" i="1"/>
  <c r="Z23" i="1"/>
  <c r="Z20" i="1"/>
  <c r="AE28" i="1"/>
  <c r="Z3" i="1"/>
  <c r="Z2" i="1"/>
  <c r="P103" i="70" l="1"/>
  <c r="N17" i="64"/>
  <c r="AH106" i="45"/>
  <c r="P100" i="70"/>
  <c r="G221" i="73"/>
  <c r="I52" i="65"/>
  <c r="J51" i="65"/>
  <c r="O2" i="73"/>
  <c r="O1" i="73" s="1"/>
  <c r="Q3" i="70"/>
  <c r="N78" i="73"/>
  <c r="N248" i="73"/>
  <c r="N149" i="73"/>
  <c r="N196" i="73"/>
  <c r="N206" i="73"/>
  <c r="N10" i="73"/>
  <c r="I43" i="45"/>
  <c r="N90" i="45"/>
  <c r="AS41" i="45"/>
  <c r="AN106" i="45"/>
  <c r="K106" i="45"/>
  <c r="AD106" i="45"/>
  <c r="L106" i="45"/>
  <c r="AQ106" i="45"/>
  <c r="D92" i="45" a="1"/>
  <c r="D92" i="45" s="1"/>
  <c r="D93" i="45" s="1" a="1"/>
  <c r="D93" i="45" s="1"/>
  <c r="AC90" i="45"/>
  <c r="K90" i="45"/>
  <c r="AJ90" i="45"/>
  <c r="Y90" i="45"/>
  <c r="AM90" i="45"/>
  <c r="AL90" i="45"/>
  <c r="AI106" i="45"/>
  <c r="AC106" i="45"/>
  <c r="AJ106" i="45"/>
  <c r="T106" i="45"/>
  <c r="S106" i="45"/>
  <c r="P106" i="45"/>
  <c r="AK90" i="45"/>
  <c r="M90" i="45"/>
  <c r="AI90" i="45"/>
  <c r="P90" i="45"/>
  <c r="I90" i="45"/>
  <c r="AG106" i="45"/>
  <c r="AO106" i="45"/>
  <c r="O106" i="45"/>
  <c r="Z106" i="45"/>
  <c r="Y106" i="45"/>
  <c r="V106" i="45"/>
  <c r="N58" i="45"/>
  <c r="S90" i="45"/>
  <c r="AD90" i="45"/>
  <c r="AB90" i="45"/>
  <c r="Q90" i="45"/>
  <c r="AG90" i="45"/>
  <c r="AF90" i="45"/>
  <c r="W106" i="45"/>
  <c r="Q106" i="45"/>
  <c r="X106" i="45"/>
  <c r="N106" i="45"/>
  <c r="M106" i="45"/>
  <c r="J106" i="45"/>
  <c r="G107" i="45"/>
  <c r="AN90" i="45"/>
  <c r="AO90" i="45"/>
  <c r="R90" i="45"/>
  <c r="AP90" i="45"/>
  <c r="AA90" i="45"/>
  <c r="Z90" i="45"/>
  <c r="L90" i="45"/>
  <c r="AE90" i="45"/>
  <c r="J90" i="45"/>
  <c r="AH90" i="45"/>
  <c r="U90" i="45"/>
  <c r="T90" i="45"/>
  <c r="U106" i="45"/>
  <c r="AP106" i="45"/>
  <c r="AM106" i="45"/>
  <c r="AL106" i="45"/>
  <c r="AK106" i="45"/>
  <c r="D108" i="45" a="1"/>
  <c r="D108" i="45" s="1"/>
  <c r="C107" i="45"/>
  <c r="K107" i="45" s="1"/>
  <c r="V90" i="45"/>
  <c r="W90" i="45"/>
  <c r="AQ90" i="45"/>
  <c r="X90" i="45"/>
  <c r="O90" i="45"/>
  <c r="I106" i="45"/>
  <c r="R106" i="45"/>
  <c r="AA106" i="45"/>
  <c r="AF106" i="45"/>
  <c r="AE106" i="45"/>
  <c r="AB106" i="45"/>
  <c r="M58" i="45"/>
  <c r="L58" i="45"/>
  <c r="AB58" i="45"/>
  <c r="AM58" i="45"/>
  <c r="AO58" i="45"/>
  <c r="AQ58" i="45"/>
  <c r="AP58" i="45"/>
  <c r="AI58" i="45"/>
  <c r="V58" i="45"/>
  <c r="AG58" i="45"/>
  <c r="AL58" i="45"/>
  <c r="AK58" i="45"/>
  <c r="AJ58" i="45"/>
  <c r="AC58" i="45"/>
  <c r="P58" i="45"/>
  <c r="AA58" i="45"/>
  <c r="AF58" i="45"/>
  <c r="AE58" i="45"/>
  <c r="AD58" i="45"/>
  <c r="K58" i="45"/>
  <c r="J58" i="45"/>
  <c r="U58" i="45"/>
  <c r="Z58" i="45"/>
  <c r="Y58" i="45"/>
  <c r="X58" i="45"/>
  <c r="AN58" i="45"/>
  <c r="W58" i="45"/>
  <c r="O58" i="45"/>
  <c r="T58" i="45"/>
  <c r="S58" i="45"/>
  <c r="R58" i="45"/>
  <c r="AH58" i="45"/>
  <c r="Q58" i="45"/>
  <c r="I58" i="45"/>
  <c r="AQ43" i="45"/>
  <c r="AP43" i="45"/>
  <c r="AO43" i="45"/>
  <c r="AN43" i="45"/>
  <c r="AM43" i="45"/>
  <c r="E44" i="45"/>
  <c r="N42" i="45"/>
  <c r="O42" i="45"/>
  <c r="P42" i="45"/>
  <c r="Q42" i="45"/>
  <c r="R42" i="45"/>
  <c r="AE42" i="45"/>
  <c r="T42" i="45"/>
  <c r="U42" i="45"/>
  <c r="V42" i="45"/>
  <c r="W42" i="45"/>
  <c r="X42" i="45"/>
  <c r="AK42" i="45"/>
  <c r="AL42" i="45"/>
  <c r="AN42" i="45"/>
  <c r="AO42" i="45"/>
  <c r="AP42" i="45"/>
  <c r="I42" i="45"/>
  <c r="J42" i="45"/>
  <c r="K42" i="45"/>
  <c r="L42" i="45"/>
  <c r="Y42" i="45"/>
  <c r="Z42" i="45"/>
  <c r="AA42" i="45"/>
  <c r="AB42" i="45"/>
  <c r="AC42" i="45"/>
  <c r="AD42" i="45"/>
  <c r="AQ42" i="45"/>
  <c r="AF42" i="45"/>
  <c r="AG42" i="45"/>
  <c r="AH42" i="45"/>
  <c r="AI42" i="45"/>
  <c r="AJ42" i="45"/>
  <c r="M42" i="45"/>
  <c r="AM42" i="45"/>
  <c r="S42" i="45"/>
  <c r="N43" i="45"/>
  <c r="AK43" i="45"/>
  <c r="AJ43" i="45"/>
  <c r="AI43" i="45"/>
  <c r="AH43" i="45"/>
  <c r="AG43" i="45"/>
  <c r="T43" i="45"/>
  <c r="AE43" i="45"/>
  <c r="AD43" i="45"/>
  <c r="AC43" i="45"/>
  <c r="AB43" i="45"/>
  <c r="AA43" i="45"/>
  <c r="AL43" i="45"/>
  <c r="Y43" i="45"/>
  <c r="X43" i="45"/>
  <c r="W43" i="45"/>
  <c r="V43" i="45"/>
  <c r="U43" i="45"/>
  <c r="AF43" i="45"/>
  <c r="S43" i="45"/>
  <c r="R43" i="45"/>
  <c r="Q43" i="45"/>
  <c r="P43" i="45"/>
  <c r="O43" i="45"/>
  <c r="Z43" i="45"/>
  <c r="M43" i="45"/>
  <c r="L43" i="45"/>
  <c r="K43" i="45"/>
  <c r="J43" i="45"/>
  <c r="Q53" i="45"/>
  <c r="Q54" i="45"/>
  <c r="O52" i="45"/>
  <c r="Q104" i="45"/>
  <c r="Q105" i="45"/>
  <c r="Q102" i="45"/>
  <c r="Q103" i="45"/>
  <c r="Q101" i="45"/>
  <c r="Q87" i="45"/>
  <c r="Q88" i="45"/>
  <c r="Q86" i="45"/>
  <c r="Q89" i="45"/>
  <c r="Q85" i="45"/>
  <c r="C91" i="45"/>
  <c r="E91" i="45"/>
  <c r="G91" i="45"/>
  <c r="AF1" i="1"/>
  <c r="J39" i="65"/>
  <c r="I39" i="67"/>
  <c r="J58" i="67"/>
  <c r="J58" i="65"/>
  <c r="K117" i="73"/>
  <c r="M135" i="73"/>
  <c r="M137" i="73" s="1"/>
  <c r="M69" i="73"/>
  <c r="N67" i="73"/>
  <c r="O126" i="73"/>
  <c r="P58" i="73"/>
  <c r="K19" i="64"/>
  <c r="K45" i="64"/>
  <c r="K21" i="64"/>
  <c r="L33" i="64"/>
  <c r="P129" i="70"/>
  <c r="L21" i="64" s="1"/>
  <c r="P133" i="70"/>
  <c r="L25" i="64" s="1"/>
  <c r="P130" i="70"/>
  <c r="L22" i="64" s="1"/>
  <c r="L97" i="66"/>
  <c r="L46" i="66"/>
  <c r="P128" i="70"/>
  <c r="L20" i="64" s="1"/>
  <c r="L97" i="67"/>
  <c r="L45" i="67" s="1"/>
  <c r="L97" i="64"/>
  <c r="P131" i="70"/>
  <c r="L23" i="64" s="1"/>
  <c r="L46" i="65"/>
  <c r="L97" i="65"/>
  <c r="P132" i="70"/>
  <c r="L24" i="64" s="1"/>
  <c r="P127" i="70"/>
  <c r="L19" i="64" s="1"/>
  <c r="P53" i="73"/>
  <c r="O121" i="73"/>
  <c r="I52" i="67"/>
  <c r="J51" i="67"/>
  <c r="Q33" i="73"/>
  <c r="P101" i="73"/>
  <c r="L127" i="73"/>
  <c r="L120" i="73"/>
  <c r="L122" i="73" s="1"/>
  <c r="L54" i="73"/>
  <c r="M52" i="73"/>
  <c r="L100" i="73"/>
  <c r="L102" i="73" s="1"/>
  <c r="L34" i="73"/>
  <c r="M32" i="73"/>
  <c r="L107" i="73"/>
  <c r="Q28" i="73"/>
  <c r="P96" i="73"/>
  <c r="E55" i="65"/>
  <c r="E56" i="65" s="1"/>
  <c r="E85" i="65"/>
  <c r="E86" i="65" s="1"/>
  <c r="E54" i="65"/>
  <c r="E84" i="65"/>
  <c r="L49" i="73"/>
  <c r="L115" i="73"/>
  <c r="L117" i="73" s="1"/>
  <c r="M47" i="73"/>
  <c r="L132" i="73"/>
  <c r="L110" i="73"/>
  <c r="L112" i="73" s="1"/>
  <c r="M42" i="73"/>
  <c r="L44" i="73"/>
  <c r="J98" i="66"/>
  <c r="J65" i="66"/>
  <c r="K25" i="64"/>
  <c r="K45" i="65"/>
  <c r="K57" i="65"/>
  <c r="K65" i="65"/>
  <c r="K23" i="64"/>
  <c r="L24" i="73"/>
  <c r="M22" i="73"/>
  <c r="L90" i="73"/>
  <c r="L92" i="73" s="1"/>
  <c r="P13" i="73"/>
  <c r="O81" i="73"/>
  <c r="P231" i="73"/>
  <c r="J142" i="73"/>
  <c r="O48" i="70"/>
  <c r="K32" i="67"/>
  <c r="O49" i="70"/>
  <c r="L72" i="73"/>
  <c r="M12" i="73"/>
  <c r="L14" i="73"/>
  <c r="L80" i="73"/>
  <c r="O106" i="73"/>
  <c r="P38" i="73"/>
  <c r="P68" i="73"/>
  <c r="O136" i="73"/>
  <c r="N37" i="73"/>
  <c r="M105" i="73"/>
  <c r="M107" i="73" s="1"/>
  <c r="M39" i="73"/>
  <c r="J32" i="64"/>
  <c r="N30" i="70"/>
  <c r="L32" i="66"/>
  <c r="L34" i="66" s="1"/>
  <c r="P45" i="70"/>
  <c r="P46" i="70"/>
  <c r="F42" i="65"/>
  <c r="L137" i="73"/>
  <c r="K22" i="64"/>
  <c r="K24" i="64"/>
  <c r="N91" i="73"/>
  <c r="O23" i="73"/>
  <c r="N111" i="73"/>
  <c r="O43" i="73"/>
  <c r="L85" i="73"/>
  <c r="M17" i="73"/>
  <c r="L19" i="73"/>
  <c r="M59" i="73"/>
  <c r="N57" i="73"/>
  <c r="M125" i="73"/>
  <c r="M127" i="73" s="1"/>
  <c r="J30" i="64"/>
  <c r="Q217" i="73"/>
  <c r="Q231" i="73" s="1"/>
  <c r="R51" i="70" s="1"/>
  <c r="K82" i="73"/>
  <c r="K140" i="73"/>
  <c r="J51" i="66"/>
  <c r="I52" i="66"/>
  <c r="J51" i="64"/>
  <c r="I52" i="64"/>
  <c r="P86" i="73"/>
  <c r="Q18" i="73"/>
  <c r="M64" i="73"/>
  <c r="N62" i="73"/>
  <c r="M130" i="73"/>
  <c r="M132" i="73" s="1"/>
  <c r="K112" i="73"/>
  <c r="K20" i="64"/>
  <c r="Q125" i="70"/>
  <c r="Q109" i="70"/>
  <c r="Q121" i="70" s="1"/>
  <c r="R1" i="70"/>
  <c r="Q331" i="70"/>
  <c r="Q97" i="70"/>
  <c r="Q102" i="70"/>
  <c r="Q100" i="70" s="1"/>
  <c r="Q147" i="70"/>
  <c r="Q63" i="70"/>
  <c r="Q160" i="70"/>
  <c r="Q29" i="70"/>
  <c r="Q101" i="70"/>
  <c r="Q17" i="70"/>
  <c r="P48" i="73"/>
  <c r="O116" i="73"/>
  <c r="I251" i="73"/>
  <c r="I240" i="73"/>
  <c r="I144" i="73"/>
  <c r="I145" i="73" s="1"/>
  <c r="N131" i="73"/>
  <c r="O63" i="73"/>
  <c r="L17" i="66"/>
  <c r="K17" i="67"/>
  <c r="J38" i="67"/>
  <c r="R212" i="73"/>
  <c r="G212" i="73" s="1"/>
  <c r="R214" i="73"/>
  <c r="G214" i="73" s="1"/>
  <c r="R213" i="73"/>
  <c r="G213" i="73" s="1"/>
  <c r="R215" i="73"/>
  <c r="G215" i="73" s="1"/>
  <c r="R216" i="73"/>
  <c r="G216" i="73" s="1"/>
  <c r="R210" i="73"/>
  <c r="G210" i="73" s="1"/>
  <c r="R211" i="73"/>
  <c r="G211" i="73" s="1"/>
  <c r="R209" i="73"/>
  <c r="K74" i="73"/>
  <c r="K38" i="65"/>
  <c r="L17" i="65"/>
  <c r="K102" i="73"/>
  <c r="M95" i="73"/>
  <c r="N27" i="73"/>
  <c r="M29" i="73"/>
  <c r="L34" i="67"/>
  <c r="Q32" i="45"/>
  <c r="P116" i="45"/>
  <c r="P132" i="45"/>
  <c r="D45" i="45" a="1"/>
  <c r="D45" i="45" s="1"/>
  <c r="G44" i="45"/>
  <c r="G59" i="45"/>
  <c r="C44" i="45"/>
  <c r="D60" i="45" a="1"/>
  <c r="D60" i="45" s="1"/>
  <c r="E59" i="45"/>
  <c r="C59" i="45"/>
  <c r="E64" i="66"/>
  <c r="E62" i="66"/>
  <c r="E90" i="66"/>
  <c r="AA19" i="1"/>
  <c r="AA20" i="1"/>
  <c r="Y11" i="1"/>
  <c r="AA15" i="1"/>
  <c r="Y10" i="1"/>
  <c r="AA27" i="1"/>
  <c r="AA26" i="1"/>
  <c r="AA13" i="1"/>
  <c r="Z6" i="1"/>
  <c r="AA23" i="1"/>
  <c r="Z8" i="1"/>
  <c r="Z15" i="1"/>
  <c r="AA14" i="1"/>
  <c r="AA17" i="1"/>
  <c r="AA24" i="1"/>
  <c r="AF21" i="1"/>
  <c r="AE29" i="1"/>
  <c r="Z10" i="1"/>
  <c r="Z11" i="1"/>
  <c r="AA2" i="1"/>
  <c r="AE21" i="1"/>
  <c r="AA25" i="1"/>
  <c r="AA16" i="1"/>
  <c r="Y8" i="1"/>
  <c r="Z9" i="1"/>
  <c r="Z12" i="1"/>
  <c r="AA9" i="1"/>
  <c r="Z14" i="1"/>
  <c r="AA18" i="1"/>
  <c r="Z13" i="1"/>
  <c r="AA22" i="1"/>
  <c r="AA3" i="1"/>
  <c r="Y4" i="1"/>
  <c r="O17" i="64" l="1"/>
  <c r="V56" i="45"/>
  <c r="V70" i="45"/>
  <c r="V67" i="45" s="1"/>
  <c r="O10" i="73"/>
  <c r="O206" i="73"/>
  <c r="O149" i="73"/>
  <c r="O248" i="73"/>
  <c r="O78" i="73"/>
  <c r="O196" i="73"/>
  <c r="J52" i="65"/>
  <c r="K51" i="65"/>
  <c r="R3" i="70"/>
  <c r="P2" i="73"/>
  <c r="P1" i="73" s="1"/>
  <c r="W70" i="45"/>
  <c r="W67" i="45" s="1"/>
  <c r="AM91" i="45"/>
  <c r="AS42" i="45"/>
  <c r="I91" i="45"/>
  <c r="E108" i="45"/>
  <c r="AH107" i="45"/>
  <c r="AE107" i="45"/>
  <c r="AN107" i="45"/>
  <c r="AM107" i="45"/>
  <c r="AL107" i="45"/>
  <c r="AI107" i="45"/>
  <c r="AO91" i="45"/>
  <c r="AD91" i="45"/>
  <c r="AK91" i="45"/>
  <c r="R91" i="45"/>
  <c r="AH91" i="45"/>
  <c r="AG91" i="45"/>
  <c r="V107" i="45"/>
  <c r="AP107" i="45"/>
  <c r="AB107" i="45"/>
  <c r="AG107" i="45"/>
  <c r="AF107" i="45"/>
  <c r="AC107" i="45"/>
  <c r="T91" i="45"/>
  <c r="W91" i="45"/>
  <c r="AC91" i="45"/>
  <c r="AQ91" i="45"/>
  <c r="AB91" i="45"/>
  <c r="AA91" i="45"/>
  <c r="G108" i="45"/>
  <c r="G92" i="45"/>
  <c r="J107" i="45"/>
  <c r="AD107" i="45"/>
  <c r="P107" i="45"/>
  <c r="AA107" i="45"/>
  <c r="Z107" i="45"/>
  <c r="W107" i="45"/>
  <c r="M91" i="45"/>
  <c r="AP91" i="45"/>
  <c r="S91" i="45"/>
  <c r="AI91" i="45"/>
  <c r="V91" i="45"/>
  <c r="U91" i="45"/>
  <c r="D109" i="45" a="1"/>
  <c r="D109" i="45" s="1"/>
  <c r="L107" i="45"/>
  <c r="S107" i="45"/>
  <c r="M107" i="45"/>
  <c r="I107" i="45"/>
  <c r="AO107" i="45"/>
  <c r="L91" i="45"/>
  <c r="N91" i="45"/>
  <c r="Z91" i="45"/>
  <c r="AN91" i="45"/>
  <c r="I59" i="45"/>
  <c r="J44" i="45"/>
  <c r="C108" i="45"/>
  <c r="L108" i="45" s="1"/>
  <c r="E92" i="45"/>
  <c r="AJ107" i="45"/>
  <c r="R107" i="45"/>
  <c r="AK107" i="45"/>
  <c r="U107" i="45"/>
  <c r="T107" i="45"/>
  <c r="Q107" i="45"/>
  <c r="AE91" i="45"/>
  <c r="AF91" i="45"/>
  <c r="K91" i="45"/>
  <c r="Y91" i="45"/>
  <c r="P91" i="45"/>
  <c r="O91" i="45"/>
  <c r="X107" i="45"/>
  <c r="AQ107" i="45"/>
  <c r="Y107" i="45"/>
  <c r="O107" i="45"/>
  <c r="N107" i="45"/>
  <c r="AL91" i="45"/>
  <c r="X91" i="45"/>
  <c r="AJ91" i="45"/>
  <c r="Q91" i="45"/>
  <c r="J91" i="45"/>
  <c r="AQ59" i="45"/>
  <c r="X59" i="45"/>
  <c r="Q59" i="45"/>
  <c r="V59" i="45"/>
  <c r="AM59" i="45"/>
  <c r="AL59" i="45"/>
  <c r="AK59" i="45"/>
  <c r="R59" i="45"/>
  <c r="K59" i="45"/>
  <c r="P59" i="45"/>
  <c r="AG59" i="45"/>
  <c r="AF59" i="45"/>
  <c r="AE59" i="45"/>
  <c r="AO59" i="45"/>
  <c r="AP59" i="45"/>
  <c r="J59" i="45"/>
  <c r="AA59" i="45"/>
  <c r="Z59" i="45"/>
  <c r="Y59" i="45"/>
  <c r="AI59" i="45"/>
  <c r="AN59" i="45"/>
  <c r="AJ59" i="45"/>
  <c r="U59" i="45"/>
  <c r="T59" i="45"/>
  <c r="S59" i="45"/>
  <c r="AC59" i="45"/>
  <c r="AH59" i="45"/>
  <c r="AD59" i="45"/>
  <c r="O59" i="45"/>
  <c r="N59" i="45"/>
  <c r="M59" i="45"/>
  <c r="W59" i="45"/>
  <c r="AB59" i="45"/>
  <c r="L59" i="45"/>
  <c r="AA44" i="45"/>
  <c r="AQ44" i="45"/>
  <c r="AP44" i="45"/>
  <c r="AO44" i="45"/>
  <c r="AN44" i="45"/>
  <c r="D46" i="45" a="1"/>
  <c r="D46" i="45" s="1"/>
  <c r="U44" i="45"/>
  <c r="AL44" i="45"/>
  <c r="AK44" i="45"/>
  <c r="AJ44" i="45"/>
  <c r="AI44" i="45"/>
  <c r="AH44" i="45"/>
  <c r="O44" i="45"/>
  <c r="AF44" i="45"/>
  <c r="AE44" i="45"/>
  <c r="AD44" i="45"/>
  <c r="AC44" i="45"/>
  <c r="AB44" i="45"/>
  <c r="I44" i="45"/>
  <c r="Z44" i="45"/>
  <c r="Y44" i="45"/>
  <c r="X44" i="45"/>
  <c r="W44" i="45"/>
  <c r="V44" i="45"/>
  <c r="AM44" i="45"/>
  <c r="T44" i="45"/>
  <c r="S44" i="45"/>
  <c r="R44" i="45"/>
  <c r="Q44" i="45"/>
  <c r="P44" i="45"/>
  <c r="AG44" i="45"/>
  <c r="N44" i="45"/>
  <c r="M44" i="45"/>
  <c r="L44" i="45"/>
  <c r="K44" i="45"/>
  <c r="R53" i="45"/>
  <c r="R54" i="45"/>
  <c r="P52" i="45"/>
  <c r="R102" i="45"/>
  <c r="R104" i="45"/>
  <c r="R105" i="45"/>
  <c r="R103" i="45"/>
  <c r="R101" i="45"/>
  <c r="R86" i="45"/>
  <c r="R89" i="45"/>
  <c r="R88" i="45"/>
  <c r="R87" i="45"/>
  <c r="R85" i="45"/>
  <c r="D94" i="45" a="1"/>
  <c r="D94" i="45" s="1"/>
  <c r="C92" i="45"/>
  <c r="AN92" i="45" s="1"/>
  <c r="G93" i="45"/>
  <c r="E93" i="45"/>
  <c r="K39" i="65"/>
  <c r="AG1" i="1"/>
  <c r="J39" i="67"/>
  <c r="N141" i="73"/>
  <c r="K58" i="65"/>
  <c r="L57" i="67"/>
  <c r="J219" i="70"/>
  <c r="N95" i="73"/>
  <c r="N97" i="73" s="1"/>
  <c r="N29" i="73"/>
  <c r="O27" i="73"/>
  <c r="M17" i="65"/>
  <c r="L38" i="65"/>
  <c r="R217" i="73"/>
  <c r="R231" i="73" s="1"/>
  <c r="S51" i="70" s="1"/>
  <c r="Q103" i="70"/>
  <c r="R109" i="70"/>
  <c r="R121" i="70" s="1"/>
  <c r="R101" i="70"/>
  <c r="R17" i="70"/>
  <c r="R147" i="70"/>
  <c r="R125" i="70"/>
  <c r="S1" i="70"/>
  <c r="R331" i="70"/>
  <c r="R97" i="70"/>
  <c r="R102" i="70"/>
  <c r="R63" i="70"/>
  <c r="R160" i="70"/>
  <c r="R29" i="70"/>
  <c r="K30" i="64"/>
  <c r="L98" i="66"/>
  <c r="L65" i="66"/>
  <c r="L74" i="73"/>
  <c r="K34" i="67"/>
  <c r="K57" i="67"/>
  <c r="Q51" i="70"/>
  <c r="M110" i="73"/>
  <c r="M44" i="73"/>
  <c r="N42" i="73"/>
  <c r="E89" i="65"/>
  <c r="E90" i="65" s="1"/>
  <c r="E88" i="65"/>
  <c r="E91" i="65" s="1"/>
  <c r="E92" i="65" s="1"/>
  <c r="Q101" i="73"/>
  <c r="R33" i="73"/>
  <c r="L65" i="65"/>
  <c r="L45" i="65"/>
  <c r="L48" i="65" s="1"/>
  <c r="L57" i="65"/>
  <c r="L45" i="64"/>
  <c r="Q58" i="73"/>
  <c r="P126" i="73"/>
  <c r="O67" i="73"/>
  <c r="N69" i="73"/>
  <c r="N135" i="73"/>
  <c r="M97" i="73"/>
  <c r="L17" i="67"/>
  <c r="K38" i="67"/>
  <c r="O131" i="73"/>
  <c r="P63" i="73"/>
  <c r="J191" i="70"/>
  <c r="P116" i="73"/>
  <c r="Q48" i="73"/>
  <c r="M97" i="66"/>
  <c r="M45" i="66" s="1"/>
  <c r="M48" i="66" s="1"/>
  <c r="Q128" i="70"/>
  <c r="M97" i="64"/>
  <c r="Q130" i="70"/>
  <c r="Q132" i="70"/>
  <c r="Q133" i="70"/>
  <c r="M97" i="65"/>
  <c r="M33" i="64"/>
  <c r="Q129" i="70"/>
  <c r="M21" i="64" s="1"/>
  <c r="Q127" i="70"/>
  <c r="M19" i="64" s="1"/>
  <c r="M46" i="66"/>
  <c r="M97" i="67"/>
  <c r="Q131" i="70"/>
  <c r="M46" i="65"/>
  <c r="N130" i="73"/>
  <c r="N132" i="73" s="1"/>
  <c r="O62" i="73"/>
  <c r="N64" i="73"/>
  <c r="J52" i="64"/>
  <c r="K51" i="64"/>
  <c r="J52" i="66"/>
  <c r="K51" i="66"/>
  <c r="K142" i="73"/>
  <c r="M85" i="73"/>
  <c r="M87" i="73" s="1"/>
  <c r="M19" i="73"/>
  <c r="N17" i="73"/>
  <c r="P43" i="73"/>
  <c r="O111" i="73"/>
  <c r="G41" i="65"/>
  <c r="G42" i="65" s="1"/>
  <c r="P136" i="73"/>
  <c r="Q68" i="73"/>
  <c r="Q38" i="73"/>
  <c r="P106" i="73"/>
  <c r="M14" i="73"/>
  <c r="M72" i="73"/>
  <c r="N12" i="73"/>
  <c r="M80" i="73"/>
  <c r="O45" i="70"/>
  <c r="O46" i="70"/>
  <c r="K32" i="66"/>
  <c r="O73" i="73"/>
  <c r="N47" i="73"/>
  <c r="M49" i="73"/>
  <c r="M115" i="73"/>
  <c r="M117" i="73" s="1"/>
  <c r="E60" i="65"/>
  <c r="E63" i="65" s="1"/>
  <c r="E64" i="65" s="1"/>
  <c r="E61" i="65"/>
  <c r="E62" i="65" s="1"/>
  <c r="Q96" i="73"/>
  <c r="R28" i="73"/>
  <c r="R96" i="73" s="1"/>
  <c r="G28" i="73"/>
  <c r="M120" i="73"/>
  <c r="N52" i="73"/>
  <c r="M54" i="73"/>
  <c r="J52" i="67"/>
  <c r="K51" i="67"/>
  <c r="L98" i="67"/>
  <c r="L65" i="67"/>
  <c r="I243" i="73"/>
  <c r="Q86" i="73"/>
  <c r="R18" i="73"/>
  <c r="R86" i="73" s="1"/>
  <c r="G86" i="73" s="1"/>
  <c r="H15" i="68" s="1"/>
  <c r="G209" i="73"/>
  <c r="L87" i="73"/>
  <c r="O91" i="73"/>
  <c r="P23" i="73"/>
  <c r="J38" i="64"/>
  <c r="J57" i="64"/>
  <c r="J34" i="64"/>
  <c r="N39" i="73"/>
  <c r="N105" i="73"/>
  <c r="N107" i="73" s="1"/>
  <c r="O37" i="73"/>
  <c r="J240" i="73"/>
  <c r="J243" i="73" s="1"/>
  <c r="J245" i="73" s="1"/>
  <c r="J254" i="73" s="1"/>
  <c r="J251" i="73"/>
  <c r="J144" i="73"/>
  <c r="M24" i="73"/>
  <c r="N22" i="73"/>
  <c r="M90" i="73"/>
  <c r="M92" i="73" s="1"/>
  <c r="K48" i="65"/>
  <c r="N32" i="73"/>
  <c r="M34" i="73"/>
  <c r="M100" i="73"/>
  <c r="M17" i="66"/>
  <c r="L38" i="66"/>
  <c r="R48" i="70"/>
  <c r="R49" i="70"/>
  <c r="N32" i="67"/>
  <c r="N59" i="73"/>
  <c r="O57" i="73"/>
  <c r="N125" i="73"/>
  <c r="N127" i="73" s="1"/>
  <c r="P32" i="70"/>
  <c r="P43" i="70"/>
  <c r="L140" i="73"/>
  <c r="L82" i="73"/>
  <c r="G217" i="73"/>
  <c r="P81" i="73"/>
  <c r="Q13" i="73"/>
  <c r="Q53" i="73"/>
  <c r="P121" i="73"/>
  <c r="L57" i="66"/>
  <c r="L45" i="66"/>
  <c r="Q132" i="45"/>
  <c r="Q116" i="45"/>
  <c r="R32" i="45"/>
  <c r="E45" i="45"/>
  <c r="G45" i="45"/>
  <c r="G60" i="45"/>
  <c r="AS43" i="45"/>
  <c r="C45" i="45"/>
  <c r="D61" i="45" a="1"/>
  <c r="D61" i="45" s="1"/>
  <c r="E60" i="45"/>
  <c r="C60" i="45"/>
  <c r="AS58" i="45"/>
  <c r="AB27" i="1"/>
  <c r="Z4" i="1"/>
  <c r="AB26" i="1"/>
  <c r="AF29" i="1"/>
  <c r="AB13" i="1"/>
  <c r="AG29" i="1"/>
  <c r="AB25" i="1"/>
  <c r="AB20" i="1"/>
  <c r="AA11" i="1"/>
  <c r="AB23" i="1"/>
  <c r="Z5" i="1"/>
  <c r="AG28" i="1"/>
  <c r="AB17" i="1"/>
  <c r="AB9" i="1"/>
  <c r="AG21" i="1"/>
  <c r="AB22" i="1"/>
  <c r="AF28" i="1"/>
  <c r="AA7" i="1"/>
  <c r="AB24" i="1"/>
  <c r="AA6" i="1"/>
  <c r="AB16" i="1"/>
  <c r="AB18" i="1"/>
  <c r="AA5" i="1"/>
  <c r="AB2" i="1"/>
  <c r="AB19" i="1"/>
  <c r="AB14" i="1"/>
  <c r="AB7" i="1"/>
  <c r="P17" i="64" l="1"/>
  <c r="W56" i="45"/>
  <c r="G231" i="73"/>
  <c r="P149" i="73"/>
  <c r="P206" i="73"/>
  <c r="P248" i="73"/>
  <c r="P10" i="73"/>
  <c r="P196" i="73"/>
  <c r="P78" i="73"/>
  <c r="S3" i="70"/>
  <c r="Q2" i="73"/>
  <c r="Q1" i="73" s="1"/>
  <c r="R100" i="70"/>
  <c r="K52" i="65"/>
  <c r="L51" i="65"/>
  <c r="X70" i="45"/>
  <c r="X67" i="45" s="1"/>
  <c r="AS107" i="45"/>
  <c r="I45" i="45"/>
  <c r="AM92" i="45"/>
  <c r="AP92" i="45"/>
  <c r="AL92" i="45"/>
  <c r="S92" i="45"/>
  <c r="AI92" i="45"/>
  <c r="AH92" i="45"/>
  <c r="M108" i="45"/>
  <c r="AO108" i="45"/>
  <c r="AN108" i="45"/>
  <c r="AM108" i="45"/>
  <c r="AP108" i="45"/>
  <c r="W45" i="45"/>
  <c r="AO45" i="45"/>
  <c r="M92" i="45"/>
  <c r="N92" i="45"/>
  <c r="AD92" i="45"/>
  <c r="I92" i="45"/>
  <c r="AC92" i="45"/>
  <c r="AB92" i="45"/>
  <c r="W108" i="45"/>
  <c r="T108" i="45"/>
  <c r="AC108" i="45"/>
  <c r="AH108" i="45"/>
  <c r="AG108" i="45"/>
  <c r="AJ108" i="45"/>
  <c r="AE92" i="45"/>
  <c r="AQ92" i="45"/>
  <c r="T92" i="45"/>
  <c r="AJ92" i="45"/>
  <c r="W92" i="45"/>
  <c r="V92" i="45"/>
  <c r="K108" i="45"/>
  <c r="AQ108" i="45"/>
  <c r="Q108" i="45"/>
  <c r="AB108" i="45"/>
  <c r="AA108" i="45"/>
  <c r="AD108" i="45"/>
  <c r="X92" i="45"/>
  <c r="AG92" i="45"/>
  <c r="L92" i="45"/>
  <c r="Z92" i="45"/>
  <c r="Q92" i="45"/>
  <c r="P92" i="45"/>
  <c r="AI108" i="45"/>
  <c r="AE108" i="45"/>
  <c r="AL108" i="45"/>
  <c r="V108" i="45"/>
  <c r="U108" i="45"/>
  <c r="X108" i="45"/>
  <c r="D110" i="45" a="1"/>
  <c r="D110" i="45" s="1"/>
  <c r="AK108" i="45"/>
  <c r="S108" i="45"/>
  <c r="Z108" i="45"/>
  <c r="P108" i="45"/>
  <c r="O108" i="45"/>
  <c r="R108" i="45"/>
  <c r="G109" i="45"/>
  <c r="C109" i="45"/>
  <c r="J60" i="45"/>
  <c r="E109" i="45"/>
  <c r="U92" i="45"/>
  <c r="Y92" i="45"/>
  <c r="AK92" i="45"/>
  <c r="R92" i="45"/>
  <c r="K92" i="45"/>
  <c r="J92" i="45"/>
  <c r="AB45" i="45"/>
  <c r="AF92" i="45"/>
  <c r="O92" i="45"/>
  <c r="AA92" i="45"/>
  <c r="AO92" i="45"/>
  <c r="Y108" i="45"/>
  <c r="AF108" i="45"/>
  <c r="N108" i="45"/>
  <c r="J108" i="45"/>
  <c r="I108" i="45"/>
  <c r="I60" i="45"/>
  <c r="AK60" i="45"/>
  <c r="R60" i="45"/>
  <c r="W60" i="45"/>
  <c r="AN60" i="45"/>
  <c r="AM60" i="45"/>
  <c r="AL60" i="45"/>
  <c r="M60" i="45"/>
  <c r="L60" i="45"/>
  <c r="Q60" i="45"/>
  <c r="AH60" i="45"/>
  <c r="AG60" i="45"/>
  <c r="AF60" i="45"/>
  <c r="AP60" i="45"/>
  <c r="AE60" i="45"/>
  <c r="K60" i="45"/>
  <c r="AB60" i="45"/>
  <c r="AA60" i="45"/>
  <c r="Z60" i="45"/>
  <c r="AJ60" i="45"/>
  <c r="AO60" i="45"/>
  <c r="AQ60" i="45"/>
  <c r="V60" i="45"/>
  <c r="U60" i="45"/>
  <c r="T60" i="45"/>
  <c r="AD60" i="45"/>
  <c r="AI60" i="45"/>
  <c r="Y60" i="45"/>
  <c r="P60" i="45"/>
  <c r="O60" i="45"/>
  <c r="N60" i="45"/>
  <c r="X60" i="45"/>
  <c r="AC60" i="45"/>
  <c r="S60" i="45"/>
  <c r="D47" i="45" a="1"/>
  <c r="D47" i="45" s="1"/>
  <c r="P45" i="45"/>
  <c r="AM45" i="45"/>
  <c r="AL45" i="45"/>
  <c r="AK45" i="45"/>
  <c r="AJ45" i="45"/>
  <c r="AI45" i="45"/>
  <c r="AP45" i="45"/>
  <c r="V45" i="45"/>
  <c r="AG45" i="45"/>
  <c r="AF45" i="45"/>
  <c r="AE45" i="45"/>
  <c r="AD45" i="45"/>
  <c r="AC45" i="45"/>
  <c r="AQ45" i="45"/>
  <c r="E46" i="45"/>
  <c r="J45" i="45"/>
  <c r="AA45" i="45"/>
  <c r="Z45" i="45"/>
  <c r="Y45" i="45"/>
  <c r="X45" i="45"/>
  <c r="C46" i="45"/>
  <c r="AN45" i="45"/>
  <c r="U45" i="45"/>
  <c r="T45" i="45"/>
  <c r="S45" i="45"/>
  <c r="R45" i="45"/>
  <c r="Q45" i="45"/>
  <c r="G46" i="45"/>
  <c r="AH45" i="45"/>
  <c r="O45" i="45"/>
  <c r="N45" i="45"/>
  <c r="M45" i="45"/>
  <c r="L45" i="45"/>
  <c r="K45" i="45"/>
  <c r="X56" i="45"/>
  <c r="S53" i="45"/>
  <c r="S54" i="45"/>
  <c r="Q52" i="45"/>
  <c r="S105" i="45"/>
  <c r="S102" i="45"/>
  <c r="S104" i="45"/>
  <c r="S103" i="45"/>
  <c r="S86" i="45"/>
  <c r="S89" i="45"/>
  <c r="S87" i="45"/>
  <c r="S88" i="45"/>
  <c r="S85" i="45"/>
  <c r="G94" i="45"/>
  <c r="E94" i="45"/>
  <c r="AS91" i="45"/>
  <c r="C93" i="45"/>
  <c r="D95" i="45" a="1"/>
  <c r="D95" i="45" s="1"/>
  <c r="L39" i="65"/>
  <c r="K39" i="67"/>
  <c r="AH1" i="1"/>
  <c r="M74" i="73"/>
  <c r="O141" i="73"/>
  <c r="L58" i="65"/>
  <c r="H41" i="65"/>
  <c r="H42" i="65" s="1"/>
  <c r="I41" i="65" s="1"/>
  <c r="M102" i="73"/>
  <c r="N24" i="73"/>
  <c r="O22" i="73"/>
  <c r="N90" i="73"/>
  <c r="N92" i="73" s="1"/>
  <c r="J265" i="73"/>
  <c r="J255" i="73"/>
  <c r="J260" i="73" s="1"/>
  <c r="O105" i="73"/>
  <c r="O39" i="73"/>
  <c r="P37" i="73"/>
  <c r="Q23" i="73"/>
  <c r="P91" i="73"/>
  <c r="G96" i="73"/>
  <c r="H17" i="68" s="1"/>
  <c r="O32" i="70"/>
  <c r="O43" i="70"/>
  <c r="M82" i="73"/>
  <c r="M140" i="73"/>
  <c r="K251" i="73"/>
  <c r="K240" i="73"/>
  <c r="K243" i="73" s="1"/>
  <c r="K245" i="73" s="1"/>
  <c r="K254" i="73" s="1"/>
  <c r="M23" i="64"/>
  <c r="M25" i="64"/>
  <c r="M20" i="64"/>
  <c r="M112" i="73"/>
  <c r="K98" i="67"/>
  <c r="K65" i="67"/>
  <c r="P27" i="73"/>
  <c r="O95" i="73"/>
  <c r="O29" i="73"/>
  <c r="L48" i="66"/>
  <c r="P57" i="73"/>
  <c r="O59" i="73"/>
  <c r="O125" i="73"/>
  <c r="R45" i="70"/>
  <c r="N32" i="66"/>
  <c r="R46" i="70"/>
  <c r="K191" i="70"/>
  <c r="K144" i="73"/>
  <c r="J98" i="64"/>
  <c r="J65" i="64"/>
  <c r="P111" i="73"/>
  <c r="Q43" i="73"/>
  <c r="L51" i="64"/>
  <c r="K52" i="64"/>
  <c r="M57" i="65"/>
  <c r="M65" i="65"/>
  <c r="M45" i="65"/>
  <c r="P67" i="73"/>
  <c r="O135" i="73"/>
  <c r="O137" i="73" s="1"/>
  <c r="O69" i="73"/>
  <c r="K58" i="67"/>
  <c r="L58" i="67" s="1"/>
  <c r="M38" i="65"/>
  <c r="N17" i="65"/>
  <c r="Q81" i="73"/>
  <c r="R13" i="73"/>
  <c r="G13" i="73" s="1"/>
  <c r="N34" i="67"/>
  <c r="J145" i="73"/>
  <c r="G18" i="73"/>
  <c r="L51" i="67"/>
  <c r="K52" i="67"/>
  <c r="N54" i="73"/>
  <c r="O52" i="73"/>
  <c r="N120" i="73"/>
  <c r="N122" i="73" s="1"/>
  <c r="N14" i="73"/>
  <c r="N72" i="73"/>
  <c r="O12" i="73"/>
  <c r="N80" i="73"/>
  <c r="R38" i="73"/>
  <c r="Q106" i="73"/>
  <c r="N85" i="73"/>
  <c r="N87" i="73" s="1"/>
  <c r="N19" i="73"/>
  <c r="O17" i="73"/>
  <c r="L51" i="66"/>
  <c r="K52" i="66"/>
  <c r="O130" i="73"/>
  <c r="O132" i="73" s="1"/>
  <c r="O64" i="73"/>
  <c r="P62" i="73"/>
  <c r="M24" i="64"/>
  <c r="J137" i="70"/>
  <c r="F18" i="66"/>
  <c r="J126" i="70"/>
  <c r="L38" i="67"/>
  <c r="M17" i="67"/>
  <c r="N137" i="73"/>
  <c r="Q126" i="73"/>
  <c r="R58" i="73"/>
  <c r="R101" i="73"/>
  <c r="G101" i="73" s="1"/>
  <c r="H18" i="68" s="1"/>
  <c r="G33" i="73"/>
  <c r="Q48" i="70"/>
  <c r="M32" i="67"/>
  <c r="Q49" i="70"/>
  <c r="H51" i="70"/>
  <c r="L30" i="64"/>
  <c r="S331" i="70"/>
  <c r="S97" i="70"/>
  <c r="T1" i="70"/>
  <c r="S101" i="70"/>
  <c r="S17" i="70"/>
  <c r="S125" i="70"/>
  <c r="S63" i="70"/>
  <c r="S160" i="70"/>
  <c r="S109" i="70"/>
  <c r="S121" i="70" s="1"/>
  <c r="S29" i="70"/>
  <c r="S147" i="70"/>
  <c r="S102" i="70"/>
  <c r="S100" i="70" s="1"/>
  <c r="R103" i="70"/>
  <c r="S48" i="70"/>
  <c r="S49" i="70"/>
  <c r="O32" i="67"/>
  <c r="R53" i="73"/>
  <c r="R121" i="73" s="1"/>
  <c r="Q121" i="73"/>
  <c r="P73" i="73"/>
  <c r="L142" i="73"/>
  <c r="L32" i="64"/>
  <c r="P30" i="70"/>
  <c r="N17" i="66"/>
  <c r="O32" i="73"/>
  <c r="N34" i="73"/>
  <c r="N100" i="73"/>
  <c r="N102" i="73" s="1"/>
  <c r="I245" i="73"/>
  <c r="M122" i="73"/>
  <c r="N115" i="73"/>
  <c r="N117" i="73" s="1"/>
  <c r="O47" i="73"/>
  <c r="N49" i="73"/>
  <c r="K34" i="66"/>
  <c r="K57" i="66"/>
  <c r="K38" i="66"/>
  <c r="Q136" i="73"/>
  <c r="R68" i="73"/>
  <c r="M45" i="67"/>
  <c r="M45" i="64"/>
  <c r="M22" i="64"/>
  <c r="Q116" i="73"/>
  <c r="R48" i="73"/>
  <c r="Q63" i="73"/>
  <c r="P131" i="73"/>
  <c r="N44" i="73"/>
  <c r="N110" i="73"/>
  <c r="N112" i="73" s="1"/>
  <c r="O42" i="73"/>
  <c r="N46" i="66"/>
  <c r="N33" i="64"/>
  <c r="N97" i="66"/>
  <c r="N45" i="66" s="1"/>
  <c r="N48" i="66" s="1"/>
  <c r="N97" i="67"/>
  <c r="N45" i="67" s="1"/>
  <c r="N97" i="65"/>
  <c r="R129" i="70"/>
  <c r="N46" i="65"/>
  <c r="R133" i="70"/>
  <c r="N25" i="64" s="1"/>
  <c r="N97" i="64"/>
  <c r="R130" i="70"/>
  <c r="N22" i="64" s="1"/>
  <c r="R132" i="70"/>
  <c r="N24" i="64" s="1"/>
  <c r="R127" i="70"/>
  <c r="R131" i="70"/>
  <c r="N23" i="64" s="1"/>
  <c r="R128" i="70"/>
  <c r="N20" i="64" s="1"/>
  <c r="J138" i="70"/>
  <c r="F18" i="67"/>
  <c r="R116" i="45"/>
  <c r="R132" i="45"/>
  <c r="S32" i="45"/>
  <c r="G61" i="45"/>
  <c r="AS44" i="45"/>
  <c r="AS59" i="45"/>
  <c r="D62" i="45" a="1"/>
  <c r="D62" i="45" s="1"/>
  <c r="E61" i="45"/>
  <c r="C61" i="45"/>
  <c r="AC20" i="1"/>
  <c r="AC18" i="1"/>
  <c r="AC23" i="1"/>
  <c r="AC17" i="1"/>
  <c r="AB10" i="1"/>
  <c r="AA12" i="1"/>
  <c r="AB15" i="1"/>
  <c r="AC19" i="1"/>
  <c r="AC15" i="1"/>
  <c r="AC25" i="1"/>
  <c r="AC14" i="1"/>
  <c r="AC27" i="1"/>
  <c r="AB12" i="1"/>
  <c r="AA8" i="1"/>
  <c r="AB11" i="1"/>
  <c r="AC26" i="1"/>
  <c r="AB6" i="1"/>
  <c r="AB5" i="1"/>
  <c r="AC3" i="1"/>
  <c r="AA10" i="1"/>
  <c r="AA4" i="1"/>
  <c r="AC2" i="1"/>
  <c r="AC22" i="1"/>
  <c r="AH21" i="1"/>
  <c r="AH28" i="1"/>
  <c r="AB8" i="1"/>
  <c r="AC16" i="1"/>
  <c r="AC24" i="1"/>
  <c r="P38" i="64" l="1"/>
  <c r="Q17" i="64"/>
  <c r="P141" i="73"/>
  <c r="H49" i="70"/>
  <c r="L52" i="65"/>
  <c r="M51" i="65"/>
  <c r="Q149" i="73"/>
  <c r="Q10" i="73"/>
  <c r="Q248" i="73"/>
  <c r="Q78" i="73"/>
  <c r="Q196" i="73"/>
  <c r="Q206" i="73"/>
  <c r="AN109" i="45"/>
  <c r="T3" i="70"/>
  <c r="U3" i="70" s="1"/>
  <c r="V3" i="70" s="1"/>
  <c r="W3" i="70" s="1"/>
  <c r="X3" i="70" s="1"/>
  <c r="Y3" i="70" s="1"/>
  <c r="Z3" i="70" s="1"/>
  <c r="AA3" i="70" s="1"/>
  <c r="AB3" i="70" s="1"/>
  <c r="AC3" i="70" s="1"/>
  <c r="AD3" i="70" s="1"/>
  <c r="AE3" i="70" s="1"/>
  <c r="AF3" i="70" s="1"/>
  <c r="AG3" i="70" s="1"/>
  <c r="AH3" i="70" s="1"/>
  <c r="AI3" i="70" s="1"/>
  <c r="AJ3" i="70" s="1"/>
  <c r="AK3" i="70" s="1"/>
  <c r="AL3" i="70" s="1"/>
  <c r="AM3" i="70" s="1"/>
  <c r="AN3" i="70" s="1"/>
  <c r="AO3" i="70" s="1"/>
  <c r="AP3" i="70" s="1"/>
  <c r="AQ3" i="70" s="1"/>
  <c r="AR3" i="70" s="1"/>
  <c r="AS3" i="70" s="1"/>
  <c r="AT3" i="70" s="1"/>
  <c r="AU3" i="70" s="1"/>
  <c r="AV3" i="70" s="1"/>
  <c r="AW3" i="70" s="1"/>
  <c r="AX3" i="70" s="1"/>
  <c r="AY3" i="70" s="1"/>
  <c r="AZ3" i="70" s="1"/>
  <c r="BA3" i="70" s="1"/>
  <c r="BB3" i="70" s="1"/>
  <c r="BC3" i="70" s="1"/>
  <c r="BD3" i="70" s="1"/>
  <c r="BE3" i="70" s="1"/>
  <c r="BF3" i="70" s="1"/>
  <c r="BG3" i="70" s="1"/>
  <c r="BH3" i="70" s="1"/>
  <c r="BI3" i="70" s="1"/>
  <c r="BJ3" i="70" s="1"/>
  <c r="BK3" i="70" s="1"/>
  <c r="BL3" i="70" s="1"/>
  <c r="BM3" i="70" s="1"/>
  <c r="BN3" i="70" s="1"/>
  <c r="BO3" i="70" s="1"/>
  <c r="BP3" i="70" s="1"/>
  <c r="BQ3" i="70" s="1"/>
  <c r="BR3" i="70" s="1"/>
  <c r="BS3" i="70" s="1"/>
  <c r="BT3" i="70" s="1"/>
  <c r="BU3" i="70" s="1"/>
  <c r="BV3" i="70" s="1"/>
  <c r="BW3" i="70" s="1"/>
  <c r="BX3" i="70" s="1"/>
  <c r="BY3" i="70" s="1"/>
  <c r="BZ3" i="70" s="1"/>
  <c r="CA3" i="70" s="1"/>
  <c r="CB3" i="70" s="1"/>
  <c r="CC3" i="70" s="1"/>
  <c r="CD3" i="70" s="1"/>
  <c r="CE3" i="70" s="1"/>
  <c r="CF3" i="70" s="1"/>
  <c r="CG3" i="70" s="1"/>
  <c r="CH3" i="70" s="1"/>
  <c r="CI3" i="70" s="1"/>
  <c r="CJ3" i="70" s="1"/>
  <c r="R2" i="73"/>
  <c r="R1" i="73" s="1"/>
  <c r="Y70" i="45"/>
  <c r="Y67" i="45" s="1"/>
  <c r="R46" i="45"/>
  <c r="M109" i="45"/>
  <c r="Q61" i="45"/>
  <c r="L46" i="45"/>
  <c r="I46" i="45"/>
  <c r="AL46" i="45"/>
  <c r="AJ46" i="45"/>
  <c r="AS108" i="45"/>
  <c r="W46" i="45"/>
  <c r="AM46" i="45"/>
  <c r="X109" i="45"/>
  <c r="AG109" i="45"/>
  <c r="AD109" i="45"/>
  <c r="AI109" i="45"/>
  <c r="AH109" i="45"/>
  <c r="AK109" i="45"/>
  <c r="AP109" i="45"/>
  <c r="AQ109" i="45"/>
  <c r="AC46" i="45"/>
  <c r="AQ46" i="45"/>
  <c r="L109" i="45"/>
  <c r="AF109" i="45"/>
  <c r="AM109" i="45"/>
  <c r="W109" i="45"/>
  <c r="V109" i="45"/>
  <c r="Y109" i="45"/>
  <c r="AJ109" i="45"/>
  <c r="AC109" i="45"/>
  <c r="AE109" i="45"/>
  <c r="K93" i="45"/>
  <c r="L93" i="45"/>
  <c r="I93" i="45"/>
  <c r="AB93" i="45"/>
  <c r="P93" i="45"/>
  <c r="V93" i="45"/>
  <c r="Q93" i="45"/>
  <c r="R93" i="45"/>
  <c r="S93" i="45"/>
  <c r="AL93" i="45"/>
  <c r="Z93" i="45"/>
  <c r="O93" i="45"/>
  <c r="W93" i="45"/>
  <c r="X93" i="45"/>
  <c r="AA93" i="45"/>
  <c r="M93" i="45"/>
  <c r="AH93" i="45"/>
  <c r="AQ93" i="45"/>
  <c r="AC93" i="45"/>
  <c r="AD93" i="45"/>
  <c r="AK93" i="45"/>
  <c r="U93" i="45"/>
  <c r="AG93" i="45"/>
  <c r="Y93" i="45"/>
  <c r="AI93" i="45"/>
  <c r="AJ93" i="45"/>
  <c r="J93" i="45"/>
  <c r="AE93" i="45"/>
  <c r="N93" i="45"/>
  <c r="AF93" i="45"/>
  <c r="AO93" i="45"/>
  <c r="AP93" i="45"/>
  <c r="T93" i="45"/>
  <c r="AM93" i="45"/>
  <c r="AN93" i="45"/>
  <c r="AN46" i="45"/>
  <c r="AK46" i="45"/>
  <c r="AL109" i="45"/>
  <c r="T109" i="45"/>
  <c r="AA109" i="45"/>
  <c r="Q109" i="45"/>
  <c r="P109" i="45"/>
  <c r="S109" i="45"/>
  <c r="C110" i="45"/>
  <c r="I109" i="45"/>
  <c r="R109" i="45"/>
  <c r="AB109" i="45"/>
  <c r="AD61" i="45"/>
  <c r="J46" i="45"/>
  <c r="AP46" i="45"/>
  <c r="Z109" i="45"/>
  <c r="U109" i="45"/>
  <c r="O109" i="45"/>
  <c r="K109" i="45"/>
  <c r="J109" i="45"/>
  <c r="G110" i="45"/>
  <c r="E110" i="45"/>
  <c r="N109" i="45"/>
  <c r="AO109" i="45"/>
  <c r="D111" i="45" a="1"/>
  <c r="D111" i="45" s="1"/>
  <c r="AH61" i="45"/>
  <c r="O61" i="45"/>
  <c r="Y61" i="45"/>
  <c r="AJ61" i="45"/>
  <c r="AF61" i="45"/>
  <c r="K61" i="45"/>
  <c r="I61" i="45"/>
  <c r="AO61" i="45"/>
  <c r="AM61" i="45"/>
  <c r="Z61" i="45"/>
  <c r="M61" i="45"/>
  <c r="X61" i="45"/>
  <c r="AI61" i="45"/>
  <c r="AB61" i="45"/>
  <c r="S61" i="45"/>
  <c r="V61" i="45"/>
  <c r="J61" i="45"/>
  <c r="AG61" i="45"/>
  <c r="AQ61" i="45"/>
  <c r="T61" i="45"/>
  <c r="R61" i="45"/>
  <c r="AC61" i="45"/>
  <c r="P61" i="45"/>
  <c r="AA61" i="45"/>
  <c r="AK61" i="45"/>
  <c r="N61" i="45"/>
  <c r="L61" i="45"/>
  <c r="W61" i="45"/>
  <c r="AN61" i="45"/>
  <c r="U61" i="45"/>
  <c r="AE61" i="45"/>
  <c r="AP61" i="45"/>
  <c r="AL61" i="45"/>
  <c r="Q46" i="45"/>
  <c r="AH46" i="45"/>
  <c r="AG46" i="45"/>
  <c r="AF46" i="45"/>
  <c r="AE46" i="45"/>
  <c r="AD46" i="45"/>
  <c r="E47" i="45"/>
  <c r="G47" i="45"/>
  <c r="K46" i="45"/>
  <c r="AB46" i="45"/>
  <c r="AA46" i="45"/>
  <c r="Z46" i="45"/>
  <c r="Y46" i="45"/>
  <c r="X46" i="45"/>
  <c r="D48" i="45" a="1"/>
  <c r="D48" i="45" s="1"/>
  <c r="D49" i="45" s="1" a="1"/>
  <c r="D49" i="45" s="1"/>
  <c r="AO46" i="45"/>
  <c r="V46" i="45"/>
  <c r="U46" i="45"/>
  <c r="T46" i="45"/>
  <c r="S46" i="45"/>
  <c r="C47" i="45"/>
  <c r="AI46" i="45"/>
  <c r="P46" i="45"/>
  <c r="O46" i="45"/>
  <c r="N46" i="45"/>
  <c r="M46" i="45"/>
  <c r="T54" i="45"/>
  <c r="T53" i="45"/>
  <c r="R52" i="45"/>
  <c r="T105" i="45"/>
  <c r="T103" i="45"/>
  <c r="T104" i="45"/>
  <c r="T102" i="45"/>
  <c r="T101" i="45"/>
  <c r="T87" i="45"/>
  <c r="T86" i="45"/>
  <c r="T88" i="45"/>
  <c r="T89" i="45"/>
  <c r="T85" i="45"/>
  <c r="E95" i="45"/>
  <c r="G95" i="45"/>
  <c r="D96" i="45" a="1"/>
  <c r="D96" i="45" s="1"/>
  <c r="AS92" i="45"/>
  <c r="C94" i="45"/>
  <c r="M39" i="65"/>
  <c r="L39" i="67"/>
  <c r="AI1" i="1"/>
  <c r="M58" i="65"/>
  <c r="G53" i="73"/>
  <c r="G121" i="73"/>
  <c r="H22" i="68" s="1"/>
  <c r="Q73" i="73"/>
  <c r="I42" i="65"/>
  <c r="J41" i="65" s="1"/>
  <c r="O44" i="73"/>
  <c r="P42" i="73"/>
  <c r="O110" i="73"/>
  <c r="O112" i="73" s="1"/>
  <c r="R63" i="73"/>
  <c r="Q131" i="73"/>
  <c r="O34" i="73"/>
  <c r="O100" i="73"/>
  <c r="O102" i="73" s="1"/>
  <c r="P32" i="73"/>
  <c r="L34" i="64"/>
  <c r="L57" i="64"/>
  <c r="L38" i="64"/>
  <c r="O32" i="66"/>
  <c r="S45" i="70"/>
  <c r="S46" i="70"/>
  <c r="F18" i="64"/>
  <c r="J134" i="70"/>
  <c r="R106" i="73"/>
  <c r="G106" i="73" s="1"/>
  <c r="H19" i="68" s="1"/>
  <c r="G38" i="73"/>
  <c r="N74" i="73"/>
  <c r="N98" i="67"/>
  <c r="N65" i="67"/>
  <c r="M48" i="65"/>
  <c r="L52" i="64"/>
  <c r="M51" i="64"/>
  <c r="O97" i="73"/>
  <c r="K255" i="73"/>
  <c r="K265" i="73"/>
  <c r="F46" i="67"/>
  <c r="K98" i="66"/>
  <c r="K65" i="66"/>
  <c r="T331" i="70"/>
  <c r="T102" i="70"/>
  <c r="T17" i="70"/>
  <c r="T147" i="70"/>
  <c r="T101" i="70"/>
  <c r="T63" i="70"/>
  <c r="T125" i="70"/>
  <c r="T97" i="70"/>
  <c r="T29" i="70"/>
  <c r="T109" i="70"/>
  <c r="T121" i="70" s="1"/>
  <c r="U1" i="70"/>
  <c r="T160" i="70"/>
  <c r="M30" i="64"/>
  <c r="M32" i="66"/>
  <c r="Q46" i="70"/>
  <c r="Q45" i="70"/>
  <c r="J135" i="70"/>
  <c r="F46" i="66"/>
  <c r="F46" i="65"/>
  <c r="P17" i="73"/>
  <c r="O85" i="73"/>
  <c r="O19" i="73"/>
  <c r="O120" i="73"/>
  <c r="P52" i="73"/>
  <c r="O54" i="73"/>
  <c r="N57" i="67"/>
  <c r="K137" i="70"/>
  <c r="G18" i="66"/>
  <c r="R32" i="70"/>
  <c r="R43" i="70"/>
  <c r="Q57" i="73"/>
  <c r="P59" i="73"/>
  <c r="P125" i="73"/>
  <c r="P127" i="73" s="1"/>
  <c r="M142" i="73"/>
  <c r="Q37" i="73"/>
  <c r="P39" i="73"/>
  <c r="P105" i="73"/>
  <c r="P107" i="73" s="1"/>
  <c r="N21" i="64"/>
  <c r="N45" i="64"/>
  <c r="R116" i="73"/>
  <c r="G116" i="73" s="1"/>
  <c r="H21" i="68" s="1"/>
  <c r="G48" i="73"/>
  <c r="R136" i="73"/>
  <c r="G136" i="73" s="1"/>
  <c r="H25" i="68" s="1"/>
  <c r="G68" i="73"/>
  <c r="O115" i="73"/>
  <c r="O117" i="73" s="1"/>
  <c r="P47" i="73"/>
  <c r="O49" i="73"/>
  <c r="L240" i="73"/>
  <c r="L251" i="73"/>
  <c r="O97" i="64"/>
  <c r="S129" i="70"/>
  <c r="O21" i="64" s="1"/>
  <c r="S133" i="70"/>
  <c r="O25" i="64" s="1"/>
  <c r="O97" i="67"/>
  <c r="O45" i="67" s="1"/>
  <c r="O97" i="65"/>
  <c r="S131" i="70"/>
  <c r="O97" i="66"/>
  <c r="O45" i="66" s="1"/>
  <c r="O48" i="66" s="1"/>
  <c r="S130" i="70"/>
  <c r="S128" i="70"/>
  <c r="S132" i="70"/>
  <c r="O24" i="64" s="1"/>
  <c r="S127" i="70"/>
  <c r="O19" i="64" s="1"/>
  <c r="O33" i="64"/>
  <c r="O46" i="66"/>
  <c r="O46" i="65"/>
  <c r="N140" i="73"/>
  <c r="N82" i="73"/>
  <c r="K219" i="70"/>
  <c r="P135" i="73"/>
  <c r="P69" i="73"/>
  <c r="Q67" i="73"/>
  <c r="Q111" i="73"/>
  <c r="R43" i="73"/>
  <c r="O127" i="73"/>
  <c r="P95" i="73"/>
  <c r="P97" i="73" s="1"/>
  <c r="Q27" i="73"/>
  <c r="P29" i="73"/>
  <c r="K32" i="64"/>
  <c r="O30" i="70"/>
  <c r="O107" i="73"/>
  <c r="P22" i="73"/>
  <c r="O90" i="73"/>
  <c r="O92" i="73" s="1"/>
  <c r="O24" i="73"/>
  <c r="F26" i="67"/>
  <c r="F27" i="67" a="1"/>
  <c r="F27" i="67" s="1"/>
  <c r="F28" i="67" a="1"/>
  <c r="F28" i="67" s="1"/>
  <c r="N19" i="64"/>
  <c r="N45" i="65"/>
  <c r="N48" i="65" s="1"/>
  <c r="N65" i="65"/>
  <c r="N57" i="65"/>
  <c r="I254" i="73"/>
  <c r="O17" i="66"/>
  <c r="P17" i="66" s="1"/>
  <c r="N38" i="66"/>
  <c r="O34" i="67"/>
  <c r="S103" i="70"/>
  <c r="M57" i="67"/>
  <c r="M34" i="67"/>
  <c r="D32" i="67"/>
  <c r="D34" i="67" s="1"/>
  <c r="R126" i="73"/>
  <c r="G126" i="73" s="1"/>
  <c r="H23" i="68" s="1"/>
  <c r="G58" i="73"/>
  <c r="N17" i="67"/>
  <c r="M38" i="67"/>
  <c r="F28" i="66" a="1"/>
  <c r="F28" i="66" s="1"/>
  <c r="F26" i="66"/>
  <c r="F27" i="66" a="1"/>
  <c r="F27" i="66" s="1"/>
  <c r="Q62" i="73"/>
  <c r="P64" i="73"/>
  <c r="P130" i="73"/>
  <c r="P132" i="73" s="1"/>
  <c r="M51" i="66"/>
  <c r="L52" i="66"/>
  <c r="P12" i="73"/>
  <c r="O14" i="73"/>
  <c r="O80" i="73"/>
  <c r="O72" i="73"/>
  <c r="L52" i="67"/>
  <c r="M51" i="67"/>
  <c r="R81" i="73"/>
  <c r="O17" i="65"/>
  <c r="N38" i="65"/>
  <c r="L144" i="73"/>
  <c r="L145" i="73" s="1"/>
  <c r="M219" i="70" s="1"/>
  <c r="K192" i="73"/>
  <c r="G192" i="73" s="1"/>
  <c r="L191" i="70"/>
  <c r="N34" i="66"/>
  <c r="N57" i="66"/>
  <c r="K145" i="73"/>
  <c r="L219" i="70" s="1"/>
  <c r="Q91" i="73"/>
  <c r="R23" i="73"/>
  <c r="R73" i="73" s="1"/>
  <c r="G73" i="73" s="1"/>
  <c r="T32" i="45"/>
  <c r="S132" i="45"/>
  <c r="S116" i="45"/>
  <c r="G62" i="45"/>
  <c r="AS45" i="45"/>
  <c r="D63" i="45" a="1"/>
  <c r="D63" i="45" s="1"/>
  <c r="E62" i="45"/>
  <c r="C62" i="45"/>
  <c r="AS60" i="45"/>
  <c r="AH29" i="1"/>
  <c r="AD23" i="1"/>
  <c r="AC10" i="1"/>
  <c r="AI28" i="1"/>
  <c r="AD7" i="1"/>
  <c r="AB4" i="1"/>
  <c r="AC8" i="1"/>
  <c r="AC6" i="1"/>
  <c r="AD20" i="1"/>
  <c r="AB3" i="1"/>
  <c r="AD22" i="1"/>
  <c r="AD17" i="1"/>
  <c r="AD19" i="1"/>
  <c r="AC9" i="1"/>
  <c r="AD2" i="1"/>
  <c r="AD26" i="1"/>
  <c r="AI29" i="1"/>
  <c r="AC11" i="1"/>
  <c r="AD18" i="1"/>
  <c r="AC7" i="1"/>
  <c r="AC13" i="1"/>
  <c r="AD9" i="1"/>
  <c r="AD13" i="1"/>
  <c r="AD24" i="1"/>
  <c r="AD16" i="1"/>
  <c r="AD27" i="1"/>
  <c r="AD14" i="1"/>
  <c r="AD25" i="1"/>
  <c r="T103" i="70" l="1"/>
  <c r="R17" i="64"/>
  <c r="Q38" i="64"/>
  <c r="Y56" i="45"/>
  <c r="R206" i="73"/>
  <c r="R149" i="73"/>
  <c r="R196" i="73"/>
  <c r="R248" i="73"/>
  <c r="R10" i="73"/>
  <c r="R78" i="73"/>
  <c r="T100" i="70"/>
  <c r="AL110" i="45"/>
  <c r="N51" i="65"/>
  <c r="M52" i="65"/>
  <c r="Y110" i="45"/>
  <c r="AG110" i="45"/>
  <c r="AE110" i="45"/>
  <c r="AI110" i="45"/>
  <c r="AF110" i="45"/>
  <c r="M110" i="45"/>
  <c r="P110" i="45"/>
  <c r="O110" i="45"/>
  <c r="L110" i="45"/>
  <c r="J110" i="45"/>
  <c r="K110" i="45"/>
  <c r="AQ110" i="45"/>
  <c r="M47" i="45"/>
  <c r="N110" i="45"/>
  <c r="AS46" i="45"/>
  <c r="V110" i="45"/>
  <c r="AJ110" i="45"/>
  <c r="AS109" i="45"/>
  <c r="AP94" i="45"/>
  <c r="AQ94" i="45"/>
  <c r="U94" i="45"/>
  <c r="AN94" i="45"/>
  <c r="AH94" i="45"/>
  <c r="L94" i="45"/>
  <c r="M94" i="45"/>
  <c r="J94" i="45"/>
  <c r="AC94" i="45"/>
  <c r="I94" i="45"/>
  <c r="AI94" i="45"/>
  <c r="AD94" i="45"/>
  <c r="AL94" i="45"/>
  <c r="P94" i="45"/>
  <c r="R94" i="45"/>
  <c r="S94" i="45"/>
  <c r="T94" i="45"/>
  <c r="AM94" i="45"/>
  <c r="Q94" i="45"/>
  <c r="AG94" i="45"/>
  <c r="AE94" i="45"/>
  <c r="V94" i="45"/>
  <c r="W94" i="45"/>
  <c r="X94" i="45"/>
  <c r="Y94" i="45"/>
  <c r="AB94" i="45"/>
  <c r="N94" i="45"/>
  <c r="Z94" i="45"/>
  <c r="O94" i="45"/>
  <c r="AJ94" i="45"/>
  <c r="AK94" i="45"/>
  <c r="K94" i="45"/>
  <c r="AF94" i="45"/>
  <c r="AA94" i="45"/>
  <c r="AO94" i="45"/>
  <c r="E111" i="45"/>
  <c r="G111" i="45"/>
  <c r="AK110" i="45"/>
  <c r="U110" i="45"/>
  <c r="S110" i="45"/>
  <c r="AD110" i="45"/>
  <c r="AC110" i="45"/>
  <c r="Z110" i="45"/>
  <c r="X62" i="45"/>
  <c r="AM110" i="45"/>
  <c r="I110" i="45"/>
  <c r="AN110" i="45"/>
  <c r="X110" i="45"/>
  <c r="W110" i="45"/>
  <c r="T110" i="45"/>
  <c r="AA110" i="45"/>
  <c r="AH110" i="45"/>
  <c r="AB110" i="45"/>
  <c r="R110" i="45"/>
  <c r="Q110" i="45"/>
  <c r="C111" i="45"/>
  <c r="AP110" i="45"/>
  <c r="AO110" i="45"/>
  <c r="D112" i="45" a="1"/>
  <c r="D112" i="45" s="1"/>
  <c r="D113" i="45" s="1" a="1"/>
  <c r="D113" i="45" s="1"/>
  <c r="K62" i="45"/>
  <c r="V62" i="45"/>
  <c r="AL62" i="45"/>
  <c r="I62" i="45"/>
  <c r="M62" i="45"/>
  <c r="R62" i="45"/>
  <c r="AO62" i="45"/>
  <c r="P62" i="45"/>
  <c r="AF62" i="45"/>
  <c r="AQ62" i="45"/>
  <c r="AG62" i="45"/>
  <c r="L62" i="45"/>
  <c r="AC62" i="45"/>
  <c r="J62" i="45"/>
  <c r="Z62" i="45"/>
  <c r="AK62" i="45"/>
  <c r="AP62" i="45"/>
  <c r="AI62" i="45"/>
  <c r="AN62" i="45"/>
  <c r="AM62" i="45"/>
  <c r="T62" i="45"/>
  <c r="AE62" i="45"/>
  <c r="AJ62" i="45"/>
  <c r="W62" i="45"/>
  <c r="AH62" i="45"/>
  <c r="U62" i="45"/>
  <c r="N62" i="45"/>
  <c r="Y62" i="45"/>
  <c r="AD62" i="45"/>
  <c r="Q62" i="45"/>
  <c r="AB62" i="45"/>
  <c r="O62" i="45"/>
  <c r="AA62" i="45"/>
  <c r="S62" i="45"/>
  <c r="AD47" i="45"/>
  <c r="K47" i="45"/>
  <c r="J47" i="45"/>
  <c r="I47" i="45"/>
  <c r="AQ47" i="45"/>
  <c r="G48" i="45"/>
  <c r="Y48" i="45" s="1"/>
  <c r="X47" i="45"/>
  <c r="AO47" i="45"/>
  <c r="AN47" i="45"/>
  <c r="AM47" i="45"/>
  <c r="AL47" i="45"/>
  <c r="AK47" i="45"/>
  <c r="C48" i="45"/>
  <c r="E48" i="45"/>
  <c r="R47" i="45"/>
  <c r="AI47" i="45"/>
  <c r="AH47" i="45"/>
  <c r="AG47" i="45"/>
  <c r="AF47" i="45"/>
  <c r="AE47" i="45"/>
  <c r="L47" i="45"/>
  <c r="AC47" i="45"/>
  <c r="AB47" i="45"/>
  <c r="AA47" i="45"/>
  <c r="Z47" i="45"/>
  <c r="Y47" i="45"/>
  <c r="AP47" i="45"/>
  <c r="W47" i="45"/>
  <c r="V47" i="45"/>
  <c r="U47" i="45"/>
  <c r="T47" i="45"/>
  <c r="S47" i="45"/>
  <c r="AJ47" i="45"/>
  <c r="Q47" i="45"/>
  <c r="P47" i="45"/>
  <c r="O47" i="45"/>
  <c r="N47" i="45"/>
  <c r="U54" i="45"/>
  <c r="U53" i="45"/>
  <c r="Z56" i="45"/>
  <c r="S52" i="45"/>
  <c r="U102" i="45"/>
  <c r="U105" i="45"/>
  <c r="U104" i="45"/>
  <c r="U103" i="45"/>
  <c r="S101" i="45"/>
  <c r="U89" i="45"/>
  <c r="U88" i="45"/>
  <c r="U87" i="45"/>
  <c r="U86" i="45"/>
  <c r="U85" i="45"/>
  <c r="N39" i="65"/>
  <c r="AS93" i="45"/>
  <c r="D97" i="45" a="1"/>
  <c r="D97" i="45" s="1"/>
  <c r="E96" i="45"/>
  <c r="G96" i="45"/>
  <c r="C95" i="45"/>
  <c r="C96" i="45" s="1"/>
  <c r="M39" i="67"/>
  <c r="N58" i="65"/>
  <c r="AJ1" i="1"/>
  <c r="O74" i="73"/>
  <c r="Q141" i="73"/>
  <c r="J42" i="65"/>
  <c r="K41" i="65" s="1"/>
  <c r="K42" i="65" s="1"/>
  <c r="L41" i="65" s="1"/>
  <c r="L47" i="65" s="1"/>
  <c r="L49" i="65" s="1"/>
  <c r="O57" i="67"/>
  <c r="I18" i="67"/>
  <c r="M138" i="70"/>
  <c r="I46" i="67" s="1"/>
  <c r="R91" i="73"/>
  <c r="G91" i="73" s="1"/>
  <c r="H16" i="68" s="1"/>
  <c r="G23" i="73"/>
  <c r="L138" i="70"/>
  <c r="H46" i="67" s="1"/>
  <c r="H18" i="67"/>
  <c r="H18" i="66"/>
  <c r="L137" i="70"/>
  <c r="L126" i="70"/>
  <c r="O98" i="67"/>
  <c r="O65" i="67"/>
  <c r="I265" i="73"/>
  <c r="I255" i="73"/>
  <c r="Q22" i="73"/>
  <c r="P24" i="73"/>
  <c r="P90" i="73"/>
  <c r="P92" i="73" s="1"/>
  <c r="K38" i="64"/>
  <c r="K57" i="64"/>
  <c r="K34" i="64"/>
  <c r="R111" i="73"/>
  <c r="G111" i="73" s="1"/>
  <c r="H20" i="68" s="1"/>
  <c r="G43" i="73"/>
  <c r="P137" i="73"/>
  <c r="M251" i="73"/>
  <c r="M240" i="73"/>
  <c r="M243" i="73" s="1"/>
  <c r="M245" i="73" s="1"/>
  <c r="M254" i="73" s="1"/>
  <c r="Q59" i="73"/>
  <c r="R57" i="73"/>
  <c r="Q125" i="73"/>
  <c r="Q127" i="73" s="1"/>
  <c r="G26" i="66"/>
  <c r="G27" i="66" a="1"/>
  <c r="G27" i="66" s="1"/>
  <c r="G48" i="66" s="1"/>
  <c r="G28" i="66" a="1"/>
  <c r="G28" i="66" s="1"/>
  <c r="U125" i="70"/>
  <c r="U63" i="70"/>
  <c r="U29" i="70"/>
  <c r="U160" i="70"/>
  <c r="U101" i="70"/>
  <c r="U17" i="70"/>
  <c r="U331" i="70"/>
  <c r="U109" i="70"/>
  <c r="U121" i="70" s="1"/>
  <c r="U97" i="70"/>
  <c r="V1" i="70"/>
  <c r="U147" i="70"/>
  <c r="U102" i="70"/>
  <c r="M52" i="64"/>
  <c r="N51" i="64"/>
  <c r="M58" i="67"/>
  <c r="N58" i="67" s="1"/>
  <c r="F27" i="64" a="1"/>
  <c r="F27" i="64" s="1"/>
  <c r="F26" i="64"/>
  <c r="F28" i="64" a="1"/>
  <c r="F28" i="64" s="1"/>
  <c r="R202" i="73"/>
  <c r="R203" i="73" s="1"/>
  <c r="L202" i="73"/>
  <c r="L203" i="73" s="1"/>
  <c r="O202" i="73"/>
  <c r="O203" i="73" s="1"/>
  <c r="J202" i="73"/>
  <c r="K202" i="73"/>
  <c r="K203" i="73" s="1"/>
  <c r="P202" i="73"/>
  <c r="P203" i="73" s="1"/>
  <c r="I202" i="73"/>
  <c r="H202" i="73"/>
  <c r="Q202" i="73"/>
  <c r="Q203" i="73" s="1"/>
  <c r="N202" i="73"/>
  <c r="N203" i="73" s="1"/>
  <c r="M202" i="73"/>
  <c r="M203" i="73" s="1"/>
  <c r="N51" i="67"/>
  <c r="M52" i="67"/>
  <c r="O140" i="73"/>
  <c r="O82" i="73"/>
  <c r="N51" i="66"/>
  <c r="M52" i="66"/>
  <c r="R62" i="73"/>
  <c r="Q130" i="73"/>
  <c r="Q132" i="73" s="1"/>
  <c r="Q64" i="73"/>
  <c r="O23" i="64"/>
  <c r="P49" i="73"/>
  <c r="P115" i="73"/>
  <c r="P117" i="73" s="1"/>
  <c r="Q47" i="73"/>
  <c r="G46" i="66"/>
  <c r="G46" i="65"/>
  <c r="G47" i="65" s="1"/>
  <c r="G49" i="65" s="1"/>
  <c r="O87" i="73"/>
  <c r="M34" i="66"/>
  <c r="M57" i="66"/>
  <c r="M38" i="66"/>
  <c r="P97" i="66"/>
  <c r="P46" i="65"/>
  <c r="P97" i="64"/>
  <c r="P57" i="64" s="1"/>
  <c r="P97" i="65"/>
  <c r="T126" i="70"/>
  <c r="P46" i="64"/>
  <c r="T131" i="70"/>
  <c r="P23" i="64" s="1"/>
  <c r="P97" i="67"/>
  <c r="P46" i="66"/>
  <c r="T132" i="70"/>
  <c r="P24" i="64" s="1"/>
  <c r="P46" i="67"/>
  <c r="T130" i="70"/>
  <c r="P22" i="64" s="1"/>
  <c r="T128" i="70"/>
  <c r="P20" i="64" s="1"/>
  <c r="T127" i="70"/>
  <c r="T129" i="70"/>
  <c r="P21" i="64" s="1"/>
  <c r="T133" i="70"/>
  <c r="P33" i="64"/>
  <c r="R131" i="73"/>
  <c r="G131" i="73" s="1"/>
  <c r="H24" i="68" s="1"/>
  <c r="G63" i="73"/>
  <c r="M144" i="73"/>
  <c r="M191" i="70"/>
  <c r="P17" i="65"/>
  <c r="O38" i="65"/>
  <c r="F48" i="66"/>
  <c r="F47" i="66"/>
  <c r="F49" i="66" s="1"/>
  <c r="F54" i="66" s="1"/>
  <c r="P38" i="66"/>
  <c r="Q17" i="66"/>
  <c r="Q135" i="73"/>
  <c r="Q137" i="73" s="1"/>
  <c r="R67" i="73"/>
  <c r="Q69" i="73"/>
  <c r="K138" i="70"/>
  <c r="G18" i="67"/>
  <c r="O20" i="64"/>
  <c r="O45" i="65"/>
  <c r="O48" i="65" s="1"/>
  <c r="O65" i="65"/>
  <c r="O57" i="65"/>
  <c r="L243" i="73"/>
  <c r="R37" i="73"/>
  <c r="Q39" i="73"/>
  <c r="Q105" i="73"/>
  <c r="Q107" i="73" s="1"/>
  <c r="N32" i="64"/>
  <c r="R30" i="70"/>
  <c r="G81" i="73"/>
  <c r="H14" i="68" s="1"/>
  <c r="P54" i="73"/>
  <c r="P120" i="73"/>
  <c r="P122" i="73" s="1"/>
  <c r="Q52" i="73"/>
  <c r="Q17" i="73"/>
  <c r="P85" i="73"/>
  <c r="P87" i="73" s="1"/>
  <c r="P19" i="73"/>
  <c r="F46" i="64"/>
  <c r="N30" i="64"/>
  <c r="K260" i="73"/>
  <c r="S32" i="70"/>
  <c r="S43" i="70"/>
  <c r="L65" i="64"/>
  <c r="L98" i="64"/>
  <c r="N98" i="66"/>
  <c r="N65" i="66"/>
  <c r="Q12" i="73"/>
  <c r="P72" i="73"/>
  <c r="P14" i="73"/>
  <c r="P80" i="73"/>
  <c r="O17" i="67"/>
  <c r="N38" i="67"/>
  <c r="M98" i="67"/>
  <c r="M65" i="67"/>
  <c r="F48" i="67"/>
  <c r="Q29" i="73"/>
  <c r="R27" i="73"/>
  <c r="Q95" i="73"/>
  <c r="Q97" i="73" s="1"/>
  <c r="N142" i="73"/>
  <c r="O45" i="64"/>
  <c r="O22" i="64"/>
  <c r="K126" i="70"/>
  <c r="O122" i="73"/>
  <c r="F47" i="65"/>
  <c r="F49" i="65" s="1"/>
  <c r="Q32" i="70"/>
  <c r="Q43" i="70"/>
  <c r="O38" i="66"/>
  <c r="O57" i="66"/>
  <c r="O34" i="66"/>
  <c r="P34" i="73"/>
  <c r="Q32" i="73"/>
  <c r="P100" i="73"/>
  <c r="P110" i="73"/>
  <c r="Q42" i="73"/>
  <c r="P44" i="73"/>
  <c r="T116" i="45"/>
  <c r="T132" i="45"/>
  <c r="U32" i="45"/>
  <c r="G49" i="45"/>
  <c r="E49" i="45"/>
  <c r="G63" i="45"/>
  <c r="AS61" i="45"/>
  <c r="D64" i="45" a="1"/>
  <c r="D64" i="45" s="1"/>
  <c r="E63" i="45"/>
  <c r="C63" i="45"/>
  <c r="S4" i="1"/>
  <c r="S15" i="1"/>
  <c r="AE23" i="1"/>
  <c r="AE16" i="1"/>
  <c r="AI21" i="1"/>
  <c r="AD12" i="1"/>
  <c r="AE15" i="1"/>
  <c r="AJ29" i="1"/>
  <c r="U7" i="1"/>
  <c r="S13" i="1"/>
  <c r="AE7" i="1"/>
  <c r="AE27" i="1"/>
  <c r="AC5" i="1"/>
  <c r="AD6" i="1"/>
  <c r="T8" i="1"/>
  <c r="U13" i="1"/>
  <c r="T9" i="1"/>
  <c r="S9" i="1"/>
  <c r="T12" i="1"/>
  <c r="AE3" i="1"/>
  <c r="AE13" i="1"/>
  <c r="T6" i="1"/>
  <c r="AJ21" i="1"/>
  <c r="U15" i="1"/>
  <c r="T7" i="1"/>
  <c r="U4" i="1"/>
  <c r="AD11" i="1"/>
  <c r="AE2" i="1"/>
  <c r="U12" i="1"/>
  <c r="AE14" i="1"/>
  <c r="S7" i="1"/>
  <c r="U6" i="1"/>
  <c r="AD5" i="1"/>
  <c r="T15" i="1"/>
  <c r="T14" i="1"/>
  <c r="U8" i="1"/>
  <c r="T4" i="1"/>
  <c r="S10" i="1"/>
  <c r="U14" i="1"/>
  <c r="T5" i="1"/>
  <c r="S5" i="1"/>
  <c r="U10" i="1"/>
  <c r="S6" i="1"/>
  <c r="AE9" i="1"/>
  <c r="S14" i="1"/>
  <c r="AE17" i="1"/>
  <c r="U9" i="1"/>
  <c r="T13" i="1"/>
  <c r="S8" i="1"/>
  <c r="AE25" i="1"/>
  <c r="AD15" i="1"/>
  <c r="AE26" i="1"/>
  <c r="AE24" i="1"/>
  <c r="U11" i="1"/>
  <c r="S11" i="1"/>
  <c r="AJ28" i="1"/>
  <c r="AE19" i="1"/>
  <c r="AC12" i="1"/>
  <c r="AE18" i="1"/>
  <c r="S12" i="1"/>
  <c r="U5" i="1"/>
  <c r="AE20" i="1"/>
  <c r="AE22" i="1"/>
  <c r="AC4" i="1"/>
  <c r="T10" i="1"/>
  <c r="T11" i="1"/>
  <c r="U103" i="70" l="1"/>
  <c r="S17" i="64"/>
  <c r="R38" i="64"/>
  <c r="Z70" i="45"/>
  <c r="Z67" i="45" s="1"/>
  <c r="L52" i="45"/>
  <c r="J52" i="45"/>
  <c r="K52" i="45"/>
  <c r="AC48" i="45"/>
  <c r="W48" i="45"/>
  <c r="N52" i="65"/>
  <c r="O51" i="65"/>
  <c r="T48" i="45"/>
  <c r="AA70" i="45"/>
  <c r="AA67" i="45" s="1"/>
  <c r="C49" i="45"/>
  <c r="AP49" i="45" s="1"/>
  <c r="AK48" i="45"/>
  <c r="V48" i="45"/>
  <c r="AE48" i="45"/>
  <c r="J48" i="45"/>
  <c r="I111" i="45"/>
  <c r="X48" i="45"/>
  <c r="U48" i="45"/>
  <c r="L48" i="45"/>
  <c r="O48" i="45"/>
  <c r="AJ48" i="45"/>
  <c r="AB48" i="45"/>
  <c r="AF48" i="45"/>
  <c r="AH48" i="45"/>
  <c r="I48" i="45"/>
  <c r="AS110" i="45"/>
  <c r="N48" i="45"/>
  <c r="M48" i="45"/>
  <c r="AI48" i="45"/>
  <c r="P48" i="45"/>
  <c r="S63" i="45"/>
  <c r="AD48" i="45"/>
  <c r="Q48" i="45"/>
  <c r="AA48" i="45"/>
  <c r="AS47" i="45"/>
  <c r="Z48" i="45"/>
  <c r="AH111" i="45"/>
  <c r="AN111" i="45"/>
  <c r="AJ111" i="45"/>
  <c r="O111" i="45"/>
  <c r="Z111" i="45"/>
  <c r="V111" i="45"/>
  <c r="AQ111" i="45"/>
  <c r="AD111" i="45"/>
  <c r="AL111" i="45"/>
  <c r="J111" i="45"/>
  <c r="AK111" i="45"/>
  <c r="X111" i="45"/>
  <c r="AQ96" i="45"/>
  <c r="N111" i="45"/>
  <c r="AO111" i="45"/>
  <c r="AE111" i="45"/>
  <c r="AG111" i="45"/>
  <c r="AL48" i="45"/>
  <c r="AM111" i="45"/>
  <c r="AF111" i="45"/>
  <c r="Y111" i="45"/>
  <c r="AA111" i="45"/>
  <c r="W111" i="45"/>
  <c r="T111" i="45"/>
  <c r="AP111" i="45"/>
  <c r="U111" i="45"/>
  <c r="E113" i="45"/>
  <c r="G113" i="45"/>
  <c r="AD96" i="45"/>
  <c r="AN96" i="45"/>
  <c r="AJ96" i="45"/>
  <c r="AM96" i="45"/>
  <c r="AL96" i="45"/>
  <c r="AK96" i="45"/>
  <c r="P111" i="45"/>
  <c r="K111" i="45"/>
  <c r="Q111" i="45"/>
  <c r="M111" i="45"/>
  <c r="L111" i="45"/>
  <c r="AD95" i="45"/>
  <c r="AE95" i="45"/>
  <c r="AF95" i="45"/>
  <c r="J95" i="45"/>
  <c r="AM95" i="45"/>
  <c r="Q95" i="45"/>
  <c r="AJ95" i="45"/>
  <c r="AK95" i="45"/>
  <c r="AL95" i="45"/>
  <c r="W95" i="45"/>
  <c r="P95" i="45"/>
  <c r="M95" i="45"/>
  <c r="AP95" i="45"/>
  <c r="AQ95" i="45"/>
  <c r="I95" i="45"/>
  <c r="AI95" i="45"/>
  <c r="AN95" i="45"/>
  <c r="K95" i="45"/>
  <c r="L95" i="45"/>
  <c r="N95" i="45"/>
  <c r="V95" i="45"/>
  <c r="AB95" i="45"/>
  <c r="AC95" i="45"/>
  <c r="R95" i="45"/>
  <c r="S95" i="45"/>
  <c r="T95" i="45"/>
  <c r="AH95" i="45"/>
  <c r="O95" i="45"/>
  <c r="U95" i="45"/>
  <c r="X95" i="45"/>
  <c r="Y95" i="45"/>
  <c r="Z95" i="45"/>
  <c r="AO95" i="45"/>
  <c r="AA95" i="45"/>
  <c r="AG95" i="45"/>
  <c r="AH96" i="45"/>
  <c r="AB96" i="45"/>
  <c r="X96" i="45"/>
  <c r="AG96" i="45"/>
  <c r="AF96" i="45"/>
  <c r="AE96" i="45"/>
  <c r="E112" i="45"/>
  <c r="C112" i="45"/>
  <c r="C113" i="45" s="1"/>
  <c r="G112" i="45"/>
  <c r="V96" i="45"/>
  <c r="P96" i="45"/>
  <c r="L96" i="45"/>
  <c r="AA96" i="45"/>
  <c r="Z96" i="45"/>
  <c r="Y96" i="45"/>
  <c r="I49" i="45"/>
  <c r="J96" i="45"/>
  <c r="R96" i="45"/>
  <c r="AI96" i="45"/>
  <c r="U96" i="45"/>
  <c r="T96" i="45"/>
  <c r="S96" i="45"/>
  <c r="D114" i="45" a="1"/>
  <c r="D114" i="45" s="1"/>
  <c r="AP96" i="45"/>
  <c r="AO96" i="45"/>
  <c r="W96" i="45"/>
  <c r="O96" i="45"/>
  <c r="N96" i="45"/>
  <c r="M96" i="45"/>
  <c r="AQ48" i="45"/>
  <c r="R48" i="45"/>
  <c r="K48" i="45"/>
  <c r="AG48" i="45"/>
  <c r="AC96" i="45"/>
  <c r="Q96" i="45"/>
  <c r="K96" i="45"/>
  <c r="I96" i="45"/>
  <c r="AB111" i="45"/>
  <c r="AI111" i="45"/>
  <c r="AC111" i="45"/>
  <c r="S111" i="45"/>
  <c r="R111" i="45"/>
  <c r="AJ63" i="45"/>
  <c r="Q63" i="45"/>
  <c r="U63" i="45"/>
  <c r="AL63" i="45"/>
  <c r="J63" i="45"/>
  <c r="M63" i="45"/>
  <c r="AD63" i="45"/>
  <c r="K63" i="45"/>
  <c r="O63" i="45"/>
  <c r="AF63" i="45"/>
  <c r="AQ63" i="45"/>
  <c r="X63" i="45"/>
  <c r="AO63" i="45"/>
  <c r="P63" i="45"/>
  <c r="I63" i="45"/>
  <c r="Z63" i="45"/>
  <c r="AK63" i="45"/>
  <c r="R63" i="45"/>
  <c r="AI63" i="45"/>
  <c r="AM63" i="45"/>
  <c r="AN63" i="45"/>
  <c r="T63" i="45"/>
  <c r="AE63" i="45"/>
  <c r="L63" i="45"/>
  <c r="AC63" i="45"/>
  <c r="AG63" i="45"/>
  <c r="AB63" i="45"/>
  <c r="N63" i="45"/>
  <c r="Y63" i="45"/>
  <c r="AP63" i="45"/>
  <c r="W63" i="45"/>
  <c r="AA63" i="45"/>
  <c r="V63" i="45"/>
  <c r="AH63" i="45"/>
  <c r="S48" i="45"/>
  <c r="AP48" i="45"/>
  <c r="AO48" i="45"/>
  <c r="AN48" i="45"/>
  <c r="AM48" i="45"/>
  <c r="AQ49" i="45"/>
  <c r="AO49" i="45"/>
  <c r="AN49" i="45"/>
  <c r="AM49" i="45"/>
  <c r="Z49" i="45"/>
  <c r="Z35" i="45" s="1"/>
  <c r="AK49" i="45"/>
  <c r="AJ49" i="45"/>
  <c r="AI49" i="45"/>
  <c r="AG49" i="45"/>
  <c r="T49" i="45"/>
  <c r="T35" i="45" s="1"/>
  <c r="AE49" i="45"/>
  <c r="AD49" i="45"/>
  <c r="AC49" i="45"/>
  <c r="AC35" i="45" s="1"/>
  <c r="AB49" i="45"/>
  <c r="AB35" i="45" s="1"/>
  <c r="AA49" i="45"/>
  <c r="AA35" i="45" s="1"/>
  <c r="Y49" i="45"/>
  <c r="Y35" i="45" s="1"/>
  <c r="X49" i="45"/>
  <c r="X35" i="45" s="1"/>
  <c r="W49" i="45"/>
  <c r="V49" i="45"/>
  <c r="U49" i="45"/>
  <c r="U35" i="45" s="1"/>
  <c r="AL49" i="45"/>
  <c r="S49" i="45"/>
  <c r="Q49" i="45"/>
  <c r="P49" i="45"/>
  <c r="O49" i="45"/>
  <c r="AF49" i="45"/>
  <c r="M49" i="45"/>
  <c r="L49" i="45"/>
  <c r="L35" i="45" s="1"/>
  <c r="K49" i="45"/>
  <c r="O39" i="65"/>
  <c r="V53" i="45"/>
  <c r="AA56" i="45"/>
  <c r="V54" i="45"/>
  <c r="T52" i="45"/>
  <c r="V103" i="45"/>
  <c r="V105" i="45"/>
  <c r="V104" i="45"/>
  <c r="V102" i="45"/>
  <c r="V101" i="45"/>
  <c r="V86" i="45"/>
  <c r="V87" i="45"/>
  <c r="V89" i="45"/>
  <c r="V88" i="45"/>
  <c r="V85" i="45"/>
  <c r="N39" i="67"/>
  <c r="AS94" i="45"/>
  <c r="C97" i="45"/>
  <c r="G97" i="45"/>
  <c r="E97" i="45"/>
  <c r="D98" i="45" a="1"/>
  <c r="D98" i="45" s="1"/>
  <c r="O58" i="65"/>
  <c r="O58" i="67"/>
  <c r="AK1" i="1"/>
  <c r="F85" i="66"/>
  <c r="F86" i="66" s="1"/>
  <c r="F55" i="66"/>
  <c r="F56" i="66" s="1"/>
  <c r="F84" i="66"/>
  <c r="F88" i="66" s="1"/>
  <c r="F91" i="66" s="1"/>
  <c r="F92" i="66" s="1"/>
  <c r="F60" i="66"/>
  <c r="F63" i="66" s="1"/>
  <c r="F64" i="66" s="1"/>
  <c r="F61" i="66"/>
  <c r="F62" i="66" s="1"/>
  <c r="O98" i="66"/>
  <c r="O65" i="66"/>
  <c r="M32" i="64"/>
  <c r="Q30" i="70"/>
  <c r="N240" i="73"/>
  <c r="N251" i="73"/>
  <c r="P140" i="73"/>
  <c r="P82" i="73"/>
  <c r="N38" i="64"/>
  <c r="N34" i="64"/>
  <c r="N57" i="64"/>
  <c r="G46" i="67"/>
  <c r="N191" i="70"/>
  <c r="N144" i="73"/>
  <c r="N145" i="73" s="1"/>
  <c r="O219" i="70" s="1"/>
  <c r="P25" i="64"/>
  <c r="P65" i="67"/>
  <c r="P57" i="67"/>
  <c r="P45" i="67"/>
  <c r="P57" i="65"/>
  <c r="P65" i="65"/>
  <c r="P45" i="65"/>
  <c r="P48" i="65" s="1"/>
  <c r="K135" i="70"/>
  <c r="O51" i="66"/>
  <c r="N52" i="66"/>
  <c r="N52" i="67"/>
  <c r="O51" i="67"/>
  <c r="G202" i="73"/>
  <c r="I223" i="70"/>
  <c r="H203" i="73"/>
  <c r="K223" i="70"/>
  <c r="J203" i="73"/>
  <c r="U100" i="70"/>
  <c r="U128" i="70"/>
  <c r="U133" i="70"/>
  <c r="Q25" i="64" s="1"/>
  <c r="Q46" i="67"/>
  <c r="Q46" i="64"/>
  <c r="Q97" i="64"/>
  <c r="Q57" i="64" s="1"/>
  <c r="Q46" i="65"/>
  <c r="U127" i="70"/>
  <c r="Q19" i="64" s="1"/>
  <c r="U132" i="70"/>
  <c r="Q24" i="64" s="1"/>
  <c r="Q33" i="64"/>
  <c r="Q46" i="66"/>
  <c r="Q97" i="66"/>
  <c r="U129" i="70"/>
  <c r="Q21" i="64" s="1"/>
  <c r="U126" i="70"/>
  <c r="U130" i="70"/>
  <c r="Q97" i="65"/>
  <c r="U131" i="70"/>
  <c r="Q97" i="67"/>
  <c r="M145" i="73"/>
  <c r="K98" i="64"/>
  <c r="K65" i="64"/>
  <c r="H18" i="64"/>
  <c r="L134" i="70"/>
  <c r="H27" i="67" a="1"/>
  <c r="H27" i="67" s="1"/>
  <c r="H28" i="67" a="1"/>
  <c r="H28" i="67" s="1"/>
  <c r="H26" i="67"/>
  <c r="P102" i="73"/>
  <c r="F54" i="65"/>
  <c r="F84" i="65"/>
  <c r="F85" i="65"/>
  <c r="F86" i="65" s="1"/>
  <c r="F55" i="65"/>
  <c r="F56" i="65" s="1"/>
  <c r="G18" i="64"/>
  <c r="K134" i="70"/>
  <c r="P17" i="67"/>
  <c r="O38" i="67"/>
  <c r="P74" i="73"/>
  <c r="O30" i="64"/>
  <c r="R17" i="66"/>
  <c r="Q38" i="66"/>
  <c r="P38" i="65"/>
  <c r="Q17" i="65"/>
  <c r="O142" i="73"/>
  <c r="J223" i="70"/>
  <c r="I203" i="73"/>
  <c r="O51" i="64"/>
  <c r="N52" i="64"/>
  <c r="R59" i="73"/>
  <c r="G59" i="73" s="1"/>
  <c r="R125" i="73"/>
  <c r="G57" i="73"/>
  <c r="M255" i="73"/>
  <c r="M260" i="73" s="1"/>
  <c r="M265" i="73"/>
  <c r="Q24" i="73"/>
  <c r="Q90" i="73"/>
  <c r="Q92" i="73" s="1"/>
  <c r="R22" i="73"/>
  <c r="I260" i="73"/>
  <c r="I256" i="73"/>
  <c r="L135" i="70"/>
  <c r="H46" i="64" s="1"/>
  <c r="H46" i="66"/>
  <c r="H46" i="65"/>
  <c r="Q110" i="73"/>
  <c r="Q112" i="73" s="1"/>
  <c r="R42" i="73"/>
  <c r="Q44" i="73"/>
  <c r="R32" i="73"/>
  <c r="Q100" i="73"/>
  <c r="Q102" i="73" s="1"/>
  <c r="Q34" i="73"/>
  <c r="R95" i="73"/>
  <c r="R29" i="73"/>
  <c r="G29" i="73" s="1"/>
  <c r="G27" i="73"/>
  <c r="O32" i="64"/>
  <c r="S30" i="70"/>
  <c r="Q19" i="73"/>
  <c r="R17" i="73"/>
  <c r="Q85" i="73"/>
  <c r="Q87" i="73" s="1"/>
  <c r="H26" i="68"/>
  <c r="R135" i="73"/>
  <c r="R69" i="73"/>
  <c r="G69" i="73" s="1"/>
  <c r="G67" i="73"/>
  <c r="P19" i="64"/>
  <c r="M98" i="66"/>
  <c r="M65" i="66"/>
  <c r="G55" i="65"/>
  <c r="G84" i="65"/>
  <c r="G88" i="65" s="1"/>
  <c r="G54" i="65"/>
  <c r="G60" i="65" s="1"/>
  <c r="G85" i="65"/>
  <c r="R47" i="73"/>
  <c r="Q49" i="73"/>
  <c r="Q115" i="73"/>
  <c r="Q117" i="73" s="1"/>
  <c r="R130" i="73"/>
  <c r="R64" i="73"/>
  <c r="G64" i="73" s="1"/>
  <c r="G62" i="73"/>
  <c r="V331" i="70"/>
  <c r="V63" i="70"/>
  <c r="V17" i="70"/>
  <c r="V160" i="70"/>
  <c r="V101" i="70"/>
  <c r="V125" i="70"/>
  <c r="V109" i="70"/>
  <c r="V121" i="70" s="1"/>
  <c r="V97" i="70"/>
  <c r="W1" i="70"/>
  <c r="V147" i="70"/>
  <c r="V102" i="70"/>
  <c r="V100" i="70" s="1"/>
  <c r="V29" i="70"/>
  <c r="H26" i="66"/>
  <c r="H28" i="66" a="1"/>
  <c r="H28" i="66" s="1"/>
  <c r="H27" i="66" a="1"/>
  <c r="H27" i="66" s="1"/>
  <c r="I27" i="67" a="1"/>
  <c r="I27" i="67" s="1"/>
  <c r="I48" i="67" s="1"/>
  <c r="I28" i="67" a="1"/>
  <c r="I28" i="67" s="1"/>
  <c r="I26" i="67"/>
  <c r="P112" i="73"/>
  <c r="Q14" i="73"/>
  <c r="R12" i="73"/>
  <c r="G12" i="73" s="1"/>
  <c r="Q80" i="73"/>
  <c r="Q72" i="73"/>
  <c r="Q120" i="73"/>
  <c r="Q122" i="73" s="1"/>
  <c r="Q54" i="73"/>
  <c r="R52" i="73"/>
  <c r="R105" i="73"/>
  <c r="R39" i="73"/>
  <c r="G39" i="73" s="1"/>
  <c r="G37" i="73"/>
  <c r="L245" i="73"/>
  <c r="G27" i="67" a="1"/>
  <c r="G27" i="67" s="1"/>
  <c r="G26" i="67"/>
  <c r="G28" i="67" a="1"/>
  <c r="G28" i="67" s="1"/>
  <c r="I18" i="66"/>
  <c r="M137" i="70"/>
  <c r="M126" i="70"/>
  <c r="P45" i="64"/>
  <c r="P34" i="64"/>
  <c r="P18" i="64"/>
  <c r="T134" i="70"/>
  <c r="P45" i="66"/>
  <c r="P48" i="66" s="1"/>
  <c r="P57" i="66"/>
  <c r="P65" i="66"/>
  <c r="F48" i="64"/>
  <c r="R141" i="73"/>
  <c r="G141" i="73" s="1"/>
  <c r="J11" i="68" s="1"/>
  <c r="V32" i="45"/>
  <c r="U132" i="45"/>
  <c r="U116" i="45"/>
  <c r="AE35" i="45"/>
  <c r="I35" i="45"/>
  <c r="G64" i="45"/>
  <c r="AS62" i="45"/>
  <c r="E64" i="45"/>
  <c r="C64" i="45"/>
  <c r="D65" i="45" a="1"/>
  <c r="D65" i="45" s="1"/>
  <c r="L42" i="65"/>
  <c r="L54" i="65"/>
  <c r="L60" i="65" s="1"/>
  <c r="L55" i="65"/>
  <c r="L84" i="65"/>
  <c r="L88" i="65" s="1"/>
  <c r="L85" i="65"/>
  <c r="AF27" i="1"/>
  <c r="AE6" i="1"/>
  <c r="AF25" i="1"/>
  <c r="AD4" i="1"/>
  <c r="AF19" i="1"/>
  <c r="AF20" i="1"/>
  <c r="AK29" i="1"/>
  <c r="AF17" i="1"/>
  <c r="AE8" i="1"/>
  <c r="AF2" i="1"/>
  <c r="AD3" i="1"/>
  <c r="AK21" i="1"/>
  <c r="AE5" i="1"/>
  <c r="AF22" i="1"/>
  <c r="AD8" i="1"/>
  <c r="AF24" i="1"/>
  <c r="AE10" i="1"/>
  <c r="AF26" i="1"/>
  <c r="AF18" i="1"/>
  <c r="AK28" i="1"/>
  <c r="AD10" i="1"/>
  <c r="AE12" i="1"/>
  <c r="AF23" i="1"/>
  <c r="AF3" i="1"/>
  <c r="AE11" i="1"/>
  <c r="AF16" i="1"/>
  <c r="T17" i="64" l="1"/>
  <c r="S38" i="64"/>
  <c r="AG35" i="45"/>
  <c r="AN35" i="45"/>
  <c r="AK35" i="45"/>
  <c r="P35" i="45"/>
  <c r="AL35" i="45"/>
  <c r="V35" i="45"/>
  <c r="W35" i="45"/>
  <c r="O35" i="45"/>
  <c r="AM35" i="45"/>
  <c r="M35" i="45"/>
  <c r="AF35" i="45"/>
  <c r="P51" i="65"/>
  <c r="O52" i="65"/>
  <c r="J49" i="45"/>
  <c r="J35" i="45" s="1"/>
  <c r="R49" i="45"/>
  <c r="R35" i="45" s="1"/>
  <c r="N49" i="45"/>
  <c r="N35" i="45" s="1"/>
  <c r="AH49" i="45"/>
  <c r="AH35" i="45" s="1"/>
  <c r="Q35" i="45"/>
  <c r="AJ35" i="45"/>
  <c r="P39" i="65"/>
  <c r="AB70" i="45"/>
  <c r="AB67" i="45" s="1"/>
  <c r="AS96" i="45"/>
  <c r="AD35" i="45"/>
  <c r="K35" i="45"/>
  <c r="AI35" i="45"/>
  <c r="AO35" i="45"/>
  <c r="AS48" i="45"/>
  <c r="AQ35" i="45"/>
  <c r="L97" i="45"/>
  <c r="R97" i="45"/>
  <c r="AK97" i="45"/>
  <c r="T64" i="45"/>
  <c r="T97" i="45"/>
  <c r="J97" i="45"/>
  <c r="AS111" i="45"/>
  <c r="I97" i="45"/>
  <c r="I113" i="45"/>
  <c r="P113" i="45"/>
  <c r="AI113" i="45"/>
  <c r="AB113" i="45"/>
  <c r="AE113" i="45"/>
  <c r="N113" i="45"/>
  <c r="O113" i="45"/>
  <c r="X113" i="45"/>
  <c r="AQ113" i="45"/>
  <c r="AJ113" i="45"/>
  <c r="AO113" i="45"/>
  <c r="T113" i="45"/>
  <c r="U113" i="45"/>
  <c r="AH113" i="45"/>
  <c r="S113" i="45"/>
  <c r="K113" i="45"/>
  <c r="L113" i="45"/>
  <c r="Z113" i="45"/>
  <c r="AA113" i="45"/>
  <c r="AP113" i="45"/>
  <c r="AK113" i="45"/>
  <c r="AC113" i="45"/>
  <c r="V113" i="45"/>
  <c r="AF113" i="45"/>
  <c r="AG113" i="45"/>
  <c r="Q113" i="45"/>
  <c r="J113" i="45"/>
  <c r="M113" i="45"/>
  <c r="AD113" i="45"/>
  <c r="AL113" i="45"/>
  <c r="AM113" i="45"/>
  <c r="Y113" i="45"/>
  <c r="R113" i="45"/>
  <c r="W113" i="45"/>
  <c r="AN113" i="45"/>
  <c r="AP35" i="45"/>
  <c r="AP97" i="45"/>
  <c r="AD97" i="45"/>
  <c r="X97" i="45"/>
  <c r="P97" i="45"/>
  <c r="O97" i="45"/>
  <c r="N97" i="45"/>
  <c r="K112" i="45"/>
  <c r="L112" i="45"/>
  <c r="I112" i="45"/>
  <c r="P112" i="45"/>
  <c r="AF112" i="45"/>
  <c r="AE112" i="45"/>
  <c r="E114" i="45"/>
  <c r="AM112" i="45"/>
  <c r="AB112" i="45"/>
  <c r="AJ112" i="45"/>
  <c r="AO112" i="45"/>
  <c r="Z112" i="45"/>
  <c r="Y112" i="45"/>
  <c r="AI97" i="45"/>
  <c r="AO97" i="45"/>
  <c r="Y97" i="45"/>
  <c r="AN97" i="45"/>
  <c r="AM97" i="45"/>
  <c r="AL97" i="45"/>
  <c r="AC112" i="45"/>
  <c r="J112" i="45"/>
  <c r="R112" i="45"/>
  <c r="AG112" i="45"/>
  <c r="T112" i="45"/>
  <c r="S112" i="45"/>
  <c r="C114" i="45"/>
  <c r="W97" i="45"/>
  <c r="AC97" i="45"/>
  <c r="M97" i="45"/>
  <c r="AH97" i="45"/>
  <c r="AG97" i="45"/>
  <c r="AF97" i="45"/>
  <c r="AN112" i="45"/>
  <c r="AI112" i="45"/>
  <c r="AP112" i="45"/>
  <c r="W112" i="45"/>
  <c r="N112" i="45"/>
  <c r="M112" i="45"/>
  <c r="K97" i="45"/>
  <c r="Q97" i="45"/>
  <c r="S97" i="45"/>
  <c r="AB97" i="45"/>
  <c r="AA97" i="45"/>
  <c r="Z97" i="45"/>
  <c r="AD112" i="45"/>
  <c r="AA112" i="45"/>
  <c r="AH112" i="45"/>
  <c r="O112" i="45"/>
  <c r="AQ112" i="45"/>
  <c r="G114" i="45"/>
  <c r="AQ97" i="45"/>
  <c r="AE97" i="45"/>
  <c r="AJ97" i="45"/>
  <c r="V97" i="45"/>
  <c r="U97" i="45"/>
  <c r="U112" i="45"/>
  <c r="V112" i="45"/>
  <c r="Q112" i="45"/>
  <c r="X112" i="45"/>
  <c r="AL112" i="45"/>
  <c r="AK112" i="45"/>
  <c r="AQ64" i="45"/>
  <c r="R64" i="45"/>
  <c r="AB64" i="45"/>
  <c r="AC64" i="45"/>
  <c r="I64" i="45"/>
  <c r="N64" i="45"/>
  <c r="AE64" i="45"/>
  <c r="L64" i="45"/>
  <c r="V64" i="45"/>
  <c r="AM64" i="45"/>
  <c r="K64" i="45"/>
  <c r="AK64" i="45"/>
  <c r="AP64" i="45"/>
  <c r="W64" i="45"/>
  <c r="P64" i="45"/>
  <c r="AG64" i="45"/>
  <c r="AL64" i="45"/>
  <c r="Y64" i="45"/>
  <c r="AJ64" i="45"/>
  <c r="Q64" i="45"/>
  <c r="J64" i="45"/>
  <c r="AA64" i="45"/>
  <c r="AF64" i="45"/>
  <c r="S64" i="45"/>
  <c r="AD64" i="45"/>
  <c r="AN64" i="45"/>
  <c r="AO64" i="45"/>
  <c r="U64" i="45"/>
  <c r="Z64" i="45"/>
  <c r="M64" i="45"/>
  <c r="X64" i="45"/>
  <c r="AH64" i="45"/>
  <c r="AI64" i="45"/>
  <c r="O64" i="45"/>
  <c r="W53" i="45"/>
  <c r="W54" i="45"/>
  <c r="AB56" i="45"/>
  <c r="U52" i="45"/>
  <c r="O39" i="67"/>
  <c r="W104" i="45"/>
  <c r="W105" i="45"/>
  <c r="W103" i="45"/>
  <c r="W102" i="45"/>
  <c r="U101" i="45"/>
  <c r="W101" i="45"/>
  <c r="W88" i="45"/>
  <c r="W87" i="45"/>
  <c r="W86" i="45"/>
  <c r="W89" i="45"/>
  <c r="W85" i="45"/>
  <c r="P58" i="65"/>
  <c r="AS95" i="45"/>
  <c r="G98" i="45"/>
  <c r="E98" i="45"/>
  <c r="C98" i="45"/>
  <c r="S35" i="45"/>
  <c r="P58" i="67"/>
  <c r="AL1" i="1"/>
  <c r="Q74" i="73"/>
  <c r="F89" i="66"/>
  <c r="F90" i="66" s="1"/>
  <c r="P98" i="64"/>
  <c r="P65" i="64"/>
  <c r="G48" i="67"/>
  <c r="R110" i="73"/>
  <c r="R44" i="73"/>
  <c r="G44" i="73" s="1"/>
  <c r="G42" i="73"/>
  <c r="I261" i="73"/>
  <c r="R127" i="73"/>
  <c r="G125" i="73"/>
  <c r="D23" i="68" s="1"/>
  <c r="L23" i="68" s="1"/>
  <c r="R17" i="65"/>
  <c r="Q38" i="65"/>
  <c r="P30" i="64"/>
  <c r="F89" i="65"/>
  <c r="F88" i="65"/>
  <c r="F91" i="65" s="1"/>
  <c r="H26" i="64"/>
  <c r="H28" i="64" a="1"/>
  <c r="H28" i="64" s="1"/>
  <c r="H27" i="64" a="1"/>
  <c r="H27" i="64" s="1"/>
  <c r="H48" i="64" s="1"/>
  <c r="Q57" i="67"/>
  <c r="Q65" i="67"/>
  <c r="Q45" i="67"/>
  <c r="Q48" i="67" s="1"/>
  <c r="Q18" i="64"/>
  <c r="U134" i="70"/>
  <c r="Q45" i="64"/>
  <c r="Q34" i="64"/>
  <c r="Q20" i="64"/>
  <c r="G40" i="67"/>
  <c r="K142" i="70"/>
  <c r="G40" i="64" s="1"/>
  <c r="O52" i="67"/>
  <c r="P51" i="67"/>
  <c r="G46" i="64"/>
  <c r="P48" i="67"/>
  <c r="M38" i="64"/>
  <c r="M34" i="64"/>
  <c r="M57" i="64"/>
  <c r="R107" i="73"/>
  <c r="G105" i="73"/>
  <c r="D19" i="68" s="1"/>
  <c r="L19" i="68" s="1"/>
  <c r="W147" i="70"/>
  <c r="W29" i="70"/>
  <c r="W331" i="70"/>
  <c r="W97" i="70"/>
  <c r="W102" i="70"/>
  <c r="X1" i="70"/>
  <c r="W160" i="70"/>
  <c r="W125" i="70"/>
  <c r="W63" i="70"/>
  <c r="W109" i="70"/>
  <c r="W121" i="70" s="1"/>
  <c r="W17" i="70"/>
  <c r="W101" i="70"/>
  <c r="V103" i="70"/>
  <c r="R115" i="73"/>
  <c r="R49" i="73"/>
  <c r="G49" i="73" s="1"/>
  <c r="G47" i="73"/>
  <c r="R137" i="73"/>
  <c r="G135" i="73"/>
  <c r="D25" i="68" s="1"/>
  <c r="L25" i="68" s="1"/>
  <c r="R85" i="73"/>
  <c r="R19" i="73"/>
  <c r="G19" i="73" s="1"/>
  <c r="G17" i="73"/>
  <c r="O57" i="64"/>
  <c r="O38" i="64"/>
  <c r="O34" i="64"/>
  <c r="R90" i="73"/>
  <c r="R24" i="73"/>
  <c r="G24" i="73" s="1"/>
  <c r="G22" i="73"/>
  <c r="G28" i="64" a="1"/>
  <c r="G28" i="64" s="1"/>
  <c r="G27" i="64" a="1"/>
  <c r="G27" i="64" s="1"/>
  <c r="G26" i="64"/>
  <c r="F61" i="65"/>
  <c r="F60" i="65"/>
  <c r="F63" i="65" s="1"/>
  <c r="Q23" i="64"/>
  <c r="G203" i="73"/>
  <c r="N243" i="73"/>
  <c r="I18" i="64"/>
  <c r="M134" i="70"/>
  <c r="L254" i="73"/>
  <c r="R120" i="73"/>
  <c r="R54" i="73"/>
  <c r="G54" i="73" s="1"/>
  <c r="G52" i="73"/>
  <c r="Q140" i="73"/>
  <c r="Q82" i="73"/>
  <c r="R132" i="73"/>
  <c r="G130" i="73"/>
  <c r="D24" i="68" s="1"/>
  <c r="L24" i="68" s="1"/>
  <c r="R34" i="73"/>
  <c r="G34" i="73" s="1"/>
  <c r="R100" i="73"/>
  <c r="G32" i="73"/>
  <c r="H47" i="65"/>
  <c r="H49" i="65" s="1"/>
  <c r="F40" i="67"/>
  <c r="J142" i="70"/>
  <c r="F40" i="64" s="1"/>
  <c r="Q17" i="67"/>
  <c r="P38" i="67"/>
  <c r="G56" i="65"/>
  <c r="H48" i="67"/>
  <c r="Q45" i="65"/>
  <c r="Q48" i="65" s="1"/>
  <c r="Q65" i="65"/>
  <c r="Q57" i="65"/>
  <c r="Q57" i="66"/>
  <c r="Q65" i="66"/>
  <c r="Q45" i="66"/>
  <c r="Q48" i="66" s="1"/>
  <c r="E40" i="67"/>
  <c r="H223" i="70"/>
  <c r="I142" i="70"/>
  <c r="O191" i="70"/>
  <c r="G144" i="73"/>
  <c r="I27" i="66" a="1"/>
  <c r="I27" i="66" s="1"/>
  <c r="I48" i="66" s="1"/>
  <c r="I26" i="66"/>
  <c r="I28" i="66" a="1"/>
  <c r="I28" i="66" s="1"/>
  <c r="P28" i="64" a="1"/>
  <c r="P28" i="64" s="1"/>
  <c r="P27" i="64" a="1"/>
  <c r="P27" i="64" s="1"/>
  <c r="P48" i="64" s="1"/>
  <c r="P26" i="64"/>
  <c r="I46" i="66"/>
  <c r="I46" i="65"/>
  <c r="I47" i="65" s="1"/>
  <c r="I49" i="65" s="1"/>
  <c r="M135" i="70"/>
  <c r="I46" i="64" s="1"/>
  <c r="R72" i="73"/>
  <c r="G72" i="73" s="1"/>
  <c r="R14" i="73"/>
  <c r="R80" i="73"/>
  <c r="H48" i="66"/>
  <c r="R97" i="67"/>
  <c r="R46" i="67"/>
  <c r="R46" i="66"/>
  <c r="R46" i="65"/>
  <c r="V133" i="70"/>
  <c r="R25" i="64" s="1"/>
  <c r="V131" i="70"/>
  <c r="R23" i="64" s="1"/>
  <c r="V132" i="70"/>
  <c r="R24" i="64" s="1"/>
  <c r="V130" i="70"/>
  <c r="R22" i="64" s="1"/>
  <c r="V127" i="70"/>
  <c r="R19" i="64" s="1"/>
  <c r="V126" i="70"/>
  <c r="V128" i="70"/>
  <c r="R20" i="64" s="1"/>
  <c r="R46" i="64"/>
  <c r="V129" i="70"/>
  <c r="R21" i="64" s="1"/>
  <c r="R97" i="66"/>
  <c r="R97" i="65"/>
  <c r="R97" i="64"/>
  <c r="R57" i="64" s="1"/>
  <c r="R33" i="64"/>
  <c r="R97" i="73"/>
  <c r="G95" i="73"/>
  <c r="D17" i="68" s="1"/>
  <c r="L17" i="68" s="1"/>
  <c r="I257" i="73"/>
  <c r="J256" i="73"/>
  <c r="J257" i="73" s="1"/>
  <c r="P51" i="64"/>
  <c r="O52" i="64"/>
  <c r="O145" i="73"/>
  <c r="P219" i="70" s="1"/>
  <c r="O251" i="73"/>
  <c r="O240" i="73"/>
  <c r="O243" i="73" s="1"/>
  <c r="O245" i="73" s="1"/>
  <c r="O254" i="73" s="1"/>
  <c r="S17" i="66"/>
  <c r="R38" i="66"/>
  <c r="G86" i="65"/>
  <c r="N219" i="70"/>
  <c r="N126" i="70" s="1"/>
  <c r="Q22" i="64"/>
  <c r="O52" i="66"/>
  <c r="P51" i="66"/>
  <c r="N137" i="70"/>
  <c r="J18" i="66"/>
  <c r="N65" i="64"/>
  <c r="N98" i="64"/>
  <c r="P142" i="73"/>
  <c r="O138" i="70"/>
  <c r="K46" i="67" s="1"/>
  <c r="K18" i="67"/>
  <c r="V116" i="45"/>
  <c r="V132" i="45"/>
  <c r="W32" i="45"/>
  <c r="G65" i="45"/>
  <c r="AS63" i="45"/>
  <c r="E65" i="45"/>
  <c r="C65" i="45"/>
  <c r="M41" i="65"/>
  <c r="M47" i="65" s="1"/>
  <c r="M49" i="65" s="1"/>
  <c r="AG2" i="1"/>
  <c r="AG23" i="1"/>
  <c r="AG14" i="1"/>
  <c r="AG5" i="1"/>
  <c r="AG16" i="1"/>
  <c r="AG13" i="1"/>
  <c r="AG11" i="1"/>
  <c r="AG9" i="1"/>
  <c r="AG19" i="1"/>
  <c r="AG22" i="1"/>
  <c r="AG20" i="1"/>
  <c r="AF14" i="1"/>
  <c r="AG6" i="1"/>
  <c r="AG25" i="1"/>
  <c r="AG26" i="1"/>
  <c r="AG10" i="1"/>
  <c r="AG15" i="1"/>
  <c r="AG7" i="1"/>
  <c r="AG17" i="1"/>
  <c r="AG12" i="1"/>
  <c r="AF7" i="1"/>
  <c r="AF9" i="1"/>
  <c r="AG3" i="1"/>
  <c r="AL28" i="1"/>
  <c r="AG18" i="1"/>
  <c r="AG24" i="1"/>
  <c r="AG8" i="1"/>
  <c r="AF15" i="1"/>
  <c r="AF13" i="1"/>
  <c r="AG4" i="1"/>
  <c r="AE4" i="1"/>
  <c r="AG27" i="1"/>
  <c r="W103" i="70" l="1"/>
  <c r="Q39" i="65"/>
  <c r="T38" i="64"/>
  <c r="U17" i="64"/>
  <c r="AS49" i="45"/>
  <c r="AS113" i="45"/>
  <c r="P39" i="67"/>
  <c r="Q51" i="65"/>
  <c r="P52" i="65"/>
  <c r="AS35" i="45"/>
  <c r="I98" i="45"/>
  <c r="I84" i="45" s="1"/>
  <c r="I83" i="45" s="1"/>
  <c r="I114" i="45"/>
  <c r="I100" i="45" s="1"/>
  <c r="AD114" i="45"/>
  <c r="X114" i="45"/>
  <c r="AJ114" i="45"/>
  <c r="AN114" i="45"/>
  <c r="AA114" i="45"/>
  <c r="T114" i="45"/>
  <c r="T100" i="45" s="1"/>
  <c r="N114" i="45"/>
  <c r="N100" i="45" s="1"/>
  <c r="Z114" i="45"/>
  <c r="AB114" i="45"/>
  <c r="U114" i="45"/>
  <c r="AE114" i="45"/>
  <c r="L114" i="45"/>
  <c r="AQ114" i="45"/>
  <c r="V114" i="45"/>
  <c r="V100" i="45" s="1"/>
  <c r="O114" i="45"/>
  <c r="AO114" i="45"/>
  <c r="AC114" i="45"/>
  <c r="AI114" i="45"/>
  <c r="P114" i="45"/>
  <c r="AG114" i="45"/>
  <c r="AP114" i="45"/>
  <c r="S114" i="45"/>
  <c r="S100" i="45" s="1"/>
  <c r="Y114" i="45"/>
  <c r="J114" i="45"/>
  <c r="W114" i="45"/>
  <c r="W100" i="45" s="1"/>
  <c r="AF114" i="45"/>
  <c r="K114" i="45"/>
  <c r="Q114" i="45"/>
  <c r="Q100" i="45" s="1"/>
  <c r="AM114" i="45"/>
  <c r="AP98" i="45"/>
  <c r="Z98" i="45"/>
  <c r="AO98" i="45"/>
  <c r="AN98" i="45"/>
  <c r="AM98" i="45"/>
  <c r="AL114" i="45"/>
  <c r="M114" i="45"/>
  <c r="AK114" i="45"/>
  <c r="R114" i="45"/>
  <c r="R100" i="45" s="1"/>
  <c r="AH114" i="45"/>
  <c r="T98" i="45"/>
  <c r="T84" i="45" s="1"/>
  <c r="AD98" i="45"/>
  <c r="N98" i="45"/>
  <c r="AI98" i="45"/>
  <c r="AH98" i="45"/>
  <c r="AG98" i="45"/>
  <c r="AJ98" i="45"/>
  <c r="R98" i="45"/>
  <c r="R84" i="45" s="1"/>
  <c r="AF98" i="45"/>
  <c r="AC98" i="45"/>
  <c r="AB98" i="45"/>
  <c r="AA98" i="45"/>
  <c r="X98" i="45"/>
  <c r="AQ98" i="45"/>
  <c r="AK98" i="45"/>
  <c r="W98" i="45"/>
  <c r="W84" i="45" s="1"/>
  <c r="V98" i="45"/>
  <c r="V84" i="45" s="1"/>
  <c r="U98" i="45"/>
  <c r="AS112" i="45"/>
  <c r="I65" i="45"/>
  <c r="I51" i="45" s="1"/>
  <c r="I34" i="45" s="1"/>
  <c r="L98" i="45"/>
  <c r="S98" i="45"/>
  <c r="S84" i="45" s="1"/>
  <c r="Y98" i="45"/>
  <c r="Q98" i="45"/>
  <c r="Q84" i="45" s="1"/>
  <c r="P98" i="45"/>
  <c r="O98" i="45"/>
  <c r="AE98" i="45"/>
  <c r="AL98" i="45"/>
  <c r="M98" i="45"/>
  <c r="M84" i="45" s="1"/>
  <c r="K98" i="45"/>
  <c r="J98" i="45"/>
  <c r="Q58" i="65"/>
  <c r="AQ65" i="45"/>
  <c r="X65" i="45"/>
  <c r="K65" i="45"/>
  <c r="AB65" i="45"/>
  <c r="AM65" i="45"/>
  <c r="T65" i="45"/>
  <c r="T51" i="45" s="1"/>
  <c r="AK65" i="45"/>
  <c r="AO65" i="45"/>
  <c r="AP65" i="45"/>
  <c r="V65" i="45"/>
  <c r="AG65" i="45"/>
  <c r="Z65" i="45"/>
  <c r="AE65" i="45"/>
  <c r="AI65" i="45"/>
  <c r="R65" i="45"/>
  <c r="R51" i="45" s="1"/>
  <c r="P65" i="45"/>
  <c r="P51" i="45" s="1"/>
  <c r="AA65" i="45"/>
  <c r="N65" i="45"/>
  <c r="Y65" i="45"/>
  <c r="AC65" i="45"/>
  <c r="L65" i="45"/>
  <c r="L51" i="45" s="1"/>
  <c r="J65" i="45"/>
  <c r="J51" i="45" s="1"/>
  <c r="U65" i="45"/>
  <c r="U51" i="45" s="1"/>
  <c r="AL65" i="45"/>
  <c r="S65" i="45"/>
  <c r="S51" i="45" s="1"/>
  <c r="W65" i="45"/>
  <c r="AN65" i="45"/>
  <c r="AJ65" i="45"/>
  <c r="O65" i="45"/>
  <c r="O51" i="45" s="1"/>
  <c r="AF65" i="45"/>
  <c r="M65" i="45"/>
  <c r="M51" i="45" s="1"/>
  <c r="Q65" i="45"/>
  <c r="Q51" i="45" s="1"/>
  <c r="AH65" i="45"/>
  <c r="AD65" i="45"/>
  <c r="X54" i="45"/>
  <c r="X53" i="45"/>
  <c r="V52" i="45"/>
  <c r="X52" i="45"/>
  <c r="X105" i="45"/>
  <c r="X102" i="45"/>
  <c r="X103" i="45"/>
  <c r="X104" i="45"/>
  <c r="X101" i="45"/>
  <c r="X86" i="45"/>
  <c r="X87" i="45"/>
  <c r="X89" i="45"/>
  <c r="X88" i="45"/>
  <c r="X85" i="45"/>
  <c r="P84" i="45"/>
  <c r="N84" i="45"/>
  <c r="AS97" i="45"/>
  <c r="U84" i="45"/>
  <c r="M100" i="45"/>
  <c r="P100" i="45"/>
  <c r="U100" i="45"/>
  <c r="Q58" i="67"/>
  <c r="AM1" i="1"/>
  <c r="P240" i="73"/>
  <c r="P243" i="73" s="1"/>
  <c r="P245" i="73" s="1"/>
  <c r="P254" i="73" s="1"/>
  <c r="P251" i="73"/>
  <c r="P145" i="73"/>
  <c r="G97" i="73"/>
  <c r="R57" i="66"/>
  <c r="R45" i="66"/>
  <c r="R48" i="66" s="1"/>
  <c r="R65" i="66"/>
  <c r="R82" i="73"/>
  <c r="R140" i="73"/>
  <c r="G140" i="73" s="1"/>
  <c r="D11" i="68" s="1"/>
  <c r="G80" i="73"/>
  <c r="D14" i="68" s="1"/>
  <c r="D40" i="67"/>
  <c r="E41" i="67"/>
  <c r="R17" i="67"/>
  <c r="Q38" i="67"/>
  <c r="R102" i="73"/>
  <c r="G100" i="73"/>
  <c r="D18" i="68" s="1"/>
  <c r="L18" i="68" s="1"/>
  <c r="G132" i="73"/>
  <c r="R122" i="73"/>
  <c r="G120" i="73"/>
  <c r="D22" i="68" s="1"/>
  <c r="L22" i="68" s="1"/>
  <c r="N245" i="73"/>
  <c r="F62" i="65"/>
  <c r="G61" i="65"/>
  <c r="O65" i="64"/>
  <c r="O98" i="64"/>
  <c r="M98" i="64"/>
  <c r="M65" i="64"/>
  <c r="Q51" i="67"/>
  <c r="P52" i="67"/>
  <c r="F92" i="65"/>
  <c r="G91" i="65"/>
  <c r="I262" i="73"/>
  <c r="J261" i="73"/>
  <c r="J46" i="66"/>
  <c r="J46" i="65"/>
  <c r="J47" i="65" s="1"/>
  <c r="J49" i="65" s="1"/>
  <c r="P138" i="70"/>
  <c r="L18" i="67"/>
  <c r="P126" i="70"/>
  <c r="K256" i="73"/>
  <c r="K257" i="73" s="1"/>
  <c r="R34" i="64"/>
  <c r="R45" i="64"/>
  <c r="R45" i="67"/>
  <c r="R65" i="67"/>
  <c r="R57" i="67"/>
  <c r="R74" i="73"/>
  <c r="G74" i="73" s="1"/>
  <c r="G14" i="73"/>
  <c r="O137" i="70"/>
  <c r="H137" i="70" s="1"/>
  <c r="K18" i="66"/>
  <c r="O126" i="70"/>
  <c r="H191" i="70"/>
  <c r="I28" i="64" a="1"/>
  <c r="I28" i="64" s="1"/>
  <c r="I27" i="64" a="1"/>
  <c r="I27" i="64" s="1"/>
  <c r="I48" i="64" s="1"/>
  <c r="I26" i="64"/>
  <c r="R87" i="73"/>
  <c r="G85" i="73"/>
  <c r="D15" i="68" s="1"/>
  <c r="L15" i="68" s="1"/>
  <c r="G107" i="73"/>
  <c r="Q26" i="64"/>
  <c r="Q27" i="64" a="1"/>
  <c r="Q27" i="64" s="1"/>
  <c r="Q48" i="64" s="1"/>
  <c r="Q28" i="64" a="1"/>
  <c r="Q28" i="64" s="1"/>
  <c r="F90" i="65"/>
  <c r="G89" i="65"/>
  <c r="R38" i="65"/>
  <c r="S17" i="65"/>
  <c r="G127" i="73"/>
  <c r="O255" i="73"/>
  <c r="O260" i="73" s="1"/>
  <c r="O265" i="73"/>
  <c r="R18" i="64"/>
  <c r="V134" i="70"/>
  <c r="K27" i="67" a="1"/>
  <c r="K27" i="67" s="1"/>
  <c r="K48" i="67" s="1"/>
  <c r="K28" i="67" a="1"/>
  <c r="K28" i="67" s="1"/>
  <c r="K26" i="67"/>
  <c r="Q51" i="66"/>
  <c r="P52" i="66"/>
  <c r="T17" i="66"/>
  <c r="S38" i="66"/>
  <c r="E40" i="64"/>
  <c r="H142" i="70"/>
  <c r="H85" i="65"/>
  <c r="H86" i="65" s="1"/>
  <c r="H54" i="65"/>
  <c r="H84" i="65"/>
  <c r="H55" i="65"/>
  <c r="Q142" i="73"/>
  <c r="L265" i="73"/>
  <c r="L255" i="73"/>
  <c r="R117" i="73"/>
  <c r="G115" i="73"/>
  <c r="D21" i="68" s="1"/>
  <c r="L21" i="68" s="1"/>
  <c r="S46" i="67"/>
  <c r="W133" i="70"/>
  <c r="S25" i="64" s="1"/>
  <c r="S33" i="64"/>
  <c r="S46" i="64"/>
  <c r="W129" i="70"/>
  <c r="S21" i="64" s="1"/>
  <c r="W127" i="70"/>
  <c r="S19" i="64" s="1"/>
  <c r="W128" i="70"/>
  <c r="S20" i="64" s="1"/>
  <c r="S97" i="67"/>
  <c r="S97" i="64"/>
  <c r="S57" i="64" s="1"/>
  <c r="S46" i="66"/>
  <c r="W130" i="70"/>
  <c r="S22" i="64" s="1"/>
  <c r="S46" i="65"/>
  <c r="S97" i="65"/>
  <c r="W126" i="70"/>
  <c r="W132" i="70"/>
  <c r="S24" i="64" s="1"/>
  <c r="W131" i="70"/>
  <c r="S23" i="64" s="1"/>
  <c r="S97" i="66"/>
  <c r="X147" i="70"/>
  <c r="Y1" i="70"/>
  <c r="X125" i="70"/>
  <c r="X97" i="70"/>
  <c r="X109" i="70"/>
  <c r="X121" i="70" s="1"/>
  <c r="X331" i="70"/>
  <c r="X102" i="70"/>
  <c r="X29" i="70"/>
  <c r="X17" i="70"/>
  <c r="X160" i="70"/>
  <c r="X101" i="70"/>
  <c r="X63" i="70"/>
  <c r="Q98" i="64"/>
  <c r="Q65" i="64"/>
  <c r="J27" i="66" a="1"/>
  <c r="J27" i="66" s="1"/>
  <c r="J28" i="66" a="1"/>
  <c r="J28" i="66" s="1"/>
  <c r="J26" i="66"/>
  <c r="J18" i="64"/>
  <c r="N134" i="70"/>
  <c r="N138" i="70"/>
  <c r="N135" i="70" s="1"/>
  <c r="J18" i="67"/>
  <c r="P52" i="64"/>
  <c r="Q51" i="64"/>
  <c r="R65" i="65"/>
  <c r="R57" i="65"/>
  <c r="R45" i="65"/>
  <c r="R48" i="65" s="1"/>
  <c r="I55" i="65"/>
  <c r="I85" i="65"/>
  <c r="I54" i="65"/>
  <c r="I60" i="65" s="1"/>
  <c r="I84" i="65"/>
  <c r="I88" i="65" s="1"/>
  <c r="F64" i="65"/>
  <c r="G63" i="65"/>
  <c r="G48" i="64"/>
  <c r="R92" i="73"/>
  <c r="G90" i="73"/>
  <c r="D16" i="68" s="1"/>
  <c r="L16" i="68" s="1"/>
  <c r="G137" i="73"/>
  <c r="W100" i="70"/>
  <c r="Q30" i="64"/>
  <c r="R112" i="73"/>
  <c r="G110" i="73"/>
  <c r="D20" i="68" s="1"/>
  <c r="L20" i="68" s="1"/>
  <c r="W132" i="45"/>
  <c r="W116" i="45"/>
  <c r="X32" i="45"/>
  <c r="N51" i="45"/>
  <c r="AS64" i="45"/>
  <c r="M42" i="65"/>
  <c r="N41" i="65" s="1"/>
  <c r="N47" i="65" s="1"/>
  <c r="N49" i="65" s="1"/>
  <c r="M85" i="65"/>
  <c r="M55" i="65"/>
  <c r="M84" i="65"/>
  <c r="M88" i="65" s="1"/>
  <c r="M54" i="65"/>
  <c r="M60" i="65" s="1"/>
  <c r="AH27" i="1"/>
  <c r="AF6" i="1"/>
  <c r="AL21" i="1"/>
  <c r="AL29" i="1"/>
  <c r="AF12" i="1"/>
  <c r="AF10" i="1"/>
  <c r="AH15" i="1"/>
  <c r="AH24" i="1"/>
  <c r="AF5" i="1"/>
  <c r="AH25" i="1"/>
  <c r="AH11" i="1"/>
  <c r="AH22" i="1"/>
  <c r="AH26" i="1"/>
  <c r="AH9" i="1"/>
  <c r="AH23" i="1"/>
  <c r="AH16" i="1"/>
  <c r="AH10" i="1"/>
  <c r="AH6" i="1"/>
  <c r="AM28" i="1"/>
  <c r="AH7" i="1"/>
  <c r="AH13" i="1"/>
  <c r="AH14" i="1"/>
  <c r="AH18" i="1"/>
  <c r="AH4" i="1"/>
  <c r="AH3" i="1"/>
  <c r="AF11" i="1"/>
  <c r="AH2" i="1"/>
  <c r="AM29" i="1"/>
  <c r="AH17" i="1"/>
  <c r="AM21" i="1"/>
  <c r="AH12" i="1"/>
  <c r="AH19" i="1"/>
  <c r="AH5" i="1"/>
  <c r="AH8" i="1"/>
  <c r="AF8" i="1"/>
  <c r="AF4" i="1"/>
  <c r="AH20" i="1"/>
  <c r="R39" i="65" l="1"/>
  <c r="X100" i="70"/>
  <c r="V17" i="64"/>
  <c r="U38" i="64"/>
  <c r="W83" i="45"/>
  <c r="V83" i="45"/>
  <c r="T83" i="45"/>
  <c r="N83" i="45"/>
  <c r="U83" i="45"/>
  <c r="P83" i="45"/>
  <c r="R83" i="45"/>
  <c r="M83" i="45"/>
  <c r="S83" i="45"/>
  <c r="Q83" i="45"/>
  <c r="Q39" i="67"/>
  <c r="M34" i="45"/>
  <c r="U34" i="45"/>
  <c r="R34" i="45"/>
  <c r="J34" i="45"/>
  <c r="T34" i="45"/>
  <c r="Q34" i="45"/>
  <c r="S34" i="45"/>
  <c r="P34" i="45"/>
  <c r="O34" i="45"/>
  <c r="L34" i="45"/>
  <c r="N34" i="45"/>
  <c r="AC56" i="45"/>
  <c r="AC70" i="45"/>
  <c r="AC67" i="45" s="1"/>
  <c r="X103" i="70"/>
  <c r="Q52" i="65"/>
  <c r="R51" i="65"/>
  <c r="AD70" i="45"/>
  <c r="AD67" i="45" s="1"/>
  <c r="AS114" i="45"/>
  <c r="R58" i="65"/>
  <c r="Y53" i="45"/>
  <c r="AD56" i="45"/>
  <c r="Y54" i="45"/>
  <c r="Y52" i="45"/>
  <c r="W52" i="45"/>
  <c r="W51" i="45" s="1"/>
  <c r="Y105" i="45"/>
  <c r="Y104" i="45"/>
  <c r="Y102" i="45"/>
  <c r="Y103" i="45"/>
  <c r="Y101" i="45"/>
  <c r="Y88" i="45"/>
  <c r="Y89" i="45"/>
  <c r="Y87" i="45"/>
  <c r="Y86" i="45"/>
  <c r="Y85" i="45"/>
  <c r="AS98" i="45"/>
  <c r="T118" i="45"/>
  <c r="T122" i="45" s="1"/>
  <c r="T119" i="45"/>
  <c r="U119" i="45"/>
  <c r="U118" i="45"/>
  <c r="U122" i="45" s="1"/>
  <c r="S118" i="45"/>
  <c r="S122" i="45" s="1"/>
  <c r="S119" i="45"/>
  <c r="V51" i="45"/>
  <c r="R118" i="45"/>
  <c r="R122" i="45" s="1"/>
  <c r="R119" i="45"/>
  <c r="I119" i="45"/>
  <c r="I118" i="45"/>
  <c r="M118" i="45"/>
  <c r="M122" i="45" s="1"/>
  <c r="M119" i="45"/>
  <c r="K51" i="45"/>
  <c r="Q118" i="45"/>
  <c r="Q122" i="45" s="1"/>
  <c r="Q119" i="45"/>
  <c r="N118" i="45"/>
  <c r="N122" i="45" s="1"/>
  <c r="N119" i="45"/>
  <c r="P118" i="45"/>
  <c r="P122" i="45" s="1"/>
  <c r="P119" i="45"/>
  <c r="X51" i="45"/>
  <c r="X100" i="45"/>
  <c r="X84" i="45"/>
  <c r="R58" i="67"/>
  <c r="AN1" i="1"/>
  <c r="G90" i="65"/>
  <c r="G92" i="65"/>
  <c r="J46" i="64"/>
  <c r="D40" i="64"/>
  <c r="E41" i="64"/>
  <c r="G87" i="73"/>
  <c r="K27" i="66" a="1"/>
  <c r="K27" i="66" s="1"/>
  <c r="K48" i="66" s="1"/>
  <c r="K26" i="66"/>
  <c r="K28" i="66" a="1"/>
  <c r="K28" i="66" s="1"/>
  <c r="D28" i="66" s="1"/>
  <c r="J55" i="65"/>
  <c r="J54" i="65"/>
  <c r="J60" i="65" s="1"/>
  <c r="J84" i="65"/>
  <c r="J88" i="65" s="1"/>
  <c r="J85" i="65"/>
  <c r="E42" i="67"/>
  <c r="E47" i="67"/>
  <c r="E49" i="67" s="1"/>
  <c r="R142" i="73"/>
  <c r="G82" i="73"/>
  <c r="G112" i="73"/>
  <c r="G92" i="73"/>
  <c r="I86" i="65"/>
  <c r="J28" i="64" a="1"/>
  <c r="J28" i="64" s="1"/>
  <c r="J27" i="64" a="1"/>
  <c r="J27" i="64" s="1"/>
  <c r="J26" i="64"/>
  <c r="Y160" i="70"/>
  <c r="Y102" i="70"/>
  <c r="Y17" i="70"/>
  <c r="Y147" i="70"/>
  <c r="Y63" i="70"/>
  <c r="Y97" i="70"/>
  <c r="Y331" i="70"/>
  <c r="Z1" i="70"/>
  <c r="Y101" i="70"/>
  <c r="Y125" i="70"/>
  <c r="Y109" i="70"/>
  <c r="Y121" i="70" s="1"/>
  <c r="Y29" i="70"/>
  <c r="S34" i="64"/>
  <c r="S45" i="64"/>
  <c r="G117" i="73"/>
  <c r="Q240" i="73"/>
  <c r="Q243" i="73" s="1"/>
  <c r="Q145" i="73"/>
  <c r="R219" i="70" s="1"/>
  <c r="Q251" i="73"/>
  <c r="O135" i="70"/>
  <c r="K46" i="64" s="1"/>
  <c r="K46" i="66"/>
  <c r="K46" i="65"/>
  <c r="K47" i="65" s="1"/>
  <c r="K49" i="65" s="1"/>
  <c r="R98" i="64"/>
  <c r="R65" i="64"/>
  <c r="L28" i="67" a="1"/>
  <c r="L28" i="67" s="1"/>
  <c r="L26" i="67"/>
  <c r="L27" i="67" a="1"/>
  <c r="L27" i="67" s="1"/>
  <c r="L48" i="67" s="1"/>
  <c r="G62" i="65"/>
  <c r="G102" i="73"/>
  <c r="Q219" i="70"/>
  <c r="G64" i="65"/>
  <c r="S57" i="67"/>
  <c r="S65" i="67"/>
  <c r="S45" i="67"/>
  <c r="S48" i="67" s="1"/>
  <c r="H61" i="65"/>
  <c r="H60" i="65"/>
  <c r="H63" i="65" s="1"/>
  <c r="R51" i="66"/>
  <c r="Q52" i="66"/>
  <c r="L18" i="64"/>
  <c r="P134" i="70"/>
  <c r="N254" i="73"/>
  <c r="J27" i="67" a="1"/>
  <c r="J27" i="67" s="1"/>
  <c r="J26" i="67"/>
  <c r="J28" i="67" a="1"/>
  <c r="J28" i="67" s="1"/>
  <c r="T46" i="67"/>
  <c r="X130" i="70"/>
  <c r="T22" i="64" s="1"/>
  <c r="T33" i="64"/>
  <c r="X131" i="70"/>
  <c r="T23" i="64" s="1"/>
  <c r="T46" i="65"/>
  <c r="X128" i="70"/>
  <c r="T20" i="64" s="1"/>
  <c r="T97" i="65"/>
  <c r="T46" i="64"/>
  <c r="T97" i="64"/>
  <c r="T57" i="64" s="1"/>
  <c r="X133" i="70"/>
  <c r="T25" i="64" s="1"/>
  <c r="X129" i="70"/>
  <c r="T21" i="64" s="1"/>
  <c r="X127" i="70"/>
  <c r="T19" i="64" s="1"/>
  <c r="X126" i="70"/>
  <c r="T97" i="66"/>
  <c r="T46" i="66"/>
  <c r="T97" i="67"/>
  <c r="X132" i="70"/>
  <c r="T24" i="64" s="1"/>
  <c r="S18" i="64"/>
  <c r="W134" i="70"/>
  <c r="L260" i="73"/>
  <c r="H56" i="65"/>
  <c r="I56" i="65" s="1"/>
  <c r="U17" i="66"/>
  <c r="T38" i="66"/>
  <c r="R27" i="64" a="1"/>
  <c r="R27" i="64" s="1"/>
  <c r="R48" i="64" s="1"/>
  <c r="R28" i="64" a="1"/>
  <c r="R28" i="64" s="1"/>
  <c r="R26" i="64"/>
  <c r="L256" i="73"/>
  <c r="L46" i="67"/>
  <c r="P135" i="70"/>
  <c r="L46" i="64" s="1"/>
  <c r="J262" i="73"/>
  <c r="K261" i="73"/>
  <c r="G122" i="73"/>
  <c r="D26" i="68"/>
  <c r="L26" i="68" s="1"/>
  <c r="L14" i="68"/>
  <c r="P255" i="73"/>
  <c r="P260" i="73" s="1"/>
  <c r="P265" i="73"/>
  <c r="D18" i="66"/>
  <c r="D26" i="66" s="1"/>
  <c r="R30" i="64"/>
  <c r="Q52" i="64"/>
  <c r="R51" i="64"/>
  <c r="J46" i="67"/>
  <c r="J48" i="66"/>
  <c r="S45" i="66"/>
  <c r="S48" i="66" s="1"/>
  <c r="S57" i="66"/>
  <c r="S65" i="66"/>
  <c r="S57" i="65"/>
  <c r="S65" i="65"/>
  <c r="S45" i="65"/>
  <c r="S48" i="65" s="1"/>
  <c r="H89" i="65"/>
  <c r="H88" i="65"/>
  <c r="H91" i="65" s="1"/>
  <c r="T17" i="65"/>
  <c r="S38" i="65"/>
  <c r="S39" i="65" s="1"/>
  <c r="K18" i="64"/>
  <c r="O134" i="70"/>
  <c r="R48" i="67"/>
  <c r="Q52" i="67"/>
  <c r="R51" i="67"/>
  <c r="S17" i="67"/>
  <c r="R38" i="67"/>
  <c r="Y32" i="45"/>
  <c r="X132" i="45"/>
  <c r="X116" i="45"/>
  <c r="AS65" i="45"/>
  <c r="N42" i="65"/>
  <c r="N55" i="65"/>
  <c r="N84" i="65"/>
  <c r="N88" i="65" s="1"/>
  <c r="N54" i="65"/>
  <c r="N60" i="65" s="1"/>
  <c r="N85" i="65"/>
  <c r="AI14" i="1"/>
  <c r="AI3" i="1"/>
  <c r="AI9" i="1"/>
  <c r="AN28" i="1"/>
  <c r="AI26" i="1"/>
  <c r="AI10" i="1"/>
  <c r="AI19" i="1"/>
  <c r="AI12" i="1"/>
  <c r="AI27" i="1"/>
  <c r="AI11" i="1"/>
  <c r="AI24" i="1"/>
  <c r="AN21" i="1"/>
  <c r="AI22" i="1"/>
  <c r="AI16" i="1"/>
  <c r="AI18" i="1"/>
  <c r="AI5" i="1"/>
  <c r="AI13" i="1"/>
  <c r="AI23" i="1"/>
  <c r="AI8" i="1"/>
  <c r="AI17" i="1"/>
  <c r="AI20" i="1"/>
  <c r="AI6" i="1"/>
  <c r="AI4" i="1"/>
  <c r="AI7" i="1"/>
  <c r="AI2" i="1"/>
  <c r="AI15" i="1"/>
  <c r="AI25" i="1"/>
  <c r="Y103" i="70" l="1"/>
  <c r="W17" i="64"/>
  <c r="V38" i="64"/>
  <c r="X83" i="45"/>
  <c r="R39" i="67"/>
  <c r="S58" i="65"/>
  <c r="W34" i="45"/>
  <c r="X34" i="45"/>
  <c r="K34" i="45"/>
  <c r="R52" i="65"/>
  <c r="S51" i="65"/>
  <c r="AE70" i="45"/>
  <c r="AE67" i="45" s="1"/>
  <c r="Z53" i="45"/>
  <c r="Z54" i="45"/>
  <c r="Z52" i="45"/>
  <c r="Z105" i="45"/>
  <c r="Z102" i="45"/>
  <c r="Z103" i="45"/>
  <c r="Z104" i="45"/>
  <c r="Z101" i="45"/>
  <c r="Z88" i="45"/>
  <c r="Z86" i="45"/>
  <c r="Z89" i="45"/>
  <c r="Z87" i="45"/>
  <c r="Z85" i="45"/>
  <c r="V119" i="45"/>
  <c r="V34" i="45"/>
  <c r="V118" i="45"/>
  <c r="V122" i="45" s="1"/>
  <c r="Y51" i="45"/>
  <c r="X119" i="45"/>
  <c r="W118" i="45"/>
  <c r="W122" i="45" s="1"/>
  <c r="W119" i="45"/>
  <c r="X118" i="45"/>
  <c r="X122" i="45" s="1"/>
  <c r="Y100" i="45"/>
  <c r="Y84" i="45"/>
  <c r="S58" i="67"/>
  <c r="AO1" i="1"/>
  <c r="D27" i="66"/>
  <c r="H92" i="65"/>
  <c r="J56" i="65"/>
  <c r="J86" i="65"/>
  <c r="H64" i="65"/>
  <c r="I63" i="65"/>
  <c r="I91" i="65"/>
  <c r="K262" i="73"/>
  <c r="L261" i="73"/>
  <c r="M261" i="73" s="1"/>
  <c r="L257" i="73"/>
  <c r="M256" i="73"/>
  <c r="M257" i="73" s="1"/>
  <c r="S28" i="64" a="1"/>
  <c r="S28" i="64" s="1"/>
  <c r="S27" i="64" a="1"/>
  <c r="S27" i="64" s="1"/>
  <c r="S48" i="64" s="1"/>
  <c r="S26" i="64"/>
  <c r="T65" i="66"/>
  <c r="T57" i="66"/>
  <c r="T45" i="66"/>
  <c r="T48" i="66" s="1"/>
  <c r="N265" i="73"/>
  <c r="N255" i="73"/>
  <c r="S51" i="66"/>
  <c r="R52" i="66"/>
  <c r="Q245" i="73"/>
  <c r="Z102" i="70"/>
  <c r="Z29" i="70"/>
  <c r="AA1" i="70"/>
  <c r="Z147" i="70"/>
  <c r="Z125" i="70"/>
  <c r="Z17" i="70"/>
  <c r="Z331" i="70"/>
  <c r="Z63" i="70"/>
  <c r="Z101" i="70"/>
  <c r="Z103" i="70" s="1"/>
  <c r="Z160" i="70"/>
  <c r="Z97" i="70"/>
  <c r="Z109" i="70"/>
  <c r="Z121" i="70" s="1"/>
  <c r="R251" i="73"/>
  <c r="R240" i="73"/>
  <c r="R145" i="73"/>
  <c r="G142" i="73"/>
  <c r="T17" i="67"/>
  <c r="S38" i="67"/>
  <c r="S39" i="67" s="1"/>
  <c r="H90" i="65"/>
  <c r="I89" i="65"/>
  <c r="S30" i="64"/>
  <c r="U38" i="66"/>
  <c r="V17" i="66"/>
  <c r="T18" i="64"/>
  <c r="X134" i="70"/>
  <c r="J48" i="67"/>
  <c r="M18" i="67"/>
  <c r="Q138" i="70"/>
  <c r="Q126" i="70"/>
  <c r="K54" i="65"/>
  <c r="K60" i="65" s="1"/>
  <c r="K55" i="65"/>
  <c r="K84" i="65"/>
  <c r="K88" i="65" s="1"/>
  <c r="K85" i="65"/>
  <c r="U97" i="66"/>
  <c r="Y131" i="70"/>
  <c r="U23" i="64" s="1"/>
  <c r="Y132" i="70"/>
  <c r="U24" i="64" s="1"/>
  <c r="Y127" i="70"/>
  <c r="U19" i="64" s="1"/>
  <c r="Y130" i="70"/>
  <c r="U22" i="64" s="1"/>
  <c r="U46" i="64"/>
  <c r="U46" i="67"/>
  <c r="U97" i="65"/>
  <c r="Y128" i="70"/>
  <c r="U20" i="64" s="1"/>
  <c r="U46" i="66"/>
  <c r="U97" i="67"/>
  <c r="U33" i="64"/>
  <c r="Y126" i="70"/>
  <c r="Y129" i="70"/>
  <c r="U21" i="64" s="1"/>
  <c r="Y133" i="70"/>
  <c r="U25" i="64" s="1"/>
  <c r="U97" i="64"/>
  <c r="U57" i="64" s="1"/>
  <c r="U46" i="65"/>
  <c r="J48" i="64"/>
  <c r="E85" i="67"/>
  <c r="E86" i="67" s="1"/>
  <c r="E84" i="67"/>
  <c r="E55" i="67"/>
  <c r="E56" i="67" s="1"/>
  <c r="E54" i="67"/>
  <c r="S51" i="67"/>
  <c r="R52" i="67"/>
  <c r="S51" i="64"/>
  <c r="R52" i="64"/>
  <c r="T57" i="67"/>
  <c r="T45" i="67"/>
  <c r="T48" i="67" s="1"/>
  <c r="T65" i="67"/>
  <c r="L26" i="64"/>
  <c r="L28" i="64" a="1"/>
  <c r="L28" i="64" s="1"/>
  <c r="L27" i="64" a="1"/>
  <c r="L27" i="64" s="1"/>
  <c r="L48" i="64" s="1"/>
  <c r="H62" i="65"/>
  <c r="I61" i="65"/>
  <c r="Y100" i="70"/>
  <c r="F41" i="67"/>
  <c r="F47" i="67" s="1"/>
  <c r="F49" i="67" s="1"/>
  <c r="K27" i="64" a="1"/>
  <c r="K27" i="64" s="1"/>
  <c r="K48" i="64" s="1"/>
  <c r="K26" i="64"/>
  <c r="K28" i="64" a="1"/>
  <c r="K28" i="64" s="1"/>
  <c r="T38" i="65"/>
  <c r="T39" i="65" s="1"/>
  <c r="U17" i="65"/>
  <c r="T65" i="65"/>
  <c r="T45" i="65"/>
  <c r="T48" i="65" s="1"/>
  <c r="T57" i="65"/>
  <c r="T34" i="64"/>
  <c r="T45" i="64"/>
  <c r="R138" i="70"/>
  <c r="N18" i="67"/>
  <c r="R126" i="70"/>
  <c r="S65" i="64"/>
  <c r="S98" i="64"/>
  <c r="E42" i="64"/>
  <c r="F41" i="64" s="1"/>
  <c r="E47" i="64"/>
  <c r="E49" i="64" s="1"/>
  <c r="Y132" i="45"/>
  <c r="Y116" i="45"/>
  <c r="Z32" i="45"/>
  <c r="O41" i="65"/>
  <c r="O47" i="65" s="1"/>
  <c r="O49" i="65" s="1"/>
  <c r="AJ22" i="1"/>
  <c r="AO28" i="1"/>
  <c r="AJ2" i="1"/>
  <c r="AJ8" i="1"/>
  <c r="AJ10" i="1"/>
  <c r="AJ5" i="1"/>
  <c r="AO21" i="1"/>
  <c r="AJ24" i="1"/>
  <c r="AJ18" i="1"/>
  <c r="AJ20" i="1"/>
  <c r="AJ13" i="1"/>
  <c r="AJ3" i="1"/>
  <c r="AJ25" i="1"/>
  <c r="AO29" i="1"/>
  <c r="AJ16" i="1"/>
  <c r="AJ7" i="1"/>
  <c r="AJ26" i="1"/>
  <c r="AJ6" i="1"/>
  <c r="AJ27" i="1"/>
  <c r="AJ14" i="1"/>
  <c r="AJ9" i="1"/>
  <c r="AJ15" i="1"/>
  <c r="AJ4" i="1"/>
  <c r="AJ19" i="1"/>
  <c r="AJ23" i="1"/>
  <c r="AJ11" i="1"/>
  <c r="AN29" i="1"/>
  <c r="AJ17" i="1"/>
  <c r="AJ12" i="1"/>
  <c r="W38" i="64" l="1"/>
  <c r="X17" i="64"/>
  <c r="Y83" i="45"/>
  <c r="T58" i="65"/>
  <c r="Y34" i="45"/>
  <c r="AE56" i="45"/>
  <c r="L262" i="73"/>
  <c r="T51" i="65"/>
  <c r="S52" i="65"/>
  <c r="AF70" i="45"/>
  <c r="AF67" i="45" s="1"/>
  <c r="AA54" i="45"/>
  <c r="AF56" i="45"/>
  <c r="AA53" i="45"/>
  <c r="AA52" i="45"/>
  <c r="AA103" i="45"/>
  <c r="AA102" i="45"/>
  <c r="AA105" i="45"/>
  <c r="AA104" i="45"/>
  <c r="AA101" i="45"/>
  <c r="AA88" i="45"/>
  <c r="AA87" i="45"/>
  <c r="AA86" i="45"/>
  <c r="AA89" i="45"/>
  <c r="AA85" i="45"/>
  <c r="Z51" i="45"/>
  <c r="Y119" i="45"/>
  <c r="Y118" i="45"/>
  <c r="Y122" i="45" s="1"/>
  <c r="Z100" i="45"/>
  <c r="Z84" i="45"/>
  <c r="T58" i="67"/>
  <c r="AP1" i="1"/>
  <c r="K56" i="65"/>
  <c r="L56" i="65" s="1"/>
  <c r="M56" i="65" s="1"/>
  <c r="N56" i="65" s="1"/>
  <c r="K86" i="65"/>
  <c r="L86" i="65" s="1"/>
  <c r="M86" i="65" s="1"/>
  <c r="N86" i="65" s="1"/>
  <c r="F42" i="67"/>
  <c r="G41" i="67" s="1"/>
  <c r="G47" i="67" s="1"/>
  <c r="G49" i="67" s="1"/>
  <c r="R135" i="70"/>
  <c r="N46" i="64" s="1"/>
  <c r="N46" i="67"/>
  <c r="F84" i="67"/>
  <c r="F88" i="67" s="1"/>
  <c r="F85" i="67"/>
  <c r="F86" i="67" s="1"/>
  <c r="F54" i="67"/>
  <c r="F60" i="67" s="1"/>
  <c r="F55" i="67"/>
  <c r="F56" i="67" s="1"/>
  <c r="Q135" i="70"/>
  <c r="M46" i="64" s="1"/>
  <c r="M46" i="67"/>
  <c r="V38" i="66"/>
  <c r="W17" i="66"/>
  <c r="T38" i="67"/>
  <c r="T39" i="67" s="1"/>
  <c r="U17" i="67"/>
  <c r="G251" i="73"/>
  <c r="Z100" i="70"/>
  <c r="J91" i="65"/>
  <c r="K91" i="65" s="1"/>
  <c r="I92" i="65"/>
  <c r="E54" i="64"/>
  <c r="E85" i="64"/>
  <c r="E86" i="64" s="1"/>
  <c r="E84" i="64"/>
  <c r="E55" i="64"/>
  <c r="E56" i="64" s="1"/>
  <c r="U38" i="65"/>
  <c r="U39" i="65" s="1"/>
  <c r="V17" i="65"/>
  <c r="J61" i="65"/>
  <c r="I62" i="65"/>
  <c r="T51" i="67"/>
  <c r="S52" i="67"/>
  <c r="E88" i="67"/>
  <c r="E91" i="67" s="1"/>
  <c r="E92" i="67" s="1"/>
  <c r="E89" i="67"/>
  <c r="U18" i="64"/>
  <c r="Y134" i="70"/>
  <c r="U57" i="66"/>
  <c r="U45" i="66"/>
  <c r="U48" i="66" s="1"/>
  <c r="U65" i="66"/>
  <c r="M28" i="67" a="1"/>
  <c r="M28" i="67" s="1"/>
  <c r="M26" i="67"/>
  <c r="M27" i="67" a="1"/>
  <c r="M27" i="67" s="1"/>
  <c r="M48" i="67" s="1"/>
  <c r="J89" i="65"/>
  <c r="I90" i="65"/>
  <c r="Z130" i="70"/>
  <c r="V22" i="64" s="1"/>
  <c r="Z129" i="70"/>
  <c r="V21" i="64" s="1"/>
  <c r="V33" i="64"/>
  <c r="V97" i="66"/>
  <c r="V97" i="67"/>
  <c r="Z133" i="70"/>
  <c r="V25" i="64" s="1"/>
  <c r="V46" i="67"/>
  <c r="Z128" i="70"/>
  <c r="V20" i="64" s="1"/>
  <c r="V46" i="65"/>
  <c r="Z132" i="70"/>
  <c r="V24" i="64" s="1"/>
  <c r="Z126" i="70"/>
  <c r="V97" i="65"/>
  <c r="Z131" i="70"/>
  <c r="V23" i="64" s="1"/>
  <c r="V46" i="66"/>
  <c r="V97" i="64"/>
  <c r="V57" i="64" s="1"/>
  <c r="Z127" i="70"/>
  <c r="V19" i="64" s="1"/>
  <c r="V46" i="64"/>
  <c r="S52" i="66"/>
  <c r="T51" i="66"/>
  <c r="F42" i="64"/>
  <c r="F47" i="64"/>
  <c r="F49" i="64" s="1"/>
  <c r="N18" i="64"/>
  <c r="R134" i="70"/>
  <c r="T65" i="64"/>
  <c r="T98" i="64"/>
  <c r="U34" i="64"/>
  <c r="U45" i="64"/>
  <c r="U57" i="65"/>
  <c r="U58" i="65" s="1"/>
  <c r="U65" i="65"/>
  <c r="U45" i="65"/>
  <c r="U48" i="65" s="1"/>
  <c r="T30" i="64"/>
  <c r="S219" i="70"/>
  <c r="G145" i="73"/>
  <c r="AA331" i="70"/>
  <c r="AA97" i="70"/>
  <c r="AA63" i="70"/>
  <c r="AA160" i="70"/>
  <c r="AA125" i="70"/>
  <c r="AA102" i="70"/>
  <c r="AA147" i="70"/>
  <c r="AA109" i="70"/>
  <c r="AA121" i="70" s="1"/>
  <c r="AA17" i="70"/>
  <c r="AA101" i="70"/>
  <c r="AB1" i="70"/>
  <c r="AA29" i="70"/>
  <c r="Q254" i="73"/>
  <c r="N256" i="73"/>
  <c r="M262" i="73"/>
  <c r="I64" i="65"/>
  <c r="J63" i="65"/>
  <c r="N28" i="67" a="1"/>
  <c r="N28" i="67" s="1"/>
  <c r="N27" i="67" a="1"/>
  <c r="N27" i="67" s="1"/>
  <c r="N48" i="67" s="1"/>
  <c r="N26" i="67"/>
  <c r="T51" i="64"/>
  <c r="S52" i="64"/>
  <c r="E61" i="67"/>
  <c r="E60" i="67"/>
  <c r="E63" i="67" s="1"/>
  <c r="E64" i="67" s="1"/>
  <c r="U45" i="67"/>
  <c r="U48" i="67" s="1"/>
  <c r="U65" i="67"/>
  <c r="U57" i="67"/>
  <c r="M18" i="64"/>
  <c r="Q134" i="70"/>
  <c r="T28" i="64" a="1"/>
  <c r="T28" i="64" s="1"/>
  <c r="T26" i="64"/>
  <c r="T27" i="64" a="1"/>
  <c r="T27" i="64" s="1"/>
  <c r="T48" i="64" s="1"/>
  <c r="R243" i="73"/>
  <c r="G240" i="73"/>
  <c r="N260" i="73"/>
  <c r="AA32" i="45"/>
  <c r="Z116" i="45"/>
  <c r="Z132" i="45"/>
  <c r="I123" i="45"/>
  <c r="I122" i="45"/>
  <c r="I120" i="45"/>
  <c r="O42" i="65"/>
  <c r="P41" i="65" s="1"/>
  <c r="P47" i="65" s="1"/>
  <c r="P49" i="65" s="1"/>
  <c r="O84" i="65"/>
  <c r="O88" i="65" s="1"/>
  <c r="O55" i="65"/>
  <c r="O54" i="65"/>
  <c r="O60" i="65" s="1"/>
  <c r="O85" i="65"/>
  <c r="AK11" i="1"/>
  <c r="AK18" i="1"/>
  <c r="AK14" i="1"/>
  <c r="AK22" i="1"/>
  <c r="AK8" i="1"/>
  <c r="AK20" i="1"/>
  <c r="AK12" i="1"/>
  <c r="AK10" i="1"/>
  <c r="AK7" i="1"/>
  <c r="AK13" i="1"/>
  <c r="AK4" i="1"/>
  <c r="AP29" i="1"/>
  <c r="AK27" i="1"/>
  <c r="AK2" i="1"/>
  <c r="AK3" i="1"/>
  <c r="AK17" i="1"/>
  <c r="AK25" i="1"/>
  <c r="AK15" i="1"/>
  <c r="AK9" i="1"/>
  <c r="AK16" i="1"/>
  <c r="AK6" i="1"/>
  <c r="AK24" i="1"/>
  <c r="AK23" i="1"/>
  <c r="AP28" i="1"/>
  <c r="AK19" i="1"/>
  <c r="AP21" i="1"/>
  <c r="AK5" i="1"/>
  <c r="AK26" i="1"/>
  <c r="AA103" i="70" l="1"/>
  <c r="X38" i="64"/>
  <c r="Y17" i="64"/>
  <c r="Z83" i="45"/>
  <c r="Z34" i="45"/>
  <c r="T52" i="65"/>
  <c r="U51" i="65"/>
  <c r="AG70" i="45"/>
  <c r="AG67" i="45" s="1"/>
  <c r="AB54" i="45"/>
  <c r="AG56" i="45"/>
  <c r="AB53" i="45"/>
  <c r="U58" i="67"/>
  <c r="AB52" i="45"/>
  <c r="AB105" i="45"/>
  <c r="AB104" i="45"/>
  <c r="AB102" i="45"/>
  <c r="AB103" i="45"/>
  <c r="AB101" i="45"/>
  <c r="AB87" i="45"/>
  <c r="AB88" i="45"/>
  <c r="AB86" i="45"/>
  <c r="AB89" i="45"/>
  <c r="AB85" i="45"/>
  <c r="AA51" i="45"/>
  <c r="Z118" i="45"/>
  <c r="Z119" i="45"/>
  <c r="AA100" i="45"/>
  <c r="AA84" i="45"/>
  <c r="AQ1" i="1"/>
  <c r="G42" i="67"/>
  <c r="H41" i="67" s="1"/>
  <c r="H47" i="67" s="1"/>
  <c r="H49" i="67" s="1"/>
  <c r="J92" i="65"/>
  <c r="K92" i="65" s="1"/>
  <c r="L91" i="65"/>
  <c r="T52" i="64"/>
  <c r="U51" i="64"/>
  <c r="J64" i="65"/>
  <c r="N257" i="73"/>
  <c r="O256" i="73"/>
  <c r="AB160" i="70"/>
  <c r="AB109" i="70"/>
  <c r="AB121" i="70" s="1"/>
  <c r="AC1" i="70"/>
  <c r="AB147" i="70"/>
  <c r="AB102" i="70"/>
  <c r="AB63" i="70"/>
  <c r="AB331" i="70"/>
  <c r="AB101" i="70"/>
  <c r="AB103" i="70" s="1"/>
  <c r="AB17" i="70"/>
  <c r="AB29" i="70"/>
  <c r="AB125" i="70"/>
  <c r="AB97" i="70"/>
  <c r="S138" i="70"/>
  <c r="O18" i="67"/>
  <c r="S126" i="70"/>
  <c r="H219" i="70"/>
  <c r="F85" i="64"/>
  <c r="F86" i="64" s="1"/>
  <c r="F84" i="64"/>
  <c r="F88" i="64" s="1"/>
  <c r="F55" i="64"/>
  <c r="F56" i="64" s="1"/>
  <c r="F54" i="64"/>
  <c r="F60" i="64" s="1"/>
  <c r="V65" i="67"/>
  <c r="V57" i="67"/>
  <c r="V45" i="67"/>
  <c r="V48" i="67" s="1"/>
  <c r="K63" i="65"/>
  <c r="W17" i="65"/>
  <c r="V38" i="65"/>
  <c r="V39" i="65" s="1"/>
  <c r="W38" i="66"/>
  <c r="X17" i="66"/>
  <c r="F91" i="67"/>
  <c r="AA100" i="70"/>
  <c r="U30" i="64"/>
  <c r="V57" i="65"/>
  <c r="V58" i="65" s="1"/>
  <c r="V45" i="65"/>
  <c r="V48" i="65" s="1"/>
  <c r="V65" i="65"/>
  <c r="V45" i="66"/>
  <c r="V48" i="66" s="1"/>
  <c r="V57" i="66"/>
  <c r="V65" i="66"/>
  <c r="U27" i="64" a="1"/>
  <c r="U27" i="64" s="1"/>
  <c r="U48" i="64" s="1"/>
  <c r="U28" i="64" a="1"/>
  <c r="U28" i="64" s="1"/>
  <c r="U26" i="64"/>
  <c r="U51" i="67"/>
  <c r="T52" i="67"/>
  <c r="E61" i="64"/>
  <c r="E60" i="64"/>
  <c r="E63" i="64" s="1"/>
  <c r="E64" i="64" s="1"/>
  <c r="R245" i="73"/>
  <c r="G243" i="73"/>
  <c r="E62" i="67"/>
  <c r="F61" i="67"/>
  <c r="G54" i="67"/>
  <c r="G85" i="67"/>
  <c r="G86" i="67" s="1"/>
  <c r="G55" i="67"/>
  <c r="G56" i="67" s="1"/>
  <c r="G84" i="67"/>
  <c r="G88" i="67" s="1"/>
  <c r="N261" i="73"/>
  <c r="Q255" i="73"/>
  <c r="Q265" i="73"/>
  <c r="U98" i="64"/>
  <c r="U65" i="64"/>
  <c r="U51" i="66"/>
  <c r="T52" i="66"/>
  <c r="V18" i="64"/>
  <c r="Z134" i="70"/>
  <c r="V45" i="64"/>
  <c r="V34" i="64"/>
  <c r="K89" i="65"/>
  <c r="J90" i="65"/>
  <c r="E90" i="67"/>
  <c r="F89" i="67"/>
  <c r="V17" i="67"/>
  <c r="U38" i="67"/>
  <c r="U39" i="67" s="1"/>
  <c r="F63" i="67"/>
  <c r="M26" i="64"/>
  <c r="M27" i="64" a="1"/>
  <c r="M27" i="64" s="1"/>
  <c r="M28" i="64" a="1"/>
  <c r="M28" i="64" s="1"/>
  <c r="W97" i="65"/>
  <c r="W46" i="65"/>
  <c r="W97" i="64"/>
  <c r="W57" i="64" s="1"/>
  <c r="AA127" i="70"/>
  <c r="W19" i="64" s="1"/>
  <c r="W46" i="66"/>
  <c r="AA128" i="70"/>
  <c r="W20" i="64" s="1"/>
  <c r="W97" i="67"/>
  <c r="AA131" i="70"/>
  <c r="W23" i="64" s="1"/>
  <c r="AA129" i="70"/>
  <c r="W21" i="64" s="1"/>
  <c r="W97" i="66"/>
  <c r="AA132" i="70"/>
  <c r="W24" i="64" s="1"/>
  <c r="AA126" i="70"/>
  <c r="W46" i="67"/>
  <c r="AA130" i="70"/>
  <c r="W22" i="64" s="1"/>
  <c r="W33" i="64"/>
  <c r="W46" i="64"/>
  <c r="AA133" i="70"/>
  <c r="W25" i="64" s="1"/>
  <c r="N26" i="64"/>
  <c r="N27" i="64" a="1"/>
  <c r="N27" i="64" s="1"/>
  <c r="N48" i="64" s="1"/>
  <c r="N28" i="64" a="1"/>
  <c r="N28" i="64" s="1"/>
  <c r="J62" i="65"/>
  <c r="K61" i="65"/>
  <c r="E89" i="64"/>
  <c r="E88" i="64"/>
  <c r="E91" i="64" s="1"/>
  <c r="E92" i="64" s="1"/>
  <c r="AA116" i="45"/>
  <c r="AA132" i="45"/>
  <c r="AB32" i="45"/>
  <c r="I125" i="45"/>
  <c r="I124" i="45"/>
  <c r="P42" i="65"/>
  <c r="Q41" i="65" s="1"/>
  <c r="Q47" i="65" s="1"/>
  <c r="Q49" i="65" s="1"/>
  <c r="O86" i="65"/>
  <c r="P55" i="65"/>
  <c r="P54" i="65"/>
  <c r="P85" i="65"/>
  <c r="P84" i="65"/>
  <c r="P88" i="65" s="1"/>
  <c r="O56" i="65"/>
  <c r="AL17" i="1"/>
  <c r="AL18" i="1"/>
  <c r="AL12" i="1"/>
  <c r="AL9" i="1"/>
  <c r="AL10" i="1"/>
  <c r="AL7" i="1"/>
  <c r="AL5" i="1"/>
  <c r="AL3" i="1"/>
  <c r="AL20" i="1"/>
  <c r="AL25" i="1"/>
  <c r="AL15" i="1"/>
  <c r="AL2" i="1"/>
  <c r="AL23" i="1"/>
  <c r="AL11" i="1"/>
  <c r="AL8" i="1"/>
  <c r="AL24" i="1"/>
  <c r="AL19" i="1"/>
  <c r="AL13" i="1"/>
  <c r="AL6" i="1"/>
  <c r="AL26" i="1"/>
  <c r="AL14" i="1"/>
  <c r="AQ21" i="1"/>
  <c r="AL27" i="1"/>
  <c r="AL4" i="1"/>
  <c r="AL16" i="1"/>
  <c r="AL22" i="1"/>
  <c r="Y38" i="64" l="1"/>
  <c r="Z17" i="64"/>
  <c r="AA83" i="45"/>
  <c r="AA34" i="45"/>
  <c r="AB100" i="70"/>
  <c r="U52" i="65"/>
  <c r="V51" i="65"/>
  <c r="AH70" i="45"/>
  <c r="AH67" i="45" s="1"/>
  <c r="V58" i="67"/>
  <c r="AC53" i="45"/>
  <c r="AC54" i="45"/>
  <c r="AC52" i="45"/>
  <c r="AC104" i="45"/>
  <c r="AC102" i="45"/>
  <c r="AC105" i="45"/>
  <c r="AC103" i="45"/>
  <c r="AC101" i="45"/>
  <c r="AC86" i="45"/>
  <c r="AC87" i="45"/>
  <c r="AC89" i="45"/>
  <c r="AC88" i="45"/>
  <c r="AC85" i="45"/>
  <c r="AB51" i="45"/>
  <c r="AA119" i="45"/>
  <c r="AA118" i="45"/>
  <c r="AA122" i="45" s="1"/>
  <c r="AB100" i="45"/>
  <c r="AB84" i="45"/>
  <c r="AR1" i="1"/>
  <c r="F62" i="67"/>
  <c r="W45" i="65"/>
  <c r="W48" i="65" s="1"/>
  <c r="W65" i="65"/>
  <c r="W57" i="65"/>
  <c r="W58" i="65" s="1"/>
  <c r="M48" i="64"/>
  <c r="Q260" i="73"/>
  <c r="F91" i="64"/>
  <c r="F92" i="64" s="1"/>
  <c r="O28" i="67" a="1"/>
  <c r="O28" i="67" s="1"/>
  <c r="D28" i="67" s="1"/>
  <c r="O26" i="67"/>
  <c r="O27" i="67" a="1"/>
  <c r="O27" i="67" s="1"/>
  <c r="D18" i="67"/>
  <c r="D26" i="67" s="1"/>
  <c r="AB131" i="70"/>
  <c r="X23" i="64" s="1"/>
  <c r="X46" i="66"/>
  <c r="X46" i="65"/>
  <c r="AB127" i="70"/>
  <c r="X19" i="64" s="1"/>
  <c r="X97" i="64"/>
  <c r="X57" i="64" s="1"/>
  <c r="AB130" i="70"/>
  <c r="X22" i="64" s="1"/>
  <c r="AB129" i="70"/>
  <c r="X21" i="64" s="1"/>
  <c r="AB132" i="70"/>
  <c r="X24" i="64" s="1"/>
  <c r="X97" i="66"/>
  <c r="X97" i="65"/>
  <c r="X46" i="67"/>
  <c r="AB133" i="70"/>
  <c r="X25" i="64" s="1"/>
  <c r="AB126" i="70"/>
  <c r="AB128" i="70"/>
  <c r="X20" i="64" s="1"/>
  <c r="X33" i="64"/>
  <c r="X97" i="67"/>
  <c r="X46" i="64"/>
  <c r="E90" i="64"/>
  <c r="F89" i="64"/>
  <c r="F90" i="64" s="1"/>
  <c r="W18" i="64"/>
  <c r="AA134" i="70"/>
  <c r="V38" i="67"/>
  <c r="V39" i="67" s="1"/>
  <c r="W17" i="67"/>
  <c r="L89" i="65"/>
  <c r="K90" i="65"/>
  <c r="V26" i="64"/>
  <c r="V27" i="64" a="1"/>
  <c r="V27" i="64" s="1"/>
  <c r="V48" i="64" s="1"/>
  <c r="V28" i="64" a="1"/>
  <c r="V28" i="64" s="1"/>
  <c r="N262" i="73"/>
  <c r="O261" i="73"/>
  <c r="G61" i="67"/>
  <c r="G60" i="67"/>
  <c r="G63" i="67" s="1"/>
  <c r="R254" i="73"/>
  <c r="G245" i="73"/>
  <c r="U52" i="67"/>
  <c r="V51" i="67"/>
  <c r="H42" i="67"/>
  <c r="I41" i="67" s="1"/>
  <c r="W38" i="65"/>
  <c r="W39" i="65" s="1"/>
  <c r="X17" i="65"/>
  <c r="O46" i="67"/>
  <c r="S135" i="70"/>
  <c r="H138" i="70"/>
  <c r="V51" i="64"/>
  <c r="U52" i="64"/>
  <c r="L61" i="65"/>
  <c r="K62" i="65"/>
  <c r="W34" i="64"/>
  <c r="W45" i="64"/>
  <c r="W57" i="67"/>
  <c r="W65" i="67"/>
  <c r="W45" i="67"/>
  <c r="W48" i="67" s="1"/>
  <c r="F64" i="67"/>
  <c r="F90" i="67"/>
  <c r="G89" i="67"/>
  <c r="V65" i="64"/>
  <c r="V98" i="64"/>
  <c r="H55" i="67"/>
  <c r="H56" i="67" s="1"/>
  <c r="H84" i="67"/>
  <c r="H88" i="67" s="1"/>
  <c r="H85" i="67"/>
  <c r="H86" i="67" s="1"/>
  <c r="H54" i="67"/>
  <c r="H60" i="67" s="1"/>
  <c r="X38" i="66"/>
  <c r="Y17" i="66"/>
  <c r="L63" i="65"/>
  <c r="K64" i="65"/>
  <c r="F63" i="64"/>
  <c r="F64" i="64" s="1"/>
  <c r="O257" i="73"/>
  <c r="P256" i="73"/>
  <c r="W57" i="66"/>
  <c r="W45" i="66"/>
  <c r="W48" i="66" s="1"/>
  <c r="W65" i="66"/>
  <c r="V51" i="66"/>
  <c r="U52" i="66"/>
  <c r="E62" i="64"/>
  <c r="F61" i="64"/>
  <c r="F62" i="64" s="1"/>
  <c r="V30" i="64"/>
  <c r="F92" i="67"/>
  <c r="G91" i="67"/>
  <c r="O18" i="64"/>
  <c r="S134" i="70"/>
  <c r="AC160" i="70"/>
  <c r="AC109" i="70"/>
  <c r="AC121" i="70" s="1"/>
  <c r="AC29" i="70"/>
  <c r="AC147" i="70"/>
  <c r="AC102" i="70"/>
  <c r="AC17" i="70"/>
  <c r="AC331" i="70"/>
  <c r="AC101" i="70"/>
  <c r="AC63" i="70"/>
  <c r="AC97" i="70"/>
  <c r="AD1" i="70"/>
  <c r="AC125" i="70"/>
  <c r="M91" i="65"/>
  <c r="L92" i="65"/>
  <c r="AB116" i="45"/>
  <c r="AB132" i="45"/>
  <c r="AC32" i="45"/>
  <c r="Z122" i="45"/>
  <c r="I126" i="45"/>
  <c r="P56" i="65"/>
  <c r="Q42" i="65"/>
  <c r="P60" i="65"/>
  <c r="D13" i="65"/>
  <c r="F13" i="64" s="1"/>
  <c r="Q55" i="65"/>
  <c r="Q84" i="65"/>
  <c r="Q88" i="65" s="1"/>
  <c r="Q85" i="65"/>
  <c r="Q54" i="65"/>
  <c r="Q60" i="65" s="1"/>
  <c r="P86" i="65"/>
  <c r="AM9" i="1"/>
  <c r="AM15" i="1"/>
  <c r="AM8" i="1"/>
  <c r="AM11" i="1"/>
  <c r="AM19" i="1"/>
  <c r="AM22" i="1"/>
  <c r="AQ28" i="1"/>
  <c r="AM13" i="1"/>
  <c r="AM17" i="1"/>
  <c r="AM4" i="1"/>
  <c r="AM25" i="1"/>
  <c r="AM14" i="1"/>
  <c r="AM12" i="1"/>
  <c r="AR29" i="1"/>
  <c r="AM27" i="1"/>
  <c r="AM20" i="1"/>
  <c r="AM23" i="1"/>
  <c r="AQ29" i="1"/>
  <c r="AM10" i="1"/>
  <c r="AM3" i="1"/>
  <c r="AM7" i="1"/>
  <c r="AM24" i="1"/>
  <c r="AM16" i="1"/>
  <c r="AM2" i="1"/>
  <c r="AM5" i="1"/>
  <c r="AR21" i="1"/>
  <c r="AM18" i="1"/>
  <c r="AR28" i="1"/>
  <c r="AM6" i="1"/>
  <c r="AM26" i="1"/>
  <c r="AC100" i="70" l="1"/>
  <c r="AA17" i="64"/>
  <c r="Z38" i="64"/>
  <c r="AB83" i="45"/>
  <c r="AB34" i="45"/>
  <c r="AH56" i="45"/>
  <c r="V52" i="65"/>
  <c r="W51" i="65"/>
  <c r="W58" i="67"/>
  <c r="AI70" i="45"/>
  <c r="AI67" i="45" s="1"/>
  <c r="AI56" i="45"/>
  <c r="AD53" i="45"/>
  <c r="AD54" i="45"/>
  <c r="AD52" i="45"/>
  <c r="AD104" i="45"/>
  <c r="AD102" i="45"/>
  <c r="AD105" i="45"/>
  <c r="AD103" i="45"/>
  <c r="AD101" i="45"/>
  <c r="AD88" i="45"/>
  <c r="AD86" i="45"/>
  <c r="AD87" i="45"/>
  <c r="AD89" i="45"/>
  <c r="AD85" i="45"/>
  <c r="AC51" i="45"/>
  <c r="AB118" i="45"/>
  <c r="AB119" i="45"/>
  <c r="AC100" i="45"/>
  <c r="AC84" i="45"/>
  <c r="AS1" i="1"/>
  <c r="H91" i="67"/>
  <c r="AC103" i="70"/>
  <c r="W30" i="64"/>
  <c r="W38" i="67"/>
  <c r="W39" i="67" s="1"/>
  <c r="X17" i="67"/>
  <c r="X18" i="64"/>
  <c r="AB134" i="70"/>
  <c r="X57" i="66"/>
  <c r="X45" i="66"/>
  <c r="X48" i="66" s="1"/>
  <c r="X65" i="66"/>
  <c r="AD160" i="70"/>
  <c r="AD63" i="70"/>
  <c r="AD109" i="70"/>
  <c r="AD121" i="70" s="1"/>
  <c r="AD29" i="70"/>
  <c r="AD97" i="70"/>
  <c r="AD147" i="70"/>
  <c r="AD102" i="70"/>
  <c r="AD17" i="70"/>
  <c r="AE1" i="70"/>
  <c r="AD125" i="70"/>
  <c r="AD101" i="70"/>
  <c r="AD331" i="70"/>
  <c r="O26" i="64"/>
  <c r="O28" i="64" a="1"/>
  <c r="O28" i="64" s="1"/>
  <c r="O27" i="64" a="1"/>
  <c r="O27" i="64" s="1"/>
  <c r="O48" i="64" s="1"/>
  <c r="W51" i="66"/>
  <c r="V52" i="66"/>
  <c r="G64" i="67"/>
  <c r="H63" i="67"/>
  <c r="H64" i="67" s="1"/>
  <c r="L62" i="65"/>
  <c r="M61" i="65"/>
  <c r="O46" i="64"/>
  <c r="H135" i="70"/>
  <c r="I42" i="67"/>
  <c r="I47" i="67"/>
  <c r="I49" i="67" s="1"/>
  <c r="R265" i="73"/>
  <c r="G265" i="73" s="1"/>
  <c r="E271" i="73" s="1"/>
  <c r="R255" i="73"/>
  <c r="G254" i="73"/>
  <c r="O262" i="73"/>
  <c r="P261" i="73"/>
  <c r="W27" i="64" a="1"/>
  <c r="W27" i="64" s="1"/>
  <c r="W48" i="64" s="1"/>
  <c r="W28" i="64" a="1"/>
  <c r="W28" i="64" s="1"/>
  <c r="W26" i="64"/>
  <c r="X45" i="67"/>
  <c r="X48" i="67" s="1"/>
  <c r="X57" i="67"/>
  <c r="X65" i="67"/>
  <c r="AC128" i="70"/>
  <c r="Y20" i="64" s="1"/>
  <c r="Y46" i="64"/>
  <c r="AC131" i="70"/>
  <c r="Y23" i="64" s="1"/>
  <c r="Y46" i="65"/>
  <c r="AC132" i="70"/>
  <c r="Y24" i="64" s="1"/>
  <c r="Y97" i="64"/>
  <c r="Y57" i="64" s="1"/>
  <c r="AC130" i="70"/>
  <c r="Y22" i="64" s="1"/>
  <c r="Y46" i="66"/>
  <c r="Y97" i="66"/>
  <c r="Y46" i="67"/>
  <c r="Y97" i="67"/>
  <c r="AC129" i="70"/>
  <c r="Y21" i="64" s="1"/>
  <c r="AC127" i="70"/>
  <c r="Y19" i="64" s="1"/>
  <c r="AC126" i="70"/>
  <c r="Y33" i="64"/>
  <c r="Y97" i="65"/>
  <c r="AC133" i="70"/>
  <c r="Y25" i="64" s="1"/>
  <c r="G92" i="67"/>
  <c r="P257" i="73"/>
  <c r="Q256" i="73"/>
  <c r="L64" i="65"/>
  <c r="M63" i="65"/>
  <c r="W51" i="67"/>
  <c r="V52" i="67"/>
  <c r="X34" i="64"/>
  <c r="X45" i="64"/>
  <c r="O48" i="67"/>
  <c r="D27" i="67"/>
  <c r="M92" i="65"/>
  <c r="N91" i="65"/>
  <c r="Z17" i="66"/>
  <c r="Y38" i="66"/>
  <c r="G90" i="67"/>
  <c r="H89" i="67"/>
  <c r="W98" i="64"/>
  <c r="W65" i="64"/>
  <c r="V52" i="64"/>
  <c r="W51" i="64"/>
  <c r="Y17" i="65"/>
  <c r="X38" i="65"/>
  <c r="X39" i="65" s="1"/>
  <c r="G62" i="67"/>
  <c r="H61" i="67"/>
  <c r="H62" i="67" s="1"/>
  <c r="L90" i="65"/>
  <c r="M89" i="65"/>
  <c r="X65" i="65"/>
  <c r="X45" i="65"/>
  <c r="X48" i="65" s="1"/>
  <c r="X57" i="65"/>
  <c r="X58" i="65" s="1"/>
  <c r="AD32" i="45"/>
  <c r="AC132" i="45"/>
  <c r="AC116" i="45"/>
  <c r="Q86" i="65"/>
  <c r="Q56" i="65"/>
  <c r="R41" i="65"/>
  <c r="R47" i="65" s="1"/>
  <c r="R49" i="65" s="1"/>
  <c r="AN23" i="1"/>
  <c r="AN9" i="1"/>
  <c r="AN17" i="1"/>
  <c r="AN8" i="1"/>
  <c r="AN4" i="1"/>
  <c r="AN6" i="1"/>
  <c r="AN5" i="1"/>
  <c r="AS28" i="1"/>
  <c r="AS29" i="1"/>
  <c r="AN24" i="1"/>
  <c r="AN7" i="1"/>
  <c r="AN18" i="1"/>
  <c r="AN20" i="1"/>
  <c r="AN14" i="1"/>
  <c r="AN11" i="1"/>
  <c r="AN19" i="1"/>
  <c r="AN16" i="1"/>
  <c r="AN2" i="1"/>
  <c r="AS21" i="1"/>
  <c r="AN10" i="1"/>
  <c r="AN22" i="1"/>
  <c r="AN12" i="1"/>
  <c r="AN13" i="1"/>
  <c r="AN3" i="1"/>
  <c r="AN15" i="1"/>
  <c r="AN26" i="1"/>
  <c r="AN25" i="1"/>
  <c r="AN27" i="1"/>
  <c r="AD103" i="70" l="1"/>
  <c r="AB17" i="64"/>
  <c r="AA38" i="64"/>
  <c r="AC83" i="45"/>
  <c r="AC34" i="45"/>
  <c r="X58" i="67"/>
  <c r="X51" i="65"/>
  <c r="W52" i="65"/>
  <c r="AJ70" i="45"/>
  <c r="AJ67" i="45" s="1"/>
  <c r="AE54" i="45"/>
  <c r="AE53" i="45"/>
  <c r="AJ56" i="45"/>
  <c r="AE52" i="45"/>
  <c r="AE102" i="45"/>
  <c r="AE103" i="45"/>
  <c r="AE104" i="45"/>
  <c r="AE105" i="45"/>
  <c r="AE101" i="45"/>
  <c r="AE89" i="45"/>
  <c r="AE86" i="45"/>
  <c r="AE88" i="45"/>
  <c r="AE87" i="45"/>
  <c r="AE85" i="45"/>
  <c r="AD51" i="45"/>
  <c r="AC119" i="45"/>
  <c r="AC118" i="45"/>
  <c r="AD100" i="45"/>
  <c r="AD84" i="45"/>
  <c r="AT1" i="1"/>
  <c r="H92" i="67"/>
  <c r="W52" i="64"/>
  <c r="X51" i="64"/>
  <c r="H90" i="67"/>
  <c r="AA17" i="66"/>
  <c r="Z38" i="66"/>
  <c r="M64" i="65"/>
  <c r="N63" i="65"/>
  <c r="Y18" i="64"/>
  <c r="AC134" i="70"/>
  <c r="P262" i="73"/>
  <c r="Q261" i="73"/>
  <c r="X38" i="67"/>
  <c r="X39" i="67" s="1"/>
  <c r="Y17" i="67"/>
  <c r="N92" i="65"/>
  <c r="O91" i="65"/>
  <c r="Y65" i="66"/>
  <c r="Y57" i="66"/>
  <c r="Y45" i="66"/>
  <c r="Y48" i="66" s="1"/>
  <c r="I84" i="67"/>
  <c r="I85" i="67"/>
  <c r="I86" i="67" s="1"/>
  <c r="I54" i="67"/>
  <c r="I55" i="67"/>
  <c r="M62" i="65"/>
  <c r="N61" i="65"/>
  <c r="AE160" i="70"/>
  <c r="AE102" i="70"/>
  <c r="AE63" i="70"/>
  <c r="AE147" i="70"/>
  <c r="AE101" i="70"/>
  <c r="AE17" i="70"/>
  <c r="AE125" i="70"/>
  <c r="AE29" i="70"/>
  <c r="AE109" i="70"/>
  <c r="AE121" i="70" s="1"/>
  <c r="AE97" i="70"/>
  <c r="AF1" i="70"/>
  <c r="AE331" i="70"/>
  <c r="N89" i="65"/>
  <c r="M90" i="65"/>
  <c r="X65" i="64"/>
  <c r="X98" i="64"/>
  <c r="X51" i="67"/>
  <c r="W52" i="67"/>
  <c r="Q257" i="73"/>
  <c r="R256" i="73"/>
  <c r="G256" i="73" s="1"/>
  <c r="H257" i="73" s="1"/>
  <c r="Y45" i="65"/>
  <c r="Y48" i="65" s="1"/>
  <c r="Y65" i="65"/>
  <c r="Y57" i="65"/>
  <c r="Y58" i="65" s="1"/>
  <c r="J41" i="67"/>
  <c r="J47" i="67" s="1"/>
  <c r="J49" i="67" s="1"/>
  <c r="W52" i="66"/>
  <c r="X51" i="66"/>
  <c r="X30" i="64"/>
  <c r="Y38" i="65"/>
  <c r="Y39" i="65" s="1"/>
  <c r="Z17" i="65"/>
  <c r="Y34" i="64"/>
  <c r="Y45" i="64"/>
  <c r="Y45" i="67"/>
  <c r="Y48" i="67" s="1"/>
  <c r="Y65" i="67"/>
  <c r="Y57" i="67"/>
  <c r="R260" i="73"/>
  <c r="E270" i="73"/>
  <c r="G255" i="73"/>
  <c r="AD100" i="70"/>
  <c r="Z46" i="65"/>
  <c r="Z46" i="66"/>
  <c r="AD127" i="70"/>
  <c r="Z19" i="64" s="1"/>
  <c r="AD129" i="70"/>
  <c r="Z21" i="64" s="1"/>
  <c r="AD131" i="70"/>
  <c r="Z23" i="64" s="1"/>
  <c r="AD126" i="70"/>
  <c r="Z97" i="65"/>
  <c r="Z33" i="64"/>
  <c r="AD128" i="70"/>
  <c r="Z20" i="64" s="1"/>
  <c r="Z97" i="67"/>
  <c r="Z97" i="64"/>
  <c r="Z57" i="64" s="1"/>
  <c r="Z46" i="67"/>
  <c r="AD130" i="70"/>
  <c r="Z22" i="64" s="1"/>
  <c r="Z97" i="66"/>
  <c r="Z46" i="64"/>
  <c r="AD133" i="70"/>
  <c r="Z25" i="64" s="1"/>
  <c r="AD132" i="70"/>
  <c r="Z24" i="64" s="1"/>
  <c r="X28" i="64" a="1"/>
  <c r="X28" i="64" s="1"/>
  <c r="X27" i="64" a="1"/>
  <c r="X27" i="64" s="1"/>
  <c r="X48" i="64" s="1"/>
  <c r="X26" i="64"/>
  <c r="AB122" i="45"/>
  <c r="AD116" i="45"/>
  <c r="AD132" i="45"/>
  <c r="AE32" i="45"/>
  <c r="R42" i="65"/>
  <c r="R54" i="65"/>
  <c r="R60" i="65" s="1"/>
  <c r="R84" i="65"/>
  <c r="R88" i="65" s="1"/>
  <c r="R55" i="65"/>
  <c r="R85" i="65"/>
  <c r="AO26" i="1"/>
  <c r="AO24" i="1"/>
  <c r="AO9" i="1"/>
  <c r="AO13" i="1"/>
  <c r="AO18" i="1"/>
  <c r="AO3" i="1"/>
  <c r="AO25" i="1"/>
  <c r="AO23" i="1"/>
  <c r="AO2" i="1"/>
  <c r="AO5" i="1"/>
  <c r="AO20" i="1"/>
  <c r="AO6" i="1"/>
  <c r="AO16" i="1"/>
  <c r="AO7" i="1"/>
  <c r="AO19" i="1"/>
  <c r="AO14" i="1"/>
  <c r="AO10" i="1"/>
  <c r="AO4" i="1"/>
  <c r="AT21" i="1"/>
  <c r="AO22" i="1"/>
  <c r="AO27" i="1"/>
  <c r="AO8" i="1"/>
  <c r="AO15" i="1"/>
  <c r="AO11" i="1"/>
  <c r="AO17" i="1"/>
  <c r="AO12" i="1"/>
  <c r="AC17" i="64" l="1"/>
  <c r="AB38" i="64"/>
  <c r="AD83" i="45"/>
  <c r="Y58" i="67"/>
  <c r="AD34" i="45"/>
  <c r="AE100" i="70"/>
  <c r="X52" i="65"/>
  <c r="Y51" i="65"/>
  <c r="AK70" i="45"/>
  <c r="AK67" i="45" s="1"/>
  <c r="AF53" i="45"/>
  <c r="AF54" i="45"/>
  <c r="AF52" i="45"/>
  <c r="AF105" i="45"/>
  <c r="AF104" i="45"/>
  <c r="AF103" i="45"/>
  <c r="AF102" i="45"/>
  <c r="AF101" i="45"/>
  <c r="AF88" i="45"/>
  <c r="AF89" i="45"/>
  <c r="AF86" i="45"/>
  <c r="AF87" i="45"/>
  <c r="AF85" i="45"/>
  <c r="AE51" i="45"/>
  <c r="AD119" i="45"/>
  <c r="AD118" i="45"/>
  <c r="AE84" i="45"/>
  <c r="AE100" i="45"/>
  <c r="AU1" i="1"/>
  <c r="J42" i="67"/>
  <c r="K41" i="67" s="1"/>
  <c r="K47" i="67" s="1"/>
  <c r="K49" i="67" s="1"/>
  <c r="Z45" i="65"/>
  <c r="Z48" i="65" s="1"/>
  <c r="Z65" i="65"/>
  <c r="Z57" i="65"/>
  <c r="Z58" i="65" s="1"/>
  <c r="AA17" i="65"/>
  <c r="Z38" i="65"/>
  <c r="Z39" i="65" s="1"/>
  <c r="O89" i="65"/>
  <c r="N90" i="65"/>
  <c r="AA46" i="66"/>
  <c r="AE126" i="70"/>
  <c r="AE132" i="70"/>
  <c r="AA24" i="64" s="1"/>
  <c r="AA46" i="65"/>
  <c r="AA97" i="65"/>
  <c r="AE130" i="70"/>
  <c r="AA22" i="64" s="1"/>
  <c r="AE131" i="70"/>
  <c r="AA23" i="64" s="1"/>
  <c r="AE133" i="70"/>
  <c r="AA25" i="64" s="1"/>
  <c r="AA97" i="67"/>
  <c r="AE129" i="70"/>
  <c r="AA21" i="64" s="1"/>
  <c r="AE128" i="70"/>
  <c r="AA20" i="64" s="1"/>
  <c r="AE127" i="70"/>
  <c r="AA19" i="64" s="1"/>
  <c r="AA97" i="64"/>
  <c r="AA57" i="64" s="1"/>
  <c r="AA97" i="66"/>
  <c r="AA46" i="67"/>
  <c r="AA33" i="64"/>
  <c r="AA46" i="64"/>
  <c r="AE103" i="70"/>
  <c r="I61" i="67"/>
  <c r="I60" i="67"/>
  <c r="I63" i="67" s="1"/>
  <c r="Y38" i="67"/>
  <c r="Y39" i="67" s="1"/>
  <c r="Z17" i="67"/>
  <c r="AA38" i="66"/>
  <c r="AB17" i="66"/>
  <c r="Z45" i="66"/>
  <c r="Z48" i="66" s="1"/>
  <c r="Z57" i="66"/>
  <c r="Z65" i="66"/>
  <c r="Z57" i="67"/>
  <c r="Z65" i="67"/>
  <c r="Z45" i="67"/>
  <c r="Z48" i="67" s="1"/>
  <c r="AD134" i="70"/>
  <c r="Z18" i="64"/>
  <c r="O61" i="65"/>
  <c r="N62" i="65"/>
  <c r="O268" i="73"/>
  <c r="G260" i="73"/>
  <c r="Y30" i="64"/>
  <c r="J84" i="67"/>
  <c r="J88" i="67" s="1"/>
  <c r="J54" i="67"/>
  <c r="J60" i="67" s="1"/>
  <c r="J85" i="67"/>
  <c r="J86" i="67" s="1"/>
  <c r="J55" i="67"/>
  <c r="R257" i="73"/>
  <c r="G257" i="73" s="1"/>
  <c r="E272" i="73" s="1"/>
  <c r="Y51" i="67"/>
  <c r="X52" i="67"/>
  <c r="AF147" i="70"/>
  <c r="AF102" i="70"/>
  <c r="AF63" i="70"/>
  <c r="AF331" i="70"/>
  <c r="AF101" i="70"/>
  <c r="AF103" i="70" s="1"/>
  <c r="AG1" i="70"/>
  <c r="AF125" i="70"/>
  <c r="AF29" i="70"/>
  <c r="AF109" i="70"/>
  <c r="AF121" i="70" s="1"/>
  <c r="AF97" i="70"/>
  <c r="AF17" i="70"/>
  <c r="AF160" i="70"/>
  <c r="I89" i="67"/>
  <c r="I88" i="67"/>
  <c r="I91" i="67" s="1"/>
  <c r="P91" i="65"/>
  <c r="O92" i="65"/>
  <c r="Y28" i="64" a="1"/>
  <c r="Y28" i="64" s="1"/>
  <c r="Y26" i="64"/>
  <c r="Y27" i="64" a="1"/>
  <c r="Y27" i="64" s="1"/>
  <c r="Y48" i="64" s="1"/>
  <c r="X52" i="64"/>
  <c r="Y51" i="64"/>
  <c r="Z34" i="64"/>
  <c r="Z45" i="64"/>
  <c r="Y65" i="64"/>
  <c r="Y98" i="64"/>
  <c r="Y51" i="66"/>
  <c r="X52" i="66"/>
  <c r="I56" i="67"/>
  <c r="Q262" i="73"/>
  <c r="R261" i="73"/>
  <c r="E269" i="73" s="1"/>
  <c r="N64" i="65"/>
  <c r="O63" i="65"/>
  <c r="AE132" i="45"/>
  <c r="AE116" i="45"/>
  <c r="AC122" i="45"/>
  <c r="AF32" i="45"/>
  <c r="R86" i="65"/>
  <c r="R56" i="65"/>
  <c r="S41" i="65"/>
  <c r="S47" i="65" s="1"/>
  <c r="S49" i="65" s="1"/>
  <c r="AP22" i="1"/>
  <c r="AP7" i="1"/>
  <c r="AP24" i="1"/>
  <c r="AP27" i="1"/>
  <c r="AP5" i="1"/>
  <c r="AP18" i="1"/>
  <c r="AP6" i="1"/>
  <c r="AP11" i="1"/>
  <c r="AP14" i="1"/>
  <c r="AP13" i="1"/>
  <c r="AP4" i="1"/>
  <c r="AP26" i="1"/>
  <c r="AP2" i="1"/>
  <c r="AP3" i="1"/>
  <c r="AP12" i="1"/>
  <c r="AP9" i="1"/>
  <c r="AU29" i="1"/>
  <c r="AP8" i="1"/>
  <c r="AT28" i="1"/>
  <c r="AP23" i="1"/>
  <c r="AT29" i="1"/>
  <c r="AP20" i="1"/>
  <c r="AP25" i="1"/>
  <c r="AP15" i="1"/>
  <c r="AP16" i="1"/>
  <c r="AU21" i="1"/>
  <c r="AP17" i="1"/>
  <c r="AU28" i="1"/>
  <c r="AP10" i="1"/>
  <c r="AP19" i="1"/>
  <c r="AD17" i="64" l="1"/>
  <c r="AC38" i="64"/>
  <c r="AE83" i="45"/>
  <c r="Z58" i="67"/>
  <c r="AE34" i="45"/>
  <c r="AK56" i="45"/>
  <c r="Y52" i="65"/>
  <c r="Z51" i="65"/>
  <c r="AL70" i="45"/>
  <c r="AL67" i="45" s="1"/>
  <c r="AL56" i="45"/>
  <c r="AG53" i="45"/>
  <c r="AG54" i="45"/>
  <c r="AG52" i="45"/>
  <c r="AG102" i="45"/>
  <c r="AG105" i="45"/>
  <c r="AG104" i="45"/>
  <c r="AG103" i="45"/>
  <c r="AG101" i="45"/>
  <c r="AG87" i="45"/>
  <c r="AG86" i="45"/>
  <c r="AG88" i="45"/>
  <c r="AG89" i="45"/>
  <c r="AG85" i="45"/>
  <c r="AF51" i="45"/>
  <c r="AE119" i="45"/>
  <c r="AE118" i="45"/>
  <c r="AF84" i="45"/>
  <c r="AF100" i="45"/>
  <c r="AV1" i="1"/>
  <c r="K42" i="67"/>
  <c r="L41" i="67" s="1"/>
  <c r="L47" i="67" s="1"/>
  <c r="L49" i="67" s="1"/>
  <c r="Z30" i="64"/>
  <c r="Z27" i="64" a="1"/>
  <c r="Z27" i="64" s="1"/>
  <c r="Z48" i="64" s="1"/>
  <c r="Z28" i="64" a="1"/>
  <c r="Z28" i="64" s="1"/>
  <c r="Z26" i="64"/>
  <c r="AB38" i="66"/>
  <c r="AC17" i="66"/>
  <c r="J63" i="67"/>
  <c r="I64" i="67"/>
  <c r="AA34" i="64"/>
  <c r="AA45" i="64"/>
  <c r="O64" i="65"/>
  <c r="P63" i="65"/>
  <c r="Y52" i="66"/>
  <c r="Z51" i="66"/>
  <c r="Z65" i="64"/>
  <c r="Z98" i="64"/>
  <c r="I62" i="67"/>
  <c r="J61" i="67"/>
  <c r="P89" i="65"/>
  <c r="O90" i="65"/>
  <c r="Y52" i="64"/>
  <c r="Z51" i="64"/>
  <c r="J89" i="67"/>
  <c r="I90" i="67"/>
  <c r="Q91" i="65"/>
  <c r="P92" i="65"/>
  <c r="Z51" i="67"/>
  <c r="Y52" i="67"/>
  <c r="AA17" i="67"/>
  <c r="Z38" i="67"/>
  <c r="Z39" i="67" s="1"/>
  <c r="AA57" i="66"/>
  <c r="AA45" i="66"/>
  <c r="AA48" i="66" s="1"/>
  <c r="AA65" i="66"/>
  <c r="AA18" i="64"/>
  <c r="AE134" i="70"/>
  <c r="AF132" i="70"/>
  <c r="AB24" i="64" s="1"/>
  <c r="AB46" i="67"/>
  <c r="AF133" i="70"/>
  <c r="AB25" i="64" s="1"/>
  <c r="AF131" i="70"/>
  <c r="AB23" i="64" s="1"/>
  <c r="AF130" i="70"/>
  <c r="AB22" i="64" s="1"/>
  <c r="AB46" i="64"/>
  <c r="AF127" i="70"/>
  <c r="AB19" i="64" s="1"/>
  <c r="AB33" i="64"/>
  <c r="AF129" i="70"/>
  <c r="AB21" i="64" s="1"/>
  <c r="AB46" i="66"/>
  <c r="AB97" i="65"/>
  <c r="AB97" i="66"/>
  <c r="AB46" i="65"/>
  <c r="AB97" i="64"/>
  <c r="AB57" i="64" s="1"/>
  <c r="AB97" i="67"/>
  <c r="AF128" i="70"/>
  <c r="AB20" i="64" s="1"/>
  <c r="AF126" i="70"/>
  <c r="R262" i="73"/>
  <c r="J56" i="67"/>
  <c r="I92" i="67"/>
  <c r="J91" i="67"/>
  <c r="AG331" i="70"/>
  <c r="AG29" i="70"/>
  <c r="AG125" i="70"/>
  <c r="AG109" i="70"/>
  <c r="AG121" i="70" s="1"/>
  <c r="AG97" i="70"/>
  <c r="AG17" i="70"/>
  <c r="AG160" i="70"/>
  <c r="AG102" i="70"/>
  <c r="AG63" i="70"/>
  <c r="AG147" i="70"/>
  <c r="AG101" i="70"/>
  <c r="AH1" i="70"/>
  <c r="AF100" i="70"/>
  <c r="O62" i="65"/>
  <c r="P61" i="65"/>
  <c r="K55" i="67"/>
  <c r="K54" i="67"/>
  <c r="K60" i="67" s="1"/>
  <c r="K85" i="67"/>
  <c r="K86" i="67" s="1"/>
  <c r="K84" i="67"/>
  <c r="K88" i="67" s="1"/>
  <c r="AA45" i="67"/>
  <c r="AA48" i="67" s="1"/>
  <c r="AA57" i="67"/>
  <c r="AA65" i="67"/>
  <c r="AA45" i="65"/>
  <c r="AA48" i="65" s="1"/>
  <c r="AA57" i="65"/>
  <c r="AA58" i="65" s="1"/>
  <c r="AA65" i="65"/>
  <c r="AA38" i="65"/>
  <c r="AA39" i="65" s="1"/>
  <c r="AB17" i="65"/>
  <c r="G261" i="73"/>
  <c r="H262" i="73" s="1"/>
  <c r="AG32" i="45"/>
  <c r="AF116" i="45"/>
  <c r="AF132" i="45"/>
  <c r="AD122" i="45"/>
  <c r="S84" i="65"/>
  <c r="S54" i="65"/>
  <c r="S55" i="65"/>
  <c r="S56" i="65" s="1"/>
  <c r="S85" i="65"/>
  <c r="S86" i="65" s="1"/>
  <c r="S42" i="65"/>
  <c r="AQ6" i="1"/>
  <c r="AQ16" i="1"/>
  <c r="AQ5" i="1"/>
  <c r="AQ7" i="1"/>
  <c r="AQ15" i="1"/>
  <c r="AQ10" i="1"/>
  <c r="AQ20" i="1"/>
  <c r="AQ26" i="1"/>
  <c r="AV28" i="1"/>
  <c r="AQ9" i="1"/>
  <c r="AQ3" i="1"/>
  <c r="AQ4" i="1"/>
  <c r="AQ23" i="1"/>
  <c r="AQ8" i="1"/>
  <c r="AQ14" i="1"/>
  <c r="AQ12" i="1"/>
  <c r="AQ25" i="1"/>
  <c r="AQ18" i="1"/>
  <c r="AQ22" i="1"/>
  <c r="AV29" i="1"/>
  <c r="AQ24" i="1"/>
  <c r="AQ19" i="1"/>
  <c r="AQ17" i="1"/>
  <c r="AQ27" i="1"/>
  <c r="AV21" i="1"/>
  <c r="AQ11" i="1"/>
  <c r="AQ13" i="1"/>
  <c r="AQ2" i="1"/>
  <c r="AD38" i="64" l="1"/>
  <c r="AE17" i="64"/>
  <c r="AF83" i="45"/>
  <c r="AA58" i="67"/>
  <c r="AF34" i="45"/>
  <c r="AG103" i="70"/>
  <c r="Z52" i="65"/>
  <c r="AA51" i="65"/>
  <c r="AM70" i="45"/>
  <c r="AM67" i="45" s="1"/>
  <c r="AM56" i="45"/>
  <c r="AH54" i="45"/>
  <c r="AH53" i="45"/>
  <c r="AH52" i="45"/>
  <c r="AH102" i="45"/>
  <c r="AH105" i="45"/>
  <c r="AH104" i="45"/>
  <c r="AH103" i="45"/>
  <c r="AH101" i="45"/>
  <c r="AH89" i="45"/>
  <c r="AH88" i="45"/>
  <c r="AH87" i="45"/>
  <c r="AH86" i="45"/>
  <c r="AH85" i="45"/>
  <c r="AG51" i="45"/>
  <c r="AF119" i="45"/>
  <c r="AF118" i="45"/>
  <c r="AG100" i="45"/>
  <c r="AG84" i="45"/>
  <c r="AG83" i="45" s="1"/>
  <c r="AW1" i="1"/>
  <c r="K56" i="67"/>
  <c r="G262" i="73"/>
  <c r="E273" i="73" s="1"/>
  <c r="AH331" i="70"/>
  <c r="AH125" i="70"/>
  <c r="AH29" i="70"/>
  <c r="AH109" i="70"/>
  <c r="AH121" i="70" s="1"/>
  <c r="AH101" i="70"/>
  <c r="AH17" i="70"/>
  <c r="AH102" i="70"/>
  <c r="AH97" i="70"/>
  <c r="AI1" i="70"/>
  <c r="AH147" i="70"/>
  <c r="AH160" i="70"/>
  <c r="AH63" i="70"/>
  <c r="AG100" i="70"/>
  <c r="AC46" i="65"/>
  <c r="AC46" i="64"/>
  <c r="AC97" i="65"/>
  <c r="AC97" i="64"/>
  <c r="AC57" i="64" s="1"/>
  <c r="AG126" i="70"/>
  <c r="AC97" i="66"/>
  <c r="AG132" i="70"/>
  <c r="AC24" i="64" s="1"/>
  <c r="AC97" i="67"/>
  <c r="AG131" i="70"/>
  <c r="AC23" i="64" s="1"/>
  <c r="AG128" i="70"/>
  <c r="AC20" i="64" s="1"/>
  <c r="AC33" i="64"/>
  <c r="AG129" i="70"/>
  <c r="AC21" i="64" s="1"/>
  <c r="AG127" i="70"/>
  <c r="AC19" i="64" s="1"/>
  <c r="AC46" i="67"/>
  <c r="AG130" i="70"/>
  <c r="AC22" i="64" s="1"/>
  <c r="AG133" i="70"/>
  <c r="AC25" i="64" s="1"/>
  <c r="AC46" i="66"/>
  <c r="J92" i="67"/>
  <c r="K91" i="67"/>
  <c r="AB18" i="64"/>
  <c r="AF134" i="70"/>
  <c r="L42" i="67"/>
  <c r="AA51" i="64"/>
  <c r="Z52" i="64"/>
  <c r="K61" i="67"/>
  <c r="J62" i="67"/>
  <c r="Q63" i="65"/>
  <c r="P64" i="65"/>
  <c r="AA65" i="64"/>
  <c r="AA98" i="64"/>
  <c r="Z52" i="67"/>
  <c r="AA51" i="67"/>
  <c r="AD17" i="66"/>
  <c r="AC38" i="66"/>
  <c r="AB38" i="65"/>
  <c r="AB39" i="65" s="1"/>
  <c r="AC17" i="65"/>
  <c r="P62" i="65"/>
  <c r="Q61" i="65"/>
  <c r="AB57" i="66"/>
  <c r="AB65" i="66"/>
  <c r="AB45" i="66"/>
  <c r="AB48" i="66" s="1"/>
  <c r="AB34" i="64"/>
  <c r="AB45" i="64"/>
  <c r="L54" i="67"/>
  <c r="L60" i="67" s="1"/>
  <c r="L55" i="67"/>
  <c r="L85" i="67"/>
  <c r="L86" i="67" s="1"/>
  <c r="L84" i="67"/>
  <c r="L88" i="67" s="1"/>
  <c r="Q92" i="65"/>
  <c r="R91" i="65"/>
  <c r="AA38" i="67"/>
  <c r="AA39" i="67" s="1"/>
  <c r="AB17" i="67"/>
  <c r="K89" i="67"/>
  <c r="J90" i="67"/>
  <c r="Q89" i="65"/>
  <c r="P90" i="65"/>
  <c r="AB45" i="67"/>
  <c r="AB48" i="67" s="1"/>
  <c r="AB65" i="67"/>
  <c r="AB57" i="67"/>
  <c r="AB57" i="65"/>
  <c r="AB58" i="65" s="1"/>
  <c r="AB65" i="65"/>
  <c r="AB45" i="65"/>
  <c r="AB48" i="65" s="1"/>
  <c r="AA28" i="64" a="1"/>
  <c r="AA28" i="64" s="1"/>
  <c r="AA27" i="64" a="1"/>
  <c r="AA27" i="64" s="1"/>
  <c r="AA48" i="64" s="1"/>
  <c r="AA26" i="64"/>
  <c r="AA51" i="66"/>
  <c r="Z52" i="66"/>
  <c r="J64" i="67"/>
  <c r="K63" i="67"/>
  <c r="AA30" i="64"/>
  <c r="AE122" i="45"/>
  <c r="AG116" i="45"/>
  <c r="AG132" i="45"/>
  <c r="AH32" i="45"/>
  <c r="T41" i="65"/>
  <c r="T47" i="65" s="1"/>
  <c r="T49" i="65" s="1"/>
  <c r="S60" i="65"/>
  <c r="S88" i="65"/>
  <c r="AR18" i="1"/>
  <c r="AR20" i="1"/>
  <c r="AR7" i="1"/>
  <c r="AW28" i="1"/>
  <c r="AW21" i="1"/>
  <c r="AR10" i="1"/>
  <c r="AR14" i="1"/>
  <c r="AR6" i="1"/>
  <c r="AR19" i="1"/>
  <c r="AR23" i="1"/>
  <c r="AR4" i="1"/>
  <c r="AR24" i="1"/>
  <c r="AR8" i="1"/>
  <c r="AR5" i="1"/>
  <c r="AR13" i="1"/>
  <c r="AR2" i="1"/>
  <c r="AR27" i="1"/>
  <c r="AR16" i="1"/>
  <c r="AR22" i="1"/>
  <c r="AR12" i="1"/>
  <c r="AR15" i="1"/>
  <c r="AR9" i="1"/>
  <c r="AR17" i="1"/>
  <c r="AR3" i="1"/>
  <c r="AR25" i="1"/>
  <c r="AR26" i="1"/>
  <c r="AR11" i="1"/>
  <c r="AB58" i="67" l="1"/>
  <c r="AF17" i="64"/>
  <c r="AE38" i="64"/>
  <c r="AG34" i="45"/>
  <c r="AH100" i="70"/>
  <c r="AA52" i="65"/>
  <c r="AB51" i="65"/>
  <c r="AN70" i="45"/>
  <c r="AN67" i="45" s="1"/>
  <c r="AI53" i="45"/>
  <c r="AI54" i="45"/>
  <c r="AI52" i="45"/>
  <c r="AI105" i="45"/>
  <c r="AI103" i="45"/>
  <c r="AI102" i="45"/>
  <c r="AI104" i="45"/>
  <c r="AI101" i="45"/>
  <c r="AI86" i="45"/>
  <c r="AI87" i="45"/>
  <c r="AI88" i="45"/>
  <c r="AI89" i="45"/>
  <c r="AI85" i="45"/>
  <c r="AH51" i="45"/>
  <c r="AG119" i="45"/>
  <c r="AG118" i="45"/>
  <c r="AG122" i="45" s="1"/>
  <c r="AH100" i="45"/>
  <c r="AH84" i="45"/>
  <c r="AX1" i="1"/>
  <c r="L56" i="67"/>
  <c r="R92" i="65"/>
  <c r="K64" i="67"/>
  <c r="L63" i="67"/>
  <c r="L64" i="67" s="1"/>
  <c r="S91" i="65"/>
  <c r="Q90" i="65"/>
  <c r="R89" i="65"/>
  <c r="AC38" i="65"/>
  <c r="AC39" i="65" s="1"/>
  <c r="AD17" i="65"/>
  <c r="K62" i="67"/>
  <c r="L61" i="67"/>
  <c r="AC18" i="64"/>
  <c r="AG134" i="70"/>
  <c r="AC17" i="67"/>
  <c r="AB38" i="67"/>
  <c r="AB39" i="67" s="1"/>
  <c r="AD38" i="66"/>
  <c r="AE17" i="66"/>
  <c r="AC65" i="66"/>
  <c r="AC57" i="66"/>
  <c r="AC45" i="66"/>
  <c r="AC48" i="66" s="1"/>
  <c r="AB51" i="67"/>
  <c r="AA52" i="67"/>
  <c r="AB26" i="64"/>
  <c r="AB28" i="64" a="1"/>
  <c r="AB28" i="64" s="1"/>
  <c r="AB27" i="64" a="1"/>
  <c r="AB27" i="64" s="1"/>
  <c r="AB48" i="64" s="1"/>
  <c r="AC65" i="67"/>
  <c r="AC45" i="67"/>
  <c r="AC48" i="67" s="1"/>
  <c r="AC57" i="67"/>
  <c r="AC58" i="67" s="1"/>
  <c r="AI101" i="70"/>
  <c r="AI102" i="70"/>
  <c r="AI63" i="70"/>
  <c r="AI331" i="70"/>
  <c r="AI97" i="70"/>
  <c r="AJ1" i="70"/>
  <c r="AI160" i="70"/>
  <c r="AI125" i="70"/>
  <c r="AI17" i="70"/>
  <c r="AI147" i="70"/>
  <c r="AI109" i="70"/>
  <c r="AI121" i="70" s="1"/>
  <c r="AI29" i="70"/>
  <c r="AH103" i="70"/>
  <c r="M41" i="67"/>
  <c r="M47" i="67" s="1"/>
  <c r="M49" i="67" s="1"/>
  <c r="AB30" i="64"/>
  <c r="AB51" i="66"/>
  <c r="AA52" i="66"/>
  <c r="K90" i="67"/>
  <c r="L89" i="67"/>
  <c r="AB65" i="64"/>
  <c r="AB98" i="64"/>
  <c r="Q62" i="65"/>
  <c r="R61" i="65"/>
  <c r="Q64" i="65"/>
  <c r="R63" i="65"/>
  <c r="AB51" i="64"/>
  <c r="AA52" i="64"/>
  <c r="K92" i="67"/>
  <c r="L91" i="67"/>
  <c r="AC45" i="64"/>
  <c r="AC34" i="64"/>
  <c r="AC57" i="65"/>
  <c r="AC58" i="65" s="1"/>
  <c r="AC45" i="65"/>
  <c r="AC48" i="65" s="1"/>
  <c r="AC65" i="65"/>
  <c r="AD33" i="64"/>
  <c r="AH128" i="70"/>
  <c r="AD20" i="64" s="1"/>
  <c r="AH129" i="70"/>
  <c r="AD21" i="64" s="1"/>
  <c r="AH133" i="70"/>
  <c r="AD25" i="64" s="1"/>
  <c r="AH130" i="70"/>
  <c r="AD22" i="64" s="1"/>
  <c r="AH131" i="70"/>
  <c r="AD23" i="64" s="1"/>
  <c r="AH132" i="70"/>
  <c r="AD24" i="64" s="1"/>
  <c r="AD46" i="64"/>
  <c r="AD46" i="65"/>
  <c r="AH126" i="70"/>
  <c r="AD97" i="67"/>
  <c r="AD46" i="67"/>
  <c r="AD46" i="66"/>
  <c r="AH127" i="70"/>
  <c r="AD19" i="64" s="1"/>
  <c r="AD97" i="66"/>
  <c r="AD97" i="64"/>
  <c r="AD97" i="65"/>
  <c r="AH116" i="45"/>
  <c r="AH132" i="45"/>
  <c r="AI32" i="45"/>
  <c r="AF122" i="45"/>
  <c r="T42" i="65"/>
  <c r="U41" i="65" s="1"/>
  <c r="U47" i="65" s="1"/>
  <c r="U49" i="65" s="1"/>
  <c r="T55" i="65"/>
  <c r="T54" i="65"/>
  <c r="T60" i="65" s="1"/>
  <c r="T84" i="65"/>
  <c r="T88" i="65" s="1"/>
  <c r="T85" i="65"/>
  <c r="AS24" i="1"/>
  <c r="AS14" i="1"/>
  <c r="AS6" i="1"/>
  <c r="AX21" i="1"/>
  <c r="AS2" i="1"/>
  <c r="AS22" i="1"/>
  <c r="AS17" i="1"/>
  <c r="AS26" i="1"/>
  <c r="AS5" i="1"/>
  <c r="AS3" i="1"/>
  <c r="AS7" i="1"/>
  <c r="AS11" i="1"/>
  <c r="AS13" i="1"/>
  <c r="AS27" i="1"/>
  <c r="AS9" i="1"/>
  <c r="AS8" i="1"/>
  <c r="AS25" i="1"/>
  <c r="AS16" i="1"/>
  <c r="AX28" i="1"/>
  <c r="AS12" i="1"/>
  <c r="AS19" i="1"/>
  <c r="AS15" i="1"/>
  <c r="AS10" i="1"/>
  <c r="AS23" i="1"/>
  <c r="AS18" i="1"/>
  <c r="AS20" i="1"/>
  <c r="AW29" i="1"/>
  <c r="AX29" i="1"/>
  <c r="AS4" i="1"/>
  <c r="AI103" i="70" l="1"/>
  <c r="AG17" i="64"/>
  <c r="AF38" i="64"/>
  <c r="AH83" i="45"/>
  <c r="AH34" i="45"/>
  <c r="AN56" i="45"/>
  <c r="AC51" i="65"/>
  <c r="AB52" i="65"/>
  <c r="AO70" i="45"/>
  <c r="AO67" i="45" s="1"/>
  <c r="AO56" i="45"/>
  <c r="AJ53" i="45"/>
  <c r="AJ54" i="45"/>
  <c r="AJ52" i="45"/>
  <c r="AJ102" i="45"/>
  <c r="AJ104" i="45"/>
  <c r="AJ103" i="45"/>
  <c r="AJ105" i="45"/>
  <c r="AJ101" i="45"/>
  <c r="AJ89" i="45"/>
  <c r="AJ88" i="45"/>
  <c r="AJ87" i="45"/>
  <c r="AJ86" i="45"/>
  <c r="AJ85" i="45"/>
  <c r="AI51" i="45"/>
  <c r="AH119" i="45"/>
  <c r="AH118" i="45"/>
  <c r="AI100" i="45"/>
  <c r="AI84" i="45"/>
  <c r="AY1" i="1"/>
  <c r="T91" i="65"/>
  <c r="S92" i="65"/>
  <c r="L92" i="67"/>
  <c r="R64" i="65"/>
  <c r="AD57" i="64"/>
  <c r="AB52" i="64"/>
  <c r="AC51" i="64"/>
  <c r="M55" i="67"/>
  <c r="M56" i="67" s="1"/>
  <c r="M84" i="67"/>
  <c r="M88" i="67" s="1"/>
  <c r="M91" i="67" s="1"/>
  <c r="M54" i="67"/>
  <c r="M60" i="67" s="1"/>
  <c r="M63" i="67" s="1"/>
  <c r="M64" i="67" s="1"/>
  <c r="M85" i="67"/>
  <c r="M86" i="67" s="1"/>
  <c r="AJ160" i="70"/>
  <c r="AJ102" i="70"/>
  <c r="AJ101" i="70"/>
  <c r="AJ331" i="70"/>
  <c r="AJ147" i="70"/>
  <c r="AJ17" i="70"/>
  <c r="AJ125" i="70"/>
  <c r="AK1" i="70"/>
  <c r="AJ63" i="70"/>
  <c r="AJ97" i="70"/>
  <c r="AJ29" i="70"/>
  <c r="AJ109" i="70"/>
  <c r="AJ121" i="70" s="1"/>
  <c r="AI100" i="70"/>
  <c r="AD17" i="67"/>
  <c r="AC38" i="67"/>
  <c r="AC39" i="67" s="1"/>
  <c r="AC26" i="64"/>
  <c r="AC27" i="64" a="1"/>
  <c r="AC27" i="64" s="1"/>
  <c r="AC48" i="64" s="1"/>
  <c r="AC28" i="64" a="1"/>
  <c r="AC28" i="64" s="1"/>
  <c r="S63" i="65"/>
  <c r="AD65" i="66"/>
  <c r="AD45" i="66"/>
  <c r="AD48" i="66" s="1"/>
  <c r="AD57" i="66"/>
  <c r="AD57" i="67"/>
  <c r="AD58" i="67" s="1"/>
  <c r="AD45" i="67"/>
  <c r="AD48" i="67" s="1"/>
  <c r="AD65" i="67"/>
  <c r="AC51" i="66"/>
  <c r="AB52" i="66"/>
  <c r="AC51" i="67"/>
  <c r="AB52" i="67"/>
  <c r="AE38" i="66"/>
  <c r="AF17" i="66"/>
  <c r="L62" i="67"/>
  <c r="R90" i="65"/>
  <c r="S89" i="65"/>
  <c r="T89" i="65" s="1"/>
  <c r="AD18" i="64"/>
  <c r="AH134" i="70"/>
  <c r="L90" i="67"/>
  <c r="AC30" i="64"/>
  <c r="AD65" i="65"/>
  <c r="AD45" i="65"/>
  <c r="AD48" i="65" s="1"/>
  <c r="AD57" i="65"/>
  <c r="AD58" i="65" s="1"/>
  <c r="AD34" i="64"/>
  <c r="AD98" i="64" s="1"/>
  <c r="AD45" i="64"/>
  <c r="AC65" i="64"/>
  <c r="AC98" i="64"/>
  <c r="R62" i="65"/>
  <c r="S61" i="65"/>
  <c r="T61" i="65" s="1"/>
  <c r="M42" i="67"/>
  <c r="AE46" i="65"/>
  <c r="AE46" i="66"/>
  <c r="AE97" i="66"/>
  <c r="AI129" i="70"/>
  <c r="AE21" i="64" s="1"/>
  <c r="AE33" i="64"/>
  <c r="AI128" i="70"/>
  <c r="AE20" i="64" s="1"/>
  <c r="AI131" i="70"/>
  <c r="AE23" i="64" s="1"/>
  <c r="AI133" i="70"/>
  <c r="AE25" i="64" s="1"/>
  <c r="AE97" i="67"/>
  <c r="AE97" i="65"/>
  <c r="AI130" i="70"/>
  <c r="AE22" i="64" s="1"/>
  <c r="AI126" i="70"/>
  <c r="AI127" i="70"/>
  <c r="AE19" i="64" s="1"/>
  <c r="AI132" i="70"/>
  <c r="AE24" i="64" s="1"/>
  <c r="AE46" i="64"/>
  <c r="AE46" i="67"/>
  <c r="AE97" i="64"/>
  <c r="AE57" i="64" s="1"/>
  <c r="AE17" i="65"/>
  <c r="AD38" i="65"/>
  <c r="AD39" i="65" s="1"/>
  <c r="AI132" i="45"/>
  <c r="AI116" i="45"/>
  <c r="AJ32" i="45"/>
  <c r="U42" i="65"/>
  <c r="V41" i="65" s="1"/>
  <c r="V47" i="65" s="1"/>
  <c r="V49" i="65" s="1"/>
  <c r="T56" i="65"/>
  <c r="U85" i="65"/>
  <c r="U55" i="65"/>
  <c r="U84" i="65"/>
  <c r="U88" i="65" s="1"/>
  <c r="U54" i="65"/>
  <c r="U60" i="65" s="1"/>
  <c r="T86" i="65"/>
  <c r="AT12" i="1"/>
  <c r="AT9" i="1"/>
  <c r="AT19" i="1"/>
  <c r="AT26" i="1"/>
  <c r="AY21" i="1"/>
  <c r="AT3" i="1"/>
  <c r="AT27" i="1"/>
  <c r="AT7" i="1"/>
  <c r="AY29" i="1"/>
  <c r="AT22" i="1"/>
  <c r="AT5" i="1"/>
  <c r="AY28" i="1"/>
  <c r="AT11" i="1"/>
  <c r="AT25" i="1"/>
  <c r="AT14" i="1"/>
  <c r="AT18" i="1"/>
  <c r="AT2" i="1"/>
  <c r="AT6" i="1"/>
  <c r="AT13" i="1"/>
  <c r="AT8" i="1"/>
  <c r="AT20" i="1"/>
  <c r="AT23" i="1"/>
  <c r="AT10" i="1"/>
  <c r="AT15" i="1"/>
  <c r="AT16" i="1"/>
  <c r="AT4" i="1"/>
  <c r="AT24" i="1"/>
  <c r="AT17" i="1"/>
  <c r="AJ100" i="70" l="1"/>
  <c r="AH17" i="64"/>
  <c r="AG38" i="64"/>
  <c r="AI83" i="45"/>
  <c r="AI34" i="45"/>
  <c r="AJ103" i="70"/>
  <c r="AC52" i="65"/>
  <c r="AD51" i="65"/>
  <c r="AP70" i="45"/>
  <c r="AP67" i="45" s="1"/>
  <c r="AK53" i="45"/>
  <c r="AK54" i="45"/>
  <c r="AP56" i="45"/>
  <c r="AK52" i="45"/>
  <c r="AK104" i="45"/>
  <c r="AK102" i="45"/>
  <c r="AK103" i="45"/>
  <c r="AK105" i="45"/>
  <c r="AK101" i="45"/>
  <c r="AK87" i="45"/>
  <c r="AK86" i="45"/>
  <c r="AK88" i="45"/>
  <c r="AK89" i="45"/>
  <c r="AK85" i="45"/>
  <c r="AJ51" i="45"/>
  <c r="AI118" i="45"/>
  <c r="AI122" i="45" s="1"/>
  <c r="AI119" i="45"/>
  <c r="AJ100" i="45"/>
  <c r="AJ84" i="45"/>
  <c r="U91" i="65"/>
  <c r="M89" i="67"/>
  <c r="M90" i="67" s="1"/>
  <c r="AZ1" i="1"/>
  <c r="T92" i="65"/>
  <c r="S64" i="65"/>
  <c r="M92" i="67"/>
  <c r="M61" i="67"/>
  <c r="M62" i="67" s="1"/>
  <c r="T63" i="65"/>
  <c r="S62" i="65"/>
  <c r="T62" i="65" s="1"/>
  <c r="AE65" i="66"/>
  <c r="AE45" i="66"/>
  <c r="AE48" i="66" s="1"/>
  <c r="AE57" i="66"/>
  <c r="AC52" i="66"/>
  <c r="AD51" i="66"/>
  <c r="AD38" i="67"/>
  <c r="AD39" i="67" s="1"/>
  <c r="AE17" i="67"/>
  <c r="AD51" i="64"/>
  <c r="AC52" i="64"/>
  <c r="AF17" i="65"/>
  <c r="AE38" i="65"/>
  <c r="AE39" i="65" s="1"/>
  <c r="AE57" i="65"/>
  <c r="AE58" i="65" s="1"/>
  <c r="AE45" i="65"/>
  <c r="AE48" i="65" s="1"/>
  <c r="AE65" i="65"/>
  <c r="AE57" i="67"/>
  <c r="AE58" i="67" s="1"/>
  <c r="AE45" i="67"/>
  <c r="AE48" i="67" s="1"/>
  <c r="AE65" i="67"/>
  <c r="AE34" i="64"/>
  <c r="AE45" i="64"/>
  <c r="S90" i="65"/>
  <c r="T90" i="65" s="1"/>
  <c r="AF38" i="66"/>
  <c r="AG17" i="66"/>
  <c r="AD51" i="67"/>
  <c r="AC52" i="67"/>
  <c r="AF46" i="66"/>
  <c r="AF33" i="64"/>
  <c r="AJ133" i="70"/>
  <c r="AF25" i="64" s="1"/>
  <c r="AJ132" i="70"/>
  <c r="AF24" i="64" s="1"/>
  <c r="AJ129" i="70"/>
  <c r="AF21" i="64" s="1"/>
  <c r="AF97" i="64"/>
  <c r="AF57" i="64" s="1"/>
  <c r="AF46" i="64"/>
  <c r="AJ127" i="70"/>
  <c r="AF19" i="64" s="1"/>
  <c r="AF97" i="67"/>
  <c r="AF97" i="65"/>
  <c r="AJ131" i="70"/>
  <c r="AF23" i="64" s="1"/>
  <c r="AF46" i="65"/>
  <c r="AJ126" i="70"/>
  <c r="AF97" i="66"/>
  <c r="AF46" i="67"/>
  <c r="AJ128" i="70"/>
  <c r="AF20" i="64" s="1"/>
  <c r="AJ130" i="70"/>
  <c r="AF22" i="64" s="1"/>
  <c r="AK125" i="70"/>
  <c r="AL1" i="70"/>
  <c r="AK101" i="70"/>
  <c r="AK160" i="70"/>
  <c r="AK102" i="70"/>
  <c r="AK97" i="70"/>
  <c r="AK331" i="70"/>
  <c r="AK63" i="70"/>
  <c r="AK29" i="70"/>
  <c r="AK17" i="70"/>
  <c r="AK147" i="70"/>
  <c r="AK109" i="70"/>
  <c r="AK121" i="70" s="1"/>
  <c r="AE18" i="64"/>
  <c r="AI134" i="70"/>
  <c r="N41" i="67"/>
  <c r="N47" i="67" s="1"/>
  <c r="N49" i="67" s="1"/>
  <c r="AD30" i="64"/>
  <c r="AD27" i="64" a="1"/>
  <c r="AD27" i="64" s="1"/>
  <c r="AD48" i="64" s="1"/>
  <c r="AD28" i="64" a="1"/>
  <c r="AD28" i="64" s="1"/>
  <c r="AD26" i="64"/>
  <c r="AD65" i="64"/>
  <c r="AJ116" i="45"/>
  <c r="AJ132" i="45"/>
  <c r="AH122" i="45"/>
  <c r="AK32" i="45"/>
  <c r="V42" i="65"/>
  <c r="W41" i="65" s="1"/>
  <c r="W47" i="65" s="1"/>
  <c r="W49" i="65" s="1"/>
  <c r="U61" i="65"/>
  <c r="U89" i="65"/>
  <c r="U56" i="65"/>
  <c r="V55" i="65"/>
  <c r="V54" i="65"/>
  <c r="V60" i="65" s="1"/>
  <c r="V84" i="65"/>
  <c r="V88" i="65" s="1"/>
  <c r="V85" i="65"/>
  <c r="U86" i="65"/>
  <c r="AU18" i="1"/>
  <c r="AU15" i="1"/>
  <c r="AZ21" i="1"/>
  <c r="AU22" i="1"/>
  <c r="AU16" i="1"/>
  <c r="AU7" i="1"/>
  <c r="AU24" i="1"/>
  <c r="AU17" i="1"/>
  <c r="AU27" i="1"/>
  <c r="AU9" i="1"/>
  <c r="AU20" i="1"/>
  <c r="AU2" i="1"/>
  <c r="AU25" i="1"/>
  <c r="AU10" i="1"/>
  <c r="AU6" i="1"/>
  <c r="AU14" i="1"/>
  <c r="AZ29" i="1"/>
  <c r="AU26" i="1"/>
  <c r="AU8" i="1"/>
  <c r="AU12" i="1"/>
  <c r="AU3" i="1"/>
  <c r="AU23" i="1"/>
  <c r="AU19" i="1"/>
  <c r="AZ28" i="1"/>
  <c r="AU5" i="1"/>
  <c r="AU4" i="1"/>
  <c r="AU13" i="1"/>
  <c r="AU11" i="1"/>
  <c r="AH38" i="64" l="1"/>
  <c r="AI17" i="64"/>
  <c r="AJ83" i="45"/>
  <c r="AJ34" i="45"/>
  <c r="AD52" i="65"/>
  <c r="AE51" i="65"/>
  <c r="AK103" i="70"/>
  <c r="I21" i="1"/>
  <c r="AQ70" i="45"/>
  <c r="AQ56" i="45"/>
  <c r="AS56" i="45" s="1"/>
  <c r="AL54" i="45"/>
  <c r="AL53" i="45"/>
  <c r="AL52" i="45"/>
  <c r="AL104" i="45"/>
  <c r="AL102" i="45"/>
  <c r="AL103" i="45"/>
  <c r="AL105" i="45"/>
  <c r="AL101" i="45"/>
  <c r="AL86" i="45"/>
  <c r="AL87" i="45"/>
  <c r="AL89" i="45"/>
  <c r="AL88" i="45"/>
  <c r="AL85" i="45"/>
  <c r="AK51" i="45"/>
  <c r="AJ119" i="45"/>
  <c r="AJ118" i="45"/>
  <c r="AJ122" i="45" s="1"/>
  <c r="AK100" i="45"/>
  <c r="AK84" i="45"/>
  <c r="AS57" i="45"/>
  <c r="U92" i="65"/>
  <c r="V91" i="65"/>
  <c r="I28" i="1"/>
  <c r="I29" i="1"/>
  <c r="T64" i="65"/>
  <c r="U63" i="65"/>
  <c r="AE30" i="64"/>
  <c r="AE26" i="64"/>
  <c r="AE27" i="64" a="1"/>
  <c r="AE27" i="64" s="1"/>
  <c r="AE48" i="64" s="1"/>
  <c r="AE28" i="64" a="1"/>
  <c r="AE28" i="64" s="1"/>
  <c r="AD52" i="64"/>
  <c r="AE51" i="64"/>
  <c r="N42" i="67"/>
  <c r="AL109" i="70"/>
  <c r="AL121" i="70" s="1"/>
  <c r="AL97" i="70"/>
  <c r="AM1" i="70"/>
  <c r="AL147" i="70"/>
  <c r="AL102" i="70"/>
  <c r="AL100" i="70" s="1"/>
  <c r="AL125" i="70"/>
  <c r="AL331" i="70"/>
  <c r="AL63" i="70"/>
  <c r="AL29" i="70"/>
  <c r="AL160" i="70"/>
  <c r="AL101" i="70"/>
  <c r="AL17" i="70"/>
  <c r="AE51" i="67"/>
  <c r="AD52" i="67"/>
  <c r="AF38" i="65"/>
  <c r="AF39" i="65" s="1"/>
  <c r="AG17" i="65"/>
  <c r="AE38" i="67"/>
  <c r="AE39" i="67" s="1"/>
  <c r="AF17" i="67"/>
  <c r="N85" i="67"/>
  <c r="N86" i="67" s="1"/>
  <c r="N55" i="67"/>
  <c r="N56" i="67" s="1"/>
  <c r="N84" i="67"/>
  <c r="N54" i="67"/>
  <c r="AK100" i="70"/>
  <c r="AF57" i="66"/>
  <c r="AF65" i="66"/>
  <c r="AF45" i="66"/>
  <c r="AF48" i="66" s="1"/>
  <c r="AF57" i="65"/>
  <c r="AF58" i="65" s="1"/>
  <c r="AF65" i="65"/>
  <c r="AF45" i="65"/>
  <c r="AF48" i="65" s="1"/>
  <c r="AF34" i="64"/>
  <c r="AF45" i="64"/>
  <c r="AG38" i="66"/>
  <c r="AH17" i="66"/>
  <c r="AE98" i="64"/>
  <c r="AE65" i="64"/>
  <c r="AG97" i="64"/>
  <c r="AG57" i="64" s="1"/>
  <c r="AK132" i="70"/>
  <c r="AG24" i="64" s="1"/>
  <c r="AK126" i="70"/>
  <c r="AG97" i="65"/>
  <c r="AG97" i="67"/>
  <c r="AK133" i="70"/>
  <c r="AG25" i="64" s="1"/>
  <c r="AK128" i="70"/>
  <c r="AG20" i="64" s="1"/>
  <c r="AG46" i="64"/>
  <c r="AK129" i="70"/>
  <c r="AG21" i="64" s="1"/>
  <c r="AK131" i="70"/>
  <c r="AG23" i="64" s="1"/>
  <c r="AK127" i="70"/>
  <c r="AG19" i="64" s="1"/>
  <c r="AK130" i="70"/>
  <c r="AG22" i="64" s="1"/>
  <c r="AG46" i="67"/>
  <c r="AG33" i="64"/>
  <c r="AG46" i="66"/>
  <c r="AG97" i="66"/>
  <c r="AG46" i="65"/>
  <c r="AF18" i="64"/>
  <c r="AJ134" i="70"/>
  <c r="AF57" i="67"/>
  <c r="AF58" i="67" s="1"/>
  <c r="AF45" i="67"/>
  <c r="AF48" i="67" s="1"/>
  <c r="AF65" i="67"/>
  <c r="AE51" i="66"/>
  <c r="AD52" i="66"/>
  <c r="AL32" i="45"/>
  <c r="AK116" i="45"/>
  <c r="AK132" i="45"/>
  <c r="V86" i="65"/>
  <c r="W85" i="65"/>
  <c r="W84" i="65"/>
  <c r="W88" i="65" s="1"/>
  <c r="W55" i="65"/>
  <c r="W54" i="65"/>
  <c r="W60" i="65" s="1"/>
  <c r="V89" i="65"/>
  <c r="U90" i="65"/>
  <c r="V56" i="65"/>
  <c r="W42" i="65"/>
  <c r="V61" i="65"/>
  <c r="U62" i="65"/>
  <c r="AV25" i="1"/>
  <c r="AV22" i="1"/>
  <c r="AV4" i="1"/>
  <c r="AV24" i="1"/>
  <c r="AV17" i="1"/>
  <c r="AV18" i="1"/>
  <c r="AV15" i="1"/>
  <c r="AV13" i="1"/>
  <c r="AV23" i="1"/>
  <c r="AV16" i="1"/>
  <c r="AV8" i="1"/>
  <c r="AV20" i="1"/>
  <c r="AV9" i="1"/>
  <c r="AV10" i="1"/>
  <c r="AV5" i="1"/>
  <c r="AV19" i="1"/>
  <c r="AV6" i="1"/>
  <c r="AV27" i="1"/>
  <c r="AV14" i="1"/>
  <c r="AV26" i="1"/>
  <c r="AV12" i="1"/>
  <c r="AV3" i="1"/>
  <c r="AV11" i="1"/>
  <c r="AV2" i="1"/>
  <c r="AV7" i="1"/>
  <c r="AI38" i="64" l="1"/>
  <c r="AJ17" i="64"/>
  <c r="AK83" i="45"/>
  <c r="AK34" i="45"/>
  <c r="AE52" i="65"/>
  <c r="AF51" i="65"/>
  <c r="AQ67" i="45"/>
  <c r="AS70" i="45"/>
  <c r="AM53" i="45"/>
  <c r="AM54" i="45"/>
  <c r="AM52" i="45"/>
  <c r="AM105" i="45"/>
  <c r="AM102" i="45"/>
  <c r="AM103" i="45"/>
  <c r="AM104" i="45"/>
  <c r="AM101" i="45"/>
  <c r="AM87" i="45"/>
  <c r="AM89" i="45"/>
  <c r="AM86" i="45"/>
  <c r="AM88" i="45"/>
  <c r="AM85" i="45"/>
  <c r="AL51" i="45"/>
  <c r="AK119" i="45"/>
  <c r="AK118" i="45"/>
  <c r="AK122" i="45" s="1"/>
  <c r="AL100" i="45"/>
  <c r="AL84" i="45"/>
  <c r="V92" i="65"/>
  <c r="W91" i="65"/>
  <c r="U64" i="65"/>
  <c r="V63" i="65"/>
  <c r="AG65" i="67"/>
  <c r="AG45" i="67"/>
  <c r="AG48" i="67" s="1"/>
  <c r="AG57" i="67"/>
  <c r="AG58" i="67" s="1"/>
  <c r="AG38" i="65"/>
  <c r="AG39" i="65" s="1"/>
  <c r="AH17" i="65"/>
  <c r="O41" i="67"/>
  <c r="O47" i="67" s="1"/>
  <c r="O49" i="67" s="1"/>
  <c r="AG45" i="66"/>
  <c r="AG48" i="66" s="1"/>
  <c r="AG57" i="66"/>
  <c r="AG65" i="66"/>
  <c r="AG45" i="65"/>
  <c r="AG48" i="65" s="1"/>
  <c r="AG57" i="65"/>
  <c r="AG58" i="65" s="1"/>
  <c r="AG65" i="65"/>
  <c r="AL103" i="70"/>
  <c r="AM160" i="70"/>
  <c r="AM125" i="70"/>
  <c r="AM63" i="70"/>
  <c r="AM147" i="70"/>
  <c r="AM109" i="70"/>
  <c r="AM121" i="70" s="1"/>
  <c r="AM17" i="70"/>
  <c r="AM101" i="70"/>
  <c r="AM102" i="70"/>
  <c r="AM100" i="70" s="1"/>
  <c r="AM29" i="70"/>
  <c r="AN1" i="70"/>
  <c r="AM331" i="70"/>
  <c r="AM97" i="70"/>
  <c r="AF30" i="64"/>
  <c r="AE52" i="66"/>
  <c r="AF51" i="66"/>
  <c r="AG18" i="64"/>
  <c r="AK134" i="70"/>
  <c r="AF65" i="64"/>
  <c r="AF98" i="64"/>
  <c r="N60" i="67"/>
  <c r="N63" i="67" s="1"/>
  <c r="N64" i="67" s="1"/>
  <c r="N61" i="67"/>
  <c r="AF38" i="67"/>
  <c r="AF39" i="67" s="1"/>
  <c r="AG17" i="67"/>
  <c r="AE52" i="64"/>
  <c r="AF51" i="64"/>
  <c r="AF28" i="64" a="1"/>
  <c r="AF28" i="64" s="1"/>
  <c r="AF26" i="64"/>
  <c r="AF27" i="64" a="1"/>
  <c r="AF27" i="64" s="1"/>
  <c r="AF48" i="64" s="1"/>
  <c r="AG45" i="64"/>
  <c r="AG34" i="64"/>
  <c r="AI17" i="66"/>
  <c r="AH38" i="66"/>
  <c r="N88" i="67"/>
  <c r="N91" i="67" s="1"/>
  <c r="N92" i="67" s="1"/>
  <c r="N89" i="67"/>
  <c r="AE52" i="67"/>
  <c r="AF51" i="67"/>
  <c r="AH97" i="66"/>
  <c r="AH97" i="67"/>
  <c r="AL131" i="70"/>
  <c r="AH23" i="64" s="1"/>
  <c r="AH46" i="64"/>
  <c r="AL126" i="70"/>
  <c r="AL129" i="70"/>
  <c r="AH21" i="64" s="1"/>
  <c r="AH46" i="65"/>
  <c r="AL133" i="70"/>
  <c r="AH25" i="64" s="1"/>
  <c r="AL130" i="70"/>
  <c r="AH22" i="64" s="1"/>
  <c r="AH97" i="64"/>
  <c r="AH57" i="64" s="1"/>
  <c r="AL127" i="70"/>
  <c r="AH19" i="64" s="1"/>
  <c r="AL132" i="70"/>
  <c r="AH24" i="64" s="1"/>
  <c r="AH46" i="67"/>
  <c r="AH97" i="65"/>
  <c r="AH46" i="66"/>
  <c r="AL128" i="70"/>
  <c r="AH20" i="64" s="1"/>
  <c r="AH33" i="64"/>
  <c r="AM32" i="45"/>
  <c r="AL116" i="45"/>
  <c r="AL132" i="45"/>
  <c r="W86" i="65"/>
  <c r="X41" i="65"/>
  <c r="X47" i="65" s="1"/>
  <c r="X49" i="65" s="1"/>
  <c r="W56" i="65"/>
  <c r="V62" i="65"/>
  <c r="W61" i="65"/>
  <c r="V90" i="65"/>
  <c r="W89" i="65"/>
  <c r="AW19" i="1"/>
  <c r="AW14" i="1"/>
  <c r="AW17" i="1"/>
  <c r="AW26" i="1"/>
  <c r="AW24" i="1"/>
  <c r="AW6" i="1"/>
  <c r="AW27" i="1"/>
  <c r="AW2" i="1"/>
  <c r="AW13" i="1"/>
  <c r="AW4" i="1"/>
  <c r="AW15" i="1"/>
  <c r="AW3" i="1"/>
  <c r="AW16" i="1"/>
  <c r="AW18" i="1"/>
  <c r="AW25" i="1"/>
  <c r="AW11" i="1"/>
  <c r="AW5" i="1"/>
  <c r="AW10" i="1"/>
  <c r="AW22" i="1"/>
  <c r="AW20" i="1"/>
  <c r="AW7" i="1"/>
  <c r="AW23" i="1"/>
  <c r="AW8" i="1"/>
  <c r="AW12" i="1"/>
  <c r="AW9" i="1"/>
  <c r="AK17" i="64" l="1"/>
  <c r="AJ38" i="64"/>
  <c r="AL83" i="45"/>
  <c r="AS67" i="45"/>
  <c r="AL34" i="45"/>
  <c r="AF52" i="65"/>
  <c r="AG51" i="65"/>
  <c r="AN53" i="45"/>
  <c r="AN54" i="45"/>
  <c r="AN52" i="45"/>
  <c r="AN104" i="45"/>
  <c r="AN105" i="45"/>
  <c r="AN103" i="45"/>
  <c r="AN102" i="45"/>
  <c r="AN101" i="45"/>
  <c r="AN87" i="45"/>
  <c r="AN89" i="45"/>
  <c r="AN88" i="45"/>
  <c r="AN86" i="45"/>
  <c r="AN85" i="45"/>
  <c r="AM51" i="45"/>
  <c r="AL119" i="45"/>
  <c r="AL118" i="45"/>
  <c r="AL122" i="45" s="1"/>
  <c r="AM100" i="45"/>
  <c r="AM84" i="45"/>
  <c r="W92" i="65"/>
  <c r="V64" i="65"/>
  <c r="W63" i="65"/>
  <c r="AG51" i="67"/>
  <c r="AF52" i="67"/>
  <c r="AG30" i="64"/>
  <c r="AM103" i="70"/>
  <c r="O42" i="67"/>
  <c r="AH34" i="64"/>
  <c r="AH45" i="64"/>
  <c r="AH18" i="64"/>
  <c r="AL134" i="70"/>
  <c r="AH45" i="66"/>
  <c r="AH48" i="66" s="1"/>
  <c r="AH65" i="66"/>
  <c r="AH57" i="66"/>
  <c r="AJ17" i="66"/>
  <c r="AI38" i="66"/>
  <c r="AH17" i="67"/>
  <c r="AG38" i="67"/>
  <c r="AG39" i="67" s="1"/>
  <c r="AG26" i="64"/>
  <c r="AG28" i="64" a="1"/>
  <c r="AG28" i="64" s="1"/>
  <c r="AG27" i="64" a="1"/>
  <c r="AG27" i="64" s="1"/>
  <c r="AG48" i="64" s="1"/>
  <c r="AN125" i="70"/>
  <c r="AN109" i="70"/>
  <c r="AN121" i="70" s="1"/>
  <c r="AN29" i="70"/>
  <c r="AN160" i="70"/>
  <c r="AN101" i="70"/>
  <c r="AN102" i="70"/>
  <c r="AN100" i="70" s="1"/>
  <c r="AN17" i="70"/>
  <c r="AN331" i="70"/>
  <c r="AN63" i="70"/>
  <c r="AN147" i="70"/>
  <c r="AN97" i="70"/>
  <c r="AO1" i="70"/>
  <c r="O55" i="67"/>
  <c r="O56" i="67" s="1"/>
  <c r="O84" i="67"/>
  <c r="O88" i="67" s="1"/>
  <c r="O91" i="67" s="1"/>
  <c r="O92" i="67" s="1"/>
  <c r="O85" i="67"/>
  <c r="O86" i="67" s="1"/>
  <c r="O54" i="67"/>
  <c r="O61" i="67" s="1"/>
  <c r="AF52" i="64"/>
  <c r="AG51" i="64"/>
  <c r="N62" i="67"/>
  <c r="AH45" i="65"/>
  <c r="AH48" i="65" s="1"/>
  <c r="AH65" i="65"/>
  <c r="AH57" i="65"/>
  <c r="AH58" i="65" s="1"/>
  <c r="AH45" i="67"/>
  <c r="AH48" i="67" s="1"/>
  <c r="AH65" i="67"/>
  <c r="AH57" i="67"/>
  <c r="AH58" i="67" s="1"/>
  <c r="N90" i="67"/>
  <c r="AG65" i="64"/>
  <c r="AG98" i="64"/>
  <c r="AF52" i="66"/>
  <c r="AG51" i="66"/>
  <c r="AM130" i="70"/>
  <c r="AI22" i="64" s="1"/>
  <c r="AI46" i="66"/>
  <c r="AI46" i="64"/>
  <c r="AI46" i="67"/>
  <c r="AM131" i="70"/>
  <c r="AI23" i="64" s="1"/>
  <c r="AM128" i="70"/>
  <c r="AI20" i="64" s="1"/>
  <c r="AI97" i="66"/>
  <c r="AM132" i="70"/>
  <c r="AI24" i="64" s="1"/>
  <c r="AM129" i="70"/>
  <c r="AI21" i="64" s="1"/>
  <c r="AI46" i="65"/>
  <c r="AI97" i="65"/>
  <c r="AM126" i="70"/>
  <c r="AI97" i="67"/>
  <c r="AI33" i="64"/>
  <c r="AI97" i="64"/>
  <c r="AI57" i="64" s="1"/>
  <c r="AM133" i="70"/>
  <c r="AI25" i="64" s="1"/>
  <c r="AM127" i="70"/>
  <c r="AI19" i="64" s="1"/>
  <c r="AI17" i="65"/>
  <c r="AH38" i="65"/>
  <c r="AH39" i="65" s="1"/>
  <c r="AM132" i="45"/>
  <c r="AM116" i="45"/>
  <c r="AN32" i="45"/>
  <c r="X85" i="65"/>
  <c r="X84" i="65"/>
  <c r="X88" i="65" s="1"/>
  <c r="X91" i="65" s="1"/>
  <c r="X55" i="65"/>
  <c r="X54" i="65"/>
  <c r="X60" i="65" s="1"/>
  <c r="X42" i="65"/>
  <c r="W90" i="65"/>
  <c r="W62" i="65"/>
  <c r="AX10" i="1"/>
  <c r="AX19" i="1"/>
  <c r="AX8" i="1"/>
  <c r="AX25" i="1"/>
  <c r="AX5" i="1"/>
  <c r="AX4" i="1"/>
  <c r="AX15" i="1"/>
  <c r="AX18" i="1"/>
  <c r="AX20" i="1"/>
  <c r="AX23" i="1"/>
  <c r="AX13" i="1"/>
  <c r="AX2" i="1"/>
  <c r="AX3" i="1"/>
  <c r="AX12" i="1"/>
  <c r="AX6" i="1"/>
  <c r="AX11" i="1"/>
  <c r="AX22" i="1"/>
  <c r="AX26" i="1"/>
  <c r="AX24" i="1"/>
  <c r="AX17" i="1"/>
  <c r="AX9" i="1"/>
  <c r="AX7" i="1"/>
  <c r="AX16" i="1"/>
  <c r="AX14" i="1"/>
  <c r="AX27" i="1"/>
  <c r="AL17" i="64" l="1"/>
  <c r="AK38" i="64"/>
  <c r="AM83" i="45"/>
  <c r="AM34" i="45"/>
  <c r="AH51" i="65"/>
  <c r="AG52" i="65"/>
  <c r="AO53" i="45"/>
  <c r="AO54" i="45"/>
  <c r="AO52" i="45"/>
  <c r="AO105" i="45"/>
  <c r="AO104" i="45"/>
  <c r="AO102" i="45"/>
  <c r="AO103" i="45"/>
  <c r="AO101" i="45"/>
  <c r="AO87" i="45"/>
  <c r="AO88" i="45"/>
  <c r="AO89" i="45"/>
  <c r="AO86" i="45"/>
  <c r="AO85" i="45"/>
  <c r="AN51" i="45"/>
  <c r="AM119" i="45"/>
  <c r="AM118" i="45"/>
  <c r="AM122" i="45" s="1"/>
  <c r="AN100" i="45"/>
  <c r="AN84" i="45"/>
  <c r="W64" i="65"/>
  <c r="X63" i="65"/>
  <c r="AI18" i="64"/>
  <c r="AM134" i="70"/>
  <c r="AH51" i="66"/>
  <c r="AG52" i="66"/>
  <c r="O89" i="67"/>
  <c r="O62" i="67"/>
  <c r="O60" i="67"/>
  <c r="O63" i="67" s="1"/>
  <c r="O64" i="67" s="1"/>
  <c r="AO125" i="70"/>
  <c r="AO109" i="70"/>
  <c r="AO121" i="70" s="1"/>
  <c r="AO101" i="70"/>
  <c r="AO17" i="70"/>
  <c r="AO331" i="70"/>
  <c r="AO102" i="70"/>
  <c r="AO147" i="70"/>
  <c r="AO63" i="70"/>
  <c r="AO97" i="70"/>
  <c r="AO160" i="70"/>
  <c r="AP1" i="70"/>
  <c r="AO29" i="70"/>
  <c r="AJ38" i="66"/>
  <c r="AK17" i="66"/>
  <c r="AH28" i="64" a="1"/>
  <c r="AH28" i="64" s="1"/>
  <c r="AH26" i="64"/>
  <c r="AH27" i="64" a="1"/>
  <c r="AH27" i="64" s="1"/>
  <c r="AH48" i="64" s="1"/>
  <c r="AI65" i="65"/>
  <c r="AI57" i="65"/>
  <c r="AI58" i="65" s="1"/>
  <c r="AI45" i="65"/>
  <c r="AI48" i="65" s="1"/>
  <c r="AI65" i="66"/>
  <c r="AI45" i="66"/>
  <c r="AI48" i="66" s="1"/>
  <c r="AI57" i="66"/>
  <c r="AH30" i="64"/>
  <c r="AJ17" i="65"/>
  <c r="AI38" i="65"/>
  <c r="AI39" i="65" s="1"/>
  <c r="AI34" i="64"/>
  <c r="AI45" i="64"/>
  <c r="AG52" i="64"/>
  <c r="AH51" i="64"/>
  <c r="AJ46" i="67"/>
  <c r="AN133" i="70"/>
  <c r="AJ25" i="64" s="1"/>
  <c r="AJ97" i="65"/>
  <c r="AJ46" i="66"/>
  <c r="AJ46" i="65"/>
  <c r="AN129" i="70"/>
  <c r="AJ21" i="64" s="1"/>
  <c r="AN131" i="70"/>
  <c r="AJ23" i="64" s="1"/>
  <c r="AJ97" i="66"/>
  <c r="AN126" i="70"/>
  <c r="AJ97" i="67"/>
  <c r="AN130" i="70"/>
  <c r="AJ22" i="64" s="1"/>
  <c r="AJ46" i="64"/>
  <c r="AJ33" i="64"/>
  <c r="AN132" i="70"/>
  <c r="AJ24" i="64" s="1"/>
  <c r="AN127" i="70"/>
  <c r="AJ19" i="64" s="1"/>
  <c r="AN128" i="70"/>
  <c r="AJ20" i="64" s="1"/>
  <c r="AJ97" i="64"/>
  <c r="AJ57" i="64" s="1"/>
  <c r="AH38" i="67"/>
  <c r="AH39" i="67" s="1"/>
  <c r="AI17" i="67"/>
  <c r="AH98" i="64"/>
  <c r="AH65" i="64"/>
  <c r="AI65" i="67"/>
  <c r="AI45" i="67"/>
  <c r="AI48" i="67" s="1"/>
  <c r="AI57" i="67"/>
  <c r="AI58" i="67" s="1"/>
  <c r="AN103" i="70"/>
  <c r="P41" i="67"/>
  <c r="P47" i="67" s="1"/>
  <c r="P49" i="67" s="1"/>
  <c r="AH51" i="67"/>
  <c r="AG52" i="67"/>
  <c r="AO32" i="45"/>
  <c r="AN132" i="45"/>
  <c r="AN116" i="45"/>
  <c r="X61" i="65"/>
  <c r="X62" i="65" s="1"/>
  <c r="X86" i="65"/>
  <c r="X56" i="65"/>
  <c r="X92" i="65"/>
  <c r="X89" i="65"/>
  <c r="Y41" i="65"/>
  <c r="Y47" i="65" s="1"/>
  <c r="Y49" i="65" s="1"/>
  <c r="AY22" i="1"/>
  <c r="AY23" i="1"/>
  <c r="AY11" i="1"/>
  <c r="AY9" i="1"/>
  <c r="AY18" i="1"/>
  <c r="AY27" i="1"/>
  <c r="AY10" i="1"/>
  <c r="AY5" i="1"/>
  <c r="AY20" i="1"/>
  <c r="AY19" i="1"/>
  <c r="AY25" i="1"/>
  <c r="AY8" i="1"/>
  <c r="AY12" i="1"/>
  <c r="AY7" i="1"/>
  <c r="AY3" i="1"/>
  <c r="AY17" i="1"/>
  <c r="AY2" i="1"/>
  <c r="AY13" i="1"/>
  <c r="AY6" i="1"/>
  <c r="AY24" i="1"/>
  <c r="AY14" i="1"/>
  <c r="AY16" i="1"/>
  <c r="AY4" i="1"/>
  <c r="AY15" i="1"/>
  <c r="AY26" i="1"/>
  <c r="AO103" i="70" l="1"/>
  <c r="AL38" i="64"/>
  <c r="AM17" i="64"/>
  <c r="AN83" i="45"/>
  <c r="AN34" i="45"/>
  <c r="AO100" i="70"/>
  <c r="AH52" i="65"/>
  <c r="AI51" i="65"/>
  <c r="AP53" i="45"/>
  <c r="AP54" i="45"/>
  <c r="AP52" i="45"/>
  <c r="AP104" i="45"/>
  <c r="AP102" i="45"/>
  <c r="AP105" i="45"/>
  <c r="AP103" i="45"/>
  <c r="AP101" i="45"/>
  <c r="AP88" i="45"/>
  <c r="AP89" i="45"/>
  <c r="AP86" i="45"/>
  <c r="AP87" i="45"/>
  <c r="AP85" i="45"/>
  <c r="AO51" i="45"/>
  <c r="AN119" i="45"/>
  <c r="AN118" i="45"/>
  <c r="AN122" i="45" s="1"/>
  <c r="AO100" i="45"/>
  <c r="AO84" i="45"/>
  <c r="X64" i="65"/>
  <c r="P42" i="67"/>
  <c r="Q41" i="67" s="1"/>
  <c r="Q47" i="67" s="1"/>
  <c r="Q49" i="67" s="1"/>
  <c r="P85" i="67"/>
  <c r="P86" i="67" s="1"/>
  <c r="P84" i="67"/>
  <c r="P88" i="67" s="1"/>
  <c r="P91" i="67" s="1"/>
  <c r="P92" i="67" s="1"/>
  <c r="P54" i="67"/>
  <c r="P55" i="67"/>
  <c r="P56" i="67" s="1"/>
  <c r="AJ17" i="67"/>
  <c r="AI38" i="67"/>
  <c r="AI39" i="67" s="1"/>
  <c r="AJ57" i="65"/>
  <c r="AJ58" i="65" s="1"/>
  <c r="AJ65" i="65"/>
  <c r="AJ45" i="65"/>
  <c r="AJ48" i="65" s="1"/>
  <c r="AJ38" i="65"/>
  <c r="AJ39" i="65" s="1"/>
  <c r="AK17" i="65"/>
  <c r="AL17" i="66"/>
  <c r="AK38" i="66"/>
  <c r="AO129" i="70"/>
  <c r="AK21" i="64" s="1"/>
  <c r="AO130" i="70"/>
  <c r="AK22" i="64" s="1"/>
  <c r="AK97" i="66"/>
  <c r="AO128" i="70"/>
  <c r="AK20" i="64" s="1"/>
  <c r="AO127" i="70"/>
  <c r="AK19" i="64" s="1"/>
  <c r="AK46" i="66"/>
  <c r="AO126" i="70"/>
  <c r="AO131" i="70"/>
  <c r="AK23" i="64" s="1"/>
  <c r="AK97" i="67"/>
  <c r="AK33" i="64"/>
  <c r="AO133" i="70"/>
  <c r="AK25" i="64" s="1"/>
  <c r="AK97" i="65"/>
  <c r="AO132" i="70"/>
  <c r="AK24" i="64" s="1"/>
  <c r="AK97" i="64"/>
  <c r="AK57" i="64" s="1"/>
  <c r="AK46" i="65"/>
  <c r="AK46" i="64"/>
  <c r="AK46" i="67"/>
  <c r="AI51" i="66"/>
  <c r="AH52" i="66"/>
  <c r="AJ57" i="67"/>
  <c r="AJ58" i="67" s="1"/>
  <c r="AJ45" i="67"/>
  <c r="AJ48" i="67" s="1"/>
  <c r="AJ65" i="67"/>
  <c r="AI30" i="64"/>
  <c r="AI51" i="67"/>
  <c r="AH52" i="67"/>
  <c r="AJ34" i="64"/>
  <c r="AJ45" i="64"/>
  <c r="AJ18" i="64"/>
  <c r="AN134" i="70"/>
  <c r="AI65" i="64"/>
  <c r="AI98" i="64"/>
  <c r="O90" i="67"/>
  <c r="AI26" i="64"/>
  <c r="AI28" i="64" a="1"/>
  <c r="AI28" i="64" s="1"/>
  <c r="AI27" i="64" a="1"/>
  <c r="AI27" i="64" s="1"/>
  <c r="AI48" i="64" s="1"/>
  <c r="AJ65" i="66"/>
  <c r="AJ45" i="66"/>
  <c r="AJ48" i="66" s="1"/>
  <c r="AJ57" i="66"/>
  <c r="AI51" i="64"/>
  <c r="AH52" i="64"/>
  <c r="AP109" i="70"/>
  <c r="AP121" i="70" s="1"/>
  <c r="AP63" i="70"/>
  <c r="AP17" i="70"/>
  <c r="AP102" i="70"/>
  <c r="AP101" i="70"/>
  <c r="AP103" i="70" s="1"/>
  <c r="AQ1" i="70"/>
  <c r="AP147" i="70"/>
  <c r="AP160" i="70"/>
  <c r="AP97" i="70"/>
  <c r="AP29" i="70"/>
  <c r="AP331" i="70"/>
  <c r="AP125" i="70"/>
  <c r="AP32" i="45"/>
  <c r="AO116" i="45"/>
  <c r="AO132" i="45"/>
  <c r="Y42" i="65"/>
  <c r="Z41" i="65" s="1"/>
  <c r="Y54" i="65"/>
  <c r="Y84" i="65"/>
  <c r="Y88" i="65" s="1"/>
  <c r="Y91" i="65" s="1"/>
  <c r="Y55" i="65"/>
  <c r="Y85" i="65"/>
  <c r="X90" i="65"/>
  <c r="AZ12" i="1"/>
  <c r="AZ27" i="1"/>
  <c r="AZ6" i="1"/>
  <c r="AZ17" i="1"/>
  <c r="AZ11" i="1"/>
  <c r="AZ2" i="1"/>
  <c r="AZ24" i="1"/>
  <c r="AZ19" i="1"/>
  <c r="AZ7" i="1"/>
  <c r="AZ10" i="1"/>
  <c r="AZ8" i="1"/>
  <c r="AZ25" i="1"/>
  <c r="AZ20" i="1"/>
  <c r="AZ5" i="1"/>
  <c r="AZ26" i="1"/>
  <c r="AZ22" i="1"/>
  <c r="AZ4" i="1"/>
  <c r="AZ18" i="1"/>
  <c r="AZ3" i="1"/>
  <c r="AZ16" i="1"/>
  <c r="AZ9" i="1"/>
  <c r="AZ14" i="1"/>
  <c r="AZ23" i="1"/>
  <c r="AZ13" i="1"/>
  <c r="AZ15" i="1"/>
  <c r="AN17" i="64" l="1"/>
  <c r="AM38" i="64"/>
  <c r="AO83" i="45"/>
  <c r="AO34" i="45"/>
  <c r="AP100" i="70"/>
  <c r="AI52" i="65"/>
  <c r="AJ51" i="65"/>
  <c r="AQ53" i="45"/>
  <c r="AS53" i="45" s="1"/>
  <c r="AQ54" i="45"/>
  <c r="AS54" i="45" s="1"/>
  <c r="AQ52" i="45"/>
  <c r="AQ104" i="45"/>
  <c r="AS104" i="45" s="1"/>
  <c r="AQ103" i="45"/>
  <c r="AS103" i="45" s="1"/>
  <c r="AQ102" i="45"/>
  <c r="AS102" i="45" s="1"/>
  <c r="AQ105" i="45"/>
  <c r="AS105" i="45" s="1"/>
  <c r="AQ101" i="45"/>
  <c r="AQ86" i="45"/>
  <c r="AS86" i="45" s="1"/>
  <c r="AQ88" i="45"/>
  <c r="AS88" i="45" s="1"/>
  <c r="AQ89" i="45"/>
  <c r="AS89" i="45" s="1"/>
  <c r="AQ87" i="45"/>
  <c r="AS87" i="45" s="1"/>
  <c r="AQ85" i="45"/>
  <c r="AP51" i="45"/>
  <c r="AP100" i="45"/>
  <c r="AO119" i="45"/>
  <c r="AO118" i="45"/>
  <c r="AO122" i="45" s="1"/>
  <c r="AP84" i="45"/>
  <c r="P89" i="67"/>
  <c r="P90" i="67" s="1"/>
  <c r="AJ28" i="64" a="1"/>
  <c r="AJ28" i="64" s="1"/>
  <c r="AJ27" i="64" a="1"/>
  <c r="AJ27" i="64" s="1"/>
  <c r="AJ48" i="64" s="1"/>
  <c r="AJ26" i="64"/>
  <c r="AJ51" i="67"/>
  <c r="AI52" i="67"/>
  <c r="AK45" i="67"/>
  <c r="AK48" i="67" s="1"/>
  <c r="AK57" i="67"/>
  <c r="AK58" i="67" s="1"/>
  <c r="AK65" i="67"/>
  <c r="AQ331" i="70"/>
  <c r="AQ97" i="70"/>
  <c r="AQ63" i="70"/>
  <c r="AQ160" i="70"/>
  <c r="AQ109" i="70"/>
  <c r="AQ121" i="70" s="1"/>
  <c r="AQ125" i="70"/>
  <c r="AQ147" i="70"/>
  <c r="AQ102" i="70"/>
  <c r="AQ17" i="70"/>
  <c r="AQ101" i="70"/>
  <c r="AR1" i="70"/>
  <c r="AQ29" i="70"/>
  <c r="AK65" i="65"/>
  <c r="AK57" i="65"/>
  <c r="AK58" i="65" s="1"/>
  <c r="AK45" i="65"/>
  <c r="AK48" i="65" s="1"/>
  <c r="AK38" i="65"/>
  <c r="AK39" i="65" s="1"/>
  <c r="AL17" i="65"/>
  <c r="P60" i="67"/>
  <c r="P63" i="67" s="1"/>
  <c r="P64" i="67" s="1"/>
  <c r="D13" i="67"/>
  <c r="J13" i="64" s="1"/>
  <c r="P61" i="67"/>
  <c r="AP129" i="70"/>
  <c r="AL21" i="64" s="1"/>
  <c r="AP132" i="70"/>
  <c r="AL24" i="64" s="1"/>
  <c r="AL46" i="66"/>
  <c r="AP130" i="70"/>
  <c r="AL22" i="64" s="1"/>
  <c r="AL33" i="64"/>
  <c r="AP133" i="70"/>
  <c r="AL25" i="64" s="1"/>
  <c r="AL46" i="65"/>
  <c r="AP128" i="70"/>
  <c r="AL20" i="64" s="1"/>
  <c r="AP127" i="70"/>
  <c r="AL19" i="64" s="1"/>
  <c r="AL97" i="64"/>
  <c r="AL57" i="64" s="1"/>
  <c r="AL46" i="64"/>
  <c r="AP131" i="70"/>
  <c r="AL23" i="64" s="1"/>
  <c r="AP126" i="70"/>
  <c r="AL46" i="67"/>
  <c r="AL97" i="67"/>
  <c r="AL97" i="65"/>
  <c r="AL97" i="66"/>
  <c r="AJ51" i="64"/>
  <c r="AI52" i="64"/>
  <c r="Q42" i="67"/>
  <c r="AJ65" i="64"/>
  <c r="AJ98" i="64"/>
  <c r="AJ30" i="64"/>
  <c r="AK18" i="64"/>
  <c r="AO134" i="70"/>
  <c r="AK65" i="66"/>
  <c r="AK45" i="66"/>
  <c r="AK48" i="66" s="1"/>
  <c r="AK57" i="66"/>
  <c r="AM17" i="66"/>
  <c r="AL38" i="66"/>
  <c r="Q84" i="67"/>
  <c r="Q88" i="67" s="1"/>
  <c r="Q91" i="67" s="1"/>
  <c r="Q92" i="67" s="1"/>
  <c r="Q85" i="67"/>
  <c r="Q86" i="67" s="1"/>
  <c r="Q54" i="67"/>
  <c r="Q60" i="67" s="1"/>
  <c r="Q55" i="67"/>
  <c r="Q56" i="67" s="1"/>
  <c r="AJ51" i="66"/>
  <c r="AI52" i="66"/>
  <c r="AK34" i="64"/>
  <c r="AK45" i="64"/>
  <c r="AK17" i="67"/>
  <c r="AJ38" i="67"/>
  <c r="AJ39" i="67" s="1"/>
  <c r="I23" i="1"/>
  <c r="I18" i="1"/>
  <c r="I10" i="1"/>
  <c r="AS106" i="45"/>
  <c r="I27" i="1"/>
  <c r="I22" i="1"/>
  <c r="I17" i="1"/>
  <c r="I4" i="1"/>
  <c r="I5" i="1"/>
  <c r="I13" i="1"/>
  <c r="I24" i="1"/>
  <c r="AS55" i="45"/>
  <c r="I19" i="1"/>
  <c r="I6" i="1"/>
  <c r="I11" i="1"/>
  <c r="I9" i="1"/>
  <c r="I14" i="1"/>
  <c r="I12" i="1"/>
  <c r="I20" i="1"/>
  <c r="I15" i="1"/>
  <c r="I8" i="1"/>
  <c r="I16" i="1"/>
  <c r="I7" i="1"/>
  <c r="I25" i="1"/>
  <c r="AS90" i="45"/>
  <c r="I26" i="1"/>
  <c r="AP116" i="45"/>
  <c r="AP132" i="45"/>
  <c r="AQ32" i="45"/>
  <c r="Z47" i="65"/>
  <c r="Z49" i="65" s="1"/>
  <c r="Z55" i="65" s="1"/>
  <c r="Z42" i="65"/>
  <c r="AA41" i="65" s="1"/>
  <c r="AA47" i="65" s="1"/>
  <c r="AA49" i="65" s="1"/>
  <c r="Y60" i="65"/>
  <c r="Y63" i="65" s="1"/>
  <c r="Y61" i="65"/>
  <c r="Y86" i="65"/>
  <c r="Y89" i="65"/>
  <c r="Y92" i="65"/>
  <c r="Y56" i="65"/>
  <c r="AQ100" i="70" l="1"/>
  <c r="AN38" i="64"/>
  <c r="AO17" i="64"/>
  <c r="AP83" i="45"/>
  <c r="AP34" i="45"/>
  <c r="AJ52" i="65"/>
  <c r="AK51" i="65"/>
  <c r="AQ51" i="45"/>
  <c r="AP119" i="45"/>
  <c r="AP118" i="45"/>
  <c r="AP122" i="45" s="1"/>
  <c r="AQ100" i="45"/>
  <c r="AQ84" i="45"/>
  <c r="Q63" i="67"/>
  <c r="Q64" i="67" s="1"/>
  <c r="Q89" i="67"/>
  <c r="Q90" i="67" s="1"/>
  <c r="AK51" i="66"/>
  <c r="AJ52" i="66"/>
  <c r="AM38" i="66"/>
  <c r="AN17" i="66"/>
  <c r="AL45" i="66"/>
  <c r="AL48" i="66" s="1"/>
  <c r="AL65" i="66"/>
  <c r="AL57" i="66"/>
  <c r="AL18" i="64"/>
  <c r="AP134" i="70"/>
  <c r="AL34" i="64"/>
  <c r="AL45" i="64"/>
  <c r="AM17" i="65"/>
  <c r="AL38" i="65"/>
  <c r="AL39" i="65" s="1"/>
  <c r="AQ133" i="70"/>
  <c r="AM25" i="64" s="1"/>
  <c r="AM33" i="64"/>
  <c r="AM97" i="64"/>
  <c r="AM57" i="64" s="1"/>
  <c r="AQ132" i="70"/>
  <c r="AM24" i="64" s="1"/>
  <c r="AQ126" i="70"/>
  <c r="AQ127" i="70"/>
  <c r="AM19" i="64" s="1"/>
  <c r="AM46" i="64"/>
  <c r="AM97" i="67"/>
  <c r="AQ129" i="70"/>
  <c r="AM21" i="64" s="1"/>
  <c r="AQ131" i="70"/>
  <c r="AM23" i="64" s="1"/>
  <c r="AM97" i="66"/>
  <c r="AQ128" i="70"/>
  <c r="AM20" i="64" s="1"/>
  <c r="AM46" i="67"/>
  <c r="AM46" i="65"/>
  <c r="AM46" i="66"/>
  <c r="AQ130" i="70"/>
  <c r="AM22" i="64" s="1"/>
  <c r="AM97" i="65"/>
  <c r="AK27" i="64" a="1"/>
  <c r="AK27" i="64" s="1"/>
  <c r="AK48" i="64" s="1"/>
  <c r="AK28" i="64" a="1"/>
  <c r="AK28" i="64" s="1"/>
  <c r="AK26" i="64"/>
  <c r="R41" i="67"/>
  <c r="R47" i="67" s="1"/>
  <c r="R49" i="67" s="1"/>
  <c r="AL57" i="65"/>
  <c r="AL58" i="65" s="1"/>
  <c r="AL65" i="65"/>
  <c r="AL45" i="65"/>
  <c r="AL48" i="65" s="1"/>
  <c r="P62" i="67"/>
  <c r="Q61" i="67"/>
  <c r="AK38" i="67"/>
  <c r="AK39" i="67" s="1"/>
  <c r="AL17" i="67"/>
  <c r="AK98" i="64"/>
  <c r="AK65" i="64"/>
  <c r="AK30" i="64"/>
  <c r="AL45" i="67"/>
  <c r="AL48" i="67" s="1"/>
  <c r="AL57" i="67"/>
  <c r="AL58" i="67" s="1"/>
  <c r="AL65" i="67"/>
  <c r="AR147" i="70"/>
  <c r="AR101" i="70"/>
  <c r="AR17" i="70"/>
  <c r="AR125" i="70"/>
  <c r="AR97" i="70"/>
  <c r="AR29" i="70"/>
  <c r="AR160" i="70"/>
  <c r="AR109" i="70"/>
  <c r="AR121" i="70" s="1"/>
  <c r="AS1" i="70"/>
  <c r="AR63" i="70"/>
  <c r="AR331" i="70"/>
  <c r="AR102" i="70"/>
  <c r="AK51" i="67"/>
  <c r="AJ52" i="67"/>
  <c r="AJ52" i="64"/>
  <c r="AK51" i="64"/>
  <c r="AQ103" i="70"/>
  <c r="AQ132" i="45"/>
  <c r="AQ116" i="45"/>
  <c r="AS52" i="45"/>
  <c r="Z84" i="65"/>
  <c r="Z88" i="65" s="1"/>
  <c r="Z91" i="65" s="1"/>
  <c r="Z92" i="65" s="1"/>
  <c r="Z85" i="65"/>
  <c r="Z86" i="65" s="1"/>
  <c r="Z54" i="65"/>
  <c r="Z60" i="65" s="1"/>
  <c r="Z63" i="65" s="1"/>
  <c r="Z56" i="65"/>
  <c r="Y62" i="65"/>
  <c r="AA42" i="65"/>
  <c r="AA85" i="65"/>
  <c r="AA55" i="65"/>
  <c r="AA84" i="65"/>
  <c r="AA88" i="65" s="1"/>
  <c r="AA54" i="65"/>
  <c r="AA60" i="65" s="1"/>
  <c r="Y90" i="65"/>
  <c r="Y64" i="65"/>
  <c r="AO38" i="64" l="1"/>
  <c r="AP17" i="64"/>
  <c r="AQ83" i="45"/>
  <c r="AQ34" i="45"/>
  <c r="AK52" i="65"/>
  <c r="AL51" i="65"/>
  <c r="AR103" i="70"/>
  <c r="AQ118" i="45"/>
  <c r="AQ119" i="45"/>
  <c r="R42" i="67"/>
  <c r="S41" i="67" s="1"/>
  <c r="S47" i="67" s="1"/>
  <c r="S49" i="67" s="1"/>
  <c r="AM57" i="67"/>
  <c r="AM58" i="67" s="1"/>
  <c r="AM65" i="67"/>
  <c r="AM45" i="67"/>
  <c r="AM48" i="67" s="1"/>
  <c r="AL51" i="66"/>
  <c r="AK52" i="66"/>
  <c r="AL51" i="64"/>
  <c r="AK52" i="64"/>
  <c r="AL38" i="67"/>
  <c r="AL39" i="67" s="1"/>
  <c r="AM17" i="67"/>
  <c r="R54" i="67"/>
  <c r="R60" i="67" s="1"/>
  <c r="R63" i="67" s="1"/>
  <c r="R64" i="67" s="1"/>
  <c r="R84" i="67"/>
  <c r="R85" i="67"/>
  <c r="R86" i="67" s="1"/>
  <c r="R55" i="67"/>
  <c r="R56" i="67" s="1"/>
  <c r="AM65" i="66"/>
  <c r="AM57" i="66"/>
  <c r="AM45" i="66"/>
  <c r="AM48" i="66" s="1"/>
  <c r="AN17" i="65"/>
  <c r="AM38" i="65"/>
  <c r="AM39" i="65" s="1"/>
  <c r="AL27" i="64" a="1"/>
  <c r="AL27" i="64" s="1"/>
  <c r="AL48" i="64" s="1"/>
  <c r="AL28" i="64" a="1"/>
  <c r="AL28" i="64" s="1"/>
  <c r="AL26" i="64"/>
  <c r="AN38" i="66"/>
  <c r="AO17" i="66"/>
  <c r="AK52" i="67"/>
  <c r="AL51" i="67"/>
  <c r="AS160" i="70"/>
  <c r="AS63" i="70"/>
  <c r="AS17" i="70"/>
  <c r="AS147" i="70"/>
  <c r="AS102" i="70"/>
  <c r="AS100" i="70" s="1"/>
  <c r="AS109" i="70"/>
  <c r="AS121" i="70" s="1"/>
  <c r="AS331" i="70"/>
  <c r="AS101" i="70"/>
  <c r="AT1" i="70"/>
  <c r="AS125" i="70"/>
  <c r="AS97" i="70"/>
  <c r="AS29" i="70"/>
  <c r="AL30" i="64"/>
  <c r="AM34" i="64"/>
  <c r="AM45" i="64"/>
  <c r="AR100" i="70"/>
  <c r="AR128" i="70"/>
  <c r="AN20" i="64" s="1"/>
  <c r="AR133" i="70"/>
  <c r="AN25" i="64" s="1"/>
  <c r="AR132" i="70"/>
  <c r="AN24" i="64" s="1"/>
  <c r="AN97" i="67"/>
  <c r="AN33" i="64"/>
  <c r="AN46" i="64"/>
  <c r="AN46" i="65"/>
  <c r="AN97" i="65"/>
  <c r="AN46" i="67"/>
  <c r="AR130" i="70"/>
  <c r="AN22" i="64" s="1"/>
  <c r="AR131" i="70"/>
  <c r="AN23" i="64" s="1"/>
  <c r="AR127" i="70"/>
  <c r="AN19" i="64" s="1"/>
  <c r="AR129" i="70"/>
  <c r="AN21" i="64" s="1"/>
  <c r="AR126" i="70"/>
  <c r="AN97" i="66"/>
  <c r="AN46" i="66"/>
  <c r="AN97" i="64"/>
  <c r="AN57" i="64" s="1"/>
  <c r="Q62" i="67"/>
  <c r="AM65" i="65"/>
  <c r="AM45" i="65"/>
  <c r="AM48" i="65" s="1"/>
  <c r="AM57" i="65"/>
  <c r="AM58" i="65" s="1"/>
  <c r="AM18" i="64"/>
  <c r="AQ134" i="70"/>
  <c r="AL98" i="64"/>
  <c r="AL65" i="64"/>
  <c r="AS51" i="45"/>
  <c r="Z89" i="65"/>
  <c r="AA89" i="65" s="1"/>
  <c r="Z61" i="65"/>
  <c r="AA61" i="65" s="1"/>
  <c r="AA91" i="65"/>
  <c r="AA92" i="65" s="1"/>
  <c r="AA86" i="65"/>
  <c r="AA56" i="65"/>
  <c r="AB41" i="65"/>
  <c r="AB47" i="65" s="1"/>
  <c r="AB49" i="65" s="1"/>
  <c r="AA63" i="65"/>
  <c r="Z64" i="65"/>
  <c r="AQ17" i="64" l="1"/>
  <c r="AP38" i="64"/>
  <c r="AM51" i="65"/>
  <c r="AL52" i="65"/>
  <c r="R61" i="67"/>
  <c r="R62" i="67" s="1"/>
  <c r="AN18" i="64"/>
  <c r="AR134" i="70"/>
  <c r="AM26" i="64"/>
  <c r="AM27" i="64" a="1"/>
  <c r="AM27" i="64" s="1"/>
  <c r="AM48" i="64" s="1"/>
  <c r="AM28" i="64" a="1"/>
  <c r="AM28" i="64" s="1"/>
  <c r="AN57" i="66"/>
  <c r="AN45" i="66"/>
  <c r="AN48" i="66" s="1"/>
  <c r="AN65" i="66"/>
  <c r="AM51" i="66"/>
  <c r="AL52" i="66"/>
  <c r="S42" i="67"/>
  <c r="AM65" i="64"/>
  <c r="AM98" i="64"/>
  <c r="AS133" i="70"/>
  <c r="AO25" i="64" s="1"/>
  <c r="AO97" i="64"/>
  <c r="AO57" i="64" s="1"/>
  <c r="AO46" i="65"/>
  <c r="AS127" i="70"/>
  <c r="AO19" i="64" s="1"/>
  <c r="AS129" i="70"/>
  <c r="AO21" i="64" s="1"/>
  <c r="AS130" i="70"/>
  <c r="AO22" i="64" s="1"/>
  <c r="AS132" i="70"/>
  <c r="AO24" i="64" s="1"/>
  <c r="AO46" i="67"/>
  <c r="AS128" i="70"/>
  <c r="AO20" i="64" s="1"/>
  <c r="AO97" i="65"/>
  <c r="AO33" i="64"/>
  <c r="AS126" i="70"/>
  <c r="AO97" i="66"/>
  <c r="AO46" i="64"/>
  <c r="AO46" i="66"/>
  <c r="AO97" i="67"/>
  <c r="AS131" i="70"/>
  <c r="AO23" i="64" s="1"/>
  <c r="AO38" i="66"/>
  <c r="AP17" i="66"/>
  <c r="R88" i="67"/>
  <c r="R91" i="67" s="1"/>
  <c r="R92" i="67" s="1"/>
  <c r="R89" i="67"/>
  <c r="S54" i="67"/>
  <c r="S60" i="67" s="1"/>
  <c r="S63" i="67" s="1"/>
  <c r="S64" i="67" s="1"/>
  <c r="S85" i="67"/>
  <c r="S86" i="67" s="1"/>
  <c r="S55" i="67"/>
  <c r="S56" i="67" s="1"/>
  <c r="S84" i="67"/>
  <c r="S88" i="67" s="1"/>
  <c r="AN34" i="64"/>
  <c r="AN45" i="64"/>
  <c r="AM30" i="64"/>
  <c r="AT331" i="70"/>
  <c r="AT17" i="70"/>
  <c r="AT160" i="70"/>
  <c r="AT125" i="70"/>
  <c r="AT101" i="70"/>
  <c r="AT109" i="70"/>
  <c r="AT121" i="70" s="1"/>
  <c r="AT63" i="70"/>
  <c r="AT97" i="70"/>
  <c r="AT102" i="70"/>
  <c r="AT100" i="70" s="1"/>
  <c r="AT29" i="70"/>
  <c r="AU1" i="70"/>
  <c r="AT147" i="70"/>
  <c r="AM51" i="64"/>
  <c r="AL52" i="64"/>
  <c r="AN45" i="65"/>
  <c r="AN48" i="65" s="1"/>
  <c r="AN57" i="65"/>
  <c r="AN58" i="65" s="1"/>
  <c r="AN65" i="65"/>
  <c r="AN65" i="67"/>
  <c r="AN57" i="67"/>
  <c r="AN58" i="67" s="1"/>
  <c r="AN45" i="67"/>
  <c r="AN48" i="67" s="1"/>
  <c r="AS103" i="70"/>
  <c r="AL52" i="67"/>
  <c r="AM51" i="67"/>
  <c r="AN38" i="65"/>
  <c r="AN39" i="65" s="1"/>
  <c r="AO17" i="65"/>
  <c r="AM38" i="67"/>
  <c r="AM39" i="67" s="1"/>
  <c r="AN17" i="67"/>
  <c r="AQ122" i="45"/>
  <c r="Z90" i="65"/>
  <c r="AA90" i="65" s="1"/>
  <c r="Z62" i="65"/>
  <c r="AA62" i="65" s="1"/>
  <c r="AA64" i="65"/>
  <c r="AB55" i="65"/>
  <c r="AB56" i="65" s="1"/>
  <c r="AB54" i="65"/>
  <c r="AB60" i="65" s="1"/>
  <c r="AB63" i="65" s="1"/>
  <c r="AB85" i="65"/>
  <c r="AB84" i="65"/>
  <c r="AB88" i="65" s="1"/>
  <c r="AB91" i="65" s="1"/>
  <c r="AB42" i="65"/>
  <c r="AR17" i="64" l="1"/>
  <c r="AQ38" i="64"/>
  <c r="AN51" i="65"/>
  <c r="AM52" i="65"/>
  <c r="S61" i="67"/>
  <c r="S62" i="67" s="1"/>
  <c r="S91" i="67"/>
  <c r="S92" i="67" s="1"/>
  <c r="AT103" i="70"/>
  <c r="AO65" i="65"/>
  <c r="AO45" i="65"/>
  <c r="AO48" i="65" s="1"/>
  <c r="AO57" i="65"/>
  <c r="AO58" i="65" s="1"/>
  <c r="T41" i="67"/>
  <c r="T47" i="67" s="1"/>
  <c r="T49" i="67" s="1"/>
  <c r="AN28" i="64" a="1"/>
  <c r="AN28" i="64" s="1"/>
  <c r="AN27" i="64" a="1"/>
  <c r="AN27" i="64" s="1"/>
  <c r="AN48" i="64" s="1"/>
  <c r="AN26" i="64"/>
  <c r="AM52" i="64"/>
  <c r="AN51" i="64"/>
  <c r="AN30" i="64"/>
  <c r="R90" i="67"/>
  <c r="S89" i="67"/>
  <c r="AO57" i="66"/>
  <c r="AO45" i="66"/>
  <c r="AO48" i="66" s="1"/>
  <c r="AO65" i="66"/>
  <c r="AM52" i="67"/>
  <c r="AN51" i="67"/>
  <c r="AU125" i="70"/>
  <c r="AU97" i="70"/>
  <c r="AV1" i="70"/>
  <c r="AU331" i="70"/>
  <c r="AU109" i="70"/>
  <c r="AU121" i="70" s="1"/>
  <c r="AU63" i="70"/>
  <c r="AU160" i="70"/>
  <c r="AU102" i="70"/>
  <c r="AU17" i="70"/>
  <c r="AU101" i="70"/>
  <c r="AU29" i="70"/>
  <c r="AU147" i="70"/>
  <c r="AO57" i="67"/>
  <c r="AO58" i="67" s="1"/>
  <c r="AO65" i="67"/>
  <c r="AO45" i="67"/>
  <c r="AO48" i="67" s="1"/>
  <c r="AO18" i="64"/>
  <c r="AS134" i="70"/>
  <c r="AM52" i="66"/>
  <c r="AN51" i="66"/>
  <c r="AN38" i="67"/>
  <c r="AN39" i="67" s="1"/>
  <c r="AO17" i="67"/>
  <c r="AO38" i="65"/>
  <c r="AO39" i="65" s="1"/>
  <c r="AP17" i="65"/>
  <c r="AT126" i="70"/>
  <c r="AT129" i="70"/>
  <c r="AP21" i="64" s="1"/>
  <c r="AP33" i="64"/>
  <c r="AP97" i="65"/>
  <c r="AT132" i="70"/>
  <c r="AP24" i="64" s="1"/>
  <c r="AT127" i="70"/>
  <c r="AP19" i="64" s="1"/>
  <c r="AP46" i="66"/>
  <c r="AP46" i="65"/>
  <c r="AP97" i="66"/>
  <c r="AT128" i="70"/>
  <c r="AP20" i="64" s="1"/>
  <c r="AP97" i="64"/>
  <c r="AP57" i="64" s="1"/>
  <c r="AP97" i="67"/>
  <c r="AP46" i="67"/>
  <c r="AP46" i="64"/>
  <c r="AT131" i="70"/>
  <c r="AP23" i="64" s="1"/>
  <c r="AT133" i="70"/>
  <c r="AP25" i="64" s="1"/>
  <c r="AT130" i="70"/>
  <c r="AP22" i="64" s="1"/>
  <c r="AN65" i="64"/>
  <c r="AN98" i="64"/>
  <c r="AQ17" i="66"/>
  <c r="AP38" i="66"/>
  <c r="AO34" i="64"/>
  <c r="AO45" i="64"/>
  <c r="AB61" i="65"/>
  <c r="AB62" i="65" s="1"/>
  <c r="AB89" i="65"/>
  <c r="AB90" i="65" s="1"/>
  <c r="AB64" i="65"/>
  <c r="AB86" i="65"/>
  <c r="AC41" i="65"/>
  <c r="AC47" i="65" s="1"/>
  <c r="AC49" i="65" s="1"/>
  <c r="AB92" i="65"/>
  <c r="AS17" i="64" l="1"/>
  <c r="AR38" i="64"/>
  <c r="AN52" i="65"/>
  <c r="AO51" i="65"/>
  <c r="AU100" i="70"/>
  <c r="AO98" i="64"/>
  <c r="AO65" i="64"/>
  <c r="AN52" i="66"/>
  <c r="AO51" i="66"/>
  <c r="AV147" i="70"/>
  <c r="AW1" i="70"/>
  <c r="AV97" i="70"/>
  <c r="AV331" i="70"/>
  <c r="AV109" i="70"/>
  <c r="AV121" i="70" s="1"/>
  <c r="AV29" i="70"/>
  <c r="AV125" i="70"/>
  <c r="AV101" i="70"/>
  <c r="AV102" i="70"/>
  <c r="AV63" i="70"/>
  <c r="AV17" i="70"/>
  <c r="AV160" i="70"/>
  <c r="AN52" i="64"/>
  <c r="AO51" i="64"/>
  <c r="AP18" i="64"/>
  <c r="AT134" i="70"/>
  <c r="AU103" i="70"/>
  <c r="AO30" i="64"/>
  <c r="T42" i="67"/>
  <c r="AP65" i="66"/>
  <c r="AP57" i="66"/>
  <c r="AP45" i="66"/>
  <c r="AP48" i="66" s="1"/>
  <c r="AQ38" i="66"/>
  <c r="AR17" i="66"/>
  <c r="AP57" i="67"/>
  <c r="AP58" i="67" s="1"/>
  <c r="AP65" i="67"/>
  <c r="AP45" i="67"/>
  <c r="AP48" i="67" s="1"/>
  <c r="AP57" i="65"/>
  <c r="AP58" i="65" s="1"/>
  <c r="AP65" i="65"/>
  <c r="AP45" i="65"/>
  <c r="AP48" i="65" s="1"/>
  <c r="AP38" i="65"/>
  <c r="AP39" i="65" s="1"/>
  <c r="AQ17" i="65"/>
  <c r="AO38" i="67"/>
  <c r="AO39" i="67" s="1"/>
  <c r="AP17" i="67"/>
  <c r="AQ46" i="67"/>
  <c r="AQ46" i="65"/>
  <c r="AU126" i="70"/>
  <c r="AU130" i="70"/>
  <c r="AQ22" i="64" s="1"/>
  <c r="AU132" i="70"/>
  <c r="AQ24" i="64" s="1"/>
  <c r="AU129" i="70"/>
  <c r="AQ21" i="64" s="1"/>
  <c r="AQ97" i="64"/>
  <c r="AQ57" i="64" s="1"/>
  <c r="AU131" i="70"/>
  <c r="AQ23" i="64" s="1"/>
  <c r="AQ97" i="66"/>
  <c r="AQ46" i="64"/>
  <c r="AQ97" i="67"/>
  <c r="AU133" i="70"/>
  <c r="AQ25" i="64" s="1"/>
  <c r="AU127" i="70"/>
  <c r="AQ19" i="64" s="1"/>
  <c r="AQ46" i="66"/>
  <c r="AQ33" i="64"/>
  <c r="AQ97" i="65"/>
  <c r="AU128" i="70"/>
  <c r="AQ20" i="64" s="1"/>
  <c r="AO51" i="67"/>
  <c r="AN52" i="67"/>
  <c r="T54" i="67"/>
  <c r="T85" i="67"/>
  <c r="T86" i="67" s="1"/>
  <c r="T84" i="67"/>
  <c r="T88" i="67" s="1"/>
  <c r="T91" i="67" s="1"/>
  <c r="T92" i="67" s="1"/>
  <c r="T55" i="67"/>
  <c r="T56" i="67" s="1"/>
  <c r="AP34" i="64"/>
  <c r="AP45" i="64"/>
  <c r="AO26" i="64"/>
  <c r="AO28" i="64" a="1"/>
  <c r="AO28" i="64" s="1"/>
  <c r="AO27" i="64" a="1"/>
  <c r="AO27" i="64" s="1"/>
  <c r="AO48" i="64" s="1"/>
  <c r="S90" i="67"/>
  <c r="AC42" i="65"/>
  <c r="AC55" i="65"/>
  <c r="AC84" i="65"/>
  <c r="AC85" i="65"/>
  <c r="AC86" i="65" s="1"/>
  <c r="AC54" i="65"/>
  <c r="AV103" i="70" l="1"/>
  <c r="AS38" i="64"/>
  <c r="AT17" i="64"/>
  <c r="AP51" i="65"/>
  <c r="AO52" i="65"/>
  <c r="T89" i="67"/>
  <c r="T90" i="67" s="1"/>
  <c r="AR38" i="66"/>
  <c r="AS17" i="66"/>
  <c r="AO52" i="64"/>
  <c r="AP51" i="64"/>
  <c r="AO52" i="66"/>
  <c r="AP51" i="66"/>
  <c r="AQ65" i="66"/>
  <c r="AQ45" i="66"/>
  <c r="AQ48" i="66" s="1"/>
  <c r="AQ57" i="66"/>
  <c r="U41" i="67"/>
  <c r="U47" i="67" s="1"/>
  <c r="U49" i="67" s="1"/>
  <c r="AP98" i="64"/>
  <c r="AP65" i="64"/>
  <c r="T60" i="67"/>
  <c r="T63" i="67" s="1"/>
  <c r="T64" i="67" s="1"/>
  <c r="T61" i="67"/>
  <c r="AQ65" i="65"/>
  <c r="AQ45" i="65"/>
  <c r="AQ48" i="65" s="1"/>
  <c r="AQ57" i="65"/>
  <c r="AQ58" i="65" s="1"/>
  <c r="AP38" i="67"/>
  <c r="AP39" i="67" s="1"/>
  <c r="AQ17" i="67"/>
  <c r="AP30" i="64"/>
  <c r="AW331" i="70"/>
  <c r="AW101" i="70"/>
  <c r="AX1" i="70"/>
  <c r="AW160" i="70"/>
  <c r="AW29" i="70"/>
  <c r="AW125" i="70"/>
  <c r="AW109" i="70"/>
  <c r="AW121" i="70" s="1"/>
  <c r="AW97" i="70"/>
  <c r="AW17" i="70"/>
  <c r="AW147" i="70"/>
  <c r="AW102" i="70"/>
  <c r="AW100" i="70" s="1"/>
  <c r="AW63" i="70"/>
  <c r="AO52" i="67"/>
  <c r="AP51" i="67"/>
  <c r="AR17" i="65"/>
  <c r="AQ38" i="65"/>
  <c r="AQ39" i="65" s="1"/>
  <c r="AQ45" i="64"/>
  <c r="AQ34" i="64"/>
  <c r="AQ65" i="67"/>
  <c r="AQ45" i="67"/>
  <c r="AQ48" i="67" s="1"/>
  <c r="AQ57" i="67"/>
  <c r="AQ58" i="67" s="1"/>
  <c r="AQ18" i="64"/>
  <c r="AU134" i="70"/>
  <c r="AP28" i="64" a="1"/>
  <c r="AP28" i="64" s="1"/>
  <c r="AP26" i="64"/>
  <c r="AP27" i="64" a="1"/>
  <c r="AP27" i="64" s="1"/>
  <c r="AP48" i="64" s="1"/>
  <c r="AV100" i="70"/>
  <c r="AR46" i="64"/>
  <c r="AR97" i="66"/>
  <c r="AR97" i="67"/>
  <c r="AV132" i="70"/>
  <c r="AR24" i="64" s="1"/>
  <c r="AV128" i="70"/>
  <c r="AR20" i="64" s="1"/>
  <c r="AR46" i="65"/>
  <c r="AR33" i="64"/>
  <c r="AR97" i="64"/>
  <c r="AR57" i="64" s="1"/>
  <c r="AV133" i="70"/>
  <c r="AR25" i="64" s="1"/>
  <c r="AV127" i="70"/>
  <c r="AR19" i="64" s="1"/>
  <c r="AR97" i="65"/>
  <c r="AR46" i="67"/>
  <c r="AR46" i="66"/>
  <c r="AV130" i="70"/>
  <c r="AR22" i="64" s="1"/>
  <c r="AV126" i="70"/>
  <c r="AV129" i="70"/>
  <c r="AR21" i="64" s="1"/>
  <c r="AV131" i="70"/>
  <c r="AR23" i="64" s="1"/>
  <c r="AD41" i="65"/>
  <c r="AD47" i="65" s="1"/>
  <c r="AD49" i="65" s="1"/>
  <c r="AC60" i="65"/>
  <c r="AC63" i="65" s="1"/>
  <c r="AC61" i="65"/>
  <c r="AC88" i="65"/>
  <c r="AC91" i="65" s="1"/>
  <c r="AC89" i="65"/>
  <c r="AC56" i="65"/>
  <c r="AT38" i="64" l="1"/>
  <c r="AU17" i="64"/>
  <c r="AW103" i="70"/>
  <c r="AQ51" i="65"/>
  <c r="AP52" i="65"/>
  <c r="U42" i="67"/>
  <c r="V41" i="67" s="1"/>
  <c r="V47" i="67" s="1"/>
  <c r="V49" i="67" s="1"/>
  <c r="AQ30" i="64"/>
  <c r="AR38" i="65"/>
  <c r="AR39" i="65" s="1"/>
  <c r="AS17" i="65"/>
  <c r="AQ38" i="67"/>
  <c r="AQ39" i="67" s="1"/>
  <c r="AR17" i="67"/>
  <c r="U55" i="67"/>
  <c r="U56" i="67" s="1"/>
  <c r="U54" i="67"/>
  <c r="U60" i="67" s="1"/>
  <c r="U63" i="67" s="1"/>
  <c r="U64" i="67" s="1"/>
  <c r="U84" i="67"/>
  <c r="U85" i="67"/>
  <c r="U86" i="67" s="1"/>
  <c r="AP52" i="64"/>
  <c r="AQ51" i="64"/>
  <c r="AR18" i="64"/>
  <c r="AV134" i="70"/>
  <c r="AR57" i="65"/>
  <c r="AR58" i="65" s="1"/>
  <c r="AR65" i="65"/>
  <c r="AR45" i="65"/>
  <c r="AR48" i="65" s="1"/>
  <c r="AR34" i="64"/>
  <c r="AR45" i="64"/>
  <c r="AR45" i="67"/>
  <c r="AR48" i="67" s="1"/>
  <c r="AR57" i="67"/>
  <c r="AR58" i="67" s="1"/>
  <c r="AR65" i="67"/>
  <c r="AQ27" i="64" a="1"/>
  <c r="AQ27" i="64" s="1"/>
  <c r="AQ48" i="64" s="1"/>
  <c r="AQ26" i="64"/>
  <c r="AQ28" i="64" a="1"/>
  <c r="AQ28" i="64" s="1"/>
  <c r="AQ98" i="64"/>
  <c r="AQ65" i="64"/>
  <c r="AP52" i="67"/>
  <c r="AQ51" i="67"/>
  <c r="T62" i="67"/>
  <c r="AR65" i="66"/>
  <c r="AR45" i="66"/>
  <c r="AR48" i="66" s="1"/>
  <c r="AR57" i="66"/>
  <c r="AS97" i="67"/>
  <c r="AS33" i="64"/>
  <c r="AS46" i="65"/>
  <c r="AS46" i="67"/>
  <c r="AS97" i="66"/>
  <c r="AW131" i="70"/>
  <c r="AS23" i="64" s="1"/>
  <c r="AS97" i="64"/>
  <c r="AS57" i="64" s="1"/>
  <c r="AW132" i="70"/>
  <c r="AS24" i="64" s="1"/>
  <c r="AW133" i="70"/>
  <c r="AS25" i="64" s="1"/>
  <c r="AW130" i="70"/>
  <c r="AS22" i="64" s="1"/>
  <c r="AW128" i="70"/>
  <c r="AS20" i="64" s="1"/>
  <c r="AW129" i="70"/>
  <c r="AS21" i="64" s="1"/>
  <c r="AS46" i="66"/>
  <c r="AW126" i="70"/>
  <c r="AS97" i="65"/>
  <c r="AW127" i="70"/>
  <c r="AS19" i="64" s="1"/>
  <c r="AS46" i="64"/>
  <c r="AX331" i="70"/>
  <c r="AX125" i="70"/>
  <c r="AX29" i="70"/>
  <c r="AX109" i="70"/>
  <c r="AX121" i="70" s="1"/>
  <c r="AX101" i="70"/>
  <c r="AX17" i="70"/>
  <c r="AX102" i="70"/>
  <c r="AX100" i="70" s="1"/>
  <c r="AX97" i="70"/>
  <c r="AY1" i="70"/>
  <c r="AX63" i="70"/>
  <c r="AX147" i="70"/>
  <c r="AX160" i="70"/>
  <c r="AQ51" i="66"/>
  <c r="AP52" i="66"/>
  <c r="AT17" i="66"/>
  <c r="AS38" i="66"/>
  <c r="AC62" i="65"/>
  <c r="AD54" i="65"/>
  <c r="AD60" i="65" s="1"/>
  <c r="AD63" i="65" s="1"/>
  <c r="AD55" i="65"/>
  <c r="AD84" i="65"/>
  <c r="AD88" i="65" s="1"/>
  <c r="AD91" i="65" s="1"/>
  <c r="AD85" i="65"/>
  <c r="AC64" i="65"/>
  <c r="AD42" i="65"/>
  <c r="AC90" i="65"/>
  <c r="AC92" i="65"/>
  <c r="AV17" i="64" l="1"/>
  <c r="AU38" i="64"/>
  <c r="AX103" i="70"/>
  <c r="AQ52" i="65"/>
  <c r="AR51" i="65"/>
  <c r="U61" i="67"/>
  <c r="U62" i="67" s="1"/>
  <c r="AX132" i="70"/>
  <c r="AT24" i="64" s="1"/>
  <c r="AT97" i="67"/>
  <c r="AT33" i="64"/>
  <c r="AX126" i="70"/>
  <c r="AT97" i="66"/>
  <c r="AX130" i="70"/>
  <c r="AT22" i="64" s="1"/>
  <c r="AX129" i="70"/>
  <c r="AT21" i="64" s="1"/>
  <c r="AT97" i="64"/>
  <c r="AT57" i="64" s="1"/>
  <c r="AT97" i="65"/>
  <c r="AX127" i="70"/>
  <c r="AT19" i="64" s="1"/>
  <c r="AT46" i="65"/>
  <c r="AT46" i="64"/>
  <c r="AX133" i="70"/>
  <c r="AT25" i="64" s="1"/>
  <c r="AX131" i="70"/>
  <c r="AT23" i="64" s="1"/>
  <c r="AX128" i="70"/>
  <c r="AT20" i="64" s="1"/>
  <c r="AT46" i="67"/>
  <c r="AT46" i="66"/>
  <c r="AS57" i="66"/>
  <c r="AS45" i="66"/>
  <c r="AS48" i="66" s="1"/>
  <c r="AS65" i="66"/>
  <c r="AS45" i="67"/>
  <c r="AS48" i="67" s="1"/>
  <c r="AS65" i="67"/>
  <c r="AS57" i="67"/>
  <c r="AS58" i="67" s="1"/>
  <c r="AT38" i="66"/>
  <c r="AU17" i="66"/>
  <c r="AR65" i="64"/>
  <c r="AR98" i="64"/>
  <c r="AR38" i="67"/>
  <c r="AR39" i="67" s="1"/>
  <c r="AS17" i="67"/>
  <c r="V42" i="67"/>
  <c r="AS45" i="65"/>
  <c r="AS48" i="65" s="1"/>
  <c r="AS57" i="65"/>
  <c r="AS58" i="65" s="1"/>
  <c r="AS65" i="65"/>
  <c r="AQ52" i="67"/>
  <c r="AR51" i="67"/>
  <c r="AR28" i="64" a="1"/>
  <c r="AR28" i="64" s="1"/>
  <c r="AR27" i="64" a="1"/>
  <c r="AR27" i="64" s="1"/>
  <c r="AR48" i="64" s="1"/>
  <c r="AR26" i="64"/>
  <c r="U88" i="67"/>
  <c r="U91" i="67" s="1"/>
  <c r="U92" i="67" s="1"/>
  <c r="U89" i="67"/>
  <c r="V85" i="67"/>
  <c r="V86" i="67" s="1"/>
  <c r="V54" i="67"/>
  <c r="V60" i="67" s="1"/>
  <c r="V63" i="67" s="1"/>
  <c r="V64" i="67" s="1"/>
  <c r="V84" i="67"/>
  <c r="V88" i="67" s="1"/>
  <c r="V55" i="67"/>
  <c r="V56" i="67" s="1"/>
  <c r="AQ52" i="66"/>
  <c r="AR51" i="66"/>
  <c r="AY97" i="70"/>
  <c r="AY147" i="70"/>
  <c r="AY63" i="70"/>
  <c r="AY331" i="70"/>
  <c r="AY125" i="70"/>
  <c r="AZ1" i="70"/>
  <c r="AY160" i="70"/>
  <c r="AY109" i="70"/>
  <c r="AY121" i="70" s="1"/>
  <c r="AY17" i="70"/>
  <c r="AY101" i="70"/>
  <c r="AY102" i="70"/>
  <c r="AY100" i="70" s="1"/>
  <c r="AY29" i="70"/>
  <c r="AS18" i="64"/>
  <c r="AW134" i="70"/>
  <c r="AS34" i="64"/>
  <c r="AS45" i="64"/>
  <c r="AR51" i="64"/>
  <c r="AQ52" i="64"/>
  <c r="AT17" i="65"/>
  <c r="AS38" i="65"/>
  <c r="AS39" i="65" s="1"/>
  <c r="AR30" i="64"/>
  <c r="AD89" i="65"/>
  <c r="AD90" i="65" s="1"/>
  <c r="AD64" i="65"/>
  <c r="AD92" i="65"/>
  <c r="AE41" i="65"/>
  <c r="AE47" i="65" s="1"/>
  <c r="AE49" i="65" s="1"/>
  <c r="AD61" i="65"/>
  <c r="AD86" i="65"/>
  <c r="AD56" i="65"/>
  <c r="AW17" i="64" l="1"/>
  <c r="AV38" i="64"/>
  <c r="AR52" i="65"/>
  <c r="AS51" i="65"/>
  <c r="AY103" i="70"/>
  <c r="V91" i="67"/>
  <c r="V92" i="67" s="1"/>
  <c r="AT38" i="65"/>
  <c r="AT39" i="65" s="1"/>
  <c r="AU17" i="65"/>
  <c r="AS98" i="64"/>
  <c r="AS65" i="64"/>
  <c r="AT45" i="67"/>
  <c r="AT48" i="67" s="1"/>
  <c r="AT65" i="67"/>
  <c r="AT57" i="67"/>
  <c r="AT58" i="67" s="1"/>
  <c r="AZ147" i="70"/>
  <c r="AZ101" i="70"/>
  <c r="AZ63" i="70"/>
  <c r="AZ125" i="70"/>
  <c r="AZ97" i="70"/>
  <c r="AZ29" i="70"/>
  <c r="AZ160" i="70"/>
  <c r="AZ109" i="70"/>
  <c r="AZ121" i="70" s="1"/>
  <c r="BA1" i="70"/>
  <c r="AZ17" i="70"/>
  <c r="AZ331" i="70"/>
  <c r="AZ102" i="70"/>
  <c r="U90" i="67"/>
  <c r="V89" i="67"/>
  <c r="W41" i="67"/>
  <c r="W47" i="67" s="1"/>
  <c r="W49" i="67" s="1"/>
  <c r="V61" i="67"/>
  <c r="AT65" i="65"/>
  <c r="AT45" i="65"/>
  <c r="AT48" i="65" s="1"/>
  <c r="AT57" i="65"/>
  <c r="AT58" i="65" s="1"/>
  <c r="AT45" i="66"/>
  <c r="AT48" i="66" s="1"/>
  <c r="AT65" i="66"/>
  <c r="AT57" i="66"/>
  <c r="AS30" i="64"/>
  <c r="AR52" i="64"/>
  <c r="AS51" i="64"/>
  <c r="AS27" i="64" a="1"/>
  <c r="AS27" i="64" s="1"/>
  <c r="AS48" i="64" s="1"/>
  <c r="AS28" i="64" a="1"/>
  <c r="AS28" i="64" s="1"/>
  <c r="AS26" i="64"/>
  <c r="AS51" i="67"/>
  <c r="AR52" i="67"/>
  <c r="AT17" i="67"/>
  <c r="AS38" i="67"/>
  <c r="AS39" i="67" s="1"/>
  <c r="AU38" i="66"/>
  <c r="AV17" i="66"/>
  <c r="AT18" i="64"/>
  <c r="AX134" i="70"/>
  <c r="AU33" i="64"/>
  <c r="AY132" i="70"/>
  <c r="AU24" i="64" s="1"/>
  <c r="AU97" i="65"/>
  <c r="AU46" i="64"/>
  <c r="AY127" i="70"/>
  <c r="AU19" i="64" s="1"/>
  <c r="AU46" i="66"/>
  <c r="AY129" i="70"/>
  <c r="AU21" i="64" s="1"/>
  <c r="AY130" i="70"/>
  <c r="AU22" i="64" s="1"/>
  <c r="AU97" i="67"/>
  <c r="AU46" i="67"/>
  <c r="AY128" i="70"/>
  <c r="AU20" i="64" s="1"/>
  <c r="AY131" i="70"/>
  <c r="AU23" i="64" s="1"/>
  <c r="AU97" i="64"/>
  <c r="AU57" i="64" s="1"/>
  <c r="AY133" i="70"/>
  <c r="AU25" i="64" s="1"/>
  <c r="AU46" i="65"/>
  <c r="AU97" i="66"/>
  <c r="AY126" i="70"/>
  <c r="AS51" i="66"/>
  <c r="AR52" i="66"/>
  <c r="AT34" i="64"/>
  <c r="AT45" i="64"/>
  <c r="AE42" i="65"/>
  <c r="AD62" i="65"/>
  <c r="AE84" i="65"/>
  <c r="AE55" i="65"/>
  <c r="AE56" i="65" s="1"/>
  <c r="AE85" i="65"/>
  <c r="AE54" i="65"/>
  <c r="AE60" i="65" s="1"/>
  <c r="AE63" i="65" s="1"/>
  <c r="AW38" i="64" l="1"/>
  <c r="AX17" i="64"/>
  <c r="AS52" i="65"/>
  <c r="AT51" i="65"/>
  <c r="AZ100" i="70"/>
  <c r="W42" i="67"/>
  <c r="X41" i="67" s="1"/>
  <c r="X47" i="67" s="1"/>
  <c r="X49" i="67" s="1"/>
  <c r="AY134" i="70"/>
  <c r="AU18" i="64"/>
  <c r="AU57" i="67"/>
  <c r="AU58" i="67" s="1"/>
  <c r="AU65" i="67"/>
  <c r="AU45" i="67"/>
  <c r="AU48" i="67" s="1"/>
  <c r="AU45" i="64"/>
  <c r="AU34" i="64"/>
  <c r="AS52" i="67"/>
  <c r="AT51" i="67"/>
  <c r="AS52" i="64"/>
  <c r="AT51" i="64"/>
  <c r="V90" i="67"/>
  <c r="AZ103" i="70"/>
  <c r="AT98" i="64"/>
  <c r="AT65" i="64"/>
  <c r="AU65" i="66"/>
  <c r="AU45" i="66"/>
  <c r="AU48" i="66" s="1"/>
  <c r="AU57" i="66"/>
  <c r="V62" i="67"/>
  <c r="BA331" i="70"/>
  <c r="BA109" i="70"/>
  <c r="BA121" i="70" s="1"/>
  <c r="BA97" i="70"/>
  <c r="BA147" i="70"/>
  <c r="BA102" i="70"/>
  <c r="BB1" i="70"/>
  <c r="BA63" i="70"/>
  <c r="BA101" i="70"/>
  <c r="BA125" i="70"/>
  <c r="BA29" i="70"/>
  <c r="BA160" i="70"/>
  <c r="BA17" i="70"/>
  <c r="AU45" i="65"/>
  <c r="AU48" i="65" s="1"/>
  <c r="AU65" i="65"/>
  <c r="AU57" i="65"/>
  <c r="AU58" i="65" s="1"/>
  <c r="AT28" i="64" a="1"/>
  <c r="AT28" i="64" s="1"/>
  <c r="AT26" i="64"/>
  <c r="AT27" i="64" a="1"/>
  <c r="AT27" i="64" s="1"/>
  <c r="AT48" i="64" s="1"/>
  <c r="AT38" i="67"/>
  <c r="AT39" i="67" s="1"/>
  <c r="AU17" i="67"/>
  <c r="AT30" i="64"/>
  <c r="AZ126" i="70"/>
  <c r="AV97" i="64"/>
  <c r="AV57" i="64" s="1"/>
  <c r="AV33" i="64"/>
  <c r="AV46" i="64"/>
  <c r="AZ128" i="70"/>
  <c r="AV20" i="64" s="1"/>
  <c r="AV97" i="67"/>
  <c r="AZ133" i="70"/>
  <c r="AV25" i="64" s="1"/>
  <c r="AV97" i="65"/>
  <c r="AZ132" i="70"/>
  <c r="AV24" i="64" s="1"/>
  <c r="AZ130" i="70"/>
  <c r="AV22" i="64" s="1"/>
  <c r="AV46" i="65"/>
  <c r="AZ131" i="70"/>
  <c r="AV23" i="64" s="1"/>
  <c r="AV97" i="66"/>
  <c r="AV46" i="67"/>
  <c r="AV46" i="66"/>
  <c r="AZ127" i="70"/>
  <c r="AV19" i="64" s="1"/>
  <c r="AZ129" i="70"/>
  <c r="AV21" i="64" s="1"/>
  <c r="AU38" i="65"/>
  <c r="AU39" i="65" s="1"/>
  <c r="AV17" i="65"/>
  <c r="AS52" i="66"/>
  <c r="AT51" i="66"/>
  <c r="AV38" i="66"/>
  <c r="AW17" i="66"/>
  <c r="W85" i="67"/>
  <c r="W86" i="67" s="1"/>
  <c r="W55" i="67"/>
  <c r="W56" i="67" s="1"/>
  <c r="W84" i="67"/>
  <c r="W88" i="67" s="1"/>
  <c r="W91" i="67" s="1"/>
  <c r="W92" i="67" s="1"/>
  <c r="W54" i="67"/>
  <c r="W60" i="67" s="1"/>
  <c r="W63" i="67" s="1"/>
  <c r="W64" i="67" s="1"/>
  <c r="AE88" i="65"/>
  <c r="AE91" i="65" s="1"/>
  <c r="AE89" i="65"/>
  <c r="AF41" i="65"/>
  <c r="AF47" i="65" s="1"/>
  <c r="AF49" i="65" s="1"/>
  <c r="AE64" i="65"/>
  <c r="AE86" i="65"/>
  <c r="AE61" i="65"/>
  <c r="AY17" i="64" l="1"/>
  <c r="AX38" i="64"/>
  <c r="BA100" i="70"/>
  <c r="AU51" i="65"/>
  <c r="AT52" i="65"/>
  <c r="AU51" i="66"/>
  <c r="AT52" i="66"/>
  <c r="AV34" i="64"/>
  <c r="AV45" i="64"/>
  <c r="AV45" i="67"/>
  <c r="AV48" i="67" s="1"/>
  <c r="AV57" i="67"/>
  <c r="AV58" i="67" s="1"/>
  <c r="AV65" i="67"/>
  <c r="AU30" i="64"/>
  <c r="AX17" i="66"/>
  <c r="AW38" i="66"/>
  <c r="AV65" i="66"/>
  <c r="AV57" i="66"/>
  <c r="AV45" i="66"/>
  <c r="AV48" i="66" s="1"/>
  <c r="AV18" i="64"/>
  <c r="AZ134" i="70"/>
  <c r="AU38" i="67"/>
  <c r="AU39" i="67" s="1"/>
  <c r="AV17" i="67"/>
  <c r="BB160" i="70"/>
  <c r="BB63" i="70"/>
  <c r="BB29" i="70"/>
  <c r="BB109" i="70"/>
  <c r="BB121" i="70" s="1"/>
  <c r="BB101" i="70"/>
  <c r="BB17" i="70"/>
  <c r="BB102" i="70"/>
  <c r="BB100" i="70" s="1"/>
  <c r="BC1" i="70"/>
  <c r="BB125" i="70"/>
  <c r="BB147" i="70"/>
  <c r="BB331" i="70"/>
  <c r="BB97" i="70"/>
  <c r="BA129" i="70"/>
  <c r="AW21" i="64" s="1"/>
  <c r="BA133" i="70"/>
  <c r="AW25" i="64" s="1"/>
  <c r="BA128" i="70"/>
  <c r="AW20" i="64" s="1"/>
  <c r="AW46" i="66"/>
  <c r="BA132" i="70"/>
  <c r="AW24" i="64" s="1"/>
  <c r="BA131" i="70"/>
  <c r="AW23" i="64" s="1"/>
  <c r="BA126" i="70"/>
  <c r="AW46" i="65"/>
  <c r="AW46" i="64"/>
  <c r="AW97" i="65"/>
  <c r="BA127" i="70"/>
  <c r="AW19" i="64" s="1"/>
  <c r="AW97" i="64"/>
  <c r="AW57" i="64" s="1"/>
  <c r="AW46" i="67"/>
  <c r="AW33" i="64"/>
  <c r="BA130" i="70"/>
  <c r="AW22" i="64" s="1"/>
  <c r="AW97" i="67"/>
  <c r="AW97" i="66"/>
  <c r="AU51" i="64"/>
  <c r="AT52" i="64"/>
  <c r="AU65" i="64"/>
  <c r="AU98" i="64"/>
  <c r="AV57" i="65"/>
  <c r="AV58" i="65" s="1"/>
  <c r="AV65" i="65"/>
  <c r="AV45" i="65"/>
  <c r="AV48" i="65" s="1"/>
  <c r="X42" i="67"/>
  <c r="AU26" i="64"/>
  <c r="AU28" i="64" a="1"/>
  <c r="AU28" i="64" s="1"/>
  <c r="AU27" i="64" a="1"/>
  <c r="AU27" i="64" s="1"/>
  <c r="AU48" i="64" s="1"/>
  <c r="AV38" i="65"/>
  <c r="AV39" i="65" s="1"/>
  <c r="AW17" i="65"/>
  <c r="X85" i="67"/>
  <c r="X86" i="67" s="1"/>
  <c r="X54" i="67"/>
  <c r="X60" i="67" s="1"/>
  <c r="X63" i="67" s="1"/>
  <c r="X64" i="67" s="1"/>
  <c r="X84" i="67"/>
  <c r="X88" i="67" s="1"/>
  <c r="X91" i="67" s="1"/>
  <c r="X92" i="67" s="1"/>
  <c r="X55" i="67"/>
  <c r="X56" i="67" s="1"/>
  <c r="BA103" i="70"/>
  <c r="W61" i="67"/>
  <c r="W89" i="67"/>
  <c r="AT52" i="67"/>
  <c r="AU51" i="67"/>
  <c r="AE62" i="65"/>
  <c r="AE90" i="65"/>
  <c r="AF85" i="65"/>
  <c r="AF86" i="65" s="1"/>
  <c r="AF84" i="65"/>
  <c r="AF88" i="65" s="1"/>
  <c r="AF91" i="65" s="1"/>
  <c r="AF54" i="65"/>
  <c r="AF60" i="65" s="1"/>
  <c r="AF63" i="65" s="1"/>
  <c r="AF55" i="65"/>
  <c r="AE92" i="65"/>
  <c r="AF42" i="65"/>
  <c r="AZ17" i="64" l="1"/>
  <c r="AY38" i="64"/>
  <c r="AU52" i="65"/>
  <c r="AV51" i="65"/>
  <c r="AW65" i="66"/>
  <c r="AW57" i="66"/>
  <c r="AW45" i="66"/>
  <c r="AW48" i="66" s="1"/>
  <c r="BB103" i="70"/>
  <c r="AV30" i="64"/>
  <c r="AW38" i="65"/>
  <c r="AW39" i="65" s="1"/>
  <c r="AX17" i="65"/>
  <c r="W90" i="67"/>
  <c r="X89" i="67"/>
  <c r="AW65" i="67"/>
  <c r="AW45" i="67"/>
  <c r="AW48" i="67" s="1"/>
  <c r="AW57" i="67"/>
  <c r="AW58" i="67" s="1"/>
  <c r="BC160" i="70"/>
  <c r="BC125" i="70"/>
  <c r="BC17" i="70"/>
  <c r="BC147" i="70"/>
  <c r="BC109" i="70"/>
  <c r="BC121" i="70" s="1"/>
  <c r="BC29" i="70"/>
  <c r="BC101" i="70"/>
  <c r="BC103" i="70" s="1"/>
  <c r="BD1" i="70"/>
  <c r="BC97" i="70"/>
  <c r="BC102" i="70"/>
  <c r="BC331" i="70"/>
  <c r="BC63" i="70"/>
  <c r="BB132" i="70"/>
  <c r="AX24" i="64" s="1"/>
  <c r="AX97" i="66"/>
  <c r="AX97" i="64"/>
  <c r="AX57" i="64" s="1"/>
  <c r="BB133" i="70"/>
  <c r="AX25" i="64" s="1"/>
  <c r="AX97" i="67"/>
  <c r="AX46" i="65"/>
  <c r="BB129" i="70"/>
  <c r="AX21" i="64" s="1"/>
  <c r="BB130" i="70"/>
  <c r="AX22" i="64" s="1"/>
  <c r="BB131" i="70"/>
  <c r="AX23" i="64" s="1"/>
  <c r="AX46" i="67"/>
  <c r="AX46" i="64"/>
  <c r="AX97" i="65"/>
  <c r="AX33" i="64"/>
  <c r="BB128" i="70"/>
  <c r="AX20" i="64" s="1"/>
  <c r="AX46" i="66"/>
  <c r="BB127" i="70"/>
  <c r="AX19" i="64" s="1"/>
  <c r="BB126" i="70"/>
  <c r="AV98" i="64"/>
  <c r="AV65" i="64"/>
  <c r="W62" i="67"/>
  <c r="X61" i="67"/>
  <c r="Y41" i="67"/>
  <c r="Y47" i="67" s="1"/>
  <c r="Y49" i="67" s="1"/>
  <c r="AW18" i="64"/>
  <c r="BA134" i="70"/>
  <c r="AV27" i="64" a="1"/>
  <c r="AV27" i="64" s="1"/>
  <c r="AV48" i="64" s="1"/>
  <c r="AV28" i="64" a="1"/>
  <c r="AV28" i="64" s="1"/>
  <c r="AV26" i="64"/>
  <c r="AV51" i="67"/>
  <c r="AU52" i="67"/>
  <c r="AV51" i="64"/>
  <c r="AU52" i="64"/>
  <c r="AW34" i="64"/>
  <c r="AW45" i="64"/>
  <c r="AW45" i="65"/>
  <c r="AW48" i="65" s="1"/>
  <c r="AW65" i="65"/>
  <c r="AW57" i="65"/>
  <c r="AW58" i="65" s="1"/>
  <c r="AV38" i="67"/>
  <c r="AV39" i="67" s="1"/>
  <c r="AW17" i="67"/>
  <c r="AY17" i="66"/>
  <c r="AX38" i="66"/>
  <c r="AU52" i="66"/>
  <c r="AV51" i="66"/>
  <c r="AF61" i="65"/>
  <c r="AF62" i="65" s="1"/>
  <c r="AF92" i="65"/>
  <c r="AF56" i="65"/>
  <c r="AG41" i="65"/>
  <c r="AG47" i="65" s="1"/>
  <c r="AG49" i="65" s="1"/>
  <c r="AF64" i="65"/>
  <c r="AF89" i="65"/>
  <c r="BA17" i="64" l="1"/>
  <c r="AZ38" i="64"/>
  <c r="AV52" i="65"/>
  <c r="AW51" i="65"/>
  <c r="Y42" i="67"/>
  <c r="Z41" i="67" s="1"/>
  <c r="Z47" i="67" s="1"/>
  <c r="Z49" i="67" s="1"/>
  <c r="AY17" i="65"/>
  <c r="AX38" i="65"/>
  <c r="AX39" i="65" s="1"/>
  <c r="Y54" i="67"/>
  <c r="Y60" i="67" s="1"/>
  <c r="Y63" i="67" s="1"/>
  <c r="Y64" i="67" s="1"/>
  <c r="Y85" i="67"/>
  <c r="Y86" i="67" s="1"/>
  <c r="Y84" i="67"/>
  <c r="Y88" i="67" s="1"/>
  <c r="Y91" i="67" s="1"/>
  <c r="Y92" i="67" s="1"/>
  <c r="Y55" i="67"/>
  <c r="Y56" i="67" s="1"/>
  <c r="AX45" i="66"/>
  <c r="AX48" i="66" s="1"/>
  <c r="AX57" i="66"/>
  <c r="AX65" i="66"/>
  <c r="BC100" i="70"/>
  <c r="AW98" i="64"/>
  <c r="AW65" i="64"/>
  <c r="AY38" i="66"/>
  <c r="AZ17" i="66"/>
  <c r="AV52" i="67"/>
  <c r="AW51" i="67"/>
  <c r="X62" i="67"/>
  <c r="AX18" i="64"/>
  <c r="BB134" i="70"/>
  <c r="AX34" i="64"/>
  <c r="AX45" i="64"/>
  <c r="AX45" i="67"/>
  <c r="AX48" i="67" s="1"/>
  <c r="AX57" i="67"/>
  <c r="AX58" i="67" s="1"/>
  <c r="AX65" i="67"/>
  <c r="BC128" i="70"/>
  <c r="AY20" i="64" s="1"/>
  <c r="AY46" i="67"/>
  <c r="BC132" i="70"/>
  <c r="AY24" i="64" s="1"/>
  <c r="AY97" i="66"/>
  <c r="BC131" i="70"/>
  <c r="AY23" i="64" s="1"/>
  <c r="BC129" i="70"/>
  <c r="AY21" i="64" s="1"/>
  <c r="AY97" i="67"/>
  <c r="BC130" i="70"/>
  <c r="AY22" i="64" s="1"/>
  <c r="AY46" i="64"/>
  <c r="BC126" i="70"/>
  <c r="AY97" i="64"/>
  <c r="AY57" i="64" s="1"/>
  <c r="BC133" i="70"/>
  <c r="AY25" i="64" s="1"/>
  <c r="AY46" i="65"/>
  <c r="BC127" i="70"/>
  <c r="AY19" i="64" s="1"/>
  <c r="AY97" i="65"/>
  <c r="AY46" i="66"/>
  <c r="AY33" i="64"/>
  <c r="X90" i="67"/>
  <c r="AW30" i="64"/>
  <c r="AW27" i="64" a="1"/>
  <c r="AW27" i="64" s="1"/>
  <c r="AW48" i="64" s="1"/>
  <c r="AW28" i="64" a="1"/>
  <c r="AW28" i="64" s="1"/>
  <c r="AW26" i="64"/>
  <c r="AW51" i="66"/>
  <c r="AV52" i="66"/>
  <c r="AX17" i="67"/>
  <c r="AW38" i="67"/>
  <c r="AW39" i="67" s="1"/>
  <c r="AV52" i="64"/>
  <c r="AW51" i="64"/>
  <c r="AX45" i="65"/>
  <c r="AX48" i="65" s="1"/>
  <c r="AX65" i="65"/>
  <c r="AX57" i="65"/>
  <c r="AX58" i="65" s="1"/>
  <c r="BD147" i="70"/>
  <c r="BD97" i="70"/>
  <c r="BD102" i="70"/>
  <c r="BD125" i="70"/>
  <c r="BD63" i="70"/>
  <c r="BD29" i="70"/>
  <c r="BD109" i="70"/>
  <c r="BD121" i="70" s="1"/>
  <c r="BD160" i="70"/>
  <c r="BE1" i="70"/>
  <c r="BD331" i="70"/>
  <c r="BD17" i="70"/>
  <c r="BD101" i="70"/>
  <c r="AG42" i="65"/>
  <c r="AH41" i="65" s="1"/>
  <c r="AH47" i="65" s="1"/>
  <c r="AH49" i="65" s="1"/>
  <c r="AF90" i="65"/>
  <c r="AG55" i="65"/>
  <c r="AG84" i="65"/>
  <c r="AG88" i="65" s="1"/>
  <c r="AG91" i="65" s="1"/>
  <c r="AG54" i="65"/>
  <c r="AG85" i="65"/>
  <c r="BA38" i="64" l="1"/>
  <c r="BB17" i="64"/>
  <c r="AW52" i="65"/>
  <c r="AX51" i="65"/>
  <c r="BD100" i="70"/>
  <c r="Y89" i="67"/>
  <c r="Y90" i="67" s="1"/>
  <c r="Z42" i="67"/>
  <c r="Y61" i="67"/>
  <c r="Y62" i="67" s="1"/>
  <c r="BE160" i="70"/>
  <c r="BE147" i="70"/>
  <c r="BE17" i="70"/>
  <c r="BE109" i="70"/>
  <c r="BE121" i="70" s="1"/>
  <c r="BE29" i="70"/>
  <c r="BE102" i="70"/>
  <c r="BE97" i="70"/>
  <c r="BE125" i="70"/>
  <c r="BE63" i="70"/>
  <c r="BE101" i="70"/>
  <c r="BE331" i="70"/>
  <c r="BF1" i="70"/>
  <c r="AX51" i="64"/>
  <c r="AW52" i="64"/>
  <c r="AY34" i="64"/>
  <c r="AY45" i="64"/>
  <c r="AZ38" i="66"/>
  <c r="BA17" i="66"/>
  <c r="BD103" i="70"/>
  <c r="AW52" i="66"/>
  <c r="AX51" i="66"/>
  <c r="AX30" i="64"/>
  <c r="AY65" i="66"/>
  <c r="AY57" i="66"/>
  <c r="AY45" i="66"/>
  <c r="AY48" i="66" s="1"/>
  <c r="AX98" i="64"/>
  <c r="AX65" i="64"/>
  <c r="AY38" i="65"/>
  <c r="AY39" i="65" s="1"/>
  <c r="AZ17" i="65"/>
  <c r="BD131" i="70"/>
  <c r="AZ23" i="64" s="1"/>
  <c r="AZ46" i="65"/>
  <c r="BD129" i="70"/>
  <c r="AZ21" i="64" s="1"/>
  <c r="AZ97" i="66"/>
  <c r="BD126" i="70"/>
  <c r="BD130" i="70"/>
  <c r="AZ22" i="64" s="1"/>
  <c r="BD133" i="70"/>
  <c r="AZ25" i="64" s="1"/>
  <c r="AZ46" i="64"/>
  <c r="BD127" i="70"/>
  <c r="AZ19" i="64" s="1"/>
  <c r="BD132" i="70"/>
  <c r="AZ24" i="64" s="1"/>
  <c r="AZ97" i="65"/>
  <c r="AZ46" i="66"/>
  <c r="AZ97" i="67"/>
  <c r="AZ46" i="67"/>
  <c r="BD128" i="70"/>
  <c r="AZ20" i="64" s="1"/>
  <c r="AZ33" i="64"/>
  <c r="AZ97" i="64"/>
  <c r="AZ57" i="64" s="1"/>
  <c r="AY65" i="65"/>
  <c r="AY45" i="65"/>
  <c r="AY48" i="65" s="1"/>
  <c r="AY57" i="65"/>
  <c r="AY58" i="65" s="1"/>
  <c r="AY57" i="67"/>
  <c r="AY58" i="67" s="1"/>
  <c r="AY65" i="67"/>
  <c r="AY45" i="67"/>
  <c r="AY48" i="67" s="1"/>
  <c r="AW52" i="67"/>
  <c r="AX51" i="67"/>
  <c r="AY17" i="67"/>
  <c r="AX38" i="67"/>
  <c r="AX39" i="67" s="1"/>
  <c r="AY18" i="64"/>
  <c r="BC134" i="70"/>
  <c r="AX27" i="64" a="1"/>
  <c r="AX27" i="64" s="1"/>
  <c r="AX48" i="64" s="1"/>
  <c r="AX26" i="64"/>
  <c r="AX28" i="64" a="1"/>
  <c r="AX28" i="64" s="1"/>
  <c r="Z55" i="67"/>
  <c r="Z56" i="67" s="1"/>
  <c r="Z85" i="67"/>
  <c r="Z86" i="67" s="1"/>
  <c r="Z84" i="67"/>
  <c r="Z88" i="67" s="1"/>
  <c r="Z91" i="67" s="1"/>
  <c r="Z92" i="67" s="1"/>
  <c r="Z54" i="67"/>
  <c r="Z60" i="67" s="1"/>
  <c r="Z63" i="67" s="1"/>
  <c r="Z64" i="67" s="1"/>
  <c r="AH55" i="65"/>
  <c r="AH84" i="65"/>
  <c r="AH88" i="65" s="1"/>
  <c r="AH91" i="65" s="1"/>
  <c r="AH85" i="65"/>
  <c r="AH54" i="65"/>
  <c r="AH60" i="65" s="1"/>
  <c r="AG86" i="65"/>
  <c r="AG92" i="65"/>
  <c r="AH42" i="65"/>
  <c r="AG60" i="65"/>
  <c r="AG63" i="65" s="1"/>
  <c r="AG61" i="65"/>
  <c r="AG56" i="65"/>
  <c r="AG89" i="65"/>
  <c r="BB38" i="64" l="1"/>
  <c r="BC17" i="64"/>
  <c r="AX52" i="65"/>
  <c r="AY51" i="65"/>
  <c r="BE103" i="70"/>
  <c r="AA41" i="67"/>
  <c r="AA47" i="67" s="1"/>
  <c r="AA49" i="67" s="1"/>
  <c r="AY38" i="67"/>
  <c r="AY39" i="67" s="1"/>
  <c r="AZ17" i="67"/>
  <c r="AY51" i="66"/>
  <c r="AX52" i="66"/>
  <c r="BB17" i="66"/>
  <c r="BA38" i="66"/>
  <c r="BF102" i="70"/>
  <c r="BF63" i="70"/>
  <c r="BF97" i="70"/>
  <c r="BF147" i="70"/>
  <c r="BF160" i="70"/>
  <c r="BF101" i="70"/>
  <c r="BF331" i="70"/>
  <c r="BF125" i="70"/>
  <c r="BG1" i="70"/>
  <c r="BF109" i="70"/>
  <c r="BF121" i="70" s="1"/>
  <c r="BF29" i="70"/>
  <c r="BF17" i="70"/>
  <c r="BE133" i="70"/>
  <c r="BA25" i="64" s="1"/>
  <c r="BA97" i="67"/>
  <c r="BA33" i="64"/>
  <c r="BA97" i="64"/>
  <c r="BA57" i="64" s="1"/>
  <c r="BA46" i="64"/>
  <c r="BE128" i="70"/>
  <c r="BA20" i="64" s="1"/>
  <c r="BA46" i="67"/>
  <c r="BE130" i="70"/>
  <c r="BA22" i="64" s="1"/>
  <c r="BA97" i="66"/>
  <c r="BE127" i="70"/>
  <c r="BA19" i="64" s="1"/>
  <c r="BA46" i="66"/>
  <c r="BA97" i="65"/>
  <c r="BE129" i="70"/>
  <c r="BA21" i="64" s="1"/>
  <c r="BA46" i="65"/>
  <c r="BE126" i="70"/>
  <c r="BE131" i="70"/>
  <c r="BA23" i="64" s="1"/>
  <c r="BE132" i="70"/>
  <c r="BA24" i="64" s="1"/>
  <c r="AY51" i="67"/>
  <c r="AX52" i="67"/>
  <c r="AZ57" i="67"/>
  <c r="AZ58" i="67" s="1"/>
  <c r="AZ45" i="67"/>
  <c r="AZ48" i="67" s="1"/>
  <c r="AZ65" i="67"/>
  <c r="AZ18" i="64"/>
  <c r="BD134" i="70"/>
  <c r="AY65" i="64"/>
  <c r="AY98" i="64"/>
  <c r="AY26" i="64"/>
  <c r="AY27" i="64" a="1"/>
  <c r="AY27" i="64" s="1"/>
  <c r="AY48" i="64" s="1"/>
  <c r="AY28" i="64" a="1"/>
  <c r="AY28" i="64" s="1"/>
  <c r="AZ34" i="64"/>
  <c r="AZ45" i="64"/>
  <c r="AZ45" i="66"/>
  <c r="AZ48" i="66" s="1"/>
  <c r="AZ65" i="66"/>
  <c r="AZ57" i="66"/>
  <c r="AZ38" i="65"/>
  <c r="AZ39" i="65" s="1"/>
  <c r="BA17" i="65"/>
  <c r="Z61" i="67"/>
  <c r="BE100" i="70"/>
  <c r="Z89" i="67"/>
  <c r="AZ57" i="65"/>
  <c r="AZ58" i="65" s="1"/>
  <c r="AZ45" i="65"/>
  <c r="AZ48" i="65" s="1"/>
  <c r="AZ65" i="65"/>
  <c r="AY30" i="64"/>
  <c r="AX52" i="64"/>
  <c r="AY51" i="64"/>
  <c r="AH86" i="65"/>
  <c r="AH56" i="65"/>
  <c r="AG64" i="65"/>
  <c r="AH63" i="65"/>
  <c r="AG90" i="65"/>
  <c r="AH89" i="65"/>
  <c r="AH61" i="65"/>
  <c r="AG62" i="65"/>
  <c r="AH92" i="65"/>
  <c r="AI41" i="65"/>
  <c r="AI47" i="65" s="1"/>
  <c r="AI49" i="65" s="1"/>
  <c r="BC38" i="64" l="1"/>
  <c r="BD17" i="64"/>
  <c r="AY52" i="65"/>
  <c r="AZ51" i="65"/>
  <c r="BF103" i="70"/>
  <c r="AA42" i="67"/>
  <c r="AA55" i="67"/>
  <c r="AA56" i="67" s="1"/>
  <c r="AA84" i="67"/>
  <c r="AA88" i="67" s="1"/>
  <c r="AA91" i="67" s="1"/>
  <c r="AA92" i="67" s="1"/>
  <c r="AA85" i="67"/>
  <c r="AA86" i="67" s="1"/>
  <c r="AA54" i="67"/>
  <c r="AA60" i="67" s="1"/>
  <c r="AA63" i="67" s="1"/>
  <c r="AA64" i="67" s="1"/>
  <c r="AZ51" i="67"/>
  <c r="AY52" i="67"/>
  <c r="BA65" i="67"/>
  <c r="BA57" i="67"/>
  <c r="BA58" i="67" s="1"/>
  <c r="BA45" i="67"/>
  <c r="BA48" i="67" s="1"/>
  <c r="BB97" i="65"/>
  <c r="BB97" i="64"/>
  <c r="BB57" i="64" s="1"/>
  <c r="BB46" i="66"/>
  <c r="BF130" i="70"/>
  <c r="BB22" i="64" s="1"/>
  <c r="BF129" i="70"/>
  <c r="BB21" i="64" s="1"/>
  <c r="BF127" i="70"/>
  <c r="BB19" i="64" s="1"/>
  <c r="BB97" i="67"/>
  <c r="BB46" i="65"/>
  <c r="BF131" i="70"/>
  <c r="BB23" i="64" s="1"/>
  <c r="BB46" i="64"/>
  <c r="BB97" i="66"/>
  <c r="BF132" i="70"/>
  <c r="BB24" i="64" s="1"/>
  <c r="BF133" i="70"/>
  <c r="BB25" i="64" s="1"/>
  <c r="BB46" i="67"/>
  <c r="BF126" i="70"/>
  <c r="BF128" i="70"/>
  <c r="BB20" i="64" s="1"/>
  <c r="BB33" i="64"/>
  <c r="BA65" i="66"/>
  <c r="BA57" i="66"/>
  <c r="BA45" i="66"/>
  <c r="BA48" i="66" s="1"/>
  <c r="BG331" i="70"/>
  <c r="BG125" i="70"/>
  <c r="BG147" i="70"/>
  <c r="BG102" i="70"/>
  <c r="BG29" i="70"/>
  <c r="BG101" i="70"/>
  <c r="BH1" i="70"/>
  <c r="BG97" i="70"/>
  <c r="BG63" i="70"/>
  <c r="BG160" i="70"/>
  <c r="BG109" i="70"/>
  <c r="BG121" i="70" s="1"/>
  <c r="BG17" i="70"/>
  <c r="BF100" i="70"/>
  <c r="AY52" i="66"/>
  <c r="AZ51" i="66"/>
  <c r="AZ51" i="64"/>
  <c r="AY52" i="64"/>
  <c r="AZ98" i="64"/>
  <c r="AZ65" i="64"/>
  <c r="BA45" i="65"/>
  <c r="BA48" i="65" s="1"/>
  <c r="BA65" i="65"/>
  <c r="BA57" i="65"/>
  <c r="BA58" i="65" s="1"/>
  <c r="AZ38" i="67"/>
  <c r="AZ39" i="67" s="1"/>
  <c r="BA17" i="67"/>
  <c r="BA38" i="65"/>
  <c r="BA39" i="65" s="1"/>
  <c r="BB17" i="65"/>
  <c r="AZ30" i="64"/>
  <c r="Z90" i="67"/>
  <c r="Z62" i="67"/>
  <c r="AZ27" i="64" a="1"/>
  <c r="AZ27" i="64" s="1"/>
  <c r="AZ48" i="64" s="1"/>
  <c r="AZ28" i="64" a="1"/>
  <c r="AZ28" i="64" s="1"/>
  <c r="AZ26" i="64"/>
  <c r="BA18" i="64"/>
  <c r="BE134" i="70"/>
  <c r="BA34" i="64"/>
  <c r="BA45" i="64"/>
  <c r="BC17" i="66"/>
  <c r="BB38" i="66"/>
  <c r="AI42" i="65"/>
  <c r="AJ41" i="65" s="1"/>
  <c r="AJ47" i="65" s="1"/>
  <c r="AJ49" i="65" s="1"/>
  <c r="AH64" i="65"/>
  <c r="AH62" i="65"/>
  <c r="AH90" i="65"/>
  <c r="AI55" i="65"/>
  <c r="AI54" i="65"/>
  <c r="AI60" i="65" s="1"/>
  <c r="AI63" i="65" s="1"/>
  <c r="AI85" i="65"/>
  <c r="AI84" i="65"/>
  <c r="AI88" i="65" s="1"/>
  <c r="AI91" i="65" s="1"/>
  <c r="BD38" i="64" l="1"/>
  <c r="BE17" i="64"/>
  <c r="BA51" i="65"/>
  <c r="AZ52" i="65"/>
  <c r="BG100" i="70"/>
  <c r="AA89" i="67"/>
  <c r="AA90" i="67" s="1"/>
  <c r="AA61" i="67"/>
  <c r="AA62" i="67" s="1"/>
  <c r="AB41" i="67"/>
  <c r="AB47" i="67" s="1"/>
  <c r="AB49" i="67" s="1"/>
  <c r="BD17" i="66"/>
  <c r="BC38" i="66"/>
  <c r="BA27" i="64" a="1"/>
  <c r="BA27" i="64" s="1"/>
  <c r="BA48" i="64" s="1"/>
  <c r="BA28" i="64" a="1"/>
  <c r="BA28" i="64" s="1"/>
  <c r="BA26" i="64"/>
  <c r="BA30" i="64"/>
  <c r="BA51" i="66"/>
  <c r="AZ52" i="66"/>
  <c r="BC97" i="66"/>
  <c r="BG133" i="70"/>
  <c r="BC25" i="64" s="1"/>
  <c r="BG130" i="70"/>
  <c r="BC22" i="64" s="1"/>
  <c r="BG129" i="70"/>
  <c r="BC21" i="64" s="1"/>
  <c r="BC97" i="64"/>
  <c r="BC57" i="64" s="1"/>
  <c r="BG131" i="70"/>
  <c r="BC23" i="64" s="1"/>
  <c r="BC97" i="67"/>
  <c r="BC46" i="66"/>
  <c r="BC46" i="65"/>
  <c r="BG127" i="70"/>
  <c r="BC19" i="64" s="1"/>
  <c r="BC97" i="65"/>
  <c r="BG128" i="70"/>
  <c r="BC20" i="64" s="1"/>
  <c r="BC46" i="64"/>
  <c r="BG132" i="70"/>
  <c r="BC24" i="64" s="1"/>
  <c r="BC46" i="67"/>
  <c r="BC33" i="64"/>
  <c r="BG126" i="70"/>
  <c r="BH331" i="70"/>
  <c r="BH102" i="70"/>
  <c r="BI1" i="70"/>
  <c r="BH147" i="70"/>
  <c r="BH101" i="70"/>
  <c r="BH103" i="70" s="1"/>
  <c r="BH63" i="70"/>
  <c r="BH125" i="70"/>
  <c r="BH17" i="70"/>
  <c r="BH160" i="70"/>
  <c r="BH109" i="70"/>
  <c r="BH121" i="70" s="1"/>
  <c r="BH97" i="70"/>
  <c r="BH29" i="70"/>
  <c r="BB18" i="64"/>
  <c r="BF134" i="70"/>
  <c r="BB45" i="66"/>
  <c r="BB48" i="66" s="1"/>
  <c r="BB65" i="66"/>
  <c r="BB57" i="66"/>
  <c r="BB65" i="67"/>
  <c r="BB45" i="67"/>
  <c r="BB48" i="67" s="1"/>
  <c r="BB57" i="67"/>
  <c r="BB58" i="67" s="1"/>
  <c r="BC17" i="65"/>
  <c r="BB38" i="65"/>
  <c r="BB39" i="65" s="1"/>
  <c r="BG103" i="70"/>
  <c r="BA98" i="64"/>
  <c r="BA65" i="64"/>
  <c r="BB34" i="64"/>
  <c r="BB45" i="64"/>
  <c r="BB45" i="65"/>
  <c r="BB48" i="65" s="1"/>
  <c r="BB57" i="65"/>
  <c r="BB58" i="65" s="1"/>
  <c r="BB65" i="65"/>
  <c r="BA38" i="67"/>
  <c r="BA39" i="67" s="1"/>
  <c r="BB17" i="67"/>
  <c r="AZ52" i="64"/>
  <c r="BA51" i="64"/>
  <c r="AZ52" i="67"/>
  <c r="BA51" i="67"/>
  <c r="AI64" i="65"/>
  <c r="AI86" i="65"/>
  <c r="AI56" i="65"/>
  <c r="AJ55" i="65"/>
  <c r="AJ54" i="65"/>
  <c r="AJ60" i="65" s="1"/>
  <c r="AJ63" i="65" s="1"/>
  <c r="AJ85" i="65"/>
  <c r="AJ84" i="65"/>
  <c r="AJ88" i="65" s="1"/>
  <c r="AJ91" i="65" s="1"/>
  <c r="AI61" i="65"/>
  <c r="AI92" i="65"/>
  <c r="AJ42" i="65"/>
  <c r="AI89" i="65"/>
  <c r="BF17" i="64" l="1"/>
  <c r="BE38" i="64"/>
  <c r="BA52" i="65"/>
  <c r="BB51" i="65"/>
  <c r="AB42" i="67"/>
  <c r="AB85" i="67"/>
  <c r="AB86" i="67" s="1"/>
  <c r="AB84" i="67"/>
  <c r="AB54" i="67"/>
  <c r="AB55" i="67"/>
  <c r="AB56" i="67" s="1"/>
  <c r="BD46" i="66"/>
  <c r="BD46" i="67"/>
  <c r="BD97" i="66"/>
  <c r="BH128" i="70"/>
  <c r="BD20" i="64" s="1"/>
  <c r="BH132" i="70"/>
  <c r="BD24" i="64" s="1"/>
  <c r="BH129" i="70"/>
  <c r="BD21" i="64" s="1"/>
  <c r="BD97" i="65"/>
  <c r="BD97" i="67"/>
  <c r="BD33" i="64"/>
  <c r="BD46" i="65"/>
  <c r="BH131" i="70"/>
  <c r="BD23" i="64" s="1"/>
  <c r="BD46" i="64"/>
  <c r="BH127" i="70"/>
  <c r="BD19" i="64" s="1"/>
  <c r="BH133" i="70"/>
  <c r="BD25" i="64" s="1"/>
  <c r="BD97" i="64"/>
  <c r="BD57" i="64" s="1"/>
  <c r="BH126" i="70"/>
  <c r="BH130" i="70"/>
  <c r="BD22" i="64" s="1"/>
  <c r="BH100" i="70"/>
  <c r="BC45" i="65"/>
  <c r="BC48" i="65" s="1"/>
  <c r="BC65" i="65"/>
  <c r="BC57" i="65"/>
  <c r="BC58" i="65" s="1"/>
  <c r="BC45" i="67"/>
  <c r="BC48" i="67" s="1"/>
  <c r="BC65" i="67"/>
  <c r="BC57" i="67"/>
  <c r="BC58" i="67" s="1"/>
  <c r="BB51" i="66"/>
  <c r="BA52" i="66"/>
  <c r="BA52" i="64"/>
  <c r="BB51" i="64"/>
  <c r="BB30" i="64"/>
  <c r="BB26" i="64"/>
  <c r="BB27" i="64" a="1"/>
  <c r="BB27" i="64" s="1"/>
  <c r="BB48" i="64" s="1"/>
  <c r="BB28" i="64" a="1"/>
  <c r="BB28" i="64" s="1"/>
  <c r="BD17" i="65"/>
  <c r="BC38" i="65"/>
  <c r="BC39" i="65" s="1"/>
  <c r="BC18" i="64"/>
  <c r="BG134" i="70"/>
  <c r="BC45" i="66"/>
  <c r="BC48" i="66" s="1"/>
  <c r="BC65" i="66"/>
  <c r="BC57" i="66"/>
  <c r="BB98" i="64"/>
  <c r="BB65" i="64"/>
  <c r="BB51" i="67"/>
  <c r="BA52" i="67"/>
  <c r="BB38" i="67"/>
  <c r="BB39" i="67" s="1"/>
  <c r="BC17" i="67"/>
  <c r="BI147" i="70"/>
  <c r="BI109" i="70"/>
  <c r="BI121" i="70" s="1"/>
  <c r="BI29" i="70"/>
  <c r="BI160" i="70"/>
  <c r="BI102" i="70"/>
  <c r="BI17" i="70"/>
  <c r="BI331" i="70"/>
  <c r="BI101" i="70"/>
  <c r="BI63" i="70"/>
  <c r="BI125" i="70"/>
  <c r="BI97" i="70"/>
  <c r="BJ1" i="70"/>
  <c r="BC34" i="64"/>
  <c r="BC45" i="64"/>
  <c r="BD38" i="66"/>
  <c r="BE17" i="66"/>
  <c r="AJ56" i="65"/>
  <c r="AJ64" i="65"/>
  <c r="AK41" i="65"/>
  <c r="AK47" i="65" s="1"/>
  <c r="AK49" i="65" s="1"/>
  <c r="AI90" i="65"/>
  <c r="AJ89" i="65"/>
  <c r="AJ86" i="65"/>
  <c r="AJ92" i="65"/>
  <c r="AJ61" i="65"/>
  <c r="AI62" i="65"/>
  <c r="BI100" i="70" l="1"/>
  <c r="BG17" i="64"/>
  <c r="BF38" i="64"/>
  <c r="BC51" i="65"/>
  <c r="BB52" i="65"/>
  <c r="AB60" i="67"/>
  <c r="AB63" i="67" s="1"/>
  <c r="AB64" i="67" s="1"/>
  <c r="AB61" i="67"/>
  <c r="AB88" i="67"/>
  <c r="AB91" i="67" s="1"/>
  <c r="AB92" i="67" s="1"/>
  <c r="AB89" i="67"/>
  <c r="AC41" i="67"/>
  <c r="AC47" i="67" s="1"/>
  <c r="AC49" i="67" s="1"/>
  <c r="BC51" i="64"/>
  <c r="BB52" i="64"/>
  <c r="BD18" i="64"/>
  <c r="BH134" i="70"/>
  <c r="BI127" i="70"/>
  <c r="BE19" i="64" s="1"/>
  <c r="BE97" i="67"/>
  <c r="BE46" i="64"/>
  <c r="BI130" i="70"/>
  <c r="BE22" i="64" s="1"/>
  <c r="BI132" i="70"/>
  <c r="BE24" i="64" s="1"/>
  <c r="BE46" i="65"/>
  <c r="BE97" i="65"/>
  <c r="BI133" i="70"/>
  <c r="BE25" i="64" s="1"/>
  <c r="BE97" i="66"/>
  <c r="BE46" i="67"/>
  <c r="BE33" i="64"/>
  <c r="BI128" i="70"/>
  <c r="BE20" i="64" s="1"/>
  <c r="BE46" i="66"/>
  <c r="BI129" i="70"/>
  <c r="BE21" i="64" s="1"/>
  <c r="BI131" i="70"/>
  <c r="BE23" i="64" s="1"/>
  <c r="BI126" i="70"/>
  <c r="BE97" i="64"/>
  <c r="BE57" i="64" s="1"/>
  <c r="BD38" i="65"/>
  <c r="BD39" i="65" s="1"/>
  <c r="BE17" i="65"/>
  <c r="BD65" i="65"/>
  <c r="BD45" i="65"/>
  <c r="BD48" i="65" s="1"/>
  <c r="BD57" i="65"/>
  <c r="BD58" i="65" s="1"/>
  <c r="BD65" i="66"/>
  <c r="BD45" i="66"/>
  <c r="BD48" i="66" s="1"/>
  <c r="BD57" i="66"/>
  <c r="BD57" i="67"/>
  <c r="BD58" i="67" s="1"/>
  <c r="BD45" i="67"/>
  <c r="BD48" i="67" s="1"/>
  <c r="BD65" i="67"/>
  <c r="BC98" i="64"/>
  <c r="BC65" i="64"/>
  <c r="BC51" i="67"/>
  <c r="BB52" i="67"/>
  <c r="BF17" i="66"/>
  <c r="BE38" i="66"/>
  <c r="BJ331" i="70"/>
  <c r="BJ125" i="70"/>
  <c r="BJ101" i="70"/>
  <c r="BJ160" i="70"/>
  <c r="BJ63" i="70"/>
  <c r="BJ97" i="70"/>
  <c r="BJ109" i="70"/>
  <c r="BJ121" i="70" s="1"/>
  <c r="BJ29" i="70"/>
  <c r="BK1" i="70"/>
  <c r="BJ147" i="70"/>
  <c r="BJ102" i="70"/>
  <c r="BJ100" i="70" s="1"/>
  <c r="BJ17" i="70"/>
  <c r="BI103" i="70"/>
  <c r="BD17" i="67"/>
  <c r="BC38" i="67"/>
  <c r="BC39" i="67" s="1"/>
  <c r="BC26" i="64"/>
  <c r="BC28" i="64" a="1"/>
  <c r="BC28" i="64" s="1"/>
  <c r="BC27" i="64" a="1"/>
  <c r="BC27" i="64" s="1"/>
  <c r="BC48" i="64" s="1"/>
  <c r="BC30" i="64"/>
  <c r="BC51" i="66"/>
  <c r="BB52" i="66"/>
  <c r="BD34" i="64"/>
  <c r="BD45" i="64"/>
  <c r="AK42" i="65"/>
  <c r="AJ62" i="65"/>
  <c r="AJ90" i="65"/>
  <c r="AK84" i="65"/>
  <c r="AK88" i="65" s="1"/>
  <c r="AK91" i="65" s="1"/>
  <c r="AK55" i="65"/>
  <c r="AK85" i="65"/>
  <c r="AK86" i="65" s="1"/>
  <c r="AK54" i="65"/>
  <c r="AK60" i="65" s="1"/>
  <c r="AK63" i="65" s="1"/>
  <c r="BG38" i="64" l="1"/>
  <c r="BH17" i="64"/>
  <c r="BD51" i="65"/>
  <c r="BC52" i="65"/>
  <c r="AB90" i="67"/>
  <c r="AC42" i="67"/>
  <c r="AB62" i="67"/>
  <c r="AC85" i="67"/>
  <c r="AC86" i="67" s="1"/>
  <c r="AC84" i="67"/>
  <c r="AC88" i="67" s="1"/>
  <c r="AC91" i="67" s="1"/>
  <c r="AC54" i="67"/>
  <c r="AC60" i="67" s="1"/>
  <c r="AC63" i="67" s="1"/>
  <c r="AC55" i="67"/>
  <c r="AC56" i="67" s="1"/>
  <c r="BD98" i="64"/>
  <c r="BD65" i="64"/>
  <c r="BE18" i="64"/>
  <c r="BI134" i="70"/>
  <c r="BJ127" i="70"/>
  <c r="BF19" i="64" s="1"/>
  <c r="BF33" i="64"/>
  <c r="BJ129" i="70"/>
  <c r="BF21" i="64" s="1"/>
  <c r="BF46" i="67"/>
  <c r="BJ131" i="70"/>
  <c r="BF23" i="64" s="1"/>
  <c r="BF46" i="66"/>
  <c r="BF97" i="66"/>
  <c r="BJ128" i="70"/>
  <c r="BF20" i="64" s="1"/>
  <c r="BJ130" i="70"/>
  <c r="BF22" i="64" s="1"/>
  <c r="BF97" i="67"/>
  <c r="BF97" i="64"/>
  <c r="BF57" i="64" s="1"/>
  <c r="BF46" i="65"/>
  <c r="BF46" i="64"/>
  <c r="BF97" i="65"/>
  <c r="BJ133" i="70"/>
  <c r="BF25" i="64" s="1"/>
  <c r="BJ126" i="70"/>
  <c r="BJ132" i="70"/>
  <c r="BF24" i="64" s="1"/>
  <c r="BJ103" i="70"/>
  <c r="BG17" i="66"/>
  <c r="BF38" i="66"/>
  <c r="BD51" i="67"/>
  <c r="BC52" i="67"/>
  <c r="BE38" i="65"/>
  <c r="BE39" i="65" s="1"/>
  <c r="BF17" i="65"/>
  <c r="BE34" i="64"/>
  <c r="BE45" i="64"/>
  <c r="BE65" i="65"/>
  <c r="BE45" i="65"/>
  <c r="BE48" i="65" s="1"/>
  <c r="BE57" i="65"/>
  <c r="BE58" i="65" s="1"/>
  <c r="BD26" i="64"/>
  <c r="BD27" i="64" a="1"/>
  <c r="BD27" i="64" s="1"/>
  <c r="BD48" i="64" s="1"/>
  <c r="BD28" i="64" a="1"/>
  <c r="BD28" i="64" s="1"/>
  <c r="BC52" i="66"/>
  <c r="BD51" i="66"/>
  <c r="BD38" i="67"/>
  <c r="BD39" i="67" s="1"/>
  <c r="BE17" i="67"/>
  <c r="BE57" i="67"/>
  <c r="BE58" i="67" s="1"/>
  <c r="BE65" i="67"/>
  <c r="BE45" i="67"/>
  <c r="BE48" i="67" s="1"/>
  <c r="BD30" i="64"/>
  <c r="BK331" i="70"/>
  <c r="BK147" i="70"/>
  <c r="BK97" i="70"/>
  <c r="BL1" i="70"/>
  <c r="BK160" i="70"/>
  <c r="BK125" i="70"/>
  <c r="BK63" i="70"/>
  <c r="BK101" i="70"/>
  <c r="BK103" i="70" s="1"/>
  <c r="BK109" i="70"/>
  <c r="BK121" i="70" s="1"/>
  <c r="BK17" i="70"/>
  <c r="BK102" i="70"/>
  <c r="BK29" i="70"/>
  <c r="BE45" i="66"/>
  <c r="BE48" i="66" s="1"/>
  <c r="BE57" i="66"/>
  <c r="BE65" i="66"/>
  <c r="BC52" i="64"/>
  <c r="BD51" i="64"/>
  <c r="AK89" i="65"/>
  <c r="AK90" i="65" s="1"/>
  <c r="AK64" i="65"/>
  <c r="AK61" i="65"/>
  <c r="AL41" i="65"/>
  <c r="AL47" i="65" s="1"/>
  <c r="AL49" i="65" s="1"/>
  <c r="AK56" i="65"/>
  <c r="AK92" i="65"/>
  <c r="BI17" i="64" l="1"/>
  <c r="BH38" i="64"/>
  <c r="BD52" i="65"/>
  <c r="BE51" i="65"/>
  <c r="AC64" i="67"/>
  <c r="AC92" i="67"/>
  <c r="AD41" i="67"/>
  <c r="AD47" i="67" s="1"/>
  <c r="AD49" i="67" s="1"/>
  <c r="AC89" i="67"/>
  <c r="AC61" i="67"/>
  <c r="BE51" i="66"/>
  <c r="BD52" i="66"/>
  <c r="BF65" i="65"/>
  <c r="BF45" i="65"/>
  <c r="BF48" i="65" s="1"/>
  <c r="BF57" i="65"/>
  <c r="BF58" i="65" s="1"/>
  <c r="BF65" i="67"/>
  <c r="BF57" i="67"/>
  <c r="BF58" i="67" s="1"/>
  <c r="BF45" i="67"/>
  <c r="BF48" i="67" s="1"/>
  <c r="BF34" i="64"/>
  <c r="BF45" i="64"/>
  <c r="BD52" i="64"/>
  <c r="BE51" i="64"/>
  <c r="BK127" i="70"/>
  <c r="BG19" i="64" s="1"/>
  <c r="BK131" i="70"/>
  <c r="BG23" i="64" s="1"/>
  <c r="BG46" i="66"/>
  <c r="BG46" i="65"/>
  <c r="BG97" i="65"/>
  <c r="BK133" i="70"/>
  <c r="BG25" i="64" s="1"/>
  <c r="BG46" i="64"/>
  <c r="BK130" i="70"/>
  <c r="BG22" i="64" s="1"/>
  <c r="BG97" i="64"/>
  <c r="BG57" i="64" s="1"/>
  <c r="BG33" i="64"/>
  <c r="BG97" i="67"/>
  <c r="BK129" i="70"/>
  <c r="BG21" i="64" s="1"/>
  <c r="BK132" i="70"/>
  <c r="BG24" i="64" s="1"/>
  <c r="BG46" i="67"/>
  <c r="BG97" i="66"/>
  <c r="BK128" i="70"/>
  <c r="BG20" i="64" s="1"/>
  <c r="BK126" i="70"/>
  <c r="BE65" i="64"/>
  <c r="BE98" i="64"/>
  <c r="BD52" i="67"/>
  <c r="BE51" i="67"/>
  <c r="BL331" i="70"/>
  <c r="BL97" i="70"/>
  <c r="BL29" i="70"/>
  <c r="BL101" i="70"/>
  <c r="BL63" i="70"/>
  <c r="BL17" i="70"/>
  <c r="BL160" i="70"/>
  <c r="BL109" i="70"/>
  <c r="BL121" i="70" s="1"/>
  <c r="BL125" i="70"/>
  <c r="BL147" i="70"/>
  <c r="BL102" i="70"/>
  <c r="BM1" i="70"/>
  <c r="BE30" i="64"/>
  <c r="BE38" i="67"/>
  <c r="BE39" i="67" s="1"/>
  <c r="BF17" i="67"/>
  <c r="BF38" i="65"/>
  <c r="BF39" i="65" s="1"/>
  <c r="BG17" i="65"/>
  <c r="BF18" i="64"/>
  <c r="BJ134" i="70"/>
  <c r="BK100" i="70"/>
  <c r="BG38" i="66"/>
  <c r="BH17" i="66"/>
  <c r="BF45" i="66"/>
  <c r="BF48" i="66" s="1"/>
  <c r="BF57" i="66"/>
  <c r="BF65" i="66"/>
  <c r="BE26" i="64"/>
  <c r="BE27" i="64" a="1"/>
  <c r="BE27" i="64" s="1"/>
  <c r="BE48" i="64" s="1"/>
  <c r="BE28" i="64" a="1"/>
  <c r="BE28" i="64" s="1"/>
  <c r="AK62" i="65"/>
  <c r="AL42" i="65"/>
  <c r="AL85" i="65"/>
  <c r="AL84" i="65"/>
  <c r="AL54" i="65"/>
  <c r="AL60" i="65" s="1"/>
  <c r="AL63" i="65" s="1"/>
  <c r="AL55" i="65"/>
  <c r="AL56" i="65" s="1"/>
  <c r="BL100" i="70" l="1"/>
  <c r="BI38" i="64"/>
  <c r="BJ17" i="64"/>
  <c r="BF51" i="65"/>
  <c r="BE52" i="65"/>
  <c r="AC90" i="67"/>
  <c r="AC62" i="67"/>
  <c r="AD42" i="67"/>
  <c r="AD54" i="67"/>
  <c r="AD60" i="67" s="1"/>
  <c r="AD63" i="67" s="1"/>
  <c r="AD64" i="67" s="1"/>
  <c r="AD85" i="67"/>
  <c r="AD86" i="67" s="1"/>
  <c r="AD55" i="67"/>
  <c r="AD56" i="67" s="1"/>
  <c r="AD84" i="67"/>
  <c r="AD88" i="67" s="1"/>
  <c r="AD91" i="67" s="1"/>
  <c r="AD92" i="67" s="1"/>
  <c r="BI17" i="66"/>
  <c r="BH38" i="66"/>
  <c r="BF26" i="64"/>
  <c r="BF27" i="64" a="1"/>
  <c r="BF27" i="64" s="1"/>
  <c r="BF48" i="64" s="1"/>
  <c r="BF28" i="64" a="1"/>
  <c r="BF28" i="64" s="1"/>
  <c r="BG45" i="66"/>
  <c r="BG48" i="66" s="1"/>
  <c r="BG57" i="66"/>
  <c r="BG65" i="66"/>
  <c r="BG45" i="67"/>
  <c r="BG48" i="67" s="1"/>
  <c r="BG65" i="67"/>
  <c r="BG57" i="67"/>
  <c r="BG58" i="67" s="1"/>
  <c r="BF38" i="67"/>
  <c r="BF39" i="67" s="1"/>
  <c r="BG17" i="67"/>
  <c r="BH17" i="65"/>
  <c r="BG38" i="65"/>
  <c r="BG39" i="65" s="1"/>
  <c r="BF30" i="64"/>
  <c r="BG34" i="64"/>
  <c r="BG45" i="64"/>
  <c r="BE52" i="64"/>
  <c r="BF51" i="64"/>
  <c r="BM331" i="70"/>
  <c r="BM63" i="70"/>
  <c r="BM29" i="70"/>
  <c r="BM125" i="70"/>
  <c r="BM109" i="70"/>
  <c r="BM121" i="70" s="1"/>
  <c r="BM101" i="70"/>
  <c r="BM103" i="70" s="1"/>
  <c r="BM17" i="70"/>
  <c r="BM160" i="70"/>
  <c r="BM102" i="70"/>
  <c r="BM147" i="70"/>
  <c r="BM97" i="70"/>
  <c r="BN1" i="70"/>
  <c r="BL129" i="70"/>
  <c r="BH21" i="64" s="1"/>
  <c r="BH46" i="65"/>
  <c r="BL130" i="70"/>
  <c r="BH22" i="64" s="1"/>
  <c r="BL127" i="70"/>
  <c r="BH19" i="64" s="1"/>
  <c r="BH46" i="66"/>
  <c r="BL131" i="70"/>
  <c r="BH23" i="64" s="1"/>
  <c r="BL132" i="70"/>
  <c r="BH24" i="64" s="1"/>
  <c r="BH33" i="64"/>
  <c r="BH97" i="64"/>
  <c r="BH57" i="64" s="1"/>
  <c r="BL128" i="70"/>
  <c r="BH20" i="64" s="1"/>
  <c r="BH46" i="64"/>
  <c r="BH46" i="67"/>
  <c r="BH97" i="66"/>
  <c r="BH97" i="67"/>
  <c r="BL133" i="70"/>
  <c r="BH25" i="64" s="1"/>
  <c r="BH97" i="65"/>
  <c r="BL126" i="70"/>
  <c r="BL103" i="70"/>
  <c r="BF51" i="67"/>
  <c r="BE52" i="67"/>
  <c r="BG18" i="64"/>
  <c r="BK134" i="70"/>
  <c r="BG57" i="65"/>
  <c r="BG58" i="65" s="1"/>
  <c r="BG65" i="65"/>
  <c r="BG45" i="65"/>
  <c r="BG48" i="65" s="1"/>
  <c r="BF98" i="64"/>
  <c r="BF65" i="64"/>
  <c r="BF51" i="66"/>
  <c r="BE52" i="66"/>
  <c r="AL61" i="65"/>
  <c r="AL62" i="65" s="1"/>
  <c r="AL64" i="65"/>
  <c r="AL86" i="65"/>
  <c r="AM41" i="65"/>
  <c r="AM47" i="65" s="1"/>
  <c r="AM49" i="65" s="1"/>
  <c r="AL88" i="65"/>
  <c r="AL91" i="65" s="1"/>
  <c r="AL89" i="65"/>
  <c r="BJ38" i="64" l="1"/>
  <c r="BK17" i="64"/>
  <c r="BM100" i="70"/>
  <c r="BG51" i="65"/>
  <c r="BF52" i="65"/>
  <c r="AD61" i="67"/>
  <c r="AD89" i="67"/>
  <c r="AE41" i="67"/>
  <c r="AE47" i="67" s="1"/>
  <c r="AE49" i="67" s="1"/>
  <c r="BG51" i="66"/>
  <c r="BF52" i="66"/>
  <c r="BH57" i="65"/>
  <c r="BH58" i="65" s="1"/>
  <c r="BH45" i="65"/>
  <c r="BH48" i="65" s="1"/>
  <c r="BH65" i="65"/>
  <c r="BH34" i="64"/>
  <c r="BH45" i="64"/>
  <c r="BN109" i="70"/>
  <c r="BN121" i="70" s="1"/>
  <c r="BN97" i="70"/>
  <c r="BN17" i="70"/>
  <c r="BN102" i="70"/>
  <c r="BN63" i="70"/>
  <c r="BO1" i="70"/>
  <c r="BN147" i="70"/>
  <c r="BN160" i="70"/>
  <c r="BN101" i="70"/>
  <c r="BN331" i="70"/>
  <c r="BN125" i="70"/>
  <c r="BN29" i="70"/>
  <c r="BG98" i="64"/>
  <c r="BG65" i="64"/>
  <c r="BH17" i="67"/>
  <c r="BG38" i="67"/>
  <c r="BG39" i="67" s="1"/>
  <c r="BI38" i="66"/>
  <c r="BJ17" i="66"/>
  <c r="BF52" i="67"/>
  <c r="BG51" i="67"/>
  <c r="BG51" i="64"/>
  <c r="BF52" i="64"/>
  <c r="BG30" i="64"/>
  <c r="BH45" i="67"/>
  <c r="BH48" i="67" s="1"/>
  <c r="BH57" i="67"/>
  <c r="BH58" i="67" s="1"/>
  <c r="BH65" i="67"/>
  <c r="BG27" i="64" a="1"/>
  <c r="BG27" i="64" s="1"/>
  <c r="BG48" i="64" s="1"/>
  <c r="BG28" i="64" a="1"/>
  <c r="BG28" i="64" s="1"/>
  <c r="BG26" i="64"/>
  <c r="BH18" i="64"/>
  <c r="BL134" i="70"/>
  <c r="BH65" i="66"/>
  <c r="BH57" i="66"/>
  <c r="BH45" i="66"/>
  <c r="BH48" i="66" s="1"/>
  <c r="BM129" i="70"/>
  <c r="BI21" i="64" s="1"/>
  <c r="BI46" i="64"/>
  <c r="BM127" i="70"/>
  <c r="BI19" i="64" s="1"/>
  <c r="BI46" i="67"/>
  <c r="BI97" i="67"/>
  <c r="BI46" i="66"/>
  <c r="BM130" i="70"/>
  <c r="BI22" i="64" s="1"/>
  <c r="BI46" i="65"/>
  <c r="BM131" i="70"/>
  <c r="BI23" i="64" s="1"/>
  <c r="BI97" i="65"/>
  <c r="BM132" i="70"/>
  <c r="BI24" i="64" s="1"/>
  <c r="BM126" i="70"/>
  <c r="BM133" i="70"/>
  <c r="BI25" i="64" s="1"/>
  <c r="BM128" i="70"/>
  <c r="BI20" i="64" s="1"/>
  <c r="BI33" i="64"/>
  <c r="BI97" i="64"/>
  <c r="BI57" i="64" s="1"/>
  <c r="BI97" i="66"/>
  <c r="BH38" i="65"/>
  <c r="BH39" i="65" s="1"/>
  <c r="BI17" i="65"/>
  <c r="AM42" i="65"/>
  <c r="AL90" i="65"/>
  <c r="AM54" i="65"/>
  <c r="AM84" i="65"/>
  <c r="AM88" i="65" s="1"/>
  <c r="AM91" i="65" s="1"/>
  <c r="AM85" i="65"/>
  <c r="AM86" i="65" s="1"/>
  <c r="AM55" i="65"/>
  <c r="AL92" i="65"/>
  <c r="BL17" i="64" l="1"/>
  <c r="BK38" i="64"/>
  <c r="BH51" i="65"/>
  <c r="BG52" i="65"/>
  <c r="BN100" i="70"/>
  <c r="AE55" i="67"/>
  <c r="AE56" i="67" s="1"/>
  <c r="AE54" i="67"/>
  <c r="AE60" i="67" s="1"/>
  <c r="AE63" i="67" s="1"/>
  <c r="AE64" i="67" s="1"/>
  <c r="AE85" i="67"/>
  <c r="AE86" i="67" s="1"/>
  <c r="AE84" i="67"/>
  <c r="AE88" i="67" s="1"/>
  <c r="AE91" i="67" s="1"/>
  <c r="AE92" i="67" s="1"/>
  <c r="AD90" i="67"/>
  <c r="AD62" i="67"/>
  <c r="AE42" i="67"/>
  <c r="BI38" i="65"/>
  <c r="BI39" i="65" s="1"/>
  <c r="BJ17" i="65"/>
  <c r="BI45" i="64"/>
  <c r="BI34" i="64"/>
  <c r="BG52" i="64"/>
  <c r="BH51" i="64"/>
  <c r="BN103" i="70"/>
  <c r="BN131" i="70"/>
  <c r="BJ23" i="64" s="1"/>
  <c r="BN127" i="70"/>
  <c r="BJ19" i="64" s="1"/>
  <c r="BN132" i="70"/>
  <c r="BJ24" i="64" s="1"/>
  <c r="BN129" i="70"/>
  <c r="BJ21" i="64" s="1"/>
  <c r="BJ46" i="65"/>
  <c r="BJ46" i="67"/>
  <c r="BJ97" i="67"/>
  <c r="BJ46" i="64"/>
  <c r="BJ97" i="64"/>
  <c r="BJ57" i="64" s="1"/>
  <c r="BJ97" i="66"/>
  <c r="BJ46" i="66"/>
  <c r="BN128" i="70"/>
  <c r="BJ20" i="64" s="1"/>
  <c r="BN126" i="70"/>
  <c r="BJ97" i="65"/>
  <c r="BJ33" i="64"/>
  <c r="BN133" i="70"/>
  <c r="BJ25" i="64" s="1"/>
  <c r="BN130" i="70"/>
  <c r="BJ22" i="64" s="1"/>
  <c r="BG52" i="67"/>
  <c r="BH51" i="67"/>
  <c r="BI65" i="65"/>
  <c r="BI57" i="65"/>
  <c r="BI58" i="65" s="1"/>
  <c r="BI45" i="65"/>
  <c r="BI48" i="65" s="1"/>
  <c r="BI57" i="66"/>
  <c r="BI45" i="66"/>
  <c r="BI48" i="66" s="1"/>
  <c r="BI65" i="66"/>
  <c r="BH30" i="64"/>
  <c r="BH38" i="67"/>
  <c r="BH39" i="67" s="1"/>
  <c r="BI17" i="67"/>
  <c r="BH98" i="64"/>
  <c r="BH65" i="64"/>
  <c r="BI45" i="67"/>
  <c r="BI48" i="67" s="1"/>
  <c r="BI57" i="67"/>
  <c r="BI58" i="67" s="1"/>
  <c r="BI65" i="67"/>
  <c r="BI18" i="64"/>
  <c r="BM134" i="70"/>
  <c r="BH28" i="64" a="1"/>
  <c r="BH28" i="64" s="1"/>
  <c r="BH27" i="64" a="1"/>
  <c r="BH27" i="64" s="1"/>
  <c r="BH48" i="64" s="1"/>
  <c r="BH26" i="64"/>
  <c r="BK17" i="66"/>
  <c r="BJ38" i="66"/>
  <c r="BO147" i="70"/>
  <c r="BP1" i="70"/>
  <c r="BO29" i="70"/>
  <c r="BO331" i="70"/>
  <c r="BO97" i="70"/>
  <c r="BO109" i="70"/>
  <c r="BO121" i="70" s="1"/>
  <c r="BO160" i="70"/>
  <c r="BO125" i="70"/>
  <c r="BO17" i="70"/>
  <c r="BO101" i="70"/>
  <c r="BO102" i="70"/>
  <c r="BO63" i="70"/>
  <c r="BG52" i="66"/>
  <c r="BH51" i="66"/>
  <c r="AM92" i="65"/>
  <c r="AM60" i="65"/>
  <c r="AM63" i="65" s="1"/>
  <c r="AM61" i="65"/>
  <c r="AM56" i="65"/>
  <c r="AM89" i="65"/>
  <c r="AN41" i="65"/>
  <c r="AN47" i="65" s="1"/>
  <c r="AN49" i="65" s="1"/>
  <c r="BO103" i="70" l="1"/>
  <c r="BL38" i="64"/>
  <c r="BM17" i="64"/>
  <c r="BI51" i="65"/>
  <c r="BH52" i="65"/>
  <c r="BO100" i="70"/>
  <c r="AE61" i="67"/>
  <c r="AE62" i="67" s="1"/>
  <c r="AE89" i="67"/>
  <c r="AE90" i="67" s="1"/>
  <c r="AF41" i="67"/>
  <c r="AF47" i="67" s="1"/>
  <c r="AF49" i="67" s="1"/>
  <c r="BI51" i="67"/>
  <c r="BH52" i="67"/>
  <c r="BI98" i="64"/>
  <c r="BI65" i="64"/>
  <c r="BI27" i="64" a="1"/>
  <c r="BI27" i="64" s="1"/>
  <c r="BI48" i="64" s="1"/>
  <c r="BI26" i="64"/>
  <c r="BI28" i="64" a="1"/>
  <c r="BI28" i="64" s="1"/>
  <c r="BI30" i="64"/>
  <c r="BJ18" i="64"/>
  <c r="BN134" i="70"/>
  <c r="BL17" i="66"/>
  <c r="BK38" i="66"/>
  <c r="BJ34" i="64"/>
  <c r="BJ45" i="64"/>
  <c r="BJ57" i="67"/>
  <c r="BJ58" i="67" s="1"/>
  <c r="BJ45" i="67"/>
  <c r="BJ48" i="67" s="1"/>
  <c r="BJ65" i="67"/>
  <c r="BI51" i="64"/>
  <c r="BH52" i="64"/>
  <c r="BJ38" i="65"/>
  <c r="BJ39" i="65" s="1"/>
  <c r="BK17" i="65"/>
  <c r="BI51" i="66"/>
  <c r="BH52" i="66"/>
  <c r="BK97" i="65"/>
  <c r="BK97" i="67"/>
  <c r="BO131" i="70"/>
  <c r="BK23" i="64" s="1"/>
  <c r="BK97" i="64"/>
  <c r="BK57" i="64" s="1"/>
  <c r="BO133" i="70"/>
  <c r="BK25" i="64" s="1"/>
  <c r="BO128" i="70"/>
  <c r="BK20" i="64" s="1"/>
  <c r="BK46" i="67"/>
  <c r="BK46" i="66"/>
  <c r="BO129" i="70"/>
  <c r="BK21" i="64" s="1"/>
  <c r="BO130" i="70"/>
  <c r="BK22" i="64" s="1"/>
  <c r="BK46" i="64"/>
  <c r="BK46" i="65"/>
  <c r="BK33" i="64"/>
  <c r="BO127" i="70"/>
  <c r="BK19" i="64" s="1"/>
  <c r="BO132" i="70"/>
  <c r="BK24" i="64" s="1"/>
  <c r="BO126" i="70"/>
  <c r="BK97" i="66"/>
  <c r="BP147" i="70"/>
  <c r="BP102" i="70"/>
  <c r="BP17" i="70"/>
  <c r="BP331" i="70"/>
  <c r="BP101" i="70"/>
  <c r="BP103" i="70" s="1"/>
  <c r="BP63" i="70"/>
  <c r="BP125" i="70"/>
  <c r="BQ1" i="70"/>
  <c r="BP29" i="70"/>
  <c r="BP160" i="70"/>
  <c r="BP109" i="70"/>
  <c r="BP121" i="70" s="1"/>
  <c r="BP97" i="70"/>
  <c r="BI38" i="67"/>
  <c r="BI39" i="67" s="1"/>
  <c r="BJ17" i="67"/>
  <c r="BJ45" i="65"/>
  <c r="BJ48" i="65" s="1"/>
  <c r="BJ57" i="65"/>
  <c r="BJ58" i="65" s="1"/>
  <c r="BJ65" i="65"/>
  <c r="BJ57" i="66"/>
  <c r="BJ65" i="66"/>
  <c r="BJ45" i="66"/>
  <c r="BJ48" i="66" s="1"/>
  <c r="AN42" i="65"/>
  <c r="AO41" i="65" s="1"/>
  <c r="AO47" i="65" s="1"/>
  <c r="AO49" i="65" s="1"/>
  <c r="AM90" i="65"/>
  <c r="AM62" i="65"/>
  <c r="AM64" i="65"/>
  <c r="AN85" i="65"/>
  <c r="AN55" i="65"/>
  <c r="AN54" i="65"/>
  <c r="AN60" i="65" s="1"/>
  <c r="AN63" i="65" s="1"/>
  <c r="AN84" i="65"/>
  <c r="AN88" i="65" s="1"/>
  <c r="AN91" i="65" s="1"/>
  <c r="BM38" i="64" l="1"/>
  <c r="BN17" i="64"/>
  <c r="BJ51" i="65"/>
  <c r="BI52" i="65"/>
  <c r="AF42" i="67"/>
  <c r="AF54" i="67"/>
  <c r="AF85" i="67"/>
  <c r="AF86" i="67" s="1"/>
  <c r="AF55" i="67"/>
  <c r="AF56" i="67" s="1"/>
  <c r="AF84" i="67"/>
  <c r="BJ38" i="67"/>
  <c r="BJ39" i="67" s="1"/>
  <c r="BK17" i="67"/>
  <c r="BQ101" i="70"/>
  <c r="BQ17" i="70"/>
  <c r="BQ160" i="70"/>
  <c r="BQ331" i="70"/>
  <c r="BQ63" i="70"/>
  <c r="BQ109" i="70"/>
  <c r="BQ121" i="70" s="1"/>
  <c r="BQ147" i="70"/>
  <c r="BR1" i="70"/>
  <c r="BQ97" i="70"/>
  <c r="BQ125" i="70"/>
  <c r="BQ29" i="70"/>
  <c r="BQ102" i="70"/>
  <c r="BQ100" i="70" s="1"/>
  <c r="BK45" i="66"/>
  <c r="BK48" i="66" s="1"/>
  <c r="BK65" i="66"/>
  <c r="BK57" i="66"/>
  <c r="BK34" i="64"/>
  <c r="BK45" i="64"/>
  <c r="BK57" i="65"/>
  <c r="BK58" i="65" s="1"/>
  <c r="BK65" i="65"/>
  <c r="BK45" i="65"/>
  <c r="BK48" i="65" s="1"/>
  <c r="BJ30" i="64"/>
  <c r="BI52" i="67"/>
  <c r="BJ51" i="67"/>
  <c r="BP127" i="70"/>
  <c r="BL19" i="64" s="1"/>
  <c r="BL97" i="65"/>
  <c r="BP130" i="70"/>
  <c r="BL22" i="64" s="1"/>
  <c r="BP129" i="70"/>
  <c r="BL21" i="64" s="1"/>
  <c r="BL46" i="65"/>
  <c r="BL46" i="67"/>
  <c r="BL97" i="67"/>
  <c r="BL46" i="64"/>
  <c r="BP132" i="70"/>
  <c r="BL24" i="64" s="1"/>
  <c r="BP128" i="70"/>
  <c r="BL20" i="64" s="1"/>
  <c r="BP131" i="70"/>
  <c r="BL23" i="64" s="1"/>
  <c r="BL97" i="64"/>
  <c r="BL57" i="64" s="1"/>
  <c r="BL97" i="66"/>
  <c r="BP133" i="70"/>
  <c r="BL25" i="64" s="1"/>
  <c r="BP126" i="70"/>
  <c r="BL33" i="64"/>
  <c r="BL46" i="66"/>
  <c r="BK18" i="64"/>
  <c r="BO134" i="70"/>
  <c r="BL38" i="66"/>
  <c r="BM17" i="66"/>
  <c r="BP100" i="70"/>
  <c r="BJ51" i="66"/>
  <c r="BI52" i="66"/>
  <c r="BJ51" i="64"/>
  <c r="BI52" i="64"/>
  <c r="BK65" i="67"/>
  <c r="BK57" i="67"/>
  <c r="BK58" i="67" s="1"/>
  <c r="BK45" i="67"/>
  <c r="BK48" i="67" s="1"/>
  <c r="BK38" i="65"/>
  <c r="BK39" i="65" s="1"/>
  <c r="BL17" i="65"/>
  <c r="BJ65" i="64"/>
  <c r="BJ98" i="64"/>
  <c r="BJ26" i="64"/>
  <c r="BJ28" i="64" a="1"/>
  <c r="BJ28" i="64" s="1"/>
  <c r="BJ27" i="64" a="1"/>
  <c r="BJ27" i="64" s="1"/>
  <c r="BJ48" i="64" s="1"/>
  <c r="AN89" i="65"/>
  <c r="AN90" i="65" s="1"/>
  <c r="AN61" i="65"/>
  <c r="AN62" i="65" s="1"/>
  <c r="AN64" i="65"/>
  <c r="AN92" i="65"/>
  <c r="AO42" i="65"/>
  <c r="AO55" i="65"/>
  <c r="AO85" i="65"/>
  <c r="AO84" i="65"/>
  <c r="AO88" i="65" s="1"/>
  <c r="AO91" i="65" s="1"/>
  <c r="AO54" i="65"/>
  <c r="AO60" i="65" s="1"/>
  <c r="AO63" i="65" s="1"/>
  <c r="AN86" i="65"/>
  <c r="AN56" i="65"/>
  <c r="BN38" i="64" l="1"/>
  <c r="BO17" i="64"/>
  <c r="BK51" i="65"/>
  <c r="BJ52" i="65"/>
  <c r="AF60" i="67"/>
  <c r="AF63" i="67" s="1"/>
  <c r="AF64" i="67" s="1"/>
  <c r="AF61" i="67"/>
  <c r="AF88" i="67"/>
  <c r="AF91" i="67" s="1"/>
  <c r="AF92" i="67" s="1"/>
  <c r="AF89" i="67"/>
  <c r="AG41" i="67"/>
  <c r="AG47" i="67" s="1"/>
  <c r="AG49" i="67" s="1"/>
  <c r="BK51" i="64"/>
  <c r="BJ52" i="64"/>
  <c r="BL18" i="64"/>
  <c r="BP134" i="70"/>
  <c r="BL45" i="67"/>
  <c r="BL48" i="67" s="1"/>
  <c r="BL65" i="67"/>
  <c r="BL57" i="67"/>
  <c r="BL58" i="67" s="1"/>
  <c r="BQ128" i="70"/>
  <c r="BM20" i="64" s="1"/>
  <c r="BQ132" i="70"/>
  <c r="BM24" i="64" s="1"/>
  <c r="BM97" i="65"/>
  <c r="BQ127" i="70"/>
  <c r="BM19" i="64" s="1"/>
  <c r="BM46" i="65"/>
  <c r="BM46" i="64"/>
  <c r="BM46" i="67"/>
  <c r="BM46" i="66"/>
  <c r="BQ133" i="70"/>
  <c r="BM25" i="64" s="1"/>
  <c r="BQ131" i="70"/>
  <c r="BM23" i="64" s="1"/>
  <c r="BQ126" i="70"/>
  <c r="BQ130" i="70"/>
  <c r="BM22" i="64" s="1"/>
  <c r="BM33" i="64"/>
  <c r="BM97" i="66"/>
  <c r="BM97" i="67"/>
  <c r="BQ129" i="70"/>
  <c r="BM21" i="64" s="1"/>
  <c r="BM97" i="64"/>
  <c r="BM57" i="64" s="1"/>
  <c r="BL38" i="65"/>
  <c r="BL39" i="65" s="1"/>
  <c r="BM17" i="65"/>
  <c r="BL57" i="65"/>
  <c r="BL58" i="65" s="1"/>
  <c r="BL65" i="65"/>
  <c r="BL45" i="65"/>
  <c r="BL48" i="65" s="1"/>
  <c r="BK30" i="64"/>
  <c r="BQ103" i="70"/>
  <c r="BK26" i="64"/>
  <c r="BK27" i="64" a="1"/>
  <c r="BK27" i="64" s="1"/>
  <c r="BK48" i="64" s="1"/>
  <c r="BK28" i="64" a="1"/>
  <c r="BK28" i="64" s="1"/>
  <c r="BJ52" i="66"/>
  <c r="BK51" i="66"/>
  <c r="BM38" i="66"/>
  <c r="BN17" i="66"/>
  <c r="BL57" i="66"/>
  <c r="BL65" i="66"/>
  <c r="BL45" i="66"/>
  <c r="BL48" i="66" s="1"/>
  <c r="BK98" i="64"/>
  <c r="BK65" i="64"/>
  <c r="BR160" i="70"/>
  <c r="BR125" i="70"/>
  <c r="BR101" i="70"/>
  <c r="BR109" i="70"/>
  <c r="BR121" i="70" s="1"/>
  <c r="BR97" i="70"/>
  <c r="BS1" i="70"/>
  <c r="BR147" i="70"/>
  <c r="BR102" i="70"/>
  <c r="BR29" i="70"/>
  <c r="BR331" i="70"/>
  <c r="BR63" i="70"/>
  <c r="BR17" i="70"/>
  <c r="BK38" i="67"/>
  <c r="BK39" i="67" s="1"/>
  <c r="BL17" i="67"/>
  <c r="BL34" i="64"/>
  <c r="BL45" i="64"/>
  <c r="BK51" i="67"/>
  <c r="BJ52" i="67"/>
  <c r="AO89" i="65"/>
  <c r="AO90" i="65" s="1"/>
  <c r="AO86" i="65"/>
  <c r="AO56" i="65"/>
  <c r="AO61" i="65"/>
  <c r="AO62" i="65" s="1"/>
  <c r="AO64" i="65"/>
  <c r="AO92" i="65"/>
  <c r="AP41" i="65"/>
  <c r="AP47" i="65" s="1"/>
  <c r="AP49" i="65" s="1"/>
  <c r="BO38" i="64" l="1"/>
  <c r="BP17" i="64"/>
  <c r="BR103" i="70"/>
  <c r="BL51" i="65"/>
  <c r="BK52" i="65"/>
  <c r="AF90" i="67"/>
  <c r="AG42" i="67"/>
  <c r="AF62" i="67"/>
  <c r="AG85" i="67"/>
  <c r="AG86" i="67" s="1"/>
  <c r="AG84" i="67"/>
  <c r="AG88" i="67" s="1"/>
  <c r="AG91" i="67" s="1"/>
  <c r="AG92" i="67" s="1"/>
  <c r="AG54" i="67"/>
  <c r="AG60" i="67" s="1"/>
  <c r="AG63" i="67" s="1"/>
  <c r="AG64" i="67" s="1"/>
  <c r="AG55" i="67"/>
  <c r="AG56" i="67" s="1"/>
  <c r="BK52" i="67"/>
  <c r="BL51" i="67"/>
  <c r="BK52" i="66"/>
  <c r="BL51" i="66"/>
  <c r="BM45" i="66"/>
  <c r="BM48" i="66" s="1"/>
  <c r="BM57" i="66"/>
  <c r="BM65" i="66"/>
  <c r="BK52" i="64"/>
  <c r="BL51" i="64"/>
  <c r="BR100" i="70"/>
  <c r="BR128" i="70"/>
  <c r="BN20" i="64" s="1"/>
  <c r="BR127" i="70"/>
  <c r="BN19" i="64" s="1"/>
  <c r="BR131" i="70"/>
  <c r="BN23" i="64" s="1"/>
  <c r="BN46" i="65"/>
  <c r="BN97" i="64"/>
  <c r="BN57" i="64" s="1"/>
  <c r="BN97" i="66"/>
  <c r="BN97" i="67"/>
  <c r="BN33" i="64"/>
  <c r="BN46" i="67"/>
  <c r="BR133" i="70"/>
  <c r="BN25" i="64" s="1"/>
  <c r="BR130" i="70"/>
  <c r="BN22" i="64" s="1"/>
  <c r="BR126" i="70"/>
  <c r="BN97" i="65"/>
  <c r="BN46" i="66"/>
  <c r="BR132" i="70"/>
  <c r="BN24" i="64" s="1"/>
  <c r="BR129" i="70"/>
  <c r="BN21" i="64" s="1"/>
  <c r="BN46" i="64"/>
  <c r="BL30" i="64"/>
  <c r="BM45" i="64"/>
  <c r="BM34" i="64"/>
  <c r="BO17" i="66"/>
  <c r="BN38" i="66"/>
  <c r="BL26" i="64"/>
  <c r="BL27" i="64" a="1"/>
  <c r="BL27" i="64" s="1"/>
  <c r="BL48" i="64" s="1"/>
  <c r="BL28" i="64" a="1"/>
  <c r="BL28" i="64" s="1"/>
  <c r="BL98" i="64"/>
  <c r="BL65" i="64"/>
  <c r="BL38" i="67"/>
  <c r="BL39" i="67" s="1"/>
  <c r="BM17" i="67"/>
  <c r="BS160" i="70"/>
  <c r="BS125" i="70"/>
  <c r="BS17" i="70"/>
  <c r="BS101" i="70"/>
  <c r="BS109" i="70"/>
  <c r="BS121" i="70" s="1"/>
  <c r="BS29" i="70"/>
  <c r="BS147" i="70"/>
  <c r="BS102" i="70"/>
  <c r="BT1" i="70"/>
  <c r="BS331" i="70"/>
  <c r="BS97" i="70"/>
  <c r="BS63" i="70"/>
  <c r="BN17" i="65"/>
  <c r="BM38" i="65"/>
  <c r="BM39" i="65" s="1"/>
  <c r="BM65" i="67"/>
  <c r="BM45" i="67"/>
  <c r="BM48" i="67" s="1"/>
  <c r="BM57" i="67"/>
  <c r="BM58" i="67" s="1"/>
  <c r="BM18" i="64"/>
  <c r="BQ134" i="70"/>
  <c r="BM65" i="65"/>
  <c r="BM57" i="65"/>
  <c r="BM58" i="65" s="1"/>
  <c r="BM45" i="65"/>
  <c r="BM48" i="65" s="1"/>
  <c r="AP54" i="65"/>
  <c r="AP84" i="65"/>
  <c r="AP85" i="65"/>
  <c r="AP55" i="65"/>
  <c r="AP42" i="65"/>
  <c r="BS100" i="70" l="1"/>
  <c r="BQ17" i="64"/>
  <c r="BP38" i="64"/>
  <c r="BM51" i="65"/>
  <c r="BL52" i="65"/>
  <c r="AH41" i="67"/>
  <c r="AH47" i="67" s="1"/>
  <c r="AH49" i="67" s="1"/>
  <c r="AG89" i="67"/>
  <c r="AG61" i="67"/>
  <c r="BN38" i="65"/>
  <c r="BN39" i="65" s="1"/>
  <c r="BO17" i="65"/>
  <c r="BT160" i="70"/>
  <c r="BT97" i="70"/>
  <c r="BU1" i="70"/>
  <c r="BT331" i="70"/>
  <c r="BT109" i="70"/>
  <c r="BT121" i="70" s="1"/>
  <c r="BT101" i="70"/>
  <c r="BT147" i="70"/>
  <c r="BT102" i="70"/>
  <c r="BT29" i="70"/>
  <c r="BT125" i="70"/>
  <c r="BT63" i="70"/>
  <c r="BT17" i="70"/>
  <c r="BO46" i="65"/>
  <c r="BO97" i="64"/>
  <c r="BO57" i="64" s="1"/>
  <c r="BO46" i="67"/>
  <c r="BO46" i="64"/>
  <c r="BS133" i="70"/>
  <c r="BO25" i="64" s="1"/>
  <c r="BS130" i="70"/>
  <c r="BO22" i="64" s="1"/>
  <c r="BS127" i="70"/>
  <c r="BO19" i="64" s="1"/>
  <c r="BS131" i="70"/>
  <c r="BO23" i="64" s="1"/>
  <c r="BO33" i="64"/>
  <c r="BO97" i="65"/>
  <c r="BS126" i="70"/>
  <c r="BO97" i="66"/>
  <c r="BO97" i="67"/>
  <c r="BO46" i="66"/>
  <c r="BS129" i="70"/>
  <c r="BO21" i="64" s="1"/>
  <c r="BS128" i="70"/>
  <c r="BO20" i="64" s="1"/>
  <c r="BS132" i="70"/>
  <c r="BO24" i="64" s="1"/>
  <c r="BM98" i="64"/>
  <c r="BM65" i="64"/>
  <c r="BN57" i="66"/>
  <c r="BN45" i="66"/>
  <c r="BN48" i="66" s="1"/>
  <c r="BN65" i="66"/>
  <c r="BL52" i="66"/>
  <c r="BM51" i="66"/>
  <c r="BS103" i="70"/>
  <c r="BM38" i="67"/>
  <c r="BM39" i="67" s="1"/>
  <c r="BN17" i="67"/>
  <c r="BN45" i="65"/>
  <c r="BN48" i="65" s="1"/>
  <c r="BN57" i="65"/>
  <c r="BN58" i="65" s="1"/>
  <c r="BN65" i="65"/>
  <c r="BM30" i="64"/>
  <c r="BR134" i="70"/>
  <c r="BN18" i="64"/>
  <c r="BN34" i="64"/>
  <c r="BN45" i="64"/>
  <c r="BM51" i="67"/>
  <c r="BL52" i="67"/>
  <c r="BM28" i="64" a="1"/>
  <c r="BM28" i="64" s="1"/>
  <c r="BM27" i="64" a="1"/>
  <c r="BM27" i="64" s="1"/>
  <c r="BM48" i="64" s="1"/>
  <c r="BM26" i="64"/>
  <c r="BO38" i="66"/>
  <c r="BP17" i="66"/>
  <c r="BN65" i="67"/>
  <c r="BN57" i="67"/>
  <c r="BN58" i="67" s="1"/>
  <c r="BN45" i="67"/>
  <c r="BN48" i="67" s="1"/>
  <c r="BL52" i="64"/>
  <c r="BM51" i="64"/>
  <c r="AP86" i="65"/>
  <c r="AP60" i="65"/>
  <c r="AP63" i="65" s="1"/>
  <c r="AP61" i="65"/>
  <c r="AQ41" i="65"/>
  <c r="AQ47" i="65" s="1"/>
  <c r="AQ49" i="65" s="1"/>
  <c r="AP56" i="65"/>
  <c r="AP88" i="65"/>
  <c r="AP91" i="65" s="1"/>
  <c r="AP89" i="65"/>
  <c r="BT100" i="70" l="1"/>
  <c r="BQ38" i="64"/>
  <c r="BR17" i="64"/>
  <c r="BN51" i="65"/>
  <c r="BM52" i="65"/>
  <c r="AG90" i="67"/>
  <c r="AG62" i="67"/>
  <c r="AH42" i="67"/>
  <c r="AH54" i="67"/>
  <c r="AH60" i="67" s="1"/>
  <c r="AH63" i="67" s="1"/>
  <c r="AH64" i="67" s="1"/>
  <c r="AH84" i="67"/>
  <c r="AH88" i="67" s="1"/>
  <c r="AH91" i="67" s="1"/>
  <c r="AH92" i="67" s="1"/>
  <c r="AH55" i="67"/>
  <c r="AH56" i="67" s="1"/>
  <c r="AH85" i="67"/>
  <c r="AH86" i="67" s="1"/>
  <c r="BP38" i="66"/>
  <c r="BQ17" i="66"/>
  <c r="BM52" i="67"/>
  <c r="BN51" i="67"/>
  <c r="BN51" i="66"/>
  <c r="BM52" i="66"/>
  <c r="BO65" i="65"/>
  <c r="BO45" i="65"/>
  <c r="BO48" i="65" s="1"/>
  <c r="BO57" i="65"/>
  <c r="BO58" i="65" s="1"/>
  <c r="BT103" i="70"/>
  <c r="BN30" i="64"/>
  <c r="BN38" i="67"/>
  <c r="BN39" i="67" s="1"/>
  <c r="BO17" i="67"/>
  <c r="BO57" i="67"/>
  <c r="BO58" i="67" s="1"/>
  <c r="BO65" i="67"/>
  <c r="BO45" i="67"/>
  <c r="BO48" i="67" s="1"/>
  <c r="BO34" i="64"/>
  <c r="BO45" i="64"/>
  <c r="BT132" i="70"/>
  <c r="BP24" i="64" s="1"/>
  <c r="BP46" i="65"/>
  <c r="BT129" i="70"/>
  <c r="BP21" i="64" s="1"/>
  <c r="BT127" i="70"/>
  <c r="BP19" i="64" s="1"/>
  <c r="BP97" i="67"/>
  <c r="BP33" i="64"/>
  <c r="BP46" i="64"/>
  <c r="BT128" i="70"/>
  <c r="BP20" i="64" s="1"/>
  <c r="BT126" i="70"/>
  <c r="BT130" i="70"/>
  <c r="BP22" i="64" s="1"/>
  <c r="BP46" i="66"/>
  <c r="BT133" i="70"/>
  <c r="BP25" i="64" s="1"/>
  <c r="BP97" i="66"/>
  <c r="BP97" i="65"/>
  <c r="BP97" i="64"/>
  <c r="BP57" i="64" s="1"/>
  <c r="BP46" i="67"/>
  <c r="BT131" i="70"/>
  <c r="BP23" i="64" s="1"/>
  <c r="BN98" i="64"/>
  <c r="BN65" i="64"/>
  <c r="BO65" i="66"/>
  <c r="BO57" i="66"/>
  <c r="BO45" i="66"/>
  <c r="BO48" i="66" s="1"/>
  <c r="BP17" i="65"/>
  <c r="BO38" i="65"/>
  <c r="BO39" i="65" s="1"/>
  <c r="BM52" i="64"/>
  <c r="BN51" i="64"/>
  <c r="BN26" i="64"/>
  <c r="BN27" i="64" a="1"/>
  <c r="BN27" i="64" s="1"/>
  <c r="BN48" i="64" s="1"/>
  <c r="BN28" i="64" a="1"/>
  <c r="BN28" i="64" s="1"/>
  <c r="BO18" i="64"/>
  <c r="BS134" i="70"/>
  <c r="BU125" i="70"/>
  <c r="BU102" i="70"/>
  <c r="BV1" i="70"/>
  <c r="BU331" i="70"/>
  <c r="BU101" i="70"/>
  <c r="BU97" i="70"/>
  <c r="BU160" i="70"/>
  <c r="BU29" i="70"/>
  <c r="BU147" i="70"/>
  <c r="BU109" i="70"/>
  <c r="BU121" i="70" s="1"/>
  <c r="BU63" i="70"/>
  <c r="BU17" i="70"/>
  <c r="AQ42" i="65"/>
  <c r="AR41" i="65" s="1"/>
  <c r="AR47" i="65" s="1"/>
  <c r="AR49" i="65" s="1"/>
  <c r="AP92" i="65"/>
  <c r="AP62" i="65"/>
  <c r="AQ85" i="65"/>
  <c r="AQ86" i="65" s="1"/>
  <c r="AQ84" i="65"/>
  <c r="AQ88" i="65" s="1"/>
  <c r="AQ91" i="65" s="1"/>
  <c r="AQ54" i="65"/>
  <c r="AQ60" i="65" s="1"/>
  <c r="AQ63" i="65" s="1"/>
  <c r="AQ55" i="65"/>
  <c r="AQ56" i="65" s="1"/>
  <c r="AP64" i="65"/>
  <c r="AP90" i="65"/>
  <c r="BR38" i="64" l="1"/>
  <c r="BS17" i="64"/>
  <c r="BO51" i="65"/>
  <c r="BN52" i="65"/>
  <c r="BU100" i="70"/>
  <c r="AH61" i="67"/>
  <c r="AH89" i="67"/>
  <c r="AI41" i="67"/>
  <c r="AI47" i="67" s="1"/>
  <c r="AI49" i="67" s="1"/>
  <c r="BV331" i="70"/>
  <c r="BV125" i="70"/>
  <c r="BV29" i="70"/>
  <c r="BV109" i="70"/>
  <c r="BV121" i="70" s="1"/>
  <c r="BV101" i="70"/>
  <c r="BV17" i="70"/>
  <c r="BV102" i="70"/>
  <c r="BV100" i="70" s="1"/>
  <c r="BV63" i="70"/>
  <c r="BW1" i="70"/>
  <c r="BV147" i="70"/>
  <c r="BV160" i="70"/>
  <c r="BV97" i="70"/>
  <c r="BO27" i="64" a="1"/>
  <c r="BO27" i="64" s="1"/>
  <c r="BO48" i="64" s="1"/>
  <c r="BO26" i="64"/>
  <c r="BO28" i="64" a="1"/>
  <c r="BO28" i="64" s="1"/>
  <c r="BO51" i="64"/>
  <c r="BN52" i="64"/>
  <c r="BP45" i="65"/>
  <c r="BP48" i="65" s="1"/>
  <c r="BP65" i="65"/>
  <c r="BP57" i="65"/>
  <c r="BP58" i="65" s="1"/>
  <c r="BP34" i="64"/>
  <c r="BP45" i="64"/>
  <c r="BU133" i="70"/>
  <c r="BQ25" i="64" s="1"/>
  <c r="BQ46" i="64"/>
  <c r="BQ46" i="65"/>
  <c r="BU128" i="70"/>
  <c r="BQ20" i="64" s="1"/>
  <c r="BU131" i="70"/>
  <c r="BQ23" i="64" s="1"/>
  <c r="BU126" i="70"/>
  <c r="BQ33" i="64"/>
  <c r="BQ97" i="67"/>
  <c r="BQ97" i="66"/>
  <c r="BQ97" i="64"/>
  <c r="BQ57" i="64" s="1"/>
  <c r="BU132" i="70"/>
  <c r="BQ24" i="64" s="1"/>
  <c r="BQ46" i="67"/>
  <c r="BQ46" i="66"/>
  <c r="BU129" i="70"/>
  <c r="BQ21" i="64" s="1"/>
  <c r="BU130" i="70"/>
  <c r="BQ22" i="64" s="1"/>
  <c r="BU127" i="70"/>
  <c r="BQ19" i="64" s="1"/>
  <c r="BQ97" i="65"/>
  <c r="BP65" i="66"/>
  <c r="BP45" i="66"/>
  <c r="BP48" i="66" s="1"/>
  <c r="BP57" i="66"/>
  <c r="BP18" i="64"/>
  <c r="BT134" i="70"/>
  <c r="BP57" i="67"/>
  <c r="BP58" i="67" s="1"/>
  <c r="BP65" i="67"/>
  <c r="BP45" i="67"/>
  <c r="BP48" i="67" s="1"/>
  <c r="BO30" i="64"/>
  <c r="BO51" i="66"/>
  <c r="BN52" i="66"/>
  <c r="BN52" i="67"/>
  <c r="BO51" i="67"/>
  <c r="BR17" i="66"/>
  <c r="BQ38" i="66"/>
  <c r="BU103" i="70"/>
  <c r="BP38" i="65"/>
  <c r="BP39" i="65" s="1"/>
  <c r="BQ17" i="65"/>
  <c r="BO98" i="64"/>
  <c r="BO65" i="64"/>
  <c r="BO38" i="67"/>
  <c r="BO39" i="67" s="1"/>
  <c r="BP17" i="67"/>
  <c r="AR42" i="65"/>
  <c r="AS41" i="65" s="1"/>
  <c r="AS47" i="65" s="1"/>
  <c r="AS49" i="65" s="1"/>
  <c r="AQ61" i="65"/>
  <c r="AQ62" i="65" s="1"/>
  <c r="AQ89" i="65"/>
  <c r="AR55" i="65"/>
  <c r="AR56" i="65" s="1"/>
  <c r="AR54" i="65"/>
  <c r="AR60" i="65" s="1"/>
  <c r="AR63" i="65" s="1"/>
  <c r="AR84" i="65"/>
  <c r="AR88" i="65" s="1"/>
  <c r="AR91" i="65" s="1"/>
  <c r="AR85" i="65"/>
  <c r="AQ64" i="65"/>
  <c r="AQ92" i="65"/>
  <c r="BS38" i="64" l="1"/>
  <c r="BT17" i="64"/>
  <c r="BO52" i="65"/>
  <c r="BP51" i="65"/>
  <c r="AI84" i="67"/>
  <c r="AI88" i="67" s="1"/>
  <c r="AI91" i="67" s="1"/>
  <c r="AI92" i="67" s="1"/>
  <c r="AI85" i="67"/>
  <c r="AI86" i="67" s="1"/>
  <c r="AI54" i="67"/>
  <c r="AI60" i="67" s="1"/>
  <c r="AI63" i="67" s="1"/>
  <c r="AI64" i="67" s="1"/>
  <c r="AI55" i="67"/>
  <c r="AI56" i="67" s="1"/>
  <c r="AH90" i="67"/>
  <c r="AH62" i="67"/>
  <c r="AI42" i="67"/>
  <c r="BP51" i="67"/>
  <c r="BO52" i="67"/>
  <c r="BQ65" i="67"/>
  <c r="BQ45" i="67"/>
  <c r="BQ48" i="67" s="1"/>
  <c r="BQ57" i="67"/>
  <c r="BQ58" i="67" s="1"/>
  <c r="BP51" i="64"/>
  <c r="BO52" i="64"/>
  <c r="BV129" i="70"/>
  <c r="BR21" i="64" s="1"/>
  <c r="BR97" i="67"/>
  <c r="BR33" i="64"/>
  <c r="BV133" i="70"/>
  <c r="BR25" i="64" s="1"/>
  <c r="BV126" i="70"/>
  <c r="BR97" i="64"/>
  <c r="BR57" i="64" s="1"/>
  <c r="BV131" i="70"/>
  <c r="BR23" i="64" s="1"/>
  <c r="BR46" i="64"/>
  <c r="BV127" i="70"/>
  <c r="BR19" i="64" s="1"/>
  <c r="BR97" i="65"/>
  <c r="BR46" i="67"/>
  <c r="BR97" i="66"/>
  <c r="BV128" i="70"/>
  <c r="BR20" i="64" s="1"/>
  <c r="BV132" i="70"/>
  <c r="BR24" i="64" s="1"/>
  <c r="BR46" i="66"/>
  <c r="BV130" i="70"/>
  <c r="BR22" i="64" s="1"/>
  <c r="BR46" i="65"/>
  <c r="BO52" i="66"/>
  <c r="BP51" i="66"/>
  <c r="BQ34" i="64"/>
  <c r="BQ45" i="64"/>
  <c r="BP30" i="64"/>
  <c r="BQ18" i="64"/>
  <c r="BU134" i="70"/>
  <c r="BQ17" i="67"/>
  <c r="BP38" i="67"/>
  <c r="BP39" i="67" s="1"/>
  <c r="BR17" i="65"/>
  <c r="BQ38" i="65"/>
  <c r="BQ39" i="65" s="1"/>
  <c r="BS17" i="66"/>
  <c r="BR38" i="66"/>
  <c r="BP26" i="64"/>
  <c r="BP28" i="64" a="1"/>
  <c r="BP28" i="64" s="1"/>
  <c r="BP27" i="64" a="1"/>
  <c r="BP27" i="64" s="1"/>
  <c r="BP48" i="64" s="1"/>
  <c r="BQ65" i="65"/>
  <c r="BQ57" i="65"/>
  <c r="BQ58" i="65" s="1"/>
  <c r="BQ45" i="65"/>
  <c r="BQ48" i="65" s="1"/>
  <c r="BQ57" i="66"/>
  <c r="BQ45" i="66"/>
  <c r="BQ48" i="66" s="1"/>
  <c r="BQ65" i="66"/>
  <c r="BP98" i="64"/>
  <c r="BP65" i="64"/>
  <c r="BW331" i="70"/>
  <c r="BW97" i="70"/>
  <c r="BX1" i="70"/>
  <c r="BW160" i="70"/>
  <c r="BW125" i="70"/>
  <c r="BW63" i="70"/>
  <c r="BW101" i="70"/>
  <c r="BW109" i="70"/>
  <c r="BW121" i="70" s="1"/>
  <c r="BW17" i="70"/>
  <c r="BW147" i="70"/>
  <c r="BW102" i="70"/>
  <c r="BW29" i="70"/>
  <c r="BV103" i="70"/>
  <c r="AR61" i="65"/>
  <c r="AR62" i="65" s="1"/>
  <c r="AR89" i="65"/>
  <c r="AQ90" i="65"/>
  <c r="AS42" i="65"/>
  <c r="AT41" i="65" s="1"/>
  <c r="AT47" i="65" s="1"/>
  <c r="AT49" i="65" s="1"/>
  <c r="AR92" i="65"/>
  <c r="AR64" i="65"/>
  <c r="AS55" i="65"/>
  <c r="AS84" i="65"/>
  <c r="AS88" i="65" s="1"/>
  <c r="AS91" i="65" s="1"/>
  <c r="AS85" i="65"/>
  <c r="AS54" i="65"/>
  <c r="AS60" i="65" s="1"/>
  <c r="AS63" i="65" s="1"/>
  <c r="AR86" i="65"/>
  <c r="BU17" i="64" l="1"/>
  <c r="BT38" i="64"/>
  <c r="BP52" i="65"/>
  <c r="BQ51" i="65"/>
  <c r="BW100" i="70"/>
  <c r="AI89" i="67"/>
  <c r="AI90" i="67" s="1"/>
  <c r="AI61" i="67"/>
  <c r="AI62" i="67" s="1"/>
  <c r="AJ41" i="67"/>
  <c r="AJ47" i="67" s="1"/>
  <c r="AJ49" i="67" s="1"/>
  <c r="BS46" i="66"/>
  <c r="BS97" i="64"/>
  <c r="BS57" i="64" s="1"/>
  <c r="BS97" i="66"/>
  <c r="BW133" i="70"/>
  <c r="BS25" i="64" s="1"/>
  <c r="BW130" i="70"/>
  <c r="BS22" i="64" s="1"/>
  <c r="BS46" i="65"/>
  <c r="BS33" i="64"/>
  <c r="BW129" i="70"/>
  <c r="BS21" i="64" s="1"/>
  <c r="BW128" i="70"/>
  <c r="BS20" i="64" s="1"/>
  <c r="BS97" i="67"/>
  <c r="BW127" i="70"/>
  <c r="BS19" i="64" s="1"/>
  <c r="BS46" i="64"/>
  <c r="BW126" i="70"/>
  <c r="BW132" i="70"/>
  <c r="BS24" i="64" s="1"/>
  <c r="BS46" i="67"/>
  <c r="BW131" i="70"/>
  <c r="BS23" i="64" s="1"/>
  <c r="BS97" i="65"/>
  <c r="BR38" i="65"/>
  <c r="BR39" i="65" s="1"/>
  <c r="BS17" i="65"/>
  <c r="BQ27" i="64" a="1"/>
  <c r="BQ27" i="64" s="1"/>
  <c r="BQ48" i="64" s="1"/>
  <c r="BQ26" i="64"/>
  <c r="BQ28" i="64" a="1"/>
  <c r="BQ28" i="64" s="1"/>
  <c r="BQ51" i="66"/>
  <c r="BP52" i="66"/>
  <c r="BR34" i="64"/>
  <c r="BR45" i="64"/>
  <c r="BP52" i="64"/>
  <c r="BQ51" i="64"/>
  <c r="BW103" i="70"/>
  <c r="BX147" i="70"/>
  <c r="BX102" i="70"/>
  <c r="BX63" i="70"/>
  <c r="BX331" i="70"/>
  <c r="BX101" i="70"/>
  <c r="BX17" i="70"/>
  <c r="BX125" i="70"/>
  <c r="BX97" i="70"/>
  <c r="BX29" i="70"/>
  <c r="BX160" i="70"/>
  <c r="BX109" i="70"/>
  <c r="BX121" i="70" s="1"/>
  <c r="BY1" i="70"/>
  <c r="BQ30" i="64"/>
  <c r="BR45" i="65"/>
  <c r="BR48" i="65" s="1"/>
  <c r="BR65" i="65"/>
  <c r="BR57" i="65"/>
  <c r="BR58" i="65" s="1"/>
  <c r="BR65" i="67"/>
  <c r="BR45" i="67"/>
  <c r="BR48" i="67" s="1"/>
  <c r="BR57" i="67"/>
  <c r="BR58" i="67" s="1"/>
  <c r="BS38" i="66"/>
  <c r="BT17" i="66"/>
  <c r="BQ38" i="67"/>
  <c r="BQ39" i="67" s="1"/>
  <c r="BR17" i="67"/>
  <c r="BR18" i="64"/>
  <c r="BV134" i="70"/>
  <c r="BQ98" i="64"/>
  <c r="BQ65" i="64"/>
  <c r="BR65" i="66"/>
  <c r="BR45" i="66"/>
  <c r="BR48" i="66" s="1"/>
  <c r="BR57" i="66"/>
  <c r="BQ51" i="67"/>
  <c r="BP52" i="67"/>
  <c r="AR90" i="65"/>
  <c r="AS64" i="65"/>
  <c r="AS92" i="65"/>
  <c r="AS61" i="65"/>
  <c r="AT42" i="65"/>
  <c r="AS89" i="65"/>
  <c r="AT84" i="65"/>
  <c r="AT88" i="65" s="1"/>
  <c r="AT91" i="65" s="1"/>
  <c r="AT54" i="65"/>
  <c r="AT60" i="65" s="1"/>
  <c r="AT63" i="65" s="1"/>
  <c r="AT55" i="65"/>
  <c r="AT85" i="65"/>
  <c r="AS86" i="65"/>
  <c r="AS56" i="65"/>
  <c r="BU38" i="64" l="1"/>
  <c r="BV17" i="64"/>
  <c r="BX103" i="70"/>
  <c r="BR51" i="65"/>
  <c r="BQ52" i="65"/>
  <c r="AJ42" i="67"/>
  <c r="AJ84" i="67"/>
  <c r="AJ55" i="67"/>
  <c r="AJ56" i="67" s="1"/>
  <c r="AJ85" i="67"/>
  <c r="AJ86" i="67" s="1"/>
  <c r="AJ54" i="67"/>
  <c r="BQ52" i="67"/>
  <c r="BR51" i="67"/>
  <c r="BR28" i="64" a="1"/>
  <c r="BR28" i="64" s="1"/>
  <c r="BR27" i="64" a="1"/>
  <c r="BR27" i="64" s="1"/>
  <c r="BR48" i="64" s="1"/>
  <c r="BR26" i="64"/>
  <c r="BX100" i="70"/>
  <c r="BR51" i="66"/>
  <c r="BQ52" i="66"/>
  <c r="BS38" i="65"/>
  <c r="BS39" i="65" s="1"/>
  <c r="BT17" i="65"/>
  <c r="BS65" i="65"/>
  <c r="BS45" i="65"/>
  <c r="BS48" i="65" s="1"/>
  <c r="BS57" i="65"/>
  <c r="BS58" i="65" s="1"/>
  <c r="BS18" i="64"/>
  <c r="BW134" i="70"/>
  <c r="BR30" i="64"/>
  <c r="BY160" i="70"/>
  <c r="BY109" i="70"/>
  <c r="BY121" i="70" s="1"/>
  <c r="BY17" i="70"/>
  <c r="BY147" i="70"/>
  <c r="BY97" i="70"/>
  <c r="BY101" i="70"/>
  <c r="BY102" i="70"/>
  <c r="BY331" i="70"/>
  <c r="BY63" i="70"/>
  <c r="BY125" i="70"/>
  <c r="BZ1" i="70"/>
  <c r="BY29" i="70"/>
  <c r="BR65" i="64"/>
  <c r="BR98" i="64"/>
  <c r="BS34" i="64"/>
  <c r="BS45" i="64"/>
  <c r="BS45" i="66"/>
  <c r="BS48" i="66" s="1"/>
  <c r="BS57" i="66"/>
  <c r="BS65" i="66"/>
  <c r="BR38" i="67"/>
  <c r="BR39" i="67" s="1"/>
  <c r="BS17" i="67"/>
  <c r="BU17" i="66"/>
  <c r="BT38" i="66"/>
  <c r="BX126" i="70"/>
  <c r="BT97" i="66"/>
  <c r="BT97" i="64"/>
  <c r="BT57" i="64" s="1"/>
  <c r="BX130" i="70"/>
  <c r="BT22" i="64" s="1"/>
  <c r="BT33" i="64"/>
  <c r="BX129" i="70"/>
  <c r="BT21" i="64" s="1"/>
  <c r="BT97" i="65"/>
  <c r="BT46" i="64"/>
  <c r="BT46" i="66"/>
  <c r="BX131" i="70"/>
  <c r="BT23" i="64" s="1"/>
  <c r="BX132" i="70"/>
  <c r="BT24" i="64" s="1"/>
  <c r="BX133" i="70"/>
  <c r="BT25" i="64" s="1"/>
  <c r="BT46" i="65"/>
  <c r="BX127" i="70"/>
  <c r="BT19" i="64" s="1"/>
  <c r="BX128" i="70"/>
  <c r="BT20" i="64" s="1"/>
  <c r="BT46" i="67"/>
  <c r="BT97" i="67"/>
  <c r="BR51" i="64"/>
  <c r="BQ52" i="64"/>
  <c r="BS45" i="67"/>
  <c r="BS48" i="67" s="1"/>
  <c r="BS65" i="67"/>
  <c r="BS57" i="67"/>
  <c r="BS58" i="67" s="1"/>
  <c r="AT64" i="65"/>
  <c r="AT92" i="65"/>
  <c r="AS62" i="65"/>
  <c r="AT61" i="65"/>
  <c r="AT86" i="65"/>
  <c r="AU41" i="65"/>
  <c r="AU47" i="65" s="1"/>
  <c r="AU49" i="65" s="1"/>
  <c r="AT89" i="65"/>
  <c r="AS90" i="65"/>
  <c r="AT56" i="65"/>
  <c r="BV38" i="64" l="1"/>
  <c r="BW17" i="64"/>
  <c r="BR52" i="65"/>
  <c r="BS51" i="65"/>
  <c r="BY103" i="70"/>
  <c r="AJ88" i="67"/>
  <c r="AJ91" i="67" s="1"/>
  <c r="AJ92" i="67" s="1"/>
  <c r="AJ89" i="67"/>
  <c r="AJ60" i="67"/>
  <c r="AJ63" i="67" s="1"/>
  <c r="AJ64" i="67" s="1"/>
  <c r="AJ61" i="67"/>
  <c r="AK41" i="67"/>
  <c r="AK47" i="67" s="1"/>
  <c r="AK49" i="67" s="1"/>
  <c r="BT57" i="65"/>
  <c r="BT58" i="65" s="1"/>
  <c r="BT45" i="65"/>
  <c r="BT48" i="65" s="1"/>
  <c r="BT65" i="65"/>
  <c r="BV17" i="66"/>
  <c r="BU38" i="66"/>
  <c r="BU33" i="64"/>
  <c r="BY126" i="70"/>
  <c r="BU97" i="67"/>
  <c r="BU46" i="66"/>
  <c r="BU46" i="67"/>
  <c r="BU97" i="66"/>
  <c r="BY129" i="70"/>
  <c r="BU21" i="64" s="1"/>
  <c r="BU46" i="64"/>
  <c r="BU46" i="65"/>
  <c r="BY131" i="70"/>
  <c r="BU23" i="64" s="1"/>
  <c r="BY130" i="70"/>
  <c r="BU22" i="64" s="1"/>
  <c r="BU97" i="65"/>
  <c r="BY133" i="70"/>
  <c r="BU25" i="64" s="1"/>
  <c r="BY128" i="70"/>
  <c r="BU20" i="64" s="1"/>
  <c r="BY127" i="70"/>
  <c r="BU19" i="64" s="1"/>
  <c r="BU97" i="64"/>
  <c r="BY132" i="70"/>
  <c r="BU24" i="64" s="1"/>
  <c r="BR52" i="64"/>
  <c r="BS51" i="64"/>
  <c r="BT45" i="66"/>
  <c r="BT48" i="66" s="1"/>
  <c r="BT65" i="66"/>
  <c r="BT57" i="66"/>
  <c r="BS38" i="67"/>
  <c r="BS39" i="67" s="1"/>
  <c r="BT17" i="67"/>
  <c r="BS30" i="64"/>
  <c r="BT45" i="67"/>
  <c r="BT48" i="67" s="1"/>
  <c r="BT65" i="67"/>
  <c r="BT57" i="67"/>
  <c r="BT58" i="67" s="1"/>
  <c r="BT34" i="64"/>
  <c r="BT45" i="64"/>
  <c r="BT18" i="64"/>
  <c r="BX134" i="70"/>
  <c r="BS51" i="66"/>
  <c r="BR52" i="66"/>
  <c r="BS65" i="64"/>
  <c r="BS98" i="64"/>
  <c r="BZ331" i="70"/>
  <c r="BZ125" i="70"/>
  <c r="BZ17" i="70"/>
  <c r="BZ160" i="70"/>
  <c r="BZ63" i="70"/>
  <c r="BZ97" i="70"/>
  <c r="BZ109" i="70"/>
  <c r="BZ121" i="70" s="1"/>
  <c r="BZ101" i="70"/>
  <c r="CA1" i="70"/>
  <c r="BZ147" i="70"/>
  <c r="BZ102" i="70"/>
  <c r="BZ29" i="70"/>
  <c r="BY100" i="70"/>
  <c r="BS28" i="64" a="1"/>
  <c r="BS28" i="64" s="1"/>
  <c r="BS26" i="64"/>
  <c r="BS27" i="64" a="1"/>
  <c r="BS27" i="64" s="1"/>
  <c r="BS48" i="64" s="1"/>
  <c r="BT38" i="65"/>
  <c r="BT39" i="65" s="1"/>
  <c r="BU17" i="65"/>
  <c r="BR52" i="67"/>
  <c r="BS51" i="67"/>
  <c r="AT90" i="65"/>
  <c r="AT62" i="65"/>
  <c r="AU55" i="65"/>
  <c r="AU56" i="65" s="1"/>
  <c r="AU54" i="65"/>
  <c r="AU60" i="65" s="1"/>
  <c r="AU63" i="65" s="1"/>
  <c r="AU85" i="65"/>
  <c r="AU84" i="65"/>
  <c r="AU88" i="65" s="1"/>
  <c r="AU91" i="65" s="1"/>
  <c r="AU42" i="65"/>
  <c r="BX17" i="64" l="1"/>
  <c r="BW38" i="64"/>
  <c r="BT51" i="65"/>
  <c r="BS52" i="65"/>
  <c r="BZ100" i="70"/>
  <c r="AK42" i="67"/>
  <c r="AJ90" i="67"/>
  <c r="AK85" i="67"/>
  <c r="AK86" i="67" s="1"/>
  <c r="AK55" i="67"/>
  <c r="AK56" i="67" s="1"/>
  <c r="AK54" i="67"/>
  <c r="AK60" i="67" s="1"/>
  <c r="AK63" i="67" s="1"/>
  <c r="AK64" i="67" s="1"/>
  <c r="AK84" i="67"/>
  <c r="AK88" i="67" s="1"/>
  <c r="AK91" i="67" s="1"/>
  <c r="AK92" i="67" s="1"/>
  <c r="AJ62" i="67"/>
  <c r="BZ126" i="70"/>
  <c r="BV97" i="67"/>
  <c r="BV46" i="67"/>
  <c r="BV97" i="65"/>
  <c r="BZ129" i="70"/>
  <c r="BV21" i="64" s="1"/>
  <c r="BV33" i="64"/>
  <c r="BV97" i="64"/>
  <c r="BV57" i="64" s="1"/>
  <c r="BV97" i="66"/>
  <c r="BV46" i="66"/>
  <c r="BZ130" i="70"/>
  <c r="BV22" i="64" s="1"/>
  <c r="BV46" i="64"/>
  <c r="BV46" i="65"/>
  <c r="BZ131" i="70"/>
  <c r="BV23" i="64" s="1"/>
  <c r="BZ133" i="70"/>
  <c r="BV25" i="64" s="1"/>
  <c r="BZ128" i="70"/>
  <c r="BV20" i="64" s="1"/>
  <c r="BZ132" i="70"/>
  <c r="BV24" i="64" s="1"/>
  <c r="BZ127" i="70"/>
  <c r="BV19" i="64" s="1"/>
  <c r="BT51" i="66"/>
  <c r="BS52" i="66"/>
  <c r="BT27" i="64" a="1"/>
  <c r="BT27" i="64" s="1"/>
  <c r="BT48" i="64" s="1"/>
  <c r="BT26" i="64"/>
  <c r="BT28" i="64" a="1"/>
  <c r="BT28" i="64" s="1"/>
  <c r="BT51" i="64"/>
  <c r="BS52" i="64"/>
  <c r="BU65" i="67"/>
  <c r="BU57" i="67"/>
  <c r="BU58" i="67" s="1"/>
  <c r="BU45" i="67"/>
  <c r="BU48" i="67" s="1"/>
  <c r="BW17" i="66"/>
  <c r="BV38" i="66"/>
  <c r="BU38" i="65"/>
  <c r="BU39" i="65" s="1"/>
  <c r="BV17" i="65"/>
  <c r="BU57" i="66"/>
  <c r="BU45" i="66"/>
  <c r="BU48" i="66" s="1"/>
  <c r="BU65" i="66"/>
  <c r="BU18" i="64"/>
  <c r="BY134" i="70"/>
  <c r="CA331" i="70"/>
  <c r="CA125" i="70"/>
  <c r="CA63" i="70"/>
  <c r="CA160" i="70"/>
  <c r="CA109" i="70"/>
  <c r="CA121" i="70" s="1"/>
  <c r="CA17" i="70"/>
  <c r="CA101" i="70"/>
  <c r="CA102" i="70"/>
  <c r="CA29" i="70"/>
  <c r="CA147" i="70"/>
  <c r="CA97" i="70"/>
  <c r="CB1" i="70"/>
  <c r="BT65" i="64"/>
  <c r="BT98" i="64"/>
  <c r="BT30" i="64"/>
  <c r="BU34" i="64"/>
  <c r="BU98" i="64" s="1"/>
  <c r="BU45" i="64"/>
  <c r="BS52" i="67"/>
  <c r="BT51" i="67"/>
  <c r="BZ103" i="70"/>
  <c r="BT38" i="67"/>
  <c r="BT39" i="67" s="1"/>
  <c r="BU17" i="67"/>
  <c r="BU57" i="64"/>
  <c r="BU45" i="65"/>
  <c r="BU48" i="65" s="1"/>
  <c r="BU57" i="65"/>
  <c r="BU58" i="65" s="1"/>
  <c r="BU65" i="65"/>
  <c r="AU61" i="65"/>
  <c r="AU62" i="65" s="1"/>
  <c r="AV41" i="65"/>
  <c r="AV47" i="65" s="1"/>
  <c r="AV49" i="65" s="1"/>
  <c r="AU92" i="65"/>
  <c r="AU89" i="65"/>
  <c r="AU64" i="65"/>
  <c r="AU86" i="65"/>
  <c r="BX38" i="64" l="1"/>
  <c r="BY17" i="64"/>
  <c r="CA103" i="70"/>
  <c r="BU51" i="65"/>
  <c r="BT52" i="65"/>
  <c r="AK89" i="67"/>
  <c r="AK61" i="67"/>
  <c r="AL41" i="67"/>
  <c r="AL47" i="67" s="1"/>
  <c r="AL49" i="67" s="1"/>
  <c r="CB101" i="70"/>
  <c r="CB102" i="70"/>
  <c r="CB17" i="70"/>
  <c r="CB160" i="70"/>
  <c r="CB125" i="70"/>
  <c r="CC1" i="70"/>
  <c r="CB147" i="70"/>
  <c r="CB109" i="70"/>
  <c r="CB121" i="70" s="1"/>
  <c r="CB97" i="70"/>
  <c r="CB331" i="70"/>
  <c r="CB63" i="70"/>
  <c r="CB29" i="70"/>
  <c r="CA100" i="70"/>
  <c r="BV18" i="64"/>
  <c r="BZ134" i="70"/>
  <c r="BW38" i="66"/>
  <c r="BX17" i="66"/>
  <c r="BV57" i="66"/>
  <c r="BV65" i="66"/>
  <c r="BV45" i="66"/>
  <c r="BV48" i="66" s="1"/>
  <c r="BV57" i="65"/>
  <c r="BV58" i="65" s="1"/>
  <c r="BV65" i="65"/>
  <c r="BV45" i="65"/>
  <c r="BV48" i="65" s="1"/>
  <c r="BU65" i="64"/>
  <c r="BU51" i="67"/>
  <c r="BT52" i="67"/>
  <c r="BU30" i="64"/>
  <c r="BU38" i="67"/>
  <c r="BU39" i="67" s="1"/>
  <c r="BV17" i="67"/>
  <c r="BU28" i="64" a="1"/>
  <c r="BU28" i="64" s="1"/>
  <c r="BU27" i="64" a="1"/>
  <c r="BU27" i="64" s="1"/>
  <c r="BU48" i="64" s="1"/>
  <c r="BU26" i="64"/>
  <c r="BW17" i="65"/>
  <c r="BV38" i="65"/>
  <c r="BV39" i="65" s="1"/>
  <c r="BU51" i="64"/>
  <c r="BT52" i="64"/>
  <c r="BW33" i="64"/>
  <c r="CA131" i="70"/>
  <c r="BW23" i="64" s="1"/>
  <c r="CA127" i="70"/>
  <c r="BW19" i="64" s="1"/>
  <c r="CA129" i="70"/>
  <c r="BW21" i="64" s="1"/>
  <c r="BW97" i="66"/>
  <c r="BW46" i="64"/>
  <c r="CA126" i="70"/>
  <c r="CA132" i="70"/>
  <c r="BW24" i="64" s="1"/>
  <c r="CA133" i="70"/>
  <c r="BW25" i="64" s="1"/>
  <c r="CA128" i="70"/>
  <c r="BW20" i="64" s="1"/>
  <c r="BW46" i="67"/>
  <c r="BW97" i="64"/>
  <c r="BW57" i="64" s="1"/>
  <c r="BW46" i="66"/>
  <c r="BW97" i="67"/>
  <c r="CA130" i="70"/>
  <c r="BW22" i="64" s="1"/>
  <c r="BW46" i="65"/>
  <c r="BW97" i="65"/>
  <c r="BU51" i="66"/>
  <c r="BT52" i="66"/>
  <c r="BV34" i="64"/>
  <c r="BV45" i="64"/>
  <c r="BV45" i="67"/>
  <c r="BV48" i="67" s="1"/>
  <c r="BV57" i="67"/>
  <c r="BV58" i="67" s="1"/>
  <c r="BV65" i="67"/>
  <c r="AU90" i="65"/>
  <c r="AV84" i="65"/>
  <c r="AV88" i="65" s="1"/>
  <c r="AV91" i="65" s="1"/>
  <c r="AV85" i="65"/>
  <c r="AV86" i="65" s="1"/>
  <c r="AV55" i="65"/>
  <c r="AV54" i="65"/>
  <c r="AV42" i="65"/>
  <c r="CB103" i="70" l="1"/>
  <c r="BY38" i="64"/>
  <c r="BZ17" i="64"/>
  <c r="BV51" i="65"/>
  <c r="BU52" i="65"/>
  <c r="CB100" i="70"/>
  <c r="AL85" i="67"/>
  <c r="AL86" i="67" s="1"/>
  <c r="AL84" i="67"/>
  <c r="AL88" i="67" s="1"/>
  <c r="AL91" i="67" s="1"/>
  <c r="AL92" i="67" s="1"/>
  <c r="AL55" i="67"/>
  <c r="AL56" i="67" s="1"/>
  <c r="AL54" i="67"/>
  <c r="AL60" i="67" s="1"/>
  <c r="AL63" i="67" s="1"/>
  <c r="AL64" i="67" s="1"/>
  <c r="AK62" i="67"/>
  <c r="AK90" i="67"/>
  <c r="AL42" i="67"/>
  <c r="BV98" i="64"/>
  <c r="BV65" i="64"/>
  <c r="BW45" i="67"/>
  <c r="BW48" i="67" s="1"/>
  <c r="BW57" i="67"/>
  <c r="BW58" i="67" s="1"/>
  <c r="BW65" i="67"/>
  <c r="BV27" i="64" a="1"/>
  <c r="BV27" i="64" s="1"/>
  <c r="BV48" i="64" s="1"/>
  <c r="BV26" i="64"/>
  <c r="BV28" i="64" a="1"/>
  <c r="BV28" i="64" s="1"/>
  <c r="CB130" i="70"/>
  <c r="BX22" i="64" s="1"/>
  <c r="BX46" i="64"/>
  <c r="BX97" i="64"/>
  <c r="BX57" i="64" s="1"/>
  <c r="CB132" i="70"/>
  <c r="BX24" i="64" s="1"/>
  <c r="CB128" i="70"/>
  <c r="BX20" i="64" s="1"/>
  <c r="BX97" i="65"/>
  <c r="BX33" i="64"/>
  <c r="BX46" i="67"/>
  <c r="CB127" i="70"/>
  <c r="BX19" i="64" s="1"/>
  <c r="CB131" i="70"/>
  <c r="BX23" i="64" s="1"/>
  <c r="BX97" i="67"/>
  <c r="CB133" i="70"/>
  <c r="BX25" i="64" s="1"/>
  <c r="BX97" i="66"/>
  <c r="BX46" i="65"/>
  <c r="CB129" i="70"/>
  <c r="BX21" i="64" s="1"/>
  <c r="CB126" i="70"/>
  <c r="BX46" i="66"/>
  <c r="BW45" i="65"/>
  <c r="BW48" i="65" s="1"/>
  <c r="BW65" i="65"/>
  <c r="BW57" i="65"/>
  <c r="BW58" i="65" s="1"/>
  <c r="BW65" i="66"/>
  <c r="BW57" i="66"/>
  <c r="BW45" i="66"/>
  <c r="BW48" i="66" s="1"/>
  <c r="BW34" i="64"/>
  <c r="BW45" i="64"/>
  <c r="BW38" i="65"/>
  <c r="BW39" i="65" s="1"/>
  <c r="BX17" i="65"/>
  <c r="BV38" i="67"/>
  <c r="BV39" i="67" s="1"/>
  <c r="BW17" i="67"/>
  <c r="BU52" i="67"/>
  <c r="BV51" i="67"/>
  <c r="BX38" i="66"/>
  <c r="BY17" i="66"/>
  <c r="BV51" i="66"/>
  <c r="BU52" i="66"/>
  <c r="CC125" i="70"/>
  <c r="CC102" i="70"/>
  <c r="CD1" i="70"/>
  <c r="CC331" i="70"/>
  <c r="CC101" i="70"/>
  <c r="CC103" i="70" s="1"/>
  <c r="CC29" i="70"/>
  <c r="CC160" i="70"/>
  <c r="CC97" i="70"/>
  <c r="CC17" i="70"/>
  <c r="CC147" i="70"/>
  <c r="CC109" i="70"/>
  <c r="CC121" i="70" s="1"/>
  <c r="CC63" i="70"/>
  <c r="BW18" i="64"/>
  <c r="CA134" i="70"/>
  <c r="BU52" i="64"/>
  <c r="BV51" i="64"/>
  <c r="BV30" i="64"/>
  <c r="AV60" i="65"/>
  <c r="AV63" i="65" s="1"/>
  <c r="AV61" i="65"/>
  <c r="AV92" i="65"/>
  <c r="AW41" i="65"/>
  <c r="AW47" i="65" s="1"/>
  <c r="AW49" i="65" s="1"/>
  <c r="AV56" i="65"/>
  <c r="AV89" i="65"/>
  <c r="CA17" i="64" l="1"/>
  <c r="BZ38" i="64"/>
  <c r="BV52" i="65"/>
  <c r="BW51" i="65"/>
  <c r="AL89" i="67"/>
  <c r="AL90" i="67" s="1"/>
  <c r="AL61" i="67"/>
  <c r="AL62" i="67" s="1"/>
  <c r="AM41" i="67"/>
  <c r="AM47" i="67" s="1"/>
  <c r="AM49" i="67" s="1"/>
  <c r="BW30" i="64"/>
  <c r="BW26" i="64"/>
  <c r="BW27" i="64" a="1"/>
  <c r="BW27" i="64" s="1"/>
  <c r="BW48" i="64" s="1"/>
  <c r="BW28" i="64" a="1"/>
  <c r="BW28" i="64" s="1"/>
  <c r="BW51" i="66"/>
  <c r="BV52" i="66"/>
  <c r="BX18" i="64"/>
  <c r="CB134" i="70"/>
  <c r="BW51" i="64"/>
  <c r="BV52" i="64"/>
  <c r="BY38" i="66"/>
  <c r="BZ17" i="66"/>
  <c r="BW38" i="67"/>
  <c r="BW39" i="67" s="1"/>
  <c r="BX17" i="67"/>
  <c r="BX45" i="67"/>
  <c r="BX48" i="67" s="1"/>
  <c r="BX57" i="67"/>
  <c r="BX58" i="67" s="1"/>
  <c r="BX65" i="67"/>
  <c r="BX34" i="64"/>
  <c r="BX45" i="64"/>
  <c r="BY46" i="66"/>
  <c r="BY97" i="66"/>
  <c r="BY97" i="65"/>
  <c r="CC131" i="70"/>
  <c r="BY23" i="64" s="1"/>
  <c r="CC133" i="70"/>
  <c r="BY25" i="64" s="1"/>
  <c r="BY97" i="67"/>
  <c r="BY46" i="67"/>
  <c r="BY33" i="64"/>
  <c r="CC127" i="70"/>
  <c r="BY19" i="64" s="1"/>
  <c r="CC129" i="70"/>
  <c r="BY21" i="64" s="1"/>
  <c r="CC130" i="70"/>
  <c r="BY22" i="64" s="1"/>
  <c r="BY97" i="64"/>
  <c r="BY57" i="64" s="1"/>
  <c r="BY46" i="64"/>
  <c r="CC132" i="70"/>
  <c r="BY24" i="64" s="1"/>
  <c r="CC126" i="70"/>
  <c r="BY46" i="65"/>
  <c r="CC128" i="70"/>
  <c r="BY20" i="64" s="1"/>
  <c r="CD102" i="70"/>
  <c r="CD97" i="70"/>
  <c r="CE1" i="70"/>
  <c r="CD147" i="70"/>
  <c r="CD160" i="70"/>
  <c r="CD63" i="70"/>
  <c r="CD331" i="70"/>
  <c r="CD125" i="70"/>
  <c r="CD29" i="70"/>
  <c r="CD109" i="70"/>
  <c r="CD121" i="70" s="1"/>
  <c r="CD101" i="70"/>
  <c r="CD17" i="70"/>
  <c r="BW98" i="64"/>
  <c r="BW65" i="64"/>
  <c r="BX57" i="65"/>
  <c r="BX58" i="65" s="1"/>
  <c r="BX65" i="65"/>
  <c r="BX45" i="65"/>
  <c r="BX48" i="65" s="1"/>
  <c r="CC100" i="70"/>
  <c r="BW51" i="67"/>
  <c r="BV52" i="67"/>
  <c r="BY17" i="65"/>
  <c r="BX38" i="65"/>
  <c r="BX39" i="65" s="1"/>
  <c r="BX65" i="66"/>
  <c r="BX45" i="66"/>
  <c r="BX48" i="66" s="1"/>
  <c r="BX57" i="66"/>
  <c r="AV90" i="65"/>
  <c r="AV62" i="65"/>
  <c r="AW84" i="65"/>
  <c r="AW88" i="65" s="1"/>
  <c r="AW91" i="65" s="1"/>
  <c r="AW85" i="65"/>
  <c r="AW55" i="65"/>
  <c r="AW54" i="65"/>
  <c r="AW60" i="65" s="1"/>
  <c r="AW63" i="65" s="1"/>
  <c r="AV64" i="65"/>
  <c r="AW42" i="65"/>
  <c r="CA38" i="64" l="1"/>
  <c r="CB17" i="64"/>
  <c r="BW52" i="65"/>
  <c r="BX51" i="65"/>
  <c r="CD103" i="70"/>
  <c r="AM42" i="67"/>
  <c r="AM54" i="67"/>
  <c r="AM55" i="67"/>
  <c r="AM56" i="67" s="1"/>
  <c r="AM84" i="67"/>
  <c r="AM85" i="67"/>
  <c r="AM86" i="67" s="1"/>
  <c r="BX38" i="67"/>
  <c r="BX39" i="67" s="1"/>
  <c r="BY17" i="67"/>
  <c r="CE160" i="70"/>
  <c r="CE109" i="70"/>
  <c r="CE121" i="70" s="1"/>
  <c r="CE17" i="70"/>
  <c r="CE101" i="70"/>
  <c r="CE102" i="70"/>
  <c r="CE63" i="70"/>
  <c r="CE97" i="70"/>
  <c r="CE147" i="70"/>
  <c r="CE29" i="70"/>
  <c r="CE331" i="70"/>
  <c r="CE125" i="70"/>
  <c r="CF1" i="70"/>
  <c r="BY34" i="64"/>
  <c r="BY45" i="64"/>
  <c r="BX27" i="64" a="1"/>
  <c r="BX27" i="64" s="1"/>
  <c r="BX48" i="64" s="1"/>
  <c r="BX26" i="64"/>
  <c r="BX28" i="64" a="1"/>
  <c r="BX28" i="64" s="1"/>
  <c r="CD132" i="70"/>
  <c r="BZ24" i="64" s="1"/>
  <c r="BZ33" i="64"/>
  <c r="BZ46" i="67"/>
  <c r="BZ46" i="64"/>
  <c r="BZ46" i="65"/>
  <c r="CD131" i="70"/>
  <c r="BZ23" i="64" s="1"/>
  <c r="BZ97" i="67"/>
  <c r="CD133" i="70"/>
  <c r="BZ25" i="64" s="1"/>
  <c r="CD128" i="70"/>
  <c r="BZ20" i="64" s="1"/>
  <c r="BZ46" i="66"/>
  <c r="BZ97" i="66"/>
  <c r="CD130" i="70"/>
  <c r="BZ22" i="64" s="1"/>
  <c r="CD127" i="70"/>
  <c r="BZ19" i="64" s="1"/>
  <c r="BZ97" i="65"/>
  <c r="CD129" i="70"/>
  <c r="BZ21" i="64" s="1"/>
  <c r="CD126" i="70"/>
  <c r="BZ97" i="64"/>
  <c r="BZ57" i="64" s="1"/>
  <c r="BY18" i="64"/>
  <c r="CC134" i="70"/>
  <c r="BY65" i="65"/>
  <c r="BY57" i="65"/>
  <c r="BY58" i="65" s="1"/>
  <c r="BY45" i="65"/>
  <c r="BY48" i="65" s="1"/>
  <c r="BX98" i="64"/>
  <c r="BX65" i="64"/>
  <c r="CA17" i="66"/>
  <c r="BZ38" i="66"/>
  <c r="BW52" i="67"/>
  <c r="BX51" i="67"/>
  <c r="BY38" i="65"/>
  <c r="BY39" i="65" s="1"/>
  <c r="BZ17" i="65"/>
  <c r="CD100" i="70"/>
  <c r="BY45" i="67"/>
  <c r="BY48" i="67" s="1"/>
  <c r="BY57" i="67"/>
  <c r="BY58" i="67" s="1"/>
  <c r="BY65" i="67"/>
  <c r="BY65" i="66"/>
  <c r="BY57" i="66"/>
  <c r="BY45" i="66"/>
  <c r="BY48" i="66" s="1"/>
  <c r="BX51" i="64"/>
  <c r="BW52" i="64"/>
  <c r="BW52" i="66"/>
  <c r="BX51" i="66"/>
  <c r="BX30" i="64"/>
  <c r="AW64" i="65"/>
  <c r="AX41" i="65"/>
  <c r="AX47" i="65" s="1"/>
  <c r="AX49" i="65" s="1"/>
  <c r="AW86" i="65"/>
  <c r="AW56" i="65"/>
  <c r="AW92" i="65"/>
  <c r="AW89" i="65"/>
  <c r="AW61" i="65"/>
  <c r="CE100" i="70" l="1"/>
  <c r="CC17" i="64"/>
  <c r="CB38" i="64"/>
  <c r="BX52" i="65"/>
  <c r="BY51" i="65"/>
  <c r="AM88" i="67"/>
  <c r="AM91" i="67" s="1"/>
  <c r="AM92" i="67" s="1"/>
  <c r="AM89" i="67"/>
  <c r="AM60" i="67"/>
  <c r="AM63" i="67" s="1"/>
  <c r="AM64" i="67" s="1"/>
  <c r="AM61" i="67"/>
  <c r="AN41" i="67"/>
  <c r="AN47" i="67" s="1"/>
  <c r="AN49" i="67" s="1"/>
  <c r="BX52" i="64"/>
  <c r="BY51" i="64"/>
  <c r="CA17" i="65"/>
  <c r="BZ38" i="65"/>
  <c r="BZ39" i="65" s="1"/>
  <c r="BX52" i="66"/>
  <c r="BY51" i="66"/>
  <c r="CA38" i="66"/>
  <c r="CB17" i="66"/>
  <c r="BZ65" i="66"/>
  <c r="BZ57" i="66"/>
  <c r="BZ45" i="66"/>
  <c r="BZ48" i="66" s="1"/>
  <c r="BZ65" i="67"/>
  <c r="BZ45" i="67"/>
  <c r="BZ48" i="67" s="1"/>
  <c r="BZ57" i="67"/>
  <c r="BZ58" i="67" s="1"/>
  <c r="CF125" i="70"/>
  <c r="CG1" i="70"/>
  <c r="CF29" i="70"/>
  <c r="CF160" i="70"/>
  <c r="CF109" i="70"/>
  <c r="CF121" i="70" s="1"/>
  <c r="CF101" i="70"/>
  <c r="CF147" i="70"/>
  <c r="CF102" i="70"/>
  <c r="CF17" i="70"/>
  <c r="CF331" i="70"/>
  <c r="CF97" i="70"/>
  <c r="CF63" i="70"/>
  <c r="CE103" i="70"/>
  <c r="BY51" i="67"/>
  <c r="BX52" i="67"/>
  <c r="BY28" i="64" a="1"/>
  <c r="BY28" i="64" s="1"/>
  <c r="BY26" i="64"/>
  <c r="BY27" i="64" a="1"/>
  <c r="BY27" i="64" s="1"/>
  <c r="BY48" i="64" s="1"/>
  <c r="BZ65" i="65"/>
  <c r="BZ57" i="65"/>
  <c r="BZ58" i="65" s="1"/>
  <c r="BZ45" i="65"/>
  <c r="BZ48" i="65" s="1"/>
  <c r="BZ34" i="64"/>
  <c r="BZ45" i="64"/>
  <c r="CE132" i="70"/>
  <c r="CA24" i="64" s="1"/>
  <c r="CE131" i="70"/>
  <c r="CA23" i="64" s="1"/>
  <c r="CA46" i="64"/>
  <c r="CE129" i="70"/>
  <c r="CA21" i="64" s="1"/>
  <c r="CA97" i="64"/>
  <c r="CA57" i="64" s="1"/>
  <c r="CE127" i="70"/>
  <c r="CA19" i="64" s="1"/>
  <c r="CE130" i="70"/>
  <c r="CA22" i="64" s="1"/>
  <c r="CE133" i="70"/>
  <c r="CA25" i="64" s="1"/>
  <c r="CA33" i="64"/>
  <c r="CA97" i="66"/>
  <c r="CA97" i="65"/>
  <c r="CA97" i="67"/>
  <c r="CA46" i="65"/>
  <c r="CA46" i="67"/>
  <c r="CE128" i="70"/>
  <c r="CA20" i="64" s="1"/>
  <c r="CE126" i="70"/>
  <c r="CA46" i="66"/>
  <c r="BY38" i="67"/>
  <c r="BY39" i="67" s="1"/>
  <c r="BZ17" i="67"/>
  <c r="BY30" i="64"/>
  <c r="BZ18" i="64"/>
  <c r="CD134" i="70"/>
  <c r="BY98" i="64"/>
  <c r="BY65" i="64"/>
  <c r="AX42" i="65"/>
  <c r="AY41" i="65" s="1"/>
  <c r="AY47" i="65" s="1"/>
  <c r="AY49" i="65" s="1"/>
  <c r="AW62" i="65"/>
  <c r="AW90" i="65"/>
  <c r="AX54" i="65"/>
  <c r="AX60" i="65" s="1"/>
  <c r="AX63" i="65" s="1"/>
  <c r="AX84" i="65"/>
  <c r="AX88" i="65" s="1"/>
  <c r="AX91" i="65" s="1"/>
  <c r="AX55" i="65"/>
  <c r="AX85" i="65"/>
  <c r="AX86" i="65" s="1"/>
  <c r="CD17" i="64" l="1"/>
  <c r="CC38" i="64"/>
  <c r="CF103" i="70"/>
  <c r="BZ51" i="65"/>
  <c r="BY52" i="65"/>
  <c r="AN42" i="67"/>
  <c r="AO41" i="67" s="1"/>
  <c r="AO47" i="67" s="1"/>
  <c r="AO49" i="67" s="1"/>
  <c r="AM62" i="67"/>
  <c r="AN85" i="67"/>
  <c r="AN86" i="67" s="1"/>
  <c r="AN84" i="67"/>
  <c r="AN88" i="67" s="1"/>
  <c r="AN91" i="67" s="1"/>
  <c r="AN92" i="67" s="1"/>
  <c r="AN54" i="67"/>
  <c r="AN60" i="67" s="1"/>
  <c r="AN63" i="67" s="1"/>
  <c r="AN64" i="67" s="1"/>
  <c r="AN55" i="67"/>
  <c r="AN56" i="67" s="1"/>
  <c r="AM90" i="67"/>
  <c r="CA17" i="67"/>
  <c r="BZ38" i="67"/>
  <c r="BZ39" i="67" s="1"/>
  <c r="CA45" i="65"/>
  <c r="CA48" i="65" s="1"/>
  <c r="CA57" i="65"/>
  <c r="CA58" i="65" s="1"/>
  <c r="CA65" i="65"/>
  <c r="CG147" i="70"/>
  <c r="CG101" i="70"/>
  <c r="CG97" i="70"/>
  <c r="CG331" i="70"/>
  <c r="CG109" i="70"/>
  <c r="CG121" i="70" s="1"/>
  <c r="CH1" i="70"/>
  <c r="CG125" i="70"/>
  <c r="CG102" i="70"/>
  <c r="CG29" i="70"/>
  <c r="CG160" i="70"/>
  <c r="CG63" i="70"/>
  <c r="CG17" i="70"/>
  <c r="CB38" i="66"/>
  <c r="CC17" i="66"/>
  <c r="CA57" i="66"/>
  <c r="CA65" i="66"/>
  <c r="CA45" i="66"/>
  <c r="CA48" i="66" s="1"/>
  <c r="CF131" i="70"/>
  <c r="CB23" i="64" s="1"/>
  <c r="CF127" i="70"/>
  <c r="CB19" i="64" s="1"/>
  <c r="CB97" i="64"/>
  <c r="CB57" i="64" s="1"/>
  <c r="CF128" i="70"/>
  <c r="CB20" i="64" s="1"/>
  <c r="CF126" i="70"/>
  <c r="CB33" i="64"/>
  <c r="CB46" i="65"/>
  <c r="CB97" i="65"/>
  <c r="CB46" i="66"/>
  <c r="CF133" i="70"/>
  <c r="CB25" i="64" s="1"/>
  <c r="CF132" i="70"/>
  <c r="CB24" i="64" s="1"/>
  <c r="CB97" i="66"/>
  <c r="CB46" i="64"/>
  <c r="CB97" i="67"/>
  <c r="CF129" i="70"/>
  <c r="CB21" i="64" s="1"/>
  <c r="CF130" i="70"/>
  <c r="CB22" i="64" s="1"/>
  <c r="CB46" i="67"/>
  <c r="CA38" i="65"/>
  <c r="CA39" i="65" s="1"/>
  <c r="CB17" i="65"/>
  <c r="BZ26" i="64"/>
  <c r="BZ27" i="64" a="1"/>
  <c r="BZ27" i="64" s="1"/>
  <c r="BZ48" i="64" s="1"/>
  <c r="BZ28" i="64" a="1"/>
  <c r="BZ28" i="64" s="1"/>
  <c r="CA45" i="64"/>
  <c r="CA34" i="64"/>
  <c r="BZ98" i="64"/>
  <c r="BZ65" i="64"/>
  <c r="BY52" i="67"/>
  <c r="BZ51" i="67"/>
  <c r="CF100" i="70"/>
  <c r="BY52" i="66"/>
  <c r="BZ51" i="66"/>
  <c r="BY52" i="64"/>
  <c r="BZ51" i="64"/>
  <c r="BZ30" i="64"/>
  <c r="CE134" i="70"/>
  <c r="CA18" i="64"/>
  <c r="CA45" i="67"/>
  <c r="CA48" i="67" s="1"/>
  <c r="CA65" i="67"/>
  <c r="CA57" i="67"/>
  <c r="CA58" i="67" s="1"/>
  <c r="AX61" i="65"/>
  <c r="AX62" i="65" s="1"/>
  <c r="AY84" i="65"/>
  <c r="AY88" i="65" s="1"/>
  <c r="AY91" i="65" s="1"/>
  <c r="AY85" i="65"/>
  <c r="AY86" i="65" s="1"/>
  <c r="AY54" i="65"/>
  <c r="AY60" i="65" s="1"/>
  <c r="AY63" i="65" s="1"/>
  <c r="AY55" i="65"/>
  <c r="AY42" i="65"/>
  <c r="AX92" i="65"/>
  <c r="AX89" i="65"/>
  <c r="AX64" i="65"/>
  <c r="AX56" i="65"/>
  <c r="CD38" i="64" l="1"/>
  <c r="CE17" i="64"/>
  <c r="BZ52" i="65"/>
  <c r="CA51" i="65"/>
  <c r="CG103" i="70"/>
  <c r="AN89" i="67"/>
  <c r="AN90" i="67" s="1"/>
  <c r="AO42" i="67"/>
  <c r="AO85" i="67"/>
  <c r="AO86" i="67" s="1"/>
  <c r="AO55" i="67"/>
  <c r="AO56" i="67" s="1"/>
  <c r="AO84" i="67"/>
  <c r="AO88" i="67" s="1"/>
  <c r="AO91" i="67" s="1"/>
  <c r="AO92" i="67" s="1"/>
  <c r="AO54" i="67"/>
  <c r="AO60" i="67" s="1"/>
  <c r="AO63" i="67" s="1"/>
  <c r="AO64" i="67" s="1"/>
  <c r="AN61" i="67"/>
  <c r="CA30" i="64"/>
  <c r="CB57" i="67"/>
  <c r="CB58" i="67" s="1"/>
  <c r="CB65" i="67"/>
  <c r="CB45" i="67"/>
  <c r="CB48" i="67" s="1"/>
  <c r="CB34" i="64"/>
  <c r="CB45" i="64"/>
  <c r="CB18" i="64"/>
  <c r="CF134" i="70"/>
  <c r="CD17" i="66"/>
  <c r="CC38" i="66"/>
  <c r="CH109" i="70"/>
  <c r="CH121" i="70" s="1"/>
  <c r="CH29" i="70"/>
  <c r="CI1" i="70"/>
  <c r="CH147" i="70"/>
  <c r="CH102" i="70"/>
  <c r="CH17" i="70"/>
  <c r="CH331" i="70"/>
  <c r="CH63" i="70"/>
  <c r="CH101" i="70"/>
  <c r="CH103" i="70" s="1"/>
  <c r="CH160" i="70"/>
  <c r="CH97" i="70"/>
  <c r="CH125" i="70"/>
  <c r="CA27" i="64" a="1"/>
  <c r="CA27" i="64" s="1"/>
  <c r="CA48" i="64" s="1"/>
  <c r="CA26" i="64"/>
  <c r="CA28" i="64" a="1"/>
  <c r="CA28" i="64" s="1"/>
  <c r="CA51" i="67"/>
  <c r="BZ52" i="67"/>
  <c r="CA98" i="64"/>
  <c r="CA65" i="64"/>
  <c r="CB57" i="66"/>
  <c r="CB65" i="66"/>
  <c r="CB45" i="66"/>
  <c r="CB48" i="66" s="1"/>
  <c r="CB45" i="65"/>
  <c r="CB48" i="65" s="1"/>
  <c r="CB65" i="65"/>
  <c r="CB57" i="65"/>
  <c r="CB58" i="65" s="1"/>
  <c r="CC46" i="65"/>
  <c r="CG130" i="70"/>
  <c r="CC22" i="64" s="1"/>
  <c r="CG127" i="70"/>
  <c r="CC19" i="64" s="1"/>
  <c r="CC97" i="64"/>
  <c r="CC57" i="64" s="1"/>
  <c r="CG126" i="70"/>
  <c r="CG131" i="70"/>
  <c r="CC23" i="64" s="1"/>
  <c r="CG132" i="70"/>
  <c r="CC24" i="64" s="1"/>
  <c r="CC97" i="65"/>
  <c r="CG129" i="70"/>
  <c r="CC21" i="64" s="1"/>
  <c r="CC33" i="64"/>
  <c r="CC97" i="66"/>
  <c r="CC46" i="64"/>
  <c r="CC46" i="67"/>
  <c r="CG133" i="70"/>
  <c r="CC25" i="64" s="1"/>
  <c r="CC97" i="67"/>
  <c r="CC46" i="66"/>
  <c r="CG128" i="70"/>
  <c r="CC20" i="64" s="1"/>
  <c r="CA51" i="64"/>
  <c r="BZ52" i="64"/>
  <c r="BZ52" i="66"/>
  <c r="CA51" i="66"/>
  <c r="CB38" i="65"/>
  <c r="CB39" i="65" s="1"/>
  <c r="CC17" i="65"/>
  <c r="CG100" i="70"/>
  <c r="CB17" i="67"/>
  <c r="CA38" i="67"/>
  <c r="CA39" i="67" s="1"/>
  <c r="AY61" i="65"/>
  <c r="AY62" i="65" s="1"/>
  <c r="AY56" i="65"/>
  <c r="AY92" i="65"/>
  <c r="AY89" i="65"/>
  <c r="AX90" i="65"/>
  <c r="AZ41" i="65"/>
  <c r="AZ47" i="65" s="1"/>
  <c r="AZ49" i="65" s="1"/>
  <c r="AY64" i="65"/>
  <c r="CF17" i="64" l="1"/>
  <c r="CE38" i="64"/>
  <c r="CA52" i="65"/>
  <c r="CB51" i="65"/>
  <c r="AO89" i="67"/>
  <c r="AO90" i="67" s="1"/>
  <c r="AP41" i="67"/>
  <c r="AP47" i="67" s="1"/>
  <c r="AP49" i="67" s="1"/>
  <c r="AN62" i="67"/>
  <c r="AO61" i="67"/>
  <c r="CC34" i="64"/>
  <c r="CC45" i="64"/>
  <c r="CC38" i="65"/>
  <c r="CC39" i="65" s="1"/>
  <c r="CD17" i="65"/>
  <c r="CC45" i="67"/>
  <c r="CC48" i="67" s="1"/>
  <c r="CC65" i="67"/>
  <c r="CC57" i="67"/>
  <c r="CC58" i="67" s="1"/>
  <c r="CC45" i="66"/>
  <c r="CC48" i="66" s="1"/>
  <c r="CC65" i="66"/>
  <c r="CC57" i="66"/>
  <c r="CA52" i="67"/>
  <c r="CB51" i="67"/>
  <c r="CH100" i="70"/>
  <c r="CH132" i="70"/>
  <c r="CD24" i="64" s="1"/>
  <c r="CH133" i="70"/>
  <c r="CD25" i="64" s="1"/>
  <c r="CD97" i="65"/>
  <c r="CD46" i="67"/>
  <c r="CH126" i="70"/>
  <c r="CD46" i="66"/>
  <c r="CD97" i="64"/>
  <c r="CD57" i="64" s="1"/>
  <c r="CD46" i="64"/>
  <c r="CH130" i="70"/>
  <c r="CD22" i="64" s="1"/>
  <c r="CD33" i="64"/>
  <c r="CH131" i="70"/>
  <c r="CD23" i="64" s="1"/>
  <c r="CH127" i="70"/>
  <c r="CD19" i="64" s="1"/>
  <c r="CD97" i="67"/>
  <c r="CH128" i="70"/>
  <c r="CD20" i="64" s="1"/>
  <c r="CH129" i="70"/>
  <c r="CD21" i="64" s="1"/>
  <c r="CD46" i="65"/>
  <c r="CD97" i="66"/>
  <c r="CB28" i="64" a="1"/>
  <c r="CB28" i="64" s="1"/>
  <c r="CB27" i="64" a="1"/>
  <c r="CB27" i="64" s="1"/>
  <c r="CB48" i="64" s="1"/>
  <c r="CB26" i="64"/>
  <c r="CB51" i="64"/>
  <c r="CA52" i="64"/>
  <c r="CB38" i="67"/>
  <c r="CB39" i="67" s="1"/>
  <c r="CC17" i="67"/>
  <c r="CA52" i="66"/>
  <c r="CB51" i="66"/>
  <c r="CC18" i="64"/>
  <c r="CG134" i="70"/>
  <c r="CC65" i="65"/>
  <c r="CC57" i="65"/>
  <c r="CC58" i="65" s="1"/>
  <c r="CC45" i="65"/>
  <c r="CC48" i="65" s="1"/>
  <c r="CI331" i="70"/>
  <c r="CI97" i="70"/>
  <c r="CI63" i="70"/>
  <c r="CI160" i="70"/>
  <c r="CI125" i="70"/>
  <c r="CI17" i="70"/>
  <c r="CI101" i="70"/>
  <c r="CI109" i="70"/>
  <c r="CI121" i="70" s="1"/>
  <c r="CI29" i="70"/>
  <c r="CI147" i="70"/>
  <c r="CI102" i="70"/>
  <c r="CI100" i="70" s="1"/>
  <c r="CJ1" i="70"/>
  <c r="CD38" i="66"/>
  <c r="CE17" i="66"/>
  <c r="CB98" i="64"/>
  <c r="CB65" i="64"/>
  <c r="CB30" i="64"/>
  <c r="AY90" i="65"/>
  <c r="AZ85" i="65"/>
  <c r="AZ54" i="65"/>
  <c r="AZ84" i="65"/>
  <c r="AZ88" i="65" s="1"/>
  <c r="AZ91" i="65" s="1"/>
  <c r="AZ55" i="65"/>
  <c r="AZ42" i="65"/>
  <c r="CF38" i="64" l="1"/>
  <c r="CI103" i="70"/>
  <c r="CB52" i="65"/>
  <c r="CC51" i="65"/>
  <c r="AO62" i="67"/>
  <c r="AP42" i="67"/>
  <c r="AP85" i="67"/>
  <c r="AP86" i="67" s="1"/>
  <c r="AP54" i="67"/>
  <c r="AP60" i="67" s="1"/>
  <c r="AP63" i="67" s="1"/>
  <c r="AP64" i="67" s="1"/>
  <c r="AP55" i="67"/>
  <c r="AP56" i="67" s="1"/>
  <c r="AP84" i="67"/>
  <c r="CE38" i="66"/>
  <c r="CF17" i="66"/>
  <c r="CF38" i="66" s="1"/>
  <c r="CB52" i="64"/>
  <c r="CC51" i="64"/>
  <c r="CD65" i="66"/>
  <c r="CD57" i="66"/>
  <c r="CD45" i="66"/>
  <c r="CD48" i="66" s="1"/>
  <c r="CD57" i="67"/>
  <c r="CD58" i="67" s="1"/>
  <c r="CD45" i="67"/>
  <c r="CD48" i="67" s="1"/>
  <c r="CD65" i="67"/>
  <c r="CD18" i="64"/>
  <c r="CH134" i="70"/>
  <c r="CC51" i="67"/>
  <c r="CB52" i="67"/>
  <c r="CE17" i="65"/>
  <c r="CD38" i="65"/>
  <c r="CD39" i="65" s="1"/>
  <c r="CI132" i="70"/>
  <c r="CE24" i="64" s="1"/>
  <c r="CE46" i="64"/>
  <c r="CE33" i="64"/>
  <c r="CE97" i="67"/>
  <c r="CE97" i="64"/>
  <c r="CE57" i="64" s="1"/>
  <c r="CI131" i="70"/>
  <c r="CE23" i="64" s="1"/>
  <c r="CI129" i="70"/>
  <c r="CE21" i="64" s="1"/>
  <c r="CE46" i="67"/>
  <c r="CI128" i="70"/>
  <c r="CE20" i="64" s="1"/>
  <c r="CE97" i="65"/>
  <c r="CI133" i="70"/>
  <c r="CE25" i="64" s="1"/>
  <c r="CE46" i="65"/>
  <c r="CI126" i="70"/>
  <c r="CE97" i="66"/>
  <c r="CE46" i="66"/>
  <c r="CI130" i="70"/>
  <c r="CE22" i="64" s="1"/>
  <c r="CI127" i="70"/>
  <c r="CE19" i="64" s="1"/>
  <c r="CC28" i="64" a="1"/>
  <c r="CC28" i="64" s="1"/>
  <c r="CC26" i="64"/>
  <c r="CC27" i="64" a="1"/>
  <c r="CC27" i="64" s="1"/>
  <c r="CC48" i="64" s="1"/>
  <c r="CD45" i="65"/>
  <c r="CD48" i="65" s="1"/>
  <c r="CD65" i="65"/>
  <c r="CD57" i="65"/>
  <c r="CD58" i="65" s="1"/>
  <c r="CC30" i="64"/>
  <c r="CD17" i="67"/>
  <c r="CC38" i="67"/>
  <c r="CC39" i="67" s="1"/>
  <c r="CJ147" i="70"/>
  <c r="CJ101" i="70"/>
  <c r="CJ103" i="70" s="1"/>
  <c r="CJ29" i="70"/>
  <c r="CJ331" i="70"/>
  <c r="CJ102" i="70"/>
  <c r="CJ109" i="70"/>
  <c r="CJ121" i="70" s="1"/>
  <c r="CJ125" i="70"/>
  <c r="CJ17" i="70"/>
  <c r="CJ160" i="70"/>
  <c r="CJ97" i="70"/>
  <c r="CJ63" i="70"/>
  <c r="CC51" i="66"/>
  <c r="CB52" i="66"/>
  <c r="CD34" i="64"/>
  <c r="CD45" i="64"/>
  <c r="CC65" i="64"/>
  <c r="CC98" i="64"/>
  <c r="AZ89" i="65"/>
  <c r="AZ90" i="65" s="1"/>
  <c r="AZ86" i="65"/>
  <c r="BA41" i="65"/>
  <c r="BA47" i="65" s="1"/>
  <c r="BA49" i="65" s="1"/>
  <c r="AZ56" i="65"/>
  <c r="AZ92" i="65"/>
  <c r="AZ60" i="65"/>
  <c r="AZ63" i="65" s="1"/>
  <c r="AZ61" i="65"/>
  <c r="CC52" i="65" l="1"/>
  <c r="CD51" i="65"/>
  <c r="AP88" i="67"/>
  <c r="AP91" i="67" s="1"/>
  <c r="AP92" i="67" s="1"/>
  <c r="AP89" i="67"/>
  <c r="AQ41" i="67"/>
  <c r="AQ47" i="67" s="1"/>
  <c r="AQ49" i="67" s="1"/>
  <c r="AP61" i="67"/>
  <c r="CF33" i="64"/>
  <c r="CJ128" i="70"/>
  <c r="CF97" i="64"/>
  <c r="CF57" i="64" s="1"/>
  <c r="CJ133" i="70"/>
  <c r="CF46" i="65"/>
  <c r="D46" i="65" s="1"/>
  <c r="CJ127" i="70"/>
  <c r="CF97" i="66"/>
  <c r="CJ126" i="70"/>
  <c r="CJ132" i="70"/>
  <c r="CF46" i="64"/>
  <c r="D46" i="64" s="1"/>
  <c r="CJ129" i="70"/>
  <c r="CF46" i="67"/>
  <c r="D46" i="67" s="1"/>
  <c r="CF46" i="66"/>
  <c r="D46" i="66" s="1"/>
  <c r="CF97" i="65"/>
  <c r="CJ131" i="70"/>
  <c r="CF97" i="67"/>
  <c r="CJ130" i="70"/>
  <c r="CD30" i="64"/>
  <c r="CE65" i="67"/>
  <c r="CE57" i="67"/>
  <c r="CE58" i="67" s="1"/>
  <c r="CE45" i="67"/>
  <c r="CE48" i="67" s="1"/>
  <c r="CD51" i="64"/>
  <c r="CC52" i="64"/>
  <c r="CJ100" i="70"/>
  <c r="CE34" i="64"/>
  <c r="CE45" i="64"/>
  <c r="CE38" i="65"/>
  <c r="CE39" i="65" s="1"/>
  <c r="CF17" i="65"/>
  <c r="CF38" i="65" s="1"/>
  <c r="D38" i="65" s="1"/>
  <c r="D39" i="65" s="1"/>
  <c r="CD26" i="64"/>
  <c r="CD28" i="64" a="1"/>
  <c r="CD28" i="64" s="1"/>
  <c r="CD27" i="64" a="1"/>
  <c r="CD27" i="64" s="1"/>
  <c r="CD48" i="64" s="1"/>
  <c r="CD98" i="64"/>
  <c r="CD65" i="64"/>
  <c r="CD51" i="66"/>
  <c r="CC52" i="66"/>
  <c r="CE65" i="66"/>
  <c r="CE57" i="66"/>
  <c r="CE45" i="66"/>
  <c r="CE48" i="66" s="1"/>
  <c r="CE65" i="65"/>
  <c r="CE57" i="65"/>
  <c r="CE58" i="65" s="1"/>
  <c r="CE45" i="65"/>
  <c r="CE48" i="65" s="1"/>
  <c r="CD38" i="67"/>
  <c r="CD39" i="67" s="1"/>
  <c r="CE17" i="67"/>
  <c r="CE18" i="64"/>
  <c r="CI134" i="70"/>
  <c r="CC52" i="67"/>
  <c r="CD51" i="67"/>
  <c r="BA42" i="65"/>
  <c r="BB41" i="65" s="1"/>
  <c r="BB47" i="65" s="1"/>
  <c r="BB49" i="65" s="1"/>
  <c r="AZ62" i="65"/>
  <c r="AZ64" i="65"/>
  <c r="BA54" i="65"/>
  <c r="BA60" i="65" s="1"/>
  <c r="BA63" i="65" s="1"/>
  <c r="BA85" i="65"/>
  <c r="BA55" i="65"/>
  <c r="BA84" i="65"/>
  <c r="CE51" i="65" l="1"/>
  <c r="CD52" i="65"/>
  <c r="CF39" i="65"/>
  <c r="AQ85" i="67"/>
  <c r="AQ86" i="67" s="1"/>
  <c r="AQ54" i="67"/>
  <c r="AQ60" i="67" s="1"/>
  <c r="AQ63" i="67" s="1"/>
  <c r="AQ64" i="67" s="1"/>
  <c r="AQ55" i="67"/>
  <c r="AQ56" i="67" s="1"/>
  <c r="AQ84" i="67"/>
  <c r="AQ88" i="67" s="1"/>
  <c r="AQ91" i="67" s="1"/>
  <c r="AQ92" i="67" s="1"/>
  <c r="AP62" i="67"/>
  <c r="AP90" i="67"/>
  <c r="AQ42" i="67"/>
  <c r="CE27" i="64" a="1"/>
  <c r="CE27" i="64" s="1"/>
  <c r="CE48" i="64" s="1"/>
  <c r="CE28" i="64" a="1"/>
  <c r="CE28" i="64" s="1"/>
  <c r="CE26" i="64"/>
  <c r="CF45" i="67"/>
  <c r="CF65" i="67"/>
  <c r="D65" i="67" s="1"/>
  <c r="CF57" i="67"/>
  <c r="D57" i="67" s="1"/>
  <c r="D58" i="67" s="1"/>
  <c r="CF18" i="64"/>
  <c r="CJ134" i="70"/>
  <c r="H134" i="70" s="1"/>
  <c r="H126" i="70"/>
  <c r="CF25" i="64"/>
  <c r="D25" i="64" s="1"/>
  <c r="H133" i="70"/>
  <c r="CD52" i="67"/>
  <c r="CE51" i="67"/>
  <c r="CE38" i="67"/>
  <c r="CE39" i="67" s="1"/>
  <c r="CF17" i="67"/>
  <c r="CF38" i="67" s="1"/>
  <c r="CF23" i="64"/>
  <c r="D23" i="64" s="1"/>
  <c r="H131" i="70"/>
  <c r="CF21" i="64"/>
  <c r="D21" i="64" s="1"/>
  <c r="H129" i="70"/>
  <c r="CF57" i="66"/>
  <c r="CF45" i="66"/>
  <c r="CF65" i="66"/>
  <c r="CE51" i="66"/>
  <c r="CD52" i="66"/>
  <c r="CE51" i="64"/>
  <c r="CD52" i="64"/>
  <c r="CE30" i="64"/>
  <c r="CF45" i="65"/>
  <c r="CF57" i="65"/>
  <c r="D57" i="65" s="1"/>
  <c r="D58" i="65" s="1"/>
  <c r="CF65" i="65"/>
  <c r="D65" i="65" s="1"/>
  <c r="CF19" i="64"/>
  <c r="D19" i="64" s="1"/>
  <c r="H127" i="70"/>
  <c r="CF20" i="64"/>
  <c r="D20" i="64" s="1"/>
  <c r="H128" i="70"/>
  <c r="CE65" i="64"/>
  <c r="CE98" i="64"/>
  <c r="CF22" i="64"/>
  <c r="D22" i="64" s="1"/>
  <c r="H130" i="70"/>
  <c r="CF24" i="64"/>
  <c r="D24" i="64" s="1"/>
  <c r="H132" i="70"/>
  <c r="CF34" i="64"/>
  <c r="CF45" i="64"/>
  <c r="D45" i="64" s="1"/>
  <c r="D33" i="64"/>
  <c r="BB42" i="65"/>
  <c r="BC41" i="65" s="1"/>
  <c r="BC47" i="65" s="1"/>
  <c r="BC49" i="65" s="1"/>
  <c r="BA61" i="65"/>
  <c r="BA62" i="65" s="1"/>
  <c r="BA64" i="65"/>
  <c r="BA56" i="65"/>
  <c r="BA86" i="65"/>
  <c r="BA88" i="65"/>
  <c r="BA91" i="65" s="1"/>
  <c r="BA89" i="65"/>
  <c r="BB54" i="65"/>
  <c r="BB60" i="65" s="1"/>
  <c r="BB63" i="65" s="1"/>
  <c r="BB55" i="65"/>
  <c r="BB84" i="65"/>
  <c r="BB88" i="65" s="1"/>
  <c r="BB85" i="65"/>
  <c r="CF51" i="65" l="1"/>
  <c r="CF52" i="65" s="1"/>
  <c r="CE52" i="65"/>
  <c r="D66" i="65"/>
  <c r="CF39" i="67"/>
  <c r="AQ61" i="67"/>
  <c r="AQ62" i="67" s="1"/>
  <c r="AQ89" i="67"/>
  <c r="AQ90" i="67" s="1"/>
  <c r="AR41" i="67"/>
  <c r="AR47" i="67" s="1"/>
  <c r="AR49" i="67" s="1"/>
  <c r="CF98" i="64"/>
  <c r="CF65" i="64"/>
  <c r="CE52" i="64"/>
  <c r="CF51" i="64"/>
  <c r="CF52" i="64" s="1"/>
  <c r="CF48" i="66"/>
  <c r="D48" i="66" s="1"/>
  <c r="D45" i="66"/>
  <c r="CF51" i="67"/>
  <c r="CE52" i="67"/>
  <c r="CF48" i="65"/>
  <c r="D48" i="65" s="1"/>
  <c r="D45" i="65"/>
  <c r="CF48" i="67"/>
  <c r="D48" i="67" s="1"/>
  <c r="D45" i="67"/>
  <c r="CF30" i="64"/>
  <c r="CE52" i="66"/>
  <c r="CF51" i="66"/>
  <c r="CF52" i="66" s="1"/>
  <c r="D38" i="67"/>
  <c r="D39" i="67" s="1"/>
  <c r="CF27" i="64" a="1"/>
  <c r="CF27" i="64" s="1"/>
  <c r="CF28" i="64" a="1"/>
  <c r="CF28" i="64" s="1"/>
  <c r="D28" i="64" s="1"/>
  <c r="CF26" i="64"/>
  <c r="D18" i="64"/>
  <c r="D26" i="64" s="1"/>
  <c r="CF58" i="67"/>
  <c r="CF58" i="65"/>
  <c r="BB86" i="65"/>
  <c r="BB64" i="65"/>
  <c r="BC55" i="65"/>
  <c r="BC54" i="65"/>
  <c r="BC60" i="65" s="1"/>
  <c r="BC63" i="65" s="1"/>
  <c r="BC85" i="65"/>
  <c r="BC84" i="65"/>
  <c r="BC88" i="65" s="1"/>
  <c r="BC42" i="65"/>
  <c r="BB61" i="65"/>
  <c r="BA90" i="65"/>
  <c r="BB89" i="65"/>
  <c r="BA92" i="65"/>
  <c r="BB91" i="65"/>
  <c r="BB56" i="65"/>
  <c r="S2" i="1"/>
  <c r="T3" i="1"/>
  <c r="T2" i="1"/>
  <c r="U2" i="1"/>
  <c r="U3" i="1"/>
  <c r="S3" i="1"/>
  <c r="L101" i="45" l="1"/>
  <c r="L100" i="45" s="1"/>
  <c r="J101" i="45"/>
  <c r="J100" i="45" s="1"/>
  <c r="K101" i="45"/>
  <c r="K100" i="45" s="1"/>
  <c r="J85" i="45"/>
  <c r="J84" i="45" s="1"/>
  <c r="L85" i="45"/>
  <c r="L84" i="45" s="1"/>
  <c r="K85" i="45"/>
  <c r="K84" i="45" s="1"/>
  <c r="AR42" i="67"/>
  <c r="AR54" i="67"/>
  <c r="AR84" i="67"/>
  <c r="AR85" i="67"/>
  <c r="AR86" i="67" s="1"/>
  <c r="AR55" i="67"/>
  <c r="AR56" i="67" s="1"/>
  <c r="CF52" i="67"/>
  <c r="D66" i="67"/>
  <c r="CF48" i="64"/>
  <c r="D48" i="64" s="1"/>
  <c r="D27" i="64"/>
  <c r="BC86" i="65"/>
  <c r="BB62" i="65"/>
  <c r="BC61" i="65"/>
  <c r="BC64" i="65"/>
  <c r="BC56" i="65"/>
  <c r="BD41" i="65"/>
  <c r="BD47" i="65" s="1"/>
  <c r="BD49" i="65" s="1"/>
  <c r="BB92" i="65"/>
  <c r="BC91" i="65"/>
  <c r="BB90" i="65"/>
  <c r="BC89" i="65"/>
  <c r="L83" i="45" l="1"/>
  <c r="K83" i="45"/>
  <c r="J83" i="45"/>
  <c r="K119" i="45"/>
  <c r="J119" i="45"/>
  <c r="L119" i="45"/>
  <c r="L118" i="45"/>
  <c r="L122" i="45" s="1"/>
  <c r="J118" i="45"/>
  <c r="K118" i="45"/>
  <c r="K122" i="45" s="1"/>
  <c r="AR88" i="67"/>
  <c r="AR91" i="67" s="1"/>
  <c r="AR92" i="67" s="1"/>
  <c r="AR89" i="67"/>
  <c r="AR60" i="67"/>
  <c r="AR63" i="67" s="1"/>
  <c r="AR64" i="67" s="1"/>
  <c r="AR61" i="67"/>
  <c r="AS41" i="67"/>
  <c r="AS47" i="67" s="1"/>
  <c r="AS49" i="67" s="1"/>
  <c r="BC90" i="65"/>
  <c r="BD54" i="65"/>
  <c r="BD60" i="65" s="1"/>
  <c r="BD63" i="65" s="1"/>
  <c r="BD55" i="65"/>
  <c r="BD56" i="65" s="1"/>
  <c r="BD85" i="65"/>
  <c r="BD84" i="65"/>
  <c r="BD88" i="65" s="1"/>
  <c r="BD91" i="65" s="1"/>
  <c r="BC92" i="65"/>
  <c r="BD42" i="65"/>
  <c r="BC62" i="65"/>
  <c r="AS42" i="67" l="1"/>
  <c r="AS85" i="67"/>
  <c r="AS86" i="67" s="1"/>
  <c r="AS54" i="67"/>
  <c r="AS60" i="67" s="1"/>
  <c r="AS63" i="67" s="1"/>
  <c r="AS64" i="67" s="1"/>
  <c r="AS84" i="67"/>
  <c r="AS88" i="67" s="1"/>
  <c r="AS91" i="67" s="1"/>
  <c r="AS92" i="67" s="1"/>
  <c r="AS55" i="67"/>
  <c r="AS56" i="67" s="1"/>
  <c r="AR90" i="67"/>
  <c r="AR62" i="67"/>
  <c r="BD89" i="65"/>
  <c r="BD90" i="65" s="1"/>
  <c r="BD61" i="65"/>
  <c r="BD62" i="65" s="1"/>
  <c r="BE41" i="65"/>
  <c r="BE47" i="65" s="1"/>
  <c r="BE49" i="65" s="1"/>
  <c r="BD92" i="65"/>
  <c r="BD86" i="65"/>
  <c r="BD64" i="65"/>
  <c r="AS61" i="67" l="1"/>
  <c r="AS62" i="67" s="1"/>
  <c r="AS89" i="67"/>
  <c r="AS90" i="67" s="1"/>
  <c r="AT41" i="67"/>
  <c r="AT47" i="67" s="1"/>
  <c r="AT49" i="67" s="1"/>
  <c r="J120" i="45"/>
  <c r="J122" i="45"/>
  <c r="J123" i="45"/>
  <c r="BE54" i="65"/>
  <c r="BE85" i="65"/>
  <c r="BE84" i="65"/>
  <c r="BE55" i="65"/>
  <c r="BE42" i="65"/>
  <c r="AT42" i="67" l="1"/>
  <c r="AT84" i="67"/>
  <c r="AT54" i="67"/>
  <c r="AT55" i="67"/>
  <c r="AT56" i="67" s="1"/>
  <c r="AT85" i="67"/>
  <c r="AT86" i="67" s="1"/>
  <c r="J125" i="45"/>
  <c r="K123" i="45"/>
  <c r="J124" i="45"/>
  <c r="K120" i="45"/>
  <c r="L120" i="45" s="1"/>
  <c r="M120" i="45" s="1"/>
  <c r="N120" i="45" s="1"/>
  <c r="BE86" i="65"/>
  <c r="BE56" i="65"/>
  <c r="BE88" i="65"/>
  <c r="BE91" i="65" s="1"/>
  <c r="BE89" i="65"/>
  <c r="BE60" i="65"/>
  <c r="BE63" i="65" s="1"/>
  <c r="BE61" i="65"/>
  <c r="BF41" i="65"/>
  <c r="BF47" i="65" s="1"/>
  <c r="BF49" i="65" s="1"/>
  <c r="AT60" i="67" l="1"/>
  <c r="AT63" i="67" s="1"/>
  <c r="AT64" i="67" s="1"/>
  <c r="AT61" i="67"/>
  <c r="AT88" i="67"/>
  <c r="AT91" i="67" s="1"/>
  <c r="AT92" i="67" s="1"/>
  <c r="AT89" i="67"/>
  <c r="AU41" i="67"/>
  <c r="AU47" i="67" s="1"/>
  <c r="AU49" i="67" s="1"/>
  <c r="L123" i="45"/>
  <c r="K124" i="45"/>
  <c r="K125" i="45"/>
  <c r="J126" i="45"/>
  <c r="BF42" i="65"/>
  <c r="BG41" i="65" s="1"/>
  <c r="BG47" i="65" s="1"/>
  <c r="BG49" i="65" s="1"/>
  <c r="BE92" i="65"/>
  <c r="BE90" i="65"/>
  <c r="BE62" i="65"/>
  <c r="BE64" i="65"/>
  <c r="BF85" i="65"/>
  <c r="BF54" i="65"/>
  <c r="BF60" i="65" s="1"/>
  <c r="BF63" i="65" s="1"/>
  <c r="BF55" i="65"/>
  <c r="BF56" i="65" s="1"/>
  <c r="BF84" i="65"/>
  <c r="BF88" i="65" s="1"/>
  <c r="BF91" i="65" s="1"/>
  <c r="AU42" i="67" l="1"/>
  <c r="AU55" i="67"/>
  <c r="AU56" i="67" s="1"/>
  <c r="AU54" i="67"/>
  <c r="AU60" i="67" s="1"/>
  <c r="AU63" i="67" s="1"/>
  <c r="AU64" i="67" s="1"/>
  <c r="AU85" i="67"/>
  <c r="AU86" i="67" s="1"/>
  <c r="AU84" i="67"/>
  <c r="AU88" i="67" s="1"/>
  <c r="AU91" i="67" s="1"/>
  <c r="AU92" i="67" s="1"/>
  <c r="AT62" i="67"/>
  <c r="AT90" i="67"/>
  <c r="K126" i="45"/>
  <c r="L125" i="45"/>
  <c r="L124" i="45"/>
  <c r="M123" i="45"/>
  <c r="BF89" i="65"/>
  <c r="BF90" i="65" s="1"/>
  <c r="BF64" i="65"/>
  <c r="BF92" i="65"/>
  <c r="BF61" i="65"/>
  <c r="BF86" i="65"/>
  <c r="BG54" i="65"/>
  <c r="BG60" i="65" s="1"/>
  <c r="BG63" i="65" s="1"/>
  <c r="BG84" i="65"/>
  <c r="BG88" i="65" s="1"/>
  <c r="BG91" i="65" s="1"/>
  <c r="BG85" i="65"/>
  <c r="BG55" i="65"/>
  <c r="BG42" i="65"/>
  <c r="AU89" i="67" l="1"/>
  <c r="AU90" i="67" s="1"/>
  <c r="AU61" i="67"/>
  <c r="AU62" i="67" s="1"/>
  <c r="AV41" i="67"/>
  <c r="AV47" i="67" s="1"/>
  <c r="AV49" i="67" s="1"/>
  <c r="M124" i="45"/>
  <c r="N123" i="45"/>
  <c r="L126" i="45"/>
  <c r="M125" i="45"/>
  <c r="BG86" i="65"/>
  <c r="BG64" i="65"/>
  <c r="BG89" i="65"/>
  <c r="BF62" i="65"/>
  <c r="BG61" i="65"/>
  <c r="BG92" i="65"/>
  <c r="BH41" i="65"/>
  <c r="BH47" i="65" s="1"/>
  <c r="BH49" i="65" s="1"/>
  <c r="BG56" i="65"/>
  <c r="AV42" i="67" l="1"/>
  <c r="AV84" i="67"/>
  <c r="AV55" i="67"/>
  <c r="AV56" i="67" s="1"/>
  <c r="AV54" i="67"/>
  <c r="AV85" i="67"/>
  <c r="AV86" i="67" s="1"/>
  <c r="N125" i="45"/>
  <c r="M126" i="45"/>
  <c r="N124" i="45"/>
  <c r="BH42" i="65"/>
  <c r="BI41" i="65" s="1"/>
  <c r="BI47" i="65" s="1"/>
  <c r="BI49" i="65" s="1"/>
  <c r="BG62" i="65"/>
  <c r="BG90" i="65"/>
  <c r="BH84" i="65"/>
  <c r="BH88" i="65" s="1"/>
  <c r="BH91" i="65" s="1"/>
  <c r="BH54" i="65"/>
  <c r="BH60" i="65" s="1"/>
  <c r="BH63" i="65" s="1"/>
  <c r="BH55" i="65"/>
  <c r="BH85" i="65"/>
  <c r="AV60" i="67" l="1"/>
  <c r="AV63" i="67" s="1"/>
  <c r="AV64" i="67" s="1"/>
  <c r="AV61" i="67"/>
  <c r="AV88" i="67"/>
  <c r="AV91" i="67" s="1"/>
  <c r="AV92" i="67" s="1"/>
  <c r="AV89" i="67"/>
  <c r="AW41" i="67"/>
  <c r="AW47" i="67" s="1"/>
  <c r="AW49" i="67" s="1"/>
  <c r="N126" i="45"/>
  <c r="BI42" i="65"/>
  <c r="BJ41" i="65" s="1"/>
  <c r="BJ47" i="65" s="1"/>
  <c r="BJ49" i="65" s="1"/>
  <c r="BH89" i="65"/>
  <c r="BH90" i="65" s="1"/>
  <c r="BH86" i="65"/>
  <c r="BH64" i="65"/>
  <c r="BH92" i="65"/>
  <c r="BH56" i="65"/>
  <c r="BH61" i="65"/>
  <c r="BI85" i="65"/>
  <c r="BI55" i="65"/>
  <c r="BI84" i="65"/>
  <c r="BI88" i="65" s="1"/>
  <c r="BI91" i="65" s="1"/>
  <c r="BI54" i="65"/>
  <c r="BI60" i="65" s="1"/>
  <c r="BI63" i="65" s="1"/>
  <c r="AV90" i="67" l="1"/>
  <c r="AW42" i="67"/>
  <c r="AV62" i="67"/>
  <c r="AW55" i="67"/>
  <c r="AW56" i="67" s="1"/>
  <c r="AW84" i="67"/>
  <c r="AW88" i="67" s="1"/>
  <c r="AW91" i="67" s="1"/>
  <c r="AW92" i="67" s="1"/>
  <c r="AW54" i="67"/>
  <c r="AW60" i="67" s="1"/>
  <c r="AW63" i="67" s="1"/>
  <c r="AW64" i="67" s="1"/>
  <c r="AW85" i="67"/>
  <c r="AW86" i="67" s="1"/>
  <c r="BI92" i="65"/>
  <c r="BI89" i="65"/>
  <c r="BJ54" i="65"/>
  <c r="BJ60" i="65" s="1"/>
  <c r="BJ63" i="65" s="1"/>
  <c r="BJ55" i="65"/>
  <c r="BJ84" i="65"/>
  <c r="BJ88" i="65" s="1"/>
  <c r="BJ91" i="65" s="1"/>
  <c r="BJ85" i="65"/>
  <c r="BI64" i="65"/>
  <c r="BI86" i="65"/>
  <c r="BJ42" i="65"/>
  <c r="BH62" i="65"/>
  <c r="BI61" i="65"/>
  <c r="BI56" i="65"/>
  <c r="AX41" i="67" l="1"/>
  <c r="AX47" i="67" s="1"/>
  <c r="AX49" i="67" s="1"/>
  <c r="AW89" i="67"/>
  <c r="AW61" i="67"/>
  <c r="BJ86" i="65"/>
  <c r="BJ56" i="65"/>
  <c r="BJ92" i="65"/>
  <c r="BJ64" i="65"/>
  <c r="BK41" i="65"/>
  <c r="BK47" i="65" s="1"/>
  <c r="BK49" i="65" s="1"/>
  <c r="BI62" i="65"/>
  <c r="BJ61" i="65"/>
  <c r="BI90" i="65"/>
  <c r="BJ89" i="65"/>
  <c r="AW90" i="67" l="1"/>
  <c r="AW62" i="67"/>
  <c r="AX42" i="67"/>
  <c r="AX54" i="67"/>
  <c r="AX60" i="67" s="1"/>
  <c r="AX63" i="67" s="1"/>
  <c r="AX64" i="67" s="1"/>
  <c r="AX55" i="67"/>
  <c r="AX56" i="67" s="1"/>
  <c r="AX85" i="67"/>
  <c r="AX86" i="67" s="1"/>
  <c r="AX84" i="67"/>
  <c r="AX88" i="67" s="1"/>
  <c r="AX91" i="67" s="1"/>
  <c r="AX92" i="67" s="1"/>
  <c r="BK54" i="65"/>
  <c r="BK60" i="65" s="1"/>
  <c r="BK63" i="65" s="1"/>
  <c r="BK55" i="65"/>
  <c r="BK85" i="65"/>
  <c r="BK84" i="65"/>
  <c r="BK88" i="65" s="1"/>
  <c r="BK91" i="65" s="1"/>
  <c r="BJ90" i="65"/>
  <c r="BK42" i="65"/>
  <c r="BJ62" i="65"/>
  <c r="AX89" i="67" l="1"/>
  <c r="AX90" i="67" s="1"/>
  <c r="AX61" i="67"/>
  <c r="AY41" i="67"/>
  <c r="AY47" i="67" s="1"/>
  <c r="AY49" i="67" s="1"/>
  <c r="BK64" i="65"/>
  <c r="BK61" i="65"/>
  <c r="BL41" i="65"/>
  <c r="BL47" i="65" s="1"/>
  <c r="BL49" i="65" s="1"/>
  <c r="BK92" i="65"/>
  <c r="BK86" i="65"/>
  <c r="BK89" i="65"/>
  <c r="BK56" i="65"/>
  <c r="AY42" i="67" l="1"/>
  <c r="AX62" i="67"/>
  <c r="AY54" i="67"/>
  <c r="AY60" i="67" s="1"/>
  <c r="AY63" i="67" s="1"/>
  <c r="AY64" i="67" s="1"/>
  <c r="AY84" i="67"/>
  <c r="AY55" i="67"/>
  <c r="AY56" i="67" s="1"/>
  <c r="AY85" i="67"/>
  <c r="AY86" i="67" s="1"/>
  <c r="BL42" i="65"/>
  <c r="BM41" i="65" s="1"/>
  <c r="BM47" i="65" s="1"/>
  <c r="BM49" i="65" s="1"/>
  <c r="BK90" i="65"/>
  <c r="BK62" i="65"/>
  <c r="BL84" i="65"/>
  <c r="BL88" i="65" s="1"/>
  <c r="BL91" i="65" s="1"/>
  <c r="BL55" i="65"/>
  <c r="BL56" i="65" s="1"/>
  <c r="BL54" i="65"/>
  <c r="BL60" i="65" s="1"/>
  <c r="BL63" i="65" s="1"/>
  <c r="BL85" i="65"/>
  <c r="AY61" i="67" l="1"/>
  <c r="AY62" i="67" s="1"/>
  <c r="AY88" i="67"/>
  <c r="AY91" i="67" s="1"/>
  <c r="AY92" i="67" s="1"/>
  <c r="AY89" i="67"/>
  <c r="AZ41" i="67"/>
  <c r="AZ47" i="67" s="1"/>
  <c r="AZ49" i="67" s="1"/>
  <c r="BL61" i="65"/>
  <c r="BM42" i="65"/>
  <c r="BM85" i="65"/>
  <c r="BM55" i="65"/>
  <c r="BM84" i="65"/>
  <c r="BM88" i="65" s="1"/>
  <c r="BM91" i="65" s="1"/>
  <c r="BM54" i="65"/>
  <c r="BM60" i="65" s="1"/>
  <c r="BM63" i="65" s="1"/>
  <c r="BL89" i="65"/>
  <c r="BL86" i="65"/>
  <c r="BL64" i="65"/>
  <c r="BL92" i="65"/>
  <c r="AZ42" i="67" l="1"/>
  <c r="AZ54" i="67"/>
  <c r="AZ55" i="67"/>
  <c r="AZ56" i="67" s="1"/>
  <c r="AZ84" i="67"/>
  <c r="AZ88" i="67" s="1"/>
  <c r="AZ91" i="67" s="1"/>
  <c r="AZ92" i="67" s="1"/>
  <c r="AZ85" i="67"/>
  <c r="AZ86" i="67" s="1"/>
  <c r="AY90" i="67"/>
  <c r="BM86" i="65"/>
  <c r="BM92" i="65"/>
  <c r="BN41" i="65"/>
  <c r="BN47" i="65" s="1"/>
  <c r="BN49" i="65" s="1"/>
  <c r="BM64" i="65"/>
  <c r="BL90" i="65"/>
  <c r="BM89" i="65"/>
  <c r="BL62" i="65"/>
  <c r="BM61" i="65"/>
  <c r="BM56" i="65"/>
  <c r="AZ89" i="67" l="1"/>
  <c r="AZ90" i="67" s="1"/>
  <c r="AZ60" i="67"/>
  <c r="AZ63" i="67" s="1"/>
  <c r="AZ64" i="67" s="1"/>
  <c r="AZ61" i="67"/>
  <c r="BA41" i="67"/>
  <c r="BA47" i="67" s="1"/>
  <c r="BA49" i="67" s="1"/>
  <c r="BN42" i="65"/>
  <c r="BO41" i="65" s="1"/>
  <c r="BO47" i="65" s="1"/>
  <c r="BO49" i="65" s="1"/>
  <c r="BM90" i="65"/>
  <c r="BM62" i="65"/>
  <c r="BN84" i="65"/>
  <c r="BN88" i="65" s="1"/>
  <c r="BN91" i="65" s="1"/>
  <c r="BN54" i="65"/>
  <c r="BN60" i="65" s="1"/>
  <c r="BN63" i="65" s="1"/>
  <c r="BN55" i="65"/>
  <c r="BN56" i="65" s="1"/>
  <c r="BN85" i="65"/>
  <c r="BA42" i="67" l="1"/>
  <c r="BB41" i="67" s="1"/>
  <c r="BB47" i="67" s="1"/>
  <c r="BB49" i="67" s="1"/>
  <c r="BA55" i="67"/>
  <c r="BA56" i="67" s="1"/>
  <c r="BA85" i="67"/>
  <c r="BA86" i="67" s="1"/>
  <c r="BA84" i="67"/>
  <c r="BA54" i="67"/>
  <c r="BA60" i="67" s="1"/>
  <c r="BA63" i="67" s="1"/>
  <c r="AZ62" i="67"/>
  <c r="BN61" i="65"/>
  <c r="BN92" i="65"/>
  <c r="BO42" i="65"/>
  <c r="BO84" i="65"/>
  <c r="BO88" i="65" s="1"/>
  <c r="BO91" i="65" s="1"/>
  <c r="BO85" i="65"/>
  <c r="BO55" i="65"/>
  <c r="BO54" i="65"/>
  <c r="BO60" i="65" s="1"/>
  <c r="BO63" i="65" s="1"/>
  <c r="BN89" i="65"/>
  <c r="BN86" i="65"/>
  <c r="BN64" i="65"/>
  <c r="BA61" i="67" l="1"/>
  <c r="BA62" i="67" s="1"/>
  <c r="BA64" i="67"/>
  <c r="BB42" i="67"/>
  <c r="BA88" i="67"/>
  <c r="BA91" i="67" s="1"/>
  <c r="BA92" i="67" s="1"/>
  <c r="BA89" i="67"/>
  <c r="BB55" i="67"/>
  <c r="BB56" i="67" s="1"/>
  <c r="BB84" i="67"/>
  <c r="BB88" i="67" s="1"/>
  <c r="BB85" i="67"/>
  <c r="BB86" i="67" s="1"/>
  <c r="BB54" i="67"/>
  <c r="BB60" i="67" s="1"/>
  <c r="BB63" i="67" s="1"/>
  <c r="BO61" i="65"/>
  <c r="BN62" i="65"/>
  <c r="BO92" i="65"/>
  <c r="BN90" i="65"/>
  <c r="BO89" i="65"/>
  <c r="BP41" i="65"/>
  <c r="BP47" i="65" s="1"/>
  <c r="BP49" i="65" s="1"/>
  <c r="BO64" i="65"/>
  <c r="BO56" i="65"/>
  <c r="BO86" i="65"/>
  <c r="BB91" i="67" l="1"/>
  <c r="BB92" i="67" s="1"/>
  <c r="BB64" i="67"/>
  <c r="BC41" i="67"/>
  <c r="BC47" i="67" s="1"/>
  <c r="BC49" i="67" s="1"/>
  <c r="BB61" i="67"/>
  <c r="BA90" i="67"/>
  <c r="BB89" i="67"/>
  <c r="BO62" i="65"/>
  <c r="BP42" i="65"/>
  <c r="BO90" i="65"/>
  <c r="BP85" i="65"/>
  <c r="BP54" i="65"/>
  <c r="BP55" i="65"/>
  <c r="BP56" i="65" s="1"/>
  <c r="BP84" i="65"/>
  <c r="BP88" i="65" s="1"/>
  <c r="BP91" i="65" s="1"/>
  <c r="BC42" i="67" l="1"/>
  <c r="BD41" i="67" s="1"/>
  <c r="BD47" i="67" s="1"/>
  <c r="BD49" i="67" s="1"/>
  <c r="BB62" i="67"/>
  <c r="BB90" i="67"/>
  <c r="BC55" i="67"/>
  <c r="BC56" i="67" s="1"/>
  <c r="BC54" i="67"/>
  <c r="BC60" i="67" s="1"/>
  <c r="BC63" i="67" s="1"/>
  <c r="BC64" i="67" s="1"/>
  <c r="BC85" i="67"/>
  <c r="BC86" i="67" s="1"/>
  <c r="BC84" i="67"/>
  <c r="BC88" i="67" s="1"/>
  <c r="BC91" i="67" s="1"/>
  <c r="BC92" i="67" s="1"/>
  <c r="BP89" i="65"/>
  <c r="BP90" i="65" s="1"/>
  <c r="BP60" i="65"/>
  <c r="BP63" i="65" s="1"/>
  <c r="BP61" i="65"/>
  <c r="BP86" i="65"/>
  <c r="BQ41" i="65"/>
  <c r="BQ47" i="65" s="1"/>
  <c r="BQ49" i="65" s="1"/>
  <c r="BP92" i="65"/>
  <c r="BD42" i="67" l="1"/>
  <c r="BD84" i="67"/>
  <c r="BD88" i="67" s="1"/>
  <c r="BD91" i="67" s="1"/>
  <c r="BD92" i="67" s="1"/>
  <c r="BD85" i="67"/>
  <c r="BD86" i="67" s="1"/>
  <c r="BD54" i="67"/>
  <c r="BD60" i="67" s="1"/>
  <c r="BD63" i="67" s="1"/>
  <c r="BD64" i="67" s="1"/>
  <c r="BD55" i="67"/>
  <c r="BD56" i="67" s="1"/>
  <c r="BC89" i="67"/>
  <c r="BC61" i="67"/>
  <c r="BQ42" i="65"/>
  <c r="BP64" i="65"/>
  <c r="BP62" i="65"/>
  <c r="BQ84" i="65"/>
  <c r="BQ55" i="65"/>
  <c r="BQ85" i="65"/>
  <c r="BQ86" i="65" s="1"/>
  <c r="BQ54" i="65"/>
  <c r="BQ60" i="65" s="1"/>
  <c r="BQ63" i="65" s="1"/>
  <c r="BC90" i="67" l="1"/>
  <c r="BD89" i="67"/>
  <c r="BE41" i="67"/>
  <c r="BE47" i="67" s="1"/>
  <c r="BE49" i="67" s="1"/>
  <c r="BC62" i="67"/>
  <c r="BD61" i="67"/>
  <c r="BR41" i="65"/>
  <c r="BR47" i="65" s="1"/>
  <c r="BR49" i="65" s="1"/>
  <c r="BR85" i="65" s="1"/>
  <c r="BR86" i="65" s="1"/>
  <c r="BQ64" i="65"/>
  <c r="BQ61" i="65"/>
  <c r="BQ56" i="65"/>
  <c r="BQ88" i="65"/>
  <c r="BQ91" i="65" s="1"/>
  <c r="BQ89" i="65"/>
  <c r="BD62" i="67" l="1"/>
  <c r="BD90" i="67"/>
  <c r="BE42" i="67"/>
  <c r="BE84" i="67"/>
  <c r="BE88" i="67" s="1"/>
  <c r="BE91" i="67" s="1"/>
  <c r="BE92" i="67" s="1"/>
  <c r="BE55" i="67"/>
  <c r="BE56" i="67" s="1"/>
  <c r="BE54" i="67"/>
  <c r="BE60" i="67" s="1"/>
  <c r="BE63" i="67" s="1"/>
  <c r="BE64" i="67" s="1"/>
  <c r="BE85" i="67"/>
  <c r="BE86" i="67" s="1"/>
  <c r="BR84" i="65"/>
  <c r="BR88" i="65" s="1"/>
  <c r="BR91" i="65" s="1"/>
  <c r="BR55" i="65"/>
  <c r="BR56" i="65" s="1"/>
  <c r="BR54" i="65"/>
  <c r="BR60" i="65" s="1"/>
  <c r="BR63" i="65" s="1"/>
  <c r="BR64" i="65" s="1"/>
  <c r="BR42" i="65"/>
  <c r="BQ62" i="65"/>
  <c r="BQ90" i="65"/>
  <c r="BQ92" i="65"/>
  <c r="BE89" i="67" l="1"/>
  <c r="BE90" i="67" s="1"/>
  <c r="BF41" i="67"/>
  <c r="BF47" i="67" s="1"/>
  <c r="BF49" i="67" s="1"/>
  <c r="BE61" i="67"/>
  <c r="BR89" i="65"/>
  <c r="BR90" i="65" s="1"/>
  <c r="BR61" i="65"/>
  <c r="BR62" i="65" s="1"/>
  <c r="BS41" i="65"/>
  <c r="BS47" i="65" s="1"/>
  <c r="BS49" i="65" s="1"/>
  <c r="BR92" i="65"/>
  <c r="BE62" i="67" l="1"/>
  <c r="BF42" i="67"/>
  <c r="BF55" i="67"/>
  <c r="BF56" i="67" s="1"/>
  <c r="BF84" i="67"/>
  <c r="BF54" i="67"/>
  <c r="BF60" i="67" s="1"/>
  <c r="BF63" i="67" s="1"/>
  <c r="BF64" i="67" s="1"/>
  <c r="BF85" i="67"/>
  <c r="BF86" i="67" s="1"/>
  <c r="BS42" i="65"/>
  <c r="BT41" i="65" s="1"/>
  <c r="BT47" i="65" s="1"/>
  <c r="BT49" i="65" s="1"/>
  <c r="BS84" i="65"/>
  <c r="BS55" i="65"/>
  <c r="BS56" i="65" s="1"/>
  <c r="BS85" i="65"/>
  <c r="BS86" i="65" s="1"/>
  <c r="BS54" i="65"/>
  <c r="BG41" i="67" l="1"/>
  <c r="BG47" i="67" s="1"/>
  <c r="BG49" i="67" s="1"/>
  <c r="BF61" i="67"/>
  <c r="BF88" i="67"/>
  <c r="BF91" i="67" s="1"/>
  <c r="BF92" i="67" s="1"/>
  <c r="BF89" i="67"/>
  <c r="BT42" i="65"/>
  <c r="BU41" i="65" s="1"/>
  <c r="BU47" i="65" s="1"/>
  <c r="BU49" i="65" s="1"/>
  <c r="BS60" i="65"/>
  <c r="BS63" i="65" s="1"/>
  <c r="BS64" i="65" s="1"/>
  <c r="BS61" i="65"/>
  <c r="BS88" i="65"/>
  <c r="BS91" i="65" s="1"/>
  <c r="BS89" i="65"/>
  <c r="BT54" i="65"/>
  <c r="BT60" i="65" s="1"/>
  <c r="BT55" i="65"/>
  <c r="BT56" i="65" s="1"/>
  <c r="BT84" i="65"/>
  <c r="BT88" i="65" s="1"/>
  <c r="BT85" i="65"/>
  <c r="BT86" i="65" s="1"/>
  <c r="BG42" i="67" l="1"/>
  <c r="BG55" i="67"/>
  <c r="BG56" i="67" s="1"/>
  <c r="BG84" i="67"/>
  <c r="BG88" i="67" s="1"/>
  <c r="BG91" i="67" s="1"/>
  <c r="BG92" i="67" s="1"/>
  <c r="BG85" i="67"/>
  <c r="BG86" i="67" s="1"/>
  <c r="BG54" i="67"/>
  <c r="BG60" i="67" s="1"/>
  <c r="BG63" i="67" s="1"/>
  <c r="BG64" i="67" s="1"/>
  <c r="BF90" i="67"/>
  <c r="BF62" i="67"/>
  <c r="BU42" i="65"/>
  <c r="BV41" i="65" s="1"/>
  <c r="BV47" i="65" s="1"/>
  <c r="BV49" i="65" s="1"/>
  <c r="BV85" i="65" s="1"/>
  <c r="BU54" i="65"/>
  <c r="BU60" i="65" s="1"/>
  <c r="BU84" i="65"/>
  <c r="BU88" i="65" s="1"/>
  <c r="BU55" i="65"/>
  <c r="BU56" i="65" s="1"/>
  <c r="BU85" i="65"/>
  <c r="BU86" i="65" s="1"/>
  <c r="BS90" i="65"/>
  <c r="BT89" i="65"/>
  <c r="BT91" i="65"/>
  <c r="BS92" i="65"/>
  <c r="BT61" i="65"/>
  <c r="BS62" i="65"/>
  <c r="BT63" i="65"/>
  <c r="BT64" i="65" s="1"/>
  <c r="BG89" i="67" l="1"/>
  <c r="BG90" i="67" s="1"/>
  <c r="BG61" i="67"/>
  <c r="BG62" i="67" s="1"/>
  <c r="BH41" i="67"/>
  <c r="BH47" i="67" s="1"/>
  <c r="BH49" i="67" s="1"/>
  <c r="BV55" i="65"/>
  <c r="BV56" i="65" s="1"/>
  <c r="BV42" i="65"/>
  <c r="BW41" i="65" s="1"/>
  <c r="BW47" i="65" s="1"/>
  <c r="BW49" i="65" s="1"/>
  <c r="BW84" i="65" s="1"/>
  <c r="BW88" i="65" s="1"/>
  <c r="BV54" i="65"/>
  <c r="BV60" i="65" s="1"/>
  <c r="BV86" i="65"/>
  <c r="BV84" i="65"/>
  <c r="BV88" i="65" s="1"/>
  <c r="BU63" i="65"/>
  <c r="BT90" i="65"/>
  <c r="BU89" i="65"/>
  <c r="BT62" i="65"/>
  <c r="BU61" i="65"/>
  <c r="BU91" i="65"/>
  <c r="BT92" i="65"/>
  <c r="BH42" i="67" l="1"/>
  <c r="BH84" i="67"/>
  <c r="BH85" i="67"/>
  <c r="BH86" i="67" s="1"/>
  <c r="BH54" i="67"/>
  <c r="BH55" i="67"/>
  <c r="BH56" i="67" s="1"/>
  <c r="BW42" i="65"/>
  <c r="BX41" i="65" s="1"/>
  <c r="BX47" i="65" s="1"/>
  <c r="BX49" i="65" s="1"/>
  <c r="BX54" i="65" s="1"/>
  <c r="BX60" i="65" s="1"/>
  <c r="BW54" i="65"/>
  <c r="BW60" i="65" s="1"/>
  <c r="BW55" i="65"/>
  <c r="BW56" i="65" s="1"/>
  <c r="BW85" i="65"/>
  <c r="BW86" i="65" s="1"/>
  <c r="BV63" i="65"/>
  <c r="BU64" i="65"/>
  <c r="BU90" i="65"/>
  <c r="BV89" i="65"/>
  <c r="BU62" i="65"/>
  <c r="BV61" i="65"/>
  <c r="BU92" i="65"/>
  <c r="BV91" i="65"/>
  <c r="BH60" i="67" l="1"/>
  <c r="BH63" i="67" s="1"/>
  <c r="BH61" i="67"/>
  <c r="BH88" i="67"/>
  <c r="BH91" i="67" s="1"/>
  <c r="BH92" i="67" s="1"/>
  <c r="BH89" i="67"/>
  <c r="BI41" i="67"/>
  <c r="BI47" i="67" s="1"/>
  <c r="BI49" i="67" s="1"/>
  <c r="BX85" i="65"/>
  <c r="BX86" i="65" s="1"/>
  <c r="BX84" i="65"/>
  <c r="BX88" i="65" s="1"/>
  <c r="BX55" i="65"/>
  <c r="BX56" i="65" s="1"/>
  <c r="BX42" i="65"/>
  <c r="BY41" i="65" s="1"/>
  <c r="BY47" i="65" s="1"/>
  <c r="BY49" i="65" s="1"/>
  <c r="BW63" i="65"/>
  <c r="BX63" i="65" s="1"/>
  <c r="BW61" i="65"/>
  <c r="BX61" i="65" s="1"/>
  <c r="BV64" i="65"/>
  <c r="BV92" i="65"/>
  <c r="BV62" i="65"/>
  <c r="BW89" i="65"/>
  <c r="BV90" i="65"/>
  <c r="BW91" i="65"/>
  <c r="BI42" i="67" l="1"/>
  <c r="BI85" i="67"/>
  <c r="BI86" i="67" s="1"/>
  <c r="BI55" i="67"/>
  <c r="BI56" i="67" s="1"/>
  <c r="BI84" i="67"/>
  <c r="BI88" i="67" s="1"/>
  <c r="BI91" i="67" s="1"/>
  <c r="BI92" i="67" s="1"/>
  <c r="BI54" i="67"/>
  <c r="BI60" i="67" s="1"/>
  <c r="BI63" i="67" s="1"/>
  <c r="BH62" i="67"/>
  <c r="BH90" i="67"/>
  <c r="BH64" i="67"/>
  <c r="BW64" i="65"/>
  <c r="BX64" i="65" s="1"/>
  <c r="BW92" i="65"/>
  <c r="BW62" i="65"/>
  <c r="BX62" i="65" s="1"/>
  <c r="BY42" i="65"/>
  <c r="BZ41" i="65" s="1"/>
  <c r="BZ47" i="65" s="1"/>
  <c r="BZ49" i="65" s="1"/>
  <c r="BW90" i="65"/>
  <c r="BX89" i="65"/>
  <c r="BX91" i="65"/>
  <c r="BY55" i="65"/>
  <c r="BY85" i="65"/>
  <c r="BY84" i="65"/>
  <c r="BY88" i="65" s="1"/>
  <c r="BY54" i="65"/>
  <c r="BY60" i="65" s="1"/>
  <c r="BY63" i="65" s="1"/>
  <c r="BI64" i="67" l="1"/>
  <c r="BI61" i="67"/>
  <c r="BI62" i="67" s="1"/>
  <c r="BI89" i="67"/>
  <c r="BJ41" i="67"/>
  <c r="BJ47" i="67" s="1"/>
  <c r="BJ49" i="67" s="1"/>
  <c r="BX92" i="65"/>
  <c r="BY89" i="65"/>
  <c r="BY91" i="65"/>
  <c r="BY61" i="65"/>
  <c r="BY62" i="65" s="1"/>
  <c r="BX90" i="65"/>
  <c r="BY86" i="65"/>
  <c r="BY64" i="65"/>
  <c r="BZ85" i="65"/>
  <c r="BZ84" i="65"/>
  <c r="BZ88" i="65" s="1"/>
  <c r="BZ55" i="65"/>
  <c r="BZ54" i="65"/>
  <c r="BZ60" i="65" s="1"/>
  <c r="BZ63" i="65" s="1"/>
  <c r="BZ42" i="65"/>
  <c r="BY56" i="65"/>
  <c r="BI90" i="67" l="1"/>
  <c r="BJ42" i="67"/>
  <c r="BJ54" i="67"/>
  <c r="BJ84" i="67"/>
  <c r="BJ88" i="67" s="1"/>
  <c r="BJ91" i="67" s="1"/>
  <c r="BJ92" i="67" s="1"/>
  <c r="BJ85" i="67"/>
  <c r="BJ86" i="67" s="1"/>
  <c r="BJ55" i="67"/>
  <c r="BJ56" i="67" s="1"/>
  <c r="BY92" i="65"/>
  <c r="BY90" i="65"/>
  <c r="BZ91" i="65"/>
  <c r="BZ61" i="65"/>
  <c r="BZ62" i="65" s="1"/>
  <c r="BZ86" i="65"/>
  <c r="BZ64" i="65"/>
  <c r="CA41" i="65"/>
  <c r="CA47" i="65" s="1"/>
  <c r="CA49" i="65" s="1"/>
  <c r="BZ89" i="65"/>
  <c r="BZ56" i="65"/>
  <c r="BJ89" i="67" l="1"/>
  <c r="BJ90" i="67" s="1"/>
  <c r="BJ60" i="67"/>
  <c r="BJ63" i="67" s="1"/>
  <c r="BJ64" i="67" s="1"/>
  <c r="BJ61" i="67"/>
  <c r="BK41" i="67"/>
  <c r="BK47" i="67" s="1"/>
  <c r="BK49" i="67" s="1"/>
  <c r="BZ92" i="65"/>
  <c r="CA84" i="65"/>
  <c r="CA88" i="65" s="1"/>
  <c r="CA91" i="65" s="1"/>
  <c r="CA54" i="65"/>
  <c r="CA55" i="65"/>
  <c r="CA85" i="65"/>
  <c r="BZ90" i="65"/>
  <c r="CA42" i="65"/>
  <c r="BK42" i="67" l="1"/>
  <c r="BK84" i="67"/>
  <c r="BK85" i="67"/>
  <c r="BK86" i="67" s="1"/>
  <c r="BK54" i="67"/>
  <c r="BK60" i="67" s="1"/>
  <c r="BK63" i="67" s="1"/>
  <c r="BK64" i="67" s="1"/>
  <c r="BK55" i="67"/>
  <c r="BK56" i="67" s="1"/>
  <c r="BJ62" i="67"/>
  <c r="CB41" i="65"/>
  <c r="CB47" i="65" s="1"/>
  <c r="CB49" i="65" s="1"/>
  <c r="CA89" i="65"/>
  <c r="CA86" i="65"/>
  <c r="CA60" i="65"/>
  <c r="CA63" i="65" s="1"/>
  <c r="CA61" i="65"/>
  <c r="CA92" i="65"/>
  <c r="CA56" i="65"/>
  <c r="BK61" i="67" l="1"/>
  <c r="BK62" i="67" s="1"/>
  <c r="BK88" i="67"/>
  <c r="BK91" i="67" s="1"/>
  <c r="BK92" i="67" s="1"/>
  <c r="BK89" i="67"/>
  <c r="BL41" i="67"/>
  <c r="BL47" i="67" s="1"/>
  <c r="BL49" i="67" s="1"/>
  <c r="CB42" i="65"/>
  <c r="CC41" i="65" s="1"/>
  <c r="CC47" i="65" s="1"/>
  <c r="CC49" i="65" s="1"/>
  <c r="CA62" i="65"/>
  <c r="CA64" i="65"/>
  <c r="CA90" i="65"/>
  <c r="CB84" i="65"/>
  <c r="CB88" i="65" s="1"/>
  <c r="CB91" i="65" s="1"/>
  <c r="CB85" i="65"/>
  <c r="CB55" i="65"/>
  <c r="CB54" i="65"/>
  <c r="CB60" i="65" s="1"/>
  <c r="CB63" i="65" s="1"/>
  <c r="BL42" i="67" l="1"/>
  <c r="BL54" i="67"/>
  <c r="BL84" i="67"/>
  <c r="BL88" i="67" s="1"/>
  <c r="BL91" i="67" s="1"/>
  <c r="BL92" i="67" s="1"/>
  <c r="BL85" i="67"/>
  <c r="BL86" i="67" s="1"/>
  <c r="BL55" i="67"/>
  <c r="BL56" i="67" s="1"/>
  <c r="BK90" i="67"/>
  <c r="CB89" i="65"/>
  <c r="CB90" i="65" s="1"/>
  <c r="CB64" i="65"/>
  <c r="CC85" i="65"/>
  <c r="CC54" i="65"/>
  <c r="CC60" i="65" s="1"/>
  <c r="CC63" i="65" s="1"/>
  <c r="CC55" i="65"/>
  <c r="CC84" i="65"/>
  <c r="CC88" i="65" s="1"/>
  <c r="CC91" i="65" s="1"/>
  <c r="CB61" i="65"/>
  <c r="CB92" i="65"/>
  <c r="CB56" i="65"/>
  <c r="CB86" i="65"/>
  <c r="CC42" i="65"/>
  <c r="BL89" i="67" l="1"/>
  <c r="BL60" i="67"/>
  <c r="BL63" i="67" s="1"/>
  <c r="BL64" i="67" s="1"/>
  <c r="BL61" i="67"/>
  <c r="BM41" i="67"/>
  <c r="BM47" i="67" s="1"/>
  <c r="BM49" i="67" s="1"/>
  <c r="CC89" i="65"/>
  <c r="CC90" i="65" s="1"/>
  <c r="CC86" i="65"/>
  <c r="CC56" i="65"/>
  <c r="CC92" i="65"/>
  <c r="CC61" i="65"/>
  <c r="CB62" i="65"/>
  <c r="CC64" i="65"/>
  <c r="CD41" i="65"/>
  <c r="CD47" i="65" s="1"/>
  <c r="CD49" i="65" s="1"/>
  <c r="BM42" i="67" l="1"/>
  <c r="BN41" i="67" s="1"/>
  <c r="BN47" i="67" s="1"/>
  <c r="BN49" i="67" s="1"/>
  <c r="BL62" i="67"/>
  <c r="BM54" i="67"/>
  <c r="BM60" i="67" s="1"/>
  <c r="BM63" i="67" s="1"/>
  <c r="BM64" i="67" s="1"/>
  <c r="BM84" i="67"/>
  <c r="BM88" i="67" s="1"/>
  <c r="BM91" i="67" s="1"/>
  <c r="BM92" i="67" s="1"/>
  <c r="BM55" i="67"/>
  <c r="BM56" i="67" s="1"/>
  <c r="BM85" i="67"/>
  <c r="BM86" i="67" s="1"/>
  <c r="BL90" i="67"/>
  <c r="CD42" i="65"/>
  <c r="CE41" i="65" s="1"/>
  <c r="CE47" i="65" s="1"/>
  <c r="CE49" i="65" s="1"/>
  <c r="CD85" i="65"/>
  <c r="CD84" i="65"/>
  <c r="CD55" i="65"/>
  <c r="CD54" i="65"/>
  <c r="CD60" i="65" s="1"/>
  <c r="CD63" i="65" s="1"/>
  <c r="CC62" i="65"/>
  <c r="BM89" i="67" l="1"/>
  <c r="BM90" i="67" s="1"/>
  <c r="BN42" i="67"/>
  <c r="BN55" i="67"/>
  <c r="BN56" i="67" s="1"/>
  <c r="BN54" i="67"/>
  <c r="BN60" i="67" s="1"/>
  <c r="BN63" i="67" s="1"/>
  <c r="BN64" i="67" s="1"/>
  <c r="BN85" i="67"/>
  <c r="BN86" i="67" s="1"/>
  <c r="BN84" i="67"/>
  <c r="BN88" i="67" s="1"/>
  <c r="BN91" i="67" s="1"/>
  <c r="BN92" i="67" s="1"/>
  <c r="BM61" i="67"/>
  <c r="CD61" i="65"/>
  <c r="CD62" i="65" s="1"/>
  <c r="CE42" i="65"/>
  <c r="CF41" i="65" s="1"/>
  <c r="CE54" i="65"/>
  <c r="CE60" i="65" s="1"/>
  <c r="CE63" i="65" s="1"/>
  <c r="CE55" i="65"/>
  <c r="CE84" i="65"/>
  <c r="CE88" i="65" s="1"/>
  <c r="CE85" i="65"/>
  <c r="CD88" i="65"/>
  <c r="CD91" i="65" s="1"/>
  <c r="CD89" i="65"/>
  <c r="CD64" i="65"/>
  <c r="CD56" i="65"/>
  <c r="CD86" i="65"/>
  <c r="BM62" i="67" l="1"/>
  <c r="BN61" i="67"/>
  <c r="BO41" i="67"/>
  <c r="BO47" i="67" s="1"/>
  <c r="BO49" i="67" s="1"/>
  <c r="BN89" i="67"/>
  <c r="CE61" i="65"/>
  <c r="CE62" i="65" s="1"/>
  <c r="CE56" i="65"/>
  <c r="CF47" i="65"/>
  <c r="D41" i="65"/>
  <c r="D42" i="65" s="1"/>
  <c r="CE89" i="65"/>
  <c r="CD90" i="65"/>
  <c r="CF42" i="65"/>
  <c r="CE64" i="65"/>
  <c r="CE86" i="65"/>
  <c r="CE91" i="65"/>
  <c r="CD92" i="65"/>
  <c r="BO55" i="67" l="1"/>
  <c r="BO56" i="67" s="1"/>
  <c r="BO54" i="67"/>
  <c r="BO60" i="67" s="1"/>
  <c r="BO63" i="67" s="1"/>
  <c r="BO64" i="67" s="1"/>
  <c r="BO85" i="67"/>
  <c r="BO86" i="67" s="1"/>
  <c r="BO84" i="67"/>
  <c r="BO88" i="67" s="1"/>
  <c r="BO91" i="67" s="1"/>
  <c r="BO92" i="67" s="1"/>
  <c r="BN62" i="67"/>
  <c r="BN90" i="67"/>
  <c r="BO42" i="67"/>
  <c r="CE90" i="65"/>
  <c r="CE92" i="65"/>
  <c r="CF49" i="65"/>
  <c r="D47" i="65"/>
  <c r="BO61" i="67" l="1"/>
  <c r="BO62" i="67" s="1"/>
  <c r="BO89" i="67"/>
  <c r="BO90" i="67" s="1"/>
  <c r="BP41" i="67"/>
  <c r="BP47" i="67" s="1"/>
  <c r="BP49" i="67" s="1"/>
  <c r="CF85" i="65"/>
  <c r="CF84" i="65"/>
  <c r="CF54" i="65"/>
  <c r="CF55" i="65"/>
  <c r="D49" i="65"/>
  <c r="BP42" i="67" l="1"/>
  <c r="BP55" i="67"/>
  <c r="BP56" i="67" s="1"/>
  <c r="BP54" i="67"/>
  <c r="BP84" i="67"/>
  <c r="BP85" i="67"/>
  <c r="BP86" i="67" s="1"/>
  <c r="D55" i="65"/>
  <c r="D56" i="65" s="1"/>
  <c r="CF56" i="65"/>
  <c r="C96" i="65" s="1"/>
  <c r="CF60" i="65"/>
  <c r="D54" i="65"/>
  <c r="D61" i="65" s="1"/>
  <c r="CF61" i="65"/>
  <c r="CF62" i="65" s="1"/>
  <c r="D62" i="65" s="1"/>
  <c r="CF88" i="65"/>
  <c r="E13" i="65"/>
  <c r="G13" i="64" s="1"/>
  <c r="D84" i="65"/>
  <c r="D89" i="65" s="1"/>
  <c r="CF89" i="65"/>
  <c r="CF90" i="65" s="1"/>
  <c r="D90" i="65" s="1"/>
  <c r="D85" i="65"/>
  <c r="D86" i="65" s="1"/>
  <c r="CF86" i="65"/>
  <c r="C100" i="65" s="1"/>
  <c r="BP60" i="67" l="1"/>
  <c r="BP63" i="67" s="1"/>
  <c r="BP64" i="67" s="1"/>
  <c r="BP61" i="67"/>
  <c r="BP88" i="67"/>
  <c r="BP91" i="67" s="1"/>
  <c r="BP92" i="67" s="1"/>
  <c r="BP89" i="67"/>
  <c r="BQ41" i="67"/>
  <c r="BQ47" i="67" s="1"/>
  <c r="BQ49" i="67" s="1"/>
  <c r="AC95" i="65"/>
  <c r="AC59" i="65" s="1"/>
  <c r="Z95" i="65"/>
  <c r="Z59" i="65" s="1"/>
  <c r="P95" i="65"/>
  <c r="P59" i="65" s="1"/>
  <c r="BW95" i="65"/>
  <c r="BW59" i="65" s="1"/>
  <c r="L95" i="65"/>
  <c r="L59" i="65" s="1"/>
  <c r="CE95" i="65"/>
  <c r="CE59" i="65" s="1"/>
  <c r="V95" i="65"/>
  <c r="V59" i="65" s="1"/>
  <c r="X95" i="65"/>
  <c r="X59" i="65" s="1"/>
  <c r="CA95" i="65"/>
  <c r="CA59" i="65" s="1"/>
  <c r="BM95" i="65"/>
  <c r="BM59" i="65" s="1"/>
  <c r="BS95" i="65"/>
  <c r="BS59" i="65" s="1"/>
  <c r="W95" i="65"/>
  <c r="W59" i="65" s="1"/>
  <c r="AN95" i="65"/>
  <c r="AN59" i="65" s="1"/>
  <c r="BQ95" i="65"/>
  <c r="BQ59" i="65" s="1"/>
  <c r="BA95" i="65"/>
  <c r="BA59" i="65" s="1"/>
  <c r="AL95" i="65"/>
  <c r="AL59" i="65" s="1"/>
  <c r="BE95" i="65"/>
  <c r="BE59" i="65" s="1"/>
  <c r="AW95" i="65"/>
  <c r="AW59" i="65" s="1"/>
  <c r="BI95" i="65"/>
  <c r="BI59" i="65" s="1"/>
  <c r="S95" i="65"/>
  <c r="S59" i="65" s="1"/>
  <c r="H95" i="65"/>
  <c r="H59" i="65" s="1"/>
  <c r="AX95" i="65"/>
  <c r="AX59" i="65" s="1"/>
  <c r="AE95" i="65"/>
  <c r="AE59" i="65" s="1"/>
  <c r="AP95" i="65"/>
  <c r="AP59" i="65" s="1"/>
  <c r="G95" i="65"/>
  <c r="G59" i="65" s="1"/>
  <c r="BD95" i="65"/>
  <c r="BD59" i="65" s="1"/>
  <c r="CF95" i="65"/>
  <c r="CF59" i="65" s="1"/>
  <c r="AR95" i="65"/>
  <c r="AR59" i="65" s="1"/>
  <c r="AJ95" i="65"/>
  <c r="AJ59" i="65" s="1"/>
  <c r="BO95" i="65"/>
  <c r="BO59" i="65" s="1"/>
  <c r="I95" i="65"/>
  <c r="I59" i="65" s="1"/>
  <c r="AH95" i="65"/>
  <c r="AH59" i="65" s="1"/>
  <c r="AI95" i="65"/>
  <c r="AI59" i="65" s="1"/>
  <c r="BH95" i="65"/>
  <c r="BH59" i="65" s="1"/>
  <c r="F95" i="65"/>
  <c r="F59" i="65" s="1"/>
  <c r="U95" i="65"/>
  <c r="U59" i="65" s="1"/>
  <c r="N95" i="65"/>
  <c r="N59" i="65" s="1"/>
  <c r="AF95" i="65"/>
  <c r="AF59" i="65" s="1"/>
  <c r="AM95" i="65"/>
  <c r="AM59" i="65" s="1"/>
  <c r="BU95" i="65"/>
  <c r="BU59" i="65" s="1"/>
  <c r="AU95" i="65"/>
  <c r="AU59" i="65" s="1"/>
  <c r="BL95" i="65"/>
  <c r="BL59" i="65" s="1"/>
  <c r="AT95" i="65"/>
  <c r="AT59" i="65" s="1"/>
  <c r="M95" i="65"/>
  <c r="M59" i="65" s="1"/>
  <c r="BP95" i="65"/>
  <c r="BP59" i="65" s="1"/>
  <c r="BJ95" i="65"/>
  <c r="BJ59" i="65" s="1"/>
  <c r="AY95" i="65"/>
  <c r="AY59" i="65" s="1"/>
  <c r="AO95" i="65"/>
  <c r="AO59" i="65" s="1"/>
  <c r="BT95" i="65"/>
  <c r="BT59" i="65" s="1"/>
  <c r="E95" i="65"/>
  <c r="E59" i="65" s="1"/>
  <c r="AB95" i="65"/>
  <c r="AB59" i="65" s="1"/>
  <c r="AG95" i="65"/>
  <c r="AG59" i="65" s="1"/>
  <c r="BC95" i="65"/>
  <c r="BC59" i="65" s="1"/>
  <c r="BF95" i="65"/>
  <c r="BF59" i="65" s="1"/>
  <c r="J95" i="65"/>
  <c r="J59" i="65" s="1"/>
  <c r="AS95" i="65"/>
  <c r="AS59" i="65" s="1"/>
  <c r="AA95" i="65"/>
  <c r="AA59" i="65" s="1"/>
  <c r="O95" i="65"/>
  <c r="O59" i="65" s="1"/>
  <c r="BZ95" i="65"/>
  <c r="BZ59" i="65" s="1"/>
  <c r="BG95" i="65"/>
  <c r="BG59" i="65" s="1"/>
  <c r="Q95" i="65"/>
  <c r="Q59" i="65" s="1"/>
  <c r="BN95" i="65"/>
  <c r="BN59" i="65" s="1"/>
  <c r="BX95" i="65"/>
  <c r="BX59" i="65" s="1"/>
  <c r="BB95" i="65"/>
  <c r="BB59" i="65" s="1"/>
  <c r="AK95" i="65"/>
  <c r="AK59" i="65" s="1"/>
  <c r="AZ95" i="65"/>
  <c r="AZ59" i="65" s="1"/>
  <c r="T95" i="65"/>
  <c r="T59" i="65" s="1"/>
  <c r="BR95" i="65"/>
  <c r="BR59" i="65" s="1"/>
  <c r="CD95" i="65"/>
  <c r="CD59" i="65" s="1"/>
  <c r="AV95" i="65"/>
  <c r="AV59" i="65" s="1"/>
  <c r="BY95" i="65"/>
  <c r="BY59" i="65" s="1"/>
  <c r="K95" i="65"/>
  <c r="K59" i="65" s="1"/>
  <c r="CB95" i="65"/>
  <c r="CB59" i="65" s="1"/>
  <c r="Y95" i="65"/>
  <c r="Y59" i="65" s="1"/>
  <c r="BV95" i="65"/>
  <c r="BV59" i="65" s="1"/>
  <c r="R95" i="65"/>
  <c r="R59" i="65" s="1"/>
  <c r="BK95" i="65"/>
  <c r="BK59" i="65" s="1"/>
  <c r="AD95" i="65"/>
  <c r="AD59" i="65" s="1"/>
  <c r="AQ95" i="65"/>
  <c r="AQ59" i="65" s="1"/>
  <c r="CC95" i="65"/>
  <c r="CC59" i="65" s="1"/>
  <c r="D88" i="65"/>
  <c r="D91" i="65" s="1"/>
  <c r="E11" i="65" s="1"/>
  <c r="CF91" i="65"/>
  <c r="CF92" i="65" s="1"/>
  <c r="D92" i="65" s="1"/>
  <c r="E14" i="65" s="1"/>
  <c r="G14" i="64" s="1"/>
  <c r="AP99" i="65"/>
  <c r="AP87" i="65" s="1"/>
  <c r="AT99" i="65"/>
  <c r="AT87" i="65" s="1"/>
  <c r="BB99" i="65"/>
  <c r="BB87" i="65" s="1"/>
  <c r="AF99" i="65"/>
  <c r="AF87" i="65" s="1"/>
  <c r="M99" i="65"/>
  <c r="M87" i="65" s="1"/>
  <c r="CA99" i="65"/>
  <c r="CA87" i="65" s="1"/>
  <c r="G99" i="65"/>
  <c r="G87" i="65" s="1"/>
  <c r="N99" i="65"/>
  <c r="N87" i="65" s="1"/>
  <c r="BJ99" i="65"/>
  <c r="BJ87" i="65" s="1"/>
  <c r="AQ99" i="65"/>
  <c r="AQ87" i="65" s="1"/>
  <c r="U99" i="65"/>
  <c r="U87" i="65" s="1"/>
  <c r="E99" i="65"/>
  <c r="E87" i="65" s="1"/>
  <c r="CF99" i="65"/>
  <c r="CF87" i="65" s="1"/>
  <c r="Z99" i="65"/>
  <c r="Z87" i="65" s="1"/>
  <c r="O99" i="65"/>
  <c r="O87" i="65" s="1"/>
  <c r="CB99" i="65"/>
  <c r="CB87" i="65" s="1"/>
  <c r="BC99" i="65"/>
  <c r="BC87" i="65" s="1"/>
  <c r="BG99" i="65"/>
  <c r="BG87" i="65" s="1"/>
  <c r="BQ99" i="65"/>
  <c r="BQ87" i="65" s="1"/>
  <c r="AK99" i="65"/>
  <c r="AK87" i="65" s="1"/>
  <c r="K99" i="65"/>
  <c r="K87" i="65" s="1"/>
  <c r="AB99" i="65"/>
  <c r="AB87" i="65" s="1"/>
  <c r="AG99" i="65"/>
  <c r="AG87" i="65" s="1"/>
  <c r="Q99" i="65"/>
  <c r="Q87" i="65" s="1"/>
  <c r="H99" i="65"/>
  <c r="H87" i="65" s="1"/>
  <c r="BY99" i="65"/>
  <c r="BY87" i="65" s="1"/>
  <c r="S99" i="65"/>
  <c r="S87" i="65" s="1"/>
  <c r="CD99" i="65"/>
  <c r="CD87" i="65" s="1"/>
  <c r="X99" i="65"/>
  <c r="X87" i="65" s="1"/>
  <c r="BN99" i="65"/>
  <c r="BN87" i="65" s="1"/>
  <c r="AM99" i="65"/>
  <c r="AM87" i="65" s="1"/>
  <c r="AN99" i="65"/>
  <c r="AN87" i="65" s="1"/>
  <c r="BI99" i="65"/>
  <c r="BI87" i="65" s="1"/>
  <c r="W99" i="65"/>
  <c r="W87" i="65" s="1"/>
  <c r="AY99" i="65"/>
  <c r="AY87" i="65" s="1"/>
  <c r="AW99" i="65"/>
  <c r="AW87" i="65" s="1"/>
  <c r="Y99" i="65"/>
  <c r="Y87" i="65" s="1"/>
  <c r="AS99" i="65"/>
  <c r="AS87" i="65" s="1"/>
  <c r="BU99" i="65"/>
  <c r="BU87" i="65" s="1"/>
  <c r="BZ99" i="65"/>
  <c r="BZ87" i="65" s="1"/>
  <c r="CC99" i="65"/>
  <c r="CC87" i="65" s="1"/>
  <c r="AH99" i="65"/>
  <c r="AH87" i="65" s="1"/>
  <c r="BH99" i="65"/>
  <c r="BH87" i="65" s="1"/>
  <c r="R99" i="65"/>
  <c r="R87" i="65" s="1"/>
  <c r="BP99" i="65"/>
  <c r="BP87" i="65" s="1"/>
  <c r="AC99" i="65"/>
  <c r="AC87" i="65" s="1"/>
  <c r="AX99" i="65"/>
  <c r="AX87" i="65" s="1"/>
  <c r="BV99" i="65"/>
  <c r="BV87" i="65" s="1"/>
  <c r="AA99" i="65"/>
  <c r="AA87" i="65" s="1"/>
  <c r="BK99" i="65"/>
  <c r="BK87" i="65" s="1"/>
  <c r="AJ99" i="65"/>
  <c r="AJ87" i="65" s="1"/>
  <c r="BD99" i="65"/>
  <c r="BD87" i="65" s="1"/>
  <c r="AR99" i="65"/>
  <c r="AR87" i="65" s="1"/>
  <c r="AV99" i="65"/>
  <c r="AV87" i="65" s="1"/>
  <c r="L99" i="65"/>
  <c r="L87" i="65" s="1"/>
  <c r="BA99" i="65"/>
  <c r="BA87" i="65" s="1"/>
  <c r="BR99" i="65"/>
  <c r="BR87" i="65" s="1"/>
  <c r="BF99" i="65"/>
  <c r="BF87" i="65" s="1"/>
  <c r="AU99" i="65"/>
  <c r="AU87" i="65" s="1"/>
  <c r="T99" i="65"/>
  <c r="T87" i="65" s="1"/>
  <c r="BE99" i="65"/>
  <c r="BE87" i="65" s="1"/>
  <c r="BT99" i="65"/>
  <c r="BT87" i="65" s="1"/>
  <c r="J99" i="65"/>
  <c r="J87" i="65" s="1"/>
  <c r="AO99" i="65"/>
  <c r="AO87" i="65" s="1"/>
  <c r="AE99" i="65"/>
  <c r="AE87" i="65" s="1"/>
  <c r="BW99" i="65"/>
  <c r="BW87" i="65" s="1"/>
  <c r="AL99" i="65"/>
  <c r="AL87" i="65" s="1"/>
  <c r="BX99" i="65"/>
  <c r="BX87" i="65" s="1"/>
  <c r="I99" i="65"/>
  <c r="I87" i="65" s="1"/>
  <c r="CE99" i="65"/>
  <c r="CE87" i="65" s="1"/>
  <c r="BS99" i="65"/>
  <c r="BS87" i="65" s="1"/>
  <c r="P99" i="65"/>
  <c r="P87" i="65" s="1"/>
  <c r="BO99" i="65"/>
  <c r="BO87" i="65" s="1"/>
  <c r="F99" i="65"/>
  <c r="F87" i="65" s="1"/>
  <c r="AZ99" i="65"/>
  <c r="AZ87" i="65" s="1"/>
  <c r="AD99" i="65"/>
  <c r="AD87" i="65" s="1"/>
  <c r="BM99" i="65"/>
  <c r="BM87" i="65" s="1"/>
  <c r="BL99" i="65"/>
  <c r="BL87" i="65" s="1"/>
  <c r="AI99" i="65"/>
  <c r="AI87" i="65" s="1"/>
  <c r="V99" i="65"/>
  <c r="V87" i="65" s="1"/>
  <c r="D60" i="65"/>
  <c r="CF63" i="65"/>
  <c r="CF64" i="65" s="1"/>
  <c r="D64" i="65" s="1"/>
  <c r="BP90" i="67" l="1"/>
  <c r="BQ42" i="67"/>
  <c r="BQ55" i="67"/>
  <c r="BQ56" i="67" s="1"/>
  <c r="BQ84" i="67"/>
  <c r="BQ88" i="67" s="1"/>
  <c r="BQ91" i="67" s="1"/>
  <c r="BQ92" i="67" s="1"/>
  <c r="BQ54" i="67"/>
  <c r="BQ60" i="67" s="1"/>
  <c r="BQ63" i="67" s="1"/>
  <c r="BQ64" i="67" s="1"/>
  <c r="BQ85" i="67"/>
  <c r="BQ86" i="67" s="1"/>
  <c r="BP62" i="67"/>
  <c r="D59" i="65"/>
  <c r="D63" i="65"/>
  <c r="D11" i="65"/>
  <c r="D87" i="65"/>
  <c r="E12" i="65" s="1"/>
  <c r="G12" i="64" s="1"/>
  <c r="G11" i="64"/>
  <c r="BQ89" i="67" l="1"/>
  <c r="BQ90" i="67" s="1"/>
  <c r="BR41" i="67"/>
  <c r="BR47" i="67" s="1"/>
  <c r="BR49" i="67" s="1"/>
  <c r="BQ61" i="67"/>
  <c r="D14" i="65"/>
  <c r="F14" i="64" s="1"/>
  <c r="F11" i="64"/>
  <c r="D12" i="65"/>
  <c r="F12" i="64" s="1"/>
  <c r="BQ62" i="67" l="1"/>
  <c r="BR42" i="67"/>
  <c r="BR84" i="67"/>
  <c r="BR85" i="67"/>
  <c r="BR86" i="67" s="1"/>
  <c r="BR54" i="67"/>
  <c r="BR60" i="67" s="1"/>
  <c r="BR63" i="67" s="1"/>
  <c r="BR64" i="67" s="1"/>
  <c r="BR55" i="67"/>
  <c r="BR56" i="67" s="1"/>
  <c r="BS41" i="67" l="1"/>
  <c r="BS47" i="67" s="1"/>
  <c r="BS49" i="67" s="1"/>
  <c r="BR88" i="67"/>
  <c r="BR91" i="67" s="1"/>
  <c r="BR92" i="67" s="1"/>
  <c r="BR89" i="67"/>
  <c r="BR61" i="67"/>
  <c r="BS42" i="67" l="1"/>
  <c r="BS54" i="67"/>
  <c r="BS60" i="67" s="1"/>
  <c r="BS63" i="67" s="1"/>
  <c r="BS64" i="67" s="1"/>
  <c r="BS85" i="67"/>
  <c r="BS86" i="67" s="1"/>
  <c r="BS84" i="67"/>
  <c r="BS88" i="67" s="1"/>
  <c r="BS91" i="67" s="1"/>
  <c r="BS92" i="67" s="1"/>
  <c r="BS55" i="67"/>
  <c r="BS56" i="67" s="1"/>
  <c r="BR62" i="67"/>
  <c r="BR90" i="67"/>
  <c r="BS61" i="67" l="1"/>
  <c r="BS62" i="67" s="1"/>
  <c r="BS89" i="67"/>
  <c r="BT41" i="67"/>
  <c r="BT47" i="67" s="1"/>
  <c r="BT49" i="67" s="1"/>
  <c r="BS90" i="67" l="1"/>
  <c r="BT42" i="67"/>
  <c r="BT85" i="67"/>
  <c r="BT86" i="67" s="1"/>
  <c r="BT84" i="67"/>
  <c r="BT88" i="67" s="1"/>
  <c r="BT91" i="67" s="1"/>
  <c r="BT92" i="67" s="1"/>
  <c r="BT55" i="67"/>
  <c r="BT56" i="67" s="1"/>
  <c r="BT54" i="67"/>
  <c r="BT89" i="67" l="1"/>
  <c r="BT90" i="67" s="1"/>
  <c r="BT60" i="67"/>
  <c r="BT63" i="67" s="1"/>
  <c r="BT64" i="67" s="1"/>
  <c r="BT61" i="67"/>
  <c r="BU41" i="67"/>
  <c r="BU47" i="67" s="1"/>
  <c r="BU49" i="67" s="1"/>
  <c r="BT62" i="67" l="1"/>
  <c r="BU55" i="67"/>
  <c r="BU56" i="67" s="1"/>
  <c r="BU54" i="67"/>
  <c r="BU60" i="67" s="1"/>
  <c r="BU63" i="67" s="1"/>
  <c r="BU64" i="67" s="1"/>
  <c r="BU84" i="67"/>
  <c r="BU85" i="67"/>
  <c r="BU86" i="67" s="1"/>
  <c r="BU42" i="67"/>
  <c r="BU61" i="67" l="1"/>
  <c r="BV41" i="67"/>
  <c r="BV47" i="67" s="1"/>
  <c r="BV49" i="67" s="1"/>
  <c r="BU88" i="67"/>
  <c r="BU91" i="67" s="1"/>
  <c r="BU92" i="67" s="1"/>
  <c r="BU89" i="67"/>
  <c r="BV42" i="67" l="1"/>
  <c r="BU90" i="67"/>
  <c r="BV84" i="67"/>
  <c r="BV88" i="67" s="1"/>
  <c r="BV91" i="67" s="1"/>
  <c r="BV92" i="67" s="1"/>
  <c r="BV54" i="67"/>
  <c r="BV60" i="67" s="1"/>
  <c r="BV63" i="67" s="1"/>
  <c r="BV64" i="67" s="1"/>
  <c r="BV55" i="67"/>
  <c r="BV56" i="67" s="1"/>
  <c r="BV85" i="67"/>
  <c r="BV86" i="67" s="1"/>
  <c r="BU62" i="67"/>
  <c r="BV61" i="67" l="1"/>
  <c r="BV62" i="67" s="1"/>
  <c r="BV89" i="67"/>
  <c r="BW41" i="67"/>
  <c r="BW47" i="67" s="1"/>
  <c r="BW49" i="67" s="1"/>
  <c r="BW42" i="67" l="1"/>
  <c r="BV90" i="67"/>
  <c r="BW54" i="67"/>
  <c r="BW55" i="67"/>
  <c r="BW56" i="67" s="1"/>
  <c r="BW84" i="67"/>
  <c r="BW88" i="67" s="1"/>
  <c r="BW91" i="67" s="1"/>
  <c r="BW92" i="67" s="1"/>
  <c r="BW85" i="67"/>
  <c r="BW86" i="67" s="1"/>
  <c r="BW60" i="67" l="1"/>
  <c r="BW63" i="67" s="1"/>
  <c r="BW64" i="67" s="1"/>
  <c r="BW61" i="67"/>
  <c r="BW89" i="67"/>
  <c r="BX41" i="67"/>
  <c r="BX42" i="67" s="1"/>
  <c r="BY41" i="67" l="1"/>
  <c r="BY47" i="67" s="1"/>
  <c r="BY49" i="67" s="1"/>
  <c r="BX47" i="67"/>
  <c r="BW62" i="67"/>
  <c r="BW90" i="67"/>
  <c r="BY42" i="67" l="1"/>
  <c r="BZ41" i="67" s="1"/>
  <c r="BZ42" i="67" s="1"/>
  <c r="BX49" i="67"/>
  <c r="BY54" i="67"/>
  <c r="BY60" i="67" s="1"/>
  <c r="BY85" i="67"/>
  <c r="BY55" i="67"/>
  <c r="BY84" i="67"/>
  <c r="BY88" i="67" s="1"/>
  <c r="CA41" i="67" l="1"/>
  <c r="CA47" i="67" s="1"/>
  <c r="CA49" i="67" s="1"/>
  <c r="BZ47" i="67"/>
  <c r="BX54" i="67"/>
  <c r="BX85" i="67"/>
  <c r="BX55" i="67"/>
  <c r="BX84" i="67"/>
  <c r="BZ49" i="67" l="1"/>
  <c r="BX60" i="67"/>
  <c r="BX61" i="67"/>
  <c r="BX88" i="67"/>
  <c r="BX89" i="67"/>
  <c r="CA42" i="67"/>
  <c r="BX86" i="67"/>
  <c r="BY86" i="67" s="1"/>
  <c r="BX56" i="67"/>
  <c r="BY56" i="67" s="1"/>
  <c r="CA55" i="67"/>
  <c r="CA84" i="67"/>
  <c r="CA88" i="67" s="1"/>
  <c r="CA85" i="67"/>
  <c r="CA54" i="67"/>
  <c r="CA60" i="67" s="1"/>
  <c r="BY89" i="67" l="1"/>
  <c r="BX90" i="67"/>
  <c r="BX63" i="67"/>
  <c r="BX62" i="67"/>
  <c r="BY61" i="67"/>
  <c r="CB41" i="67"/>
  <c r="CB42" i="67" s="1"/>
  <c r="BX91" i="67"/>
  <c r="BZ55" i="67"/>
  <c r="BZ84" i="67"/>
  <c r="BZ54" i="67"/>
  <c r="BZ85" i="67"/>
  <c r="CC41" i="67" l="1"/>
  <c r="CC47" i="67" s="1"/>
  <c r="CC49" i="67" s="1"/>
  <c r="BX92" i="67"/>
  <c r="BY91" i="67"/>
  <c r="BZ86" i="67"/>
  <c r="CA86" i="67" s="1"/>
  <c r="BZ56" i="67"/>
  <c r="CA56" i="67" s="1"/>
  <c r="BY90" i="67"/>
  <c r="BZ89" i="67"/>
  <c r="BZ88" i="67"/>
  <c r="BY62" i="67"/>
  <c r="BZ61" i="67"/>
  <c r="BX64" i="67"/>
  <c r="BY63" i="67"/>
  <c r="CB47" i="67"/>
  <c r="BZ60" i="67"/>
  <c r="H48" i="70"/>
  <c r="H47" i="70"/>
  <c r="G32" i="66"/>
  <c r="D32" i="66" s="1"/>
  <c r="K45" i="70"/>
  <c r="H45" i="70" s="1"/>
  <c r="K32" i="70"/>
  <c r="G32" i="64" s="1"/>
  <c r="K46" i="70"/>
  <c r="H46" i="70" s="1"/>
  <c r="G31" i="66"/>
  <c r="G38" i="66"/>
  <c r="D38" i="66" s="1"/>
  <c r="D39" i="66" s="1"/>
  <c r="K44" i="70"/>
  <c r="H44" i="70" s="1"/>
  <c r="X3" i="1"/>
  <c r="K31" i="70" l="1"/>
  <c r="O101" i="45"/>
  <c r="O100" i="45" s="1"/>
  <c r="BY64" i="67"/>
  <c r="BY92" i="67"/>
  <c r="BZ63" i="67"/>
  <c r="BZ62" i="67"/>
  <c r="CA61" i="67"/>
  <c r="BZ91" i="67"/>
  <c r="CB49" i="67"/>
  <c r="BZ90" i="67"/>
  <c r="CA89" i="67"/>
  <c r="CC42" i="67"/>
  <c r="CC85" i="67"/>
  <c r="CC84" i="67"/>
  <c r="CC88" i="67" s="1"/>
  <c r="CC55" i="67"/>
  <c r="CC54" i="67"/>
  <c r="CC60" i="67" s="1"/>
  <c r="I3" i="1"/>
  <c r="D32" i="64"/>
  <c r="H31" i="70"/>
  <c r="K30" i="70"/>
  <c r="H30" i="70" s="1"/>
  <c r="D31" i="66"/>
  <c r="D34" i="66" s="1"/>
  <c r="G34" i="66"/>
  <c r="G57" i="66"/>
  <c r="G31" i="64"/>
  <c r="K43" i="70"/>
  <c r="H43" i="70" s="1"/>
  <c r="G39" i="66"/>
  <c r="H32" i="70"/>
  <c r="X2" i="1"/>
  <c r="O119" i="45" l="1"/>
  <c r="O85" i="45"/>
  <c r="O84" i="45" s="1"/>
  <c r="O83" i="45" s="1"/>
  <c r="CD41" i="67"/>
  <c r="CD42" i="67" s="1"/>
  <c r="CA90" i="67"/>
  <c r="CB84" i="67"/>
  <c r="CB89" i="67" s="1"/>
  <c r="CB55" i="67"/>
  <c r="CB85" i="67"/>
  <c r="CB54" i="67"/>
  <c r="CB61" i="67" s="1"/>
  <c r="BZ92" i="67"/>
  <c r="CA91" i="67"/>
  <c r="CA62" i="67"/>
  <c r="BZ64" i="67"/>
  <c r="CA63" i="67"/>
  <c r="I2" i="1"/>
  <c r="AS101" i="45"/>
  <c r="H39" i="66"/>
  <c r="I39" i="66" s="1"/>
  <c r="J39" i="66" s="1"/>
  <c r="K39" i="66" s="1"/>
  <c r="L39" i="66" s="1"/>
  <c r="M39" i="66" s="1"/>
  <c r="N39" i="66" s="1"/>
  <c r="O39" i="66" s="1"/>
  <c r="P39" i="66" s="1"/>
  <c r="Q39" i="66" s="1"/>
  <c r="R39" i="66" s="1"/>
  <c r="S39" i="66" s="1"/>
  <c r="T39" i="66" s="1"/>
  <c r="U39" i="66" s="1"/>
  <c r="V39" i="66" s="1"/>
  <c r="W39" i="66" s="1"/>
  <c r="X39" i="66" s="1"/>
  <c r="Y39" i="66" s="1"/>
  <c r="Z39" i="66" s="1"/>
  <c r="AA39" i="66" s="1"/>
  <c r="AB39" i="66" s="1"/>
  <c r="AC39" i="66" s="1"/>
  <c r="AD39" i="66" s="1"/>
  <c r="AE39" i="66" s="1"/>
  <c r="AF39" i="66" s="1"/>
  <c r="AG39" i="66" s="1"/>
  <c r="AH39" i="66" s="1"/>
  <c r="AI39" i="66" s="1"/>
  <c r="AJ39" i="66" s="1"/>
  <c r="AK39" i="66" s="1"/>
  <c r="AL39" i="66" s="1"/>
  <c r="AM39" i="66" s="1"/>
  <c r="AN39" i="66" s="1"/>
  <c r="AO39" i="66" s="1"/>
  <c r="AP39" i="66" s="1"/>
  <c r="AQ39" i="66" s="1"/>
  <c r="AR39" i="66" s="1"/>
  <c r="AS39" i="66" s="1"/>
  <c r="AT39" i="66" s="1"/>
  <c r="AU39" i="66" s="1"/>
  <c r="AV39" i="66" s="1"/>
  <c r="AW39" i="66" s="1"/>
  <c r="AX39" i="66" s="1"/>
  <c r="AY39" i="66" s="1"/>
  <c r="AZ39" i="66" s="1"/>
  <c r="BA39" i="66" s="1"/>
  <c r="BB39" i="66" s="1"/>
  <c r="BC39" i="66" s="1"/>
  <c r="BD39" i="66" s="1"/>
  <c r="BE39" i="66" s="1"/>
  <c r="BF39" i="66" s="1"/>
  <c r="BG39" i="66" s="1"/>
  <c r="BH39" i="66" s="1"/>
  <c r="BI39" i="66" s="1"/>
  <c r="BJ39" i="66" s="1"/>
  <c r="BK39" i="66" s="1"/>
  <c r="BL39" i="66" s="1"/>
  <c r="BM39" i="66" s="1"/>
  <c r="BN39" i="66" s="1"/>
  <c r="BO39" i="66" s="1"/>
  <c r="BP39" i="66" s="1"/>
  <c r="BQ39" i="66" s="1"/>
  <c r="BR39" i="66" s="1"/>
  <c r="BS39" i="66" s="1"/>
  <c r="BT39" i="66" s="1"/>
  <c r="BU39" i="66" s="1"/>
  <c r="BV39" i="66" s="1"/>
  <c r="BW39" i="66" s="1"/>
  <c r="BX39" i="66" s="1"/>
  <c r="BY39" i="66" s="1"/>
  <c r="BZ39" i="66" s="1"/>
  <c r="CA39" i="66" s="1"/>
  <c r="CB39" i="66" s="1"/>
  <c r="CC39" i="66" s="1"/>
  <c r="CD39" i="66" s="1"/>
  <c r="CE39" i="66" s="1"/>
  <c r="CF39" i="66" s="1"/>
  <c r="G41" i="66"/>
  <c r="G65" i="66"/>
  <c r="D65" i="66" s="1"/>
  <c r="G98" i="66"/>
  <c r="G34" i="64"/>
  <c r="D31" i="64"/>
  <c r="D34" i="64" s="1"/>
  <c r="G57" i="64"/>
  <c r="G38" i="64"/>
  <c r="D57" i="66"/>
  <c r="D58" i="66" s="1"/>
  <c r="G58" i="66"/>
  <c r="H58" i="66" s="1"/>
  <c r="I58" i="66" s="1"/>
  <c r="J58" i="66" s="1"/>
  <c r="K58" i="66" s="1"/>
  <c r="L58" i="66" s="1"/>
  <c r="M58" i="66" s="1"/>
  <c r="N58" i="66" s="1"/>
  <c r="O58" i="66" s="1"/>
  <c r="P58" i="66" s="1"/>
  <c r="Q58" i="66" s="1"/>
  <c r="R58" i="66" s="1"/>
  <c r="S58" i="66" s="1"/>
  <c r="T58" i="66" s="1"/>
  <c r="U58" i="66" s="1"/>
  <c r="V58" i="66" s="1"/>
  <c r="W58" i="66" s="1"/>
  <c r="X58" i="66" s="1"/>
  <c r="Y58" i="66" s="1"/>
  <c r="Z58" i="66" s="1"/>
  <c r="AA58" i="66" s="1"/>
  <c r="AB58" i="66" s="1"/>
  <c r="AC58" i="66" s="1"/>
  <c r="AD58" i="66" s="1"/>
  <c r="AE58" i="66" s="1"/>
  <c r="AF58" i="66" s="1"/>
  <c r="AG58" i="66" s="1"/>
  <c r="AH58" i="66" s="1"/>
  <c r="AI58" i="66" s="1"/>
  <c r="AJ58" i="66" s="1"/>
  <c r="AK58" i="66" s="1"/>
  <c r="AL58" i="66" s="1"/>
  <c r="AM58" i="66" s="1"/>
  <c r="AN58" i="66" s="1"/>
  <c r="AO58" i="66" s="1"/>
  <c r="AP58" i="66" s="1"/>
  <c r="AQ58" i="66" s="1"/>
  <c r="AR58" i="66" s="1"/>
  <c r="AS58" i="66" s="1"/>
  <c r="AT58" i="66" s="1"/>
  <c r="AU58" i="66" s="1"/>
  <c r="AV58" i="66" s="1"/>
  <c r="AW58" i="66" s="1"/>
  <c r="AX58" i="66" s="1"/>
  <c r="AY58" i="66" s="1"/>
  <c r="AZ58" i="66" s="1"/>
  <c r="BA58" i="66" s="1"/>
  <c r="BB58" i="66" s="1"/>
  <c r="BC58" i="66" s="1"/>
  <c r="BD58" i="66" s="1"/>
  <c r="BE58" i="66" s="1"/>
  <c r="BF58" i="66" s="1"/>
  <c r="BG58" i="66" s="1"/>
  <c r="BH58" i="66" s="1"/>
  <c r="BI58" i="66" s="1"/>
  <c r="BJ58" i="66" s="1"/>
  <c r="BK58" i="66" s="1"/>
  <c r="BL58" i="66" s="1"/>
  <c r="BM58" i="66" s="1"/>
  <c r="BN58" i="66" s="1"/>
  <c r="BO58" i="66" s="1"/>
  <c r="BP58" i="66" s="1"/>
  <c r="BQ58" i="66" s="1"/>
  <c r="BR58" i="66" s="1"/>
  <c r="BS58" i="66" s="1"/>
  <c r="BT58" i="66" s="1"/>
  <c r="BU58" i="66" s="1"/>
  <c r="BV58" i="66" s="1"/>
  <c r="BW58" i="66" s="1"/>
  <c r="BX58" i="66" s="1"/>
  <c r="BY58" i="66" s="1"/>
  <c r="BZ58" i="66" s="1"/>
  <c r="CA58" i="66" s="1"/>
  <c r="CB58" i="66" s="1"/>
  <c r="CC58" i="66" s="1"/>
  <c r="CD58" i="66" s="1"/>
  <c r="CE58" i="66" s="1"/>
  <c r="CF58" i="66" s="1"/>
  <c r="O118" i="45" l="1"/>
  <c r="CE41" i="67"/>
  <c r="CE47" i="67" s="1"/>
  <c r="CE49" i="67" s="1"/>
  <c r="CC89" i="67"/>
  <c r="CB90" i="67"/>
  <c r="CB62" i="67"/>
  <c r="CC61" i="67"/>
  <c r="CB56" i="67"/>
  <c r="CC56" i="67" s="1"/>
  <c r="CB88" i="67"/>
  <c r="CB86" i="67"/>
  <c r="CC86" i="67" s="1"/>
  <c r="CA64" i="67"/>
  <c r="CA92" i="67"/>
  <c r="CB60" i="67"/>
  <c r="CD47" i="67"/>
  <c r="AS100" i="45"/>
  <c r="AS85" i="45"/>
  <c r="G65" i="64"/>
  <c r="D65" i="64" s="1"/>
  <c r="G98" i="64"/>
  <c r="D38" i="64"/>
  <c r="D39" i="64" s="1"/>
  <c r="G39" i="64"/>
  <c r="D57" i="64"/>
  <c r="D58" i="64" s="1"/>
  <c r="G58" i="64"/>
  <c r="H58" i="64" s="1"/>
  <c r="I58" i="64" s="1"/>
  <c r="J58" i="64" s="1"/>
  <c r="K58" i="64" s="1"/>
  <c r="L58" i="64" s="1"/>
  <c r="M58" i="64" s="1"/>
  <c r="N58" i="64" s="1"/>
  <c r="O58" i="64" s="1"/>
  <c r="P58" i="64" s="1"/>
  <c r="Q58" i="64" s="1"/>
  <c r="R58" i="64" s="1"/>
  <c r="S58" i="64" s="1"/>
  <c r="T58" i="64" s="1"/>
  <c r="U58" i="64" s="1"/>
  <c r="V58" i="64" s="1"/>
  <c r="W58" i="64" s="1"/>
  <c r="X58" i="64" s="1"/>
  <c r="Y58" i="64" s="1"/>
  <c r="Z58" i="64" s="1"/>
  <c r="AA58" i="64" s="1"/>
  <c r="AB58" i="64" s="1"/>
  <c r="AC58" i="64" s="1"/>
  <c r="AD58" i="64" s="1"/>
  <c r="AE58" i="64" s="1"/>
  <c r="AF58" i="64" s="1"/>
  <c r="AG58" i="64" s="1"/>
  <c r="AH58" i="64" s="1"/>
  <c r="AI58" i="64" s="1"/>
  <c r="AJ58" i="64" s="1"/>
  <c r="AK58" i="64" s="1"/>
  <c r="AL58" i="64" s="1"/>
  <c r="AM58" i="64" s="1"/>
  <c r="AN58" i="64" s="1"/>
  <c r="AO58" i="64" s="1"/>
  <c r="AP58" i="64" s="1"/>
  <c r="AQ58" i="64" s="1"/>
  <c r="AR58" i="64" s="1"/>
  <c r="AS58" i="64" s="1"/>
  <c r="AT58" i="64" s="1"/>
  <c r="AU58" i="64" s="1"/>
  <c r="AV58" i="64" s="1"/>
  <c r="AW58" i="64" s="1"/>
  <c r="AX58" i="64" s="1"/>
  <c r="AY58" i="64" s="1"/>
  <c r="AZ58" i="64" s="1"/>
  <c r="BA58" i="64" s="1"/>
  <c r="BB58" i="64" s="1"/>
  <c r="BC58" i="64" s="1"/>
  <c r="BD58" i="64" s="1"/>
  <c r="BE58" i="64" s="1"/>
  <c r="BF58" i="64" s="1"/>
  <c r="BG58" i="64" s="1"/>
  <c r="BH58" i="64" s="1"/>
  <c r="BI58" i="64" s="1"/>
  <c r="BJ58" i="64" s="1"/>
  <c r="BK58" i="64" s="1"/>
  <c r="BL58" i="64" s="1"/>
  <c r="BM58" i="64" s="1"/>
  <c r="BN58" i="64" s="1"/>
  <c r="BO58" i="64" s="1"/>
  <c r="BP58" i="64" s="1"/>
  <c r="BQ58" i="64" s="1"/>
  <c r="BR58" i="64" s="1"/>
  <c r="BS58" i="64" s="1"/>
  <c r="BT58" i="64" s="1"/>
  <c r="BU58" i="64" s="1"/>
  <c r="BV58" i="64" s="1"/>
  <c r="BW58" i="64" s="1"/>
  <c r="BX58" i="64" s="1"/>
  <c r="BY58" i="64" s="1"/>
  <c r="BZ58" i="64" s="1"/>
  <c r="CA58" i="64" s="1"/>
  <c r="CB58" i="64" s="1"/>
  <c r="CC58" i="64" s="1"/>
  <c r="CD58" i="64" s="1"/>
  <c r="CE58" i="64" s="1"/>
  <c r="CF58" i="64" s="1"/>
  <c r="G47" i="66"/>
  <c r="G42" i="66"/>
  <c r="CB63" i="67" l="1"/>
  <c r="CC90" i="67"/>
  <c r="CD49" i="67"/>
  <c r="CC62" i="67"/>
  <c r="CE42" i="67"/>
  <c r="CF41" i="67" s="1"/>
  <c r="CB91" i="67"/>
  <c r="CE84" i="67"/>
  <c r="CE88" i="67" s="1"/>
  <c r="CE85" i="67"/>
  <c r="CE54" i="67"/>
  <c r="CE60" i="67" s="1"/>
  <c r="CE55" i="67"/>
  <c r="AS84" i="45"/>
  <c r="AS119" i="45"/>
  <c r="O120" i="45"/>
  <c r="AS83" i="45"/>
  <c r="G49" i="66"/>
  <c r="H39" i="64"/>
  <c r="I39" i="64" s="1"/>
  <c r="J39" i="64" s="1"/>
  <c r="K39" i="64" s="1"/>
  <c r="L39" i="64" s="1"/>
  <c r="M39" i="64" s="1"/>
  <c r="N39" i="64" s="1"/>
  <c r="O39" i="64" s="1"/>
  <c r="P39" i="64" s="1"/>
  <c r="Q39" i="64" s="1"/>
  <c r="R39" i="64" s="1"/>
  <c r="S39" i="64" s="1"/>
  <c r="T39" i="64" s="1"/>
  <c r="U39" i="64" s="1"/>
  <c r="V39" i="64" s="1"/>
  <c r="W39" i="64" s="1"/>
  <c r="X39" i="64" s="1"/>
  <c r="Y39" i="64" s="1"/>
  <c r="Z39" i="64" s="1"/>
  <c r="AA39" i="64" s="1"/>
  <c r="AB39" i="64" s="1"/>
  <c r="AC39" i="64" s="1"/>
  <c r="AD39" i="64" s="1"/>
  <c r="AE39" i="64" s="1"/>
  <c r="AF39" i="64" s="1"/>
  <c r="AG39" i="64" s="1"/>
  <c r="AH39" i="64" s="1"/>
  <c r="AI39" i="64" s="1"/>
  <c r="AJ39" i="64" s="1"/>
  <c r="AK39" i="64" s="1"/>
  <c r="AL39" i="64" s="1"/>
  <c r="AM39" i="64" s="1"/>
  <c r="AN39" i="64" s="1"/>
  <c r="AO39" i="64" s="1"/>
  <c r="AP39" i="64" s="1"/>
  <c r="AQ39" i="64" s="1"/>
  <c r="AR39" i="64" s="1"/>
  <c r="AS39" i="64" s="1"/>
  <c r="AT39" i="64" s="1"/>
  <c r="AU39" i="64" s="1"/>
  <c r="AV39" i="64" s="1"/>
  <c r="AW39" i="64" s="1"/>
  <c r="AX39" i="64" s="1"/>
  <c r="AY39" i="64" s="1"/>
  <c r="AZ39" i="64" s="1"/>
  <c r="BA39" i="64" s="1"/>
  <c r="BB39" i="64" s="1"/>
  <c r="BC39" i="64" s="1"/>
  <c r="BD39" i="64" s="1"/>
  <c r="BE39" i="64" s="1"/>
  <c r="BF39" i="64" s="1"/>
  <c r="BG39" i="64" s="1"/>
  <c r="BH39" i="64" s="1"/>
  <c r="BI39" i="64" s="1"/>
  <c r="BJ39" i="64" s="1"/>
  <c r="BK39" i="64" s="1"/>
  <c r="BL39" i="64" s="1"/>
  <c r="BM39" i="64" s="1"/>
  <c r="BN39" i="64" s="1"/>
  <c r="BO39" i="64" s="1"/>
  <c r="BP39" i="64" s="1"/>
  <c r="BQ39" i="64" s="1"/>
  <c r="BR39" i="64" s="1"/>
  <c r="BS39" i="64" s="1"/>
  <c r="BT39" i="64" s="1"/>
  <c r="BU39" i="64" s="1"/>
  <c r="BV39" i="64" s="1"/>
  <c r="BW39" i="64" s="1"/>
  <c r="BX39" i="64" s="1"/>
  <c r="BY39" i="64" s="1"/>
  <c r="BZ39" i="64" s="1"/>
  <c r="CA39" i="64" s="1"/>
  <c r="CB39" i="64" s="1"/>
  <c r="CC39" i="64" s="1"/>
  <c r="CD39" i="64" s="1"/>
  <c r="CE39" i="64" s="1"/>
  <c r="CF39" i="64" s="1"/>
  <c r="G41" i="64"/>
  <c r="H41" i="66"/>
  <c r="CB92" i="67" l="1"/>
  <c r="CC91" i="67"/>
  <c r="CF42" i="67"/>
  <c r="CF47" i="67"/>
  <c r="D41" i="67"/>
  <c r="D42" i="67" s="1"/>
  <c r="CD85" i="67"/>
  <c r="CD55" i="67"/>
  <c r="CD54" i="67"/>
  <c r="CD84" i="67"/>
  <c r="CB64" i="67"/>
  <c r="CC63" i="67"/>
  <c r="P120" i="45"/>
  <c r="Q120" i="45" s="1"/>
  <c r="R120" i="45" s="1"/>
  <c r="S120" i="45" s="1"/>
  <c r="T120" i="45" s="1"/>
  <c r="U120" i="45" s="1"/>
  <c r="V120" i="45" s="1"/>
  <c r="W120" i="45" s="1"/>
  <c r="X120" i="45" s="1"/>
  <c r="Y120" i="45" s="1"/>
  <c r="Z120" i="45" s="1"/>
  <c r="AA120" i="45" s="1"/>
  <c r="AB120" i="45" s="1"/>
  <c r="AC120" i="45" s="1"/>
  <c r="AD120" i="45" s="1"/>
  <c r="AE120" i="45" s="1"/>
  <c r="AF120" i="45" s="1"/>
  <c r="AG120" i="45" s="1"/>
  <c r="AH120" i="45" s="1"/>
  <c r="AI120" i="45" s="1"/>
  <c r="AJ120" i="45" s="1"/>
  <c r="AK120" i="45" s="1"/>
  <c r="AL120" i="45" s="1"/>
  <c r="AM120" i="45" s="1"/>
  <c r="AN120" i="45" s="1"/>
  <c r="AO120" i="45" s="1"/>
  <c r="AP120" i="45" s="1"/>
  <c r="AQ120" i="45" s="1"/>
  <c r="O122" i="45"/>
  <c r="D7" i="45"/>
  <c r="AS118" i="45"/>
  <c r="O123" i="45"/>
  <c r="H47" i="66"/>
  <c r="H42" i="66"/>
  <c r="G47" i="64"/>
  <c r="G42" i="64"/>
  <c r="G84" i="66"/>
  <c r="G54" i="66"/>
  <c r="G85" i="66"/>
  <c r="G55" i="66"/>
  <c r="D133" i="45" l="1"/>
  <c r="AP131" i="45" s="1"/>
  <c r="AP121" i="45" s="1"/>
  <c r="AS120" i="45"/>
  <c r="CC92" i="67"/>
  <c r="CC64" i="67"/>
  <c r="CD86" i="67"/>
  <c r="CE86" i="67" s="1"/>
  <c r="CD88" i="67"/>
  <c r="CD89" i="67"/>
  <c r="CD56" i="67"/>
  <c r="CE56" i="67" s="1"/>
  <c r="CD60" i="67"/>
  <c r="CD61" i="67"/>
  <c r="CF49" i="67"/>
  <c r="D47" i="67"/>
  <c r="AS122" i="45"/>
  <c r="O125" i="45"/>
  <c r="P123" i="45"/>
  <c r="O124" i="45"/>
  <c r="G56" i="66"/>
  <c r="G61" i="66"/>
  <c r="G60" i="66"/>
  <c r="H41" i="64"/>
  <c r="G86" i="66"/>
  <c r="G89" i="66"/>
  <c r="G88" i="66"/>
  <c r="G49" i="64"/>
  <c r="I41" i="66"/>
  <c r="I42" i="66" s="1"/>
  <c r="H49" i="66"/>
  <c r="H170" i="45" l="1" a="1"/>
  <c r="H170" i="45" s="1"/>
  <c r="H171" i="45" s="1" a="1"/>
  <c r="H171" i="45" s="1"/>
  <c r="R131" i="45"/>
  <c r="R121" i="45" s="1"/>
  <c r="W131" i="45"/>
  <c r="W121" i="45" s="1"/>
  <c r="AC131" i="45"/>
  <c r="AC121" i="45" s="1"/>
  <c r="O131" i="45"/>
  <c r="O121" i="45" s="1"/>
  <c r="AN131" i="45"/>
  <c r="AN121" i="45" s="1"/>
  <c r="V131" i="45"/>
  <c r="V121" i="45" s="1"/>
  <c r="AF131" i="45"/>
  <c r="AF121" i="45" s="1"/>
  <c r="AA131" i="45"/>
  <c r="AA121" i="45" s="1"/>
  <c r="Y131" i="45"/>
  <c r="Y121" i="45" s="1"/>
  <c r="AB131" i="45"/>
  <c r="AB121" i="45" s="1"/>
  <c r="AD131" i="45"/>
  <c r="AD121" i="45" s="1"/>
  <c r="Q131" i="45"/>
  <c r="Q121" i="45" s="1"/>
  <c r="K131" i="45"/>
  <c r="K121" i="45" s="1"/>
  <c r="M131" i="45"/>
  <c r="M121" i="45" s="1"/>
  <c r="P131" i="45"/>
  <c r="P121" i="45" s="1"/>
  <c r="AO131" i="45"/>
  <c r="AO121" i="45" s="1"/>
  <c r="AQ131" i="45"/>
  <c r="AQ121" i="45" s="1"/>
  <c r="U131" i="45"/>
  <c r="U121" i="45" s="1"/>
  <c r="Z131" i="45"/>
  <c r="Z121" i="45" s="1"/>
  <c r="AH131" i="45"/>
  <c r="AH121" i="45" s="1"/>
  <c r="L131" i="45"/>
  <c r="L121" i="45" s="1"/>
  <c r="AG131" i="45"/>
  <c r="AG121" i="45" s="1"/>
  <c r="AM131" i="45"/>
  <c r="AM121" i="45" s="1"/>
  <c r="S131" i="45"/>
  <c r="S121" i="45" s="1"/>
  <c r="X131" i="45"/>
  <c r="X121" i="45" s="1"/>
  <c r="I131" i="45"/>
  <c r="I121" i="45" s="1"/>
  <c r="AJ131" i="45"/>
  <c r="AJ121" i="45" s="1"/>
  <c r="AI131" i="45"/>
  <c r="AI121" i="45" s="1"/>
  <c r="N131" i="45"/>
  <c r="N121" i="45" s="1"/>
  <c r="T131" i="45"/>
  <c r="T121" i="45" s="1"/>
  <c r="AK131" i="45"/>
  <c r="AK121" i="45" s="1"/>
  <c r="AL131" i="45"/>
  <c r="AL121" i="45" s="1"/>
  <c r="J131" i="45"/>
  <c r="J121" i="45" s="1"/>
  <c r="AE131" i="45"/>
  <c r="AE121" i="45" s="1"/>
  <c r="CF85" i="67"/>
  <c r="D85" i="67" s="1"/>
  <c r="D86" i="67" s="1"/>
  <c r="CF55" i="67"/>
  <c r="D55" i="67" s="1"/>
  <c r="D56" i="67" s="1"/>
  <c r="CF54" i="67"/>
  <c r="CF84" i="67"/>
  <c r="D49" i="67"/>
  <c r="CD62" i="67"/>
  <c r="CE61" i="67"/>
  <c r="CD91" i="67"/>
  <c r="CD90" i="67"/>
  <c r="CE89" i="67"/>
  <c r="CD63" i="67"/>
  <c r="Q123" i="45"/>
  <c r="P124" i="45"/>
  <c r="O126" i="45"/>
  <c r="P125" i="45"/>
  <c r="H47" i="64"/>
  <c r="G62" i="66"/>
  <c r="J41" i="66"/>
  <c r="J47" i="66" s="1"/>
  <c r="J49" i="66" s="1"/>
  <c r="H42" i="64"/>
  <c r="G84" i="64"/>
  <c r="G55" i="64"/>
  <c r="G54" i="64"/>
  <c r="G85" i="64"/>
  <c r="G91" i="66"/>
  <c r="H84" i="66"/>
  <c r="H89" i="66" s="1"/>
  <c r="H54" i="66"/>
  <c r="H61" i="66" s="1"/>
  <c r="H55" i="66"/>
  <c r="H56" i="66" s="1"/>
  <c r="H85" i="66"/>
  <c r="H86" i="66" s="1"/>
  <c r="G90" i="66"/>
  <c r="I47" i="66"/>
  <c r="G63" i="66"/>
  <c r="H172" i="45" l="1" a="1"/>
  <c r="H172" i="45" s="1"/>
  <c r="H173" i="45" s="1" a="1"/>
  <c r="H173" i="45" s="1"/>
  <c r="AS121" i="45"/>
  <c r="CF86" i="67"/>
  <c r="C100" i="67" s="1"/>
  <c r="I99" i="67" s="1"/>
  <c r="I87" i="67" s="1"/>
  <c r="CF56" i="67"/>
  <c r="C96" i="67" s="1"/>
  <c r="AO95" i="67" s="1"/>
  <c r="AO59" i="67" s="1"/>
  <c r="CF60" i="67"/>
  <c r="D60" i="67" s="1"/>
  <c r="D54" i="67"/>
  <c r="D61" i="67" s="1"/>
  <c r="CE90" i="67"/>
  <c r="CF89" i="67"/>
  <c r="CF88" i="67"/>
  <c r="D88" i="67" s="1"/>
  <c r="D91" i="67" s="1"/>
  <c r="E11" i="67" s="1"/>
  <c r="K11" i="64" s="1"/>
  <c r="E13" i="67"/>
  <c r="K13" i="64" s="1"/>
  <c r="D84" i="67"/>
  <c r="D89" i="67" s="1"/>
  <c r="CE62" i="67"/>
  <c r="CF61" i="67"/>
  <c r="CD64" i="67"/>
  <c r="CE63" i="67"/>
  <c r="CD92" i="67"/>
  <c r="CE91" i="67"/>
  <c r="P126" i="45"/>
  <c r="Q125" i="45"/>
  <c r="Q124" i="45"/>
  <c r="R123" i="45"/>
  <c r="H62" i="66"/>
  <c r="J54" i="66"/>
  <c r="J60" i="66" s="1"/>
  <c r="J84" i="66"/>
  <c r="J88" i="66" s="1"/>
  <c r="J55" i="66"/>
  <c r="J85" i="66"/>
  <c r="J42" i="66"/>
  <c r="G64" i="66"/>
  <c r="G92" i="66"/>
  <c r="H60" i="66"/>
  <c r="H63" i="66" s="1"/>
  <c r="G86" i="64"/>
  <c r="G56" i="64"/>
  <c r="G89" i="64"/>
  <c r="G88" i="64"/>
  <c r="I49" i="66"/>
  <c r="H90" i="66"/>
  <c r="H88" i="66"/>
  <c r="G61" i="64"/>
  <c r="G60" i="64"/>
  <c r="I41" i="64"/>
  <c r="H49" i="64"/>
  <c r="H174" i="45" l="1" a="1"/>
  <c r="H174" i="45" s="1"/>
  <c r="H175" i="45" s="1" a="1"/>
  <c r="H175" i="45" s="1"/>
  <c r="H176" i="45" s="1" a="1"/>
  <c r="H176" i="45" s="1"/>
  <c r="H177" i="45" s="1" a="1"/>
  <c r="H177" i="45" s="1"/>
  <c r="H178" i="45" s="1" a="1"/>
  <c r="H178" i="45" s="1"/>
  <c r="BW95" i="67"/>
  <c r="BW59" i="67" s="1"/>
  <c r="T95" i="67"/>
  <c r="T59" i="67" s="1"/>
  <c r="R95" i="67"/>
  <c r="R59" i="67" s="1"/>
  <c r="E95" i="67"/>
  <c r="E59" i="67" s="1"/>
  <c r="AH95" i="67"/>
  <c r="AH59" i="67" s="1"/>
  <c r="F95" i="67"/>
  <c r="F59" i="67" s="1"/>
  <c r="AS95" i="67"/>
  <c r="AS59" i="67" s="1"/>
  <c r="BK95" i="67"/>
  <c r="BK59" i="67" s="1"/>
  <c r="BV95" i="67"/>
  <c r="BV59" i="67" s="1"/>
  <c r="BB95" i="67"/>
  <c r="BB59" i="67" s="1"/>
  <c r="AM95" i="67"/>
  <c r="AM59" i="67" s="1"/>
  <c r="CC95" i="67"/>
  <c r="CC59" i="67" s="1"/>
  <c r="N95" i="67"/>
  <c r="N59" i="67" s="1"/>
  <c r="BT95" i="67"/>
  <c r="BT59" i="67" s="1"/>
  <c r="BG95" i="67"/>
  <c r="BG59" i="67" s="1"/>
  <c r="CF95" i="67"/>
  <c r="CF59" i="67" s="1"/>
  <c r="AG95" i="67"/>
  <c r="AG59" i="67" s="1"/>
  <c r="X95" i="67"/>
  <c r="X59" i="67" s="1"/>
  <c r="BL95" i="67"/>
  <c r="BL59" i="67" s="1"/>
  <c r="J95" i="67"/>
  <c r="J59" i="67" s="1"/>
  <c r="BE95" i="67"/>
  <c r="BE59" i="67" s="1"/>
  <c r="T99" i="67"/>
  <c r="T87" i="67" s="1"/>
  <c r="H95" i="67"/>
  <c r="H59" i="67" s="1"/>
  <c r="O95" i="67"/>
  <c r="O59" i="67" s="1"/>
  <c r="AJ95" i="67"/>
  <c r="AJ59" i="67" s="1"/>
  <c r="Q95" i="67"/>
  <c r="Q59" i="67" s="1"/>
  <c r="CD95" i="67"/>
  <c r="CD59" i="67" s="1"/>
  <c r="AF95" i="67"/>
  <c r="AF59" i="67" s="1"/>
  <c r="AY95" i="67"/>
  <c r="AY59" i="67" s="1"/>
  <c r="AF99" i="67"/>
  <c r="AF87" i="67" s="1"/>
  <c r="BH95" i="67"/>
  <c r="BH59" i="67" s="1"/>
  <c r="BA95" i="67"/>
  <c r="BA59" i="67" s="1"/>
  <c r="W95" i="67"/>
  <c r="W59" i="67" s="1"/>
  <c r="AC95" i="67"/>
  <c r="AC59" i="67" s="1"/>
  <c r="BN95" i="67"/>
  <c r="BN59" i="67" s="1"/>
  <c r="Y95" i="67"/>
  <c r="Y59" i="67" s="1"/>
  <c r="AN99" i="67"/>
  <c r="AN87" i="67" s="1"/>
  <c r="H99" i="67"/>
  <c r="H87" i="67" s="1"/>
  <c r="BT99" i="67"/>
  <c r="BT87" i="67" s="1"/>
  <c r="BQ99" i="67"/>
  <c r="BQ87" i="67" s="1"/>
  <c r="BN99" i="67"/>
  <c r="BN87" i="67" s="1"/>
  <c r="AL99" i="67"/>
  <c r="AL87" i="67" s="1"/>
  <c r="AY99" i="67"/>
  <c r="AY87" i="67" s="1"/>
  <c r="BL99" i="67"/>
  <c r="BL87" i="67" s="1"/>
  <c r="G99" i="67"/>
  <c r="G87" i="67" s="1"/>
  <c r="AG99" i="67"/>
  <c r="AG87" i="67" s="1"/>
  <c r="S99" i="67"/>
  <c r="S87" i="67" s="1"/>
  <c r="AC99" i="67"/>
  <c r="AC87" i="67" s="1"/>
  <c r="V99" i="67"/>
  <c r="V87" i="67" s="1"/>
  <c r="AI99" i="67"/>
  <c r="AI87" i="67" s="1"/>
  <c r="Q99" i="67"/>
  <c r="Q87" i="67" s="1"/>
  <c r="N99" i="67"/>
  <c r="N87" i="67" s="1"/>
  <c r="W99" i="67"/>
  <c r="W87" i="67" s="1"/>
  <c r="AR99" i="67"/>
  <c r="AR87" i="67" s="1"/>
  <c r="G95" i="67"/>
  <c r="G59" i="67" s="1"/>
  <c r="AR95" i="67"/>
  <c r="AR59" i="67" s="1"/>
  <c r="AD99" i="67"/>
  <c r="AD87" i="67" s="1"/>
  <c r="AJ99" i="67"/>
  <c r="AJ87" i="67" s="1"/>
  <c r="K99" i="67"/>
  <c r="K87" i="67" s="1"/>
  <c r="BJ99" i="67"/>
  <c r="BJ87" i="67" s="1"/>
  <c r="AS99" i="67"/>
  <c r="AS87" i="67" s="1"/>
  <c r="BF99" i="67"/>
  <c r="BF87" i="67" s="1"/>
  <c r="AO99" i="67"/>
  <c r="AO87" i="67" s="1"/>
  <c r="AD95" i="67"/>
  <c r="AD59" i="67" s="1"/>
  <c r="S95" i="67"/>
  <c r="S59" i="67" s="1"/>
  <c r="AI95" i="67"/>
  <c r="AI59" i="67" s="1"/>
  <c r="BP95" i="67"/>
  <c r="BP59" i="67" s="1"/>
  <c r="AW95" i="67"/>
  <c r="AW59" i="67" s="1"/>
  <c r="BC95" i="67"/>
  <c r="BC59" i="67" s="1"/>
  <c r="AK95" i="67"/>
  <c r="AK59" i="67" s="1"/>
  <c r="BZ95" i="67"/>
  <c r="BZ59" i="67" s="1"/>
  <c r="CB95" i="67"/>
  <c r="CB59" i="67" s="1"/>
  <c r="BY95" i="67"/>
  <c r="BY59" i="67" s="1"/>
  <c r="AT95" i="67"/>
  <c r="AT59" i="67" s="1"/>
  <c r="U95" i="67"/>
  <c r="U59" i="67" s="1"/>
  <c r="AU95" i="67"/>
  <c r="AU59" i="67" s="1"/>
  <c r="BX95" i="67"/>
  <c r="BX59" i="67" s="1"/>
  <c r="BU95" i="67"/>
  <c r="BU59" i="67" s="1"/>
  <c r="BZ99" i="67"/>
  <c r="BZ87" i="67" s="1"/>
  <c r="BV99" i="67"/>
  <c r="BV87" i="67" s="1"/>
  <c r="BR99" i="67"/>
  <c r="BR87" i="67" s="1"/>
  <c r="BP99" i="67"/>
  <c r="BP87" i="67" s="1"/>
  <c r="AW99" i="67"/>
  <c r="AW87" i="67" s="1"/>
  <c r="AT99" i="67"/>
  <c r="AT87" i="67" s="1"/>
  <c r="E99" i="67"/>
  <c r="E87" i="67" s="1"/>
  <c r="Z99" i="67"/>
  <c r="Z87" i="67" s="1"/>
  <c r="CB99" i="67"/>
  <c r="CB87" i="67" s="1"/>
  <c r="BY99" i="67"/>
  <c r="BY87" i="67" s="1"/>
  <c r="AA99" i="67"/>
  <c r="AA87" i="67" s="1"/>
  <c r="J99" i="67"/>
  <c r="J87" i="67" s="1"/>
  <c r="BO99" i="67"/>
  <c r="BO87" i="67" s="1"/>
  <c r="BE99" i="67"/>
  <c r="BE87" i="67" s="1"/>
  <c r="AL95" i="67"/>
  <c r="AL59" i="67" s="1"/>
  <c r="AP95" i="67"/>
  <c r="AP59" i="67" s="1"/>
  <c r="P95" i="67"/>
  <c r="P59" i="67" s="1"/>
  <c r="M95" i="67"/>
  <c r="M59" i="67" s="1"/>
  <c r="BQ95" i="67"/>
  <c r="BQ59" i="67" s="1"/>
  <c r="AA95" i="67"/>
  <c r="AA59" i="67" s="1"/>
  <c r="K95" i="67"/>
  <c r="K59" i="67" s="1"/>
  <c r="L95" i="67"/>
  <c r="L59" i="67" s="1"/>
  <c r="I95" i="67"/>
  <c r="I59" i="67" s="1"/>
  <c r="R99" i="67"/>
  <c r="R87" i="67" s="1"/>
  <c r="U99" i="67"/>
  <c r="U87" i="67" s="1"/>
  <c r="F99" i="67"/>
  <c r="F87" i="67" s="1"/>
  <c r="CF99" i="67"/>
  <c r="CF87" i="67" s="1"/>
  <c r="CC99" i="67"/>
  <c r="CC87" i="67" s="1"/>
  <c r="BK99" i="67"/>
  <c r="BK87" i="67" s="1"/>
  <c r="AK99" i="67"/>
  <c r="AK87" i="67" s="1"/>
  <c r="CA99" i="67"/>
  <c r="CA87" i="67" s="1"/>
  <c r="AQ99" i="67"/>
  <c r="AQ87" i="67" s="1"/>
  <c r="P99" i="67"/>
  <c r="P87" i="67" s="1"/>
  <c r="M99" i="67"/>
  <c r="M87" i="67" s="1"/>
  <c r="BA99" i="67"/>
  <c r="BA87" i="67" s="1"/>
  <c r="O99" i="67"/>
  <c r="O87" i="67" s="1"/>
  <c r="AB99" i="67"/>
  <c r="AB87" i="67" s="1"/>
  <c r="Z95" i="67"/>
  <c r="Z59" i="67" s="1"/>
  <c r="CE95" i="67"/>
  <c r="CE59" i="67" s="1"/>
  <c r="CA95" i="67"/>
  <c r="CA59" i="67" s="1"/>
  <c r="AQ95" i="67"/>
  <c r="AQ59" i="67" s="1"/>
  <c r="AZ95" i="67"/>
  <c r="AZ59" i="67" s="1"/>
  <c r="BM95" i="67"/>
  <c r="BM59" i="67" s="1"/>
  <c r="AX95" i="67"/>
  <c r="AX59" i="67" s="1"/>
  <c r="BD95" i="67"/>
  <c r="BD59" i="67" s="1"/>
  <c r="BJ95" i="67"/>
  <c r="BJ59" i="67" s="1"/>
  <c r="BF95" i="67"/>
  <c r="BF59" i="67" s="1"/>
  <c r="V95" i="67"/>
  <c r="V59" i="67" s="1"/>
  <c r="AV95" i="67"/>
  <c r="AV59" i="67" s="1"/>
  <c r="BI95" i="67"/>
  <c r="BI59" i="67" s="1"/>
  <c r="BR95" i="67"/>
  <c r="BR59" i="67" s="1"/>
  <c r="AN95" i="67"/>
  <c r="AN59" i="67" s="1"/>
  <c r="BS95" i="67"/>
  <c r="BS59" i="67" s="1"/>
  <c r="BO95" i="67"/>
  <c r="BO59" i="67" s="1"/>
  <c r="AE95" i="67"/>
  <c r="AE59" i="67" s="1"/>
  <c r="AB95" i="67"/>
  <c r="AB59" i="67" s="1"/>
  <c r="BG99" i="67"/>
  <c r="BG87" i="67" s="1"/>
  <c r="AP99" i="67"/>
  <c r="AP87" i="67" s="1"/>
  <c r="BC99" i="67"/>
  <c r="BC87" i="67" s="1"/>
  <c r="CE99" i="67"/>
  <c r="CE87" i="67" s="1"/>
  <c r="AZ99" i="67"/>
  <c r="AZ87" i="67" s="1"/>
  <c r="BM99" i="67"/>
  <c r="BM87" i="67" s="1"/>
  <c r="CD99" i="67"/>
  <c r="CD87" i="67" s="1"/>
  <c r="BD99" i="67"/>
  <c r="BD87" i="67" s="1"/>
  <c r="AE99" i="67"/>
  <c r="AE87" i="67" s="1"/>
  <c r="AU99" i="67"/>
  <c r="AU87" i="67" s="1"/>
  <c r="BW99" i="67"/>
  <c r="BW87" i="67" s="1"/>
  <c r="AV99" i="67"/>
  <c r="AV87" i="67" s="1"/>
  <c r="BI99" i="67"/>
  <c r="BI87" i="67" s="1"/>
  <c r="AX99" i="67"/>
  <c r="AX87" i="67" s="1"/>
  <c r="X99" i="67"/>
  <c r="X87" i="67" s="1"/>
  <c r="AM99" i="67"/>
  <c r="AM87" i="67" s="1"/>
  <c r="BB99" i="67"/>
  <c r="BB87" i="67" s="1"/>
  <c r="BX99" i="67"/>
  <c r="BX87" i="67" s="1"/>
  <c r="L99" i="67"/>
  <c r="L87" i="67" s="1"/>
  <c r="Y99" i="67"/>
  <c r="Y87" i="67" s="1"/>
  <c r="BS99" i="67"/>
  <c r="BS87" i="67" s="1"/>
  <c r="AH99" i="67"/>
  <c r="AH87" i="67" s="1"/>
  <c r="BH99" i="67"/>
  <c r="BH87" i="67" s="1"/>
  <c r="BU99" i="67"/>
  <c r="BU87" i="67" s="1"/>
  <c r="CF90" i="67"/>
  <c r="D90" i="67" s="1"/>
  <c r="CE64" i="67"/>
  <c r="CF63" i="67"/>
  <c r="CE92" i="67"/>
  <c r="CF91" i="67"/>
  <c r="CF62" i="67"/>
  <c r="D62" i="67" s="1"/>
  <c r="D11" i="67"/>
  <c r="D63" i="67"/>
  <c r="R124" i="45"/>
  <c r="S123" i="45"/>
  <c r="R125" i="45"/>
  <c r="Q126" i="45"/>
  <c r="H64" i="66"/>
  <c r="G62" i="64"/>
  <c r="K41" i="66"/>
  <c r="K42" i="66" s="1"/>
  <c r="H91" i="66"/>
  <c r="G63" i="64"/>
  <c r="I47" i="64"/>
  <c r="G91" i="64"/>
  <c r="H84" i="64"/>
  <c r="H54" i="64"/>
  <c r="H61" i="64" s="1"/>
  <c r="H85" i="64"/>
  <c r="H86" i="64" s="1"/>
  <c r="H55" i="64"/>
  <c r="H56" i="64" s="1"/>
  <c r="G90" i="64"/>
  <c r="I84" i="66"/>
  <c r="I54" i="66"/>
  <c r="I55" i="66"/>
  <c r="I85" i="66"/>
  <c r="I42" i="64"/>
  <c r="D87" i="67" l="1"/>
  <c r="E12" i="67" s="1"/>
  <c r="K12" i="64" s="1"/>
  <c r="D59" i="67"/>
  <c r="D12" i="67" s="1"/>
  <c r="J12" i="64" s="1"/>
  <c r="CF92" i="67"/>
  <c r="D92" i="67" s="1"/>
  <c r="E14" i="67" s="1"/>
  <c r="K14" i="64" s="1"/>
  <c r="CF64" i="67"/>
  <c r="D64" i="67" s="1"/>
  <c r="D14" i="67"/>
  <c r="J14" i="64" s="1"/>
  <c r="J11" i="64"/>
  <c r="S125" i="45"/>
  <c r="R126" i="45"/>
  <c r="S124" i="45"/>
  <c r="T123" i="45"/>
  <c r="H62" i="64"/>
  <c r="L41" i="66"/>
  <c r="L47" i="66" s="1"/>
  <c r="L49" i="66" s="1"/>
  <c r="I60" i="66"/>
  <c r="I61" i="66"/>
  <c r="I88" i="66"/>
  <c r="I89" i="66"/>
  <c r="H88" i="64"/>
  <c r="H60" i="64"/>
  <c r="H63" i="64" s="1"/>
  <c r="K47" i="66"/>
  <c r="I49" i="64"/>
  <c r="J41" i="64"/>
  <c r="J42" i="64" s="1"/>
  <c r="I86" i="66"/>
  <c r="G92" i="64"/>
  <c r="H89" i="64"/>
  <c r="G64" i="64"/>
  <c r="I56" i="66"/>
  <c r="D66" i="66"/>
  <c r="H92" i="66"/>
  <c r="T124" i="45" l="1"/>
  <c r="U123" i="45"/>
  <c r="T125" i="45"/>
  <c r="S126" i="45"/>
  <c r="K41" i="64"/>
  <c r="K47" i="64" s="1"/>
  <c r="K49" i="64" s="1"/>
  <c r="L42" i="66"/>
  <c r="L54" i="66"/>
  <c r="L60" i="66" s="1"/>
  <c r="L84" i="66"/>
  <c r="L88" i="66" s="1"/>
  <c r="L55" i="66"/>
  <c r="L85" i="66"/>
  <c r="J56" i="66"/>
  <c r="K49" i="66"/>
  <c r="J47" i="64"/>
  <c r="I90" i="66"/>
  <c r="J89" i="66"/>
  <c r="H90" i="64"/>
  <c r="I62" i="66"/>
  <c r="J61" i="66"/>
  <c r="H64" i="64"/>
  <c r="H91" i="64"/>
  <c r="I91" i="66"/>
  <c r="J86" i="66"/>
  <c r="I54" i="64"/>
  <c r="I84" i="64"/>
  <c r="I55" i="64"/>
  <c r="I85" i="64"/>
  <c r="I63" i="66"/>
  <c r="U125" i="45" l="1"/>
  <c r="T126" i="45"/>
  <c r="U124" i="45"/>
  <c r="V123" i="45"/>
  <c r="I86" i="64"/>
  <c r="D66" i="64"/>
  <c r="I56" i="64"/>
  <c r="J49" i="64"/>
  <c r="M41" i="66"/>
  <c r="M47" i="66" s="1"/>
  <c r="I92" i="66"/>
  <c r="J91" i="66"/>
  <c r="I88" i="64"/>
  <c r="H92" i="64"/>
  <c r="I89" i="64"/>
  <c r="J62" i="66"/>
  <c r="I60" i="64"/>
  <c r="I61" i="64"/>
  <c r="K54" i="66"/>
  <c r="K84" i="66"/>
  <c r="K89" i="66" s="1"/>
  <c r="K55" i="66"/>
  <c r="K56" i="66" s="1"/>
  <c r="K85" i="66"/>
  <c r="K42" i="64"/>
  <c r="I64" i="66"/>
  <c r="J63" i="66"/>
  <c r="J90" i="66"/>
  <c r="K54" i="64"/>
  <c r="K60" i="64" s="1"/>
  <c r="K84" i="64"/>
  <c r="K88" i="64" s="1"/>
  <c r="K55" i="64"/>
  <c r="K85" i="64"/>
  <c r="V124" i="45" l="1"/>
  <c r="W123" i="45"/>
  <c r="V125" i="45"/>
  <c r="U126" i="45"/>
  <c r="K60" i="66"/>
  <c r="K63" i="66" s="1"/>
  <c r="K90" i="66"/>
  <c r="L89" i="66"/>
  <c r="K61" i="66"/>
  <c r="L56" i="66"/>
  <c r="L41" i="64"/>
  <c r="I90" i="64"/>
  <c r="J92" i="66"/>
  <c r="J54" i="64"/>
  <c r="J84" i="64"/>
  <c r="J89" i="64" s="1"/>
  <c r="J55" i="64"/>
  <c r="J56" i="64" s="1"/>
  <c r="K56" i="64" s="1"/>
  <c r="J85" i="64"/>
  <c r="M49" i="66"/>
  <c r="I62" i="64"/>
  <c r="I91" i="64"/>
  <c r="J64" i="66"/>
  <c r="K88" i="66"/>
  <c r="K91" i="66" s="1"/>
  <c r="I63" i="64"/>
  <c r="M42" i="66"/>
  <c r="K86" i="66"/>
  <c r="W125" i="45" l="1"/>
  <c r="V126" i="45"/>
  <c r="W124" i="45"/>
  <c r="X123" i="45"/>
  <c r="K62" i="66"/>
  <c r="L61" i="66"/>
  <c r="M84" i="66"/>
  <c r="M89" i="66" s="1"/>
  <c r="M54" i="66"/>
  <c r="M55" i="66"/>
  <c r="M85" i="66"/>
  <c r="K92" i="66"/>
  <c r="L91" i="66"/>
  <c r="L90" i="66"/>
  <c r="L47" i="64"/>
  <c r="J60" i="64"/>
  <c r="J63" i="64" s="1"/>
  <c r="J90" i="64"/>
  <c r="K89" i="64"/>
  <c r="L42" i="64"/>
  <c r="K64" i="66"/>
  <c r="L63" i="66"/>
  <c r="L86" i="66"/>
  <c r="J61" i="64"/>
  <c r="N41" i="66"/>
  <c r="N47" i="66" s="1"/>
  <c r="N49" i="66" s="1"/>
  <c r="I64" i="64"/>
  <c r="I92" i="64"/>
  <c r="J86" i="64"/>
  <c r="J88" i="64"/>
  <c r="J91" i="64" s="1"/>
  <c r="X124" i="45" l="1"/>
  <c r="Y123" i="45"/>
  <c r="X125" i="45"/>
  <c r="W126" i="45"/>
  <c r="M86" i="66"/>
  <c r="J92" i="64"/>
  <c r="K91" i="64"/>
  <c r="M90" i="66"/>
  <c r="M60" i="66"/>
  <c r="M63" i="66" s="1"/>
  <c r="J62" i="64"/>
  <c r="K61" i="64"/>
  <c r="L92" i="66"/>
  <c r="M88" i="66"/>
  <c r="M91" i="66" s="1"/>
  <c r="L62" i="66"/>
  <c r="M61" i="66"/>
  <c r="J64" i="64"/>
  <c r="K63" i="64"/>
  <c r="N84" i="66"/>
  <c r="N88" i="66" s="1"/>
  <c r="N54" i="66"/>
  <c r="N60" i="66" s="1"/>
  <c r="N55" i="66"/>
  <c r="N85" i="66"/>
  <c r="N42" i="66"/>
  <c r="M41" i="64"/>
  <c r="M47" i="64" s="1"/>
  <c r="M49" i="64" s="1"/>
  <c r="K90" i="64"/>
  <c r="K86" i="64"/>
  <c r="M56" i="66"/>
  <c r="L64" i="66"/>
  <c r="L49" i="64"/>
  <c r="X126" i="45" l="1"/>
  <c r="Y125" i="45"/>
  <c r="Y124" i="45"/>
  <c r="Z123" i="45"/>
  <c r="M42" i="64"/>
  <c r="N41" i="64" s="1"/>
  <c r="N47" i="64" s="1"/>
  <c r="N49" i="64" s="1"/>
  <c r="M92" i="66"/>
  <c r="N91" i="66"/>
  <c r="K62" i="64"/>
  <c r="K64" i="64"/>
  <c r="N89" i="66"/>
  <c r="N86" i="66"/>
  <c r="O41" i="66"/>
  <c r="O47" i="66" s="1"/>
  <c r="O49" i="66" s="1"/>
  <c r="N63" i="66"/>
  <c r="M64" i="66"/>
  <c r="M62" i="66"/>
  <c r="N61" i="66"/>
  <c r="K92" i="64"/>
  <c r="L54" i="64"/>
  <c r="L61" i="64" s="1"/>
  <c r="L84" i="64"/>
  <c r="L85" i="64"/>
  <c r="L86" i="64" s="1"/>
  <c r="L55" i="64"/>
  <c r="N56" i="66"/>
  <c r="M54" i="64"/>
  <c r="M60" i="64" s="1"/>
  <c r="M84" i="64"/>
  <c r="M88" i="64" s="1"/>
  <c r="M55" i="64"/>
  <c r="M85" i="64"/>
  <c r="AA123" i="45" l="1"/>
  <c r="Z124" i="45"/>
  <c r="Z125" i="45"/>
  <c r="Y126" i="45"/>
  <c r="O42" i="66"/>
  <c r="P41" i="66" s="1"/>
  <c r="P47" i="66" s="1"/>
  <c r="P49" i="66" s="1"/>
  <c r="M86" i="64"/>
  <c r="L62" i="64"/>
  <c r="M61" i="64"/>
  <c r="L88" i="64"/>
  <c r="L91" i="64" s="1"/>
  <c r="L89" i="64"/>
  <c r="N54" i="64"/>
  <c r="N60" i="64" s="1"/>
  <c r="N84" i="64"/>
  <c r="N88" i="64" s="1"/>
  <c r="N85" i="64"/>
  <c r="N55" i="64"/>
  <c r="N90" i="66"/>
  <c r="L60" i="64"/>
  <c r="L63" i="64" s="1"/>
  <c r="N64" i="66"/>
  <c r="L56" i="64"/>
  <c r="N62" i="66"/>
  <c r="N92" i="66"/>
  <c r="N42" i="64"/>
  <c r="O54" i="66"/>
  <c r="O60" i="66" s="1"/>
  <c r="O63" i="66" s="1"/>
  <c r="O84" i="66"/>
  <c r="O88" i="66" s="1"/>
  <c r="O91" i="66" s="1"/>
  <c r="O55" i="66"/>
  <c r="O56" i="66" s="1"/>
  <c r="O85" i="66"/>
  <c r="Z126" i="45" l="1"/>
  <c r="AA125" i="45"/>
  <c r="AA124" i="45"/>
  <c r="AB123" i="45"/>
  <c r="O89" i="66"/>
  <c r="O90" i="66" s="1"/>
  <c r="O64" i="66"/>
  <c r="L64" i="64"/>
  <c r="M63" i="64"/>
  <c r="L92" i="64"/>
  <c r="M91" i="64"/>
  <c r="O61" i="66"/>
  <c r="P42" i="66"/>
  <c r="M62" i="64"/>
  <c r="N61" i="64"/>
  <c r="O41" i="64"/>
  <c r="O47" i="64" s="1"/>
  <c r="O49" i="64" s="1"/>
  <c r="M56" i="64"/>
  <c r="N56" i="64" s="1"/>
  <c r="O86" i="66"/>
  <c r="L90" i="64"/>
  <c r="M89" i="64"/>
  <c r="P84" i="66"/>
  <c r="P88" i="66" s="1"/>
  <c r="P91" i="66" s="1"/>
  <c r="P54" i="66"/>
  <c r="P55" i="66"/>
  <c r="P56" i="66" s="1"/>
  <c r="P85" i="66"/>
  <c r="O92" i="66"/>
  <c r="N86" i="64"/>
  <c r="AC123" i="45" l="1"/>
  <c r="AB124" i="45"/>
  <c r="AB125" i="45"/>
  <c r="AA126" i="45"/>
  <c r="P92" i="66"/>
  <c r="M64" i="64"/>
  <c r="N63" i="64"/>
  <c r="O42" i="64"/>
  <c r="M92" i="64"/>
  <c r="N91" i="64"/>
  <c r="P60" i="66"/>
  <c r="P63" i="66" s="1"/>
  <c r="D13" i="66"/>
  <c r="H13" i="64" s="1"/>
  <c r="Q41" i="66"/>
  <c r="Q47" i="66" s="1"/>
  <c r="Q49" i="66" s="1"/>
  <c r="M90" i="64"/>
  <c r="N89" i="64"/>
  <c r="O62" i="66"/>
  <c r="P61" i="66"/>
  <c r="O54" i="64"/>
  <c r="O60" i="64" s="1"/>
  <c r="O84" i="64"/>
  <c r="O88" i="64" s="1"/>
  <c r="O55" i="64"/>
  <c r="O56" i="64" s="1"/>
  <c r="O85" i="64"/>
  <c r="O86" i="64" s="1"/>
  <c r="P86" i="66"/>
  <c r="N62" i="64"/>
  <c r="P89" i="66"/>
  <c r="AB126" i="45" l="1"/>
  <c r="AC125" i="45"/>
  <c r="AD123" i="45"/>
  <c r="AC124" i="45"/>
  <c r="O61" i="64"/>
  <c r="O62" i="64" s="1"/>
  <c r="P90" i="66"/>
  <c r="N64" i="64"/>
  <c r="O63" i="64"/>
  <c r="Q54" i="66"/>
  <c r="Q60" i="66" s="1"/>
  <c r="Q63" i="66" s="1"/>
  <c r="Q84" i="66"/>
  <c r="Q88" i="66" s="1"/>
  <c r="Q91" i="66" s="1"/>
  <c r="Q85" i="66"/>
  <c r="Q55" i="66"/>
  <c r="P62" i="66"/>
  <c r="N92" i="64"/>
  <c r="O91" i="64"/>
  <c r="P41" i="64"/>
  <c r="P47" i="64" s="1"/>
  <c r="P49" i="64" s="1"/>
  <c r="P64" i="66"/>
  <c r="N90" i="64"/>
  <c r="O89" i="64"/>
  <c r="Q42" i="66"/>
  <c r="AD124" i="45" l="1"/>
  <c r="AE123" i="45"/>
  <c r="AD125" i="45"/>
  <c r="AC126" i="45"/>
  <c r="Q61" i="66"/>
  <c r="Q62" i="66" s="1"/>
  <c r="Q89" i="66"/>
  <c r="Q90" i="66" s="1"/>
  <c r="P42" i="64"/>
  <c r="Q41" i="64" s="1"/>
  <c r="Q47" i="64" s="1"/>
  <c r="Q49" i="64" s="1"/>
  <c r="Q92" i="66"/>
  <c r="Q56" i="66"/>
  <c r="R41" i="66"/>
  <c r="R47" i="66" s="1"/>
  <c r="R49" i="66" s="1"/>
  <c r="Q64" i="66"/>
  <c r="Q86" i="66"/>
  <c r="O92" i="64"/>
  <c r="O90" i="64"/>
  <c r="P84" i="64"/>
  <c r="P88" i="64" s="1"/>
  <c r="P91" i="64" s="1"/>
  <c r="P54" i="64"/>
  <c r="P55" i="64"/>
  <c r="P85" i="64"/>
  <c r="O64" i="64"/>
  <c r="AE125" i="45" l="1"/>
  <c r="AD126" i="45"/>
  <c r="AE124" i="45"/>
  <c r="AF123" i="45"/>
  <c r="P86" i="64"/>
  <c r="P92" i="64"/>
  <c r="P60" i="64"/>
  <c r="P63" i="64" s="1"/>
  <c r="D13" i="64"/>
  <c r="F5" i="68" s="1"/>
  <c r="P61" i="64"/>
  <c r="Q42" i="64"/>
  <c r="Q54" i="64"/>
  <c r="Q60" i="64" s="1"/>
  <c r="Q84" i="64"/>
  <c r="Q88" i="64" s="1"/>
  <c r="Q91" i="64" s="1"/>
  <c r="Q55" i="64"/>
  <c r="Q85" i="64"/>
  <c r="P89" i="64"/>
  <c r="R42" i="66"/>
  <c r="P56" i="64"/>
  <c r="R84" i="66"/>
  <c r="R54" i="66"/>
  <c r="R55" i="66"/>
  <c r="R85" i="66"/>
  <c r="AG123" i="45" l="1"/>
  <c r="AF124" i="45"/>
  <c r="AF125" i="45"/>
  <c r="AE126" i="45"/>
  <c r="Q56" i="64"/>
  <c r="Q86" i="64"/>
  <c r="Q92" i="64"/>
  <c r="P64" i="64"/>
  <c r="Q63" i="64"/>
  <c r="S41" i="66"/>
  <c r="S47" i="66" s="1"/>
  <c r="S49" i="66" s="1"/>
  <c r="R41" i="64"/>
  <c r="R47" i="64" s="1"/>
  <c r="R49" i="64" s="1"/>
  <c r="P90" i="64"/>
  <c r="Q89" i="64"/>
  <c r="R86" i="66"/>
  <c r="R60" i="66"/>
  <c r="R63" i="66" s="1"/>
  <c r="R61" i="66"/>
  <c r="P62" i="64"/>
  <c r="Q61" i="64"/>
  <c r="R88" i="66"/>
  <c r="R91" i="66" s="1"/>
  <c r="R89" i="66"/>
  <c r="R56" i="66"/>
  <c r="AF126" i="45" l="1"/>
  <c r="AG125" i="45"/>
  <c r="AH123" i="45"/>
  <c r="AG124" i="45"/>
  <c r="Q64" i="64"/>
  <c r="Q90" i="64"/>
  <c r="R90" i="66"/>
  <c r="R84" i="64"/>
  <c r="R88" i="64" s="1"/>
  <c r="R91" i="64" s="1"/>
  <c r="R54" i="64"/>
  <c r="R60" i="64" s="1"/>
  <c r="R63" i="64" s="1"/>
  <c r="R55" i="64"/>
  <c r="R85" i="64"/>
  <c r="R64" i="66"/>
  <c r="R42" i="64"/>
  <c r="R92" i="66"/>
  <c r="Q62" i="64"/>
  <c r="S42" i="66"/>
  <c r="R62" i="66"/>
  <c r="S54" i="66"/>
  <c r="S60" i="66" s="1"/>
  <c r="S63" i="66" s="1"/>
  <c r="S84" i="66"/>
  <c r="S88" i="66" s="1"/>
  <c r="S91" i="66" s="1"/>
  <c r="S55" i="66"/>
  <c r="S56" i="66" s="1"/>
  <c r="S85" i="66"/>
  <c r="S86" i="66" s="1"/>
  <c r="AI123" i="45" l="1"/>
  <c r="AH124" i="45"/>
  <c r="AG126" i="45"/>
  <c r="AH125" i="45"/>
  <c r="R89" i="64"/>
  <c r="R90" i="64" s="1"/>
  <c r="R61" i="64"/>
  <c r="R62" i="64" s="1"/>
  <c r="S64" i="66"/>
  <c r="R64" i="64"/>
  <c r="S92" i="66"/>
  <c r="S89" i="66"/>
  <c r="R86" i="64"/>
  <c r="R56" i="64"/>
  <c r="S41" i="64"/>
  <c r="S47" i="64" s="1"/>
  <c r="S49" i="64" s="1"/>
  <c r="S61" i="66"/>
  <c r="T41" i="66"/>
  <c r="T47" i="66" s="1"/>
  <c r="T49" i="66" s="1"/>
  <c r="R92" i="64"/>
  <c r="AI125" i="45" l="1"/>
  <c r="AH126" i="45"/>
  <c r="AI124" i="45"/>
  <c r="AJ123" i="45"/>
  <c r="T84" i="66"/>
  <c r="T88" i="66" s="1"/>
  <c r="T91" i="66" s="1"/>
  <c r="T54" i="66"/>
  <c r="T60" i="66" s="1"/>
  <c r="T63" i="66" s="1"/>
  <c r="T55" i="66"/>
  <c r="T85" i="66"/>
  <c r="T42" i="66"/>
  <c r="S54" i="64"/>
  <c r="S84" i="64"/>
  <c r="S85" i="64"/>
  <c r="S86" i="64" s="1"/>
  <c r="S55" i="64"/>
  <c r="S90" i="66"/>
  <c r="S62" i="66"/>
  <c r="S42" i="64"/>
  <c r="AK123" i="45" l="1"/>
  <c r="AJ124" i="45"/>
  <c r="AI126" i="45"/>
  <c r="AJ125" i="45"/>
  <c r="T89" i="66"/>
  <c r="T90" i="66" s="1"/>
  <c r="T61" i="66"/>
  <c r="T62" i="66" s="1"/>
  <c r="T41" i="64"/>
  <c r="T47" i="64" s="1"/>
  <c r="T49" i="64" s="1"/>
  <c r="T56" i="66"/>
  <c r="T64" i="66"/>
  <c r="S60" i="64"/>
  <c r="S63" i="64" s="1"/>
  <c r="S61" i="64"/>
  <c r="U41" i="66"/>
  <c r="U47" i="66" s="1"/>
  <c r="U49" i="66" s="1"/>
  <c r="T86" i="66"/>
  <c r="S56" i="64"/>
  <c r="S88" i="64"/>
  <c r="S91" i="64" s="1"/>
  <c r="S89" i="64"/>
  <c r="T92" i="66"/>
  <c r="AJ126" i="45" l="1"/>
  <c r="AK125" i="45"/>
  <c r="AK124" i="45"/>
  <c r="AL123" i="45"/>
  <c r="U42" i="66"/>
  <c r="V41" i="66" s="1"/>
  <c r="V47" i="66" s="1"/>
  <c r="V49" i="66" s="1"/>
  <c r="S62" i="64"/>
  <c r="S90" i="64"/>
  <c r="S92" i="64"/>
  <c r="S64" i="64"/>
  <c r="T42" i="64"/>
  <c r="T54" i="64"/>
  <c r="T60" i="64" s="1"/>
  <c r="T63" i="64" s="1"/>
  <c r="T84" i="64"/>
  <c r="T88" i="64" s="1"/>
  <c r="T91" i="64" s="1"/>
  <c r="T55" i="64"/>
  <c r="T56" i="64" s="1"/>
  <c r="T85" i="64"/>
  <c r="U54" i="66"/>
  <c r="U55" i="66"/>
  <c r="U84" i="66"/>
  <c r="U85" i="66"/>
  <c r="AL124" i="45" l="1"/>
  <c r="AM123" i="45"/>
  <c r="AL125" i="45"/>
  <c r="AK126" i="45"/>
  <c r="T61" i="64"/>
  <c r="T62" i="64" s="1"/>
  <c r="T89" i="64"/>
  <c r="T90" i="64" s="1"/>
  <c r="T92" i="64"/>
  <c r="V54" i="66"/>
  <c r="V60" i="66" s="1"/>
  <c r="V84" i="66"/>
  <c r="V88" i="66" s="1"/>
  <c r="V85" i="66"/>
  <c r="V55" i="66"/>
  <c r="U88" i="66"/>
  <c r="U91" i="66" s="1"/>
  <c r="U89" i="66"/>
  <c r="V42" i="66"/>
  <c r="U86" i="66"/>
  <c r="U41" i="64"/>
  <c r="U47" i="64" s="1"/>
  <c r="U49" i="64" s="1"/>
  <c r="T86" i="64"/>
  <c r="T64" i="64"/>
  <c r="U60" i="66"/>
  <c r="U63" i="66" s="1"/>
  <c r="U61" i="66"/>
  <c r="U56" i="66"/>
  <c r="AL126" i="45" l="1"/>
  <c r="AM125" i="45"/>
  <c r="AN123" i="45"/>
  <c r="AM124" i="45"/>
  <c r="U42" i="64"/>
  <c r="V41" i="64" s="1"/>
  <c r="V47" i="64" s="1"/>
  <c r="V49" i="64" s="1"/>
  <c r="U90" i="66"/>
  <c r="V89" i="66"/>
  <c r="W41" i="66"/>
  <c r="W47" i="66" s="1"/>
  <c r="W49" i="66" s="1"/>
  <c r="V56" i="66"/>
  <c r="V86" i="66"/>
  <c r="U92" i="66"/>
  <c r="V91" i="66"/>
  <c r="U62" i="66"/>
  <c r="V61" i="66"/>
  <c r="U64" i="66"/>
  <c r="V63" i="66"/>
  <c r="U54" i="64"/>
  <c r="U84" i="64"/>
  <c r="U55" i="64"/>
  <c r="U85" i="64"/>
  <c r="AN124" i="45" l="1"/>
  <c r="AO123" i="45"/>
  <c r="AM126" i="45"/>
  <c r="AN125" i="45"/>
  <c r="V84" i="64"/>
  <c r="V88" i="64" s="1"/>
  <c r="V54" i="64"/>
  <c r="V60" i="64" s="1"/>
  <c r="V85" i="64"/>
  <c r="V55" i="64"/>
  <c r="V62" i="66"/>
  <c r="V90" i="66"/>
  <c r="U60" i="64"/>
  <c r="U63" i="64" s="1"/>
  <c r="U61" i="64"/>
  <c r="V92" i="66"/>
  <c r="V64" i="66"/>
  <c r="V42" i="64"/>
  <c r="U56" i="64"/>
  <c r="W54" i="66"/>
  <c r="W60" i="66" s="1"/>
  <c r="W63" i="66" s="1"/>
  <c r="W84" i="66"/>
  <c r="W88" i="66" s="1"/>
  <c r="W91" i="66" s="1"/>
  <c r="W55" i="66"/>
  <c r="W85" i="66"/>
  <c r="U88" i="64"/>
  <c r="U91" i="64" s="1"/>
  <c r="U89" i="64"/>
  <c r="U86" i="64"/>
  <c r="W42" i="66"/>
  <c r="AO125" i="45" l="1"/>
  <c r="AN126" i="45"/>
  <c r="AP123" i="45"/>
  <c r="AO124" i="45"/>
  <c r="V56" i="64"/>
  <c r="W92" i="66"/>
  <c r="W89" i="66"/>
  <c r="U62" i="64"/>
  <c r="V61" i="64"/>
  <c r="X41" i="66"/>
  <c r="X47" i="66" s="1"/>
  <c r="X49" i="66" s="1"/>
  <c r="W41" i="64"/>
  <c r="W47" i="64" s="1"/>
  <c r="W49" i="64" s="1"/>
  <c r="U64" i="64"/>
  <c r="V63" i="64"/>
  <c r="V86" i="64"/>
  <c r="W64" i="66"/>
  <c r="U90" i="64"/>
  <c r="V89" i="64"/>
  <c r="U92" i="64"/>
  <c r="V91" i="64"/>
  <c r="W56" i="66"/>
  <c r="W61" i="66"/>
  <c r="W86" i="66"/>
  <c r="AP124" i="45" l="1"/>
  <c r="AQ123" i="45"/>
  <c r="AO126" i="45"/>
  <c r="AP125" i="45"/>
  <c r="W84" i="64"/>
  <c r="W88" i="64" s="1"/>
  <c r="W91" i="64" s="1"/>
  <c r="W54" i="64"/>
  <c r="W60" i="64" s="1"/>
  <c r="W63" i="64" s="1"/>
  <c r="W55" i="64"/>
  <c r="W85" i="64"/>
  <c r="W86" i="64" s="1"/>
  <c r="X84" i="66"/>
  <c r="X88" i="66" s="1"/>
  <c r="X91" i="66" s="1"/>
  <c r="X54" i="66"/>
  <c r="X60" i="66" s="1"/>
  <c r="X63" i="66" s="1"/>
  <c r="X55" i="66"/>
  <c r="X56" i="66" s="1"/>
  <c r="X85" i="66"/>
  <c r="X86" i="66" s="1"/>
  <c r="V62" i="64"/>
  <c r="V92" i="64"/>
  <c r="X42" i="66"/>
  <c r="W90" i="66"/>
  <c r="V64" i="64"/>
  <c r="V90" i="64"/>
  <c r="W62" i="66"/>
  <c r="W42" i="64"/>
  <c r="W61" i="64" l="1"/>
  <c r="W62" i="64" s="1"/>
  <c r="W89" i="64"/>
  <c r="W90" i="64" s="1"/>
  <c r="AQ124" i="45"/>
  <c r="AP126" i="45"/>
  <c r="AQ125" i="45"/>
  <c r="X61" i="66"/>
  <c r="X62" i="66" s="1"/>
  <c r="X92" i="66"/>
  <c r="W56" i="64"/>
  <c r="W92" i="64"/>
  <c r="X64" i="66"/>
  <c r="X89" i="66"/>
  <c r="X41" i="64"/>
  <c r="X47" i="64" s="1"/>
  <c r="X49" i="64" s="1"/>
  <c r="W64" i="64"/>
  <c r="Y41" i="66"/>
  <c r="Y47" i="66" s="1"/>
  <c r="Y49" i="66" s="1"/>
  <c r="D5" i="45" l="1"/>
  <c r="AQ126" i="45"/>
  <c r="X42" i="64"/>
  <c r="X84" i="64"/>
  <c r="X54" i="64"/>
  <c r="X85" i="64"/>
  <c r="X55" i="64"/>
  <c r="Y84" i="66"/>
  <c r="Y88" i="66" s="1"/>
  <c r="Y91" i="66" s="1"/>
  <c r="Y54" i="66"/>
  <c r="Y55" i="66"/>
  <c r="Y85" i="66"/>
  <c r="X90" i="66"/>
  <c r="Y42" i="66"/>
  <c r="D6" i="45" l="1"/>
  <c r="D8" i="45"/>
  <c r="Y92" i="66"/>
  <c r="Y86" i="66"/>
  <c r="Z41" i="66"/>
  <c r="Z47" i="66" s="1"/>
  <c r="Z49" i="66" s="1"/>
  <c r="Y89" i="66"/>
  <c r="X60" i="64"/>
  <c r="X63" i="64" s="1"/>
  <c r="X61" i="64"/>
  <c r="X88" i="64"/>
  <c r="X91" i="64" s="1"/>
  <c r="X89" i="64"/>
  <c r="X86" i="64"/>
  <c r="Y56" i="66"/>
  <c r="X56" i="64"/>
  <c r="Y60" i="66"/>
  <c r="Y63" i="66" s="1"/>
  <c r="Y61" i="66"/>
  <c r="Y41" i="64"/>
  <c r="Y47" i="64" s="1"/>
  <c r="Y49" i="64" s="1"/>
  <c r="Y64" i="66" l="1"/>
  <c r="Y84" i="64"/>
  <c r="Y88" i="64" s="1"/>
  <c r="Y91" i="64" s="1"/>
  <c r="Y54" i="64"/>
  <c r="Y60" i="64" s="1"/>
  <c r="Y63" i="64" s="1"/>
  <c r="Y55" i="64"/>
  <c r="Y85" i="64"/>
  <c r="Y86" i="64" s="1"/>
  <c r="Z42" i="66"/>
  <c r="X90" i="64"/>
  <c r="Y42" i="64"/>
  <c r="X64" i="64"/>
  <c r="Z54" i="66"/>
  <c r="Z60" i="66" s="1"/>
  <c r="Z63" i="66" s="1"/>
  <c r="Z84" i="66"/>
  <c r="Z88" i="66" s="1"/>
  <c r="Z91" i="66" s="1"/>
  <c r="Z85" i="66"/>
  <c r="Z55" i="66"/>
  <c r="Z56" i="66" s="1"/>
  <c r="X92" i="64"/>
  <c r="X62" i="64"/>
  <c r="Y62" i="66"/>
  <c r="Y90" i="66"/>
  <c r="Y61" i="64" l="1"/>
  <c r="Y62" i="64" s="1"/>
  <c r="Y89" i="64"/>
  <c r="Y90" i="64" s="1"/>
  <c r="Z64" i="66"/>
  <c r="Y64" i="64"/>
  <c r="Y92" i="64"/>
  <c r="Z89" i="66"/>
  <c r="Y56" i="64"/>
  <c r="Z86" i="66"/>
  <c r="Z92" i="66"/>
  <c r="Z61" i="66"/>
  <c r="AA41" i="66"/>
  <c r="AA47" i="66" s="1"/>
  <c r="AA49" i="66" s="1"/>
  <c r="Z41" i="64"/>
  <c r="Z47" i="64" s="1"/>
  <c r="Z49" i="64" s="1"/>
  <c r="Z42" i="64" l="1"/>
  <c r="AA41" i="64" s="1"/>
  <c r="AA47" i="64" s="1"/>
  <c r="AA49" i="64" s="1"/>
  <c r="AA42" i="66"/>
  <c r="AA84" i="66"/>
  <c r="AA88" i="66" s="1"/>
  <c r="AA91" i="66" s="1"/>
  <c r="AA54" i="66"/>
  <c r="AA60" i="66" s="1"/>
  <c r="AA63" i="66" s="1"/>
  <c r="AA55" i="66"/>
  <c r="AA85" i="66"/>
  <c r="Z90" i="66"/>
  <c r="Z54" i="64"/>
  <c r="Z84" i="64"/>
  <c r="Z85" i="64"/>
  <c r="Z55" i="64"/>
  <c r="Z62" i="66"/>
  <c r="AA61" i="66" l="1"/>
  <c r="AA62" i="66" s="1"/>
  <c r="AA89" i="66"/>
  <c r="AA90" i="66" s="1"/>
  <c r="AB41" i="66"/>
  <c r="AB47" i="66" s="1"/>
  <c r="AB49" i="66" s="1"/>
  <c r="AA86" i="66"/>
  <c r="Z60" i="64"/>
  <c r="Z63" i="64" s="1"/>
  <c r="Z61" i="64"/>
  <c r="Z56" i="64"/>
  <c r="Z86" i="64"/>
  <c r="AA56" i="66"/>
  <c r="AA42" i="64"/>
  <c r="AA92" i="66"/>
  <c r="Z88" i="64"/>
  <c r="Z91" i="64" s="1"/>
  <c r="Z89" i="64"/>
  <c r="AA64" i="66"/>
  <c r="AA84" i="64"/>
  <c r="AA88" i="64" s="1"/>
  <c r="AA54" i="64"/>
  <c r="AA60" i="64" s="1"/>
  <c r="AA55" i="64"/>
  <c r="AA85" i="64"/>
  <c r="AA56" i="64" l="1"/>
  <c r="AB42" i="66"/>
  <c r="AB41" i="64"/>
  <c r="AB47" i="64" s="1"/>
  <c r="AB49" i="64" s="1"/>
  <c r="Z90" i="64"/>
  <c r="AA89" i="64"/>
  <c r="Z62" i="64"/>
  <c r="AA61" i="64"/>
  <c r="Z92" i="64"/>
  <c r="AA91" i="64"/>
  <c r="AA86" i="64"/>
  <c r="AB84" i="66"/>
  <c r="AB54" i="66"/>
  <c r="AB85" i="66"/>
  <c r="AB55" i="66"/>
  <c r="Z64" i="64"/>
  <c r="AA63" i="64"/>
  <c r="AB60" i="66" l="1"/>
  <c r="AB63" i="66" s="1"/>
  <c r="AB61" i="66"/>
  <c r="AB42" i="64"/>
  <c r="AA90" i="64"/>
  <c r="AA62" i="64"/>
  <c r="AB88" i="66"/>
  <c r="AB91" i="66" s="1"/>
  <c r="AB89" i="66"/>
  <c r="AB56" i="66"/>
  <c r="AB54" i="64"/>
  <c r="AB60" i="64" s="1"/>
  <c r="AB63" i="64" s="1"/>
  <c r="AB84" i="64"/>
  <c r="AB88" i="64" s="1"/>
  <c r="AB91" i="64" s="1"/>
  <c r="AB55" i="64"/>
  <c r="AB85" i="64"/>
  <c r="AB86" i="64" s="1"/>
  <c r="AA64" i="64"/>
  <c r="AA92" i="64"/>
  <c r="AB86" i="66"/>
  <c r="AC41" i="66"/>
  <c r="AC47" i="66" s="1"/>
  <c r="AC49" i="66" s="1"/>
  <c r="AB61" i="64" l="1"/>
  <c r="AB62" i="64" s="1"/>
  <c r="AB92" i="64"/>
  <c r="AB64" i="64"/>
  <c r="AC42" i="66"/>
  <c r="AB56" i="64"/>
  <c r="AC41" i="64"/>
  <c r="AC47" i="64" s="1"/>
  <c r="AC49" i="64" s="1"/>
  <c r="AB62" i="66"/>
  <c r="AC54" i="66"/>
  <c r="AC60" i="66" s="1"/>
  <c r="AC63" i="66" s="1"/>
  <c r="AC84" i="66"/>
  <c r="AC88" i="66" s="1"/>
  <c r="AC91" i="66" s="1"/>
  <c r="AC55" i="66"/>
  <c r="AC85" i="66"/>
  <c r="AB90" i="66"/>
  <c r="AB92" i="66"/>
  <c r="AB89" i="64"/>
  <c r="AB64" i="66"/>
  <c r="AC92" i="66" l="1"/>
  <c r="AD41" i="66"/>
  <c r="AD47" i="66" s="1"/>
  <c r="AD49" i="66" s="1"/>
  <c r="AC42" i="64"/>
  <c r="AB90" i="64"/>
  <c r="AC89" i="66"/>
  <c r="AC61" i="66"/>
  <c r="AC84" i="64"/>
  <c r="AC88" i="64" s="1"/>
  <c r="AC91" i="64" s="1"/>
  <c r="AC54" i="64"/>
  <c r="AC55" i="64"/>
  <c r="AC85" i="64"/>
  <c r="AC86" i="66"/>
  <c r="AC64" i="66"/>
  <c r="AC56" i="66"/>
  <c r="AD41" i="64" l="1"/>
  <c r="AD47" i="64" s="1"/>
  <c r="AD49" i="64" s="1"/>
  <c r="AC92" i="64"/>
  <c r="AC62" i="66"/>
  <c r="AC90" i="66"/>
  <c r="AD54" i="66"/>
  <c r="AD60" i="66" s="1"/>
  <c r="AD63" i="66" s="1"/>
  <c r="AD84" i="66"/>
  <c r="AD88" i="66" s="1"/>
  <c r="AD91" i="66" s="1"/>
  <c r="AD55" i="66"/>
  <c r="AD85" i="66"/>
  <c r="AD86" i="66" s="1"/>
  <c r="AD42" i="66"/>
  <c r="AC86" i="64"/>
  <c r="AC89" i="64"/>
  <c r="AC56" i="64"/>
  <c r="AC60" i="64"/>
  <c r="AC63" i="64" s="1"/>
  <c r="AC61" i="64"/>
  <c r="AD61" i="66" l="1"/>
  <c r="AD62" i="66" s="1"/>
  <c r="AC62" i="64"/>
  <c r="AD64" i="66"/>
  <c r="AC90" i="64"/>
  <c r="AD92" i="66"/>
  <c r="AC64" i="64"/>
  <c r="AE41" i="66"/>
  <c r="AE47" i="66" s="1"/>
  <c r="AE49" i="66" s="1"/>
  <c r="AD89" i="66"/>
  <c r="AD42" i="64"/>
  <c r="AD56" i="66"/>
  <c r="AD54" i="64"/>
  <c r="AD60" i="64" s="1"/>
  <c r="AD63" i="64" s="1"/>
  <c r="AD84" i="64"/>
  <c r="AD88" i="64" s="1"/>
  <c r="AD91" i="64" s="1"/>
  <c r="AD55" i="64"/>
  <c r="AD56" i="64" s="1"/>
  <c r="AD85" i="64"/>
  <c r="AD86" i="64" s="1"/>
  <c r="AD61" i="64" l="1"/>
  <c r="AD62" i="64" s="1"/>
  <c r="AD64" i="64"/>
  <c r="AD92" i="64"/>
  <c r="AE42" i="66"/>
  <c r="AD89" i="64"/>
  <c r="AE41" i="64"/>
  <c r="AE47" i="64" s="1"/>
  <c r="AE49" i="64" s="1"/>
  <c r="AE54" i="66"/>
  <c r="AE55" i="66"/>
  <c r="AE56" i="66" s="1"/>
  <c r="AE84" i="66"/>
  <c r="AE88" i="66" s="1"/>
  <c r="AE91" i="66" s="1"/>
  <c r="AE85" i="66"/>
  <c r="AD90" i="66"/>
  <c r="AE42" i="64" l="1"/>
  <c r="AF41" i="64" s="1"/>
  <c r="AF47" i="64" s="1"/>
  <c r="AF49" i="64" s="1"/>
  <c r="AE92" i="66"/>
  <c r="AE86" i="66"/>
  <c r="AE89" i="66"/>
  <c r="AD90" i="64"/>
  <c r="AE60" i="66"/>
  <c r="AE63" i="66" s="1"/>
  <c r="AE61" i="66"/>
  <c r="AF41" i="66"/>
  <c r="AF47" i="66" s="1"/>
  <c r="AF49" i="66" s="1"/>
  <c r="AE84" i="64"/>
  <c r="AE88" i="64" s="1"/>
  <c r="AE91" i="64" s="1"/>
  <c r="AE54" i="64"/>
  <c r="AE85" i="64"/>
  <c r="AE55" i="64"/>
  <c r="AE90" i="66" l="1"/>
  <c r="AE60" i="64"/>
  <c r="AE63" i="64" s="1"/>
  <c r="AE61" i="64"/>
  <c r="AE64" i="66"/>
  <c r="AE86" i="64"/>
  <c r="AE92" i="64"/>
  <c r="AE89" i="64"/>
  <c r="AF42" i="66"/>
  <c r="AF54" i="66"/>
  <c r="AF60" i="66" s="1"/>
  <c r="AF63" i="66" s="1"/>
  <c r="AF84" i="66"/>
  <c r="AF88" i="66" s="1"/>
  <c r="AF91" i="66" s="1"/>
  <c r="AF55" i="66"/>
  <c r="AF85" i="66"/>
  <c r="AF42" i="64"/>
  <c r="AE56" i="64"/>
  <c r="AE62" i="66"/>
  <c r="AF54" i="64"/>
  <c r="AF60" i="64" s="1"/>
  <c r="AF84" i="64"/>
  <c r="AF88" i="64" s="1"/>
  <c r="AF91" i="64" s="1"/>
  <c r="AF85" i="64"/>
  <c r="AF55" i="64"/>
  <c r="AF86" i="64" l="1"/>
  <c r="AF61" i="66"/>
  <c r="AF62" i="66" s="1"/>
  <c r="AF92" i="64"/>
  <c r="AE90" i="64"/>
  <c r="AF89" i="64"/>
  <c r="AF56" i="66"/>
  <c r="AE62" i="64"/>
  <c r="AF61" i="64"/>
  <c r="AG41" i="64"/>
  <c r="AG47" i="64" s="1"/>
  <c r="AG49" i="64" s="1"/>
  <c r="AF64" i="66"/>
  <c r="AE64" i="64"/>
  <c r="AF63" i="64"/>
  <c r="AF89" i="66"/>
  <c r="AF92" i="66"/>
  <c r="AF56" i="64"/>
  <c r="AG41" i="66"/>
  <c r="AG47" i="66" s="1"/>
  <c r="AG49" i="66" s="1"/>
  <c r="AF86" i="66"/>
  <c r="AF90" i="66" l="1"/>
  <c r="AF90" i="64"/>
  <c r="AG84" i="64"/>
  <c r="AG88" i="64" s="1"/>
  <c r="AG91" i="64" s="1"/>
  <c r="AG54" i="64"/>
  <c r="AG60" i="64" s="1"/>
  <c r="AG63" i="64" s="1"/>
  <c r="AG85" i="64"/>
  <c r="AG55" i="64"/>
  <c r="AF64" i="64"/>
  <c r="AF62" i="64"/>
  <c r="AG42" i="64"/>
  <c r="AG42" i="66"/>
  <c r="AG54" i="66"/>
  <c r="AG84" i="66"/>
  <c r="AG88" i="66" s="1"/>
  <c r="AG91" i="66" s="1"/>
  <c r="AG85" i="66"/>
  <c r="AG86" i="66" s="1"/>
  <c r="AG55" i="66"/>
  <c r="AG61" i="64" l="1"/>
  <c r="AG62" i="64" s="1"/>
  <c r="AG92" i="66"/>
  <c r="AG56" i="64"/>
  <c r="AG92" i="64"/>
  <c r="AG64" i="64"/>
  <c r="AH41" i="64"/>
  <c r="AH47" i="64" s="1"/>
  <c r="AH49" i="64" s="1"/>
  <c r="AG86" i="64"/>
  <c r="AG89" i="66"/>
  <c r="AG60" i="66"/>
  <c r="AG63" i="66" s="1"/>
  <c r="AG61" i="66"/>
  <c r="AG89" i="64"/>
  <c r="AH41" i="66"/>
  <c r="AH47" i="66" s="1"/>
  <c r="AH49" i="66" s="1"/>
  <c r="AG56" i="66"/>
  <c r="AH42" i="64" l="1"/>
  <c r="AH84" i="64"/>
  <c r="AH88" i="64" s="1"/>
  <c r="AH91" i="64" s="1"/>
  <c r="AH54" i="64"/>
  <c r="AH85" i="64"/>
  <c r="AH86" i="64" s="1"/>
  <c r="AH55" i="64"/>
  <c r="AH56" i="64" s="1"/>
  <c r="AG90" i="66"/>
  <c r="AH54" i="66"/>
  <c r="AH60" i="66" s="1"/>
  <c r="AH63" i="66" s="1"/>
  <c r="AH84" i="66"/>
  <c r="AH88" i="66" s="1"/>
  <c r="AH91" i="66" s="1"/>
  <c r="AH55" i="66"/>
  <c r="AH85" i="66"/>
  <c r="AG90" i="64"/>
  <c r="AG62" i="66"/>
  <c r="AG64" i="66"/>
  <c r="AH42" i="66"/>
  <c r="AH89" i="64" l="1"/>
  <c r="AH90" i="64" s="1"/>
  <c r="AH61" i="66"/>
  <c r="AH62" i="66" s="1"/>
  <c r="AH64" i="66"/>
  <c r="AH60" i="64"/>
  <c r="AH63" i="64" s="1"/>
  <c r="AH61" i="64"/>
  <c r="AH92" i="66"/>
  <c r="AH92" i="64"/>
  <c r="AH89" i="66"/>
  <c r="AI41" i="66"/>
  <c r="AI47" i="66" s="1"/>
  <c r="AI49" i="66" s="1"/>
  <c r="AH86" i="66"/>
  <c r="AH56" i="66"/>
  <c r="AI41" i="64"/>
  <c r="AI47" i="64" s="1"/>
  <c r="AI49" i="64" s="1"/>
  <c r="AH62" i="64" l="1"/>
  <c r="AH90" i="66"/>
  <c r="AI54" i="64"/>
  <c r="AI60" i="64" s="1"/>
  <c r="AI63" i="64" s="1"/>
  <c r="AI84" i="64"/>
  <c r="AI85" i="64"/>
  <c r="AI55" i="64"/>
  <c r="AH64" i="64"/>
  <c r="AI42" i="66"/>
  <c r="AI42" i="64"/>
  <c r="AI84" i="66"/>
  <c r="AI88" i="66" s="1"/>
  <c r="AI91" i="66" s="1"/>
  <c r="AI54" i="66"/>
  <c r="AI55" i="66"/>
  <c r="AI85" i="66"/>
  <c r="AI89" i="66" l="1"/>
  <c r="AI90" i="66" s="1"/>
  <c r="AI64" i="64"/>
  <c r="AI88" i="64"/>
  <c r="AI91" i="64" s="1"/>
  <c r="AI89" i="64"/>
  <c r="AI60" i="66"/>
  <c r="AI63" i="66" s="1"/>
  <c r="AI61" i="66"/>
  <c r="AI86" i="66"/>
  <c r="AI56" i="64"/>
  <c r="AI61" i="64"/>
  <c r="AI56" i="66"/>
  <c r="AI92" i="66"/>
  <c r="AJ41" i="64"/>
  <c r="AJ47" i="64" s="1"/>
  <c r="AJ49" i="64" s="1"/>
  <c r="AJ41" i="66"/>
  <c r="AJ47" i="66" s="1"/>
  <c r="AJ49" i="66" s="1"/>
  <c r="AI86" i="64"/>
  <c r="AJ84" i="64" l="1"/>
  <c r="AJ88" i="64" s="1"/>
  <c r="AJ91" i="64" s="1"/>
  <c r="AJ54" i="64"/>
  <c r="AJ60" i="64" s="1"/>
  <c r="AJ63" i="64" s="1"/>
  <c r="AJ55" i="64"/>
  <c r="AJ85" i="64"/>
  <c r="AI64" i="66"/>
  <c r="AI92" i="64"/>
  <c r="AJ54" i="66"/>
  <c r="AJ60" i="66" s="1"/>
  <c r="AJ63" i="66" s="1"/>
  <c r="AJ84" i="66"/>
  <c r="AJ55" i="66"/>
  <c r="AJ85" i="66"/>
  <c r="AI90" i="64"/>
  <c r="AJ42" i="66"/>
  <c r="AJ42" i="64"/>
  <c r="AI62" i="64"/>
  <c r="AI62" i="66"/>
  <c r="AJ89" i="64" l="1"/>
  <c r="AJ90" i="64" s="1"/>
  <c r="AJ61" i="64"/>
  <c r="AJ62" i="64" s="1"/>
  <c r="AJ61" i="66"/>
  <c r="AJ62" i="66" s="1"/>
  <c r="AJ88" i="66"/>
  <c r="AJ91" i="66" s="1"/>
  <c r="AJ89" i="66"/>
  <c r="AJ64" i="66"/>
  <c r="AK41" i="66"/>
  <c r="AK47" i="66" s="1"/>
  <c r="AK49" i="66" s="1"/>
  <c r="AJ86" i="64"/>
  <c r="AK41" i="64"/>
  <c r="AK47" i="64" s="1"/>
  <c r="AK49" i="64" s="1"/>
  <c r="AJ92" i="64"/>
  <c r="AJ64" i="64"/>
  <c r="AJ56" i="64"/>
  <c r="AJ56" i="66"/>
  <c r="AJ86" i="66"/>
  <c r="AK54" i="66" l="1"/>
  <c r="AK84" i="66"/>
  <c r="AK88" i="66" s="1"/>
  <c r="AK91" i="66" s="1"/>
  <c r="AK55" i="66"/>
  <c r="AK56" i="66" s="1"/>
  <c r="AK85" i="66"/>
  <c r="AK86" i="66" s="1"/>
  <c r="AJ90" i="66"/>
  <c r="AK54" i="64"/>
  <c r="AK84" i="64"/>
  <c r="AK85" i="64"/>
  <c r="AK55" i="64"/>
  <c r="AK56" i="64" s="1"/>
  <c r="AK42" i="66"/>
  <c r="AJ92" i="66"/>
  <c r="AK42" i="64"/>
  <c r="AK89" i="66" l="1"/>
  <c r="AK90" i="66" s="1"/>
  <c r="AL41" i="66"/>
  <c r="AL47" i="66" s="1"/>
  <c r="AL49" i="66" s="1"/>
  <c r="AK92" i="66"/>
  <c r="AL41" i="64"/>
  <c r="AL47" i="64" s="1"/>
  <c r="AL49" i="64" s="1"/>
  <c r="AK88" i="64"/>
  <c r="AK91" i="64" s="1"/>
  <c r="AK89" i="64"/>
  <c r="AK86" i="64"/>
  <c r="AK60" i="64"/>
  <c r="AK63" i="64" s="1"/>
  <c r="AK61" i="64"/>
  <c r="AK60" i="66"/>
  <c r="AK63" i="66" s="1"/>
  <c r="AK61" i="66"/>
  <c r="AL54" i="66" l="1"/>
  <c r="AL60" i="66" s="1"/>
  <c r="AL63" i="66" s="1"/>
  <c r="AL84" i="66"/>
  <c r="AL55" i="66"/>
  <c r="AL85" i="66"/>
  <c r="AK90" i="64"/>
  <c r="AL42" i="66"/>
  <c r="AK62" i="66"/>
  <c r="AK64" i="66"/>
  <c r="AL54" i="64"/>
  <c r="AL60" i="64" s="1"/>
  <c r="AL63" i="64" s="1"/>
  <c r="AL84" i="64"/>
  <c r="AL88" i="64" s="1"/>
  <c r="AL91" i="64" s="1"/>
  <c r="AL85" i="64"/>
  <c r="AL86" i="64" s="1"/>
  <c r="AL55" i="64"/>
  <c r="AK92" i="64"/>
  <c r="AK62" i="64"/>
  <c r="AK64" i="64"/>
  <c r="AL42" i="64"/>
  <c r="AL61" i="66" l="1"/>
  <c r="AL62" i="66" s="1"/>
  <c r="AL61" i="64"/>
  <c r="AL62" i="64" s="1"/>
  <c r="AL86" i="66"/>
  <c r="AL92" i="64"/>
  <c r="AL64" i="64"/>
  <c r="AL56" i="66"/>
  <c r="AM41" i="64"/>
  <c r="AM47" i="64" s="1"/>
  <c r="AM49" i="64" s="1"/>
  <c r="AM41" i="66"/>
  <c r="AM47" i="66" s="1"/>
  <c r="AM49" i="66" s="1"/>
  <c r="AL88" i="66"/>
  <c r="AL91" i="66" s="1"/>
  <c r="AL89" i="66"/>
  <c r="AL64" i="66"/>
  <c r="AL56" i="64"/>
  <c r="AL89" i="64"/>
  <c r="AL90" i="66" l="1"/>
  <c r="AM54" i="64"/>
  <c r="AM84" i="64"/>
  <c r="AM88" i="64" s="1"/>
  <c r="AM91" i="64" s="1"/>
  <c r="AM85" i="64"/>
  <c r="AM55" i="64"/>
  <c r="AL92" i="66"/>
  <c r="AM42" i="64"/>
  <c r="AM42" i="66"/>
  <c r="AM84" i="66"/>
  <c r="AM88" i="66" s="1"/>
  <c r="AM91" i="66" s="1"/>
  <c r="AM54" i="66"/>
  <c r="AM85" i="66"/>
  <c r="AM55" i="66"/>
  <c r="AM56" i="66" s="1"/>
  <c r="AL90" i="64"/>
  <c r="AM92" i="66" l="1"/>
  <c r="AN41" i="64"/>
  <c r="AN47" i="64" s="1"/>
  <c r="AN49" i="64" s="1"/>
  <c r="AN41" i="66"/>
  <c r="AN47" i="66" s="1"/>
  <c r="AN49" i="66" s="1"/>
  <c r="AM92" i="64"/>
  <c r="AM89" i="66"/>
  <c r="AM86" i="64"/>
  <c r="AM56" i="64"/>
  <c r="AM60" i="66"/>
  <c r="AM63" i="66" s="1"/>
  <c r="AM61" i="66"/>
  <c r="AM60" i="64"/>
  <c r="AM63" i="64" s="1"/>
  <c r="AM61" i="64"/>
  <c r="AM89" i="64"/>
  <c r="AM86" i="66"/>
  <c r="AM90" i="66" l="1"/>
  <c r="AM62" i="66"/>
  <c r="AN42" i="64"/>
  <c r="AM64" i="66"/>
  <c r="AM90" i="64"/>
  <c r="AN42" i="66"/>
  <c r="AN54" i="66"/>
  <c r="AN60" i="66" s="1"/>
  <c r="AN63" i="66" s="1"/>
  <c r="AN55" i="66"/>
  <c r="AN85" i="66"/>
  <c r="AN84" i="66"/>
  <c r="AN88" i="66" s="1"/>
  <c r="AN91" i="66" s="1"/>
  <c r="AN84" i="64"/>
  <c r="AN88" i="64" s="1"/>
  <c r="AN91" i="64" s="1"/>
  <c r="AN54" i="64"/>
  <c r="AN60" i="64" s="1"/>
  <c r="AN63" i="64" s="1"/>
  <c r="AN55" i="64"/>
  <c r="AN85" i="64"/>
  <c r="AN86" i="64" s="1"/>
  <c r="AM62" i="64"/>
  <c r="AM64" i="64"/>
  <c r="AN64" i="64" l="1"/>
  <c r="AN64" i="66"/>
  <c r="AN61" i="66"/>
  <c r="AN92" i="66"/>
  <c r="AN61" i="64"/>
  <c r="AN92" i="64"/>
  <c r="AN56" i="64"/>
  <c r="AN86" i="66"/>
  <c r="AN89" i="66"/>
  <c r="AO41" i="66"/>
  <c r="AO47" i="66" s="1"/>
  <c r="AO49" i="66" s="1"/>
  <c r="AO41" i="64"/>
  <c r="AO47" i="64" s="1"/>
  <c r="AO49" i="64" s="1"/>
  <c r="AN89" i="64"/>
  <c r="AN56" i="66"/>
  <c r="AO42" i="66" l="1"/>
  <c r="AO84" i="66"/>
  <c r="AO88" i="66" s="1"/>
  <c r="AO91" i="66" s="1"/>
  <c r="AO54" i="66"/>
  <c r="AO60" i="66" s="1"/>
  <c r="AO63" i="66" s="1"/>
  <c r="AO85" i="66"/>
  <c r="AO55" i="66"/>
  <c r="AN62" i="66"/>
  <c r="AN90" i="66"/>
  <c r="AN90" i="64"/>
  <c r="AN62" i="64"/>
  <c r="AO42" i="64"/>
  <c r="AO84" i="64"/>
  <c r="AO88" i="64" s="1"/>
  <c r="AO91" i="64" s="1"/>
  <c r="AO54" i="64"/>
  <c r="AO60" i="64" s="1"/>
  <c r="AO63" i="64" s="1"/>
  <c r="AO85" i="64"/>
  <c r="AO55" i="64"/>
  <c r="AO56" i="64" s="1"/>
  <c r="AO89" i="66" l="1"/>
  <c r="AO90" i="66" s="1"/>
  <c r="AO64" i="66"/>
  <c r="AO89" i="64"/>
  <c r="AP41" i="64"/>
  <c r="AP47" i="64" s="1"/>
  <c r="AP49" i="64" s="1"/>
  <c r="AO86" i="66"/>
  <c r="AO56" i="66"/>
  <c r="AO92" i="66"/>
  <c r="AO64" i="64"/>
  <c r="AO92" i="64"/>
  <c r="AO86" i="64"/>
  <c r="AO61" i="64"/>
  <c r="AO61" i="66"/>
  <c r="AP41" i="66"/>
  <c r="AP47" i="66" s="1"/>
  <c r="AP49" i="66" s="1"/>
  <c r="AP42" i="64" l="1"/>
  <c r="AQ41" i="64" s="1"/>
  <c r="AQ47" i="64" s="1"/>
  <c r="AQ49" i="64" s="1"/>
  <c r="AP42" i="66"/>
  <c r="AQ41" i="66" s="1"/>
  <c r="AQ47" i="66" s="1"/>
  <c r="AQ49" i="66" s="1"/>
  <c r="AO62" i="66"/>
  <c r="AO90" i="64"/>
  <c r="AO62" i="64"/>
  <c r="AP84" i="66"/>
  <c r="AP54" i="66"/>
  <c r="AP60" i="66" s="1"/>
  <c r="AP63" i="66" s="1"/>
  <c r="AP55" i="66"/>
  <c r="AP85" i="66"/>
  <c r="AP86" i="66" s="1"/>
  <c r="AP54" i="64"/>
  <c r="AP60" i="64" s="1"/>
  <c r="AP63" i="64" s="1"/>
  <c r="AP84" i="64"/>
  <c r="AP88" i="64" s="1"/>
  <c r="AP91" i="64" s="1"/>
  <c r="AP85" i="64"/>
  <c r="AP55" i="64"/>
  <c r="AP61" i="66" l="1"/>
  <c r="AP62" i="66" s="1"/>
  <c r="AQ42" i="66"/>
  <c r="AQ54" i="66"/>
  <c r="AQ60" i="66" s="1"/>
  <c r="AQ63" i="66" s="1"/>
  <c r="AQ84" i="66"/>
  <c r="AQ88" i="66" s="1"/>
  <c r="AQ55" i="66"/>
  <c r="AQ85" i="66"/>
  <c r="AP64" i="64"/>
  <c r="AP64" i="66"/>
  <c r="AQ42" i="64"/>
  <c r="AQ54" i="64"/>
  <c r="AQ60" i="64" s="1"/>
  <c r="AQ63" i="64" s="1"/>
  <c r="AQ84" i="64"/>
  <c r="AQ88" i="64" s="1"/>
  <c r="AQ91" i="64" s="1"/>
  <c r="AQ85" i="64"/>
  <c r="AQ55" i="64"/>
  <c r="AP56" i="64"/>
  <c r="AP88" i="66"/>
  <c r="AP91" i="66" s="1"/>
  <c r="AP89" i="66"/>
  <c r="AP86" i="64"/>
  <c r="AP92" i="64"/>
  <c r="AP61" i="64"/>
  <c r="AP89" i="64"/>
  <c r="AP56" i="66"/>
  <c r="AQ56" i="66" l="1"/>
  <c r="AR41" i="64"/>
  <c r="AR47" i="64" s="1"/>
  <c r="AR49" i="64" s="1"/>
  <c r="AP90" i="66"/>
  <c r="AQ89" i="66"/>
  <c r="AP62" i="64"/>
  <c r="AQ61" i="64"/>
  <c r="AP90" i="64"/>
  <c r="AQ89" i="64"/>
  <c r="AQ64" i="66"/>
  <c r="AQ92" i="64"/>
  <c r="AQ64" i="64"/>
  <c r="AR41" i="66"/>
  <c r="AR47" i="66" s="1"/>
  <c r="AR49" i="66" s="1"/>
  <c r="AP92" i="66"/>
  <c r="AQ91" i="66"/>
  <c r="AQ56" i="64"/>
  <c r="AQ86" i="64"/>
  <c r="AQ61" i="66"/>
  <c r="AQ86" i="66"/>
  <c r="AQ62" i="64" l="1"/>
  <c r="AQ90" i="66"/>
  <c r="AR84" i="64"/>
  <c r="AR88" i="64" s="1"/>
  <c r="AR91" i="64" s="1"/>
  <c r="AR54" i="64"/>
  <c r="AR60" i="64" s="1"/>
  <c r="AR63" i="64" s="1"/>
  <c r="AR55" i="64"/>
  <c r="AR56" i="64" s="1"/>
  <c r="AR85" i="64"/>
  <c r="AR86" i="64" s="1"/>
  <c r="AR54" i="66"/>
  <c r="AR60" i="66" s="1"/>
  <c r="AR63" i="66" s="1"/>
  <c r="AR84" i="66"/>
  <c r="AR88" i="66" s="1"/>
  <c r="AR91" i="66" s="1"/>
  <c r="AR85" i="66"/>
  <c r="AR86" i="66" s="1"/>
  <c r="AR55" i="66"/>
  <c r="AQ90" i="64"/>
  <c r="AQ92" i="66"/>
  <c r="AQ62" i="66"/>
  <c r="AR42" i="66"/>
  <c r="AR42" i="64"/>
  <c r="AR61" i="64" l="1"/>
  <c r="AR62" i="64" s="1"/>
  <c r="AR92" i="66"/>
  <c r="AS41" i="64"/>
  <c r="AS47" i="64" s="1"/>
  <c r="AS49" i="64" s="1"/>
  <c r="AS41" i="66"/>
  <c r="AS47" i="66" s="1"/>
  <c r="AS49" i="66" s="1"/>
  <c r="AR89" i="66"/>
  <c r="AR92" i="64"/>
  <c r="AR64" i="66"/>
  <c r="AR89" i="64"/>
  <c r="AR61" i="66"/>
  <c r="AR56" i="66"/>
  <c r="AR64" i="64"/>
  <c r="AS54" i="66" l="1"/>
  <c r="AS60" i="66" s="1"/>
  <c r="AS63" i="66" s="1"/>
  <c r="AS84" i="66"/>
  <c r="AS88" i="66" s="1"/>
  <c r="AS91" i="66" s="1"/>
  <c r="AS55" i="66"/>
  <c r="AS56" i="66" s="1"/>
  <c r="AS85" i="66"/>
  <c r="AS42" i="64"/>
  <c r="AS54" i="64"/>
  <c r="AS84" i="64"/>
  <c r="AS88" i="64" s="1"/>
  <c r="AS91" i="64" s="1"/>
  <c r="AS85" i="64"/>
  <c r="AS55" i="64"/>
  <c r="AR62" i="66"/>
  <c r="AR90" i="64"/>
  <c r="AR90" i="66"/>
  <c r="AS42" i="66"/>
  <c r="AS89" i="66" l="1"/>
  <c r="AS90" i="66" s="1"/>
  <c r="AS61" i="66"/>
  <c r="AS62" i="66" s="1"/>
  <c r="AS89" i="64"/>
  <c r="AS90" i="64" s="1"/>
  <c r="AS60" i="64"/>
  <c r="AS63" i="64" s="1"/>
  <c r="AS61" i="64"/>
  <c r="AT41" i="66"/>
  <c r="AT47" i="66" s="1"/>
  <c r="AT49" i="66" s="1"/>
  <c r="AT41" i="64"/>
  <c r="AT47" i="64" s="1"/>
  <c r="AT49" i="64" s="1"/>
  <c r="AS86" i="66"/>
  <c r="AS86" i="64"/>
  <c r="AS92" i="66"/>
  <c r="AS56" i="64"/>
  <c r="AS92" i="64"/>
  <c r="AS64" i="66"/>
  <c r="AT42" i="64" l="1"/>
  <c r="AU41" i="64" s="1"/>
  <c r="AU47" i="64" s="1"/>
  <c r="AU49" i="64" s="1"/>
  <c r="AT42" i="66"/>
  <c r="AT84" i="66"/>
  <c r="AT54" i="66"/>
  <c r="AT85" i="66"/>
  <c r="AT55" i="66"/>
  <c r="AS62" i="64"/>
  <c r="AT54" i="64"/>
  <c r="AT60" i="64" s="1"/>
  <c r="AT63" i="64" s="1"/>
  <c r="AT84" i="64"/>
  <c r="AT85" i="64"/>
  <c r="AT86" i="64" s="1"/>
  <c r="AT55" i="64"/>
  <c r="AS64" i="64"/>
  <c r="AT61" i="64" l="1"/>
  <c r="AT62" i="64" s="1"/>
  <c r="AU42" i="64"/>
  <c r="AV41" i="64" s="1"/>
  <c r="AV47" i="64" s="1"/>
  <c r="AV49" i="64" s="1"/>
  <c r="AT56" i="66"/>
  <c r="AT60" i="66"/>
  <c r="AT63" i="66" s="1"/>
  <c r="AT61" i="66"/>
  <c r="AT56" i="64"/>
  <c r="AT88" i="64"/>
  <c r="AT91" i="64" s="1"/>
  <c r="AT89" i="64"/>
  <c r="AT86" i="66"/>
  <c r="AT88" i="66"/>
  <c r="AT91" i="66" s="1"/>
  <c r="AT89" i="66"/>
  <c r="AT64" i="64"/>
  <c r="AU84" i="64"/>
  <c r="AU88" i="64" s="1"/>
  <c r="AU54" i="64"/>
  <c r="AU60" i="64" s="1"/>
  <c r="AU63" i="64" s="1"/>
  <c r="AU85" i="64"/>
  <c r="AU55" i="64"/>
  <c r="AU41" i="66"/>
  <c r="AU47" i="66" s="1"/>
  <c r="AU49" i="66" s="1"/>
  <c r="AU64" i="64" l="1"/>
  <c r="AV42" i="64"/>
  <c r="AV84" i="64"/>
  <c r="AV88" i="64" s="1"/>
  <c r="AV54" i="64"/>
  <c r="AV60" i="64" s="1"/>
  <c r="AV63" i="64" s="1"/>
  <c r="AV85" i="64"/>
  <c r="AV55" i="64"/>
  <c r="AT90" i="66"/>
  <c r="AT92" i="66"/>
  <c r="AT62" i="66"/>
  <c r="AT90" i="64"/>
  <c r="AU89" i="64"/>
  <c r="AT64" i="66"/>
  <c r="AU61" i="64"/>
  <c r="AU42" i="66"/>
  <c r="AT92" i="64"/>
  <c r="AU91" i="64"/>
  <c r="AU84" i="66"/>
  <c r="AU88" i="66" s="1"/>
  <c r="AU91" i="66" s="1"/>
  <c r="AU54" i="66"/>
  <c r="AU60" i="66" s="1"/>
  <c r="AU63" i="66" s="1"/>
  <c r="AU55" i="66"/>
  <c r="AU56" i="66" s="1"/>
  <c r="AU85" i="66"/>
  <c r="AU86" i="66" s="1"/>
  <c r="AU56" i="64"/>
  <c r="AU86" i="64"/>
  <c r="AV56" i="64" l="1"/>
  <c r="AU89" i="66"/>
  <c r="AU90" i="66" s="1"/>
  <c r="AV64" i="64"/>
  <c r="AU64" i="66"/>
  <c r="AU90" i="64"/>
  <c r="AV89" i="64"/>
  <c r="AW41" i="64"/>
  <c r="AW47" i="64" s="1"/>
  <c r="AW49" i="64" s="1"/>
  <c r="AU92" i="64"/>
  <c r="AV91" i="64"/>
  <c r="AU92" i="66"/>
  <c r="AV41" i="66"/>
  <c r="AV47" i="66" s="1"/>
  <c r="AV49" i="66" s="1"/>
  <c r="AU62" i="64"/>
  <c r="AV61" i="64"/>
  <c r="AV86" i="64"/>
  <c r="AU61" i="66"/>
  <c r="AV62" i="64" l="1"/>
  <c r="AW54" i="64"/>
  <c r="AW60" i="64" s="1"/>
  <c r="AW63" i="64" s="1"/>
  <c r="AW84" i="64"/>
  <c r="AW88" i="64" s="1"/>
  <c r="AW91" i="64" s="1"/>
  <c r="AW85" i="64"/>
  <c r="AW86" i="64" s="1"/>
  <c r="AW55" i="64"/>
  <c r="AV92" i="64"/>
  <c r="AV54" i="66"/>
  <c r="AV60" i="66" s="1"/>
  <c r="AV63" i="66" s="1"/>
  <c r="AV84" i="66"/>
  <c r="AV55" i="66"/>
  <c r="AV85" i="66"/>
  <c r="AV90" i="64"/>
  <c r="AU62" i="66"/>
  <c r="AV42" i="66"/>
  <c r="AW42" i="64"/>
  <c r="AV61" i="66" l="1"/>
  <c r="AV62" i="66" s="1"/>
  <c r="AW92" i="64"/>
  <c r="AW56" i="64"/>
  <c r="AV56" i="66"/>
  <c r="AV64" i="66"/>
  <c r="AV86" i="66"/>
  <c r="AW61" i="64"/>
  <c r="AW41" i="66"/>
  <c r="AW47" i="66" s="1"/>
  <c r="AW49" i="66" s="1"/>
  <c r="AV88" i="66"/>
  <c r="AV91" i="66" s="1"/>
  <c r="AV89" i="66"/>
  <c r="AW64" i="64"/>
  <c r="AW89" i="64"/>
  <c r="AX41" i="64"/>
  <c r="AX47" i="64" s="1"/>
  <c r="AX49" i="64" s="1"/>
  <c r="AX42" i="64" l="1"/>
  <c r="AW90" i="64"/>
  <c r="AV92" i="66"/>
  <c r="AW42" i="66"/>
  <c r="AW54" i="66"/>
  <c r="AW84" i="66"/>
  <c r="AW88" i="66" s="1"/>
  <c r="AW91" i="66" s="1"/>
  <c r="AW55" i="66"/>
  <c r="AW85" i="66"/>
  <c r="AX84" i="64"/>
  <c r="AX88" i="64" s="1"/>
  <c r="AX91" i="64" s="1"/>
  <c r="AX54" i="64"/>
  <c r="AX60" i="64" s="1"/>
  <c r="AX63" i="64" s="1"/>
  <c r="AX85" i="64"/>
  <c r="AX55" i="64"/>
  <c r="AX56" i="64" s="1"/>
  <c r="AW62" i="64"/>
  <c r="AV90" i="66"/>
  <c r="AX61" i="64" l="1"/>
  <c r="AX62" i="64" s="1"/>
  <c r="AW92" i="66"/>
  <c r="AX89" i="64"/>
  <c r="AW56" i="66"/>
  <c r="AW89" i="66"/>
  <c r="AW60" i="66"/>
  <c r="AW63" i="66" s="1"/>
  <c r="AW61" i="66"/>
  <c r="AX92" i="64"/>
  <c r="AW86" i="66"/>
  <c r="AX86" i="64"/>
  <c r="AX64" i="64"/>
  <c r="AX41" i="66"/>
  <c r="AX47" i="66" s="1"/>
  <c r="AX49" i="66" s="1"/>
  <c r="AY41" i="64"/>
  <c r="AY47" i="64" s="1"/>
  <c r="AY49" i="64" s="1"/>
  <c r="AW62" i="66" l="1"/>
  <c r="AY42" i="64"/>
  <c r="AX90" i="64"/>
  <c r="AX54" i="66"/>
  <c r="AX60" i="66" s="1"/>
  <c r="AX63" i="66" s="1"/>
  <c r="AX84" i="66"/>
  <c r="AX88" i="66" s="1"/>
  <c r="AX91" i="66" s="1"/>
  <c r="AX55" i="66"/>
  <c r="AX85" i="66"/>
  <c r="AY84" i="64"/>
  <c r="AY88" i="64" s="1"/>
  <c r="AY91" i="64" s="1"/>
  <c r="AY54" i="64"/>
  <c r="AY55" i="64"/>
  <c r="AY85" i="64"/>
  <c r="AW64" i="66"/>
  <c r="AX42" i="66"/>
  <c r="AW90" i="66"/>
  <c r="AX61" i="66" l="1"/>
  <c r="AX62" i="66" s="1"/>
  <c r="AX92" i="66"/>
  <c r="AY41" i="66"/>
  <c r="AY47" i="66" s="1"/>
  <c r="AY49" i="66" s="1"/>
  <c r="AY89" i="64"/>
  <c r="AX64" i="66"/>
  <c r="AZ41" i="64"/>
  <c r="AZ47" i="64" s="1"/>
  <c r="AZ49" i="64" s="1"/>
  <c r="AX56" i="66"/>
  <c r="AX89" i="66"/>
  <c r="AY92" i="64"/>
  <c r="AY56" i="64"/>
  <c r="AY60" i="64"/>
  <c r="AY63" i="64" s="1"/>
  <c r="AY61" i="64"/>
  <c r="AX86" i="66"/>
  <c r="AY86" i="64"/>
  <c r="AZ84" i="64" l="1"/>
  <c r="AZ88" i="64" s="1"/>
  <c r="AZ91" i="64" s="1"/>
  <c r="AZ85" i="64"/>
  <c r="AZ86" i="64" s="1"/>
  <c r="AZ55" i="64"/>
  <c r="AZ56" i="64" s="1"/>
  <c r="AZ54" i="64"/>
  <c r="AZ60" i="64" s="1"/>
  <c r="AZ63" i="64" s="1"/>
  <c r="AY64" i="64"/>
  <c r="AY90" i="64"/>
  <c r="AY62" i="64"/>
  <c r="AX90" i="66"/>
  <c r="AY42" i="66"/>
  <c r="AZ42" i="64"/>
  <c r="AY54" i="66"/>
  <c r="AY84" i="66"/>
  <c r="AY88" i="66" s="1"/>
  <c r="AY91" i="66" s="1"/>
  <c r="AY55" i="66"/>
  <c r="AY85" i="66"/>
  <c r="AZ89" i="64" l="1"/>
  <c r="AZ90" i="64" s="1"/>
  <c r="AZ61" i="64"/>
  <c r="AZ62" i="64" s="1"/>
  <c r="AZ64" i="64"/>
  <c r="BA41" i="64"/>
  <c r="BA47" i="64" s="1"/>
  <c r="BA49" i="64" s="1"/>
  <c r="AZ41" i="66"/>
  <c r="AZ47" i="66" s="1"/>
  <c r="AZ49" i="66" s="1"/>
  <c r="AY56" i="66"/>
  <c r="AY86" i="66"/>
  <c r="AY92" i="66"/>
  <c r="AY89" i="66"/>
  <c r="AY60" i="66"/>
  <c r="AY63" i="66" s="1"/>
  <c r="AY61" i="66"/>
  <c r="AZ92" i="64"/>
  <c r="AY62" i="66" l="1"/>
  <c r="AZ42" i="66"/>
  <c r="AY64" i="66"/>
  <c r="AY90" i="66"/>
  <c r="BA42" i="64"/>
  <c r="BA54" i="64"/>
  <c r="BA84" i="64"/>
  <c r="BA55" i="64"/>
  <c r="BA85" i="64"/>
  <c r="AZ54" i="66"/>
  <c r="AZ60" i="66" s="1"/>
  <c r="AZ63" i="66" s="1"/>
  <c r="AZ84" i="66"/>
  <c r="AZ88" i="66" s="1"/>
  <c r="AZ91" i="66" s="1"/>
  <c r="AZ55" i="66"/>
  <c r="AZ85" i="66"/>
  <c r="AZ86" i="66" s="1"/>
  <c r="AZ64" i="66" l="1"/>
  <c r="BA60" i="64"/>
  <c r="BA63" i="64" s="1"/>
  <c r="BA61" i="64"/>
  <c r="BB41" i="64"/>
  <c r="BB47" i="64" s="1"/>
  <c r="BB49" i="64" s="1"/>
  <c r="AZ89" i="66"/>
  <c r="AZ61" i="66"/>
  <c r="BA88" i="64"/>
  <c r="BA91" i="64" s="1"/>
  <c r="BA89" i="64"/>
  <c r="AZ92" i="66"/>
  <c r="BA41" i="66"/>
  <c r="BA47" i="66" s="1"/>
  <c r="BA49" i="66" s="1"/>
  <c r="BA86" i="64"/>
  <c r="BA56" i="64"/>
  <c r="AZ56" i="66"/>
  <c r="BA54" i="66" l="1"/>
  <c r="BA60" i="66" s="1"/>
  <c r="BA63" i="66" s="1"/>
  <c r="BA84" i="66"/>
  <c r="BA88" i="66" s="1"/>
  <c r="BA91" i="66" s="1"/>
  <c r="BA85" i="66"/>
  <c r="BA55" i="66"/>
  <c r="BB84" i="64"/>
  <c r="BB88" i="64" s="1"/>
  <c r="BB91" i="64" s="1"/>
  <c r="BB54" i="64"/>
  <c r="BB60" i="64" s="1"/>
  <c r="BB63" i="64" s="1"/>
  <c r="BB55" i="64"/>
  <c r="BB56" i="64" s="1"/>
  <c r="BB85" i="64"/>
  <c r="BB86" i="64" s="1"/>
  <c r="BA64" i="64"/>
  <c r="AZ90" i="66"/>
  <c r="BB42" i="64"/>
  <c r="BA92" i="64"/>
  <c r="BA42" i="66"/>
  <c r="AZ62" i="66"/>
  <c r="BA90" i="64"/>
  <c r="BA62" i="64"/>
  <c r="BA61" i="66" l="1"/>
  <c r="BA62" i="66" s="1"/>
  <c r="BA89" i="66"/>
  <c r="BA90" i="66" s="1"/>
  <c r="BB89" i="64"/>
  <c r="BB90" i="64" s="1"/>
  <c r="BB64" i="64"/>
  <c r="BB92" i="64"/>
  <c r="BB41" i="66"/>
  <c r="BB47" i="66" s="1"/>
  <c r="BB49" i="66" s="1"/>
  <c r="BA86" i="66"/>
  <c r="BC41" i="64"/>
  <c r="BC47" i="64" s="1"/>
  <c r="BC49" i="64" s="1"/>
  <c r="BA92" i="66"/>
  <c r="BA56" i="66"/>
  <c r="BB61" i="64"/>
  <c r="BA64" i="66"/>
  <c r="BC42" i="64" l="1"/>
  <c r="BC84" i="64"/>
  <c r="BC54" i="64"/>
  <c r="BC60" i="64" s="1"/>
  <c r="BC63" i="64" s="1"/>
  <c r="BC85" i="64"/>
  <c r="BC55" i="64"/>
  <c r="BB62" i="64"/>
  <c r="BB84" i="66"/>
  <c r="BB54" i="66"/>
  <c r="BB55" i="66"/>
  <c r="BB85" i="66"/>
  <c r="BB42" i="66"/>
  <c r="BB88" i="66" l="1"/>
  <c r="BB91" i="66" s="1"/>
  <c r="BB89" i="66"/>
  <c r="BB86" i="66"/>
  <c r="BB60" i="66"/>
  <c r="BB63" i="66" s="1"/>
  <c r="BB61" i="66"/>
  <c r="BC86" i="64"/>
  <c r="BC88" i="64"/>
  <c r="BC91" i="64" s="1"/>
  <c r="BC89" i="64"/>
  <c r="BC56" i="64"/>
  <c r="BC64" i="64"/>
  <c r="BC41" i="66"/>
  <c r="BC47" i="66" s="1"/>
  <c r="BC49" i="66" s="1"/>
  <c r="BC61" i="64"/>
  <c r="BB56" i="66"/>
  <c r="BD41" i="64"/>
  <c r="BD47" i="64" s="1"/>
  <c r="BD49" i="64" s="1"/>
  <c r="BC62" i="64" l="1"/>
  <c r="BB64" i="66"/>
  <c r="BC42" i="66"/>
  <c r="BC90" i="64"/>
  <c r="BB90" i="66"/>
  <c r="BD54" i="64"/>
  <c r="BD60" i="64" s="1"/>
  <c r="BD63" i="64" s="1"/>
  <c r="BD84" i="64"/>
  <c r="BD88" i="64" s="1"/>
  <c r="BD91" i="64" s="1"/>
  <c r="BD85" i="64"/>
  <c r="BD86" i="64" s="1"/>
  <c r="BD55" i="64"/>
  <c r="BB92" i="66"/>
  <c r="BC84" i="66"/>
  <c r="BC88" i="66" s="1"/>
  <c r="BC91" i="66" s="1"/>
  <c r="BC54" i="66"/>
  <c r="BC60" i="66" s="1"/>
  <c r="BC63" i="66" s="1"/>
  <c r="BC55" i="66"/>
  <c r="BC85" i="66"/>
  <c r="BC92" i="64"/>
  <c r="BD42" i="64"/>
  <c r="BB62" i="66"/>
  <c r="BC61" i="66" l="1"/>
  <c r="BC62" i="66" s="1"/>
  <c r="BC92" i="66"/>
  <c r="BD41" i="66"/>
  <c r="BD47" i="66" s="1"/>
  <c r="BD49" i="66" s="1"/>
  <c r="BC64" i="66"/>
  <c r="BD64" i="64"/>
  <c r="BC89" i="66"/>
  <c r="BD92" i="64"/>
  <c r="BC86" i="66"/>
  <c r="BD61" i="64"/>
  <c r="BE41" i="64"/>
  <c r="BE47" i="64" s="1"/>
  <c r="BE49" i="64" s="1"/>
  <c r="BD56" i="64"/>
  <c r="BC56" i="66"/>
  <c r="BD89" i="64"/>
  <c r="BD84" i="66" l="1"/>
  <c r="BD88" i="66" s="1"/>
  <c r="BD91" i="66" s="1"/>
  <c r="BD54" i="66"/>
  <c r="BD55" i="66"/>
  <c r="BD56" i="66" s="1"/>
  <c r="BD85" i="66"/>
  <c r="BD42" i="66"/>
  <c r="BE84" i="64"/>
  <c r="BE88" i="64" s="1"/>
  <c r="BE91" i="64" s="1"/>
  <c r="BE54" i="64"/>
  <c r="BE60" i="64" s="1"/>
  <c r="BE63" i="64" s="1"/>
  <c r="BE55" i="64"/>
  <c r="BE85" i="64"/>
  <c r="BC90" i="66"/>
  <c r="BE42" i="64"/>
  <c r="BD90" i="64"/>
  <c r="BD62" i="64"/>
  <c r="BD89" i="66" l="1"/>
  <c r="BD90" i="66" s="1"/>
  <c r="BE89" i="64"/>
  <c r="BE90" i="64" s="1"/>
  <c r="BD60" i="66"/>
  <c r="BD63" i="66" s="1"/>
  <c r="BD61" i="66"/>
  <c r="BE86" i="64"/>
  <c r="BF41" i="64"/>
  <c r="BF47" i="64" s="1"/>
  <c r="BF49" i="64" s="1"/>
  <c r="BD92" i="66"/>
  <c r="BE64" i="64"/>
  <c r="BE92" i="64"/>
  <c r="BE41" i="66"/>
  <c r="BE47" i="66" s="1"/>
  <c r="BE49" i="66" s="1"/>
  <c r="BE61" i="64"/>
  <c r="BE56" i="64"/>
  <c r="BD86" i="66"/>
  <c r="BE62" i="64" l="1"/>
  <c r="BD62" i="66"/>
  <c r="BD64" i="66"/>
  <c r="BE54" i="66"/>
  <c r="BE60" i="66" s="1"/>
  <c r="BE63" i="66" s="1"/>
  <c r="BE84" i="66"/>
  <c r="BE55" i="66"/>
  <c r="BE85" i="66"/>
  <c r="BF84" i="64"/>
  <c r="BF85" i="64"/>
  <c r="BF86" i="64" s="1"/>
  <c r="BF54" i="64"/>
  <c r="BF60" i="64" s="1"/>
  <c r="BF63" i="64" s="1"/>
  <c r="BF55" i="64"/>
  <c r="BE42" i="66"/>
  <c r="BF42" i="64"/>
  <c r="BE61" i="66" l="1"/>
  <c r="BE62" i="66" s="1"/>
  <c r="BE64" i="66"/>
  <c r="BG41" i="64"/>
  <c r="BG47" i="64" s="1"/>
  <c r="BG49" i="64" s="1"/>
  <c r="BF41" i="66"/>
  <c r="BF47" i="66" s="1"/>
  <c r="BF49" i="66" s="1"/>
  <c r="BE56" i="66"/>
  <c r="BE88" i="66"/>
  <c r="BE91" i="66" s="1"/>
  <c r="BE89" i="66"/>
  <c r="BF61" i="64"/>
  <c r="BF56" i="64"/>
  <c r="BF64" i="64"/>
  <c r="BE86" i="66"/>
  <c r="BF88" i="64"/>
  <c r="BF91" i="64" s="1"/>
  <c r="BF89" i="64"/>
  <c r="BF42" i="66" l="1"/>
  <c r="BF90" i="64"/>
  <c r="BF92" i="64"/>
  <c r="BG42" i="64"/>
  <c r="BG54" i="64"/>
  <c r="BG60" i="64" s="1"/>
  <c r="BG63" i="64" s="1"/>
  <c r="BG84" i="64"/>
  <c r="BG88" i="64" s="1"/>
  <c r="BG91" i="64" s="1"/>
  <c r="BG55" i="64"/>
  <c r="BG56" i="64" s="1"/>
  <c r="BG85" i="64"/>
  <c r="BF84" i="66"/>
  <c r="BF88" i="66" s="1"/>
  <c r="BF91" i="66" s="1"/>
  <c r="BF54" i="66"/>
  <c r="BF55" i="66"/>
  <c r="BF85" i="66"/>
  <c r="BF86" i="66" s="1"/>
  <c r="BF62" i="64"/>
  <c r="BE90" i="66"/>
  <c r="BE92" i="66"/>
  <c r="BG61" i="64" l="1"/>
  <c r="BG62" i="64" s="1"/>
  <c r="BF92" i="66"/>
  <c r="BG86" i="64"/>
  <c r="BG89" i="64"/>
  <c r="BG64" i="64"/>
  <c r="BG92" i="64"/>
  <c r="BF89" i="66"/>
  <c r="BF56" i="66"/>
  <c r="BF60" i="66"/>
  <c r="BF63" i="66" s="1"/>
  <c r="BF61" i="66"/>
  <c r="BH41" i="64"/>
  <c r="BH47" i="64" s="1"/>
  <c r="BH49" i="64" s="1"/>
  <c r="BG41" i="66"/>
  <c r="BG47" i="66" s="1"/>
  <c r="BG49" i="66" s="1"/>
  <c r="BG42" i="66" l="1"/>
  <c r="BG54" i="66"/>
  <c r="BG60" i="66" s="1"/>
  <c r="BG63" i="66" s="1"/>
  <c r="BG84" i="66"/>
  <c r="BG88" i="66" s="1"/>
  <c r="BG91" i="66" s="1"/>
  <c r="BG85" i="66"/>
  <c r="BG55" i="66"/>
  <c r="BF90" i="66"/>
  <c r="BH42" i="64"/>
  <c r="BH54" i="64"/>
  <c r="BH84" i="64"/>
  <c r="BH88" i="64" s="1"/>
  <c r="BH91" i="64" s="1"/>
  <c r="BH85" i="64"/>
  <c r="BH55" i="64"/>
  <c r="BF62" i="66"/>
  <c r="BF64" i="66"/>
  <c r="BG90" i="64"/>
  <c r="BG61" i="66" l="1"/>
  <c r="BG62" i="66" s="1"/>
  <c r="BI41" i="64"/>
  <c r="BI47" i="64" s="1"/>
  <c r="BI49" i="64" s="1"/>
  <c r="BG64" i="66"/>
  <c r="BH60" i="64"/>
  <c r="BH63" i="64" s="1"/>
  <c r="BH61" i="64"/>
  <c r="BH92" i="64"/>
  <c r="BG86" i="66"/>
  <c r="BH56" i="64"/>
  <c r="BH41" i="66"/>
  <c r="BH47" i="66" s="1"/>
  <c r="BH49" i="66" s="1"/>
  <c r="BG92" i="66"/>
  <c r="BG89" i="66"/>
  <c r="BH89" i="64"/>
  <c r="BH86" i="64"/>
  <c r="BG56" i="66"/>
  <c r="BH62" i="64" l="1"/>
  <c r="BH42" i="66"/>
  <c r="BH54" i="66"/>
  <c r="BH85" i="66"/>
  <c r="BH86" i="66" s="1"/>
  <c r="BH55" i="66"/>
  <c r="BH56" i="66" s="1"/>
  <c r="BH84" i="66"/>
  <c r="BH88" i="66" s="1"/>
  <c r="BH91" i="66" s="1"/>
  <c r="BH64" i="64"/>
  <c r="BH90" i="64"/>
  <c r="BG90" i="66"/>
  <c r="BI42" i="64"/>
  <c r="BI84" i="64"/>
  <c r="BI88" i="64" s="1"/>
  <c r="BI91" i="64" s="1"/>
  <c r="BI54" i="64"/>
  <c r="BI60" i="64" s="1"/>
  <c r="BI63" i="64" s="1"/>
  <c r="BI55" i="64"/>
  <c r="BI56" i="64" s="1"/>
  <c r="BI85" i="64"/>
  <c r="BH89" i="66" l="1"/>
  <c r="BH90" i="66" s="1"/>
  <c r="BI64" i="64"/>
  <c r="BI41" i="66"/>
  <c r="BI47" i="66" s="1"/>
  <c r="BI49" i="66" s="1"/>
  <c r="BJ41" i="64"/>
  <c r="BJ47" i="64" s="1"/>
  <c r="BJ49" i="64" s="1"/>
  <c r="BH60" i="66"/>
  <c r="BH63" i="66" s="1"/>
  <c r="BH61" i="66"/>
  <c r="BI86" i="64"/>
  <c r="BI89" i="64"/>
  <c r="BH92" i="66"/>
  <c r="BI61" i="64"/>
  <c r="BI92" i="64"/>
  <c r="BI54" i="66" l="1"/>
  <c r="BI60" i="66" s="1"/>
  <c r="BI63" i="66" s="1"/>
  <c r="BI84" i="66"/>
  <c r="BI55" i="66"/>
  <c r="BI85" i="66"/>
  <c r="BJ42" i="64"/>
  <c r="BH62" i="66"/>
  <c r="BH64" i="66"/>
  <c r="BI42" i="66"/>
  <c r="BI90" i="64"/>
  <c r="BJ54" i="64"/>
  <c r="BJ60" i="64" s="1"/>
  <c r="BJ63" i="64" s="1"/>
  <c r="BJ84" i="64"/>
  <c r="BJ88" i="64" s="1"/>
  <c r="BJ91" i="64" s="1"/>
  <c r="BJ55" i="64"/>
  <c r="BJ85" i="64"/>
  <c r="BI62" i="64"/>
  <c r="BI61" i="66" l="1"/>
  <c r="BI62" i="66" s="1"/>
  <c r="BJ56" i="64"/>
  <c r="BI56" i="66"/>
  <c r="BK41" i="64"/>
  <c r="BK47" i="64" s="1"/>
  <c r="BK49" i="64" s="1"/>
  <c r="BI86" i="66"/>
  <c r="BJ64" i="64"/>
  <c r="BI88" i="66"/>
  <c r="BI91" i="66" s="1"/>
  <c r="BI89" i="66"/>
  <c r="BJ41" i="66"/>
  <c r="BJ47" i="66" s="1"/>
  <c r="BJ49" i="66" s="1"/>
  <c r="BJ86" i="64"/>
  <c r="BI64" i="66"/>
  <c r="BJ92" i="64"/>
  <c r="BJ61" i="64"/>
  <c r="BJ89" i="64"/>
  <c r="BK84" i="64" l="1"/>
  <c r="BK88" i="64" s="1"/>
  <c r="BK91" i="64" s="1"/>
  <c r="BK54" i="64"/>
  <c r="BK60" i="64" s="1"/>
  <c r="BK63" i="64" s="1"/>
  <c r="BK85" i="64"/>
  <c r="BK55" i="64"/>
  <c r="BJ42" i="66"/>
  <c r="BI90" i="66"/>
  <c r="BJ90" i="64"/>
  <c r="BJ62" i="64"/>
  <c r="BJ84" i="66"/>
  <c r="BJ88" i="66" s="1"/>
  <c r="BJ91" i="66" s="1"/>
  <c r="BJ54" i="66"/>
  <c r="BJ55" i="66"/>
  <c r="BJ85" i="66"/>
  <c r="BI92" i="66"/>
  <c r="BK42" i="64"/>
  <c r="BK61" i="64" l="1"/>
  <c r="BK62" i="64" s="1"/>
  <c r="BK89" i="64"/>
  <c r="BK90" i="64" s="1"/>
  <c r="BJ60" i="66"/>
  <c r="BJ63" i="66" s="1"/>
  <c r="BJ61" i="66"/>
  <c r="BK41" i="66"/>
  <c r="BK47" i="66" s="1"/>
  <c r="BK49" i="66" s="1"/>
  <c r="BK64" i="64"/>
  <c r="BL41" i="64"/>
  <c r="BL47" i="64" s="1"/>
  <c r="BL49" i="64" s="1"/>
  <c r="BJ92" i="66"/>
  <c r="BK92" i="64"/>
  <c r="BK56" i="64"/>
  <c r="BJ89" i="66"/>
  <c r="BJ86" i="66"/>
  <c r="BJ56" i="66"/>
  <c r="BK86" i="64"/>
  <c r="BK54" i="66" l="1"/>
  <c r="BK60" i="66" s="1"/>
  <c r="BK63" i="66" s="1"/>
  <c r="BK84" i="66"/>
  <c r="BK88" i="66" s="1"/>
  <c r="BK91" i="66" s="1"/>
  <c r="BK55" i="66"/>
  <c r="BK85" i="66"/>
  <c r="BK86" i="66" s="1"/>
  <c r="BJ62" i="66"/>
  <c r="BL84" i="64"/>
  <c r="BL54" i="64"/>
  <c r="BL85" i="64"/>
  <c r="BL55" i="64"/>
  <c r="BL56" i="64" s="1"/>
  <c r="BJ64" i="66"/>
  <c r="BL42" i="64"/>
  <c r="BJ90" i="66"/>
  <c r="BK42" i="66"/>
  <c r="BK89" i="66" l="1"/>
  <c r="BK90" i="66" s="1"/>
  <c r="BK61" i="66"/>
  <c r="BK62" i="66" s="1"/>
  <c r="BK64" i="66"/>
  <c r="BM41" i="64"/>
  <c r="BM47" i="64" s="1"/>
  <c r="BM49" i="64" s="1"/>
  <c r="BK92" i="66"/>
  <c r="BL41" i="66"/>
  <c r="BL47" i="66" s="1"/>
  <c r="BL49" i="66" s="1"/>
  <c r="BL60" i="64"/>
  <c r="BL63" i="64" s="1"/>
  <c r="BL61" i="64"/>
  <c r="BL86" i="64"/>
  <c r="BK56" i="66"/>
  <c r="BL88" i="64"/>
  <c r="BL91" i="64" s="1"/>
  <c r="BL89" i="64"/>
  <c r="BM84" i="64" l="1"/>
  <c r="BM88" i="64" s="1"/>
  <c r="BM91" i="64" s="1"/>
  <c r="BM54" i="64"/>
  <c r="BM60" i="64" s="1"/>
  <c r="BM63" i="64" s="1"/>
  <c r="BM55" i="64"/>
  <c r="BM85" i="64"/>
  <c r="BL90" i="64"/>
  <c r="BL92" i="64"/>
  <c r="BM42" i="64"/>
  <c r="BL54" i="66"/>
  <c r="BL84" i="66"/>
  <c r="BL55" i="66"/>
  <c r="BL56" i="66" s="1"/>
  <c r="BL85" i="66"/>
  <c r="BL42" i="66"/>
  <c r="BL62" i="64"/>
  <c r="BL64" i="64"/>
  <c r="BM61" i="64" l="1"/>
  <c r="BM62" i="64" s="1"/>
  <c r="BM89" i="64"/>
  <c r="BM90" i="64" s="1"/>
  <c r="BM56" i="64"/>
  <c r="BL60" i="66"/>
  <c r="BL63" i="66" s="1"/>
  <c r="BL61" i="66"/>
  <c r="BM86" i="64"/>
  <c r="BM41" i="66"/>
  <c r="BM47" i="66" s="1"/>
  <c r="BM49" i="66" s="1"/>
  <c r="BM64" i="64"/>
  <c r="BL86" i="66"/>
  <c r="BM92" i="64"/>
  <c r="BL88" i="66"/>
  <c r="BL91" i="66" s="1"/>
  <c r="BL89" i="66"/>
  <c r="BN41" i="64"/>
  <c r="BN47" i="64" s="1"/>
  <c r="BN49" i="64" s="1"/>
  <c r="BL64" i="66" l="1"/>
  <c r="BL90" i="66"/>
  <c r="BL92" i="66"/>
  <c r="BN42" i="64"/>
  <c r="BM42" i="66"/>
  <c r="BN84" i="64"/>
  <c r="BN54" i="64"/>
  <c r="BN85" i="64"/>
  <c r="BN55" i="64"/>
  <c r="BM84" i="66"/>
  <c r="BM88" i="66" s="1"/>
  <c r="BM91" i="66" s="1"/>
  <c r="BM54" i="66"/>
  <c r="BM60" i="66" s="1"/>
  <c r="BM63" i="66" s="1"/>
  <c r="BM55" i="66"/>
  <c r="BM85" i="66"/>
  <c r="BL62" i="66"/>
  <c r="BM89" i="66" l="1"/>
  <c r="BM90" i="66" s="1"/>
  <c r="BM64" i="66"/>
  <c r="BN88" i="64"/>
  <c r="BN91" i="64" s="1"/>
  <c r="BN89" i="64"/>
  <c r="BM92" i="66"/>
  <c r="BN41" i="66"/>
  <c r="BN47" i="66" s="1"/>
  <c r="BN49" i="66" s="1"/>
  <c r="BN60" i="64"/>
  <c r="BN63" i="64" s="1"/>
  <c r="BN61" i="64"/>
  <c r="BM61" i="66"/>
  <c r="BN86" i="64"/>
  <c r="BO41" i="64"/>
  <c r="BO47" i="64" s="1"/>
  <c r="BO49" i="64" s="1"/>
  <c r="BM56" i="66"/>
  <c r="BM86" i="66"/>
  <c r="BN56" i="64"/>
  <c r="BN62" i="64" l="1"/>
  <c r="BN64" i="64"/>
  <c r="BN92" i="64"/>
  <c r="BO42" i="64"/>
  <c r="BN84" i="66"/>
  <c r="BN54" i="66"/>
  <c r="BN60" i="66" s="1"/>
  <c r="BN63" i="66" s="1"/>
  <c r="BN55" i="66"/>
  <c r="BN56" i="66" s="1"/>
  <c r="BN85" i="66"/>
  <c r="BO54" i="64"/>
  <c r="BO60" i="64" s="1"/>
  <c r="BO63" i="64" s="1"/>
  <c r="BO84" i="64"/>
  <c r="BO88" i="64" s="1"/>
  <c r="BO91" i="64" s="1"/>
  <c r="BO85" i="64"/>
  <c r="BO86" i="64" s="1"/>
  <c r="BO55" i="64"/>
  <c r="BN90" i="64"/>
  <c r="BM62" i="66"/>
  <c r="BN42" i="66"/>
  <c r="BO61" i="64" l="1"/>
  <c r="BO62" i="64" s="1"/>
  <c r="BO92" i="64"/>
  <c r="BO41" i="66"/>
  <c r="BO47" i="66" s="1"/>
  <c r="BO49" i="66" s="1"/>
  <c r="BN64" i="66"/>
  <c r="BN86" i="66"/>
  <c r="BP41" i="64"/>
  <c r="BP47" i="64" s="1"/>
  <c r="BP49" i="64" s="1"/>
  <c r="BO64" i="64"/>
  <c r="BN61" i="66"/>
  <c r="BN88" i="66"/>
  <c r="BN91" i="66" s="1"/>
  <c r="BN89" i="66"/>
  <c r="BO89" i="64"/>
  <c r="BO56" i="64"/>
  <c r="BO90" i="64" l="1"/>
  <c r="BP54" i="64"/>
  <c r="BP84" i="64"/>
  <c r="BP88" i="64" s="1"/>
  <c r="BP91" i="64" s="1"/>
  <c r="BP55" i="64"/>
  <c r="BP56" i="64" s="1"/>
  <c r="BP85" i="64"/>
  <c r="BO54" i="66"/>
  <c r="BO60" i="66" s="1"/>
  <c r="BO63" i="66" s="1"/>
  <c r="BO55" i="66"/>
  <c r="BO84" i="66"/>
  <c r="BO88" i="66" s="1"/>
  <c r="BO91" i="66" s="1"/>
  <c r="BO85" i="66"/>
  <c r="BN90" i="66"/>
  <c r="BO42" i="66"/>
  <c r="BN92" i="66"/>
  <c r="BN62" i="66"/>
  <c r="BP42" i="64"/>
  <c r="BO61" i="66" l="1"/>
  <c r="BO62" i="66" s="1"/>
  <c r="BO92" i="66"/>
  <c r="BP60" i="64"/>
  <c r="BP63" i="64" s="1"/>
  <c r="BP61" i="64"/>
  <c r="BO64" i="66"/>
  <c r="BP89" i="64"/>
  <c r="BP92" i="64"/>
  <c r="BO56" i="66"/>
  <c r="BO86" i="66"/>
  <c r="BP41" i="66"/>
  <c r="BP47" i="66" s="1"/>
  <c r="BP49" i="66" s="1"/>
  <c r="BQ41" i="64"/>
  <c r="BQ47" i="64" s="1"/>
  <c r="BQ49" i="64" s="1"/>
  <c r="BO89" i="66"/>
  <c r="BP86" i="64"/>
  <c r="BP42" i="66" l="1"/>
  <c r="BQ41" i="66" s="1"/>
  <c r="BQ47" i="66" s="1"/>
  <c r="BQ49" i="66" s="1"/>
  <c r="BQ42" i="64"/>
  <c r="BP62" i="64"/>
  <c r="BQ84" i="64"/>
  <c r="BQ88" i="64" s="1"/>
  <c r="BQ91" i="64" s="1"/>
  <c r="BQ54" i="64"/>
  <c r="BQ60" i="64" s="1"/>
  <c r="BQ63" i="64" s="1"/>
  <c r="BQ85" i="64"/>
  <c r="BQ55" i="64"/>
  <c r="BP64" i="64"/>
  <c r="BP90" i="64"/>
  <c r="BO90" i="66"/>
  <c r="BP84" i="66"/>
  <c r="BP88" i="66" s="1"/>
  <c r="BP91" i="66" s="1"/>
  <c r="BP54" i="66"/>
  <c r="BP85" i="66"/>
  <c r="BP86" i="66" s="1"/>
  <c r="BP55" i="66"/>
  <c r="BQ89" i="64" l="1"/>
  <c r="BQ90" i="64" s="1"/>
  <c r="BP89" i="66"/>
  <c r="BP90" i="66" s="1"/>
  <c r="BQ64" i="64"/>
  <c r="BQ42" i="66"/>
  <c r="BQ54" i="66"/>
  <c r="BQ60" i="66" s="1"/>
  <c r="BQ84" i="66"/>
  <c r="BQ88" i="66" s="1"/>
  <c r="BQ91" i="66" s="1"/>
  <c r="BQ55" i="66"/>
  <c r="BQ85" i="66"/>
  <c r="BQ92" i="64"/>
  <c r="BP56" i="66"/>
  <c r="BQ56" i="64"/>
  <c r="BR41" i="64"/>
  <c r="BR47" i="64" s="1"/>
  <c r="BR49" i="64" s="1"/>
  <c r="BP60" i="66"/>
  <c r="BP63" i="66" s="1"/>
  <c r="BP61" i="66"/>
  <c r="BP92" i="66"/>
  <c r="BQ61" i="64"/>
  <c r="BQ86" i="64"/>
  <c r="BQ89" i="66" l="1"/>
  <c r="BQ90" i="66" s="1"/>
  <c r="BQ92" i="66"/>
  <c r="BR84" i="64"/>
  <c r="BR54" i="64"/>
  <c r="BR60" i="64" s="1"/>
  <c r="BR63" i="64" s="1"/>
  <c r="BR85" i="64"/>
  <c r="BR86" i="64" s="1"/>
  <c r="BR55" i="64"/>
  <c r="BR42" i="64"/>
  <c r="BP64" i="66"/>
  <c r="BQ63" i="66"/>
  <c r="BP62" i="66"/>
  <c r="BQ61" i="66"/>
  <c r="BQ62" i="64"/>
  <c r="BQ56" i="66"/>
  <c r="BQ86" i="66"/>
  <c r="BR41" i="66"/>
  <c r="BR47" i="66" s="1"/>
  <c r="BR49" i="66" s="1"/>
  <c r="BR84" i="66" l="1"/>
  <c r="BR54" i="66"/>
  <c r="BR60" i="66" s="1"/>
  <c r="BR63" i="66" s="1"/>
  <c r="BR55" i="66"/>
  <c r="BR85" i="66"/>
  <c r="BR86" i="66" s="1"/>
  <c r="BQ64" i="66"/>
  <c r="BR88" i="64"/>
  <c r="BR91" i="64" s="1"/>
  <c r="BR89" i="64"/>
  <c r="BQ62" i="66"/>
  <c r="BR42" i="66"/>
  <c r="BR56" i="64"/>
  <c r="BR64" i="64"/>
  <c r="BS41" i="64"/>
  <c r="BS47" i="64" s="1"/>
  <c r="BS49" i="64" s="1"/>
  <c r="BR61" i="64"/>
  <c r="BR61" i="66" l="1"/>
  <c r="BR62" i="66" s="1"/>
  <c r="BR64" i="66"/>
  <c r="BR90" i="64"/>
  <c r="BR62" i="64"/>
  <c r="BR56" i="66"/>
  <c r="BS42" i="64"/>
  <c r="BS41" i="66"/>
  <c r="BS47" i="66" s="1"/>
  <c r="BS49" i="66" s="1"/>
  <c r="BR92" i="64"/>
  <c r="BR88" i="66"/>
  <c r="BR91" i="66" s="1"/>
  <c r="BR89" i="66"/>
  <c r="BS84" i="64"/>
  <c r="BS88" i="64" s="1"/>
  <c r="BS91" i="64" s="1"/>
  <c r="BS55" i="64"/>
  <c r="BS54" i="64"/>
  <c r="BS60" i="64" s="1"/>
  <c r="BS63" i="64" s="1"/>
  <c r="BS85" i="64"/>
  <c r="BS84" i="66" l="1"/>
  <c r="BS88" i="66" s="1"/>
  <c r="BS91" i="66" s="1"/>
  <c r="BS54" i="66"/>
  <c r="BS85" i="66"/>
  <c r="BS55" i="66"/>
  <c r="BS86" i="64"/>
  <c r="BS64" i="64"/>
  <c r="BT41" i="64"/>
  <c r="BT47" i="64" s="1"/>
  <c r="BT49" i="64" s="1"/>
  <c r="BS89" i="64"/>
  <c r="BS92" i="64"/>
  <c r="BS61" i="64"/>
  <c r="BS42" i="66"/>
  <c r="BR90" i="66"/>
  <c r="BR92" i="66"/>
  <c r="BS56" i="64"/>
  <c r="BS89" i="66" l="1"/>
  <c r="BS90" i="66" s="1"/>
  <c r="BS62" i="64"/>
  <c r="BS90" i="64"/>
  <c r="BT41" i="66"/>
  <c r="BT47" i="66" s="1"/>
  <c r="BT49" i="66" s="1"/>
  <c r="BS60" i="66"/>
  <c r="BS63" i="66" s="1"/>
  <c r="BS61" i="66"/>
  <c r="BT54" i="64"/>
  <c r="BT60" i="64" s="1"/>
  <c r="BT63" i="64" s="1"/>
  <c r="BT84" i="64"/>
  <c r="BT88" i="64" s="1"/>
  <c r="BT91" i="64" s="1"/>
  <c r="BT55" i="64"/>
  <c r="BT85" i="64"/>
  <c r="BT86" i="64" s="1"/>
  <c r="BT42" i="64"/>
  <c r="BS92" i="66"/>
  <c r="BS86" i="66"/>
  <c r="BS56" i="66"/>
  <c r="BT92" i="64" l="1"/>
  <c r="BT54" i="66"/>
  <c r="BT60" i="66" s="1"/>
  <c r="BT63" i="66" s="1"/>
  <c r="BT84" i="66"/>
  <c r="BT55" i="66"/>
  <c r="BT85" i="66"/>
  <c r="BT86" i="66" s="1"/>
  <c r="BU41" i="64"/>
  <c r="BU47" i="64" s="1"/>
  <c r="BU49" i="64" s="1"/>
  <c r="BS64" i="66"/>
  <c r="BT61" i="64"/>
  <c r="BT42" i="66"/>
  <c r="BT64" i="64"/>
  <c r="BT89" i="64"/>
  <c r="BS62" i="66"/>
  <c r="BT56" i="64"/>
  <c r="BT64" i="66" l="1"/>
  <c r="BU84" i="64"/>
  <c r="BU88" i="64" s="1"/>
  <c r="BU91" i="64" s="1"/>
  <c r="BU54" i="64"/>
  <c r="BU60" i="64" s="1"/>
  <c r="BU63" i="64" s="1"/>
  <c r="BU55" i="64"/>
  <c r="BU56" i="64" s="1"/>
  <c r="BU85" i="64"/>
  <c r="BT62" i="64"/>
  <c r="BT90" i="64"/>
  <c r="BT88" i="66"/>
  <c r="BT91" i="66" s="1"/>
  <c r="BT89" i="66"/>
  <c r="BU42" i="64"/>
  <c r="BT56" i="66"/>
  <c r="BT61" i="66"/>
  <c r="BU41" i="66"/>
  <c r="BU47" i="66" s="1"/>
  <c r="BU49" i="66" s="1"/>
  <c r="BU89" i="64" l="1"/>
  <c r="BU90" i="64" s="1"/>
  <c r="BU61" i="64"/>
  <c r="BT62" i="66"/>
  <c r="BV41" i="64"/>
  <c r="BV47" i="64" s="1"/>
  <c r="BV49" i="64" s="1"/>
  <c r="BU54" i="66"/>
  <c r="BU60" i="66" s="1"/>
  <c r="BU63" i="66" s="1"/>
  <c r="BU84" i="66"/>
  <c r="BU88" i="66" s="1"/>
  <c r="BU91" i="66" s="1"/>
  <c r="BU55" i="66"/>
  <c r="BU85" i="66"/>
  <c r="BT90" i="66"/>
  <c r="BU86" i="64"/>
  <c r="BU64" i="64"/>
  <c r="BU92" i="64"/>
  <c r="BU42" i="66"/>
  <c r="BT92" i="66"/>
  <c r="BU61" i="66" l="1"/>
  <c r="BU62" i="66" s="1"/>
  <c r="BU92" i="66"/>
  <c r="BV41" i="66"/>
  <c r="BV47" i="66" s="1"/>
  <c r="BV49" i="66" s="1"/>
  <c r="BV42" i="64"/>
  <c r="BV84" i="64"/>
  <c r="BV54" i="64"/>
  <c r="BV60" i="64" s="1"/>
  <c r="BV63" i="64" s="1"/>
  <c r="BV85" i="64"/>
  <c r="BV86" i="64" s="1"/>
  <c r="BV55" i="64"/>
  <c r="BU64" i="66"/>
  <c r="BU62" i="64"/>
  <c r="BU89" i="66"/>
  <c r="BU86" i="66"/>
  <c r="BU56" i="66"/>
  <c r="BU90" i="66" l="1"/>
  <c r="BV61" i="64"/>
  <c r="BW41" i="64"/>
  <c r="BW47" i="64" s="1"/>
  <c r="BW49" i="64" s="1"/>
  <c r="BV64" i="64"/>
  <c r="BV88" i="64"/>
  <c r="BV91" i="64" s="1"/>
  <c r="BV89" i="64"/>
  <c r="BV42" i="66"/>
  <c r="BV56" i="64"/>
  <c r="BV54" i="66"/>
  <c r="BV55" i="66"/>
  <c r="BV85" i="66"/>
  <c r="BV84" i="66"/>
  <c r="BV88" i="66" s="1"/>
  <c r="BV91" i="66" s="1"/>
  <c r="BW42" i="64" l="1"/>
  <c r="BX41" i="64" s="1"/>
  <c r="BX47" i="64" s="1"/>
  <c r="BX49" i="64" s="1"/>
  <c r="BV56" i="66"/>
  <c r="BV90" i="64"/>
  <c r="BV89" i="66"/>
  <c r="BV60" i="66"/>
  <c r="BV63" i="66" s="1"/>
  <c r="BV61" i="66"/>
  <c r="BV62" i="64"/>
  <c r="BV92" i="64"/>
  <c r="BV92" i="66"/>
  <c r="BW41" i="66"/>
  <c r="BW47" i="66" s="1"/>
  <c r="BW49" i="66" s="1"/>
  <c r="BV86" i="66"/>
  <c r="BW84" i="64"/>
  <c r="BW88" i="64" s="1"/>
  <c r="BW91" i="64" s="1"/>
  <c r="BW54" i="64"/>
  <c r="BW60" i="64" s="1"/>
  <c r="BW63" i="64" s="1"/>
  <c r="BW85" i="64"/>
  <c r="BW55" i="64"/>
  <c r="BW89" i="64" l="1"/>
  <c r="BW90" i="64" s="1"/>
  <c r="BW61" i="64"/>
  <c r="BW62" i="64" s="1"/>
  <c r="BW92" i="64"/>
  <c r="BX84" i="64"/>
  <c r="BX88" i="64" s="1"/>
  <c r="BX91" i="64" s="1"/>
  <c r="BX54" i="64"/>
  <c r="BX60" i="64" s="1"/>
  <c r="BX63" i="64" s="1"/>
  <c r="BX55" i="64"/>
  <c r="BX85" i="64"/>
  <c r="BW42" i="66"/>
  <c r="BV90" i="66"/>
  <c r="BW84" i="66"/>
  <c r="BW88" i="66" s="1"/>
  <c r="BW91" i="66" s="1"/>
  <c r="BW54" i="66"/>
  <c r="BW60" i="66" s="1"/>
  <c r="BW63" i="66" s="1"/>
  <c r="BW55" i="66"/>
  <c r="BW56" i="66" s="1"/>
  <c r="BW85" i="66"/>
  <c r="BW86" i="64"/>
  <c r="BW64" i="64"/>
  <c r="BV62" i="66"/>
  <c r="BX42" i="64"/>
  <c r="BV64" i="66"/>
  <c r="BW56" i="64"/>
  <c r="BX56" i="64" l="1"/>
  <c r="BX89" i="64"/>
  <c r="BX90" i="64" s="1"/>
  <c r="BX92" i="64"/>
  <c r="BW64" i="66"/>
  <c r="BX41" i="66"/>
  <c r="BX47" i="66" s="1"/>
  <c r="BX49" i="66" s="1"/>
  <c r="BY41" i="64"/>
  <c r="BY47" i="64" s="1"/>
  <c r="BY49" i="64" s="1"/>
  <c r="BX61" i="64"/>
  <c r="BX64" i="64"/>
  <c r="BW92" i="66"/>
  <c r="BX86" i="64"/>
  <c r="BW89" i="66"/>
  <c r="BW61" i="66"/>
  <c r="BW86" i="66"/>
  <c r="BW90" i="66" l="1"/>
  <c r="BX54" i="66"/>
  <c r="BX60" i="66" s="1"/>
  <c r="BX63" i="66" s="1"/>
  <c r="BX84" i="66"/>
  <c r="BX88" i="66" s="1"/>
  <c r="BX91" i="66" s="1"/>
  <c r="BX55" i="66"/>
  <c r="BX85" i="66"/>
  <c r="BX86" i="66" s="1"/>
  <c r="BY84" i="64"/>
  <c r="BY54" i="64"/>
  <c r="BY60" i="64" s="1"/>
  <c r="BY63" i="64" s="1"/>
  <c r="BY55" i="64"/>
  <c r="BY85" i="64"/>
  <c r="BX42" i="66"/>
  <c r="BW62" i="66"/>
  <c r="BX62" i="64"/>
  <c r="BY42" i="64"/>
  <c r="BY61" i="64" l="1"/>
  <c r="BY62" i="64" s="1"/>
  <c r="BY41" i="66"/>
  <c r="BY47" i="66" s="1"/>
  <c r="BY49" i="66" s="1"/>
  <c r="BY56" i="64"/>
  <c r="BX56" i="66"/>
  <c r="BX92" i="66"/>
  <c r="BY64" i="64"/>
  <c r="BX89" i="66"/>
  <c r="BZ41" i="64"/>
  <c r="BZ47" i="64" s="1"/>
  <c r="BZ49" i="64" s="1"/>
  <c r="BX64" i="66"/>
  <c r="BY86" i="64"/>
  <c r="BX61" i="66"/>
  <c r="BY88" i="64"/>
  <c r="BY91" i="64" s="1"/>
  <c r="BY89" i="64"/>
  <c r="BY84" i="66" l="1"/>
  <c r="BY88" i="66" s="1"/>
  <c r="BY91" i="66" s="1"/>
  <c r="BY54" i="66"/>
  <c r="BY60" i="66" s="1"/>
  <c r="BY63" i="66" s="1"/>
  <c r="BY55" i="66"/>
  <c r="BY56" i="66" s="1"/>
  <c r="BY85" i="66"/>
  <c r="BY90" i="64"/>
  <c r="BY92" i="64"/>
  <c r="BY42" i="66"/>
  <c r="BZ42" i="64"/>
  <c r="BX62" i="66"/>
  <c r="BZ54" i="64"/>
  <c r="BZ84" i="64"/>
  <c r="BZ88" i="64" s="1"/>
  <c r="BZ91" i="64" s="1"/>
  <c r="BZ85" i="64"/>
  <c r="BZ86" i="64" s="1"/>
  <c r="BZ55" i="64"/>
  <c r="BZ56" i="64" s="1"/>
  <c r="BX90" i="66"/>
  <c r="BY89" i="66" l="1"/>
  <c r="BY90" i="66" s="1"/>
  <c r="BY61" i="66"/>
  <c r="BY62" i="66" s="1"/>
  <c r="BZ89" i="64"/>
  <c r="BZ90" i="64" s="1"/>
  <c r="BZ92" i="64"/>
  <c r="BY86" i="66"/>
  <c r="CA41" i="64"/>
  <c r="CA47" i="64" s="1"/>
  <c r="CA49" i="64" s="1"/>
  <c r="BY64" i="66"/>
  <c r="BZ41" i="66"/>
  <c r="BZ47" i="66" s="1"/>
  <c r="BZ49" i="66" s="1"/>
  <c r="BZ60" i="64"/>
  <c r="BZ63" i="64" s="1"/>
  <c r="BZ61" i="64"/>
  <c r="BY92" i="66"/>
  <c r="BZ62" i="64" l="1"/>
  <c r="BZ64" i="64"/>
  <c r="BZ42" i="66"/>
  <c r="CA42" i="64"/>
  <c r="BZ54" i="66"/>
  <c r="BZ84" i="66"/>
  <c r="BZ55" i="66"/>
  <c r="BZ85" i="66"/>
  <c r="BZ86" i="66" s="1"/>
  <c r="CA84" i="64"/>
  <c r="CA54" i="64"/>
  <c r="CA60" i="64" s="1"/>
  <c r="CA63" i="64" s="1"/>
  <c r="CA55" i="64"/>
  <c r="CA85" i="64"/>
  <c r="CA88" i="64" l="1"/>
  <c r="CA91" i="64" s="1"/>
  <c r="CA89" i="64"/>
  <c r="CA41" i="66"/>
  <c r="CA47" i="66" s="1"/>
  <c r="CA49" i="66" s="1"/>
  <c r="CA86" i="64"/>
  <c r="BZ56" i="66"/>
  <c r="BZ88" i="66"/>
  <c r="BZ91" i="66" s="1"/>
  <c r="BZ89" i="66"/>
  <c r="BZ60" i="66"/>
  <c r="BZ63" i="66" s="1"/>
  <c r="BZ61" i="66"/>
  <c r="CA61" i="64"/>
  <c r="CA64" i="64"/>
  <c r="CA56" i="64"/>
  <c r="CB41" i="64"/>
  <c r="CB47" i="64" s="1"/>
  <c r="CB49" i="64" s="1"/>
  <c r="BZ64" i="66" l="1"/>
  <c r="BZ92" i="66"/>
  <c r="BZ90" i="66"/>
  <c r="CA42" i="66"/>
  <c r="CA90" i="64"/>
  <c r="CA54" i="66"/>
  <c r="CA60" i="66" s="1"/>
  <c r="CA63" i="66" s="1"/>
  <c r="CA84" i="66"/>
  <c r="CA88" i="66" s="1"/>
  <c r="CA91" i="66" s="1"/>
  <c r="CA85" i="66"/>
  <c r="CA55" i="66"/>
  <c r="CB42" i="64"/>
  <c r="CA92" i="64"/>
  <c r="CB84" i="64"/>
  <c r="CB88" i="64" s="1"/>
  <c r="CB91" i="64" s="1"/>
  <c r="CB54" i="64"/>
  <c r="CB60" i="64" s="1"/>
  <c r="CB63" i="64" s="1"/>
  <c r="CB85" i="64"/>
  <c r="CB86" i="64" s="1"/>
  <c r="CB55" i="64"/>
  <c r="CB56" i="64" s="1"/>
  <c r="CA62" i="64"/>
  <c r="BZ62" i="66"/>
  <c r="CB61" i="64" l="1"/>
  <c r="CB62" i="64" s="1"/>
  <c r="CA89" i="66"/>
  <c r="CA90" i="66" s="1"/>
  <c r="CA92" i="66"/>
  <c r="CB92" i="64"/>
  <c r="CA64" i="66"/>
  <c r="CC41" i="64"/>
  <c r="CC47" i="64" s="1"/>
  <c r="CC49" i="64" s="1"/>
  <c r="CA61" i="66"/>
  <c r="CA56" i="66"/>
  <c r="CB89" i="64"/>
  <c r="CB64" i="64"/>
  <c r="CA86" i="66"/>
  <c r="CB41" i="66"/>
  <c r="CB47" i="66" s="1"/>
  <c r="CB49" i="66" s="1"/>
  <c r="CC42" i="64" l="1"/>
  <c r="CA62" i="66"/>
  <c r="CC54" i="64"/>
  <c r="CC84" i="64"/>
  <c r="CC88" i="64" s="1"/>
  <c r="CC91" i="64" s="1"/>
  <c r="CC85" i="64"/>
  <c r="CC55" i="64"/>
  <c r="CB42" i="66"/>
  <c r="CB54" i="66"/>
  <c r="CB60" i="66" s="1"/>
  <c r="CB63" i="66" s="1"/>
  <c r="CB84" i="66"/>
  <c r="CB85" i="66"/>
  <c r="CB86" i="66" s="1"/>
  <c r="CB55" i="66"/>
  <c r="CB56" i="66" s="1"/>
  <c r="CB90" i="64"/>
  <c r="CC89" i="64" l="1"/>
  <c r="CC90" i="64" s="1"/>
  <c r="CC41" i="66"/>
  <c r="CC47" i="66" s="1"/>
  <c r="CC49" i="66" s="1"/>
  <c r="CC60" i="64"/>
  <c r="CC63" i="64" s="1"/>
  <c r="CC61" i="64"/>
  <c r="CB61" i="66"/>
  <c r="CB64" i="66"/>
  <c r="CC86" i="64"/>
  <c r="CB88" i="66"/>
  <c r="CB91" i="66" s="1"/>
  <c r="CB89" i="66"/>
  <c r="CC56" i="64"/>
  <c r="CC92" i="64"/>
  <c r="CD41" i="64"/>
  <c r="CD47" i="64" s="1"/>
  <c r="CD49" i="64" s="1"/>
  <c r="CD42" i="64" l="1"/>
  <c r="CB62" i="66"/>
  <c r="CD54" i="64"/>
  <c r="CD60" i="64" s="1"/>
  <c r="CD63" i="64" s="1"/>
  <c r="CD84" i="64"/>
  <c r="CD55" i="64"/>
  <c r="CD85" i="64"/>
  <c r="CD86" i="64" s="1"/>
  <c r="CC42" i="66"/>
  <c r="CC84" i="66"/>
  <c r="CC88" i="66" s="1"/>
  <c r="CC91" i="66" s="1"/>
  <c r="CC54" i="66"/>
  <c r="CC60" i="66" s="1"/>
  <c r="CC63" i="66" s="1"/>
  <c r="CC85" i="66"/>
  <c r="CC55" i="66"/>
  <c r="CC62" i="64"/>
  <c r="CC64" i="64"/>
  <c r="CB90" i="66"/>
  <c r="CB92" i="66"/>
  <c r="CC92" i="66" l="1"/>
  <c r="CC56" i="66"/>
  <c r="CD64" i="64"/>
  <c r="CD88" i="64"/>
  <c r="CD91" i="64" s="1"/>
  <c r="CD89" i="64"/>
  <c r="CD61" i="64"/>
  <c r="CD41" i="66"/>
  <c r="CD47" i="66" s="1"/>
  <c r="CD49" i="66" s="1"/>
  <c r="CC61" i="66"/>
  <c r="CC86" i="66"/>
  <c r="CC64" i="66"/>
  <c r="CC89" i="66"/>
  <c r="CD56" i="64"/>
  <c r="CE41" i="64"/>
  <c r="CE47" i="64" s="1"/>
  <c r="CE49" i="64" s="1"/>
  <c r="CE84" i="64" l="1"/>
  <c r="CE88" i="64" s="1"/>
  <c r="CE91" i="64" s="1"/>
  <c r="CE54" i="64"/>
  <c r="CE60" i="64" s="1"/>
  <c r="CE63" i="64" s="1"/>
  <c r="CE85" i="64"/>
  <c r="CE55" i="64"/>
  <c r="CD62" i="64"/>
  <c r="CE42" i="64"/>
  <c r="CD84" i="66"/>
  <c r="CD88" i="66" s="1"/>
  <c r="CD91" i="66" s="1"/>
  <c r="CD55" i="66"/>
  <c r="CD54" i="66"/>
  <c r="CD60" i="66" s="1"/>
  <c r="CD63" i="66" s="1"/>
  <c r="CD85" i="66"/>
  <c r="CD86" i="66" s="1"/>
  <c r="CD90" i="64"/>
  <c r="CD92" i="64"/>
  <c r="CC62" i="66"/>
  <c r="CC90" i="66"/>
  <c r="CD42" i="66"/>
  <c r="CE61" i="64" l="1"/>
  <c r="CE62" i="64" s="1"/>
  <c r="CE89" i="64"/>
  <c r="CE90" i="64" s="1"/>
  <c r="CD92" i="66"/>
  <c r="CE86" i="64"/>
  <c r="CD64" i="66"/>
  <c r="CF41" i="64"/>
  <c r="CE64" i="64"/>
  <c r="CE92" i="64"/>
  <c r="CE41" i="66"/>
  <c r="CE47" i="66" s="1"/>
  <c r="CE49" i="66" s="1"/>
  <c r="CD89" i="66"/>
  <c r="CE56" i="64"/>
  <c r="CD61" i="66"/>
  <c r="CD56" i="66"/>
  <c r="CD62" i="66" l="1"/>
  <c r="CF47" i="64"/>
  <c r="D41" i="64"/>
  <c r="D42" i="64" s="1"/>
  <c r="CD90" i="66"/>
  <c r="CF42" i="64"/>
  <c r="CE85" i="66"/>
  <c r="CE84" i="66"/>
  <c r="CE88" i="66" s="1"/>
  <c r="CE91" i="66" s="1"/>
  <c r="CE54" i="66"/>
  <c r="CE60" i="66" s="1"/>
  <c r="CE63" i="66" s="1"/>
  <c r="CE55" i="66"/>
  <c r="CE42" i="66"/>
  <c r="CE89" i="66" l="1"/>
  <c r="CE90" i="66" s="1"/>
  <c r="CE92" i="66"/>
  <c r="CF41" i="66"/>
  <c r="CE86" i="66"/>
  <c r="CE61" i="66"/>
  <c r="CE64" i="66"/>
  <c r="CF49" i="64"/>
  <c r="D47" i="64"/>
  <c r="CE56" i="66"/>
  <c r="CF47" i="66" l="1"/>
  <c r="D41" i="66"/>
  <c r="D42" i="66" s="1"/>
  <c r="CE62" i="66"/>
  <c r="CF42" i="66"/>
  <c r="CF54" i="64"/>
  <c r="CF84" i="64"/>
  <c r="CF55" i="64"/>
  <c r="CF85" i="64"/>
  <c r="D49" i="64"/>
  <c r="D55" i="64" l="1"/>
  <c r="D56" i="64" s="1"/>
  <c r="CF56" i="64"/>
  <c r="C96" i="64" s="1"/>
  <c r="D85" i="64"/>
  <c r="D86" i="64" s="1"/>
  <c r="CF86" i="64"/>
  <c r="C100" i="64" s="1"/>
  <c r="CF88" i="64"/>
  <c r="E13" i="64"/>
  <c r="J5" i="68" s="1"/>
  <c r="D84" i="64"/>
  <c r="D89" i="64" s="1"/>
  <c r="CF89" i="64"/>
  <c r="CF90" i="64" s="1"/>
  <c r="D90" i="64" s="1"/>
  <c r="CF60" i="64"/>
  <c r="D54" i="64"/>
  <c r="D61" i="64" s="1"/>
  <c r="CF61" i="64"/>
  <c r="CF62" i="64" s="1"/>
  <c r="D62" i="64" s="1"/>
  <c r="CF49" i="66"/>
  <c r="D47" i="66"/>
  <c r="D60" i="64" l="1"/>
  <c r="CF63" i="64"/>
  <c r="CF64" i="64" s="1"/>
  <c r="D64" i="64" s="1"/>
  <c r="BS95" i="64"/>
  <c r="BS59" i="64" s="1"/>
  <c r="I95" i="64"/>
  <c r="I59" i="64" s="1"/>
  <c r="AG95" i="64"/>
  <c r="AG59" i="64" s="1"/>
  <c r="S95" i="64"/>
  <c r="S59" i="64" s="1"/>
  <c r="AT95" i="64"/>
  <c r="AT59" i="64" s="1"/>
  <c r="BJ95" i="64"/>
  <c r="BJ59" i="64" s="1"/>
  <c r="CA95" i="64"/>
  <c r="CA59" i="64" s="1"/>
  <c r="R95" i="64"/>
  <c r="R59" i="64" s="1"/>
  <c r="W95" i="64"/>
  <c r="W59" i="64" s="1"/>
  <c r="Q95" i="64"/>
  <c r="Q59" i="64" s="1"/>
  <c r="BO95" i="64"/>
  <c r="BO59" i="64" s="1"/>
  <c r="AJ95" i="64"/>
  <c r="AJ59" i="64" s="1"/>
  <c r="AL95" i="64"/>
  <c r="AL59" i="64" s="1"/>
  <c r="Y95" i="64"/>
  <c r="Y59" i="64" s="1"/>
  <c r="BD95" i="64"/>
  <c r="BD59" i="64" s="1"/>
  <c r="AM95" i="64"/>
  <c r="AM59" i="64" s="1"/>
  <c r="BP95" i="64"/>
  <c r="BP59" i="64" s="1"/>
  <c r="BG95" i="64"/>
  <c r="BG59" i="64" s="1"/>
  <c r="AI95" i="64"/>
  <c r="AI59" i="64" s="1"/>
  <c r="AC95" i="64"/>
  <c r="AC59" i="64" s="1"/>
  <c r="BN95" i="64"/>
  <c r="BN59" i="64" s="1"/>
  <c r="BH95" i="64"/>
  <c r="BH59" i="64" s="1"/>
  <c r="BV95" i="64"/>
  <c r="BV59" i="64" s="1"/>
  <c r="G95" i="64"/>
  <c r="G59" i="64" s="1"/>
  <c r="BW95" i="64"/>
  <c r="BW59" i="64" s="1"/>
  <c r="AP95" i="64"/>
  <c r="AP59" i="64" s="1"/>
  <c r="CB95" i="64"/>
  <c r="CB59" i="64" s="1"/>
  <c r="AA95" i="64"/>
  <c r="AA59" i="64" s="1"/>
  <c r="BT95" i="64"/>
  <c r="BT59" i="64" s="1"/>
  <c r="AH95" i="64"/>
  <c r="AH59" i="64" s="1"/>
  <c r="M95" i="64"/>
  <c r="M59" i="64" s="1"/>
  <c r="AW95" i="64"/>
  <c r="AW59" i="64" s="1"/>
  <c r="AB95" i="64"/>
  <c r="AB59" i="64" s="1"/>
  <c r="BX95" i="64"/>
  <c r="BX59" i="64" s="1"/>
  <c r="AV95" i="64"/>
  <c r="AV59" i="64" s="1"/>
  <c r="BB95" i="64"/>
  <c r="BB59" i="64" s="1"/>
  <c r="N95" i="64"/>
  <c r="N59" i="64" s="1"/>
  <c r="BC95" i="64"/>
  <c r="BC59" i="64" s="1"/>
  <c r="Z95" i="64"/>
  <c r="Z59" i="64" s="1"/>
  <c r="BZ95" i="64"/>
  <c r="BZ59" i="64" s="1"/>
  <c r="V95" i="64"/>
  <c r="V59" i="64" s="1"/>
  <c r="AR95" i="64"/>
  <c r="AR59" i="64" s="1"/>
  <c r="AD95" i="64"/>
  <c r="AD59" i="64" s="1"/>
  <c r="AX95" i="64"/>
  <c r="AX59" i="64" s="1"/>
  <c r="BL95" i="64"/>
  <c r="BL59" i="64" s="1"/>
  <c r="P95" i="64"/>
  <c r="P59" i="64" s="1"/>
  <c r="AS95" i="64"/>
  <c r="AS59" i="64" s="1"/>
  <c r="T95" i="64"/>
  <c r="T59" i="64" s="1"/>
  <c r="BY95" i="64"/>
  <c r="BY59" i="64" s="1"/>
  <c r="J95" i="64"/>
  <c r="J59" i="64" s="1"/>
  <c r="CE95" i="64"/>
  <c r="CE59" i="64" s="1"/>
  <c r="AQ95" i="64"/>
  <c r="AQ59" i="64" s="1"/>
  <c r="BK95" i="64"/>
  <c r="BK59" i="64" s="1"/>
  <c r="L95" i="64"/>
  <c r="L59" i="64" s="1"/>
  <c r="CD95" i="64"/>
  <c r="CD59" i="64" s="1"/>
  <c r="CF95" i="64"/>
  <c r="CF59" i="64" s="1"/>
  <c r="BF95" i="64"/>
  <c r="BF59" i="64" s="1"/>
  <c r="AK95" i="64"/>
  <c r="AK59" i="64" s="1"/>
  <c r="BE95" i="64"/>
  <c r="BE59" i="64" s="1"/>
  <c r="AO95" i="64"/>
  <c r="AO59" i="64" s="1"/>
  <c r="CC95" i="64"/>
  <c r="CC59" i="64" s="1"/>
  <c r="AN95" i="64"/>
  <c r="AN59" i="64" s="1"/>
  <c r="BU95" i="64"/>
  <c r="BU59" i="64" s="1"/>
  <c r="BA95" i="64"/>
  <c r="BA59" i="64" s="1"/>
  <c r="BM95" i="64"/>
  <c r="BM59" i="64" s="1"/>
  <c r="X95" i="64"/>
  <c r="X59" i="64" s="1"/>
  <c r="BR95" i="64"/>
  <c r="BR59" i="64" s="1"/>
  <c r="BQ95" i="64"/>
  <c r="BQ59" i="64" s="1"/>
  <c r="AF95" i="64"/>
  <c r="AF59" i="64" s="1"/>
  <c r="H95" i="64"/>
  <c r="H59" i="64" s="1"/>
  <c r="AZ95" i="64"/>
  <c r="AZ59" i="64" s="1"/>
  <c r="AY95" i="64"/>
  <c r="AY59" i="64" s="1"/>
  <c r="AU95" i="64"/>
  <c r="AU59" i="64" s="1"/>
  <c r="K95" i="64"/>
  <c r="K59" i="64" s="1"/>
  <c r="U95" i="64"/>
  <c r="U59" i="64" s="1"/>
  <c r="F95" i="64"/>
  <c r="F59" i="64" s="1"/>
  <c r="E95" i="64"/>
  <c r="E59" i="64" s="1"/>
  <c r="AE95" i="64"/>
  <c r="AE59" i="64" s="1"/>
  <c r="O95" i="64"/>
  <c r="O59" i="64" s="1"/>
  <c r="BI95" i="64"/>
  <c r="BI59" i="64" s="1"/>
  <c r="U99" i="64"/>
  <c r="U87" i="64" s="1"/>
  <c r="AJ99" i="64"/>
  <c r="AJ87" i="64" s="1"/>
  <c r="O99" i="64"/>
  <c r="O87" i="64" s="1"/>
  <c r="AB99" i="64"/>
  <c r="AB87" i="64" s="1"/>
  <c r="AE99" i="64"/>
  <c r="AE87" i="64" s="1"/>
  <c r="J99" i="64"/>
  <c r="J87" i="64" s="1"/>
  <c r="AZ99" i="64"/>
  <c r="AZ87" i="64" s="1"/>
  <c r="AM99" i="64"/>
  <c r="AM87" i="64" s="1"/>
  <c r="CF99" i="64"/>
  <c r="CF87" i="64" s="1"/>
  <c r="BO99" i="64"/>
  <c r="BO87" i="64" s="1"/>
  <c r="CD99" i="64"/>
  <c r="CD87" i="64" s="1"/>
  <c r="BC99" i="64"/>
  <c r="BC87" i="64" s="1"/>
  <c r="AW99" i="64"/>
  <c r="AW87" i="64" s="1"/>
  <c r="AO99" i="64"/>
  <c r="AO87" i="64" s="1"/>
  <c r="CC99" i="64"/>
  <c r="CC87" i="64" s="1"/>
  <c r="AR99" i="64"/>
  <c r="AR87" i="64" s="1"/>
  <c r="AF99" i="64"/>
  <c r="AF87" i="64" s="1"/>
  <c r="I99" i="64"/>
  <c r="I87" i="64" s="1"/>
  <c r="K99" i="64"/>
  <c r="K87" i="64" s="1"/>
  <c r="AY99" i="64"/>
  <c r="AY87" i="64" s="1"/>
  <c r="AH99" i="64"/>
  <c r="AH87" i="64" s="1"/>
  <c r="AI99" i="64"/>
  <c r="AI87" i="64" s="1"/>
  <c r="BX99" i="64"/>
  <c r="BX87" i="64" s="1"/>
  <c r="W99" i="64"/>
  <c r="W87" i="64" s="1"/>
  <c r="AN99" i="64"/>
  <c r="AN87" i="64" s="1"/>
  <c r="AD99" i="64"/>
  <c r="AD87" i="64" s="1"/>
  <c r="Q99" i="64"/>
  <c r="Q87" i="64" s="1"/>
  <c r="BR99" i="64"/>
  <c r="BR87" i="64" s="1"/>
  <c r="BE99" i="64"/>
  <c r="BE87" i="64" s="1"/>
  <c r="AA99" i="64"/>
  <c r="AA87" i="64" s="1"/>
  <c r="CA99" i="64"/>
  <c r="CA87" i="64" s="1"/>
  <c r="S99" i="64"/>
  <c r="S87" i="64" s="1"/>
  <c r="AG99" i="64"/>
  <c r="AG87" i="64" s="1"/>
  <c r="AP99" i="64"/>
  <c r="AP87" i="64" s="1"/>
  <c r="P99" i="64"/>
  <c r="P87" i="64" s="1"/>
  <c r="AX99" i="64"/>
  <c r="AX87" i="64" s="1"/>
  <c r="BQ99" i="64"/>
  <c r="BQ87" i="64" s="1"/>
  <c r="BH99" i="64"/>
  <c r="BH87" i="64" s="1"/>
  <c r="BW99" i="64"/>
  <c r="BW87" i="64" s="1"/>
  <c r="BI99" i="64"/>
  <c r="BI87" i="64" s="1"/>
  <c r="Z99" i="64"/>
  <c r="Z87" i="64" s="1"/>
  <c r="BL99" i="64"/>
  <c r="BL87" i="64" s="1"/>
  <c r="AK99" i="64"/>
  <c r="AK87" i="64" s="1"/>
  <c r="BM99" i="64"/>
  <c r="BM87" i="64" s="1"/>
  <c r="BY99" i="64"/>
  <c r="BY87" i="64" s="1"/>
  <c r="AU99" i="64"/>
  <c r="AU87" i="64" s="1"/>
  <c r="BS99" i="64"/>
  <c r="BS87" i="64" s="1"/>
  <c r="AS99" i="64"/>
  <c r="AS87" i="64" s="1"/>
  <c r="BA99" i="64"/>
  <c r="BA87" i="64" s="1"/>
  <c r="CB99" i="64"/>
  <c r="CB87" i="64" s="1"/>
  <c r="BN99" i="64"/>
  <c r="BN87" i="64" s="1"/>
  <c r="T99" i="64"/>
  <c r="T87" i="64" s="1"/>
  <c r="BV99" i="64"/>
  <c r="BV87" i="64" s="1"/>
  <c r="N99" i="64"/>
  <c r="N87" i="64" s="1"/>
  <c r="BP99" i="64"/>
  <c r="BP87" i="64" s="1"/>
  <c r="Y99" i="64"/>
  <c r="Y87" i="64" s="1"/>
  <c r="L99" i="64"/>
  <c r="L87" i="64" s="1"/>
  <c r="BG99" i="64"/>
  <c r="BG87" i="64" s="1"/>
  <c r="BZ99" i="64"/>
  <c r="BZ87" i="64" s="1"/>
  <c r="X99" i="64"/>
  <c r="X87" i="64" s="1"/>
  <c r="BU99" i="64"/>
  <c r="BU87" i="64" s="1"/>
  <c r="H99" i="64"/>
  <c r="H87" i="64" s="1"/>
  <c r="BD99" i="64"/>
  <c r="BD87" i="64" s="1"/>
  <c r="AT99" i="64"/>
  <c r="AT87" i="64" s="1"/>
  <c r="G99" i="64"/>
  <c r="G87" i="64" s="1"/>
  <c r="AQ99" i="64"/>
  <c r="AQ87" i="64" s="1"/>
  <c r="R99" i="64"/>
  <c r="R87" i="64" s="1"/>
  <c r="CE99" i="64"/>
  <c r="CE87" i="64" s="1"/>
  <c r="BK99" i="64"/>
  <c r="BK87" i="64" s="1"/>
  <c r="M99" i="64"/>
  <c r="M87" i="64" s="1"/>
  <c r="V99" i="64"/>
  <c r="V87" i="64" s="1"/>
  <c r="BB99" i="64"/>
  <c r="BB87" i="64" s="1"/>
  <c r="AL99" i="64"/>
  <c r="AL87" i="64" s="1"/>
  <c r="AC99" i="64"/>
  <c r="AC87" i="64" s="1"/>
  <c r="BF99" i="64"/>
  <c r="BF87" i="64" s="1"/>
  <c r="BT99" i="64"/>
  <c r="BT87" i="64" s="1"/>
  <c r="AV99" i="64"/>
  <c r="AV87" i="64" s="1"/>
  <c r="BJ99" i="64"/>
  <c r="BJ87" i="64" s="1"/>
  <c r="F99" i="64"/>
  <c r="F87" i="64" s="1"/>
  <c r="E99" i="64"/>
  <c r="E87" i="64" s="1"/>
  <c r="CF54" i="66"/>
  <c r="CF84" i="66"/>
  <c r="CF55" i="66"/>
  <c r="CF85" i="66"/>
  <c r="D49" i="66"/>
  <c r="D88" i="64"/>
  <c r="D91" i="64" s="1"/>
  <c r="E11" i="64" s="1"/>
  <c r="CF91" i="64"/>
  <c r="CF92" i="64" s="1"/>
  <c r="D92" i="64" s="1"/>
  <c r="E14" i="64" s="1"/>
  <c r="J6" i="68" s="1"/>
  <c r="D87" i="64" l="1"/>
  <c r="E12" i="64" s="1"/>
  <c r="J3" i="68"/>
  <c r="D55" i="66"/>
  <c r="D56" i="66" s="1"/>
  <c r="CF56" i="66"/>
  <c r="C96" i="66" s="1"/>
  <c r="D85" i="66"/>
  <c r="D86" i="66" s="1"/>
  <c r="CF86" i="66"/>
  <c r="C100" i="66" s="1"/>
  <c r="CF88" i="66"/>
  <c r="E13" i="66"/>
  <c r="I13" i="64" s="1"/>
  <c r="D84" i="66"/>
  <c r="D89" i="66" s="1"/>
  <c r="CF89" i="66"/>
  <c r="CF90" i="66" s="1"/>
  <c r="D90" i="66" s="1"/>
  <c r="CF60" i="66"/>
  <c r="D54" i="66"/>
  <c r="D61" i="66" s="1"/>
  <c r="CF61" i="66"/>
  <c r="CF62" i="66" s="1"/>
  <c r="D62" i="66" s="1"/>
  <c r="D59" i="64"/>
  <c r="D63" i="64"/>
  <c r="D11" i="64"/>
  <c r="J4" i="68" l="1"/>
  <c r="CF95" i="66"/>
  <c r="CF59" i="66" s="1"/>
  <c r="BJ95" i="66"/>
  <c r="BJ59" i="66" s="1"/>
  <c r="X95" i="66"/>
  <c r="X59" i="66" s="1"/>
  <c r="AH95" i="66"/>
  <c r="AH59" i="66" s="1"/>
  <c r="BT95" i="66"/>
  <c r="BT59" i="66" s="1"/>
  <c r="BW95" i="66"/>
  <c r="BW59" i="66" s="1"/>
  <c r="W95" i="66"/>
  <c r="W59" i="66" s="1"/>
  <c r="I95" i="66"/>
  <c r="I59" i="66" s="1"/>
  <c r="BZ95" i="66"/>
  <c r="BZ59" i="66" s="1"/>
  <c r="BM95" i="66"/>
  <c r="BM59" i="66" s="1"/>
  <c r="AV95" i="66"/>
  <c r="AV59" i="66" s="1"/>
  <c r="AY95" i="66"/>
  <c r="AY59" i="66" s="1"/>
  <c r="BO95" i="66"/>
  <c r="BO59" i="66" s="1"/>
  <c r="AA95" i="66"/>
  <c r="AA59" i="66" s="1"/>
  <c r="T95" i="66"/>
  <c r="T59" i="66" s="1"/>
  <c r="AU95" i="66"/>
  <c r="AU59" i="66" s="1"/>
  <c r="BA95" i="66"/>
  <c r="BA59" i="66" s="1"/>
  <c r="BS95" i="66"/>
  <c r="BS59" i="66" s="1"/>
  <c r="Y95" i="66"/>
  <c r="Y59" i="66" s="1"/>
  <c r="AZ95" i="66"/>
  <c r="AZ59" i="66" s="1"/>
  <c r="Q95" i="66"/>
  <c r="Q59" i="66" s="1"/>
  <c r="BL95" i="66"/>
  <c r="BL59" i="66" s="1"/>
  <c r="BQ95" i="66"/>
  <c r="BQ59" i="66" s="1"/>
  <c r="CE95" i="66"/>
  <c r="CE59" i="66" s="1"/>
  <c r="BH95" i="66"/>
  <c r="BH59" i="66" s="1"/>
  <c r="AK95" i="66"/>
  <c r="AK59" i="66" s="1"/>
  <c r="CC95" i="66"/>
  <c r="CC59" i="66" s="1"/>
  <c r="S95" i="66"/>
  <c r="S59" i="66" s="1"/>
  <c r="AL95" i="66"/>
  <c r="AL59" i="66" s="1"/>
  <c r="V95" i="66"/>
  <c r="V59" i="66" s="1"/>
  <c r="K95" i="66"/>
  <c r="K59" i="66" s="1"/>
  <c r="BE95" i="66"/>
  <c r="BE59" i="66" s="1"/>
  <c r="H95" i="66"/>
  <c r="H59" i="66" s="1"/>
  <c r="N95" i="66"/>
  <c r="N59" i="66" s="1"/>
  <c r="CB95" i="66"/>
  <c r="CB59" i="66" s="1"/>
  <c r="J95" i="66"/>
  <c r="J59" i="66" s="1"/>
  <c r="BF95" i="66"/>
  <c r="BF59" i="66" s="1"/>
  <c r="BU95" i="66"/>
  <c r="BU59" i="66" s="1"/>
  <c r="Z95" i="66"/>
  <c r="Z59" i="66" s="1"/>
  <c r="AD95" i="66"/>
  <c r="AD59" i="66" s="1"/>
  <c r="AI95" i="66"/>
  <c r="AI59" i="66" s="1"/>
  <c r="BG95" i="66"/>
  <c r="BG59" i="66" s="1"/>
  <c r="BC95" i="66"/>
  <c r="BC59" i="66" s="1"/>
  <c r="AB95" i="66"/>
  <c r="AB59" i="66" s="1"/>
  <c r="U95" i="66"/>
  <c r="U59" i="66" s="1"/>
  <c r="G95" i="66"/>
  <c r="G59" i="66" s="1"/>
  <c r="BR95" i="66"/>
  <c r="BR59" i="66" s="1"/>
  <c r="BD95" i="66"/>
  <c r="BD59" i="66" s="1"/>
  <c r="BB95" i="66"/>
  <c r="BB59" i="66" s="1"/>
  <c r="M95" i="66"/>
  <c r="M59" i="66" s="1"/>
  <c r="AP95" i="66"/>
  <c r="AP59" i="66" s="1"/>
  <c r="BN95" i="66"/>
  <c r="BN59" i="66" s="1"/>
  <c r="AJ95" i="66"/>
  <c r="AJ59" i="66" s="1"/>
  <c r="L95" i="66"/>
  <c r="L59" i="66" s="1"/>
  <c r="BI95" i="66"/>
  <c r="BI59" i="66" s="1"/>
  <c r="AX95" i="66"/>
  <c r="AX59" i="66" s="1"/>
  <c r="O95" i="66"/>
  <c r="O59" i="66" s="1"/>
  <c r="AR95" i="66"/>
  <c r="AR59" i="66" s="1"/>
  <c r="BX95" i="66"/>
  <c r="BX59" i="66" s="1"/>
  <c r="R95" i="66"/>
  <c r="R59" i="66" s="1"/>
  <c r="AQ95" i="66"/>
  <c r="AQ59" i="66" s="1"/>
  <c r="AE95" i="66"/>
  <c r="AE59" i="66" s="1"/>
  <c r="AS95" i="66"/>
  <c r="AS59" i="66" s="1"/>
  <c r="AM95" i="66"/>
  <c r="AM59" i="66" s="1"/>
  <c r="P95" i="66"/>
  <c r="P59" i="66" s="1"/>
  <c r="CD95" i="66"/>
  <c r="CD59" i="66" s="1"/>
  <c r="AT95" i="66"/>
  <c r="AT59" i="66" s="1"/>
  <c r="CA95" i="66"/>
  <c r="CA59" i="66" s="1"/>
  <c r="AW95" i="66"/>
  <c r="AW59" i="66" s="1"/>
  <c r="AG95" i="66"/>
  <c r="AG59" i="66" s="1"/>
  <c r="BK95" i="66"/>
  <c r="BK59" i="66" s="1"/>
  <c r="AO95" i="66"/>
  <c r="AO59" i="66" s="1"/>
  <c r="AN95" i="66"/>
  <c r="AN59" i="66" s="1"/>
  <c r="AC95" i="66"/>
  <c r="AC59" i="66" s="1"/>
  <c r="BP95" i="66"/>
  <c r="BP59" i="66" s="1"/>
  <c r="AF95" i="66"/>
  <c r="AF59" i="66" s="1"/>
  <c r="BV95" i="66"/>
  <c r="BV59" i="66" s="1"/>
  <c r="BY95" i="66"/>
  <c r="BY59" i="66" s="1"/>
  <c r="F95" i="66"/>
  <c r="F59" i="66" s="1"/>
  <c r="E95" i="66"/>
  <c r="E59" i="66" s="1"/>
  <c r="D88" i="66"/>
  <c r="D91" i="66" s="1"/>
  <c r="E11" i="66" s="1"/>
  <c r="CF91" i="66"/>
  <c r="CF92" i="66" s="1"/>
  <c r="D92" i="66" s="1"/>
  <c r="E14" i="66" s="1"/>
  <c r="I14" i="64" s="1"/>
  <c r="AY99" i="66"/>
  <c r="AY87" i="66" s="1"/>
  <c r="AK99" i="66"/>
  <c r="AK87" i="66" s="1"/>
  <c r="AP99" i="66"/>
  <c r="AP87" i="66" s="1"/>
  <c r="Q99" i="66"/>
  <c r="Q87" i="66" s="1"/>
  <c r="AH99" i="66"/>
  <c r="AH87" i="66" s="1"/>
  <c r="BM99" i="66"/>
  <c r="BM87" i="66" s="1"/>
  <c r="L99" i="66"/>
  <c r="L87" i="66" s="1"/>
  <c r="AX99" i="66"/>
  <c r="AX87" i="66" s="1"/>
  <c r="S99" i="66"/>
  <c r="S87" i="66" s="1"/>
  <c r="CD99" i="66"/>
  <c r="CD87" i="66" s="1"/>
  <c r="AF99" i="66"/>
  <c r="AF87" i="66" s="1"/>
  <c r="BB99" i="66"/>
  <c r="BB87" i="66" s="1"/>
  <c r="AO99" i="66"/>
  <c r="AO87" i="66" s="1"/>
  <c r="BR99" i="66"/>
  <c r="BR87" i="66" s="1"/>
  <c r="CC99" i="66"/>
  <c r="CC87" i="66" s="1"/>
  <c r="AT99" i="66"/>
  <c r="AT87" i="66" s="1"/>
  <c r="BK99" i="66"/>
  <c r="BK87" i="66" s="1"/>
  <c r="AW99" i="66"/>
  <c r="AW87" i="66" s="1"/>
  <c r="AC99" i="66"/>
  <c r="AC87" i="66" s="1"/>
  <c r="T99" i="66"/>
  <c r="T87" i="66" s="1"/>
  <c r="J99" i="66"/>
  <c r="J87" i="66" s="1"/>
  <c r="O99" i="66"/>
  <c r="O87" i="66" s="1"/>
  <c r="BG99" i="66"/>
  <c r="BG87" i="66" s="1"/>
  <c r="AN99" i="66"/>
  <c r="AN87" i="66" s="1"/>
  <c r="AU99" i="66"/>
  <c r="AU87" i="66" s="1"/>
  <c r="BY99" i="66"/>
  <c r="BY87" i="66" s="1"/>
  <c r="AB99" i="66"/>
  <c r="AB87" i="66" s="1"/>
  <c r="BS99" i="66"/>
  <c r="BS87" i="66" s="1"/>
  <c r="AE99" i="66"/>
  <c r="AE87" i="66" s="1"/>
  <c r="BA99" i="66"/>
  <c r="BA87" i="66" s="1"/>
  <c r="BD99" i="66"/>
  <c r="BD87" i="66" s="1"/>
  <c r="BC99" i="66"/>
  <c r="BC87" i="66" s="1"/>
  <c r="BW99" i="66"/>
  <c r="BW87" i="66" s="1"/>
  <c r="BP99" i="66"/>
  <c r="BP87" i="66" s="1"/>
  <c r="AA99" i="66"/>
  <c r="AA87" i="66" s="1"/>
  <c r="Y99" i="66"/>
  <c r="Y87" i="66" s="1"/>
  <c r="BO99" i="66"/>
  <c r="BO87" i="66" s="1"/>
  <c r="BX99" i="66"/>
  <c r="BX87" i="66" s="1"/>
  <c r="Z99" i="66"/>
  <c r="Z87" i="66" s="1"/>
  <c r="BJ99" i="66"/>
  <c r="BJ87" i="66" s="1"/>
  <c r="AM99" i="66"/>
  <c r="AM87" i="66" s="1"/>
  <c r="I99" i="66"/>
  <c r="I87" i="66" s="1"/>
  <c r="CF99" i="66"/>
  <c r="CF87" i="66" s="1"/>
  <c r="W99" i="66"/>
  <c r="W87" i="66" s="1"/>
  <c r="AV99" i="66"/>
  <c r="AV87" i="66" s="1"/>
  <c r="U99" i="66"/>
  <c r="U87" i="66" s="1"/>
  <c r="BL99" i="66"/>
  <c r="BL87" i="66" s="1"/>
  <c r="M99" i="66"/>
  <c r="M87" i="66" s="1"/>
  <c r="AQ99" i="66"/>
  <c r="AQ87" i="66" s="1"/>
  <c r="AZ99" i="66"/>
  <c r="AZ87" i="66" s="1"/>
  <c r="BH99" i="66"/>
  <c r="BH87" i="66" s="1"/>
  <c r="BT99" i="66"/>
  <c r="BT87" i="66" s="1"/>
  <c r="G99" i="66"/>
  <c r="G87" i="66" s="1"/>
  <c r="P99" i="66"/>
  <c r="P87" i="66" s="1"/>
  <c r="AI99" i="66"/>
  <c r="AI87" i="66" s="1"/>
  <c r="AJ99" i="66"/>
  <c r="AJ87" i="66" s="1"/>
  <c r="AD99" i="66"/>
  <c r="AD87" i="66" s="1"/>
  <c r="N99" i="66"/>
  <c r="N87" i="66" s="1"/>
  <c r="H99" i="66"/>
  <c r="H87" i="66" s="1"/>
  <c r="CB99" i="66"/>
  <c r="CB87" i="66" s="1"/>
  <c r="BE99" i="66"/>
  <c r="BE87" i="66" s="1"/>
  <c r="AG99" i="66"/>
  <c r="AG87" i="66" s="1"/>
  <c r="BV99" i="66"/>
  <c r="BV87" i="66" s="1"/>
  <c r="X99" i="66"/>
  <c r="X87" i="66" s="1"/>
  <c r="BQ99" i="66"/>
  <c r="BQ87" i="66" s="1"/>
  <c r="CE99" i="66"/>
  <c r="CE87" i="66" s="1"/>
  <c r="BN99" i="66"/>
  <c r="BN87" i="66" s="1"/>
  <c r="AS99" i="66"/>
  <c r="AS87" i="66" s="1"/>
  <c r="CA99" i="66"/>
  <c r="CA87" i="66" s="1"/>
  <c r="R99" i="66"/>
  <c r="R87" i="66" s="1"/>
  <c r="K99" i="66"/>
  <c r="K87" i="66" s="1"/>
  <c r="BF99" i="66"/>
  <c r="BF87" i="66" s="1"/>
  <c r="BZ99" i="66"/>
  <c r="BZ87" i="66" s="1"/>
  <c r="V99" i="66"/>
  <c r="V87" i="66" s="1"/>
  <c r="AR99" i="66"/>
  <c r="AR87" i="66" s="1"/>
  <c r="AL99" i="66"/>
  <c r="AL87" i="66" s="1"/>
  <c r="BI99" i="66"/>
  <c r="BI87" i="66" s="1"/>
  <c r="BU99" i="66"/>
  <c r="BU87" i="66" s="1"/>
  <c r="F99" i="66"/>
  <c r="F87" i="66" s="1"/>
  <c r="E99" i="66"/>
  <c r="E87" i="66" s="1"/>
  <c r="D14" i="64"/>
  <c r="F6" i="68" s="1"/>
  <c r="D12" i="64"/>
  <c r="F4" i="68" s="1"/>
  <c r="F3" i="68"/>
  <c r="N3" i="68" s="1"/>
  <c r="D60" i="66"/>
  <c r="CF63" i="66"/>
  <c r="CF64" i="66" s="1"/>
  <c r="D64" i="66" s="1"/>
  <c r="D87" i="66" l="1"/>
  <c r="E12" i="66" s="1"/>
  <c r="I12" i="64" s="1"/>
  <c r="D63" i="66"/>
  <c r="D11" i="66"/>
  <c r="I11" i="64"/>
  <c r="D59" i="66"/>
  <c r="D12" i="66" l="1"/>
  <c r="H12" i="64" s="1"/>
  <c r="D14" i="66"/>
  <c r="H14" i="64" s="1"/>
  <c r="H11" i="64"/>
  <c r="F2" i="101" l="1" a="1"/>
  <c r="F2" i="101" s="1"/>
  <c r="B2" i="102" s="1"/>
  <c r="G2" i="101" l="1" a="1"/>
  <c r="G2" i="101" s="1"/>
  <c r="B3" i="102" s="1"/>
  <c r="H2" i="101" l="1" a="1"/>
  <c r="H2" i="101" s="1"/>
  <c r="I2" i="101" l="1" a="1"/>
  <c r="I2" i="101" s="1"/>
  <c r="B5" i="102" s="1"/>
  <c r="B4" i="102"/>
  <c r="J2" i="101" l="1" a="1"/>
  <c r="J2" i="101" s="1"/>
  <c r="K2" i="101" l="1" a="1"/>
  <c r="K2" i="101" s="1"/>
  <c r="B7" i="102" s="1"/>
  <c r="B6" i="102"/>
  <c r="L2" i="101" l="1" a="1"/>
  <c r="L2" i="101" s="1"/>
  <c r="B8" i="102" s="1"/>
  <c r="M2" i="101" l="1" a="1"/>
  <c r="M2" i="101" s="1"/>
  <c r="B9" i="102" s="1"/>
  <c r="N2" i="101" l="1" a="1"/>
  <c r="N2" i="101" s="1"/>
  <c r="B10" i="102" s="1"/>
  <c r="O2" i="101" l="1" a="1"/>
  <c r="O2" i="101" s="1"/>
  <c r="B11" i="102" s="1"/>
  <c r="P2" i="101" l="1" a="1"/>
  <c r="P2" i="101" s="1"/>
  <c r="Q2" i="101" l="1" a="1"/>
  <c r="Q2" i="101" s="1"/>
  <c r="B12" i="102"/>
  <c r="R2" i="101" l="1" a="1"/>
  <c r="R2" i="101" s="1"/>
  <c r="B13" i="102"/>
  <c r="S2" i="101" l="1" a="1"/>
  <c r="S2" i="101" s="1"/>
  <c r="B14" i="102"/>
  <c r="T2" i="101" l="1" a="1"/>
  <c r="T2" i="101" s="1"/>
  <c r="B15" i="102"/>
  <c r="U2" i="101" l="1" a="1"/>
  <c r="U2" i="101" s="1"/>
  <c r="B16" i="102"/>
  <c r="V2" i="101" l="1" a="1"/>
  <c r="V2" i="101" s="1"/>
  <c r="B17" i="102"/>
  <c r="W2" i="101" l="1" a="1"/>
  <c r="W2" i="101" s="1"/>
  <c r="B18" i="102"/>
  <c r="X2" i="101" l="1" a="1"/>
  <c r="X2" i="101" s="1"/>
  <c r="B19" i="102"/>
  <c r="Y2" i="101" l="1" a="1"/>
  <c r="Y2" i="101" s="1"/>
  <c r="B20" i="102"/>
  <c r="Z2" i="101" l="1" a="1"/>
  <c r="Z2" i="101" s="1"/>
  <c r="B21" i="102"/>
  <c r="AA2" i="101" l="1" a="1"/>
  <c r="AA2" i="101" s="1"/>
  <c r="B22" i="102"/>
  <c r="AB2" i="101" l="1" a="1"/>
  <c r="AB2" i="101" s="1"/>
  <c r="B23" i="102"/>
  <c r="AC2" i="101" l="1" a="1"/>
  <c r="AC2" i="101" s="1"/>
  <c r="B24" i="102"/>
  <c r="AD2" i="101" l="1" a="1"/>
  <c r="AD2" i="101" s="1"/>
  <c r="B25" i="102"/>
  <c r="AE2" i="101" l="1" a="1"/>
  <c r="AE2" i="101" s="1"/>
  <c r="B26" i="102"/>
  <c r="AF2" i="101" l="1" a="1"/>
  <c r="AF2" i="101" s="1"/>
  <c r="B27" i="102"/>
  <c r="AG2" i="101" l="1" a="1"/>
  <c r="AG2" i="101" s="1"/>
  <c r="AH2" i="101" s="1" a="1"/>
  <c r="AH2" i="101" s="1"/>
  <c r="AI2" i="101" s="1" a="1"/>
  <c r="AI2" i="101" s="1"/>
  <c r="AJ2" i="101" s="1" a="1"/>
  <c r="AJ2" i="101" s="1"/>
  <c r="AK2" i="101" s="1" a="1"/>
  <c r="AK2" i="101" s="1"/>
  <c r="AL2" i="101" s="1" a="1"/>
  <c r="AL2" i="101" s="1"/>
  <c r="AM2" i="101" s="1" a="1"/>
  <c r="AM2" i="101" s="1"/>
  <c r="AN2" i="101" s="1" a="1"/>
  <c r="AN2" i="101" s="1"/>
  <c r="AO2" i="101" s="1" a="1"/>
  <c r="AO2" i="101" s="1"/>
  <c r="AP2" i="101" s="1" a="1"/>
  <c r="AP2" i="101" s="1"/>
  <c r="AQ2" i="101" s="1" a="1"/>
  <c r="AQ2" i="101" s="1"/>
  <c r="AR2" i="101" s="1" a="1"/>
  <c r="AR2" i="101" s="1"/>
  <c r="AS2" i="101" s="1" a="1"/>
  <c r="AS2" i="101" s="1"/>
  <c r="AT2" i="101" s="1" a="1"/>
  <c r="AT2" i="101" s="1"/>
  <c r="AU2" i="101" s="1" a="1"/>
  <c r="AU2" i="101" s="1"/>
  <c r="AV2" i="101" s="1" a="1"/>
  <c r="AV2" i="101" s="1"/>
  <c r="AW2" i="101" s="1" a="1"/>
  <c r="AW2" i="101" s="1"/>
  <c r="AX2" i="101" s="1" a="1"/>
  <c r="AX2" i="101" s="1"/>
  <c r="AY2" i="101" s="1" a="1"/>
  <c r="AY2" i="101" s="1"/>
  <c r="AZ2" i="101" s="1" a="1"/>
  <c r="AZ2" i="101" s="1"/>
  <c r="BA2" i="101" s="1" a="1"/>
  <c r="BA2" i="101" s="1"/>
  <c r="BB2" i="101" s="1" a="1"/>
  <c r="BB2" i="101" s="1"/>
  <c r="BC2" i="101" s="1" a="1"/>
  <c r="BC2" i="101" s="1"/>
  <c r="BD2" i="101" s="1" a="1"/>
  <c r="BD2" i="101" s="1"/>
  <c r="BE2" i="101" s="1" a="1"/>
  <c r="BE2" i="101" s="1"/>
  <c r="BF2" i="101" s="1" a="1"/>
  <c r="BF2" i="101" s="1"/>
  <c r="BG2" i="101" s="1" a="1"/>
  <c r="BG2" i="101" s="1"/>
  <c r="BH2" i="101" s="1" a="1"/>
  <c r="BH2" i="101" s="1"/>
  <c r="BI2" i="101" s="1" a="1"/>
  <c r="BI2" i="101" s="1"/>
  <c r="BJ2" i="101" s="1" a="1"/>
  <c r="BJ2" i="101" s="1"/>
  <c r="BK2" i="101" s="1" a="1"/>
  <c r="BK2" i="101" s="1"/>
  <c r="BL2" i="101" s="1" a="1"/>
  <c r="BL2" i="101" s="1"/>
  <c r="BM2" i="101" s="1" a="1"/>
  <c r="BM2" i="101" s="1"/>
  <c r="BN2" i="101" s="1" a="1"/>
  <c r="BN2" i="101" s="1"/>
  <c r="BO2" i="101" s="1" a="1"/>
  <c r="BO2" i="101" s="1"/>
  <c r="BP2" i="101" s="1" a="1"/>
  <c r="BP2" i="101" s="1"/>
  <c r="BQ2" i="101" s="1" a="1"/>
  <c r="BQ2" i="101" s="1"/>
  <c r="BR2" i="101" s="1" a="1"/>
  <c r="BR2" i="101" s="1"/>
  <c r="BS2" i="101" s="1" a="1"/>
  <c r="BS2" i="101" s="1"/>
  <c r="BT2" i="101" s="1" a="1"/>
  <c r="BT2" i="101" s="1"/>
  <c r="BU2" i="101" s="1" a="1"/>
  <c r="BU2" i="101" s="1"/>
  <c r="BV2" i="101" s="1" a="1"/>
  <c r="BV2" i="101" s="1"/>
  <c r="BW2" i="101" s="1" a="1"/>
  <c r="BW2" i="101" s="1"/>
  <c r="BX2" i="101" s="1" a="1"/>
  <c r="BX2" i="101" s="1"/>
  <c r="BY2" i="101" s="1" a="1"/>
  <c r="BY2" i="101" s="1"/>
  <c r="BZ2" i="101" s="1" a="1"/>
  <c r="BZ2" i="101" s="1"/>
  <c r="CA2" i="101" s="1" a="1"/>
  <c r="CA2" i="101" s="1"/>
  <c r="CB2" i="101" s="1" a="1"/>
  <c r="CB2" i="101" s="1"/>
  <c r="CC2" i="101" s="1" a="1"/>
  <c r="CC2" i="101" s="1"/>
  <c r="CD2" i="101" s="1" a="1"/>
  <c r="CD2" i="101" s="1"/>
  <c r="CE2" i="101" s="1" a="1"/>
  <c r="CE2" i="101" s="1"/>
  <c r="CF2" i="101" s="1" a="1"/>
  <c r="CF2" i="101" s="1"/>
  <c r="CG2" i="101" s="1" a="1"/>
  <c r="CG2" i="101" s="1"/>
  <c r="CH2" i="101" s="1" a="1"/>
  <c r="CH2" i="101" s="1"/>
  <c r="CI2" i="101" s="1" a="1"/>
  <c r="CI2" i="101" s="1"/>
  <c r="CJ2" i="101" s="1" a="1"/>
  <c r="CJ2" i="101" s="1"/>
  <c r="CK2" i="101" s="1" a="1"/>
  <c r="CK2" i="101" s="1"/>
  <c r="CL2" i="101" s="1" a="1"/>
  <c r="CL2" i="101" s="1"/>
  <c r="CM2" i="101" s="1" a="1"/>
  <c r="CM2" i="101" s="1"/>
  <c r="CN2" i="101" s="1" a="1"/>
  <c r="CN2" i="101" s="1"/>
  <c r="CO2" i="101" s="1" a="1"/>
  <c r="CO2" i="101" s="1"/>
  <c r="CP2" i="101" s="1" a="1"/>
  <c r="CP2" i="101" s="1"/>
  <c r="CQ2" i="101" s="1" a="1"/>
  <c r="CQ2" i="101" s="1"/>
  <c r="CR2" i="101" s="1" a="1"/>
  <c r="CR2" i="101" s="1"/>
  <c r="CS2" i="101" s="1" a="1"/>
  <c r="CS2" i="101" s="1"/>
  <c r="CT2" i="101" s="1" a="1"/>
  <c r="CT2" i="101" s="1"/>
  <c r="CU2" i="101" s="1" a="1"/>
  <c r="CU2" i="101" s="1"/>
  <c r="CV2" i="101" s="1" a="1"/>
  <c r="CV2" i="101" s="1"/>
  <c r="CW2" i="101" s="1" a="1"/>
  <c r="CW2" i="101" s="1"/>
  <c r="CX2" i="101" s="1" a="1"/>
  <c r="CX2" i="101" s="1"/>
  <c r="CY2" i="101" s="1" a="1"/>
  <c r="CY2" i="101" s="1"/>
  <c r="CZ2" i="101" s="1" a="1"/>
  <c r="CZ2" i="101" s="1"/>
  <c r="B28" i="10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Eugene</author>
  </authors>
  <commentList>
    <comment ref="F16" authorId="0" shapeId="0" xr:uid="{00000000-0006-0000-0100-000001000000}">
      <text>
        <r>
          <rPr>
            <b/>
            <sz val="9"/>
            <color rgb="FF000000"/>
            <rFont val="Tahoma"/>
            <family val="2"/>
            <charset val="204"/>
          </rPr>
          <t>Eugene:</t>
        </r>
        <r>
          <rPr>
            <sz val="9"/>
            <color rgb="FF000000"/>
            <rFont val="Tahoma"/>
            <family val="2"/>
            <charset val="204"/>
          </rPr>
          <t xml:space="preserve">
</t>
        </r>
        <r>
          <rPr>
            <sz val="9"/>
            <color rgb="FF000000"/>
            <rFont val="Tahoma"/>
            <family val="2"/>
            <charset val="204"/>
          </rPr>
          <t xml:space="preserve">Нужно добавить орг объем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Гринькевич Станислав Иванович</author>
  </authors>
  <commentList>
    <comment ref="C21" authorId="0" shapeId="0" xr:uid="{00000000-0006-0000-0400-000001000000}">
      <text>
        <r>
          <rPr>
            <b/>
            <sz val="9"/>
            <color indexed="81"/>
            <rFont val="Tahoma"/>
            <family val="2"/>
            <charset val="204"/>
          </rPr>
          <t xml:space="preserve">Не надо так:
</t>
        </r>
        <r>
          <rPr>
            <sz val="9"/>
            <color indexed="81"/>
            <rFont val="Tahoma"/>
            <family val="2"/>
            <charset val="204"/>
          </rPr>
          <t>=СУММ(J17:J24)/8
=H125+H130+5000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DEN</author>
  </authors>
  <commentList>
    <comment ref="L26" authorId="0" shapeId="0" xr:uid="{00000000-0006-0000-0900-000001000000}">
      <text>
        <r>
          <rPr>
            <b/>
            <sz val="9"/>
            <color rgb="FF000000"/>
            <rFont val="Tahoma"/>
            <family val="2"/>
            <charset val="204"/>
          </rPr>
          <t>DEN:</t>
        </r>
        <r>
          <rPr>
            <sz val="9"/>
            <color rgb="FF000000"/>
            <rFont val="Tahoma"/>
            <family val="2"/>
            <charset val="204"/>
          </rPr>
          <t xml:space="preserve">
</t>
        </r>
        <r>
          <rPr>
            <sz val="9"/>
            <color rgb="FF000000"/>
            <rFont val="Tahoma"/>
            <family val="2"/>
            <charset val="204"/>
          </rPr>
          <t>Интерпретация: Программа позволит сэкономить 37% ФОТ работников, связанных с бюджетированием</t>
        </r>
      </text>
    </comment>
    <comment ref="L38" authorId="0" shapeId="0" xr:uid="{00000000-0006-0000-0900-000002000000}">
      <text>
        <r>
          <rPr>
            <b/>
            <sz val="9"/>
            <color indexed="81"/>
            <rFont val="Tahoma"/>
            <family val="2"/>
            <charset val="204"/>
          </rPr>
          <t>DEN:</t>
        </r>
        <r>
          <rPr>
            <sz val="9"/>
            <color indexed="81"/>
            <rFont val="Tahoma"/>
            <family val="2"/>
            <charset val="204"/>
          </rPr>
          <t xml:space="preserve">
Интерпретация: программа позволить высвободить "лишние" 
41 человек</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Гринькевич Станислав Иванович</author>
  </authors>
  <commentList>
    <comment ref="C8" authorId="0" shapeId="0" xr:uid="{00000000-0006-0000-1100-000001000000}">
      <text>
        <r>
          <rPr>
            <b/>
            <sz val="9"/>
            <color indexed="81"/>
            <rFont val="Tahoma"/>
            <family val="2"/>
            <charset val="204"/>
          </rPr>
          <t>незвание программы / не входит</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Беляева Анна Григорьевна</author>
  </authors>
  <commentList>
    <comment ref="C55" authorId="0" shapeId="0" xr:uid="{00000000-0006-0000-1E00-000001000000}">
      <text>
        <r>
          <rPr>
            <b/>
            <sz val="9"/>
            <color rgb="FF000000"/>
            <rFont val="Tahoma"/>
            <family val="2"/>
            <charset val="204"/>
          </rPr>
          <t>Беляева Анна Григорьевна:</t>
        </r>
        <r>
          <rPr>
            <sz val="9"/>
            <color rgb="FF000000"/>
            <rFont val="Tahoma"/>
            <family val="2"/>
            <charset val="204"/>
          </rPr>
          <t xml:space="preserve">
</t>
        </r>
        <r>
          <rPr>
            <sz val="9"/>
            <color rgb="FF000000"/>
            <rFont val="Tahoma"/>
            <family val="2"/>
            <charset val="204"/>
          </rPr>
          <t>включая расходы на сервисную поддержку</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<sst xmlns="http://schemas.openxmlformats.org/spreadsheetml/2006/main" count="4241" uniqueCount="1257">
  <si>
    <t>Затраты</t>
  </si>
  <si>
    <t>Прямой эффект</t>
  </si>
  <si>
    <t>Косвенный эффект</t>
  </si>
  <si>
    <t>Типы прямых эффектов</t>
  </si>
  <si>
    <t>Оптимизация затрат</t>
  </si>
  <si>
    <t>Типы косвенных эффектов</t>
  </si>
  <si>
    <t>Прочее</t>
  </si>
  <si>
    <t>CAPEX</t>
  </si>
  <si>
    <t>OPEX</t>
  </si>
  <si>
    <t>Сумма</t>
  </si>
  <si>
    <t xml:space="preserve">Ед. изм. </t>
  </si>
  <si>
    <t> </t>
  </si>
  <si>
    <t>Типы денежных потоков</t>
  </si>
  <si>
    <t>ДО</t>
  </si>
  <si>
    <t>Технический столб</t>
  </si>
  <si>
    <t>Подтип CF (выбрать из списка)</t>
  </si>
  <si>
    <t>Тип CF (выбрать из списка)</t>
  </si>
  <si>
    <t>ДО/СП</t>
  </si>
  <si>
    <t>АО Евротэк-Югра</t>
  </si>
  <si>
    <t>ООО Газпромнефть-Ангара</t>
  </si>
  <si>
    <t>ООО Газпромнефть-Аэро Брянск</t>
  </si>
  <si>
    <t>ООО Газпромнефть-Сахалин</t>
  </si>
  <si>
    <t>ООО Газпромнефть-Хантос</t>
  </si>
  <si>
    <t>ООО ГПН-ГЕО</t>
  </si>
  <si>
    <t>ООО Карабашские-6</t>
  </si>
  <si>
    <t>ООО Энерком</t>
  </si>
  <si>
    <t>Gazprom Neft Badra B.V.</t>
  </si>
  <si>
    <t>ОАО Газпромнефть-Ноябрьскнефтегаз</t>
  </si>
  <si>
    <t>ООО Газпромнефть-Нефтесервис</t>
  </si>
  <si>
    <t>ООО Газпромнефть-Ноябрьскнефтегазгеофизика</t>
  </si>
  <si>
    <t>ООО Газпромнефть-Оренбург</t>
  </si>
  <si>
    <t>ООО ГазпромнефтьШельф</t>
  </si>
  <si>
    <t>ООО Ноябрьскэнергонефть</t>
  </si>
  <si>
    <t>Открытое акционерное общество Южуралнефтегаз (ОАО ЮУНГ)</t>
  </si>
  <si>
    <t>ПАО Газпром нефть</t>
  </si>
  <si>
    <t>ООО Газпромнефть Заполярье</t>
  </si>
  <si>
    <t>ООО Газпромнефть-Развитие</t>
  </si>
  <si>
    <t>ООО Газпромнефть-Ямал</t>
  </si>
  <si>
    <t>ООО Газпромнефть-Ярсале</t>
  </si>
  <si>
    <t>ООО Меретояханефтегаз</t>
  </si>
  <si>
    <t>ООО Национальный нефтяной консорциум</t>
  </si>
  <si>
    <t>ООО Ноябрьскнефтегазавтоматика</t>
  </si>
  <si>
    <t>Морнефтегазпроект</t>
  </si>
  <si>
    <t>ООО "Газпромнефть-Пальян"</t>
  </si>
  <si>
    <t>ООО "Газпромнефть-Салым"</t>
  </si>
  <si>
    <t>ООО "Журавлевское"</t>
  </si>
  <si>
    <t>ООО "Савицкий"</t>
  </si>
  <si>
    <t>ООО Газпромнефть-НТЦ</t>
  </si>
  <si>
    <t>ООО ГПН-Технологические партнерства</t>
  </si>
  <si>
    <t>АО "Томскнефть" ВНК</t>
  </si>
  <si>
    <t>АО Мессояханефтегаз</t>
  </si>
  <si>
    <t>ЗАО "Васюган"</t>
  </si>
  <si>
    <t>ЗАО «Томск-Петролеум унд газ»</t>
  </si>
  <si>
    <t>ЗАО Нортгаз</t>
  </si>
  <si>
    <t>НИС А.Д.</t>
  </si>
  <si>
    <t>ОАО Арктикгаз</t>
  </si>
  <si>
    <t>ОАО Славнефть-Мегионнефтегаз, ОАО Славнефть-Мегионнефтегазгеология, ООО Славнефть-Нижневартовск, ОАО Соболь, ЗАО Обьнефтегеология, ОАО Обьн</t>
  </si>
  <si>
    <t>ООО  "Крон"</t>
  </si>
  <si>
    <t>ООО "Аутсорсинг"</t>
  </si>
  <si>
    <t>ООО "Салымский-2"</t>
  </si>
  <si>
    <t>ООО "Стрежевской нефтеперерабатывающий завод"</t>
  </si>
  <si>
    <t>ООО "Томскнефть-Сервис"</t>
  </si>
  <si>
    <t>ООО "ЦПБ-С"</t>
  </si>
  <si>
    <t>ООО "Энергонефть Томск"</t>
  </si>
  <si>
    <t>ООО "ЭПУ-Сервис"</t>
  </si>
  <si>
    <t>ООО Газпромнефть-Восток</t>
  </si>
  <si>
    <t>ООО Южно-Приобский ГПЗ</t>
  </si>
  <si>
    <t>Салым Петролиум Девелопмент</t>
  </si>
  <si>
    <t>Gazprom Neft Middle East B.V. (Куюмба)</t>
  </si>
  <si>
    <t>ООО Славнефть-Красноярскнефтегаз</t>
  </si>
  <si>
    <t>OpenBox</t>
  </si>
  <si>
    <t>U200005258</t>
  </si>
  <si>
    <t>ИД</t>
  </si>
  <si>
    <t>№</t>
  </si>
  <si>
    <t>Наименование</t>
  </si>
  <si>
    <t>Источник информации</t>
  </si>
  <si>
    <t>Комментарий</t>
  </si>
  <si>
    <t>ед.изм</t>
  </si>
  <si>
    <t>Всего</t>
  </si>
  <si>
    <t>обязательная строка:</t>
  </si>
  <si>
    <t>+</t>
  </si>
  <si>
    <t>3.1.21.12.14</t>
  </si>
  <si>
    <t>1</t>
  </si>
  <si>
    <t>Дорожная карта проекта</t>
  </si>
  <si>
    <t>1.1</t>
  </si>
  <si>
    <t>Год старта проекта</t>
  </si>
  <si>
    <t>1.2</t>
  </si>
  <si>
    <t>Начало дисконтирования</t>
  </si>
  <si>
    <t>1.3</t>
  </si>
  <si>
    <t xml:space="preserve">Дата начала амортизации </t>
  </si>
  <si>
    <t>Для ЦТ проектов</t>
  </si>
  <si>
    <t>Для ИТ проектов</t>
  </si>
  <si>
    <t>1.4</t>
  </si>
  <si>
    <t>Завершение этапа Прототипирование</t>
  </si>
  <si>
    <t>в т.ч. на этап Прототипирование</t>
  </si>
  <si>
    <t>в т.ч. на этап Оценка</t>
  </si>
  <si>
    <t>Завершение этапа Оценка</t>
  </si>
  <si>
    <t>1.5</t>
  </si>
  <si>
    <t>Завершение этапа Создание MVP</t>
  </si>
  <si>
    <t>в т.ч. на этап Создание MVP</t>
  </si>
  <si>
    <t>в т.ч. на этап Выбор</t>
  </si>
  <si>
    <t>Завершение этапа Выбор</t>
  </si>
  <si>
    <t>1.6</t>
  </si>
  <si>
    <t>Завершение этапа Доработка и внедрение MVP</t>
  </si>
  <si>
    <t>в т.ч. на этап Доработка и внедрение MVP</t>
  </si>
  <si>
    <t>в т.ч. на этап Определение</t>
  </si>
  <si>
    <t>Завершение этапа Определение</t>
  </si>
  <si>
    <t>1.7</t>
  </si>
  <si>
    <t>Завершение этапа Развитие и тиражирование (Итерация 1)</t>
  </si>
  <si>
    <t>в т.ч. на этап Развитие и тиражирование</t>
  </si>
  <si>
    <t>в т.ч. на этап Разработка и внедрение</t>
  </si>
  <si>
    <t>Завершение этапа Развитие и тиражирование</t>
  </si>
  <si>
    <t>Завершение этапа Разработка и внедрение</t>
  </si>
  <si>
    <t>1.8</t>
  </si>
  <si>
    <t>Завершение этапа Развитие и тиражирование (Итерация 2)</t>
  </si>
  <si>
    <t>1.9</t>
  </si>
  <si>
    <t>Завершение этапа Развитие и тиражирование (Итерация 3)</t>
  </si>
  <si>
    <t>1.10</t>
  </si>
  <si>
    <t>Завершение этапа Развитие и тиражирование (Итерация 4)</t>
  </si>
  <si>
    <t>1.11</t>
  </si>
  <si>
    <t>Завершение этапа Развитие и тиражирование (Итерация 5)</t>
  </si>
  <si>
    <t>1.12</t>
  </si>
  <si>
    <t>Завершение</t>
  </si>
  <si>
    <t>Перевод в ПЭ</t>
  </si>
  <si>
    <t>2</t>
  </si>
  <si>
    <t xml:space="preserve">Организационный объем проекта и график внедрения </t>
  </si>
  <si>
    <t>2.1</t>
  </si>
  <si>
    <t>2.2</t>
  </si>
  <si>
    <t>2.3</t>
  </si>
  <si>
    <t>2.4</t>
  </si>
  <si>
    <t>2.5</t>
  </si>
  <si>
    <t>2.6</t>
  </si>
  <si>
    <t>2.7</t>
  </si>
  <si>
    <t>2.8</t>
  </si>
  <si>
    <t>2.9</t>
  </si>
  <si>
    <t>2.10</t>
  </si>
  <si>
    <t>3.А</t>
  </si>
  <si>
    <t>Расходы по проекту КЦ</t>
  </si>
  <si>
    <t>3.1</t>
  </si>
  <si>
    <t>ВСЕГО</t>
  </si>
  <si>
    <t>тыс.руб.</t>
  </si>
  <si>
    <t>СЕРВИС</t>
  </si>
  <si>
    <t>3.2</t>
  </si>
  <si>
    <t>3.3</t>
  </si>
  <si>
    <t>3.4</t>
  </si>
  <si>
    <t>3.5</t>
  </si>
  <si>
    <t>3.5.1</t>
  </si>
  <si>
    <t>в т.ч. на этап Развитие и тиражирование ИТЕРАЦИЯ 1</t>
  </si>
  <si>
    <t xml:space="preserve">  CAPEX</t>
  </si>
  <si>
    <t xml:space="preserve">  OPEX</t>
  </si>
  <si>
    <t>3.5.2</t>
  </si>
  <si>
    <t>в т.ч. на этап Развитие и тиражирование ИТЕРАЦИЯ 2</t>
  </si>
  <si>
    <t>3.5.3</t>
  </si>
  <si>
    <t>в т.ч. на этап Развитие и тиражирование ИТЕРАЦИЯ 3</t>
  </si>
  <si>
    <t>3.5.4</t>
  </si>
  <si>
    <t>в т.ч. на этап Развитие и тиражирование ИТЕРАЦИЯ 4</t>
  </si>
  <si>
    <t>3.5.5</t>
  </si>
  <si>
    <t>в т.ч. на этап Развитие и тиражирование ИТЕРАЦИЯ 5</t>
  </si>
  <si>
    <t>3.6</t>
  </si>
  <si>
    <t>3.Б</t>
  </si>
  <si>
    <t>Расходы по проекту ДО</t>
  </si>
  <si>
    <t>4</t>
  </si>
  <si>
    <t>Общие вводные</t>
  </si>
  <si>
    <t>4.1</t>
  </si>
  <si>
    <t>Ставка дисконтирования</t>
  </si>
  <si>
    <t>%</t>
  </si>
  <si>
    <t>4.2</t>
  </si>
  <si>
    <t>Месяцев в году</t>
  </si>
  <si>
    <t>мес</t>
  </si>
  <si>
    <t>4.3</t>
  </si>
  <si>
    <t>Дней в году/месяце</t>
  </si>
  <si>
    <t>дней</t>
  </si>
  <si>
    <t>начало</t>
  </si>
  <si>
    <t>конец</t>
  </si>
  <si>
    <t>4.4</t>
  </si>
  <si>
    <t>Рабочих часов в году</t>
  </si>
  <si>
    <t>4.5</t>
  </si>
  <si>
    <t>Срок амортизации</t>
  </si>
  <si>
    <t>лет</t>
  </si>
  <si>
    <t>4.6</t>
  </si>
  <si>
    <t>Ставка ННП</t>
  </si>
  <si>
    <t>4.7</t>
  </si>
  <si>
    <t>Определение горизонта оценки</t>
  </si>
  <si>
    <t>Ручное</t>
  </si>
  <si>
    <t>4.8</t>
  </si>
  <si>
    <t>Горизонт оценки эффективности (при ручной оценке горизонта)</t>
  </si>
  <si>
    <t>5</t>
  </si>
  <si>
    <t>Использование решения/горизонт оценки</t>
  </si>
  <si>
    <t>5.1</t>
  </si>
  <si>
    <t>Использование системы</t>
  </si>
  <si>
    <t>5.1.1</t>
  </si>
  <si>
    <t>5.1.2</t>
  </si>
  <si>
    <t>5.1.3</t>
  </si>
  <si>
    <t>5.1.4</t>
  </si>
  <si>
    <t>5.1.5</t>
  </si>
  <si>
    <t>5.1.6</t>
  </si>
  <si>
    <t>5.1.7</t>
  </si>
  <si>
    <t>5.1.8</t>
  </si>
  <si>
    <t>5.1.9</t>
  </si>
  <si>
    <t>5.1.10</t>
  </si>
  <si>
    <t>5.2</t>
  </si>
  <si>
    <t>Горизонт оценки</t>
  </si>
  <si>
    <t>5.2.1</t>
  </si>
  <si>
    <t>первый год инвестиций</t>
  </si>
  <si>
    <t>5.2.2</t>
  </si>
  <si>
    <t>год перевода решения в промышленною эксплуатацию</t>
  </si>
  <si>
    <t>6</t>
  </si>
  <si>
    <t>Эффекты проекта</t>
  </si>
  <si>
    <t>Тип эффекта (прямой/косвенный)</t>
  </si>
  <si>
    <t>6.1</t>
  </si>
  <si>
    <t xml:space="preserve">Сокращение расходов на оплату труда </t>
  </si>
  <si>
    <t>6.2</t>
  </si>
  <si>
    <t>Сокращение CAPEX</t>
  </si>
  <si>
    <t>6.3</t>
  </si>
  <si>
    <t>Сокращение OPEX</t>
  </si>
  <si>
    <t>6.4</t>
  </si>
  <si>
    <t>Изменение денежного потока от увеличения добычи/реализации УВ</t>
  </si>
  <si>
    <t>6.5</t>
  </si>
  <si>
    <t>Ранняя добыча / ранняя нефть</t>
  </si>
  <si>
    <t>6.6</t>
  </si>
  <si>
    <t>Повышение доходов от оказания услуг либо продажи продукции (за исключением нефти, газа и нефтепродуктов)</t>
  </si>
  <si>
    <t>6.7</t>
  </si>
  <si>
    <t>Митигация рисков</t>
  </si>
  <si>
    <t>6.8</t>
  </si>
  <si>
    <t>6.9</t>
  </si>
  <si>
    <t>Сумма эффектов, расчитанных от FCF ВСЕГО</t>
  </si>
  <si>
    <r>
      <t xml:space="preserve">Используется для корректировки расчета ННП. Заполняется ссылками на строки с </t>
    </r>
    <r>
      <rPr>
        <b/>
        <i/>
        <sz val="11"/>
        <color theme="1"/>
        <rFont val="Arial"/>
        <family val="2"/>
        <charset val="204"/>
      </rPr>
      <t>прямыми</t>
    </r>
    <r>
      <rPr>
        <i/>
        <sz val="11"/>
        <color theme="1"/>
        <rFont val="Arial"/>
        <family val="2"/>
        <charset val="204"/>
      </rPr>
      <t xml:space="preserve"> эффектами, расчитанными от FCF</t>
    </r>
  </si>
  <si>
    <t>6.9.1</t>
  </si>
  <si>
    <t>Сумма эффектов, расчитанных от FCF на этапе Создание+доработка MVP</t>
  </si>
  <si>
    <t>6.9.2</t>
  </si>
  <si>
    <t>Сумма эффектов, расчитанных от FCF на этапе РиТ ИТЕРАЦИЯ 1</t>
  </si>
  <si>
    <t>6.9.3</t>
  </si>
  <si>
    <t>Сумма эффектов, расчитанных от FCF на этапе РиТ ИТЕРАЦИЯ 2</t>
  </si>
  <si>
    <t>6.9.4</t>
  </si>
  <si>
    <t>Сумма эффектов, расчитанных от FCF на этапе РиТ ИТЕРАЦИЯ 3</t>
  </si>
  <si>
    <t>6.9.5</t>
  </si>
  <si>
    <t>Сумма эффектов, расчитанных от FCF на этапе РиТ ИТЕРАЦИЯ 4</t>
  </si>
  <si>
    <t>6.9.6</t>
  </si>
  <si>
    <t>Сумма эффектов, расчитанных от FCF на этапе РиТ ИТЕРАЦИЯ 5</t>
  </si>
  <si>
    <t>6.10</t>
  </si>
  <si>
    <t>Влияние сокращения CAPEX на амортизацию</t>
  </si>
  <si>
    <t>6.11</t>
  </si>
  <si>
    <t>Детализация эффектов по ДО</t>
  </si>
  <si>
    <t>6.А</t>
  </si>
  <si>
    <t>Исходные данные для расчета эффектов</t>
  </si>
  <si>
    <t>6.Б</t>
  </si>
  <si>
    <t>Расчет эффектов</t>
  </si>
  <si>
    <t>Метод расчета</t>
  </si>
  <si>
    <t>Тип эффекта</t>
  </si>
  <si>
    <t>I</t>
  </si>
  <si>
    <t>Создание+доработка MVP</t>
  </si>
  <si>
    <t>6.2.1</t>
  </si>
  <si>
    <t>Влияние на амортизацию</t>
  </si>
  <si>
    <t>II</t>
  </si>
  <si>
    <t xml:space="preserve"> Развитие и тиражирование (Итерация 1)</t>
  </si>
  <si>
    <t>III</t>
  </si>
  <si>
    <t xml:space="preserve"> Развитие и тиражирование (Итерация 2)</t>
  </si>
  <si>
    <t>IV</t>
  </si>
  <si>
    <t xml:space="preserve"> Развитие и тиражирование (Итерация 3)</t>
  </si>
  <si>
    <t>V</t>
  </si>
  <si>
    <t xml:space="preserve"> Развитие и тиражирование (Итерация 4)</t>
  </si>
  <si>
    <t>VI</t>
  </si>
  <si>
    <t xml:space="preserve"> Развитие и тиражирование (Итерация 5)</t>
  </si>
  <si>
    <t>7</t>
  </si>
  <si>
    <t>Продуктовые метрики</t>
  </si>
  <si>
    <t>LR</t>
  </si>
  <si>
    <t>Дерево КПЭ</t>
  </si>
  <si>
    <t>Инвестиционные КПЭ (уровень 1)</t>
  </si>
  <si>
    <t>1.1. NPV</t>
  </si>
  <si>
    <t>1.2. Pi</t>
  </si>
  <si>
    <t>1.3. DPP</t>
  </si>
  <si>
    <t>1.4. IRR</t>
  </si>
  <si>
    <t>Операционные КПЭ (уровень 2)</t>
  </si>
  <si>
    <t>2.1. Сокращение трудозатрат ДО на подготовку и анализ бюджета</t>
  </si>
  <si>
    <t>2.2. Налоговый эффект</t>
  </si>
  <si>
    <t>операторы</t>
  </si>
  <si>
    <t>пользователи</t>
  </si>
  <si>
    <t>AS IS</t>
  </si>
  <si>
    <t>intermediate</t>
  </si>
  <si>
    <t>TO BE</t>
  </si>
  <si>
    <t>3.1. Снижение времени на ручную выгрузку исходных данных из системы источника, часов</t>
  </si>
  <si>
    <t>3.2. Снижение времени на ручное применение справочников и расчет данных, часов</t>
  </si>
  <si>
    <t>3.3. Время на формирование одного отчета, часов</t>
  </si>
  <si>
    <t>3.4. Анализ потоков данных, детализация и поиск возможных изменений, часов</t>
  </si>
  <si>
    <t>3.5. Снижение времени на поиск новых элементов справочников, системы управление НСИ, часов</t>
  </si>
  <si>
    <t>3.6. Время на формирование загрузочных форм для осуществления загрузки в корпоративные системы, часов</t>
  </si>
  <si>
    <t>3.7. Время формирования загрузочных форм  OpenBox</t>
  </si>
  <si>
    <t>Итого (без учета 3.9)</t>
  </si>
  <si>
    <t>Факторы влияния (уровень 4)</t>
  </si>
  <si>
    <t>-</t>
  </si>
  <si>
    <t>Прочие исходные данные</t>
  </si>
  <si>
    <t>Оценка вовлеченности в процесс (% от рабочего времени)</t>
  </si>
  <si>
    <t>Вовлеченность в процесс</t>
  </si>
  <si>
    <t>Команда разработчиков</t>
  </si>
  <si>
    <t>Роль</t>
  </si>
  <si>
    <t>Часовая ставка без взносов</t>
  </si>
  <si>
    <t>Оценка величины взносов</t>
  </si>
  <si>
    <t>FTE 2021</t>
  </si>
  <si>
    <t>FTE 2022</t>
  </si>
  <si>
    <t>Разработчик  АРЕХ1</t>
  </si>
  <si>
    <t>Разработчик  АРЕХ2</t>
  </si>
  <si>
    <t>Разработчик  QV1</t>
  </si>
  <si>
    <t>Разработчик  QV2</t>
  </si>
  <si>
    <t>ИБ</t>
  </si>
  <si>
    <t>АРХ</t>
  </si>
  <si>
    <t>Разработчик  АРЕХ3</t>
  </si>
  <si>
    <t>Разработчик Framework1</t>
  </si>
  <si>
    <t>Разработчик Framework2</t>
  </si>
  <si>
    <t>РП</t>
  </si>
  <si>
    <t>Лист с исходной информацией по численности пользователей OpenBox</t>
  </si>
  <si>
    <t>З/п тыс.руб./ мес./чел.</t>
  </si>
  <si>
    <t>Соц. взносы тыс.руб./ мес./чел.</t>
  </si>
  <si>
    <t>ПБУ</t>
  </si>
  <si>
    <t>ФЭС</t>
  </si>
  <si>
    <t>Производственные службы</t>
  </si>
  <si>
    <t>ИТОГО</t>
  </si>
  <si>
    <t>Общее количество пользователей</t>
  </si>
  <si>
    <t>в том числе, операторов</t>
  </si>
  <si>
    <t>Количество служб</t>
  </si>
  <si>
    <t>ФОТ, тыс.руб. / мес.</t>
  </si>
  <si>
    <t>Соц.взносы тыс. руб. / мес.</t>
  </si>
  <si>
    <t>ПАО "ГПН"</t>
  </si>
  <si>
    <t>ННГ</t>
  </si>
  <si>
    <t>Хантос</t>
  </si>
  <si>
    <t>Восток</t>
  </si>
  <si>
    <t>Оренбург</t>
  </si>
  <si>
    <t>Ямал</t>
  </si>
  <si>
    <t>Гео</t>
  </si>
  <si>
    <t>Заполярье</t>
  </si>
  <si>
    <t>Мессояха</t>
  </si>
  <si>
    <t>Мегион</t>
  </si>
  <si>
    <t>Развитие</t>
  </si>
  <si>
    <t>Меретояха</t>
  </si>
  <si>
    <t>Суммы, выделенные зеленым, взяты из презентаций. Расчет соц.взносов произведен экспертно.</t>
  </si>
  <si>
    <t>Сокращение трудоемкомкости - было 5 стало 3 рабочих дня по факту. - это один раз в месяц</t>
  </si>
  <si>
    <t xml:space="preserve"> Формирование отчетности было 14 дней стало 1 день (процессный учет - раз в квартал)</t>
  </si>
  <si>
    <t>Бизнес-план делается раз в год - в агусте начали, в октябре закончили, уменьшение трудоемкости</t>
  </si>
  <si>
    <t>0</t>
  </si>
  <si>
    <t>Вспомогательные данные</t>
  </si>
  <si>
    <t>Индексация ФЗП</t>
  </si>
  <si>
    <t>Индексация ФЗП, н.и.</t>
  </si>
  <si>
    <t>Количество рабочих дней в году</t>
  </si>
  <si>
    <t>Количество рабочих дней в месяце</t>
  </si>
  <si>
    <t>Количество рабочих часов в дне</t>
  </si>
  <si>
    <t>as is</t>
  </si>
  <si>
    <t>чел./дн.</t>
  </si>
  <si>
    <t>to be</t>
  </si>
  <si>
    <t>Δ</t>
  </si>
  <si>
    <t>Все ДО</t>
  </si>
  <si>
    <t>Расчет эффекта от снижения трудоемкости  (тыс. руб.)</t>
  </si>
  <si>
    <t>тыс. руб.</t>
  </si>
  <si>
    <t>MVP</t>
  </si>
  <si>
    <t>И1</t>
  </si>
  <si>
    <t>И2</t>
  </si>
  <si>
    <t>3</t>
  </si>
  <si>
    <t>CAPEX  (тыс. руб.) to be</t>
  </si>
  <si>
    <t>Разработка и внедрение</t>
  </si>
  <si>
    <t>Oracle APEX + QlikView</t>
  </si>
  <si>
    <t>Форсайт</t>
  </si>
  <si>
    <t>Лицензии</t>
  </si>
  <si>
    <t>ФОТ</t>
  </si>
  <si>
    <t>Часовая ставка, руб.</t>
  </si>
  <si>
    <t>Обучение</t>
  </si>
  <si>
    <t>количество</t>
  </si>
  <si>
    <t>стоимость</t>
  </si>
  <si>
    <t>Модуль 1</t>
  </si>
  <si>
    <t>час.</t>
  </si>
  <si>
    <t>Модуль 2</t>
  </si>
  <si>
    <t>Модуль 3</t>
  </si>
  <si>
    <t>Модуль 4</t>
  </si>
  <si>
    <t>Прочие</t>
  </si>
  <si>
    <t>Оценка эффективности внедрения (Политех)</t>
  </si>
  <si>
    <t>ИТОГО  CAPEX</t>
  </si>
  <si>
    <t>3.1.</t>
  </si>
  <si>
    <t>Расчет амортизации  (тыс. руб.) to be</t>
  </si>
  <si>
    <t>год</t>
  </si>
  <si>
    <t>Амортизация MVP</t>
  </si>
  <si>
    <t>Длительность амортизации И1</t>
  </si>
  <si>
    <t>Амортизация И1</t>
  </si>
  <si>
    <t>Длительность амортизации И2</t>
  </si>
  <si>
    <t>Амортизация И2</t>
  </si>
  <si>
    <t xml:space="preserve">ИТОГО  </t>
  </si>
  <si>
    <t>OPEX  (тыс. руб.) to be</t>
  </si>
  <si>
    <t>ФОТ персонала</t>
  </si>
  <si>
    <t>Численность</t>
  </si>
  <si>
    <t>Загрузка, чел.час./дн</t>
  </si>
  <si>
    <t>з/п с фондами</t>
  </si>
  <si>
    <t>Администратор приложений</t>
  </si>
  <si>
    <t>Администратор аналитических приложений</t>
  </si>
  <si>
    <t xml:space="preserve">Администратор базы данных </t>
  </si>
  <si>
    <t>Администратор резервного копирования (СРК)</t>
  </si>
  <si>
    <t>Системный администратор</t>
  </si>
  <si>
    <t>Администратор полномочий</t>
  </si>
  <si>
    <t>Специалист по виртуализации</t>
  </si>
  <si>
    <t>Специалист по СХД</t>
  </si>
  <si>
    <t>Содержание инфраструктуры (аренда серверов)</t>
  </si>
  <si>
    <t>Оплата лицензий</t>
  </si>
  <si>
    <t>ИТОГО OPEX</t>
  </si>
  <si>
    <t>Налоговый эффект, Δ</t>
  </si>
  <si>
    <t>Изменение налогооблагаемой базы</t>
  </si>
  <si>
    <t>эффект от снижения трудоемкости</t>
  </si>
  <si>
    <t>Амортизация в себестоимость</t>
  </si>
  <si>
    <t>Opex в себестоимость</t>
  </si>
  <si>
    <t xml:space="preserve">Налоговая ставка общая </t>
  </si>
  <si>
    <t>Налоговый эффект</t>
  </si>
  <si>
    <t>Изменение денежного потока, Δ</t>
  </si>
  <si>
    <t>Capex в себестоимость</t>
  </si>
  <si>
    <t>Денежный поток нарастающим итогом</t>
  </si>
  <si>
    <t>Срок окупаемости</t>
  </si>
  <si>
    <t>годы</t>
  </si>
  <si>
    <t>Коэффициент дисконтирования</t>
  </si>
  <si>
    <t>Дисконтированный денежный поток</t>
  </si>
  <si>
    <t>Дисконтированный денежный поток нарастающим итогом</t>
  </si>
  <si>
    <t>Дисконтированный инвестиционный поток</t>
  </si>
  <si>
    <t>Дисконтированный текущий поток</t>
  </si>
  <si>
    <t>Результирующие параметры по методике "Политех-инвест"</t>
  </si>
  <si>
    <t>значение</t>
  </si>
  <si>
    <t>NPV</t>
  </si>
  <si>
    <t>IRR</t>
  </si>
  <si>
    <t>PI</t>
  </si>
  <si>
    <t>раз</t>
  </si>
  <si>
    <t>payback period</t>
  </si>
  <si>
    <t>discounted payback period</t>
  </si>
  <si>
    <t>Значение</t>
  </si>
  <si>
    <t>ед.</t>
  </si>
  <si>
    <t>MIRR</t>
  </si>
  <si>
    <t>DPP</t>
  </si>
  <si>
    <t>Эффекты</t>
  </si>
  <si>
    <t>Ед изм</t>
  </si>
  <si>
    <t>Прямой экономический эффект всего, в т.ч.:</t>
  </si>
  <si>
    <t>тыс.руб</t>
  </si>
  <si>
    <t>Отсутствует</t>
  </si>
  <si>
    <t>Косвенный экономический эффект, в т.ч.:</t>
  </si>
  <si>
    <t>Экономия ЗПД</t>
  </si>
  <si>
    <t>Снижение потерь данных</t>
  </si>
  <si>
    <t>Расходы</t>
  </si>
  <si>
    <t>Капитальные затраты (CAPEX):</t>
  </si>
  <si>
    <t>Операционные затраты (OPEX):</t>
  </si>
  <si>
    <t>Cash flow, тыс.руб.</t>
  </si>
  <si>
    <t>OCF</t>
  </si>
  <si>
    <t>AOCF</t>
  </si>
  <si>
    <t>PVI</t>
  </si>
  <si>
    <t>DCF</t>
  </si>
  <si>
    <t>Накопленный CF</t>
  </si>
  <si>
    <t>Простая окупаемость, лет</t>
  </si>
  <si>
    <t>Накопленный DCF, тыс.руб.</t>
  </si>
  <si>
    <t>Дисконтированная окупаемость, лет</t>
  </si>
  <si>
    <t>тех строка - учет OFC в PVI</t>
  </si>
  <si>
    <t>тех строка - годы</t>
  </si>
  <si>
    <t xml:space="preserve">тех строка - поиск года минимального OFC </t>
  </si>
  <si>
    <t>U190001357</t>
  </si>
  <si>
    <t>.тех.</t>
  </si>
  <si>
    <t>.</t>
  </si>
  <si>
    <t>Наименование проекта</t>
  </si>
  <si>
    <t>Номер проекта</t>
  </si>
  <si>
    <t>Входит в состав программы</t>
  </si>
  <si>
    <t>Тип проекта</t>
  </si>
  <si>
    <t>ИТ</t>
  </si>
  <si>
    <t>ЕОЛ проекта</t>
  </si>
  <si>
    <t>Аналитик проекта</t>
  </si>
  <si>
    <t>к этой дате необходимо выполнить расчет эффективности проекта с детализацией до 3 уровня</t>
  </si>
  <si>
    <t>к этой дате необходимо детализировать эффект до факторов влияния 4 уровня</t>
  </si>
  <si>
    <t>к этой дате необходимо провести нормалиацию/ актуализировать модель</t>
  </si>
  <si>
    <t>начиная с этой даты ведется сбор факта по эффективности проекта</t>
  </si>
  <si>
    <t>ООО "Технологический центр "Бажен"</t>
  </si>
  <si>
    <t>Расходы по проекту</t>
  </si>
  <si>
    <t>Эффекты программы</t>
  </si>
  <si>
    <t>2 уровень</t>
  </si>
  <si>
    <t>3 уровень</t>
  </si>
  <si>
    <t>L2</t>
  </si>
  <si>
    <t>L3</t>
  </si>
  <si>
    <t>шт.</t>
  </si>
  <si>
    <t>L4</t>
  </si>
  <si>
    <t>Дней в году</t>
  </si>
  <si>
    <t>План</t>
  </si>
  <si>
    <t>Факт</t>
  </si>
  <si>
    <t>FTE</t>
  </si>
  <si>
    <t>к</t>
  </si>
  <si>
    <t>U190001260</t>
  </si>
  <si>
    <t>Бенчмаркинг</t>
  </si>
  <si>
    <t>Косвенный эконом. эффект</t>
  </si>
  <si>
    <t>шт./год</t>
  </si>
  <si>
    <t>Количество переиспользований КЭД</t>
  </si>
  <si>
    <t xml:space="preserve">Средние затраты на поставку 1 КЭД </t>
  </si>
  <si>
    <t>тыс. руб./шт.</t>
  </si>
  <si>
    <t>Количество переиспользований 1 КЭД</t>
  </si>
  <si>
    <t>раз/шт.</t>
  </si>
  <si>
    <t>Количество СИ, которые необходимо мигрировать на КЛАД</t>
  </si>
  <si>
    <t>Количество КЭД в справочнике УСОИ, которые необходимо мигрировать на КЛАД</t>
  </si>
  <si>
    <t>Количество КЭД в справочнике СПО, которые необходимо мигрировать на КЛАД</t>
  </si>
  <si>
    <t>Общее количество КЭД в инкременте</t>
  </si>
  <si>
    <t>Флаг получения эффекта в периоде</t>
  </si>
  <si>
    <t>флаг</t>
  </si>
  <si>
    <t>Достижение переиспользования КЭД в периоде</t>
  </si>
  <si>
    <t>Экономия трудозатрат</t>
  </si>
  <si>
    <t>чел./дней</t>
  </si>
  <si>
    <t>Средняя ставка члена проектной команды</t>
  </si>
  <si>
    <t>руб./день</t>
  </si>
  <si>
    <t>Количество чел.-час</t>
  </si>
  <si>
    <t>Экономия ТРЗ на 1 подготовку ежегодной аналитики</t>
  </si>
  <si>
    <t>часов</t>
  </si>
  <si>
    <t>Частота подготовки ежегодной аналитики в год</t>
  </si>
  <si>
    <t>Экономия ТРЗ на 1 подготовку ежеквартальной аналитики</t>
  </si>
  <si>
    <t>Частота подготовки ежеквартальной аналитики в год</t>
  </si>
  <si>
    <t>Рабочих часов в дне</t>
  </si>
  <si>
    <t>Флаг: достижение эффекта пропорционально времени использования решения</t>
  </si>
  <si>
    <t>чел./час</t>
  </si>
  <si>
    <t>Трудозатраты на подготовку аналитики без инструмента</t>
  </si>
  <si>
    <t xml:space="preserve">Трудозатраты на подготовку аналитики с инструментом </t>
  </si>
  <si>
    <t>Работа с потенциалом</t>
  </si>
  <si>
    <t>Ежегодный пересмотр</t>
  </si>
  <si>
    <t>ТРЗ на подготовку аналитики без инструмента</t>
  </si>
  <si>
    <t xml:space="preserve">ТРЗ на подготовку аналитики с инструментом </t>
  </si>
  <si>
    <t>Количество ДО</t>
  </si>
  <si>
    <t>Количество объектов анализа в 1 ДО</t>
  </si>
  <si>
    <t>Итого ТРЗ в год по процессу на 1 ежегодный пересмотр без инструмента</t>
  </si>
  <si>
    <t>Итого ТРЗ в год по процессу на 1 ежегодный пересмотр с инструментом</t>
  </si>
  <si>
    <t>Работа с инициативами и мероприятиями</t>
  </si>
  <si>
    <t>Ежеквартальный пересмотр</t>
  </si>
  <si>
    <t>Итого ТРЗ в год по процессу на 1 ежеквартальный пересмотр без инструмента</t>
  </si>
  <si>
    <t>Итого ТРЗ в год по процессу на 1 ежеквартальный пересмотр с инструментом</t>
  </si>
  <si>
    <t>Работа с отчетностью</t>
  </si>
  <si>
    <t>Администрирование процесса</t>
  </si>
  <si>
    <t>Проекты</t>
  </si>
  <si>
    <t>Уровень 4</t>
  </si>
  <si>
    <t>Тип влияния на денежный поток</t>
  </si>
  <si>
    <t>Формула</t>
  </si>
  <si>
    <t>Тип показателя</t>
  </si>
  <si>
    <t>Уровень 3 - физические параметры</t>
  </si>
  <si>
    <t>Цели процесса</t>
  </si>
  <si>
    <t>U20000XXXX</t>
  </si>
  <si>
    <t>Внедрение ИТ-инструмента Бенчмаркинг БРД</t>
  </si>
  <si>
    <t>Косвенный</t>
  </si>
  <si>
    <t>([текущие трудозатраты в ДО, FTE] - [целевые трудозатраты в ДО, FTE]) * [стоимость FTE]</t>
  </si>
  <si>
    <t>Снижение трудозатрат в ДО, FTE</t>
  </si>
  <si>
    <t>Справочно:</t>
  </si>
  <si>
    <t>Стоимость 1-го FTE, тыс. руб.</t>
  </si>
  <si>
    <t>([текущие трудозатраты в КЦ, FTE] - [целевые трудозатраты в КЦ, FTE]) * [стоимость FTE]</t>
  </si>
  <si>
    <t>Снижение трудозатрат в КЦ, FTE</t>
  </si>
  <si>
    <t>U19000XXXX</t>
  </si>
  <si>
    <t>([текущие трудозатраты на управление, FTE] - [целевые трудозатраты в Кцна управление, FTE]) * [стоимость FTE]</t>
  </si>
  <si>
    <t>Снижение трудозатрат на управление, FTE</t>
  </si>
  <si>
    <t>ИТОГО ЭФФЕКТ увеличение дохода:</t>
  </si>
  <si>
    <t>ИТОГО ЭФФЕКТ оптимизации затрат:</t>
  </si>
  <si>
    <t>ИТОГО ЭФФЕКТ снижение риска:</t>
  </si>
  <si>
    <t>ИТОГО ЭФФЕКТ:</t>
  </si>
  <si>
    <t xml:space="preserve"> </t>
  </si>
  <si>
    <t>Управление данными</t>
  </si>
  <si>
    <t>Мезенцев В.В.</t>
  </si>
  <si>
    <t>протокол УК программы</t>
  </si>
  <si>
    <t>Завершение этапа Реализация</t>
  </si>
  <si>
    <t>Расходы по инкременту</t>
  </si>
  <si>
    <t>2.0</t>
  </si>
  <si>
    <t>2.1.1</t>
  </si>
  <si>
    <t>Прогноз FTE на основе бэклога работ по указанному инстурменту</t>
  </si>
  <si>
    <t>2.1.2</t>
  </si>
  <si>
    <t>Поставка данных в КЛАД (ODS, ODM). Поставка данных в систему-получатель</t>
  </si>
  <si>
    <t>Прогноз FTE на основе количества КЭД, поставку которых необходимо сделать</t>
  </si>
  <si>
    <t>2.1.3</t>
  </si>
  <si>
    <t>Разработка Единого фонда инициатив</t>
  </si>
  <si>
    <t>2.2.1</t>
  </si>
  <si>
    <t>прогноз FTE на основе количества ДО, которые необходимо обследовать</t>
  </si>
  <si>
    <t>Исходная информация по эффектам инкремента</t>
  </si>
  <si>
    <t>Исходная информация по эффектам инкремента - ЗПД</t>
  </si>
  <si>
    <t>Затраты на поставку 1 КЭД в проекте</t>
  </si>
  <si>
    <t>Расчет</t>
  </si>
  <si>
    <t>Плановое количество КЭД, которые будут мигрированы с КХД на КЛАД из СИ, используемых в проекте Бенчмаркинг</t>
  </si>
  <si>
    <t xml:space="preserve">шт. </t>
  </si>
  <si>
    <t>Количество СИ, из которых необходимо мигрировать КЭД на КЛАД</t>
  </si>
  <si>
    <t>Количество КЭД в УСОИ, которые используются в проекте Бенчмаркинг</t>
  </si>
  <si>
    <t>Количество КЭД, которые используются для решения задач проекта Бенчмаркинг и которые необходимо мигрировать на КЛАД</t>
  </si>
  <si>
    <t>Количество КЭД в СПО, которые используются в проекте Бенчмаркинг</t>
  </si>
  <si>
    <t>Capex, в т.ч.:</t>
  </si>
  <si>
    <t>запрашиваемый Capex на данный тип работ по инкременту</t>
  </si>
  <si>
    <t>Количество переиспользований</t>
  </si>
  <si>
    <t>Экспертная оценка на основе методики расчета эк. эффектов от проектов УпД (КЦ)</t>
  </si>
  <si>
    <t>Получение эффекта в периоде: год относительно 1 года получения эк. эффекта</t>
  </si>
  <si>
    <t>Методика оценки эк. эффекта от проектов ИТ / ЦП (Группа ГПН)</t>
  </si>
  <si>
    <t>Получение эффекта в периоде: проверка на суммарное кол-во лет получения эффекта (&lt;=5</t>
  </si>
  <si>
    <t>% итогового переиспользования КЭД, созданных в проекте, в году</t>
  </si>
  <si>
    <t>2021: Q4; 2022+: Q1-Q4</t>
  </si>
  <si>
    <t>Период получения эффекта после завершения этапа "Реализация"</t>
  </si>
  <si>
    <t>Методика оценки эк. эффекта от проектов УпД (КЦ)</t>
  </si>
  <si>
    <t>% итогового переиспользования КЭД, созданных в проекте, в 2021 г.</t>
  </si>
  <si>
    <t>Количество полных периодов прогноза</t>
  </si>
  <si>
    <t>2022, 2023, 2024, 2025</t>
  </si>
  <si>
    <t>Исходная информация по эффектам инкремента - экономия ТРЗ по ЕФИ</t>
  </si>
  <si>
    <t>Количество объектов в ДО в год</t>
  </si>
  <si>
    <t>Количество операций в год</t>
  </si>
  <si>
    <t>Трудозатраты на ввод данных без инструмента на 1 объект</t>
  </si>
  <si>
    <t>Опрос сотрудников, вовлеченных в процесс</t>
  </si>
  <si>
    <t>Трудозатраты на ввод данных с инструментом на 1 объект</t>
  </si>
  <si>
    <t>Оценка БА на основе функциональности инструмента</t>
  </si>
  <si>
    <t>Трудозатраты на согласование и корректировки без инструмента на 1 объект</t>
  </si>
  <si>
    <t>Трудозатраты на согласование и корректировки с инструментом на 1 объект</t>
  </si>
  <si>
    <t>Количество ДО на основе спроса на иснтрумент</t>
  </si>
  <si>
    <t>Количество операций в год (ввод данных; согласование и корректировка)</t>
  </si>
  <si>
    <t>Количество операций в год (обновление данных)</t>
  </si>
  <si>
    <t>Трудозатраты на обновление данных без инструмента на 1 объект</t>
  </si>
  <si>
    <t>Трудозатраты на обновление данных с инструментом на 1 объект</t>
  </si>
  <si>
    <t>Трудозатраты на формирование карты ППЭ без инструмента на 1 объект</t>
  </si>
  <si>
    <t>Трудозатраты на формирование карты ППЭ с инструментом на 1 объект</t>
  </si>
  <si>
    <t>Трудозатраты на формирование прочей отчетности с инструментом на 1 объект</t>
  </si>
  <si>
    <t>Трудозатраты на методологическое сопровождение без инструмента на 1 объект</t>
  </si>
  <si>
    <t>Трудозатраты на методологическое сопровождение с инструментом на 1 объект</t>
  </si>
  <si>
    <t>Трудозатраты на работу с НСИ, БД, алгоритмами и т.д. без инструмента на 1 объект</t>
  </si>
  <si>
    <t>Трудозатраты на работу с НСИ, БД, алгоритмами и т.д. с инструментом на 1 объект</t>
  </si>
  <si>
    <t>Общие данные</t>
  </si>
  <si>
    <t>Количество ДО для внедрения ЕФИ</t>
  </si>
  <si>
    <t>Бэклог проекта на основе спроса на инстурмент со стороны КЦ</t>
  </si>
  <si>
    <t>Количество обновлений ежегодной аналитики</t>
  </si>
  <si>
    <t>Количество обновлений ежеквартальной аналитики</t>
  </si>
  <si>
    <t>Получение эффекта в 2021 г.: Q4 (после разработки необходимого функционала), 2022+: Q1-Q4</t>
  </si>
  <si>
    <t>Данные Группы ГПН</t>
  </si>
  <si>
    <t>Лист</t>
  </si>
  <si>
    <t>C</t>
  </si>
  <si>
    <t>Поиск</t>
  </si>
  <si>
    <t>Диапазон 1</t>
  </si>
  <si>
    <t>Диапазон 2</t>
  </si>
  <si>
    <t>Диапазон 3</t>
  </si>
  <si>
    <t>Диапазон 4</t>
  </si>
  <si>
    <t>O</t>
  </si>
  <si>
    <t>Д_1260_Резюме</t>
  </si>
  <si>
    <t>B</t>
  </si>
  <si>
    <t>M</t>
  </si>
  <si>
    <t>Согл</t>
  </si>
  <si>
    <t>Информация о проекте</t>
  </si>
  <si>
    <t>Статус согласования</t>
  </si>
  <si>
    <t>Системный блок (не изменять)</t>
  </si>
  <si>
    <t>Дата</t>
  </si>
  <si>
    <t>ФИО</t>
  </si>
  <si>
    <t>Департамент/ДО, подразделение</t>
  </si>
  <si>
    <t>Должность</t>
  </si>
  <si>
    <t>Статус</t>
  </si>
  <si>
    <t>ГПН</t>
  </si>
  <si>
    <t>Согласовано</t>
  </si>
  <si>
    <t>Не согласовано</t>
  </si>
  <si>
    <t>На рассмотрении</t>
  </si>
  <si>
    <t>ЦИФРОВОЙ</t>
  </si>
  <si>
    <t>Мурзин Рустам Фарильевич</t>
  </si>
  <si>
    <t>Безручко Денис Сергеевич</t>
  </si>
  <si>
    <t>Чек-лист ОЭМ</t>
  </si>
  <si>
    <t>Наименование проверки</t>
  </si>
  <si>
    <t>Комментарий по отклонениям</t>
  </si>
  <si>
    <t>Качество реализации модели</t>
  </si>
  <si>
    <t xml:space="preserve">Нигде в этой модели нет чисел, добавленных непосредственно в строку формул (hard-coded).  Все используемые в расчетах исходные данные (включая банальные 24 часа в сутках и т.п.) введены в отдельные ячейки, а формулы ссылаются на эти ячейки. </t>
  </si>
  <si>
    <t>В этой модели отсутствуют ссылки на внешние файлы</t>
  </si>
  <si>
    <t>Ячейки с формулами и ячейки с исходными данными визуально различимы (выделены разными цветами в соответствии с инструкцией)</t>
  </si>
  <si>
    <t xml:space="preserve">Везде где необходимо проставлены единицы измерения </t>
  </si>
  <si>
    <t>Формулы расчета эффектов в ячейках одной строки неизменны</t>
  </si>
  <si>
    <t>Соблюдение основных положений методики</t>
  </si>
  <si>
    <t>Для всех исходных данных указаны источники информации</t>
  </si>
  <si>
    <t>Для каждого КПЭ 2, 3, 4 уровня рассчитаны 3 ряда значений - "as is", "to be", и инкрементальный эффект</t>
  </si>
  <si>
    <t>Для каждого КПЭ 3, 4 уровня значения - "as is", "to be", и инкрементальный эффект рассчитаны по каждому ДО</t>
  </si>
  <si>
    <t>Единицы измерения для КПЭ 2 уровня - тыс.руб.</t>
  </si>
  <si>
    <t>Единицы измерения для КПЭ 4 и 3 уровня - натуральные значения (тонны, м3, кВтч…) либо %, доли. КПЭ 4 и 3 уровня не измеряются деньгами (тыс.руб)</t>
  </si>
  <si>
    <t>Есть однозначное понимание как Владелец продукта будет подтверждать фактическое достижение заявленных КПЭ</t>
  </si>
  <si>
    <t>Прямые экономические эффекты согласованы с ДО</t>
  </si>
  <si>
    <t>Для эффектов 2 уровня проверена корректность прямой/косвенный</t>
  </si>
  <si>
    <t>Реестр замечаний</t>
  </si>
  <si>
    <t xml:space="preserve">Дата </t>
  </si>
  <si>
    <t>Замечания</t>
  </si>
  <si>
    <t>Ссылка на ячейку</t>
  </si>
  <si>
    <t>Оценка экономической эффективности</t>
  </si>
  <si>
    <t>цифрового проекта</t>
  </si>
  <si>
    <t>в рамках программы</t>
  </si>
  <si>
    <t>Ед.изм.</t>
  </si>
  <si>
    <t>Проект</t>
  </si>
  <si>
    <t>Этап MVP</t>
  </si>
  <si>
    <t>РиТ Итерация 1</t>
  </si>
  <si>
    <t>РиТ Итерация 2</t>
  </si>
  <si>
    <t>РиТ Итерация 3</t>
  </si>
  <si>
    <t>РиТ Итерация 4</t>
  </si>
  <si>
    <t>РиТ Итерация 5</t>
  </si>
  <si>
    <t>Значение
(по прямым эффектам)</t>
  </si>
  <si>
    <t>Значение
(по прямым + косвенным)</t>
  </si>
  <si>
    <t>дол.ед.</t>
  </si>
  <si>
    <t>Всего, в т.ч.</t>
  </si>
  <si>
    <t xml:space="preserve">прямые </t>
  </si>
  <si>
    <t>косвенные</t>
  </si>
  <si>
    <t>Операционные затраты (OPEX):капитализируемые</t>
  </si>
  <si>
    <t>Налоги</t>
  </si>
  <si>
    <t>Амортизация</t>
  </si>
  <si>
    <t>Ввод новых ОФ</t>
  </si>
  <si>
    <t>Балансовая стоимость ОФ</t>
  </si>
  <si>
    <t>Накопленный износ</t>
  </si>
  <si>
    <t>Налог на прибыль</t>
  </si>
  <si>
    <r>
      <t>Opex (</t>
    </r>
    <r>
      <rPr>
        <b/>
        <sz val="10"/>
        <rFont val="Arial"/>
        <family val="2"/>
        <charset val="204"/>
      </rPr>
      <t>не</t>
    </r>
    <r>
      <rPr>
        <sz val="10"/>
        <rFont val="Arial"/>
        <family val="2"/>
        <charset val="204"/>
      </rPr>
      <t xml:space="preserve"> капитализируемый)</t>
    </r>
  </si>
  <si>
    <t>Прямые эффекты от FCF (для корректировки EBIT)</t>
  </si>
  <si>
    <t>EBIT</t>
  </si>
  <si>
    <t>EBITDA</t>
  </si>
  <si>
    <t>ННП</t>
  </si>
  <si>
    <t>Потоки</t>
  </si>
  <si>
    <t>Cash flow</t>
  </si>
  <si>
    <t>ICF</t>
  </si>
  <si>
    <t>AICF</t>
  </si>
  <si>
    <t>Простая окупаемость</t>
  </si>
  <si>
    <t>Накопленный DCF</t>
  </si>
  <si>
    <t>Дисконтированная окупаемость</t>
  </si>
  <si>
    <t>ТСО</t>
  </si>
  <si>
    <t>Справочно оценка со всеми эффектами</t>
  </si>
  <si>
    <t>Технические строки</t>
  </si>
  <si>
    <t>тех строка - учет OCF в PVI (для прямых эффектов)</t>
  </si>
  <si>
    <t>тех строка - поиск года минимального OCF  (для прямых эффектов)</t>
  </si>
  <si>
    <t>тех строка - горизонт оценки</t>
  </si>
  <si>
    <t>для графика - затраты</t>
  </si>
  <si>
    <t>тех строка - учет OCF в PVI (для прямых+косв. эффектов)</t>
  </si>
  <si>
    <t>тех строка - поиск года минимального OCF  (для прямых+косв. эффектов)</t>
  </si>
  <si>
    <t>Технический блок</t>
  </si>
  <si>
    <t>этапа MVP цифрового проекта</t>
  </si>
  <si>
    <t>ННП (Ставка ННП - 20%)</t>
  </si>
  <si>
    <t>1й фазы этапа РиТ цифрового проекта</t>
  </si>
  <si>
    <t>2й фазы этапа РиТ цифрового проекта</t>
  </si>
  <si>
    <t>ДКПЭ</t>
  </si>
  <si>
    <t>1 уровень</t>
  </si>
  <si>
    <t>Экономическся эффективность</t>
  </si>
  <si>
    <t>Прямые эффекты</t>
  </si>
  <si>
    <t>Прямые + косвенные</t>
  </si>
  <si>
    <t>Вес, %</t>
  </si>
  <si>
    <t>Экономический эффект</t>
  </si>
  <si>
    <t>As is</t>
  </si>
  <si>
    <t>To be</t>
  </si>
  <si>
    <t>Эффект</t>
  </si>
  <si>
    <t>3 Уровень</t>
  </si>
  <si>
    <t>Суммарные физические параметры</t>
  </si>
  <si>
    <t>4 Уровень</t>
  </si>
  <si>
    <t>Факторы влияния</t>
  </si>
  <si>
    <t>шт</t>
  </si>
  <si>
    <t>Итого</t>
  </si>
  <si>
    <t>всего, в т.ч.</t>
  </si>
  <si>
    <t>янв</t>
  </si>
  <si>
    <t>фев</t>
  </si>
  <si>
    <t>мар</t>
  </si>
  <si>
    <t>апр</t>
  </si>
  <si>
    <t>май</t>
  </si>
  <si>
    <t>июн</t>
  </si>
  <si>
    <t>июл</t>
  </si>
  <si>
    <t>авг</t>
  </si>
  <si>
    <t>сен</t>
  </si>
  <si>
    <t>окт</t>
  </si>
  <si>
    <t>ноя</t>
  </si>
  <si>
    <t>дек</t>
  </si>
  <si>
    <t xml:space="preserve">OPEX, в т.ч. : </t>
  </si>
  <si>
    <t>расходы на сервис</t>
  </si>
  <si>
    <t>3.2.1.</t>
  </si>
  <si>
    <t>3.2.1.1</t>
  </si>
  <si>
    <t>3.2.1.2</t>
  </si>
  <si>
    <t>3.2.1.3</t>
  </si>
  <si>
    <t>3.2.1.4</t>
  </si>
  <si>
    <t>3.2.1.5</t>
  </si>
  <si>
    <t>3.2.1.6</t>
  </si>
  <si>
    <t>3.3.1.</t>
  </si>
  <si>
    <t>3.3.1.1</t>
  </si>
  <si>
    <t>3.3.1.2</t>
  </si>
  <si>
    <t>3.3.1.3</t>
  </si>
  <si>
    <t>3.3.1.4</t>
  </si>
  <si>
    <t>3.3.1.5</t>
  </si>
  <si>
    <t>3.3.1.6</t>
  </si>
  <si>
    <t>3.3.2.</t>
  </si>
  <si>
    <t>3.3.2.1</t>
  </si>
  <si>
    <t>3.3.2.2</t>
  </si>
  <si>
    <t>3.3.2.3</t>
  </si>
  <si>
    <t>3.3.2.4</t>
  </si>
  <si>
    <t>3.3.2.5</t>
  </si>
  <si>
    <t>3.3.2.6</t>
  </si>
  <si>
    <t>3.4.1.</t>
  </si>
  <si>
    <t xml:space="preserve">CAPEX </t>
  </si>
  <si>
    <t>3.4.1.1</t>
  </si>
  <si>
    <t>3.4.1.2</t>
  </si>
  <si>
    <t>3.4.1.3</t>
  </si>
  <si>
    <t>3.4.1.4</t>
  </si>
  <si>
    <t>3.4.1.5</t>
  </si>
  <si>
    <t>3.4.1.6</t>
  </si>
  <si>
    <t>3.4.2.</t>
  </si>
  <si>
    <t>3.4.2.1</t>
  </si>
  <si>
    <t>3.4.2.2</t>
  </si>
  <si>
    <t>3.4.2.3</t>
  </si>
  <si>
    <t>3.4.2.4</t>
  </si>
  <si>
    <t>3.4.2.5</t>
  </si>
  <si>
    <t>3.4.2.6</t>
  </si>
  <si>
    <t>3.5.1.</t>
  </si>
  <si>
    <t>3.5.1.1</t>
  </si>
  <si>
    <t>3.5.1.2</t>
  </si>
  <si>
    <t>3.5.1.3</t>
  </si>
  <si>
    <t>3.5.1.4</t>
  </si>
  <si>
    <t>3.5.1.5</t>
  </si>
  <si>
    <t>3.5.1.6</t>
  </si>
  <si>
    <t>3.5.2.</t>
  </si>
  <si>
    <t>3.5.2.1</t>
  </si>
  <si>
    <t>3.5.2.2</t>
  </si>
  <si>
    <t>3.5.2.3</t>
  </si>
  <si>
    <t>3.5.2.4</t>
  </si>
  <si>
    <t>3.5.2.5</t>
  </si>
  <si>
    <t>3.5.2.6</t>
  </si>
  <si>
    <t>3.5.3.</t>
  </si>
  <si>
    <t>3.5.3.1</t>
  </si>
  <si>
    <t>3.5.3.2</t>
  </si>
  <si>
    <t>3.5.3.3</t>
  </si>
  <si>
    <t>3.5.3.4</t>
  </si>
  <si>
    <t>3.5.3.5</t>
  </si>
  <si>
    <t>3.5.3.6</t>
  </si>
  <si>
    <t>R</t>
  </si>
  <si>
    <t>4 уровень</t>
  </si>
  <si>
    <t>Экономия часов в год, часов</t>
  </si>
  <si>
    <t>Экономия раб дней в год, дней</t>
  </si>
  <si>
    <t>Экономия FTE, шт.</t>
  </si>
  <si>
    <t>Экономия с учетом ставки FTE, тыс. р. в год</t>
  </si>
  <si>
    <t>Кол-во раб дней в году</t>
  </si>
  <si>
    <t>Кол-во раб часов в году</t>
  </si>
  <si>
    <t>Ставка, тыс. р. в год</t>
  </si>
  <si>
    <t>Процесс</t>
  </si>
  <si>
    <t>Год реализации</t>
  </si>
  <si>
    <t>Сотрудники</t>
  </si>
  <si>
    <t>Кол-во FTE в процессе</t>
  </si>
  <si>
    <t>Кол-во часов на процесс в месяц</t>
  </si>
  <si>
    <t>Итого откл с учетом FTE</t>
  </si>
  <si>
    <t>Экономия часов в год</t>
  </si>
  <si>
    <t>Экономия раб дней в год</t>
  </si>
  <si>
    <t>было</t>
  </si>
  <si>
    <t>стало</t>
  </si>
  <si>
    <t>откл</t>
  </si>
  <si>
    <t>Мерак</t>
  </si>
  <si>
    <t>КСУИ</t>
  </si>
  <si>
    <t>Эф-ть</t>
  </si>
  <si>
    <t>ИТ и ЦТ</t>
  </si>
  <si>
    <t>Предоставление и консолидация Сарех, РН, Фа Сарех (единая БД, авторасчет отклонений, изменение разрядности, ролевая модель и т.д.)</t>
  </si>
  <si>
    <t>Реализовано</t>
  </si>
  <si>
    <t>ДПУЭД</t>
  </si>
  <si>
    <t>HSE</t>
  </si>
  <si>
    <t>Да</t>
  </si>
  <si>
    <t>ДКП</t>
  </si>
  <si>
    <t>Актив Будущего</t>
  </si>
  <si>
    <t>Нефтесервис</t>
  </si>
  <si>
    <t>Арктикгаз</t>
  </si>
  <si>
    <t>ГЕО</t>
  </si>
  <si>
    <t>Ач-ННГ</t>
  </si>
  <si>
    <t>Бажен</t>
  </si>
  <si>
    <t>Бадра</t>
  </si>
  <si>
    <t>Проектные команды</t>
  </si>
  <si>
    <t>УИТАТ</t>
  </si>
  <si>
    <t>Баренц</t>
  </si>
  <si>
    <t>Формирование ЧБ по Сарех</t>
  </si>
  <si>
    <t>Ближненовопортовское</t>
  </si>
  <si>
    <t>Формирование доп отчетности по Сарех</t>
  </si>
  <si>
    <t>Большая Ачимовка</t>
  </si>
  <si>
    <t>Возмещение ГП</t>
  </si>
  <si>
    <t>Загрузка инфо по сарех в дашборд</t>
  </si>
  <si>
    <t>В работе</t>
  </si>
  <si>
    <t>БЕ Восток</t>
  </si>
  <si>
    <t>Эф-ть (NPV, PI, IRR, инв итого) - автоматизация предоставления и ведения формата в ИС, затем увязка с данными из Мерак</t>
  </si>
  <si>
    <t>В плане</t>
  </si>
  <si>
    <t xml:space="preserve">БЕ ННГ </t>
  </si>
  <si>
    <t>БЕ Оренбург</t>
  </si>
  <si>
    <t xml:space="preserve">БЕ Хантос </t>
  </si>
  <si>
    <t>ГПН-Развитие (прочие)</t>
  </si>
  <si>
    <t>Долгинское</t>
  </si>
  <si>
    <t>Интеграция с КСУИ</t>
  </si>
  <si>
    <t>ДТР</t>
  </si>
  <si>
    <t>Западно-Таркосалинское НГКМ</t>
  </si>
  <si>
    <t>Западно-Юбилейное</t>
  </si>
  <si>
    <t>Заполярное НГКМ</t>
  </si>
  <si>
    <t>ИТ. Проекты Шельф</t>
  </si>
  <si>
    <t xml:space="preserve">Каменномысское </t>
  </si>
  <si>
    <t>Когнитивная геология</t>
  </si>
  <si>
    <t>Шельф</t>
  </si>
  <si>
    <t>КП Доманик</t>
  </si>
  <si>
    <t>КПРА, СИП и прогнозы (упрощение работы с Мерак - исключение передачи рех и пересчетов)</t>
  </si>
  <si>
    <t>КП Зима</t>
  </si>
  <si>
    <t>КП ОГМ</t>
  </si>
  <si>
    <t>Загрузка факта из SAP в Атлас</t>
  </si>
  <si>
    <t>КП Ямбург</t>
  </si>
  <si>
    <t>Авторасчет факторов в ФА Сарех (исключение работы ДО)</t>
  </si>
  <si>
    <t xml:space="preserve">КПРА Новопортовское </t>
  </si>
  <si>
    <t>Курдистан</t>
  </si>
  <si>
    <t>Куюмба</t>
  </si>
  <si>
    <t>Малоямальское</t>
  </si>
  <si>
    <t>Кодировка проектов в ИС Атлас</t>
  </si>
  <si>
    <t>Управление проектами - экспертиза (автоматизация и повышение прозрачности процесса)</t>
  </si>
  <si>
    <t>Секретарь</t>
  </si>
  <si>
    <t>Эксперты ДО, БРД (УК и ИК)</t>
  </si>
  <si>
    <t>НИР (ДД)</t>
  </si>
  <si>
    <t>Сотрудники БРД</t>
  </si>
  <si>
    <t>НИР ГРР</t>
  </si>
  <si>
    <t>Интеграция с OpenBox (загрузка Сарех из Атлас, исключение сверки)</t>
  </si>
  <si>
    <t>НИР Шельф</t>
  </si>
  <si>
    <t>НИС</t>
  </si>
  <si>
    <t>Изменение МП в портфелях через интеграцию Атлас-Мерак</t>
  </si>
  <si>
    <t>ННГА</t>
  </si>
  <si>
    <t>Нортгаз</t>
  </si>
  <si>
    <t>Автоматичское ведение статистики по соблюдению сроков инструкций, кол-ву итераций экспертиз, рейтинга по качеству среди ДО БРД в части Сарех - помощь в подведении итогов УПЦ</t>
  </si>
  <si>
    <t>НТДН</t>
  </si>
  <si>
    <t>НТЦ</t>
  </si>
  <si>
    <t>Ведение портфеля ИТ и ЦТ в ИС</t>
  </si>
  <si>
    <t>ОЕ УК Меретояхха</t>
  </si>
  <si>
    <t>Оксфорд</t>
  </si>
  <si>
    <t>Формирование стандартных слайдов в ИС Атлас на основании оцифрованных данных</t>
  </si>
  <si>
    <t>Оморинский</t>
  </si>
  <si>
    <t xml:space="preserve">Оренбургское НГКМ </t>
  </si>
  <si>
    <t>Кроссфункциональный сбор информации в разрезе ИП через интеграции с системами производственных служб (Терра, Контур бурения и т.д.) и расширение кол-ва аналитик</t>
  </si>
  <si>
    <t>Песцовое и Ен-Яхинское</t>
  </si>
  <si>
    <t>Петра</t>
  </si>
  <si>
    <t>Печора</t>
  </si>
  <si>
    <t>Поселковая СЛЛ</t>
  </si>
  <si>
    <t>Приразломное</t>
  </si>
  <si>
    <t>Проект Активация</t>
  </si>
  <si>
    <t xml:space="preserve">Проект Карабашские  6 ЛУ </t>
  </si>
  <si>
    <t>Проект Карабашский 10</t>
  </si>
  <si>
    <t>Проект Каркас</t>
  </si>
  <si>
    <t>Проекты Нефтесервис</t>
  </si>
  <si>
    <t>Сахалин-А</t>
  </si>
  <si>
    <t>Сахалин-Б</t>
  </si>
  <si>
    <t>Северо-Самбург</t>
  </si>
  <si>
    <t>Силур-Девон</t>
  </si>
  <si>
    <t>СН-МНГ</t>
  </si>
  <si>
    <t>СПД</t>
  </si>
  <si>
    <t>Тазовское</t>
  </si>
  <si>
    <t>Таймыр</t>
  </si>
  <si>
    <t>Тех. Проекты Шельф</t>
  </si>
  <si>
    <t>Титан</t>
  </si>
  <si>
    <t>Толедо</t>
  </si>
  <si>
    <t>Томскнефть</t>
  </si>
  <si>
    <t>Уренгойское</t>
  </si>
  <si>
    <t>Усть-Енисей</t>
  </si>
  <si>
    <t>Фаза 1 Газ Ямала</t>
  </si>
  <si>
    <t>Хамбатей</t>
  </si>
  <si>
    <t>Харасавейское и Бованенковское</t>
  </si>
  <si>
    <t>ХМНС</t>
  </si>
  <si>
    <t>Хунин</t>
  </si>
  <si>
    <t>ЦИК</t>
  </si>
  <si>
    <t>ЦТ</t>
  </si>
  <si>
    <t>ЦУП</t>
  </si>
  <si>
    <t>Чаяндинское НГКМ</t>
  </si>
  <si>
    <t>Чона</t>
  </si>
  <si>
    <t>Чукотка</t>
  </si>
  <si>
    <t>Шельф прочие КВ</t>
  </si>
  <si>
    <t>Южно-Обский</t>
  </si>
  <si>
    <t>Южный Оренбург</t>
  </si>
  <si>
    <t>Южный Ямал</t>
  </si>
  <si>
    <t>ЮП ГПЗ</t>
  </si>
  <si>
    <t>ФЭМ</t>
  </si>
  <si>
    <t>A</t>
  </si>
  <si>
    <t>N</t>
  </si>
  <si>
    <t>J</t>
  </si>
  <si>
    <t>L</t>
  </si>
  <si>
    <t>Цифровая экономика БРД</t>
  </si>
  <si>
    <t>Год дисконтирования</t>
  </si>
  <si>
    <t>Все проекты</t>
  </si>
  <si>
    <t>Единица измерения</t>
  </si>
  <si>
    <t>Временной отрезок</t>
  </si>
  <si>
    <t>млн руб.</t>
  </si>
  <si>
    <t>Вводные данные</t>
  </si>
  <si>
    <t>U210001977</t>
  </si>
  <si>
    <t>Гибкая финансово-экономическая модель БРД</t>
  </si>
  <si>
    <t>ГФЭМ_ФЭМ</t>
  </si>
  <si>
    <t>E</t>
  </si>
  <si>
    <t>тыс руб</t>
  </si>
  <si>
    <t>Диапазон справочно</t>
  </si>
  <si>
    <t>Ед. изм.</t>
  </si>
  <si>
    <t>тех строка</t>
  </si>
  <si>
    <t>тех строка - учет OCF в PVI</t>
  </si>
  <si>
    <t xml:space="preserve">тех строка - поиск года минимального OCF </t>
  </si>
  <si>
    <t>Косвенный экономический эффект:</t>
  </si>
  <si>
    <t>Макс</t>
  </si>
  <si>
    <t>Среднегодовой</t>
  </si>
  <si>
    <t>Суммарно</t>
  </si>
  <si>
    <t>Изменение</t>
  </si>
  <si>
    <t>ДА</t>
  </si>
  <si>
    <t>Сокращение затрат на оплату труда пользователей OpenBox, тыс. руб. в течение горизонта планирования</t>
  </si>
  <si>
    <t>Снижение трудоемкости бюджетирования, чел.-дней в день</t>
  </si>
  <si>
    <t>3.8. Сокращение трудозатрат от переиспользования данных</t>
  </si>
  <si>
    <t>Уменьшение времени на подготовку исходных данных и бюджетных форм</t>
  </si>
  <si>
    <t>4.1. Снижение времени на ручную выгрузку исходных данных из системы источника, часов</t>
  </si>
  <si>
    <t>4.2. Снижение времени на ручное применение справочников и расчет данных, часов</t>
  </si>
  <si>
    <t>4.3. Время на формирование одного отчета, часов</t>
  </si>
  <si>
    <t>4.4. Анализ потоков данных, детализация и поиск возможных изменений, часов</t>
  </si>
  <si>
    <t>4.5. Снижение времени на поиск новых элементов справочников, системы управление НСИ, часов</t>
  </si>
  <si>
    <t>4.6. Время на формирование загрузочных форм для осуществления загрузки в корпоративные системы, часов</t>
  </si>
  <si>
    <t>4.7. Время формирования загрузочных форм  OpenBox</t>
  </si>
  <si>
    <t>4.8. Сокращение трудозатрат от переиспользования данных</t>
  </si>
  <si>
    <t>4.9. Количество выявляемых ошибок в отчетности, %</t>
  </si>
  <si>
    <t>Метрики (уровень 3) (чел.-дни в день)</t>
  </si>
  <si>
    <t xml:space="preserve">Итого </t>
  </si>
  <si>
    <t>в том числе, прочих пользователей</t>
  </si>
  <si>
    <t>Количество месяцев в году</t>
  </si>
  <si>
    <t>Расчет трудоемкости бюджетирования (чел./дн.) в год</t>
  </si>
  <si>
    <t>исключен из расчета</t>
  </si>
  <si>
    <t>Тюркин П.В., Харитонов М.М.</t>
  </si>
  <si>
    <t>2.1.4</t>
  </si>
  <si>
    <t>Стоимость лицензий ЕФИ (Форсайт)</t>
  </si>
  <si>
    <t>2.1.5</t>
  </si>
  <si>
    <t>Стоимость поддержки ПО для ЕФИ разработчиком</t>
  </si>
  <si>
    <t>2.1.6</t>
  </si>
  <si>
    <t>Стоимость лицензий ODI OHP (со скидкой 20%)</t>
  </si>
  <si>
    <t>2.1.7</t>
  </si>
  <si>
    <t>Стоимость сопровождения ПО для ЕФИ в организации (MVP2)</t>
  </si>
  <si>
    <t>Разработка Бенчмаркинг БРД</t>
  </si>
  <si>
    <t>2.2.2</t>
  </si>
  <si>
    <t>2.2.3</t>
  </si>
  <si>
    <t>Стоимость сопровождения ПО Бенчмаркинг</t>
  </si>
  <si>
    <t>2.2.4</t>
  </si>
  <si>
    <t>Стоимость инфраструктуры (ЕФИ)</t>
  </si>
  <si>
    <t>2.2.5</t>
  </si>
  <si>
    <t>Стоимость сопровождения ПО для ЕФИ в организации</t>
  </si>
  <si>
    <t xml:space="preserve">Расчет/актуализация количества объектов на основе функциональности инструмента. Оценка на основе статистики ЕФИ </t>
  </si>
  <si>
    <t>Работа с  мероприятиями</t>
  </si>
  <si>
    <t xml:space="preserve">Количество ДО на основе спроса на иснтрумент.  Оценка на основе статистики ЕФИ </t>
  </si>
  <si>
    <t>Трудозатраты на ввод данных без инструмента на 1 объект (формирование расчета)</t>
  </si>
  <si>
    <t>Трудозатраты на формирование прочей отчетности  (реестр ППЭ, графики) без инструмента на 1 объект</t>
  </si>
  <si>
    <t>Сокращение временных трудозатрат на ПЭБ и ДУ</t>
  </si>
  <si>
    <t>Экономия ТРЗ на бенчмаркинг</t>
  </si>
  <si>
    <t>Затраты на подготовку аналитики без инструмента</t>
  </si>
  <si>
    <t xml:space="preserve">Затраты на подготовку аналитики с инструментом </t>
  </si>
  <si>
    <t>Общий FTE (час) на уровне Дочерних Обществ при переходе на квартальную отчетность</t>
  </si>
  <si>
    <t>Общий FTE (час) при переходе на квартальную отчетность в КЦ</t>
  </si>
  <si>
    <t>Общий FTE (час) на организацию процесса при переходе на квартальную отчетность в КЦ</t>
  </si>
  <si>
    <t>Предпосылки автоматизации расчета потенциала и мероприятий ДУ:</t>
  </si>
  <si>
    <t>Автоматизированное формирование, расчет экономической эффективности и согласование потенциала эффективности бизнеса и мероприятий ДУ</t>
  </si>
  <si>
    <t>•Получение и актуализация исходных данных, используемых при расчете эффекта потенциала и мероприятий (затраты, макропараметры, плановые и фактические показатели и т.д.) из смежных ИС, локальных справочников.</t>
  </si>
  <si>
    <t>•Загрузка оптимизационных мероприятий, разработанных в смежных системах с автоматическим переводом в формат ППЭ, с насыщением дополнительной аналитикой</t>
  </si>
  <si>
    <t>•Ведение единой базы данных потенциалов и мероприятий ДУ с возможностью использования мероприятий из базы в качестве шаблона для формирования новых мероприятий (алгоритм расчета, статьи затрат, объекты, месторождения и т.д.)</t>
  </si>
  <si>
    <t xml:space="preserve">•Расчет эффектов по ПЭБ и ДУ по единой методологии, в виде калькулятора расчета со справочниками управленческой отчетности для интеграции эффектов в БП и прогноз БРД </t>
  </si>
  <si>
    <t>•Согласование и утверждение всех документов по ПЭБ и ДУ в электронном виде (карты мероприятий, реестры, отчеты).</t>
  </si>
  <si>
    <t xml:space="preserve">•Мониторинг выполнения мероприятий программы с расчетом планового, прогнозного и фактического эффекта в разбивке по статьям согласно утвержденных расчетов </t>
  </si>
  <si>
    <t>•Автоматическое формирование отчетности по выполнению ПЭБ и ДУ с возможностью изменения шаблонов формируемых документов.</t>
  </si>
  <si>
    <t>Сокращение временных трудозатрат на оценку потенциала (ПЭБ) и формирование, согласование, утверждение и мониторинг мероприятий ДУ на</t>
  </si>
  <si>
    <t>чел.дней</t>
  </si>
  <si>
    <t>в том числе за счет:</t>
  </si>
  <si>
    <t>Сокращение времени на формирование ПЭБ и ДУ (плановые значения), мониторинг эффектов и факта</t>
  </si>
  <si>
    <t>На формирование отчетов (реестр ГПН, реестр ГП, карточки ППЭ) по итогам мониторинга эффектов  за квартал и итоги года</t>
  </si>
  <si>
    <t xml:space="preserve">Повышение качества планирования мероприятий достижимого уровня </t>
  </si>
  <si>
    <t>За счет постепенного снижения отклонений фактического (без дополнительных мероприятий) эффекта ППЭ от планового за счет:
•Использования и обновления актуальных макропараметров, расценок по плану, прогнозу и факту из смежных систем источников                                                                                                                                        •сокращения ошибок ручного ввода
•оперативного мониторинга и выполнения корректирующих мероприятий
•Повышение эффективности производственных процессов и сокращение по ним затрат за счет более точного прогнозирования потенциала программы оптимизации затрат при производственном бизнес-планировании.</t>
  </si>
  <si>
    <r>
      <rPr>
        <b/>
        <sz val="11"/>
        <color theme="1"/>
        <rFont val="Calibri"/>
        <family val="2"/>
        <charset val="204"/>
        <scheme val="minor"/>
      </rPr>
      <t>Предпосылки:</t>
    </r>
    <r>
      <rPr>
        <sz val="12"/>
        <color theme="1"/>
        <rFont val="Calibri"/>
        <family val="2"/>
        <charset val="204"/>
        <scheme val="minor"/>
      </rPr>
      <t xml:space="preserve"> По итогам реализации программы в 2019-2021 гг. средняя сходимость планового и фактического эффекта (без дополнительных мероприятий) составляет -</t>
    </r>
    <r>
      <rPr>
        <b/>
        <sz val="12"/>
        <color theme="1"/>
        <rFont val="Calibri"/>
        <family val="2"/>
        <charset val="204"/>
        <scheme val="minor"/>
      </rPr>
      <t xml:space="preserve">21% </t>
    </r>
    <r>
      <rPr>
        <sz val="12"/>
        <color theme="1"/>
        <rFont val="Calibri"/>
        <family val="2"/>
        <charset val="204"/>
        <scheme val="minor"/>
      </rPr>
      <t xml:space="preserve">(более подробный расчет представлен на листе "План-факт ДУ"
</t>
    </r>
  </si>
  <si>
    <t xml:space="preserve">Автоматизация процесса за счет применения актуальной и своевременной информации, возможностей системы по отслеживанию статусу реализации мероприятий позволит  снизить % невыполнения мероприятий  не менее чем на 5% ежегодно. Основываясь на плановых параметрах программы ДУ доп. эффект от реализации программы с меньшими потерями ежегодно составит порядка 240 млн.руб.
</t>
  </si>
  <si>
    <t>Повышение качества реализации плановых мероприятий</t>
  </si>
  <si>
    <t>TCO</t>
  </si>
  <si>
    <t>Выборка проектов</t>
  </si>
  <si>
    <t>Выбрать</t>
  </si>
  <si>
    <t>Выключатель</t>
  </si>
  <si>
    <t>График рассмотрений в ИС Атлас</t>
  </si>
  <si>
    <t>Управление проектами - реестр: формирование единой БД (удобный поиск любой информации по проектам: ведение инфо по сделкам и долям ГПН в проектах, инфо о партнерах, 28 справочник, пок-ли по проектам и т.п.)</t>
  </si>
  <si>
    <t>Программа (ИСУП)</t>
  </si>
  <si>
    <t>Код проекта (ИСУП)</t>
  </si>
  <si>
    <t>Название проекта (ИСУП)</t>
  </si>
  <si>
    <t>CF</t>
  </si>
  <si>
    <t>U210001979</t>
  </si>
  <si>
    <t>Развитие Аналитической отчетности ЭиФ БРД</t>
  </si>
  <si>
    <t>Управление данными (до июня 2022)</t>
  </si>
  <si>
    <t>Мурзин Р.Ф.</t>
  </si>
  <si>
    <t>Беляева А.Г.</t>
  </si>
  <si>
    <t>протокол УК программы№ПР-0000099</t>
  </si>
  <si>
    <t>протокол УК Программы № ПР-0000167</t>
  </si>
  <si>
    <t>устав от 21.12.2021(ПКТ), протокол УК Программы № ПР-0000167</t>
  </si>
  <si>
    <t>устав от 21.12.2021 (ПКТ), протокол УК Программы № ПР-0000167</t>
  </si>
  <si>
    <t xml:space="preserve">проект презентации проекта ЭиФ на ИК </t>
  </si>
  <si>
    <t>ООО Газпромнефть-ГЕО</t>
  </si>
  <si>
    <t>ООО Газпром нефть шельф</t>
  </si>
  <si>
    <t>ПАО Славнефть-Мегионнефтегаз</t>
  </si>
  <si>
    <t>АО Газпромнефть-Ноябрьскнефтегаз</t>
  </si>
  <si>
    <t>2.11</t>
  </si>
  <si>
    <t>2.12</t>
  </si>
  <si>
    <t>2.13</t>
  </si>
  <si>
    <t>Gazprom Neft Middle East B.V.</t>
  </si>
  <si>
    <t>2.14</t>
  </si>
  <si>
    <t>2.15</t>
  </si>
  <si>
    <t>2.16</t>
  </si>
  <si>
    <t>2.17</t>
  </si>
  <si>
    <t>2.18</t>
  </si>
  <si>
    <t>2.19</t>
  </si>
  <si>
    <t>2.20</t>
  </si>
  <si>
    <t>2.21</t>
  </si>
  <si>
    <t>ООО Газпромнефть-Автоматизация</t>
  </si>
  <si>
    <t>3.0</t>
  </si>
  <si>
    <t>Прогноз 2022+2023 по данным РП</t>
  </si>
  <si>
    <t>3.1.1</t>
  </si>
  <si>
    <t>Дополнительный запрос сверх последнего ИР (текущее ИР) ы том числе:</t>
  </si>
  <si>
    <t>3.1.2</t>
  </si>
  <si>
    <t>Сценарии импортозамещения в т.ч:</t>
  </si>
  <si>
    <t>3.1.3</t>
  </si>
  <si>
    <t>Проектирование и реализация (2 разработчика + разработчик и БА по направлению УФК:  перенос существующих дашбордов и разработка новых из скоупа проекта на импортонезависимой платформе BI)</t>
  </si>
  <si>
    <t>2022+1 полугодие 2023 (прогноз РП_</t>
  </si>
  <si>
    <t>3.1.4</t>
  </si>
  <si>
    <t>Затраты на команду
(ИТ и ТА архитектор: проектирование и экспертная поддержка в части архитектуры решения, РП, СМ, БА, экспртиза ПД)</t>
  </si>
  <si>
    <t>3.1.5</t>
  </si>
  <si>
    <t>2 полугодие 2023 (прогноз РП)</t>
  </si>
  <si>
    <t>3.1.6</t>
  </si>
  <si>
    <t>3.1.7</t>
  </si>
  <si>
    <t>Развитие в т.ч:</t>
  </si>
  <si>
    <t>3.1.8</t>
  </si>
  <si>
    <t>Проектирование и реализация (разработчик)</t>
  </si>
  <si>
    <t>3.1.9</t>
  </si>
  <si>
    <t>Затраты на командуИТ и ТА архитектор: проектирование и экспертная поддержка в части архитектуры решения, РП, СМ, БА, экспртиза ПД</t>
  </si>
  <si>
    <t>3.1.10</t>
  </si>
  <si>
    <t>3.1.11</t>
  </si>
  <si>
    <t>OPEX :</t>
  </si>
  <si>
    <t>Факт 2021, 1-2 кв. 2022 факт+ 3-4 кв 2022 прогноз по данным РП</t>
  </si>
  <si>
    <t>3.2.0</t>
  </si>
  <si>
    <t>внешний консалтинг</t>
  </si>
  <si>
    <t>3.2.1</t>
  </si>
  <si>
    <t>Затраты на команду</t>
  </si>
  <si>
    <t>3.2.2</t>
  </si>
  <si>
    <t>Остаток по утвержденному бюджету на 2022 год на ИК (БРД/УИТАТ)</t>
  </si>
  <si>
    <t>Расходы на сервис после перевода промышленную эксплуатацию</t>
  </si>
  <si>
    <t>Исходная информация по эффектам проекта</t>
  </si>
  <si>
    <t>5.4</t>
  </si>
  <si>
    <t>Исходная информация по эффектам проекта - экономия трудозатрат</t>
  </si>
  <si>
    <t>5.4.1</t>
  </si>
  <si>
    <t>Исходная информация по эффектам проекта - экономия трудозатрат ДБ Контроль ДДС</t>
  </si>
  <si>
    <t>Средняя ставка сотрудника ДПУЭД</t>
  </si>
  <si>
    <t>расчетнаая оценка на основании ср.ставки ФОТ ДПУЭД 
(Исходные данные для расчета предоставлены ЕОЛ проекта  Мурзиным Р.)</t>
  </si>
  <si>
    <t>Частота сбора инфомации для отчетности</t>
  </si>
  <si>
    <t>по данным ДПУЭД(Шаколо Е.+ опросный лист ДБ БДДС)</t>
  </si>
  <si>
    <t>кол-во пользователей TO BE</t>
  </si>
  <si>
    <t>по данным ДПУЭД (Шаколо Е.+ опосный лист ДБ БДДС): 20 человек</t>
  </si>
  <si>
    <t>чел.</t>
  </si>
  <si>
    <t>время 1 чел. на сбор с дашбордом</t>
  </si>
  <si>
    <t>по данным ДПУЭиД: 8 рабочих часов в теченеи 1,5 дней</t>
  </si>
  <si>
    <t>кол-во пользователей AS IS</t>
  </si>
  <si>
    <t>по данным ДПУЭД(Шаколо Е.+ опросный лист ДБ БДДС): 20 человек</t>
  </si>
  <si>
    <t>время 1 чел. на сбор в ручном режиме</t>
  </si>
  <si>
    <t>по данным ДПУЭиД: 8 рабочих часов в теченеи 6 дней</t>
  </si>
  <si>
    <t>Трудозатраты на подготовку аналитики AS IS</t>
  </si>
  <si>
    <t>экспертная оценка</t>
  </si>
  <si>
    <t>чел.-часов</t>
  </si>
  <si>
    <t>Трудозатраты на подготовку аналитики TO BE</t>
  </si>
  <si>
    <t>5.4.2</t>
  </si>
  <si>
    <t>Исходная информация по эффектам проекта - экономия трудозатрат ДБ QPR ДО</t>
  </si>
  <si>
    <t>Шашков О.(Опросный лист по ДБ QPR ДО)</t>
  </si>
  <si>
    <t>Трудозатратны на подготовку аналитики с дашбордом TO BE (эконом. службы ДО)</t>
  </si>
  <si>
    <t>время 1 чел. на сбор с дашбордом (эконом. службы ДО)</t>
  </si>
  <si>
    <t>кол-во пользователей TO BE (эконом. службы ДО)</t>
  </si>
  <si>
    <t>Трудозатратны на подготовку аналитики с дашбордом TO BE (др. подразделения)</t>
  </si>
  <si>
    <t>время 1 чел. на сбор с дашбордом (др. подразделения)</t>
  </si>
  <si>
    <t>Шашков О.(Опросный лист по ДБ QPR ДО): 3 дня по 8 часов</t>
  </si>
  <si>
    <t>кол-во пользователей TO BE (др. подразделения)</t>
  </si>
  <si>
    <t>Трудозатратны на подготовку аналитики AS IS (эконом. службы ДО)</t>
  </si>
  <si>
    <t>время 1 чел. на сбор AS IS (эконом. службы ДО)</t>
  </si>
  <si>
    <t>Шашков О.(Опросный лист по ДБ QPR ДО): 2 дня по 8 часов</t>
  </si>
  <si>
    <t>кол-во пользователей AS IS (эконом. службы ДО)</t>
  </si>
  <si>
    <t>Трудозатратны на подготовку аналитики AS IS (др. подразделения)</t>
  </si>
  <si>
    <t>время 1 чел. на сбор AS IS (др. подразделения)</t>
  </si>
  <si>
    <t>Шашков О.(Опросный лист по ДБ QPR ДО): 7 дней по 8 часов</t>
  </si>
  <si>
    <t>кол-во пользователей AS IS (др. подразделения)</t>
  </si>
  <si>
    <t>Трудозатраты на подготовку аналитики AS IS (Итого)</t>
  </si>
  <si>
    <t>Трудозатраты на подготовку аналитики TO BE (Итого)</t>
  </si>
  <si>
    <t>Рабочих дней в году</t>
  </si>
  <si>
    <t>Экономия ТРЗ по реализованным дашбордам проекта Развитие Аналиической отчетности ЭиФ тыс. руб.</t>
  </si>
  <si>
    <t>Экономия ТРЗ ДБ Контроль ДДС  тыс. руб.</t>
  </si>
  <si>
    <t>Экономия ТРЗ ДБ QPR ДО тыс. руб.</t>
  </si>
  <si>
    <t xml:space="preserve">Экономия ТРЗ ДБ Контроль ДДС в чел/дн за год </t>
  </si>
  <si>
    <t>Экономия чел./час.</t>
  </si>
  <si>
    <t>Трудозатраты на подготовку аналитики  AS IS</t>
  </si>
  <si>
    <t>чел/часов</t>
  </si>
  <si>
    <t>Частота сбора информации</t>
  </si>
  <si>
    <t xml:space="preserve">Экономия ТРЗ QPR ДО в чел/дн за год </t>
  </si>
  <si>
    <t>UMV</t>
  </si>
  <si>
    <t>в т.ч. сервисная поддержка (OPEX) - предварительный расчет по двум реализованным дашбордам ( QPR+БДДС):</t>
  </si>
  <si>
    <t>EPVI</t>
  </si>
  <si>
    <t>множ.</t>
  </si>
  <si>
    <t>чел/дн.за год</t>
  </si>
  <si>
    <t>Для QPR (берем по всем сотрудникам)</t>
  </si>
  <si>
    <t>ФОТ 1 сотрудника в месяц в руб</t>
  </si>
  <si>
    <t>раб часы в году</t>
  </si>
  <si>
    <t>раб часы в месяце</t>
  </si>
  <si>
    <t>ср раб дней в месяце</t>
  </si>
  <si>
    <t>Расчет ставки без производственных служб</t>
  </si>
  <si>
    <t>ср стоимость раб часа в месяце</t>
  </si>
  <si>
    <t>с учетом прироста фот 10%</t>
  </si>
  <si>
    <t>Общ кол-во польз-лей</t>
  </si>
  <si>
    <t xml:space="preserve">ср ставка сотрудника ДПУЭД в день </t>
  </si>
  <si>
    <t>ФОТ (тыс.руб) в мес</t>
  </si>
  <si>
    <t>Ср. ставка  (руб) в мес</t>
  </si>
  <si>
    <t>Ср. прирост ФОТ 10%</t>
  </si>
  <si>
    <t xml:space="preserve"> ср. раб часы в месяце</t>
  </si>
  <si>
    <t>1979_Резюме</t>
  </si>
  <si>
    <t>ЕФИ</t>
  </si>
  <si>
    <t>Бенч</t>
  </si>
  <si>
    <t>в т.ч. новые мероприятия</t>
  </si>
  <si>
    <t>Мероприятия</t>
  </si>
  <si>
    <t>кол-во</t>
  </si>
  <si>
    <t>Выполнение плана (без НМ)</t>
  </si>
  <si>
    <t>Откл., абс.</t>
  </si>
  <si>
    <t>Откл., %</t>
  </si>
  <si>
    <t>Прогноз по ДУ на 2022-2026гг, млн.руб.</t>
  </si>
  <si>
    <t>Текущий % невыполнения</t>
  </si>
  <si>
    <t>Целевой % выполнения</t>
  </si>
  <si>
    <t>Откл.</t>
  </si>
  <si>
    <t>Год</t>
  </si>
  <si>
    <t>кол-во мероприятий</t>
  </si>
  <si>
    <t>Типы трудноизмеримых эффектов</t>
  </si>
  <si>
    <t>Итого откл с учетом занятых FTE, часов в месяц</t>
  </si>
  <si>
    <t>DMV</t>
  </si>
  <si>
    <t>горизонт расчет</t>
  </si>
  <si>
    <t>АТЛАС 2</t>
  </si>
  <si>
    <t>Развитие аналитической отчетности ЭиФ БРД</t>
  </si>
  <si>
    <t>Openbox</t>
  </si>
  <si>
    <t>Внедрение инструмента для проведения бенчмаркинга БРД</t>
  </si>
  <si>
    <t>Выбор эффекта</t>
  </si>
  <si>
    <t>технический столб</t>
  </si>
  <si>
    <t>Настройка</t>
  </si>
  <si>
    <t>Расчет эффективности программы S220001930 "Цифровая экономика БРД"</t>
  </si>
  <si>
    <t>Назад</t>
  </si>
  <si>
    <t>PP</t>
  </si>
  <si>
    <t>Accumulated DCF</t>
  </si>
  <si>
    <t>Accumulated CF</t>
  </si>
  <si>
    <t>Total</t>
  </si>
  <si>
    <t>ННП (для расчета по косв. Эффектам и ТРИЭ)</t>
  </si>
  <si>
    <t>Сервис</t>
  </si>
  <si>
    <t>link</t>
  </si>
  <si>
    <t>ННП прямые</t>
  </si>
  <si>
    <t>ННП косвенные</t>
  </si>
  <si>
    <t>Категоризация затрат</t>
  </si>
  <si>
    <t>npv</t>
  </si>
  <si>
    <t>umv</t>
  </si>
  <si>
    <t>dmv</t>
  </si>
  <si>
    <t>capex</t>
  </si>
  <si>
    <t>opex</t>
  </si>
  <si>
    <t>КЦ</t>
  </si>
  <si>
    <t>ГПН Р</t>
  </si>
  <si>
    <t>НЭН</t>
  </si>
  <si>
    <t>Снабжение</t>
  </si>
  <si>
    <t>Салым</t>
  </si>
  <si>
    <t>Ангара</t>
  </si>
  <si>
    <t>Аэро (Брянск)</t>
  </si>
  <si>
    <t>Сахалин</t>
  </si>
  <si>
    <t>Ноябрьскнефтегазгеофизика</t>
  </si>
  <si>
    <t>Ярсале</t>
  </si>
  <si>
    <t>Ноябрьскнефтегазавтоматика</t>
  </si>
  <si>
    <t>Салымский-2</t>
  </si>
  <si>
    <t>Карабашские-6</t>
  </si>
  <si>
    <t>Энерком</t>
  </si>
  <si>
    <t>Badra</t>
  </si>
  <si>
    <t>Южуралнефтегаз</t>
  </si>
  <si>
    <t>Евротэк-Югра</t>
  </si>
  <si>
    <t>ННК</t>
  </si>
  <si>
    <t>Газпромнефть-Пальян</t>
  </si>
  <si>
    <t>Журавлевское</t>
  </si>
  <si>
    <t>Савицкий</t>
  </si>
  <si>
    <t>Технологические партнерства</t>
  </si>
  <si>
    <t>Васюган</t>
  </si>
  <si>
    <t>Томск-Петролеум унд газ</t>
  </si>
  <si>
    <t>Крон</t>
  </si>
  <si>
    <t>Аутсорсинг</t>
  </si>
  <si>
    <t>Стрежевской НПЗ</t>
  </si>
  <si>
    <t>Томскнефть-Сервис</t>
  </si>
  <si>
    <t>ЦПБ-С</t>
  </si>
  <si>
    <t>Энергонефть Томс</t>
  </si>
  <si>
    <t>ЭПУ-Сервис</t>
  </si>
  <si>
    <t>Ключ</t>
  </si>
  <si>
    <t>Подтип CF</t>
  </si>
  <si>
    <t>key</t>
  </si>
  <si>
    <t>project</t>
  </si>
  <si>
    <t>sheet</t>
  </si>
  <si>
    <t>project_name</t>
  </si>
  <si>
    <t>project_code</t>
  </si>
  <si>
    <t>key_column</t>
  </si>
  <si>
    <t>atlas</t>
  </si>
  <si>
    <t>не опредлено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</si>
</sst>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1" formatCode="_-* #,##0_-;\-* #,##0_-;_-* &quot;-&quot;_-;_-@_-"/>
    <numFmt numFmtId="43" formatCode="_-* #,##0.00_-;\-* #,##0.00_-;_-* &quot;-&quot;??_-;_-@_-"/>
    <numFmt numFmtId="164" formatCode="#,##0.00_);[Red]\(#,##0.00\);&quot;-&quot;_);@"/>
    <numFmt numFmtId="165" formatCode="#,##0_ ;[Red]\-#,##0\ "/>
    <numFmt numFmtId="166" formatCode="#,##0_);[Red]\(#,##0\);&quot;-&quot;_);@"/>
    <numFmt numFmtId="167" formatCode="#,##0.00_ ;[Red]\-#,##0.00\ "/>
    <numFmt numFmtId="168" formatCode="_-* #,##0_-;\-* #,##0_-;_-* &quot;-&quot;??_-;_-@_-"/>
    <numFmt numFmtId="169" formatCode="0.0%"/>
    <numFmt numFmtId="170" formatCode="#,##0.0"/>
    <numFmt numFmtId="171" formatCode="0.0"/>
    <numFmt numFmtId="172" formatCode="#,##0_ ;\-#,##0\ "/>
    <numFmt numFmtId="173" formatCode="_-* #,##0.00&quot;р.&quot;_-;\-* #,##0.00&quot;р.&quot;_-;_-* &quot;-&quot;??&quot;р.&quot;_-;_-@_-"/>
    <numFmt numFmtId="174" formatCode="_-* #,##0.000&quot;р.&quot;_-;\-* #,##0.000&quot;р.&quot;_-;_-* &quot;-&quot;???&quot;р.&quot;_-;_-@_-"/>
    <numFmt numFmtId="175" formatCode="0.000"/>
    <numFmt numFmtId="176" formatCode="#,##0.00_ ;\-#,##0.00\ "/>
    <numFmt numFmtId="177" formatCode="#,##0.0_ ;\-#,##0.0\ "/>
    <numFmt numFmtId="178" formatCode="_-* #,##0.0_-;\-* #,##0.0_-;_-* &quot;-&quot;??_-;_-@_-"/>
    <numFmt numFmtId="179" formatCode="#,##0.0_ ;[Red]\-#,##0.0\ "/>
    <numFmt numFmtId="180" formatCode="#,##0.0000_ ;[Red]\-#,##0.0000\ "/>
    <numFmt numFmtId="181" formatCode="_-* #,##0\ _₽_-;\-* #,##0\ _₽_-;_-* &quot;-&quot;??\ _₽_-;_-@_-"/>
    <numFmt numFmtId="182" formatCode="_-* #,##0.00\ _₽_-;\-* #,##0.00\ _₽_-;_-* &quot;-&quot;??\ _₽_-;_-@_-"/>
    <numFmt numFmtId="183" formatCode="_-* #,##0.00\ _R_U_B_-;\-* #,##0.00\ _R_U_B_-;_-* &quot;-&quot;??\ _R_U_B_-;_-@_-"/>
  </numFmts>
  <fonts count="86">
    <font>
      <sz val="12"/>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2"/>
      <color theme="1"/>
      <name val="Calibri"/>
      <family val="2"/>
      <scheme val="minor"/>
    </font>
    <font>
      <b/>
      <sz val="12"/>
      <color theme="1"/>
      <name val="Calibri"/>
      <family val="2"/>
      <charset val="204"/>
      <scheme val="minor"/>
    </font>
    <font>
      <sz val="12"/>
      <color theme="0" tint="-0.499984740745262"/>
      <name val="Calibri"/>
      <family val="2"/>
      <charset val="204"/>
      <scheme val="minor"/>
    </font>
    <font>
      <sz val="11"/>
      <color theme="1"/>
      <name val="Calibri"/>
      <family val="2"/>
      <scheme val="minor"/>
    </font>
    <font>
      <i/>
      <sz val="11"/>
      <color theme="1"/>
      <name val="Arial"/>
      <family val="2"/>
      <charset val="204"/>
    </font>
    <font>
      <sz val="11"/>
      <color theme="1"/>
      <name val="Calibri"/>
      <family val="2"/>
      <charset val="204"/>
      <scheme val="minor"/>
    </font>
    <font>
      <i/>
      <sz val="5"/>
      <color theme="0" tint="-0.499984740745262"/>
      <name val="Arial"/>
      <family val="2"/>
      <charset val="204"/>
    </font>
    <font>
      <b/>
      <sz val="11"/>
      <color theme="1"/>
      <name val="Arial"/>
      <family val="2"/>
      <charset val="204"/>
    </font>
    <font>
      <b/>
      <sz val="11"/>
      <name val="Arial"/>
      <family val="2"/>
      <charset val="204"/>
    </font>
    <font>
      <sz val="11"/>
      <color theme="1"/>
      <name val="Arial"/>
      <family val="2"/>
      <charset val="204"/>
    </font>
    <font>
      <i/>
      <sz val="8"/>
      <color theme="0" tint="-0.249977111117893"/>
      <name val="Arial"/>
      <family val="2"/>
      <charset val="204"/>
    </font>
    <font>
      <sz val="11"/>
      <color theme="0"/>
      <name val="Arial"/>
      <family val="2"/>
      <charset val="204"/>
    </font>
    <font>
      <b/>
      <sz val="11"/>
      <color theme="0"/>
      <name val="Arial"/>
      <family val="2"/>
      <charset val="204"/>
    </font>
    <font>
      <sz val="11"/>
      <name val="Arial"/>
      <family val="2"/>
      <charset val="204"/>
    </font>
    <font>
      <sz val="10"/>
      <name val="Arial"/>
      <family val="2"/>
      <charset val="204"/>
    </font>
    <font>
      <b/>
      <sz val="10"/>
      <name val="Arial"/>
      <family val="2"/>
      <charset val="204"/>
    </font>
    <font>
      <b/>
      <i/>
      <sz val="11"/>
      <color theme="1"/>
      <name val="Calibri"/>
      <family val="2"/>
      <charset val="204"/>
      <scheme val="minor"/>
    </font>
    <font>
      <b/>
      <i/>
      <sz val="11"/>
      <color theme="1"/>
      <name val="Arial"/>
      <family val="2"/>
      <charset val="204"/>
    </font>
    <font>
      <b/>
      <i/>
      <sz val="10"/>
      <color theme="1"/>
      <name val="Arial"/>
      <family val="2"/>
      <charset val="204"/>
    </font>
    <font>
      <sz val="10"/>
      <color theme="1"/>
      <name val="Arial"/>
      <family val="2"/>
      <charset val="204"/>
    </font>
    <font>
      <b/>
      <sz val="10"/>
      <color theme="1"/>
      <name val="Arial"/>
      <family val="2"/>
      <charset val="204"/>
    </font>
    <font>
      <b/>
      <sz val="11"/>
      <color rgb="FFFF0000"/>
      <name val="Calibri"/>
      <family val="2"/>
      <charset val="204"/>
      <scheme val="minor"/>
    </font>
    <font>
      <b/>
      <sz val="11"/>
      <color theme="1"/>
      <name val="Calibri"/>
      <family val="2"/>
      <charset val="204"/>
      <scheme val="minor"/>
    </font>
    <font>
      <sz val="8"/>
      <color theme="1"/>
      <name val="Calibri"/>
      <family val="2"/>
      <charset val="204"/>
      <scheme val="minor"/>
    </font>
    <font>
      <b/>
      <sz val="11"/>
      <name val="Calibri"/>
      <family val="2"/>
      <charset val="204"/>
      <scheme val="minor"/>
    </font>
    <font>
      <sz val="10"/>
      <color rgb="FF000000"/>
      <name val="Arial"/>
      <family val="2"/>
      <charset val="204"/>
    </font>
    <font>
      <sz val="11"/>
      <color rgb="FF000000"/>
      <name val="Calibri"/>
      <family val="2"/>
      <charset val="204"/>
      <scheme val="minor"/>
    </font>
    <font>
      <sz val="11"/>
      <name val="Calibri"/>
      <family val="2"/>
      <charset val="204"/>
      <scheme val="minor"/>
    </font>
    <font>
      <sz val="11"/>
      <color theme="1"/>
      <name val="Calibri"/>
      <family val="2"/>
      <charset val="204"/>
    </font>
    <font>
      <sz val="10"/>
      <name val="Arial Cyr"/>
      <charset val="204"/>
    </font>
    <font>
      <b/>
      <sz val="10"/>
      <color theme="0"/>
      <name val="Arial"/>
      <family val="2"/>
      <charset val="204"/>
    </font>
    <font>
      <sz val="11"/>
      <color rgb="FFFF0000"/>
      <name val="Arial"/>
      <family val="2"/>
      <charset val="204"/>
    </font>
    <font>
      <b/>
      <sz val="10"/>
      <color rgb="FFFFFF00"/>
      <name val="Arial"/>
      <family val="2"/>
      <charset val="204"/>
    </font>
    <font>
      <i/>
      <sz val="10"/>
      <name val="Arial"/>
      <family val="2"/>
      <charset val="204"/>
    </font>
    <font>
      <i/>
      <sz val="11"/>
      <name val="Arial"/>
      <family val="2"/>
      <charset val="204"/>
    </font>
    <font>
      <i/>
      <sz val="9"/>
      <color theme="0" tint="-0.34998626667073579"/>
      <name val="Arial"/>
      <family val="2"/>
      <charset val="204"/>
    </font>
    <font>
      <sz val="9"/>
      <color theme="0" tint="-0.34998626667073579"/>
      <name val="Arial"/>
      <family val="2"/>
      <charset val="204"/>
    </font>
    <font>
      <sz val="9"/>
      <color theme="1"/>
      <name val="Arial"/>
      <family val="2"/>
      <charset val="204"/>
    </font>
    <font>
      <i/>
      <sz val="8"/>
      <color theme="0" tint="-0.499984740745262"/>
      <name val="Calibri"/>
      <family val="2"/>
      <charset val="204"/>
      <scheme val="minor"/>
    </font>
    <font>
      <sz val="11"/>
      <color theme="0" tint="-4.9989318521683403E-2"/>
      <name val="Calibri"/>
      <family val="2"/>
      <charset val="204"/>
      <scheme val="minor"/>
    </font>
    <font>
      <i/>
      <sz val="8"/>
      <color theme="0" tint="-0.249977111117893"/>
      <name val="Calibri"/>
      <family val="2"/>
      <charset val="204"/>
      <scheme val="minor"/>
    </font>
    <font>
      <sz val="11"/>
      <color theme="0"/>
      <name val="Calibri"/>
      <family val="2"/>
      <charset val="204"/>
      <scheme val="minor"/>
    </font>
    <font>
      <i/>
      <sz val="11"/>
      <color theme="1"/>
      <name val="Calibri"/>
      <family val="2"/>
      <charset val="204"/>
      <scheme val="minor"/>
    </font>
    <font>
      <b/>
      <sz val="11"/>
      <color theme="0"/>
      <name val="Calibri"/>
      <family val="2"/>
      <charset val="204"/>
      <scheme val="minor"/>
    </font>
    <font>
      <b/>
      <sz val="9"/>
      <color indexed="81"/>
      <name val="Tahoma"/>
      <family val="2"/>
      <charset val="204"/>
    </font>
    <font>
      <sz val="8"/>
      <name val="Calibri"/>
      <family val="2"/>
      <charset val="204"/>
      <scheme val="minor"/>
    </font>
    <font>
      <sz val="11"/>
      <color rgb="FFFF0000"/>
      <name val="Calibri"/>
      <family val="2"/>
      <charset val="204"/>
      <scheme val="minor"/>
    </font>
    <font>
      <sz val="12"/>
      <color theme="1"/>
      <name val="Calibri"/>
      <family val="2"/>
      <charset val="204"/>
      <scheme val="minor"/>
    </font>
    <font>
      <sz val="5"/>
      <color theme="0" tint="-0.34998626667073579"/>
      <name val="Calibri"/>
      <family val="2"/>
      <charset val="204"/>
      <scheme val="minor"/>
    </font>
    <font>
      <b/>
      <sz val="12"/>
      <color theme="0"/>
      <name val="Calibri"/>
      <family val="2"/>
      <charset val="204"/>
      <scheme val="minor"/>
    </font>
    <font>
      <sz val="10"/>
      <color theme="1"/>
      <name val="Calibri"/>
      <family val="2"/>
      <charset val="204"/>
      <scheme val="minor"/>
    </font>
    <font>
      <sz val="9"/>
      <color indexed="81"/>
      <name val="Tahoma"/>
      <family val="2"/>
      <charset val="204"/>
    </font>
    <font>
      <sz val="5"/>
      <color theme="0" tint="-0.14999847407452621"/>
      <name val="Calibri"/>
      <family val="2"/>
      <charset val="204"/>
      <scheme val="minor"/>
    </font>
    <font>
      <b/>
      <sz val="14"/>
      <color theme="1"/>
      <name val="Arial"/>
      <family val="2"/>
      <charset val="204"/>
    </font>
    <font>
      <sz val="14"/>
      <color theme="1"/>
      <name val="Arial"/>
      <family val="2"/>
      <charset val="204"/>
    </font>
    <font>
      <sz val="9"/>
      <color theme="0"/>
      <name val="Arial"/>
      <family val="2"/>
      <charset val="204"/>
    </font>
    <font>
      <b/>
      <sz val="9"/>
      <color theme="0"/>
      <name val="Arial"/>
      <family val="2"/>
      <charset val="204"/>
    </font>
    <font>
      <b/>
      <sz val="9"/>
      <name val="Arial"/>
      <family val="2"/>
      <charset val="204"/>
    </font>
    <font>
      <b/>
      <i/>
      <sz val="10"/>
      <name val="Arial"/>
      <family val="2"/>
      <charset val="204"/>
    </font>
    <font>
      <b/>
      <i/>
      <sz val="10"/>
      <color theme="0"/>
      <name val="Calibri"/>
      <family val="2"/>
      <charset val="204"/>
      <scheme val="minor"/>
    </font>
    <font>
      <b/>
      <i/>
      <sz val="10"/>
      <name val="Calibri"/>
      <family val="2"/>
      <charset val="204"/>
      <scheme val="minor"/>
    </font>
    <font>
      <b/>
      <sz val="10"/>
      <color theme="1"/>
      <name val="Calibri"/>
      <family val="2"/>
      <charset val="204"/>
      <scheme val="minor"/>
    </font>
    <font>
      <i/>
      <sz val="10"/>
      <color theme="1"/>
      <name val="Calibri"/>
      <family val="2"/>
      <charset val="204"/>
      <scheme val="minor"/>
    </font>
    <font>
      <sz val="8"/>
      <color rgb="FF454545"/>
      <name val="Courier New"/>
      <family val="3"/>
      <charset val="204"/>
    </font>
    <font>
      <b/>
      <sz val="24"/>
      <color theme="1"/>
      <name val="Calibri"/>
      <family val="2"/>
      <charset val="204"/>
      <scheme val="minor"/>
    </font>
    <font>
      <u/>
      <sz val="10"/>
      <color theme="10"/>
      <name val="Arial Cyr"/>
      <charset val="204"/>
    </font>
    <font>
      <sz val="10"/>
      <name val="Calibri"/>
      <family val="2"/>
      <charset val="204"/>
      <scheme val="minor"/>
    </font>
    <font>
      <sz val="9"/>
      <name val="Arial"/>
      <family val="2"/>
      <charset val="204"/>
    </font>
    <font>
      <b/>
      <sz val="14"/>
      <color rgb="FFFF0000"/>
      <name val="Calibri"/>
      <family val="2"/>
      <charset val="204"/>
      <scheme val="minor"/>
    </font>
    <font>
      <sz val="9"/>
      <color theme="1"/>
      <name val="Calibri"/>
      <family val="2"/>
      <charset val="204"/>
      <scheme val="minor"/>
    </font>
    <font>
      <b/>
      <sz val="9"/>
      <color rgb="FF000000"/>
      <name val="Tahoma"/>
      <family val="2"/>
      <charset val="204"/>
    </font>
    <font>
      <sz val="9"/>
      <color rgb="FF000000"/>
      <name val="Tahoma"/>
      <family val="2"/>
      <charset val="204"/>
    </font>
    <font>
      <i/>
      <sz val="11"/>
      <name val="Calibri"/>
      <family val="2"/>
      <charset val="204"/>
      <scheme val="minor"/>
    </font>
    <font>
      <b/>
      <i/>
      <sz val="11"/>
      <name val="Arial"/>
      <family val="2"/>
      <charset val="204"/>
    </font>
    <font>
      <sz val="12"/>
      <color theme="0"/>
      <name val="Calibri"/>
      <family val="2"/>
      <charset val="204"/>
      <scheme val="minor"/>
    </font>
    <font>
      <u/>
      <sz val="12"/>
      <color theme="10"/>
      <name val="Calibri"/>
      <family val="2"/>
      <charset val="204"/>
      <scheme val="minor"/>
    </font>
    <font>
      <sz val="12"/>
      <color rgb="FFFF0000"/>
      <name val="Calibri"/>
      <family val="2"/>
      <charset val="204"/>
      <scheme val="minor"/>
    </font>
    <font>
      <b/>
      <sz val="12"/>
      <color rgb="FF000000"/>
      <name val="Calibri"/>
      <family val="2"/>
      <scheme val="minor"/>
    </font>
    <font>
      <sz val="12"/>
      <color rgb="FF000000"/>
      <name val="Calibri"/>
      <family val="2"/>
      <charset val="204"/>
      <scheme val="minor"/>
    </font>
  </fonts>
  <fills count="4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0" tint="-0.249977111117893"/>
        <bgColor indexed="64"/>
      </patternFill>
    </fill>
    <fill>
      <patternFill patternType="solid">
        <fgColor theme="3"/>
        <bgColor indexed="64"/>
      </patternFill>
    </fill>
    <fill>
      <patternFill patternType="solid">
        <fgColor theme="7" tint="0.79998168889431442"/>
        <bgColor indexed="64"/>
      </patternFill>
    </fill>
    <fill>
      <patternFill patternType="solid">
        <fgColor rgb="FFEAEAEA"/>
        <bgColor indexed="64"/>
      </patternFill>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0.34998626667073579"/>
        <bgColor indexed="64"/>
      </patternFill>
    </fill>
    <fill>
      <patternFill patternType="solid">
        <fgColor theme="4"/>
        <bgColor rgb="FF000000"/>
      </patternFill>
    </fill>
    <fill>
      <patternFill patternType="solid">
        <fgColor rgb="FFF8CBAD"/>
        <bgColor indexed="64"/>
      </patternFill>
    </fill>
    <fill>
      <patternFill patternType="solid">
        <fgColor theme="5" tint="0.59999389629810485"/>
        <bgColor indexed="64"/>
      </patternFill>
    </fill>
    <fill>
      <patternFill patternType="solid">
        <fgColor theme="4"/>
        <bgColor indexed="64"/>
      </patternFill>
    </fill>
    <fill>
      <patternFill patternType="solid">
        <fgColor rgb="FF5B9BD5"/>
        <bgColor rgb="FF000000"/>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7030A0"/>
        <bgColor indexed="64"/>
      </patternFill>
    </fill>
    <fill>
      <patternFill patternType="solid">
        <fgColor rgb="FFC6E0B4"/>
        <bgColor indexed="64"/>
      </patternFill>
    </fill>
    <fill>
      <patternFill patternType="solid">
        <fgColor rgb="FFFFFFFF"/>
        <bgColor indexed="64"/>
      </patternFill>
    </fill>
    <fill>
      <patternFill patternType="solid">
        <fgColor theme="0" tint="-0.14999847407452621"/>
        <bgColor rgb="FF000000"/>
      </patternFill>
    </fill>
    <fill>
      <patternFill patternType="solid">
        <fgColor theme="0" tint="-4.9989318521683403E-2"/>
        <bgColor indexed="64"/>
      </patternFill>
    </fill>
    <fill>
      <patternFill patternType="solid">
        <fgColor rgb="FFD9D9D9"/>
        <bgColor indexed="64"/>
      </patternFill>
    </fill>
    <fill>
      <patternFill patternType="solid">
        <fgColor theme="1" tint="0.499984740745262"/>
        <bgColor indexed="64"/>
      </patternFill>
    </fill>
    <fill>
      <patternFill patternType="solid">
        <fgColor rgb="FFFF000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8" tint="0.79998168889431442"/>
        <bgColor indexed="64"/>
      </patternFill>
    </fill>
    <fill>
      <patternFill patternType="solid">
        <fgColor theme="8" tint="-0.249977111117893"/>
        <bgColor indexed="64"/>
      </patternFill>
    </fill>
    <fill>
      <patternFill patternType="solid">
        <fgColor theme="8"/>
        <bgColor indexed="64"/>
      </patternFill>
    </fill>
    <fill>
      <patternFill patternType="solid">
        <fgColor rgb="FF92D05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7"/>
        <bgColor indexed="64"/>
      </patternFill>
    </fill>
    <fill>
      <patternFill patternType="solid">
        <fgColor rgb="FFE7E6E6"/>
        <bgColor rgb="FF000000"/>
      </patternFill>
    </fill>
  </fills>
  <borders count="144">
    <border>
      <left/>
      <right/>
      <top/>
      <bottom/>
      <diagonal/>
    </border>
    <border>
      <left style="thin">
        <color theme="0"/>
      </left>
      <right style="thin">
        <color theme="0"/>
      </right>
      <top style="thin">
        <color theme="0"/>
      </top>
      <bottom style="thin">
        <color theme="0"/>
      </bottom>
      <diagonal/>
    </border>
    <border>
      <left style="thin">
        <color indexed="9"/>
      </left>
      <right style="thin">
        <color indexed="9"/>
      </right>
      <top style="thin">
        <color indexed="9"/>
      </top>
      <bottom style="thin">
        <color indexed="9"/>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style="thin">
        <color indexed="9"/>
      </right>
      <top/>
      <bottom style="thin">
        <color indexed="9"/>
      </bottom>
      <diagonal/>
    </border>
    <border>
      <left style="thin">
        <color indexed="9"/>
      </left>
      <right/>
      <top style="thin">
        <color indexed="9"/>
      </top>
      <bottom style="thin">
        <color indexed="9"/>
      </bottom>
      <diagonal/>
    </border>
    <border>
      <left style="thin">
        <color theme="0"/>
      </left>
      <right style="thin">
        <color theme="0"/>
      </right>
      <top style="thin">
        <color theme="0"/>
      </top>
      <bottom/>
      <diagonal/>
    </border>
    <border>
      <left style="thin">
        <color indexed="9"/>
      </left>
      <right style="thin">
        <color indexed="9"/>
      </right>
      <top/>
      <bottom style="thin">
        <color indexed="9"/>
      </bottom>
      <diagonal/>
    </border>
    <border>
      <left/>
      <right style="thin">
        <color indexed="9"/>
      </right>
      <top style="thin">
        <color indexed="9"/>
      </top>
      <bottom style="thin">
        <color indexed="9"/>
      </bottom>
      <diagonal/>
    </border>
    <border>
      <left/>
      <right style="thin">
        <color indexed="9"/>
      </right>
      <top/>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
      <left style="thin">
        <color theme="0" tint="-0.14996795556505021"/>
      </left>
      <right style="thin">
        <color theme="0" tint="-0.14996795556505021"/>
      </right>
      <top/>
      <bottom/>
      <diagonal/>
    </border>
    <border>
      <left style="thin">
        <color indexed="9"/>
      </left>
      <right style="thin">
        <color indexed="9"/>
      </right>
      <top style="thin">
        <color indexed="9"/>
      </top>
      <bottom/>
      <diagonal/>
    </border>
    <border>
      <left style="thin">
        <color indexed="9"/>
      </left>
      <right style="thin">
        <color indexed="9"/>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bottom style="thin">
        <color theme="0"/>
      </bottom>
      <diagonal/>
    </border>
    <border>
      <left style="dotted">
        <color indexed="64"/>
      </left>
      <right style="dotted">
        <color indexed="64"/>
      </right>
      <top style="dotted">
        <color indexed="64"/>
      </top>
      <bottom style="dotted">
        <color indexed="64"/>
      </bottom>
      <diagonal/>
    </border>
    <border>
      <left/>
      <right/>
      <top/>
      <bottom style="double">
        <color indexed="64"/>
      </bottom>
      <diagonal/>
    </border>
    <border>
      <left style="dotted">
        <color indexed="64"/>
      </left>
      <right/>
      <top style="dotted">
        <color indexed="64"/>
      </top>
      <bottom style="dotted">
        <color indexed="64"/>
      </bottom>
      <diagonal/>
    </border>
    <border>
      <left/>
      <right/>
      <top style="dotted">
        <color indexed="64"/>
      </top>
      <bottom style="dotted">
        <color indexed="64"/>
      </bottom>
      <diagonal/>
    </border>
    <border>
      <left/>
      <right style="dotted">
        <color indexed="64"/>
      </right>
      <top style="dotted">
        <color indexed="64"/>
      </top>
      <bottom style="dotted">
        <color indexed="64"/>
      </bottom>
      <diagonal/>
    </border>
    <border>
      <left/>
      <right/>
      <top/>
      <bottom style="thin">
        <color indexed="64"/>
      </bottom>
      <diagonal/>
    </border>
    <border>
      <left style="thin">
        <color theme="3"/>
      </left>
      <right style="thin">
        <color theme="3"/>
      </right>
      <top style="thin">
        <color theme="3"/>
      </top>
      <bottom style="thin">
        <color theme="3"/>
      </bottom>
      <diagonal/>
    </border>
    <border>
      <left style="thin">
        <color theme="3"/>
      </left>
      <right style="thin">
        <color theme="3"/>
      </right>
      <top style="thin">
        <color theme="3"/>
      </top>
      <bottom/>
      <diagonal/>
    </border>
    <border>
      <left style="thin">
        <color theme="3"/>
      </left>
      <right style="thin">
        <color theme="3"/>
      </right>
      <top/>
      <bottom/>
      <diagonal/>
    </border>
    <border>
      <left style="thin">
        <color theme="3"/>
      </left>
      <right style="thin">
        <color theme="3"/>
      </right>
      <top/>
      <bottom style="thin">
        <color indexed="64"/>
      </bottom>
      <diagonal/>
    </border>
    <border>
      <left style="thin">
        <color theme="3"/>
      </left>
      <right style="thin">
        <color theme="3"/>
      </right>
      <top/>
      <bottom style="thin">
        <color theme="3"/>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top style="medium">
        <color indexed="64"/>
      </top>
      <bottom/>
      <diagonal/>
    </border>
    <border>
      <left/>
      <right style="thin">
        <color indexed="64"/>
      </right>
      <top/>
      <bottom/>
      <diagonal/>
    </border>
    <border>
      <left style="thin">
        <color theme="1" tint="0.499984740745262"/>
      </left>
      <right style="medium">
        <color theme="1" tint="0.499984740745262"/>
      </right>
      <top style="thin">
        <color theme="1" tint="0.499984740745262"/>
      </top>
      <bottom style="thin">
        <color theme="1" tint="0.499984740745262"/>
      </bottom>
      <diagonal/>
    </border>
    <border>
      <left/>
      <right style="medium">
        <color theme="1" tint="0.499984740745262"/>
      </right>
      <top style="thin">
        <color theme="1" tint="0.499984740745262"/>
      </top>
      <bottom/>
      <diagonal/>
    </border>
    <border>
      <left/>
      <right style="medium">
        <color theme="1" tint="0.499984740745262"/>
      </right>
      <top style="thin">
        <color theme="1" tint="0.499984740745262"/>
      </top>
      <bottom style="thin">
        <color theme="1" tint="0.499984740745262"/>
      </bottom>
      <diagonal/>
    </border>
    <border>
      <left style="medium">
        <color theme="1" tint="0.499984740745262"/>
      </left>
      <right style="medium">
        <color theme="0"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right style="thin">
        <color theme="0" tint="-0.499984740745262"/>
      </right>
      <top/>
      <bottom/>
      <diagonal/>
    </border>
    <border>
      <left/>
      <right style="medium">
        <color theme="0" tint="-0.499984740745262"/>
      </right>
      <top/>
      <bottom style="thin">
        <color indexed="64"/>
      </bottom>
      <diagonal/>
    </border>
    <border>
      <left/>
      <right/>
      <top style="thin">
        <color theme="1" tint="0.499984740745262"/>
      </top>
      <bottom style="thin">
        <color theme="1" tint="0.499984740745262"/>
      </bottom>
      <diagonal/>
    </border>
    <border>
      <left/>
      <right/>
      <top style="thin">
        <color theme="1" tint="0.499984740745262"/>
      </top>
      <bottom/>
      <diagonal/>
    </border>
    <border>
      <left style="medium">
        <color theme="1" tint="0.499984740745262"/>
      </left>
      <right style="medium">
        <color theme="1" tint="0.499984740745262"/>
      </right>
      <top style="thin">
        <color theme="1" tint="0.499984740745262"/>
      </top>
      <bottom/>
      <diagonal/>
    </border>
    <border>
      <left style="thin">
        <color theme="1" tint="0.499984740745262"/>
      </left>
      <right style="medium">
        <color theme="1" tint="0.499984740745262"/>
      </right>
      <top style="thin">
        <color theme="1" tint="0.499984740745262"/>
      </top>
      <bottom/>
      <diagonal/>
    </border>
    <border>
      <left/>
      <right style="medium">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medium">
        <color theme="0" tint="-0.499984740745262"/>
      </right>
      <top style="thin">
        <color indexed="64"/>
      </top>
      <bottom/>
      <diagonal/>
    </border>
    <border>
      <left style="medium">
        <color theme="0" tint="-0.499984740745262"/>
      </left>
      <right style="thin">
        <color theme="0" tint="-0.499984740745262"/>
      </right>
      <top/>
      <bottom/>
      <diagonal/>
    </border>
    <border>
      <left style="thin">
        <color theme="0" tint="-0.499984740745262"/>
      </left>
      <right style="thin">
        <color theme="1" tint="0.499984740745262"/>
      </right>
      <top style="thin">
        <color theme="0" tint="-0.499984740745262"/>
      </top>
      <bottom/>
      <diagonal/>
    </border>
    <border>
      <left style="medium">
        <color theme="1" tint="0.499984740745262"/>
      </left>
      <right style="medium">
        <color theme="1" tint="0.499984740745262"/>
      </right>
      <top/>
      <bottom style="thin">
        <color theme="1" tint="0.499984740745262"/>
      </bottom>
      <diagonal/>
    </border>
    <border>
      <left style="thin">
        <color theme="1" tint="0.499984740745262"/>
      </left>
      <right style="medium">
        <color theme="1" tint="0.499984740745262"/>
      </right>
      <top style="thin">
        <color theme="0" tint="-0.499984740745262"/>
      </top>
      <bottom/>
      <diagonal/>
    </border>
    <border>
      <left style="medium">
        <color theme="1" tint="0.499984740745262"/>
      </left>
      <right style="medium">
        <color theme="0" tint="-0.499984740745262"/>
      </right>
      <top style="thin">
        <color theme="1" tint="0.499984740745262"/>
      </top>
      <bottom/>
      <diagonal/>
    </border>
    <border>
      <left style="thin">
        <color theme="1" tint="0.499984740745262"/>
      </left>
      <right style="thin">
        <color theme="0" tint="-0.499984740745262"/>
      </right>
      <top style="thin">
        <color theme="1" tint="0.499984740745262"/>
      </top>
      <bottom/>
      <diagonal/>
    </border>
    <border>
      <left/>
      <right/>
      <top style="thin">
        <color theme="0" tint="-0.499984740745262"/>
      </top>
      <bottom/>
      <diagonal/>
    </border>
    <border>
      <left style="medium">
        <color theme="0" tint="-0.499984740745262"/>
      </left>
      <right style="thin">
        <color theme="0" tint="-0.499984740745262"/>
      </right>
      <top style="thin">
        <color theme="1"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1" tint="0.499984740745262"/>
      </left>
      <right style="medium">
        <color theme="1" tint="0.499984740745262"/>
      </right>
      <top/>
      <bottom style="thin">
        <color theme="1" tint="0.499984740745262"/>
      </bottom>
      <diagonal/>
    </border>
    <border>
      <left style="medium">
        <color theme="1" tint="0.499984740745262"/>
      </left>
      <right style="medium">
        <color theme="0" tint="-0.499984740745262"/>
      </right>
      <top/>
      <bottom style="thin">
        <color theme="1" tint="0.499984740745262"/>
      </bottom>
      <diagonal/>
    </border>
    <border>
      <left/>
      <right/>
      <top/>
      <bottom style="thin">
        <color theme="1" tint="0.499984740745262"/>
      </bottom>
      <diagonal/>
    </border>
    <border>
      <left style="thin">
        <color theme="1" tint="0.499984740745262"/>
      </left>
      <right style="thin">
        <color theme="0" tint="-0.499984740745262"/>
      </right>
      <top/>
      <bottom style="thin">
        <color theme="1" tint="0.499984740745262"/>
      </bottom>
      <diagonal/>
    </border>
    <border>
      <left/>
      <right style="medium">
        <color theme="0" tint="-0.499984740745262"/>
      </right>
      <top style="thin">
        <color theme="0" tint="-0.499984740745262"/>
      </top>
      <bottom/>
      <diagonal/>
    </border>
    <border>
      <left style="medium">
        <color theme="0" tint="-0.499984740745262"/>
      </left>
      <right style="thin">
        <color theme="0" tint="-0.499984740745262"/>
      </right>
      <top/>
      <bottom style="thin">
        <color theme="1" tint="0.499984740745262"/>
      </bottom>
      <diagonal/>
    </border>
    <border>
      <left style="thin">
        <color theme="0" tint="-0.499984740745262"/>
      </left>
      <right/>
      <top style="thin">
        <color theme="0" tint="-0.499984740745262"/>
      </top>
      <bottom style="thin">
        <color theme="0" tint="-0.499984740745262"/>
      </bottom>
      <diagonal/>
    </border>
    <border>
      <left/>
      <right style="medium">
        <color theme="1" tint="0.499984740745262"/>
      </right>
      <top/>
      <bottom style="thin">
        <color theme="0" tint="-0.499984740745262"/>
      </bottom>
      <diagonal/>
    </border>
    <border>
      <left/>
      <right style="thin">
        <color theme="0" tint="-0.499984740745262"/>
      </right>
      <top/>
      <bottom style="thin">
        <color theme="1" tint="0.499984740745262"/>
      </bottom>
      <diagonal/>
    </border>
    <border>
      <left/>
      <right style="medium">
        <color theme="0" tint="-0.499984740745262"/>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1" tint="0.499984740745262"/>
      </top>
      <bottom style="thin">
        <color theme="1" tint="0.499984740745262"/>
      </bottom>
      <diagonal/>
    </border>
    <border>
      <left style="medium">
        <color theme="0" tint="-0.499984740745262"/>
      </left>
      <right style="thin">
        <color theme="0" tint="-0.499984740745262"/>
      </right>
      <top style="thin">
        <color theme="1" tint="0.499984740745262"/>
      </top>
      <bottom style="thin">
        <color theme="1" tint="0.499984740745262"/>
      </bottom>
      <diagonal/>
    </border>
    <border>
      <left/>
      <right style="medium">
        <color theme="0" tint="-0.499984740745262"/>
      </right>
      <top/>
      <bottom style="thin">
        <color theme="0" tint="-0.499984740745262"/>
      </bottom>
      <diagonal/>
    </border>
    <border>
      <left style="thin">
        <color theme="0" tint="-0.499984740745262"/>
      </left>
      <right/>
      <top style="thin">
        <color theme="0" tint="-0.499984740745262"/>
      </top>
      <bottom style="thin">
        <color theme="1" tint="0.499984740745262"/>
      </bottom>
      <diagonal/>
    </border>
    <border>
      <left/>
      <right/>
      <top style="thin">
        <color theme="0" tint="-0.499984740745262"/>
      </top>
      <bottom style="thin">
        <color theme="1" tint="0.499984740745262"/>
      </bottom>
      <diagonal/>
    </border>
    <border>
      <left style="thin">
        <color theme="1" tint="0.499984740745262"/>
      </left>
      <right style="thin">
        <color theme="0"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medium">
        <color theme="0" tint="-0.499984740745262"/>
      </left>
      <right style="thin">
        <color theme="1" tint="0.499984740745262"/>
      </right>
      <top style="thin">
        <color theme="1" tint="0.499984740745262"/>
      </top>
      <bottom style="thin">
        <color theme="0" tint="-0.499984740745262"/>
      </bottom>
      <diagonal/>
    </border>
    <border>
      <left style="thin">
        <color theme="1" tint="0.499984740745262"/>
      </left>
      <right style="thin">
        <color theme="0" tint="-0.499984740745262"/>
      </right>
      <top style="thin">
        <color theme="1" tint="0.499984740745262"/>
      </top>
      <bottom style="thin">
        <color theme="0" tint="-0.499984740745262"/>
      </bottom>
      <diagonal/>
    </border>
    <border>
      <left/>
      <right style="medium">
        <color theme="0" tint="-0.499984740745262"/>
      </right>
      <top style="thin">
        <color theme="1" tint="0.499984740745262"/>
      </top>
      <bottom style="thin">
        <color theme="0" tint="-0.499984740745262"/>
      </bottom>
      <diagonal/>
    </border>
    <border>
      <left style="thin">
        <color theme="1" tint="0.499984740745262"/>
      </left>
      <right/>
      <top style="thin">
        <color theme="1" tint="0.499984740745262"/>
      </top>
      <bottom style="thin">
        <color theme="1" tint="0.499984740745262"/>
      </bottom>
      <diagonal/>
    </border>
    <border>
      <left style="medium">
        <color theme="0" tint="-0.499984740745262"/>
      </left>
      <right style="medium">
        <color theme="0" tint="-0.499984740745262"/>
      </right>
      <top style="thin">
        <color theme="1" tint="0.499984740745262"/>
      </top>
      <bottom style="thin">
        <color theme="1" tint="0.499984740745262"/>
      </bottom>
      <diagonal/>
    </border>
    <border>
      <left style="medium">
        <color theme="0" tint="-0.499984740745262"/>
      </left>
      <right style="thin">
        <color theme="1" tint="0.499984740745262"/>
      </right>
      <top style="thin">
        <color theme="1" tint="0.499984740745262"/>
      </top>
      <bottom style="thin">
        <color theme="1" tint="0.499984740745262"/>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dotted">
        <color theme="0" tint="-0.34998626667073579"/>
      </left>
      <right style="dotted">
        <color theme="0" tint="-0.34998626667073579"/>
      </right>
      <top style="dotted">
        <color theme="0" tint="-0.34998626667073579"/>
      </top>
      <bottom style="dotted">
        <color theme="0" tint="-0.34998626667073579"/>
      </bottom>
      <diagonal/>
    </border>
    <border>
      <left style="dashed">
        <color indexed="64"/>
      </left>
      <right style="dashed">
        <color indexed="64"/>
      </right>
      <top style="dashed">
        <color indexed="64"/>
      </top>
      <bottom style="dashed">
        <color indexed="64"/>
      </bottom>
      <diagonal/>
    </border>
    <border>
      <left style="dashed">
        <color indexed="64"/>
      </left>
      <right/>
      <top style="dashed">
        <color indexed="64"/>
      </top>
      <bottom style="dashed">
        <color indexed="64"/>
      </bottom>
      <diagonal/>
    </border>
    <border>
      <left/>
      <right/>
      <top style="dashed">
        <color indexed="64"/>
      </top>
      <bottom style="dashed">
        <color indexed="64"/>
      </bottom>
      <diagonal/>
    </border>
    <border>
      <left/>
      <right style="dashed">
        <color indexed="64"/>
      </right>
      <top style="dashed">
        <color indexed="64"/>
      </top>
      <bottom style="dashed">
        <color indexed="64"/>
      </bottom>
      <diagonal/>
    </border>
    <border>
      <left style="thin">
        <color theme="0"/>
      </left>
      <right/>
      <top style="thin">
        <color theme="0"/>
      </top>
      <bottom style="dotted">
        <color theme="0" tint="-0.34998626667073579"/>
      </bottom>
      <diagonal/>
    </border>
    <border>
      <left/>
      <right style="thin">
        <color theme="0"/>
      </right>
      <top style="thin">
        <color theme="0"/>
      </top>
      <bottom style="dotted">
        <color theme="0" tint="-0.34998626667073579"/>
      </bottom>
      <diagonal/>
    </border>
    <border>
      <left style="dotted">
        <color theme="0" tint="-0.34998626667073579"/>
      </left>
      <right/>
      <top style="dotted">
        <color theme="0" tint="-0.34998626667073579"/>
      </top>
      <bottom style="dotted">
        <color theme="0" tint="-0.34998626667073579"/>
      </bottom>
      <diagonal/>
    </border>
    <border>
      <left/>
      <right style="dotted">
        <color theme="0" tint="-0.34998626667073579"/>
      </right>
      <top style="dotted">
        <color theme="0" tint="-0.34998626667073579"/>
      </top>
      <bottom style="dotted">
        <color theme="0" tint="-0.34998626667073579"/>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tint="-0.14993743705557422"/>
      </right>
      <top style="thin">
        <color theme="0"/>
      </top>
      <bottom/>
      <diagonal/>
    </border>
    <border>
      <left style="thin">
        <color theme="0"/>
      </left>
      <right style="thin">
        <color theme="0" tint="-0.14993743705557422"/>
      </right>
      <top/>
      <bottom style="thin">
        <color theme="0"/>
      </bottom>
      <diagonal/>
    </border>
    <border>
      <left style="thin">
        <color indexed="64"/>
      </left>
      <right/>
      <top/>
      <bottom style="thin">
        <color indexed="64"/>
      </bottom>
      <diagonal/>
    </border>
    <border>
      <left/>
      <right style="thin">
        <color indexed="64"/>
      </right>
      <top/>
      <bottom style="thin">
        <color indexed="64"/>
      </bottom>
      <diagonal/>
    </border>
    <border>
      <left/>
      <right style="thin">
        <color theme="0"/>
      </right>
      <top/>
      <bottom/>
      <diagonal/>
    </border>
    <border>
      <left/>
      <right/>
      <top/>
      <bottom style="thin">
        <color theme="0"/>
      </bottom>
      <diagonal/>
    </border>
    <border>
      <left/>
      <right/>
      <top/>
      <bottom style="thin">
        <color indexed="9"/>
      </bottom>
      <diagonal/>
    </border>
    <border>
      <left/>
      <right style="thin">
        <color theme="0"/>
      </right>
      <top/>
      <bottom style="thin">
        <color theme="0"/>
      </bottom>
      <diagonal/>
    </border>
    <border>
      <left/>
      <right style="thin">
        <color theme="0" tint="-0.14996795556505021"/>
      </right>
      <top/>
      <bottom style="thin">
        <color theme="0" tint="-0.14996795556505021"/>
      </bottom>
      <diagonal/>
    </border>
    <border>
      <left/>
      <right style="thin">
        <color theme="0" tint="-0.14996795556505021"/>
      </right>
      <top/>
      <bottom/>
      <diagonal/>
    </border>
    <border>
      <left style="thin">
        <color indexed="9"/>
      </left>
      <right/>
      <top/>
      <bottom style="thin">
        <color indexed="9"/>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style="thin">
        <color theme="0" tint="-0.24994659260841701"/>
      </bottom>
      <diagonal/>
    </border>
    <border>
      <left style="double">
        <color theme="0" tint="-0.24994659260841701"/>
      </left>
      <right style="double">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bottom/>
      <diagonal/>
    </border>
    <border>
      <left style="dotted">
        <color indexed="64"/>
      </left>
      <right style="dotted">
        <color indexed="64"/>
      </right>
      <top style="dotted">
        <color indexed="64"/>
      </top>
      <bottom/>
      <diagonal/>
    </border>
    <border>
      <left style="dotted">
        <color indexed="64"/>
      </left>
      <right style="dotted">
        <color indexed="64"/>
      </right>
      <top/>
      <bottom/>
      <diagonal/>
    </border>
    <border>
      <left style="dotted">
        <color indexed="64"/>
      </left>
      <right style="dotted">
        <color indexed="64"/>
      </right>
      <top/>
      <bottom style="dotted">
        <color indexed="64"/>
      </bottom>
      <diagonal/>
    </border>
    <border>
      <left style="medium">
        <color theme="0" tint="-0.499984740745262"/>
      </left>
      <right/>
      <top/>
      <bottom style="thin">
        <color theme="0" tint="-0.499984740745262"/>
      </bottom>
      <diagonal/>
    </border>
    <border>
      <left/>
      <right/>
      <top/>
      <bottom style="thin">
        <color theme="0" tint="-0.499984740745262"/>
      </bottom>
      <diagonal/>
    </border>
    <border>
      <left style="thin">
        <color theme="0" tint="-0.499984740745262"/>
      </left>
      <right style="medium">
        <color theme="1" tint="0.499984740745262"/>
      </right>
      <top style="thin">
        <color theme="0" tint="-0.499984740745262"/>
      </top>
      <bottom/>
      <diagonal/>
    </border>
    <border>
      <left style="medium">
        <color theme="1" tint="0.499984740745262"/>
      </left>
      <right/>
      <top/>
      <bottom/>
      <diagonal/>
    </border>
    <border>
      <left style="thin">
        <color theme="0" tint="-0.499984740745262"/>
      </left>
      <right style="medium">
        <color theme="1" tint="0.499984740745262"/>
      </right>
      <top style="thin">
        <color theme="0" tint="-0.499984740745262"/>
      </top>
      <bottom style="thin">
        <color theme="0" tint="-0.499984740745262"/>
      </bottom>
      <diagonal/>
    </border>
    <border>
      <left/>
      <right style="medium">
        <color theme="1" tint="0.499984740745262"/>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s>
  <cellStyleXfs count="34">
    <xf numFmtId="0" fontId="0" fillId="0" borderId="0"/>
    <xf numFmtId="0" fontId="10" fillId="0" borderId="0"/>
    <xf numFmtId="0" fontId="12" fillId="0" borderId="0"/>
    <xf numFmtId="9" fontId="12" fillId="0" borderId="0" applyFont="0" applyFill="0" applyBorder="0" applyAlignment="0" applyProtection="0"/>
    <xf numFmtId="43" fontId="12" fillId="0" borderId="0" applyFont="0" applyFill="0" applyBorder="0" applyAlignment="0" applyProtection="0"/>
    <xf numFmtId="0" fontId="36" fillId="0" borderId="0"/>
    <xf numFmtId="0" fontId="10" fillId="0" borderId="0"/>
    <xf numFmtId="9" fontId="10" fillId="0" borderId="0" applyFont="0" applyFill="0" applyBorder="0" applyAlignment="0" applyProtection="0"/>
    <xf numFmtId="173" fontId="10"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9" fontId="10"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72" fillId="0" borderId="0" applyNumberFormat="0" applyFill="0" applyBorder="0" applyAlignment="0" applyProtection="0"/>
    <xf numFmtId="10" fontId="74" fillId="3" borderId="0"/>
    <xf numFmtId="9" fontId="10" fillId="0" borderId="0" applyFont="0" applyFill="0" applyBorder="0" applyAlignment="0" applyProtection="0"/>
    <xf numFmtId="0" fontId="4" fillId="0" borderId="0"/>
    <xf numFmtId="43" fontId="4" fillId="0" borderId="0" applyFont="0" applyFill="0" applyBorder="0" applyAlignment="0" applyProtection="0"/>
    <xf numFmtId="9" fontId="4" fillId="0" borderId="0" applyFont="0" applyFill="0" applyBorder="0" applyAlignment="0" applyProtection="0"/>
    <xf numFmtId="0" fontId="3" fillId="0" borderId="0"/>
    <xf numFmtId="9" fontId="3"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82" fillId="0" borderId="0" applyNumberFormat="0" applyFill="0" applyBorder="0" applyAlignment="0" applyProtection="0"/>
    <xf numFmtId="43" fontId="54" fillId="0" borderId="0" applyFont="0" applyFill="0" applyBorder="0" applyAlignment="0" applyProtection="0"/>
  </cellStyleXfs>
  <cellXfs count="1046">
    <xf numFmtId="0" fontId="0" fillId="0" borderId="0" xfId="0"/>
    <xf numFmtId="0" fontId="8" fillId="0" borderId="0" xfId="0" applyFont="1"/>
    <xf numFmtId="0" fontId="0" fillId="0" borderId="0" xfId="0" applyAlignment="1">
      <alignment horizontal="center"/>
    </xf>
    <xf numFmtId="0" fontId="0" fillId="0" borderId="0" xfId="0" applyAlignment="1">
      <alignment horizontal="center" vertical="center"/>
    </xf>
    <xf numFmtId="0" fontId="9" fillId="0" borderId="0" xfId="0" applyFont="1" applyAlignment="1">
      <alignment horizontal="center"/>
    </xf>
    <xf numFmtId="0" fontId="7" fillId="2" borderId="0" xfId="0" applyFont="1" applyFill="1" applyAlignment="1">
      <alignment horizontal="center" vertical="center"/>
    </xf>
    <xf numFmtId="0" fontId="7" fillId="2" borderId="0" xfId="0" applyFont="1" applyFill="1" applyAlignment="1">
      <alignment horizontal="center" vertical="center" wrapText="1"/>
    </xf>
    <xf numFmtId="0" fontId="12" fillId="0" borderId="0" xfId="2"/>
    <xf numFmtId="3" fontId="0" fillId="0" borderId="0" xfId="0" applyNumberFormat="1" applyAlignment="1">
      <alignment horizontal="center" vertical="center"/>
    </xf>
    <xf numFmtId="0" fontId="0" fillId="0" borderId="28" xfId="0" applyBorder="1"/>
    <xf numFmtId="0" fontId="9" fillId="0" borderId="28" xfId="0" applyFont="1" applyBorder="1" applyAlignment="1">
      <alignment horizontal="center"/>
    </xf>
    <xf numFmtId="3" fontId="0" fillId="0" borderId="28" xfId="0" applyNumberFormat="1" applyBorder="1" applyAlignment="1">
      <alignment horizontal="center" vertical="center"/>
    </xf>
    <xf numFmtId="3" fontId="0" fillId="0" borderId="28" xfId="0" applyNumberFormat="1" applyBorder="1"/>
    <xf numFmtId="3" fontId="0" fillId="0" borderId="28" xfId="0" applyNumberFormat="1" applyBorder="1" applyAlignment="1">
      <alignment horizontal="center"/>
    </xf>
    <xf numFmtId="0" fontId="37" fillId="18" borderId="29" xfId="5" applyFont="1" applyFill="1" applyBorder="1" applyAlignment="1">
      <alignment horizontal="center" vertical="center" wrapText="1"/>
    </xf>
    <xf numFmtId="0" fontId="16" fillId="3" borderId="0" xfId="1" applyFont="1" applyFill="1"/>
    <xf numFmtId="0" fontId="16" fillId="0" borderId="19" xfId="1" applyFont="1" applyBorder="1" applyAlignment="1">
      <alignment horizontal="center"/>
    </xf>
    <xf numFmtId="172" fontId="14" fillId="19" borderId="19" xfId="1" applyNumberFormat="1" applyFont="1" applyFill="1" applyBorder="1" applyAlignment="1">
      <alignment vertical="center"/>
    </xf>
    <xf numFmtId="9" fontId="16" fillId="3" borderId="0" xfId="1" applyNumberFormat="1" applyFont="1" applyFill="1"/>
    <xf numFmtId="2" fontId="14" fillId="19" borderId="19" xfId="1" applyNumberFormat="1" applyFont="1" applyFill="1" applyBorder="1" applyAlignment="1">
      <alignment vertical="center"/>
    </xf>
    <xf numFmtId="0" fontId="38" fillId="3" borderId="0" xfId="1" applyFont="1" applyFill="1"/>
    <xf numFmtId="2" fontId="14" fillId="20" borderId="19" xfId="1" applyNumberFormat="1" applyFont="1" applyFill="1" applyBorder="1" applyAlignment="1">
      <alignment vertical="center"/>
    </xf>
    <xf numFmtId="0" fontId="37" fillId="22" borderId="30" xfId="5" applyFont="1" applyFill="1" applyBorder="1" applyAlignment="1">
      <alignment horizontal="center" vertical="center" wrapText="1"/>
    </xf>
    <xf numFmtId="172" fontId="22" fillId="0" borderId="19" xfId="8" applyNumberFormat="1" applyFont="1" applyFill="1" applyBorder="1" applyAlignment="1">
      <alignment horizontal="center" vertical="center" wrapText="1"/>
    </xf>
    <xf numFmtId="172" fontId="22" fillId="0" borderId="0" xfId="8" applyNumberFormat="1" applyFont="1" applyFill="1" applyBorder="1" applyAlignment="1">
      <alignment horizontal="center" vertical="center" wrapText="1"/>
    </xf>
    <xf numFmtId="173" fontId="16" fillId="3" borderId="0" xfId="1" applyNumberFormat="1" applyFont="1" applyFill="1"/>
    <xf numFmtId="173" fontId="16" fillId="3" borderId="0" xfId="1" applyNumberFormat="1" applyFont="1" applyFill="1" applyAlignment="1">
      <alignment horizontal="center" vertical="center"/>
    </xf>
    <xf numFmtId="0" fontId="16" fillId="3" borderId="0" xfId="1" applyFont="1" applyFill="1" applyAlignment="1">
      <alignment horizontal="center" vertical="center"/>
    </xf>
    <xf numFmtId="0" fontId="37" fillId="21" borderId="19" xfId="5" applyFont="1" applyFill="1" applyBorder="1" applyAlignment="1">
      <alignment horizontal="center" vertical="center" wrapText="1"/>
    </xf>
    <xf numFmtId="172" fontId="16" fillId="3" borderId="0" xfId="1" applyNumberFormat="1" applyFont="1" applyFill="1"/>
    <xf numFmtId="173" fontId="16" fillId="3" borderId="0" xfId="1" applyNumberFormat="1" applyFont="1" applyFill="1" applyAlignment="1">
      <alignment vertical="center"/>
    </xf>
    <xf numFmtId="174" fontId="16" fillId="3" borderId="0" xfId="1" applyNumberFormat="1" applyFont="1" applyFill="1" applyAlignment="1">
      <alignment horizontal="center" vertical="center"/>
    </xf>
    <xf numFmtId="0" fontId="41" fillId="3" borderId="0" xfId="1" applyFont="1" applyFill="1"/>
    <xf numFmtId="0" fontId="16" fillId="3" borderId="0" xfId="1" applyFont="1" applyFill="1" applyAlignment="1">
      <alignment vertical="center"/>
    </xf>
    <xf numFmtId="172" fontId="20" fillId="8" borderId="29" xfId="1" applyNumberFormat="1" applyFont="1" applyFill="1" applyBorder="1" applyAlignment="1">
      <alignment horizontal="center" vertical="center"/>
    </xf>
    <xf numFmtId="176" fontId="22" fillId="0" borderId="29" xfId="8" applyNumberFormat="1" applyFont="1" applyFill="1" applyBorder="1" applyAlignment="1">
      <alignment horizontal="center" vertical="center" wrapText="1"/>
    </xf>
    <xf numFmtId="0" fontId="42" fillId="3" borderId="0" xfId="1" applyFont="1" applyFill="1" applyAlignment="1">
      <alignment vertical="center"/>
    </xf>
    <xf numFmtId="0" fontId="43" fillId="3" borderId="0" xfId="1" applyFont="1" applyFill="1"/>
    <xf numFmtId="0" fontId="44" fillId="3" borderId="0" xfId="1" applyFont="1" applyFill="1"/>
    <xf numFmtId="1" fontId="16" fillId="3" borderId="0" xfId="1" applyNumberFormat="1" applyFont="1" applyFill="1"/>
    <xf numFmtId="3" fontId="0" fillId="0" borderId="0" xfId="0" applyNumberFormat="1"/>
    <xf numFmtId="3" fontId="0" fillId="0" borderId="0" xfId="0" applyNumberFormat="1" applyAlignment="1">
      <alignment horizontal="center"/>
    </xf>
    <xf numFmtId="172" fontId="22" fillId="0" borderId="19" xfId="8" applyNumberFormat="1" applyFont="1" applyFill="1" applyBorder="1" applyAlignment="1">
      <alignment horizontal="right" wrapText="1"/>
    </xf>
    <xf numFmtId="176" fontId="22" fillId="0" borderId="29" xfId="8" applyNumberFormat="1" applyFont="1" applyFill="1" applyBorder="1" applyAlignment="1">
      <alignment horizontal="right" wrapText="1"/>
    </xf>
    <xf numFmtId="0" fontId="22" fillId="29" borderId="60" xfId="5" applyFont="1" applyFill="1" applyBorder="1" applyAlignment="1">
      <alignment horizontal="center" vertical="center" wrapText="1"/>
    </xf>
    <xf numFmtId="172" fontId="22" fillId="0" borderId="0" xfId="8" applyNumberFormat="1" applyFont="1" applyFill="1" applyBorder="1" applyAlignment="1">
      <alignment horizontal="right" wrapText="1"/>
    </xf>
    <xf numFmtId="174" fontId="16" fillId="3" borderId="0" xfId="1" applyNumberFormat="1" applyFont="1" applyFill="1"/>
    <xf numFmtId="0" fontId="0" fillId="0" borderId="0" xfId="0" applyAlignment="1">
      <alignment horizontal="left"/>
    </xf>
    <xf numFmtId="0" fontId="11" fillId="3" borderId="0" xfId="1" applyFont="1" applyFill="1"/>
    <xf numFmtId="0" fontId="14" fillId="3" borderId="0" xfId="1" applyFont="1" applyFill="1"/>
    <xf numFmtId="173" fontId="39" fillId="3" borderId="0" xfId="5" applyNumberFormat="1" applyFont="1" applyFill="1" applyAlignment="1">
      <alignment horizontal="left" vertical="center" wrapText="1"/>
    </xf>
    <xf numFmtId="0" fontId="24" fillId="3" borderId="0" xfId="1" applyFont="1" applyFill="1"/>
    <xf numFmtId="0" fontId="16" fillId="3" borderId="0" xfId="1" applyFont="1" applyFill="1" applyAlignment="1">
      <alignment horizontal="left" vertical="center" wrapText="1" indent="1"/>
    </xf>
    <xf numFmtId="180" fontId="16" fillId="3" borderId="0" xfId="1" applyNumberFormat="1" applyFont="1" applyFill="1"/>
    <xf numFmtId="0" fontId="22" fillId="0" borderId="0" xfId="5" applyFont="1" applyAlignment="1">
      <alignment horizontal="left" vertical="center" wrapText="1"/>
    </xf>
    <xf numFmtId="166" fontId="16" fillId="3" borderId="0" xfId="1" applyNumberFormat="1" applyFont="1" applyFill="1"/>
    <xf numFmtId="0" fontId="10" fillId="0" borderId="0" xfId="1" applyAlignment="1">
      <alignment vertical="center" wrapText="1"/>
    </xf>
    <xf numFmtId="0" fontId="10" fillId="0" borderId="0" xfId="1" applyAlignment="1">
      <alignment horizontal="center" vertical="center"/>
    </xf>
    <xf numFmtId="0" fontId="10" fillId="0" borderId="0" xfId="1" applyAlignment="1">
      <alignment vertical="center"/>
    </xf>
    <xf numFmtId="0" fontId="10" fillId="0" borderId="0" xfId="1"/>
    <xf numFmtId="0" fontId="10" fillId="0" borderId="0" xfId="1" applyAlignment="1">
      <alignment horizontal="center"/>
    </xf>
    <xf numFmtId="0" fontId="50" fillId="37" borderId="117" xfId="1" applyFont="1" applyFill="1" applyBorder="1" applyAlignment="1">
      <alignment horizontal="center" vertical="center" wrapText="1"/>
    </xf>
    <xf numFmtId="0" fontId="29" fillId="0" borderId="0" xfId="1" applyFont="1" applyAlignment="1">
      <alignment horizontal="center" vertical="center"/>
    </xf>
    <xf numFmtId="3" fontId="29" fillId="0" borderId="117" xfId="1" applyNumberFormat="1" applyFont="1" applyBorder="1" applyAlignment="1">
      <alignment horizontal="center" wrapText="1"/>
    </xf>
    <xf numFmtId="171" fontId="29" fillId="0" borderId="117" xfId="1" applyNumberFormat="1" applyFont="1" applyBorder="1" applyAlignment="1">
      <alignment horizontal="center" wrapText="1"/>
    </xf>
    <xf numFmtId="0" fontId="29" fillId="0" borderId="0" xfId="1" applyFont="1" applyAlignment="1">
      <alignment horizontal="center"/>
    </xf>
    <xf numFmtId="0" fontId="50" fillId="38" borderId="121" xfId="1" applyFont="1" applyFill="1" applyBorder="1" applyAlignment="1">
      <alignment horizontal="center" vertical="center" wrapText="1"/>
    </xf>
    <xf numFmtId="0" fontId="29" fillId="0" borderId="0" xfId="1" applyFont="1" applyAlignment="1">
      <alignment horizontal="center" vertical="center" wrapText="1"/>
    </xf>
    <xf numFmtId="0" fontId="10" fillId="0" borderId="119" xfId="1" applyBorder="1" applyAlignment="1">
      <alignment vertical="center"/>
    </xf>
    <xf numFmtId="0" fontId="10" fillId="0" borderId="120" xfId="1" applyBorder="1" applyAlignment="1">
      <alignment horizontal="center" vertical="center"/>
    </xf>
    <xf numFmtId="0" fontId="10" fillId="0" borderId="121" xfId="1" applyBorder="1" applyAlignment="1">
      <alignment horizontal="center" vertical="center"/>
    </xf>
    <xf numFmtId="0" fontId="10" fillId="0" borderId="117" xfId="1" applyBorder="1" applyAlignment="1">
      <alignment horizontal="center" vertical="center"/>
    </xf>
    <xf numFmtId="3" fontId="10" fillId="0" borderId="117" xfId="1" applyNumberFormat="1" applyBorder="1" applyAlignment="1">
      <alignment horizontal="center" vertical="center"/>
    </xf>
    <xf numFmtId="171" fontId="29" fillId="39" borderId="117" xfId="1" applyNumberFormat="1" applyFont="1" applyFill="1" applyBorder="1" applyAlignment="1">
      <alignment horizontal="center" vertical="center" wrapText="1"/>
    </xf>
    <xf numFmtId="3" fontId="29" fillId="39" borderId="117" xfId="1" applyNumberFormat="1" applyFont="1" applyFill="1" applyBorder="1" applyAlignment="1">
      <alignment horizontal="center" vertical="center" wrapText="1"/>
    </xf>
    <xf numFmtId="171" fontId="29" fillId="0" borderId="117" xfId="1" applyNumberFormat="1" applyFont="1" applyBorder="1" applyAlignment="1">
      <alignment horizontal="center" vertical="center" wrapText="1"/>
    </xf>
    <xf numFmtId="3" fontId="29" fillId="0" borderId="117" xfId="1" applyNumberFormat="1" applyFont="1" applyBorder="1" applyAlignment="1">
      <alignment horizontal="center" vertical="center" wrapText="1"/>
    </xf>
    <xf numFmtId="0" fontId="10" fillId="0" borderId="119" xfId="1" applyBorder="1" applyAlignment="1">
      <alignment vertical="center" wrapText="1"/>
    </xf>
    <xf numFmtId="3" fontId="0" fillId="0" borderId="0" xfId="0" applyNumberFormat="1" applyAlignment="1">
      <alignment horizontal="left" vertical="center"/>
    </xf>
    <xf numFmtId="3" fontId="0" fillId="0" borderId="28" xfId="0" applyNumberFormat="1" applyBorder="1" applyAlignment="1">
      <alignment horizontal="left" vertical="center"/>
    </xf>
    <xf numFmtId="3" fontId="0" fillId="0" borderId="0" xfId="0" applyNumberFormat="1" applyAlignment="1">
      <alignment horizontal="left"/>
    </xf>
    <xf numFmtId="0" fontId="0" fillId="0" borderId="0" xfId="0" applyAlignment="1">
      <alignment vertical="center"/>
    </xf>
    <xf numFmtId="0" fontId="0" fillId="0" borderId="28" xfId="0" applyBorder="1" applyAlignment="1">
      <alignment vertical="center"/>
    </xf>
    <xf numFmtId="172" fontId="0" fillId="0" borderId="0" xfId="0" applyNumberFormat="1"/>
    <xf numFmtId="2" fontId="0" fillId="0" borderId="0" xfId="0" applyNumberFormat="1"/>
    <xf numFmtId="0" fontId="8" fillId="0" borderId="0" xfId="0" applyFont="1" applyAlignment="1">
      <alignment horizontal="center"/>
    </xf>
    <xf numFmtId="9" fontId="0" fillId="0" borderId="0" xfId="0" applyNumberFormat="1" applyAlignment="1">
      <alignment horizontal="center"/>
    </xf>
    <xf numFmtId="4" fontId="0" fillId="0" borderId="0" xfId="0" applyNumberFormat="1" applyAlignment="1">
      <alignment horizontal="center"/>
    </xf>
    <xf numFmtId="0" fontId="70" fillId="0" borderId="0" xfId="0" applyFont="1"/>
    <xf numFmtId="0" fontId="9" fillId="0" borderId="0" xfId="0" applyFont="1"/>
    <xf numFmtId="0" fontId="0" fillId="0" borderId="0" xfId="0" quotePrefix="1"/>
    <xf numFmtId="0" fontId="0" fillId="0" borderId="0" xfId="0" quotePrefix="1" applyAlignment="1">
      <alignment horizontal="center"/>
    </xf>
    <xf numFmtId="0" fontId="0" fillId="0" borderId="28" xfId="0" applyBorder="1" applyAlignment="1">
      <alignment horizontal="center"/>
    </xf>
    <xf numFmtId="0" fontId="71" fillId="0" borderId="0" xfId="0" applyFont="1"/>
    <xf numFmtId="0" fontId="8" fillId="0" borderId="28" xfId="0" applyFont="1" applyBorder="1"/>
    <xf numFmtId="0" fontId="0" fillId="0" borderId="28" xfId="0" applyBorder="1" applyAlignment="1">
      <alignment horizontal="left"/>
    </xf>
    <xf numFmtId="0" fontId="55" fillId="32" borderId="0" xfId="19" applyFont="1" applyFill="1" applyAlignment="1">
      <alignment horizontal="center" vertical="center"/>
    </xf>
    <xf numFmtId="0" fontId="4" fillId="32" borderId="0" xfId="19" applyFill="1" applyProtection="1">
      <protection locked="0"/>
    </xf>
    <xf numFmtId="0" fontId="4" fillId="3" borderId="0" xfId="19" applyFill="1" applyProtection="1">
      <protection locked="0"/>
    </xf>
    <xf numFmtId="0" fontId="4" fillId="0" borderId="0" xfId="19"/>
    <xf numFmtId="0" fontId="54" fillId="32" borderId="0" xfId="19" applyFont="1" applyFill="1" applyProtection="1">
      <protection locked="0"/>
    </xf>
    <xf numFmtId="0" fontId="54" fillId="3" borderId="0" xfId="19" applyFont="1" applyFill="1" applyProtection="1">
      <protection locked="0"/>
    </xf>
    <xf numFmtId="0" fontId="50" fillId="21" borderId="1" xfId="19" applyFont="1" applyFill="1" applyBorder="1" applyAlignment="1">
      <alignment horizontal="center" vertical="center"/>
    </xf>
    <xf numFmtId="0" fontId="50" fillId="21" borderId="1" xfId="19" applyFont="1" applyFill="1" applyBorder="1" applyAlignment="1" applyProtection="1">
      <alignment horizontal="center" vertical="center"/>
      <protection locked="0"/>
    </xf>
    <xf numFmtId="0" fontId="4" fillId="8" borderId="0" xfId="19" applyFill="1" applyProtection="1">
      <protection locked="0"/>
    </xf>
    <xf numFmtId="14" fontId="4" fillId="0" borderId="95" xfId="19" applyNumberFormat="1" applyBorder="1" applyProtection="1">
      <protection locked="0"/>
    </xf>
    <xf numFmtId="0" fontId="4" fillId="0" borderId="95" xfId="19" applyBorder="1" applyProtection="1">
      <protection locked="0"/>
    </xf>
    <xf numFmtId="0" fontId="4" fillId="3" borderId="0" xfId="19" applyFill="1"/>
    <xf numFmtId="0" fontId="50" fillId="34" borderId="8" xfId="19" applyFont="1" applyFill="1" applyBorder="1" applyAlignment="1">
      <alignment horizontal="center" vertical="center"/>
    </xf>
    <xf numFmtId="0" fontId="57" fillId="3" borderId="96" xfId="19" applyFont="1" applyFill="1" applyBorder="1" applyAlignment="1" applyProtection="1">
      <alignment horizontal="center" vertical="center"/>
      <protection locked="0"/>
    </xf>
    <xf numFmtId="0" fontId="4" fillId="32" borderId="0" xfId="19" applyFill="1"/>
    <xf numFmtId="0" fontId="54" fillId="0" borderId="0" xfId="19" applyFont="1" applyProtection="1">
      <protection locked="0"/>
    </xf>
    <xf numFmtId="0" fontId="4" fillId="0" borderId="0" xfId="19" applyProtection="1">
      <protection locked="0"/>
    </xf>
    <xf numFmtId="0" fontId="50" fillId="21" borderId="8" xfId="19" applyFont="1" applyFill="1" applyBorder="1" applyAlignment="1">
      <alignment horizontal="center" vertical="center"/>
    </xf>
    <xf numFmtId="0" fontId="50" fillId="21" borderId="92" xfId="19" applyFont="1" applyFill="1" applyBorder="1" applyAlignment="1">
      <alignment horizontal="center" vertical="center" wrapText="1"/>
    </xf>
    <xf numFmtId="14" fontId="4" fillId="3" borderId="95" xfId="19" applyNumberFormat="1" applyFill="1" applyBorder="1" applyProtection="1">
      <protection locked="0"/>
    </xf>
    <xf numFmtId="0" fontId="4" fillId="3" borderId="95" xfId="19" applyFill="1" applyBorder="1" applyProtection="1">
      <protection locked="0"/>
    </xf>
    <xf numFmtId="14" fontId="4" fillId="32" borderId="0" xfId="19" applyNumberFormat="1" applyFill="1" applyProtection="1">
      <protection locked="0"/>
    </xf>
    <xf numFmtId="0" fontId="59" fillId="32" borderId="0" xfId="19" applyFont="1" applyFill="1" applyAlignment="1">
      <alignment horizontal="center" vertical="center"/>
    </xf>
    <xf numFmtId="0" fontId="63" fillId="5" borderId="1" xfId="19" applyFont="1" applyFill="1" applyBorder="1" applyAlignment="1">
      <alignment horizontal="center" vertical="center" wrapText="1"/>
    </xf>
    <xf numFmtId="0" fontId="63" fillId="35" borderId="1" xfId="19" applyFont="1" applyFill="1" applyBorder="1" applyAlignment="1">
      <alignment horizontal="center" vertical="center" wrapText="1"/>
    </xf>
    <xf numFmtId="0" fontId="21" fillId="7" borderId="9" xfId="19" applyFont="1" applyFill="1" applyBorder="1" applyAlignment="1">
      <alignment horizontal="left" vertical="center" indent="1"/>
    </xf>
    <xf numFmtId="0" fontId="21" fillId="7" borderId="9" xfId="19" applyFont="1" applyFill="1" applyBorder="1" applyAlignment="1">
      <alignment horizontal="center" vertical="center"/>
    </xf>
    <xf numFmtId="165" fontId="22" fillId="8" borderId="9" xfId="19" applyNumberFormat="1" applyFont="1" applyFill="1" applyBorder="1" applyAlignment="1">
      <alignment horizontal="right" vertical="center" indent="1"/>
    </xf>
    <xf numFmtId="165" fontId="64" fillId="30" borderId="9" xfId="19" applyNumberFormat="1" applyFont="1" applyFill="1" applyBorder="1" applyAlignment="1">
      <alignment horizontal="right" vertical="center" indent="1"/>
    </xf>
    <xf numFmtId="0" fontId="21" fillId="7" borderId="2" xfId="19" applyFont="1" applyFill="1" applyBorder="1" applyAlignment="1">
      <alignment horizontal="left" vertical="center" indent="1"/>
    </xf>
    <xf numFmtId="0" fontId="21" fillId="7" borderId="2" xfId="19" applyFont="1" applyFill="1" applyBorder="1" applyAlignment="1">
      <alignment horizontal="center" vertical="center"/>
    </xf>
    <xf numFmtId="43" fontId="22" fillId="8" borderId="2" xfId="20" applyFont="1" applyFill="1" applyBorder="1" applyAlignment="1" applyProtection="1">
      <alignment horizontal="right" vertical="center" indent="1"/>
    </xf>
    <xf numFmtId="43" fontId="64" fillId="30" borderId="2" xfId="20" applyFont="1" applyFill="1" applyBorder="1" applyAlignment="1" applyProtection="1">
      <alignment horizontal="right" vertical="center" indent="1"/>
    </xf>
    <xf numFmtId="9" fontId="22" fillId="8" borderId="2" xfId="21" applyFont="1" applyFill="1" applyBorder="1" applyAlignment="1" applyProtection="1">
      <alignment horizontal="right" vertical="center" indent="1"/>
    </xf>
    <xf numFmtId="9" fontId="64" fillId="30" borderId="2" xfId="21" applyFont="1" applyFill="1" applyBorder="1" applyAlignment="1" applyProtection="1">
      <alignment horizontal="right" vertical="center" indent="1"/>
    </xf>
    <xf numFmtId="179" fontId="22" fillId="8" borderId="2" xfId="19" applyNumberFormat="1" applyFont="1" applyFill="1" applyBorder="1" applyAlignment="1">
      <alignment horizontal="right" vertical="center" indent="1"/>
    </xf>
    <xf numFmtId="179" fontId="64" fillId="30" borderId="2" xfId="19" applyNumberFormat="1" applyFont="1" applyFill="1" applyBorder="1" applyAlignment="1">
      <alignment horizontal="right" vertical="center" indent="1"/>
    </xf>
    <xf numFmtId="0" fontId="37" fillId="5" borderId="1" xfId="19" applyFont="1" applyFill="1" applyBorder="1" applyAlignment="1">
      <alignment horizontal="center" vertical="center"/>
    </xf>
    <xf numFmtId="0" fontId="21" fillId="7" borderId="9" xfId="19" applyFont="1" applyFill="1" applyBorder="1" applyAlignment="1">
      <alignment horizontal="left" vertical="center" wrapText="1" indent="1"/>
    </xf>
    <xf numFmtId="166" fontId="21" fillId="7" borderId="6" xfId="19" applyNumberFormat="1" applyFont="1" applyFill="1" applyBorder="1" applyAlignment="1">
      <alignment horizontal="right" vertical="center" indent="1"/>
    </xf>
    <xf numFmtId="165" fontId="22" fillId="8" borderId="2" xfId="19" applyNumberFormat="1" applyFont="1" applyFill="1" applyBorder="1" applyAlignment="1">
      <alignment horizontal="right" vertical="center" indent="1"/>
    </xf>
    <xf numFmtId="0" fontId="22" fillId="7" borderId="2" xfId="19" applyFont="1" applyFill="1" applyBorder="1" applyAlignment="1">
      <alignment horizontal="left" vertical="center" indent="1"/>
    </xf>
    <xf numFmtId="0" fontId="22" fillId="7" borderId="2" xfId="19" applyFont="1" applyFill="1" applyBorder="1" applyAlignment="1">
      <alignment horizontal="center" vertical="center"/>
    </xf>
    <xf numFmtId="166" fontId="22" fillId="7" borderId="10" xfId="19" applyNumberFormat="1" applyFont="1" applyFill="1" applyBorder="1" applyAlignment="1">
      <alignment horizontal="right" vertical="center" indent="1"/>
    </xf>
    <xf numFmtId="0" fontId="40" fillId="7" borderId="2" xfId="19" applyFont="1" applyFill="1" applyBorder="1" applyAlignment="1">
      <alignment horizontal="right" vertical="center" indent="1"/>
    </xf>
    <xf numFmtId="0" fontId="40" fillId="7" borderId="2" xfId="19" applyFont="1" applyFill="1" applyBorder="1" applyAlignment="1">
      <alignment horizontal="center" vertical="center"/>
    </xf>
    <xf numFmtId="166" fontId="40" fillId="7" borderId="10" xfId="19" applyNumberFormat="1" applyFont="1" applyFill="1" applyBorder="1" applyAlignment="1">
      <alignment horizontal="right" vertical="center" indent="1"/>
    </xf>
    <xf numFmtId="166" fontId="21" fillId="7" borderId="10" xfId="19" applyNumberFormat="1" applyFont="1" applyFill="1" applyBorder="1" applyAlignment="1">
      <alignment horizontal="right" vertical="center" indent="1"/>
    </xf>
    <xf numFmtId="0" fontId="22" fillId="7" borderId="9" xfId="19" applyFont="1" applyFill="1" applyBorder="1" applyAlignment="1">
      <alignment horizontal="left" vertical="center" indent="1"/>
    </xf>
    <xf numFmtId="178" fontId="14" fillId="3" borderId="0" xfId="20" applyNumberFormat="1" applyFont="1" applyFill="1" applyProtection="1"/>
    <xf numFmtId="178" fontId="16" fillId="3" borderId="0" xfId="20" applyNumberFormat="1" applyFont="1" applyFill="1" applyProtection="1"/>
    <xf numFmtId="0" fontId="40" fillId="7" borderId="2" xfId="19" applyFont="1" applyFill="1" applyBorder="1" applyAlignment="1">
      <alignment horizontal="left" vertical="center" indent="1"/>
    </xf>
    <xf numFmtId="165" fontId="65" fillId="8" borderId="2" xfId="19" applyNumberFormat="1" applyFont="1" applyFill="1" applyBorder="1" applyAlignment="1">
      <alignment horizontal="right" vertical="center" indent="1"/>
    </xf>
    <xf numFmtId="43" fontId="40" fillId="7" borderId="10" xfId="20" applyFont="1" applyFill="1" applyBorder="1" applyAlignment="1" applyProtection="1">
      <alignment horizontal="right" vertical="center" indent="1"/>
    </xf>
    <xf numFmtId="167" fontId="21" fillId="7" borderId="10" xfId="19" applyNumberFormat="1" applyFont="1" applyFill="1" applyBorder="1" applyAlignment="1">
      <alignment horizontal="right" vertical="center" indent="1"/>
    </xf>
    <xf numFmtId="0" fontId="21" fillId="7" borderId="0" xfId="19" applyFont="1" applyFill="1" applyAlignment="1">
      <alignment horizontal="left" vertical="center" indent="1"/>
    </xf>
    <xf numFmtId="0" fontId="21" fillId="7" borderId="0" xfId="19" applyFont="1" applyFill="1" applyAlignment="1">
      <alignment horizontal="center" vertical="center"/>
    </xf>
    <xf numFmtId="179" fontId="22" fillId="8" borderId="0" xfId="19" applyNumberFormat="1" applyFont="1" applyFill="1" applyAlignment="1">
      <alignment horizontal="right" vertical="center" indent="1"/>
    </xf>
    <xf numFmtId="165" fontId="21" fillId="7" borderId="10" xfId="19" applyNumberFormat="1" applyFont="1" applyFill="1" applyBorder="1" applyAlignment="1">
      <alignment horizontal="right" vertical="center" indent="1"/>
    </xf>
    <xf numFmtId="0" fontId="59" fillId="4" borderId="0" xfId="19" applyFont="1" applyFill="1" applyAlignment="1">
      <alignment horizontal="center" vertical="center"/>
    </xf>
    <xf numFmtId="0" fontId="29" fillId="4" borderId="0" xfId="19" applyFont="1" applyFill="1" applyProtection="1">
      <protection locked="0"/>
    </xf>
    <xf numFmtId="0" fontId="29" fillId="4" borderId="0" xfId="19" applyFont="1" applyFill="1" applyAlignment="1" applyProtection="1">
      <alignment vertical="center"/>
      <protection locked="0"/>
    </xf>
    <xf numFmtId="0" fontId="4" fillId="4" borderId="0" xfId="19" applyFill="1" applyAlignment="1" applyProtection="1">
      <alignment vertical="center"/>
      <protection locked="0"/>
    </xf>
    <xf numFmtId="0" fontId="50" fillId="5" borderId="1" xfId="19" applyFont="1" applyFill="1" applyBorder="1" applyAlignment="1" applyProtection="1">
      <alignment vertical="center"/>
      <protection locked="0"/>
    </xf>
    <xf numFmtId="0" fontId="37" fillId="5" borderId="1" xfId="19" applyFont="1" applyFill="1" applyBorder="1" applyAlignment="1" applyProtection="1">
      <alignment horizontal="center" vertical="center"/>
      <protection locked="0"/>
    </xf>
    <xf numFmtId="0" fontId="4" fillId="4" borderId="0" xfId="19" applyFill="1" applyProtection="1">
      <protection locked="0"/>
    </xf>
    <xf numFmtId="0" fontId="57" fillId="36" borderId="37" xfId="19" applyFont="1" applyFill="1" applyBorder="1" applyAlignment="1" applyProtection="1">
      <alignment horizontal="center" vertical="center"/>
      <protection locked="0"/>
    </xf>
    <xf numFmtId="0" fontId="49" fillId="0" borderId="37" xfId="19" applyFont="1" applyBorder="1" applyAlignment="1" applyProtection="1">
      <alignment horizontal="center" vertical="center"/>
      <protection locked="0"/>
    </xf>
    <xf numFmtId="0" fontId="57" fillId="36" borderId="19" xfId="19" applyFont="1" applyFill="1" applyBorder="1" applyAlignment="1" applyProtection="1">
      <alignment horizontal="center" vertical="center"/>
      <protection locked="0"/>
    </xf>
    <xf numFmtId="0" fontId="49" fillId="0" borderId="19" xfId="19" applyFont="1" applyBorder="1" applyAlignment="1" applyProtection="1">
      <alignment horizontal="center" vertical="center"/>
      <protection locked="0"/>
    </xf>
    <xf numFmtId="0" fontId="29" fillId="4" borderId="0" xfId="19" applyFont="1" applyFill="1" applyAlignment="1" applyProtection="1">
      <alignment horizontal="center" vertical="center" textRotation="90"/>
      <protection locked="0"/>
    </xf>
    <xf numFmtId="0" fontId="4" fillId="0" borderId="19" xfId="19" applyBorder="1" applyAlignment="1" applyProtection="1">
      <alignment vertical="center" wrapText="1"/>
      <protection locked="0"/>
    </xf>
    <xf numFmtId="0" fontId="30" fillId="0" borderId="19" xfId="19" applyFont="1" applyBorder="1" applyAlignment="1" applyProtection="1">
      <alignment vertical="center" wrapText="1"/>
      <protection locked="0"/>
    </xf>
    <xf numFmtId="0" fontId="30" fillId="0" borderId="20" xfId="19" applyFont="1" applyBorder="1" applyAlignment="1" applyProtection="1">
      <alignment vertical="center" wrapText="1"/>
      <protection locked="0"/>
    </xf>
    <xf numFmtId="0" fontId="4" fillId="0" borderId="0" xfId="19" applyAlignment="1" applyProtection="1">
      <alignment vertical="center"/>
      <protection locked="0"/>
    </xf>
    <xf numFmtId="0" fontId="18" fillId="5" borderId="1" xfId="19" applyFont="1" applyFill="1" applyBorder="1" applyAlignment="1" applyProtection="1">
      <alignment horizontal="center" vertical="center"/>
      <protection locked="0"/>
    </xf>
    <xf numFmtId="0" fontId="22" fillId="7" borderId="9" xfId="19" applyFont="1" applyFill="1" applyBorder="1" applyAlignment="1" applyProtection="1">
      <alignment horizontal="left" vertical="center" indent="1"/>
      <protection locked="0"/>
    </xf>
    <xf numFmtId="0" fontId="22" fillId="7" borderId="2" xfId="19" applyFont="1" applyFill="1" applyBorder="1" applyAlignment="1" applyProtection="1">
      <alignment horizontal="left" vertical="center" indent="1"/>
      <protection locked="0"/>
    </xf>
    <xf numFmtId="0" fontId="22" fillId="7" borderId="9" xfId="19" applyFont="1" applyFill="1" applyBorder="1" applyAlignment="1" applyProtection="1">
      <alignment horizontal="center" vertical="center"/>
      <protection locked="0"/>
    </xf>
    <xf numFmtId="165" fontId="22" fillId="8" borderId="9" xfId="19" applyNumberFormat="1" applyFont="1" applyFill="1" applyBorder="1" applyAlignment="1" applyProtection="1">
      <alignment horizontal="right" vertical="center" indent="1"/>
      <protection locked="0"/>
    </xf>
    <xf numFmtId="166" fontId="22" fillId="7" borderId="6" xfId="19" applyNumberFormat="1" applyFont="1" applyFill="1" applyBorder="1" applyAlignment="1" applyProtection="1">
      <alignment horizontal="right" vertical="center" indent="1"/>
      <protection locked="0"/>
    </xf>
    <xf numFmtId="0" fontId="22" fillId="7" borderId="2" xfId="19" applyFont="1" applyFill="1" applyBorder="1" applyAlignment="1" applyProtection="1">
      <alignment horizontal="center" vertical="center"/>
      <protection locked="0"/>
    </xf>
    <xf numFmtId="165" fontId="22" fillId="8" borderId="2" xfId="19" applyNumberFormat="1" applyFont="1" applyFill="1" applyBorder="1" applyAlignment="1" applyProtection="1">
      <alignment horizontal="right" vertical="center" indent="1"/>
      <protection locked="0"/>
    </xf>
    <xf numFmtId="166" fontId="22" fillId="7" borderId="10" xfId="19" applyNumberFormat="1" applyFont="1" applyFill="1" applyBorder="1" applyAlignment="1" applyProtection="1">
      <alignment horizontal="right" vertical="center" indent="1"/>
      <protection locked="0"/>
    </xf>
    <xf numFmtId="0" fontId="65" fillId="7" borderId="2" xfId="19" applyFont="1" applyFill="1" applyBorder="1" applyAlignment="1" applyProtection="1">
      <alignment horizontal="left" vertical="center" indent="1"/>
      <protection locked="0"/>
    </xf>
    <xf numFmtId="0" fontId="65" fillId="7" borderId="2" xfId="19" applyFont="1" applyFill="1" applyBorder="1" applyAlignment="1" applyProtection="1">
      <alignment horizontal="center" vertical="center"/>
      <protection locked="0"/>
    </xf>
    <xf numFmtId="165" fontId="65" fillId="8" borderId="2" xfId="19" applyNumberFormat="1" applyFont="1" applyFill="1" applyBorder="1" applyAlignment="1" applyProtection="1">
      <alignment horizontal="right" vertical="center" indent="1"/>
      <protection locked="0"/>
    </xf>
    <xf numFmtId="166" fontId="65" fillId="7" borderId="10" xfId="19" applyNumberFormat="1" applyFont="1" applyFill="1" applyBorder="1" applyAlignment="1" applyProtection="1">
      <alignment horizontal="right" vertical="center" indent="1"/>
      <protection locked="0"/>
    </xf>
    <xf numFmtId="166" fontId="22" fillId="7" borderId="11" xfId="19" applyNumberFormat="1" applyFont="1" applyFill="1" applyBorder="1" applyAlignment="1" applyProtection="1">
      <alignment horizontal="right" vertical="center" indent="1"/>
      <protection locked="0"/>
    </xf>
    <xf numFmtId="0" fontId="21" fillId="7" borderId="2" xfId="19" applyFont="1" applyFill="1" applyBorder="1" applyAlignment="1" applyProtection="1">
      <alignment horizontal="left" vertical="center" indent="1"/>
      <protection locked="0"/>
    </xf>
    <xf numFmtId="0" fontId="21" fillId="7" borderId="2" xfId="19" applyFont="1" applyFill="1" applyBorder="1" applyAlignment="1" applyProtection="1">
      <alignment horizontal="center" vertical="center"/>
      <protection locked="0"/>
    </xf>
    <xf numFmtId="165" fontId="22" fillId="8" borderId="7" xfId="19" applyNumberFormat="1" applyFont="1" applyFill="1" applyBorder="1" applyAlignment="1" applyProtection="1">
      <alignment horizontal="right" vertical="center" indent="1"/>
      <protection locked="0"/>
    </xf>
    <xf numFmtId="166" fontId="21" fillId="0" borderId="114" xfId="19" applyNumberFormat="1" applyFont="1" applyBorder="1" applyAlignment="1" applyProtection="1">
      <alignment horizontal="right" vertical="center" indent="1"/>
      <protection locked="0"/>
    </xf>
    <xf numFmtId="0" fontId="40" fillId="7" borderId="2" xfId="19" applyFont="1" applyFill="1" applyBorder="1" applyAlignment="1" applyProtection="1">
      <alignment horizontal="left" vertical="center" indent="1"/>
      <protection locked="0"/>
    </xf>
    <xf numFmtId="0" fontId="40" fillId="7" borderId="2" xfId="19" applyFont="1" applyFill="1" applyBorder="1" applyAlignment="1" applyProtection="1">
      <alignment horizontal="center" vertical="center"/>
      <protection locked="0"/>
    </xf>
    <xf numFmtId="165" fontId="65" fillId="8" borderId="7" xfId="19" applyNumberFormat="1" applyFont="1" applyFill="1" applyBorder="1" applyAlignment="1" applyProtection="1">
      <alignment horizontal="right" vertical="center" indent="1"/>
      <protection locked="0"/>
    </xf>
    <xf numFmtId="166" fontId="40" fillId="0" borderId="115" xfId="19" applyNumberFormat="1" applyFont="1" applyBorder="1" applyAlignment="1" applyProtection="1">
      <alignment horizontal="right" vertical="center" indent="1"/>
      <protection locked="0"/>
    </xf>
    <xf numFmtId="0" fontId="49" fillId="0" borderId="0" xfId="19" applyFont="1" applyProtection="1">
      <protection locked="0"/>
    </xf>
    <xf numFmtId="0" fontId="40" fillId="7" borderId="9" xfId="19" applyFont="1" applyFill="1" applyBorder="1" applyAlignment="1" applyProtection="1">
      <alignment horizontal="center" vertical="center"/>
      <protection locked="0"/>
    </xf>
    <xf numFmtId="165" fontId="65" fillId="8" borderId="116" xfId="19" applyNumberFormat="1" applyFont="1" applyFill="1" applyBorder="1" applyAlignment="1" applyProtection="1">
      <alignment horizontal="right" vertical="center" indent="1"/>
      <protection locked="0"/>
    </xf>
    <xf numFmtId="166" fontId="40" fillId="0" borderId="0" xfId="19" applyNumberFormat="1" applyFont="1" applyAlignment="1" applyProtection="1">
      <alignment horizontal="right" vertical="center" indent="1"/>
      <protection locked="0"/>
    </xf>
    <xf numFmtId="166" fontId="21" fillId="0" borderId="115" xfId="19" applyNumberFormat="1" applyFont="1" applyBorder="1" applyAlignment="1" applyProtection="1">
      <alignment horizontal="right" vertical="center" indent="1"/>
      <protection locked="0"/>
    </xf>
    <xf numFmtId="14" fontId="21" fillId="7" borderId="2" xfId="19" applyNumberFormat="1" applyFont="1" applyFill="1" applyBorder="1" applyAlignment="1" applyProtection="1">
      <alignment horizontal="left" vertical="center" indent="1"/>
      <protection locked="0"/>
    </xf>
    <xf numFmtId="0" fontId="21" fillId="7" borderId="9" xfId="19" applyFont="1" applyFill="1" applyBorder="1" applyAlignment="1" applyProtection="1">
      <alignment horizontal="center" vertical="center"/>
      <protection locked="0"/>
    </xf>
    <xf numFmtId="165" fontId="22" fillId="8" borderId="116" xfId="19" applyNumberFormat="1" applyFont="1" applyFill="1" applyBorder="1" applyAlignment="1" applyProtection="1">
      <alignment horizontal="right" vertical="center" indent="1"/>
      <protection locked="0"/>
    </xf>
    <xf numFmtId="166" fontId="21" fillId="0" borderId="0" xfId="19" applyNumberFormat="1" applyFont="1" applyAlignment="1" applyProtection="1">
      <alignment horizontal="right" vertical="center" indent="1"/>
      <protection locked="0"/>
    </xf>
    <xf numFmtId="0" fontId="4" fillId="0" borderId="0" xfId="19" applyAlignment="1" applyProtection="1">
      <alignment horizontal="center" vertical="center"/>
      <protection locked="0"/>
    </xf>
    <xf numFmtId="0" fontId="29" fillId="0" borderId="0" xfId="19" applyFont="1" applyProtection="1">
      <protection locked="0"/>
    </xf>
    <xf numFmtId="0" fontId="13" fillId="4" borderId="0" xfId="19" applyFont="1" applyFill="1" applyAlignment="1">
      <alignment horizontal="center" vertical="center"/>
    </xf>
    <xf numFmtId="49" fontId="14" fillId="4" borderId="0" xfId="19" applyNumberFormat="1" applyFont="1" applyFill="1" applyAlignment="1">
      <alignment horizontal="center" vertical="center"/>
    </xf>
    <xf numFmtId="0" fontId="14" fillId="4" borderId="0" xfId="19" applyFont="1" applyFill="1" applyAlignment="1">
      <alignment horizontal="center" vertical="center" wrapText="1"/>
    </xf>
    <xf numFmtId="0" fontId="15" fillId="4" borderId="0" xfId="19" applyFont="1" applyFill="1" applyAlignment="1">
      <alignment horizontal="center" vertical="center" wrapText="1"/>
    </xf>
    <xf numFmtId="1" fontId="14" fillId="4" borderId="0" xfId="19" applyNumberFormat="1" applyFont="1" applyFill="1" applyAlignment="1">
      <alignment horizontal="center" vertical="center"/>
    </xf>
    <xf numFmtId="0" fontId="14" fillId="4" borderId="0" xfId="19" applyFont="1" applyFill="1" applyAlignment="1">
      <alignment horizontal="center" vertical="center"/>
    </xf>
    <xf numFmtId="0" fontId="16" fillId="0" borderId="0" xfId="19" applyFont="1" applyAlignment="1">
      <alignment horizontal="center" vertical="center"/>
    </xf>
    <xf numFmtId="0" fontId="16" fillId="0" borderId="0" xfId="19" applyFont="1" applyAlignment="1">
      <alignment horizontal="right" vertical="center"/>
    </xf>
    <xf numFmtId="0" fontId="16" fillId="0" borderId="0" xfId="19" applyFont="1" applyAlignment="1">
      <alignment horizontal="left" vertical="center"/>
    </xf>
    <xf numFmtId="0" fontId="13" fillId="0" borderId="0" xfId="19" applyFont="1" applyAlignment="1">
      <alignment horizontal="center" vertical="center"/>
    </xf>
    <xf numFmtId="49" fontId="16" fillId="3" borderId="0" xfId="19" applyNumberFormat="1" applyFont="1" applyFill="1" applyAlignment="1">
      <alignment horizontal="right" vertical="center"/>
    </xf>
    <xf numFmtId="0" fontId="17" fillId="3" borderId="0" xfId="19" applyFont="1" applyFill="1" applyAlignment="1">
      <alignment vertical="center" wrapText="1"/>
    </xf>
    <xf numFmtId="0" fontId="16" fillId="3" borderId="0" xfId="19" applyFont="1" applyFill="1" applyAlignment="1">
      <alignment vertical="center" wrapText="1"/>
    </xf>
    <xf numFmtId="0" fontId="18" fillId="3" borderId="0" xfId="19" applyFont="1" applyFill="1" applyAlignment="1">
      <alignment horizontal="center" vertical="center" wrapText="1"/>
    </xf>
    <xf numFmtId="0" fontId="16" fillId="0" borderId="0" xfId="19" applyFont="1" applyAlignment="1">
      <alignment vertical="center"/>
    </xf>
    <xf numFmtId="0" fontId="16" fillId="3" borderId="0" xfId="19" applyFont="1" applyFill="1" applyAlignment="1">
      <alignment vertical="center"/>
    </xf>
    <xf numFmtId="49" fontId="19" fillId="5" borderId="1" xfId="19" applyNumberFormat="1" applyFont="1" applyFill="1" applyBorder="1" applyAlignment="1">
      <alignment horizontal="center" vertical="center"/>
    </xf>
    <xf numFmtId="0" fontId="19" fillId="5" borderId="1" xfId="19" applyFont="1" applyFill="1" applyBorder="1" applyAlignment="1">
      <alignment horizontal="left" vertical="center"/>
    </xf>
    <xf numFmtId="0" fontId="19" fillId="5" borderId="1" xfId="19" applyFont="1" applyFill="1" applyBorder="1" applyAlignment="1">
      <alignment horizontal="center" vertical="center" wrapText="1"/>
    </xf>
    <xf numFmtId="0" fontId="11" fillId="5" borderId="1" xfId="19" applyFont="1" applyFill="1" applyBorder="1" applyAlignment="1">
      <alignment horizontal="center" vertical="center"/>
    </xf>
    <xf numFmtId="9" fontId="14" fillId="5" borderId="1" xfId="21" applyFont="1" applyFill="1" applyBorder="1" applyAlignment="1">
      <alignment horizontal="right" vertical="center"/>
    </xf>
    <xf numFmtId="0" fontId="20" fillId="6" borderId="1" xfId="19" applyFont="1" applyFill="1" applyBorder="1" applyAlignment="1" applyProtection="1">
      <alignment horizontal="center" vertical="center"/>
      <protection locked="0"/>
    </xf>
    <xf numFmtId="0" fontId="18" fillId="5" borderId="1" xfId="19" applyFont="1" applyFill="1" applyBorder="1" applyAlignment="1">
      <alignment horizontal="center" vertical="center"/>
    </xf>
    <xf numFmtId="0" fontId="16" fillId="0" borderId="0" xfId="19" applyFont="1"/>
    <xf numFmtId="0" fontId="21" fillId="0" borderId="3" xfId="19" applyFont="1" applyBorder="1" applyAlignment="1" applyProtection="1">
      <alignment horizontal="left" vertical="center" indent="1"/>
      <protection locked="0"/>
    </xf>
    <xf numFmtId="0" fontId="21" fillId="0" borderId="4" xfId="19" applyFont="1" applyBorder="1" applyAlignment="1">
      <alignment horizontal="left" vertical="center" indent="1"/>
    </xf>
    <xf numFmtId="0" fontId="22" fillId="6" borderId="5" xfId="19" applyFont="1" applyFill="1" applyBorder="1" applyAlignment="1" applyProtection="1">
      <alignment horizontal="right" vertical="center" indent="1"/>
      <protection locked="0"/>
    </xf>
    <xf numFmtId="14" fontId="22" fillId="6" borderId="5" xfId="19" applyNumberFormat="1" applyFont="1" applyFill="1" applyBorder="1" applyAlignment="1" applyProtection="1">
      <alignment horizontal="right" vertical="center" indent="1"/>
      <protection locked="0"/>
    </xf>
    <xf numFmtId="164" fontId="21" fillId="7" borderId="6" xfId="19" applyNumberFormat="1" applyFont="1" applyFill="1" applyBorder="1" applyAlignment="1">
      <alignment horizontal="right" vertical="center" indent="1"/>
    </xf>
    <xf numFmtId="14" fontId="16" fillId="3" borderId="0" xfId="19" applyNumberFormat="1" applyFont="1" applyFill="1" applyAlignment="1">
      <alignment vertical="center"/>
    </xf>
    <xf numFmtId="0" fontId="23" fillId="0" borderId="0" xfId="19" applyFont="1"/>
    <xf numFmtId="0" fontId="21" fillId="0" borderId="3" xfId="19" applyFont="1" applyBorder="1" applyAlignment="1">
      <alignment horizontal="left" vertical="center" indent="1"/>
    </xf>
    <xf numFmtId="14" fontId="22" fillId="8" borderId="7" xfId="19" applyNumberFormat="1" applyFont="1" applyFill="1" applyBorder="1" applyAlignment="1">
      <alignment horizontal="right" vertical="center" indent="1"/>
    </xf>
    <xf numFmtId="14" fontId="21" fillId="0" borderId="5" xfId="19" applyNumberFormat="1" applyFont="1" applyBorder="1" applyAlignment="1" applyProtection="1">
      <alignment horizontal="right" vertical="center" indent="1"/>
      <protection locked="0"/>
    </xf>
    <xf numFmtId="0" fontId="16" fillId="3" borderId="0" xfId="19" applyFont="1" applyFill="1" applyAlignment="1">
      <alignment horizontal="center" vertical="center"/>
    </xf>
    <xf numFmtId="0" fontId="16" fillId="3" borderId="0" xfId="19" applyFont="1" applyFill="1" applyAlignment="1">
      <alignment horizontal="left" vertical="center" indent="1"/>
    </xf>
    <xf numFmtId="49" fontId="19" fillId="5" borderId="8" xfId="19" applyNumberFormat="1" applyFont="1" applyFill="1" applyBorder="1" applyAlignment="1">
      <alignment horizontal="center" vertical="center"/>
    </xf>
    <xf numFmtId="0" fontId="19" fillId="5" borderId="8" xfId="19" applyFont="1" applyFill="1" applyBorder="1" applyAlignment="1">
      <alignment horizontal="left" vertical="center"/>
    </xf>
    <xf numFmtId="0" fontId="19" fillId="5" borderId="8" xfId="19" applyFont="1" applyFill="1" applyBorder="1" applyAlignment="1">
      <alignment horizontal="center" vertical="center" wrapText="1"/>
    </xf>
    <xf numFmtId="0" fontId="16" fillId="0" borderId="0" xfId="19" applyFont="1" applyAlignment="1" applyProtection="1">
      <alignment vertical="center"/>
      <protection locked="0"/>
    </xf>
    <xf numFmtId="14" fontId="22" fillId="8" borderId="7" xfId="19" applyNumberFormat="1" applyFont="1" applyFill="1" applyBorder="1" applyAlignment="1" applyProtection="1">
      <alignment horizontal="right" vertical="center" indent="1"/>
      <protection locked="0"/>
    </xf>
    <xf numFmtId="0" fontId="20" fillId="0" borderId="0" xfId="19" applyFont="1" applyAlignment="1" applyProtection="1">
      <alignment vertical="center"/>
      <protection locked="0"/>
    </xf>
    <xf numFmtId="0" fontId="20" fillId="0" borderId="0" xfId="19" applyFont="1" applyAlignment="1" applyProtection="1">
      <alignment horizontal="center" vertical="center"/>
      <protection locked="0"/>
    </xf>
    <xf numFmtId="0" fontId="16" fillId="0" borderId="0" xfId="19" applyFont="1" applyAlignment="1" applyProtection="1">
      <alignment horizontal="left" vertical="center"/>
      <protection locked="0"/>
    </xf>
    <xf numFmtId="0" fontId="16" fillId="3" borderId="0" xfId="19" applyFont="1" applyFill="1" applyAlignment="1" applyProtection="1">
      <alignment vertical="center"/>
      <protection locked="0"/>
    </xf>
    <xf numFmtId="49" fontId="16" fillId="3" borderId="0" xfId="19" applyNumberFormat="1" applyFont="1" applyFill="1" applyAlignment="1" applyProtection="1">
      <alignment horizontal="right" vertical="center"/>
      <protection locked="0"/>
    </xf>
    <xf numFmtId="0" fontId="16" fillId="3" borderId="0" xfId="19" applyFont="1" applyFill="1" applyAlignment="1" applyProtection="1">
      <alignment vertical="center" wrapText="1"/>
      <protection locked="0"/>
    </xf>
    <xf numFmtId="0" fontId="16" fillId="3" borderId="0" xfId="19" applyFont="1" applyFill="1" applyAlignment="1" applyProtection="1">
      <alignment horizontal="center" vertical="center"/>
      <protection locked="0"/>
    </xf>
    <xf numFmtId="0" fontId="16" fillId="3" borderId="0" xfId="19" applyFont="1" applyFill="1" applyAlignment="1" applyProtection="1">
      <alignment horizontal="left" vertical="center" indent="1"/>
      <protection locked="0"/>
    </xf>
    <xf numFmtId="0" fontId="16" fillId="0" borderId="0" xfId="19" applyFont="1" applyAlignment="1" applyProtection="1">
      <alignment horizontal="center" vertical="center"/>
      <protection locked="0"/>
    </xf>
    <xf numFmtId="9" fontId="14" fillId="5" borderId="1" xfId="21" applyFont="1" applyFill="1" applyBorder="1" applyAlignment="1" applyProtection="1">
      <alignment horizontal="right" vertical="center"/>
    </xf>
    <xf numFmtId="0" fontId="14" fillId="0" borderId="0" xfId="19" applyFont="1" applyAlignment="1">
      <alignment vertical="center"/>
    </xf>
    <xf numFmtId="166" fontId="22" fillId="7" borderId="6" xfId="19" applyNumberFormat="1" applyFont="1" applyFill="1" applyBorder="1" applyAlignment="1">
      <alignment horizontal="right" vertical="center" indent="1"/>
    </xf>
    <xf numFmtId="0" fontId="4" fillId="0" borderId="0" xfId="19" applyAlignment="1">
      <alignment horizontal="center" vertical="center"/>
    </xf>
    <xf numFmtId="166" fontId="22" fillId="7" borderId="11" xfId="19" applyNumberFormat="1" applyFont="1" applyFill="1" applyBorder="1" applyAlignment="1">
      <alignment horizontal="right" vertical="center" indent="1"/>
    </xf>
    <xf numFmtId="165" fontId="22" fillId="8" borderId="7" xfId="19" applyNumberFormat="1" applyFont="1" applyFill="1" applyBorder="1" applyAlignment="1">
      <alignment horizontal="right" vertical="center" indent="1"/>
    </xf>
    <xf numFmtId="166" fontId="21" fillId="0" borderId="12" xfId="19" applyNumberFormat="1" applyFont="1" applyBorder="1" applyAlignment="1" applyProtection="1">
      <alignment horizontal="right" vertical="center" indent="1"/>
      <protection locked="0"/>
    </xf>
    <xf numFmtId="166" fontId="21" fillId="0" borderId="13" xfId="19" applyNumberFormat="1" applyFont="1" applyBorder="1" applyAlignment="1" applyProtection="1">
      <alignment horizontal="right" vertical="center" indent="1"/>
      <protection locked="0"/>
    </xf>
    <xf numFmtId="0" fontId="20" fillId="0" borderId="0" xfId="19" applyFont="1" applyAlignment="1">
      <alignment vertical="center"/>
    </xf>
    <xf numFmtId="166" fontId="21" fillId="0" borderId="14" xfId="19" applyNumberFormat="1" applyFont="1" applyBorder="1" applyAlignment="1" applyProtection="1">
      <alignment horizontal="right" vertical="center" indent="1"/>
      <protection locked="0"/>
    </xf>
    <xf numFmtId="166" fontId="21" fillId="0" borderId="15" xfId="19" applyNumberFormat="1" applyFont="1" applyBorder="1" applyAlignment="1" applyProtection="1">
      <alignment horizontal="right" vertical="center" indent="1"/>
      <protection locked="0"/>
    </xf>
    <xf numFmtId="49" fontId="22" fillId="7" borderId="9" xfId="19" applyNumberFormat="1" applyFont="1" applyFill="1" applyBorder="1" applyAlignment="1">
      <alignment horizontal="left" vertical="center" indent="1"/>
    </xf>
    <xf numFmtId="49" fontId="22" fillId="7" borderId="0" xfId="19" applyNumberFormat="1" applyFont="1" applyFill="1" applyAlignment="1">
      <alignment horizontal="left" vertical="center" indent="1"/>
    </xf>
    <xf numFmtId="0" fontId="22" fillId="7" borderId="0" xfId="19" applyFont="1" applyFill="1" applyAlignment="1">
      <alignment horizontal="left" vertical="center" indent="1"/>
    </xf>
    <xf numFmtId="165" fontId="22" fillId="8" borderId="0" xfId="19" applyNumberFormat="1" applyFont="1" applyFill="1" applyAlignment="1">
      <alignment horizontal="right" vertical="center" indent="1"/>
    </xf>
    <xf numFmtId="9" fontId="21" fillId="6" borderId="9" xfId="21" applyFont="1" applyFill="1" applyBorder="1" applyAlignment="1" applyProtection="1">
      <alignment horizontal="right" vertical="center" indent="1"/>
      <protection locked="0"/>
    </xf>
    <xf numFmtId="0" fontId="16" fillId="3" borderId="0" xfId="19" applyFont="1" applyFill="1"/>
    <xf numFmtId="165" fontId="21" fillId="6" borderId="9" xfId="19" applyNumberFormat="1" applyFont="1" applyFill="1" applyBorder="1" applyAlignment="1" applyProtection="1">
      <alignment horizontal="right" vertical="center" indent="1"/>
      <protection locked="0"/>
    </xf>
    <xf numFmtId="0" fontId="21" fillId="7" borderId="9" xfId="19" applyFont="1" applyFill="1" applyBorder="1" applyAlignment="1">
      <alignment horizontal="right" vertical="center" indent="1"/>
    </xf>
    <xf numFmtId="14" fontId="21" fillId="7" borderId="6" xfId="19" applyNumberFormat="1" applyFont="1" applyFill="1" applyBorder="1" applyAlignment="1">
      <alignment horizontal="right" vertical="center" indent="1"/>
    </xf>
    <xf numFmtId="166" fontId="21" fillId="0" borderId="16" xfId="19" applyNumberFormat="1" applyFont="1" applyBorder="1" applyAlignment="1" applyProtection="1">
      <alignment horizontal="right" vertical="center" indent="1"/>
      <protection locked="0"/>
    </xf>
    <xf numFmtId="0" fontId="18" fillId="3" borderId="0" xfId="19" applyFont="1" applyFill="1"/>
    <xf numFmtId="165" fontId="21" fillId="6" borderId="5" xfId="19" applyNumberFormat="1" applyFont="1" applyFill="1" applyBorder="1" applyAlignment="1" applyProtection="1">
      <alignment horizontal="right" vertical="center" indent="1"/>
      <protection locked="0"/>
    </xf>
    <xf numFmtId="0" fontId="21" fillId="7" borderId="6" xfId="19" applyFont="1" applyFill="1" applyBorder="1" applyAlignment="1">
      <alignment horizontal="left" vertical="center" indent="1"/>
    </xf>
    <xf numFmtId="1" fontId="18" fillId="5" borderId="1" xfId="19" applyNumberFormat="1" applyFont="1" applyFill="1" applyBorder="1" applyAlignment="1">
      <alignment horizontal="center" vertical="center"/>
    </xf>
    <xf numFmtId="0" fontId="16" fillId="9" borderId="0" xfId="19" applyFont="1" applyFill="1" applyAlignment="1">
      <alignment horizontal="center" vertical="center"/>
    </xf>
    <xf numFmtId="0" fontId="21" fillId="7" borderId="9" xfId="19" applyFont="1" applyFill="1" applyBorder="1" applyAlignment="1" applyProtection="1">
      <alignment horizontal="left" vertical="center" indent="1"/>
      <protection locked="0"/>
    </xf>
    <xf numFmtId="9" fontId="21" fillId="7" borderId="6" xfId="21" applyFont="1" applyFill="1" applyBorder="1" applyAlignment="1" applyProtection="1">
      <alignment horizontal="right" vertical="center" indent="1"/>
      <protection locked="0"/>
    </xf>
    <xf numFmtId="1" fontId="21" fillId="7" borderId="6" xfId="21" applyNumberFormat="1" applyFont="1" applyFill="1" applyBorder="1" applyAlignment="1" applyProtection="1">
      <alignment horizontal="right" vertical="center" indent="1"/>
    </xf>
    <xf numFmtId="165" fontId="21" fillId="8" borderId="9" xfId="19" applyNumberFormat="1" applyFont="1" applyFill="1" applyBorder="1" applyAlignment="1">
      <alignment horizontal="right" vertical="center" indent="1"/>
    </xf>
    <xf numFmtId="168" fontId="21" fillId="7" borderId="10" xfId="19" applyNumberFormat="1" applyFont="1" applyFill="1" applyBorder="1" applyAlignment="1">
      <alignment horizontal="right" vertical="center" indent="1"/>
    </xf>
    <xf numFmtId="0" fontId="21" fillId="7" borderId="2" xfId="19" applyFont="1" applyFill="1" applyBorder="1" applyAlignment="1">
      <alignment horizontal="left" vertical="center" wrapText="1" indent="1"/>
    </xf>
    <xf numFmtId="167" fontId="21" fillId="7" borderId="10" xfId="19" applyNumberFormat="1" applyFont="1" applyFill="1" applyBorder="1" applyAlignment="1">
      <alignment vertical="center"/>
    </xf>
    <xf numFmtId="0" fontId="21" fillId="7" borderId="10" xfId="19" applyFont="1" applyFill="1" applyBorder="1" applyAlignment="1">
      <alignment horizontal="right" vertical="center" indent="1"/>
    </xf>
    <xf numFmtId="0" fontId="22" fillId="7" borderId="2" xfId="19" applyFont="1" applyFill="1" applyBorder="1" applyAlignment="1">
      <alignment horizontal="left" vertical="center" wrapText="1" indent="1"/>
    </xf>
    <xf numFmtId="49" fontId="22" fillId="7" borderId="2" xfId="19" applyNumberFormat="1" applyFont="1" applyFill="1" applyBorder="1" applyAlignment="1">
      <alignment horizontal="left" vertical="center" indent="1"/>
    </xf>
    <xf numFmtId="0" fontId="14" fillId="0" borderId="0" xfId="19" applyFont="1" applyAlignment="1">
      <alignment horizontal="center" vertical="center"/>
    </xf>
    <xf numFmtId="49" fontId="21" fillId="7" borderId="2" xfId="19" applyNumberFormat="1" applyFont="1" applyFill="1" applyBorder="1" applyAlignment="1">
      <alignment horizontal="left" vertical="center" indent="1"/>
    </xf>
    <xf numFmtId="168" fontId="25" fillId="10" borderId="19" xfId="20" applyNumberFormat="1" applyFont="1" applyFill="1" applyBorder="1" applyAlignment="1" applyProtection="1">
      <alignment vertical="center"/>
      <protection locked="0"/>
    </xf>
    <xf numFmtId="0" fontId="21" fillId="7" borderId="0" xfId="19" applyFont="1" applyFill="1" applyAlignment="1">
      <alignment horizontal="center" vertical="center" wrapText="1"/>
    </xf>
    <xf numFmtId="0" fontId="26" fillId="3" borderId="0" xfId="19" applyFont="1" applyFill="1" applyAlignment="1" applyProtection="1">
      <alignment vertical="center"/>
      <protection locked="0"/>
    </xf>
    <xf numFmtId="0" fontId="26" fillId="3" borderId="0" xfId="19" applyFont="1" applyFill="1" applyAlignment="1" applyProtection="1">
      <alignment horizontal="center" vertical="center"/>
      <protection locked="0"/>
    </xf>
    <xf numFmtId="0" fontId="26" fillId="0" borderId="0" xfId="19" applyFont="1" applyAlignment="1" applyProtection="1">
      <alignment vertical="center"/>
      <protection locked="0"/>
    </xf>
    <xf numFmtId="0" fontId="19" fillId="5" borderId="1" xfId="19" applyFont="1" applyFill="1" applyBorder="1" applyAlignment="1">
      <alignment horizontal="center" vertical="center"/>
    </xf>
    <xf numFmtId="0" fontId="26" fillId="3" borderId="0" xfId="19" applyFont="1" applyFill="1" applyAlignment="1">
      <alignment vertical="center"/>
    </xf>
    <xf numFmtId="0" fontId="26" fillId="3" borderId="0" xfId="19" applyFont="1" applyFill="1" applyAlignment="1">
      <alignment horizontal="center" vertical="center"/>
    </xf>
    <xf numFmtId="0" fontId="26" fillId="0" borderId="0" xfId="19" applyFont="1" applyAlignment="1">
      <alignment vertical="center"/>
    </xf>
    <xf numFmtId="0" fontId="25" fillId="11" borderId="19" xfId="19" applyFont="1" applyFill="1" applyBorder="1" applyAlignment="1">
      <alignment horizontal="right" vertical="center"/>
    </xf>
    <xf numFmtId="0" fontId="25" fillId="11" borderId="19" xfId="19" applyFont="1" applyFill="1" applyBorder="1" applyAlignment="1">
      <alignment vertical="center" wrapText="1"/>
    </xf>
    <xf numFmtId="0" fontId="26" fillId="6" borderId="20" xfId="19" applyFont="1" applyFill="1" applyBorder="1" applyAlignment="1" applyProtection="1">
      <alignment horizontal="center" vertical="center" wrapText="1"/>
      <protection locked="0"/>
    </xf>
    <xf numFmtId="168" fontId="27" fillId="4" borderId="21" xfId="20" applyNumberFormat="1" applyFont="1" applyFill="1" applyBorder="1" applyAlignment="1">
      <alignment horizontal="center" vertical="center"/>
    </xf>
    <xf numFmtId="168" fontId="27" fillId="4" borderId="21" xfId="20" applyNumberFormat="1" applyFont="1" applyFill="1" applyBorder="1" applyAlignment="1">
      <alignment vertical="center"/>
    </xf>
    <xf numFmtId="168" fontId="27" fillId="10" borderId="19" xfId="20" applyNumberFormat="1" applyFont="1" applyFill="1" applyBorder="1" applyAlignment="1" applyProtection="1">
      <alignment vertical="center"/>
      <protection locked="0"/>
    </xf>
    <xf numFmtId="49" fontId="26" fillId="0" borderId="0" xfId="19" applyNumberFormat="1" applyFont="1" applyAlignment="1" applyProtection="1">
      <alignment horizontal="right" vertical="center"/>
      <protection locked="0"/>
    </xf>
    <xf numFmtId="0" fontId="26" fillId="0" borderId="0" xfId="19" applyFont="1" applyAlignment="1" applyProtection="1">
      <alignment vertical="center" wrapText="1"/>
      <protection locked="0"/>
    </xf>
    <xf numFmtId="168" fontId="26" fillId="0" borderId="0" xfId="20" applyNumberFormat="1" applyFont="1" applyAlignment="1" applyProtection="1">
      <alignment vertical="center"/>
      <protection locked="0"/>
    </xf>
    <xf numFmtId="0" fontId="26" fillId="0" borderId="0" xfId="19" applyFont="1" applyAlignment="1" applyProtection="1">
      <alignment horizontal="center" vertical="center"/>
      <protection locked="0"/>
    </xf>
    <xf numFmtId="49" fontId="25" fillId="12" borderId="19" xfId="19" applyNumberFormat="1" applyFont="1" applyFill="1" applyBorder="1" applyAlignment="1">
      <alignment horizontal="right" vertical="center"/>
    </xf>
    <xf numFmtId="0" fontId="25" fillId="12" borderId="19" xfId="19" applyFont="1" applyFill="1" applyBorder="1" applyAlignment="1">
      <alignment vertical="center" wrapText="1"/>
    </xf>
    <xf numFmtId="0" fontId="26" fillId="0" borderId="0" xfId="19" applyFont="1" applyAlignment="1">
      <alignment vertical="center" wrapText="1"/>
    </xf>
    <xf numFmtId="168" fontId="27" fillId="4" borderId="21" xfId="20" applyNumberFormat="1" applyFont="1" applyFill="1" applyBorder="1" applyAlignment="1" applyProtection="1">
      <alignment vertical="center"/>
    </xf>
    <xf numFmtId="168" fontId="26" fillId="6" borderId="19" xfId="20" applyNumberFormat="1" applyFont="1" applyFill="1" applyBorder="1" applyAlignment="1" applyProtection="1">
      <alignment vertical="center"/>
      <protection locked="0"/>
    </xf>
    <xf numFmtId="0" fontId="26" fillId="0" borderId="0" xfId="19" applyFont="1" applyAlignment="1" applyProtection="1">
      <alignment horizontal="right" vertical="center"/>
      <protection locked="0"/>
    </xf>
    <xf numFmtId="49" fontId="16" fillId="0" borderId="0" xfId="19" applyNumberFormat="1" applyFont="1" applyAlignment="1" applyProtection="1">
      <alignment horizontal="right" vertical="center"/>
      <protection locked="0"/>
    </xf>
    <xf numFmtId="0" fontId="16" fillId="0" borderId="0" xfId="19" applyFont="1" applyAlignment="1" applyProtection="1">
      <alignment vertical="center" wrapText="1"/>
      <protection locked="0"/>
    </xf>
    <xf numFmtId="168" fontId="26" fillId="3" borderId="0" xfId="20" applyNumberFormat="1" applyFont="1" applyFill="1" applyAlignment="1" applyProtection="1">
      <alignment vertical="center"/>
      <protection locked="0"/>
    </xf>
    <xf numFmtId="49" fontId="19" fillId="5" borderId="22" xfId="19" applyNumberFormat="1" applyFont="1" applyFill="1" applyBorder="1" applyAlignment="1">
      <alignment horizontal="center" vertical="center"/>
    </xf>
    <xf numFmtId="0" fontId="19" fillId="5" borderId="22" xfId="19" applyFont="1" applyFill="1" applyBorder="1" applyAlignment="1">
      <alignment horizontal="left" vertical="center"/>
    </xf>
    <xf numFmtId="49" fontId="26" fillId="0" borderId="0" xfId="19" applyNumberFormat="1" applyFont="1" applyAlignment="1">
      <alignment horizontal="right" vertical="center"/>
    </xf>
    <xf numFmtId="0" fontId="26" fillId="0" borderId="0" xfId="19" applyFont="1" applyAlignment="1">
      <alignment horizontal="center" vertical="center"/>
    </xf>
    <xf numFmtId="168" fontId="26" fillId="0" borderId="0" xfId="20" applyNumberFormat="1" applyFont="1" applyAlignment="1" applyProtection="1">
      <alignment vertical="center"/>
    </xf>
    <xf numFmtId="49" fontId="16" fillId="13" borderId="0" xfId="19" applyNumberFormat="1" applyFont="1" applyFill="1" applyAlignment="1">
      <alignment horizontal="right" vertical="center"/>
    </xf>
    <xf numFmtId="0" fontId="16" fillId="13" borderId="0" xfId="19" applyFont="1" applyFill="1" applyAlignment="1">
      <alignment vertical="center" wrapText="1"/>
    </xf>
    <xf numFmtId="0" fontId="16" fillId="13" borderId="0" xfId="19" applyFont="1" applyFill="1" applyAlignment="1">
      <alignment horizontal="center" vertical="center"/>
    </xf>
    <xf numFmtId="0" fontId="16" fillId="13" borderId="0" xfId="19" applyFont="1" applyFill="1" applyAlignment="1">
      <alignment vertical="center"/>
    </xf>
    <xf numFmtId="49" fontId="16" fillId="0" borderId="0" xfId="19" applyNumberFormat="1" applyFont="1" applyAlignment="1">
      <alignment horizontal="right" vertical="center"/>
    </xf>
    <xf numFmtId="0" fontId="16" fillId="0" borderId="0" xfId="19" applyFont="1" applyAlignment="1">
      <alignment vertical="center" wrapText="1"/>
    </xf>
    <xf numFmtId="0" fontId="75" fillId="0" borderId="0" xfId="19" applyFont="1" applyAlignment="1">
      <alignment wrapText="1"/>
    </xf>
    <xf numFmtId="0" fontId="29" fillId="0" borderId="23" xfId="19" applyFont="1" applyBorder="1" applyAlignment="1">
      <alignment horizontal="center" wrapText="1"/>
    </xf>
    <xf numFmtId="0" fontId="4" fillId="0" borderId="23" xfId="19" applyBorder="1" applyAlignment="1">
      <alignment wrapText="1"/>
    </xf>
    <xf numFmtId="0" fontId="4" fillId="0" borderId="0" xfId="19" applyAlignment="1">
      <alignment wrapText="1"/>
    </xf>
    <xf numFmtId="0" fontId="4" fillId="0" borderId="23" xfId="19" applyBorder="1" applyAlignment="1">
      <alignment horizontal="center"/>
    </xf>
    <xf numFmtId="0" fontId="30" fillId="0" borderId="23" xfId="19" applyFont="1" applyBorder="1" applyAlignment="1">
      <alignment horizontal="center"/>
    </xf>
    <xf numFmtId="0" fontId="4" fillId="0" borderId="23" xfId="19" applyBorder="1" applyAlignment="1">
      <alignment horizontal="left" vertical="center" wrapText="1"/>
    </xf>
    <xf numFmtId="4" fontId="4" fillId="0" borderId="23" xfId="19" applyNumberFormat="1" applyBorder="1" applyAlignment="1">
      <alignment horizontal="center" vertical="center"/>
    </xf>
    <xf numFmtId="4" fontId="4" fillId="4" borderId="23" xfId="19" applyNumberFormat="1" applyFill="1" applyBorder="1" applyAlignment="1">
      <alignment horizontal="center" vertical="center"/>
    </xf>
    <xf numFmtId="4" fontId="4" fillId="4" borderId="23" xfId="19" applyNumberFormat="1" applyFill="1" applyBorder="1" applyAlignment="1">
      <alignment horizontal="left" vertical="center" wrapText="1"/>
    </xf>
    <xf numFmtId="4" fontId="4" fillId="0" borderId="0" xfId="19" applyNumberFormat="1"/>
    <xf numFmtId="0" fontId="4" fillId="0" borderId="23" xfId="19" applyBorder="1" applyAlignment="1">
      <alignment horizontal="center" vertical="center"/>
    </xf>
    <xf numFmtId="0" fontId="4" fillId="0" borderId="23" xfId="19" applyBorder="1"/>
    <xf numFmtId="0" fontId="4" fillId="4" borderId="23" xfId="19" applyFill="1" applyBorder="1" applyAlignment="1">
      <alignment horizontal="left" vertical="center" wrapText="1"/>
    </xf>
    <xf numFmtId="0" fontId="4" fillId="4" borderId="23" xfId="19" applyFill="1" applyBorder="1" applyAlignment="1">
      <alignment horizontal="center" vertical="center"/>
    </xf>
    <xf numFmtId="0" fontId="4" fillId="0" borderId="24" xfId="19" applyBorder="1"/>
    <xf numFmtId="0" fontId="4" fillId="0" borderId="24" xfId="19" applyBorder="1" applyAlignment="1">
      <alignment wrapText="1"/>
    </xf>
    <xf numFmtId="43" fontId="0" fillId="0" borderId="23" xfId="20" applyFont="1" applyBorder="1"/>
    <xf numFmtId="0" fontId="31" fillId="14" borderId="23" xfId="19" applyFont="1" applyFill="1" applyBorder="1" applyAlignment="1">
      <alignment horizontal="center" wrapText="1"/>
    </xf>
    <xf numFmtId="0" fontId="32" fillId="0" borderId="23" xfId="19" applyFont="1" applyBorder="1" applyAlignment="1">
      <alignment vertical="center" wrapText="1"/>
    </xf>
    <xf numFmtId="0" fontId="33" fillId="0" borderId="23" xfId="19" applyFont="1" applyBorder="1" applyAlignment="1">
      <alignment vertical="center" wrapText="1"/>
    </xf>
    <xf numFmtId="4" fontId="33" fillId="0" borderId="23" xfId="19" applyNumberFormat="1" applyFont="1" applyBorder="1" applyAlignment="1">
      <alignment vertical="center" wrapText="1"/>
    </xf>
    <xf numFmtId="0" fontId="28" fillId="0" borderId="0" xfId="19" applyFont="1"/>
    <xf numFmtId="43" fontId="0" fillId="0" borderId="0" xfId="20" applyFont="1"/>
    <xf numFmtId="0" fontId="29" fillId="14" borderId="23" xfId="19" applyFont="1" applyFill="1" applyBorder="1" applyAlignment="1">
      <alignment horizontal="center" vertical="center" wrapText="1"/>
    </xf>
    <xf numFmtId="0" fontId="29" fillId="15" borderId="23" xfId="19" applyFont="1" applyFill="1" applyBorder="1" applyAlignment="1">
      <alignment horizontal="center" vertical="center" wrapText="1"/>
    </xf>
    <xf numFmtId="0" fontId="31" fillId="14" borderId="23" xfId="19" applyFont="1" applyFill="1" applyBorder="1"/>
    <xf numFmtId="43" fontId="34" fillId="0" borderId="23" xfId="20" applyFont="1" applyFill="1" applyBorder="1"/>
    <xf numFmtId="43" fontId="0" fillId="8" borderId="23" xfId="20" applyFont="1" applyFill="1" applyBorder="1" applyAlignment="1">
      <alignment horizontal="center" vertical="center"/>
    </xf>
    <xf numFmtId="0" fontId="4" fillId="8" borderId="23" xfId="19" applyFill="1" applyBorder="1" applyAlignment="1">
      <alignment horizontal="center" vertical="center"/>
    </xf>
    <xf numFmtId="43" fontId="34" fillId="16" borderId="23" xfId="20" applyFont="1" applyFill="1" applyBorder="1"/>
    <xf numFmtId="0" fontId="29" fillId="14" borderId="23" xfId="19" applyFont="1" applyFill="1" applyBorder="1" applyAlignment="1">
      <alignment horizontal="center" vertical="center"/>
    </xf>
    <xf numFmtId="43" fontId="29" fillId="14" borderId="23" xfId="20" applyFont="1" applyFill="1" applyBorder="1" applyAlignment="1">
      <alignment horizontal="center" vertical="center"/>
    </xf>
    <xf numFmtId="0" fontId="29" fillId="15" borderId="23" xfId="19" applyFont="1" applyFill="1" applyBorder="1" applyAlignment="1">
      <alignment horizontal="center" vertical="center"/>
    </xf>
    <xf numFmtId="43" fontId="29" fillId="15" borderId="23" xfId="20" applyFont="1" applyFill="1" applyBorder="1" applyAlignment="1">
      <alignment horizontal="center" vertical="center"/>
    </xf>
    <xf numFmtId="0" fontId="4" fillId="0" borderId="0" xfId="19" applyAlignment="1">
      <alignment horizontal="center"/>
    </xf>
    <xf numFmtId="9" fontId="4" fillId="0" borderId="0" xfId="19" applyNumberFormat="1" applyAlignment="1">
      <alignment horizontal="center" vertical="center"/>
    </xf>
    <xf numFmtId="9" fontId="4" fillId="0" borderId="0" xfId="19" applyNumberFormat="1" applyAlignment="1">
      <alignment horizontal="center"/>
    </xf>
    <xf numFmtId="43" fontId="0" fillId="16" borderId="0" xfId="20" applyFont="1" applyFill="1" applyAlignment="1"/>
    <xf numFmtId="9" fontId="4" fillId="0" borderId="0" xfId="19" applyNumberFormat="1"/>
    <xf numFmtId="0" fontId="18" fillId="5" borderId="8" xfId="19" applyFont="1" applyFill="1" applyBorder="1" applyAlignment="1">
      <alignment horizontal="center" vertical="center" wrapText="1"/>
    </xf>
    <xf numFmtId="0" fontId="18" fillId="5" borderId="1" xfId="19" applyFont="1" applyFill="1" applyBorder="1" applyAlignment="1">
      <alignment horizontal="center" vertical="center" wrapText="1"/>
    </xf>
    <xf numFmtId="9" fontId="18" fillId="5" borderId="1" xfId="21" applyFont="1" applyFill="1" applyBorder="1" applyAlignment="1">
      <alignment horizontal="center" vertical="center" wrapText="1"/>
    </xf>
    <xf numFmtId="169" fontId="4" fillId="0" borderId="0" xfId="19" applyNumberFormat="1"/>
    <xf numFmtId="0" fontId="4" fillId="8" borderId="0" xfId="19" applyFill="1"/>
    <xf numFmtId="169" fontId="4" fillId="8" borderId="0" xfId="19" applyNumberFormat="1" applyFill="1"/>
    <xf numFmtId="1" fontId="4" fillId="0" borderId="0" xfId="19" applyNumberFormat="1"/>
    <xf numFmtId="3" fontId="19" fillId="5" borderId="8" xfId="19" applyNumberFormat="1" applyFont="1" applyFill="1" applyBorder="1" applyAlignment="1">
      <alignment horizontal="left" vertical="center" wrapText="1"/>
    </xf>
    <xf numFmtId="0" fontId="4" fillId="8" borderId="0" xfId="19" applyFill="1" applyAlignment="1">
      <alignment horizontal="left"/>
    </xf>
    <xf numFmtId="0" fontId="4" fillId="8" borderId="0" xfId="19" applyFill="1" applyAlignment="1">
      <alignment horizontal="center"/>
    </xf>
    <xf numFmtId="170" fontId="4" fillId="8" borderId="0" xfId="19" applyNumberFormat="1" applyFill="1"/>
    <xf numFmtId="171" fontId="4" fillId="8" borderId="0" xfId="19" applyNumberFormat="1" applyFill="1"/>
    <xf numFmtId="171" fontId="4" fillId="4" borderId="0" xfId="19" applyNumberFormat="1" applyFill="1"/>
    <xf numFmtId="0" fontId="35" fillId="8" borderId="0" xfId="19" applyFont="1" applyFill="1" applyAlignment="1">
      <alignment horizontal="left"/>
    </xf>
    <xf numFmtId="0" fontId="29" fillId="17" borderId="0" xfId="19" applyFont="1" applyFill="1"/>
    <xf numFmtId="0" fontId="29" fillId="17" borderId="0" xfId="19" applyFont="1" applyFill="1" applyAlignment="1">
      <alignment horizontal="center"/>
    </xf>
    <xf numFmtId="170" fontId="29" fillId="17" borderId="0" xfId="19" applyNumberFormat="1" applyFont="1" applyFill="1"/>
    <xf numFmtId="171" fontId="29" fillId="17" borderId="0" xfId="19" applyNumberFormat="1" applyFont="1" applyFill="1"/>
    <xf numFmtId="3" fontId="4" fillId="8" borderId="0" xfId="19" applyNumberFormat="1" applyFill="1"/>
    <xf numFmtId="3" fontId="4" fillId="0" borderId="0" xfId="19" applyNumberFormat="1"/>
    <xf numFmtId="3" fontId="29" fillId="17" borderId="0" xfId="19" applyNumberFormat="1" applyFont="1" applyFill="1"/>
    <xf numFmtId="0" fontId="29" fillId="0" borderId="0" xfId="19" applyFont="1"/>
    <xf numFmtId="0" fontId="4" fillId="0" borderId="0" xfId="19" applyAlignment="1">
      <alignment horizontal="center" vertical="center" wrapText="1"/>
    </xf>
    <xf numFmtId="4" fontId="4" fillId="0" borderId="0" xfId="19" applyNumberFormat="1" applyAlignment="1">
      <alignment horizontal="center"/>
    </xf>
    <xf numFmtId="0" fontId="4" fillId="17" borderId="0" xfId="19" applyFill="1"/>
    <xf numFmtId="0" fontId="4" fillId="17" borderId="0" xfId="19" applyFill="1" applyAlignment="1">
      <alignment horizontal="center"/>
    </xf>
    <xf numFmtId="0" fontId="30" fillId="0" borderId="0" xfId="19" applyFont="1"/>
    <xf numFmtId="3" fontId="4" fillId="17" borderId="0" xfId="19" applyNumberFormat="1" applyFill="1"/>
    <xf numFmtId="9" fontId="4" fillId="8" borderId="0" xfId="19" applyNumberFormat="1" applyFill="1"/>
    <xf numFmtId="9" fontId="0" fillId="8" borderId="0" xfId="21" applyFont="1" applyFill="1"/>
    <xf numFmtId="0" fontId="22" fillId="29" borderId="129" xfId="5" applyFont="1" applyFill="1" applyBorder="1" applyAlignment="1">
      <alignment horizontal="center" vertical="center" wrapText="1"/>
    </xf>
    <xf numFmtId="3" fontId="9" fillId="0" borderId="0" xfId="0" applyNumberFormat="1" applyFont="1" applyAlignment="1">
      <alignment horizontal="center"/>
    </xf>
    <xf numFmtId="3" fontId="8" fillId="0" borderId="0" xfId="0" applyNumberFormat="1" applyFont="1" applyAlignment="1">
      <alignment horizontal="center"/>
    </xf>
    <xf numFmtId="0" fontId="2" fillId="0" borderId="0" xfId="19" applyFont="1"/>
    <xf numFmtId="4" fontId="0" fillId="0" borderId="0" xfId="0" applyNumberFormat="1"/>
    <xf numFmtId="170" fontId="0" fillId="0" borderId="0" xfId="0" applyNumberFormat="1"/>
    <xf numFmtId="0" fontId="22" fillId="0" borderId="19" xfId="5" applyFont="1" applyBorder="1" applyAlignment="1">
      <alignment horizontal="right" vertical="center" wrapText="1"/>
    </xf>
    <xf numFmtId="173" fontId="22" fillId="0" borderId="19" xfId="5" applyNumberFormat="1" applyFont="1" applyBorder="1" applyAlignment="1">
      <alignment horizontal="left" vertical="center" wrapText="1"/>
    </xf>
    <xf numFmtId="172" fontId="15" fillId="0" borderId="19" xfId="1" applyNumberFormat="1" applyFont="1" applyBorder="1" applyAlignment="1">
      <alignment horizontal="center" vertical="center"/>
    </xf>
    <xf numFmtId="172" fontId="20" fillId="0" borderId="19" xfId="1" applyNumberFormat="1" applyFont="1" applyBorder="1" applyAlignment="1">
      <alignment horizontal="right"/>
    </xf>
    <xf numFmtId="172" fontId="20" fillId="0" borderId="19" xfId="1" applyNumberFormat="1" applyFont="1" applyBorder="1" applyAlignment="1">
      <alignment horizontal="center" vertical="center"/>
    </xf>
    <xf numFmtId="0" fontId="22" fillId="0" borderId="19" xfId="5" applyFont="1" applyBorder="1" applyAlignment="1">
      <alignment horizontal="left" vertical="center" wrapText="1"/>
    </xf>
    <xf numFmtId="172" fontId="20" fillId="0" borderId="29" xfId="1" applyNumberFormat="1" applyFont="1" applyBorder="1" applyAlignment="1">
      <alignment horizontal="center" vertical="center"/>
    </xf>
    <xf numFmtId="172" fontId="15" fillId="0" borderId="29" xfId="1" applyNumberFormat="1" applyFont="1" applyBorder="1" applyAlignment="1">
      <alignment horizontal="center" vertical="center"/>
    </xf>
    <xf numFmtId="0" fontId="21" fillId="0" borderId="29" xfId="5" applyFont="1" applyBorder="1" applyAlignment="1">
      <alignment horizontal="left" vertical="center" wrapText="1"/>
    </xf>
    <xf numFmtId="0" fontId="22" fillId="0" borderId="29" xfId="5" applyFont="1" applyBorder="1" applyAlignment="1">
      <alignment horizontal="left" vertical="center" wrapText="1"/>
    </xf>
    <xf numFmtId="0" fontId="40" fillId="0" borderId="29" xfId="5" applyFont="1" applyBorder="1" applyAlignment="1">
      <alignment horizontal="left" vertical="center" wrapText="1"/>
    </xf>
    <xf numFmtId="175" fontId="41" fillId="0" borderId="29" xfId="1" applyNumberFormat="1" applyFont="1" applyBorder="1" applyAlignment="1">
      <alignment horizontal="center"/>
    </xf>
    <xf numFmtId="175" fontId="41" fillId="0" borderId="29" xfId="1" applyNumberFormat="1" applyFont="1" applyBorder="1"/>
    <xf numFmtId="0" fontId="41" fillId="0" borderId="19" xfId="1" applyFont="1" applyBorder="1"/>
    <xf numFmtId="172" fontId="20" fillId="0" borderId="29" xfId="1" applyNumberFormat="1" applyFont="1" applyBorder="1"/>
    <xf numFmtId="177" fontId="20" fillId="0" borderId="29" xfId="1" applyNumberFormat="1" applyFont="1" applyBorder="1"/>
    <xf numFmtId="0" fontId="29" fillId="0" borderId="0" xfId="1" applyFont="1"/>
    <xf numFmtId="0" fontId="10" fillId="9" borderId="118" xfId="1" applyFill="1" applyBorder="1" applyAlignment="1">
      <alignment horizontal="left" vertical="center" wrapText="1"/>
    </xf>
    <xf numFmtId="0" fontId="10" fillId="9" borderId="118" xfId="1" applyFill="1" applyBorder="1" applyAlignment="1">
      <alignment horizontal="center" vertical="center" wrapText="1"/>
    </xf>
    <xf numFmtId="0" fontId="7" fillId="2" borderId="0" xfId="0" applyFont="1" applyFill="1" applyAlignment="1">
      <alignment vertical="center" wrapText="1"/>
    </xf>
    <xf numFmtId="0" fontId="37" fillId="18" borderId="30" xfId="5" applyFont="1" applyFill="1" applyBorder="1" applyAlignment="1">
      <alignment horizontal="center" vertical="center" wrapText="1"/>
    </xf>
    <xf numFmtId="0" fontId="37" fillId="21" borderId="30" xfId="5" applyFont="1" applyFill="1" applyBorder="1" applyAlignment="1">
      <alignment horizontal="center" vertical="center" wrapText="1"/>
    </xf>
    <xf numFmtId="0" fontId="37" fillId="21" borderId="31" xfId="5" applyFont="1" applyFill="1" applyBorder="1" applyAlignment="1">
      <alignment horizontal="center" vertical="center" wrapText="1"/>
    </xf>
    <xf numFmtId="0" fontId="10" fillId="39" borderId="117" xfId="1" applyFill="1" applyBorder="1" applyAlignment="1">
      <alignment horizontal="left" vertical="center" wrapText="1"/>
    </xf>
    <xf numFmtId="0" fontId="10" fillId="39" borderId="117" xfId="1" applyFill="1" applyBorder="1" applyAlignment="1">
      <alignment horizontal="center" vertical="center" wrapText="1"/>
    </xf>
    <xf numFmtId="0" fontId="50" fillId="38" borderId="117" xfId="1" applyFont="1" applyFill="1" applyBorder="1" applyAlignment="1">
      <alignment horizontal="center" vertical="center" wrapText="1"/>
    </xf>
    <xf numFmtId="0" fontId="10" fillId="0" borderId="117" xfId="1" applyBorder="1" applyAlignment="1">
      <alignment horizontal="left" vertical="center" wrapText="1"/>
    </xf>
    <xf numFmtId="0" fontId="10" fillId="0" borderId="117" xfId="1" applyBorder="1" applyAlignment="1">
      <alignment horizontal="center" vertical="center" wrapText="1"/>
    </xf>
    <xf numFmtId="0" fontId="45" fillId="4" borderId="0" xfId="27" applyFont="1" applyFill="1" applyAlignment="1">
      <alignment vertical="center"/>
    </xf>
    <xf numFmtId="49" fontId="29" fillId="4" borderId="0" xfId="27" applyNumberFormat="1" applyFont="1" applyFill="1" applyAlignment="1">
      <alignment horizontal="right" vertical="center"/>
    </xf>
    <xf numFmtId="0" fontId="29" fillId="4" borderId="0" xfId="27" applyFont="1" applyFill="1" applyAlignment="1">
      <alignment vertical="center" wrapText="1"/>
    </xf>
    <xf numFmtId="0" fontId="29" fillId="4" borderId="0" xfId="27" applyFont="1" applyFill="1" applyAlignment="1">
      <alignment horizontal="center" vertical="center" wrapText="1"/>
    </xf>
    <xf numFmtId="0" fontId="31" fillId="4" borderId="0" xfId="27" applyFont="1" applyFill="1" applyAlignment="1">
      <alignment vertical="center" wrapText="1"/>
    </xf>
    <xf numFmtId="0" fontId="31" fillId="4" borderId="0" xfId="27" applyFont="1" applyFill="1" applyAlignment="1">
      <alignment horizontal="center" vertical="center" wrapText="1"/>
    </xf>
    <xf numFmtId="0" fontId="29" fillId="4" borderId="0" xfId="27" applyFont="1" applyFill="1" applyAlignment="1">
      <alignment vertical="center"/>
    </xf>
    <xf numFmtId="0" fontId="1" fillId="0" borderId="0" xfId="27" applyAlignment="1">
      <alignment vertical="center"/>
    </xf>
    <xf numFmtId="0" fontId="1" fillId="3" borderId="0" xfId="27" applyFill="1" applyAlignment="1">
      <alignment vertical="center"/>
    </xf>
    <xf numFmtId="49" fontId="1" fillId="3" borderId="0" xfId="27" applyNumberFormat="1" applyFill="1" applyAlignment="1">
      <alignment horizontal="right" vertical="center"/>
    </xf>
    <xf numFmtId="0" fontId="47" fillId="3" borderId="0" xfId="27" applyFont="1" applyFill="1" applyAlignment="1">
      <alignment vertical="center" wrapText="1"/>
    </xf>
    <xf numFmtId="0" fontId="1" fillId="3" borderId="0" xfId="27" applyFill="1" applyAlignment="1">
      <alignment vertical="center" wrapText="1"/>
    </xf>
    <xf numFmtId="0" fontId="48" fillId="3" borderId="0" xfId="27" applyFont="1" applyFill="1" applyAlignment="1">
      <alignment vertical="center" wrapText="1"/>
    </xf>
    <xf numFmtId="0" fontId="29" fillId="3" borderId="0" xfId="27" applyFont="1" applyFill="1" applyAlignment="1">
      <alignment horizontal="right" vertical="center" wrapText="1"/>
    </xf>
    <xf numFmtId="0" fontId="49" fillId="3" borderId="0" xfId="27" applyFont="1" applyFill="1" applyAlignment="1">
      <alignment horizontal="right" vertical="center" wrapText="1"/>
    </xf>
    <xf numFmtId="0" fontId="49" fillId="3" borderId="0" xfId="27" applyFont="1" applyFill="1" applyAlignment="1">
      <alignment horizontal="left" vertical="center"/>
    </xf>
    <xf numFmtId="9" fontId="29" fillId="3" borderId="0" xfId="28" applyFont="1" applyFill="1" applyBorder="1" applyAlignment="1">
      <alignment horizontal="right" vertical="center"/>
    </xf>
    <xf numFmtId="0" fontId="50" fillId="21" borderId="0" xfId="27" applyFont="1" applyFill="1" applyAlignment="1">
      <alignment horizontal="left" vertical="center" wrapText="1"/>
    </xf>
    <xf numFmtId="0" fontId="50" fillId="3" borderId="0" xfId="27" applyFont="1" applyFill="1" applyAlignment="1">
      <alignment horizontal="left" vertical="center" wrapText="1"/>
    </xf>
    <xf numFmtId="0" fontId="29" fillId="3" borderId="0" xfId="27" applyFont="1" applyFill="1" applyAlignment="1">
      <alignment vertical="center" wrapText="1"/>
    </xf>
    <xf numFmtId="0" fontId="29" fillId="3" borderId="0" xfId="27" applyFont="1" applyFill="1" applyAlignment="1">
      <alignment vertical="center"/>
    </xf>
    <xf numFmtId="0" fontId="29" fillId="8" borderId="0" xfId="27" applyFont="1" applyFill="1" applyAlignment="1">
      <alignment horizontal="center" vertical="center" wrapText="1"/>
    </xf>
    <xf numFmtId="0" fontId="29" fillId="3" borderId="0" xfId="27" applyFont="1" applyFill="1" applyAlignment="1">
      <alignment horizontal="center" vertical="center" wrapText="1"/>
    </xf>
    <xf numFmtId="0" fontId="35" fillId="3" borderId="0" xfId="27" applyFont="1" applyFill="1" applyAlignment="1">
      <alignment vertical="center"/>
    </xf>
    <xf numFmtId="49" fontId="50" fillId="5" borderId="0" xfId="27" applyNumberFormat="1" applyFont="1" applyFill="1" applyAlignment="1">
      <alignment horizontal="center" vertical="center"/>
    </xf>
    <xf numFmtId="0" fontId="50" fillId="5" borderId="0" xfId="27" applyFont="1" applyFill="1" applyAlignment="1">
      <alignment horizontal="left" vertical="center"/>
    </xf>
    <xf numFmtId="0" fontId="49" fillId="5" borderId="0" xfId="27" applyFont="1" applyFill="1" applyAlignment="1">
      <alignment horizontal="right" vertical="center" wrapText="1"/>
    </xf>
    <xf numFmtId="0" fontId="49" fillId="5" borderId="0" xfId="27" applyFont="1" applyFill="1" applyAlignment="1">
      <alignment horizontal="left" vertical="center"/>
    </xf>
    <xf numFmtId="9" fontId="29" fillId="5" borderId="0" xfId="28" applyFont="1" applyFill="1" applyBorder="1" applyAlignment="1">
      <alignment horizontal="right" vertical="center"/>
    </xf>
    <xf numFmtId="0" fontId="1" fillId="5" borderId="0" xfId="27" applyFill="1" applyAlignment="1">
      <alignment vertical="center"/>
    </xf>
    <xf numFmtId="49" fontId="1" fillId="3" borderId="19" xfId="27" applyNumberFormat="1" applyFill="1" applyBorder="1" applyAlignment="1">
      <alignment horizontal="right" vertical="center"/>
    </xf>
    <xf numFmtId="0" fontId="1" fillId="3" borderId="19" xfId="27" applyFill="1" applyBorder="1" applyAlignment="1">
      <alignment vertical="center" wrapText="1"/>
    </xf>
    <xf numFmtId="0" fontId="1" fillId="3" borderId="19" xfId="27" applyFill="1" applyBorder="1" applyAlignment="1">
      <alignment vertical="center"/>
    </xf>
    <xf numFmtId="0" fontId="1" fillId="31" borderId="19" xfId="27" applyFill="1" applyBorder="1" applyAlignment="1">
      <alignment vertical="center"/>
    </xf>
    <xf numFmtId="49" fontId="1" fillId="0" borderId="19" xfId="27" applyNumberFormat="1" applyBorder="1" applyAlignment="1">
      <alignment horizontal="right" vertical="center"/>
    </xf>
    <xf numFmtId="0" fontId="1" fillId="0" borderId="19" xfId="27" applyBorder="1" applyAlignment="1">
      <alignment vertical="center" wrapText="1"/>
    </xf>
    <xf numFmtId="0" fontId="49" fillId="8" borderId="19" xfId="27" applyFont="1" applyFill="1" applyBorder="1" applyAlignment="1">
      <alignment vertical="center" wrapText="1"/>
    </xf>
    <xf numFmtId="0" fontId="49" fillId="0" borderId="19" xfId="27" applyFont="1" applyBorder="1" applyAlignment="1">
      <alignment vertical="center"/>
    </xf>
    <xf numFmtId="0" fontId="1" fillId="0" borderId="19" xfId="27" applyBorder="1" applyAlignment="1">
      <alignment vertical="center"/>
    </xf>
    <xf numFmtId="14" fontId="1" fillId="8" borderId="19" xfId="27" applyNumberFormat="1" applyFill="1" applyBorder="1" applyAlignment="1">
      <alignment vertical="center"/>
    </xf>
    <xf numFmtId="0" fontId="1" fillId="8" borderId="19" xfId="27" applyFill="1" applyBorder="1" applyAlignment="1">
      <alignment vertical="center"/>
    </xf>
    <xf numFmtId="0" fontId="50" fillId="3" borderId="0" xfId="27" applyFont="1" applyFill="1" applyAlignment="1">
      <alignment horizontal="left" vertical="center"/>
    </xf>
    <xf numFmtId="0" fontId="79" fillId="8" borderId="19" xfId="27" applyFont="1" applyFill="1" applyBorder="1" applyAlignment="1">
      <alignment vertical="center" wrapText="1"/>
    </xf>
    <xf numFmtId="0" fontId="49" fillId="0" borderId="19" xfId="27" applyFont="1" applyBorder="1" applyAlignment="1">
      <alignment horizontal="right" vertical="center" wrapText="1"/>
    </xf>
    <xf numFmtId="0" fontId="49" fillId="0" borderId="19" xfId="27" applyFont="1" applyBorder="1" applyAlignment="1">
      <alignment horizontal="left" vertical="center"/>
    </xf>
    <xf numFmtId="9" fontId="29" fillId="0" borderId="19" xfId="28" applyFont="1" applyFill="1" applyBorder="1" applyAlignment="1">
      <alignment horizontal="right" vertical="center"/>
    </xf>
    <xf numFmtId="14" fontId="1" fillId="0" borderId="19" xfId="27" applyNumberFormat="1" applyBorder="1" applyAlignment="1">
      <alignment vertical="center"/>
    </xf>
    <xf numFmtId="0" fontId="49" fillId="0" borderId="19" xfId="27" applyFont="1" applyBorder="1" applyAlignment="1">
      <alignment vertical="center" wrapText="1"/>
    </xf>
    <xf numFmtId="1" fontId="1" fillId="0" borderId="19" xfId="27" applyNumberFormat="1" applyBorder="1" applyAlignment="1">
      <alignment vertical="center"/>
    </xf>
    <xf numFmtId="49" fontId="1" fillId="0" borderId="0" xfId="27" applyNumberFormat="1" applyAlignment="1">
      <alignment horizontal="right" vertical="center"/>
    </xf>
    <xf numFmtId="0" fontId="1" fillId="0" borderId="0" xfId="27" applyAlignment="1">
      <alignment vertical="center" wrapText="1"/>
    </xf>
    <xf numFmtId="41" fontId="1" fillId="3" borderId="0" xfId="27" applyNumberFormat="1" applyFill="1" applyAlignment="1">
      <alignment vertical="center"/>
    </xf>
    <xf numFmtId="49" fontId="31" fillId="23" borderId="19" xfId="27" applyNumberFormat="1" applyFont="1" applyFill="1" applyBorder="1" applyAlignment="1">
      <alignment horizontal="right" vertical="center"/>
    </xf>
    <xf numFmtId="0" fontId="31" fillId="23" borderId="19" xfId="27" applyFont="1" applyFill="1" applyBorder="1" applyAlignment="1">
      <alignment vertical="center" wrapText="1"/>
    </xf>
    <xf numFmtId="0" fontId="31" fillId="23" borderId="19" xfId="27" applyFont="1" applyFill="1" applyBorder="1" applyAlignment="1">
      <alignment vertical="center"/>
    </xf>
    <xf numFmtId="41" fontId="31" fillId="23" borderId="19" xfId="27" applyNumberFormat="1" applyFont="1" applyFill="1" applyBorder="1" applyAlignment="1">
      <alignment vertical="center"/>
    </xf>
    <xf numFmtId="0" fontId="29" fillId="0" borderId="19" xfId="27" applyFont="1" applyBorder="1" applyAlignment="1">
      <alignment vertical="center" wrapText="1"/>
    </xf>
    <xf numFmtId="0" fontId="49" fillId="8" borderId="19" xfId="27" applyFont="1" applyFill="1" applyBorder="1" applyAlignment="1">
      <alignment vertical="center"/>
    </xf>
    <xf numFmtId="0" fontId="29" fillId="0" borderId="19" xfId="27" applyFont="1" applyBorder="1" applyAlignment="1">
      <alignment vertical="center"/>
    </xf>
    <xf numFmtId="41" fontId="29" fillId="0" borderId="19" xfId="27" applyNumberFormat="1" applyFont="1" applyBorder="1" applyAlignment="1">
      <alignment vertical="center"/>
    </xf>
    <xf numFmtId="41" fontId="29" fillId="8" borderId="19" xfId="27" applyNumberFormat="1" applyFont="1" applyFill="1" applyBorder="1" applyAlignment="1">
      <alignment vertical="center"/>
    </xf>
    <xf numFmtId="41" fontId="1" fillId="8" borderId="19" xfId="27" applyNumberFormat="1" applyFill="1" applyBorder="1" applyAlignment="1">
      <alignment vertical="center"/>
    </xf>
    <xf numFmtId="0" fontId="1" fillId="0" borderId="67" xfId="27" applyBorder="1" applyAlignment="1">
      <alignment wrapText="1"/>
    </xf>
    <xf numFmtId="0" fontId="49" fillId="0" borderId="0" xfId="27" applyFont="1" applyAlignment="1">
      <alignment wrapText="1"/>
    </xf>
    <xf numFmtId="49" fontId="1" fillId="0" borderId="19" xfId="27" applyNumberFormat="1" applyBorder="1" applyAlignment="1">
      <alignment horizontal="center" vertical="center"/>
    </xf>
    <xf numFmtId="0" fontId="1" fillId="0" borderId="34" xfId="27" applyBorder="1" applyAlignment="1">
      <alignment vertical="center" wrapText="1"/>
    </xf>
    <xf numFmtId="0" fontId="49" fillId="8" borderId="34" xfId="27" applyFont="1" applyFill="1" applyBorder="1" applyAlignment="1">
      <alignment vertical="center"/>
    </xf>
    <xf numFmtId="0" fontId="49" fillId="0" borderId="34" xfId="27" applyFont="1" applyBorder="1" applyAlignment="1">
      <alignment vertical="center" wrapText="1"/>
    </xf>
    <xf numFmtId="0" fontId="1" fillId="0" borderId="34" xfId="27" applyBorder="1" applyAlignment="1">
      <alignment vertical="center"/>
    </xf>
    <xf numFmtId="41" fontId="29" fillId="0" borderId="34" xfId="27" applyNumberFormat="1" applyFont="1" applyBorder="1" applyAlignment="1">
      <alignment vertical="center"/>
    </xf>
    <xf numFmtId="0" fontId="23" fillId="0" borderId="34" xfId="27" applyFont="1" applyBorder="1" applyAlignment="1">
      <alignment vertical="center"/>
    </xf>
    <xf numFmtId="41" fontId="49" fillId="8" borderId="34" xfId="27" applyNumberFormat="1" applyFont="1" applyFill="1" applyBorder="1" applyAlignment="1">
      <alignment vertical="center"/>
    </xf>
    <xf numFmtId="41" fontId="1" fillId="8" borderId="34" xfId="27" applyNumberFormat="1" applyFill="1" applyBorder="1" applyAlignment="1">
      <alignment vertical="center"/>
    </xf>
    <xf numFmtId="0" fontId="23" fillId="8" borderId="19" xfId="27" applyFont="1" applyFill="1" applyBorder="1" applyAlignment="1">
      <alignment vertical="center"/>
    </xf>
    <xf numFmtId="0" fontId="23" fillId="0" borderId="19" xfId="27" applyFont="1" applyBorder="1" applyAlignment="1">
      <alignment vertical="center"/>
    </xf>
    <xf numFmtId="49" fontId="1" fillId="3" borderId="0" xfId="27" applyNumberFormat="1" applyFill="1" applyAlignment="1">
      <alignment vertical="top"/>
    </xf>
    <xf numFmtId="0" fontId="49" fillId="3" borderId="0" xfId="27" applyFont="1" applyFill="1" applyAlignment="1">
      <alignment vertical="center" wrapText="1"/>
    </xf>
    <xf numFmtId="169" fontId="0" fillId="3" borderId="0" xfId="28" applyNumberFormat="1" applyFont="1" applyFill="1" applyBorder="1" applyAlignment="1">
      <alignment vertical="center"/>
    </xf>
    <xf numFmtId="49" fontId="50" fillId="0" borderId="0" xfId="27" applyNumberFormat="1" applyFont="1" applyAlignment="1">
      <alignment horizontal="center" vertical="center"/>
    </xf>
    <xf numFmtId="0" fontId="50" fillId="0" borderId="0" xfId="27" applyFont="1" applyAlignment="1">
      <alignment horizontal="left" vertical="center"/>
    </xf>
    <xf numFmtId="0" fontId="49" fillId="0" borderId="0" xfId="27" applyFont="1" applyAlignment="1">
      <alignment horizontal="right" vertical="center" wrapText="1"/>
    </xf>
    <xf numFmtId="0" fontId="49" fillId="0" borderId="0" xfId="27" applyFont="1" applyAlignment="1">
      <alignment horizontal="left" vertical="center"/>
    </xf>
    <xf numFmtId="9" fontId="29" fillId="0" borderId="0" xfId="28" applyFont="1" applyFill="1" applyBorder="1" applyAlignment="1">
      <alignment horizontal="right" vertical="center"/>
    </xf>
    <xf numFmtId="0" fontId="49" fillId="3" borderId="19" xfId="27" applyFont="1" applyFill="1" applyBorder="1" applyAlignment="1">
      <alignment vertical="center" wrapText="1"/>
    </xf>
    <xf numFmtId="0" fontId="1" fillId="3" borderId="19" xfId="27" applyFill="1" applyBorder="1"/>
    <xf numFmtId="0" fontId="1" fillId="3" borderId="19" xfId="27" applyFill="1" applyBorder="1" applyAlignment="1">
      <alignment wrapText="1"/>
    </xf>
    <xf numFmtId="168" fontId="1" fillId="0" borderId="19" xfId="29" applyNumberFormat="1" applyFont="1" applyFill="1" applyBorder="1" applyAlignment="1">
      <alignment horizontal="center" vertical="center"/>
    </xf>
    <xf numFmtId="0" fontId="1" fillId="3" borderId="0" xfId="27" applyFill="1"/>
    <xf numFmtId="0" fontId="1" fillId="9" borderId="0" xfId="27" applyFill="1" applyAlignment="1">
      <alignment vertical="center"/>
    </xf>
    <xf numFmtId="0" fontId="34" fillId="0" borderId="19" xfId="27" applyFont="1" applyBorder="1" applyAlignment="1">
      <alignment vertical="center" wrapText="1"/>
    </xf>
    <xf numFmtId="0" fontId="1" fillId="0" borderId="19" xfId="27" applyBorder="1" applyAlignment="1">
      <alignment horizontal="left" wrapText="1"/>
    </xf>
    <xf numFmtId="3" fontId="1" fillId="8" borderId="34" xfId="27" applyNumberFormat="1" applyFill="1" applyBorder="1" applyAlignment="1">
      <alignment horizontal="center" vertical="center"/>
    </xf>
    <xf numFmtId="169" fontId="0" fillId="3" borderId="0" xfId="28" applyNumberFormat="1" applyFont="1" applyFill="1" applyBorder="1" applyAlignment="1"/>
    <xf numFmtId="0" fontId="34" fillId="0" borderId="38" xfId="27" applyFont="1" applyBorder="1" applyAlignment="1">
      <alignment horizontal="left" vertical="center" wrapText="1" indent="1"/>
    </xf>
    <xf numFmtId="0" fontId="49" fillId="0" borderId="37" xfId="27" applyFont="1" applyBorder="1" applyAlignment="1">
      <alignment horizontal="left" vertical="center" wrapText="1"/>
    </xf>
    <xf numFmtId="0" fontId="1" fillId="3" borderId="38" xfId="27" applyFill="1" applyBorder="1" applyAlignment="1">
      <alignment horizontal="center"/>
    </xf>
    <xf numFmtId="0" fontId="1" fillId="0" borderId="38" xfId="27" applyBorder="1" applyAlignment="1">
      <alignment horizontal="left" wrapText="1"/>
    </xf>
    <xf numFmtId="3" fontId="1" fillId="0" borderId="19" xfId="27" applyNumberFormat="1" applyBorder="1" applyAlignment="1">
      <alignment horizontal="center" vertical="center"/>
    </xf>
    <xf numFmtId="0" fontId="1" fillId="3" borderId="37" xfId="27" applyFill="1" applyBorder="1" applyAlignment="1">
      <alignment horizontal="center"/>
    </xf>
    <xf numFmtId="3" fontId="1" fillId="0" borderId="37" xfId="27" applyNumberFormat="1" applyBorder="1" applyAlignment="1">
      <alignment horizontal="center" vertical="center"/>
    </xf>
    <xf numFmtId="0" fontId="1" fillId="3" borderId="19" xfId="27" applyFill="1" applyBorder="1" applyAlignment="1">
      <alignment horizontal="left" vertical="center"/>
    </xf>
    <xf numFmtId="0" fontId="1" fillId="3" borderId="37" xfId="27" applyFill="1" applyBorder="1" applyAlignment="1">
      <alignment horizontal="center" vertical="center"/>
    </xf>
    <xf numFmtId="3" fontId="1" fillId="3" borderId="0" xfId="27" applyNumberFormat="1" applyFill="1"/>
    <xf numFmtId="0" fontId="1" fillId="3" borderId="19" xfId="27" applyFill="1" applyBorder="1" applyAlignment="1">
      <alignment horizontal="center" vertical="center"/>
    </xf>
    <xf numFmtId="0" fontId="1" fillId="0" borderId="0" xfId="27"/>
    <xf numFmtId="0" fontId="49" fillId="0" borderId="0" xfId="27" applyFont="1" applyAlignment="1">
      <alignment vertical="center" wrapText="1"/>
    </xf>
    <xf numFmtId="3" fontId="1" fillId="0" borderId="0" xfId="27" applyNumberFormat="1" applyAlignment="1">
      <alignment horizontal="right"/>
    </xf>
    <xf numFmtId="169" fontId="0" fillId="0" borderId="0" xfId="28" applyNumberFormat="1" applyFont="1" applyFill="1" applyBorder="1" applyAlignment="1"/>
    <xf numFmtId="0" fontId="34" fillId="3" borderId="19" xfId="27" applyFont="1" applyFill="1" applyBorder="1" applyAlignment="1">
      <alignment vertical="center" wrapText="1"/>
    </xf>
    <xf numFmtId="0" fontId="79" fillId="3" borderId="19" xfId="27" applyFont="1" applyFill="1" applyBorder="1" applyAlignment="1">
      <alignment vertical="center" wrapText="1"/>
    </xf>
    <xf numFmtId="0" fontId="34" fillId="3" borderId="19" xfId="27" applyFont="1" applyFill="1" applyBorder="1"/>
    <xf numFmtId="0" fontId="34" fillId="3" borderId="19" xfId="27" applyFont="1" applyFill="1" applyBorder="1" applyAlignment="1">
      <alignment wrapText="1"/>
    </xf>
    <xf numFmtId="181" fontId="1" fillId="0" borderId="19" xfId="27" applyNumberFormat="1" applyBorder="1"/>
    <xf numFmtId="3" fontId="1" fillId="0" borderId="19" xfId="27" applyNumberFormat="1" applyBorder="1" applyAlignment="1">
      <alignment horizontal="right"/>
    </xf>
    <xf numFmtId="0" fontId="34" fillId="3" borderId="19" xfId="27" applyFont="1" applyFill="1" applyBorder="1" applyAlignment="1">
      <alignment horizontal="left" vertical="center"/>
    </xf>
    <xf numFmtId="0" fontId="34" fillId="3" borderId="38" xfId="27" applyFont="1" applyFill="1" applyBorder="1" applyAlignment="1">
      <alignment horizontal="left" vertical="center" wrapText="1" indent="1"/>
    </xf>
    <xf numFmtId="0" fontId="34" fillId="3" borderId="19" xfId="27" applyFont="1" applyFill="1" applyBorder="1" applyAlignment="1">
      <alignment horizontal="left" wrapText="1"/>
    </xf>
    <xf numFmtId="3" fontId="1" fillId="8" borderId="19" xfId="27" applyNumberFormat="1" applyFill="1" applyBorder="1" applyAlignment="1">
      <alignment horizontal="right"/>
    </xf>
    <xf numFmtId="0" fontId="34" fillId="3" borderId="19" xfId="27" applyFont="1" applyFill="1" applyBorder="1" applyAlignment="1">
      <alignment horizontal="left" vertical="center" wrapText="1" indent="1"/>
    </xf>
    <xf numFmtId="0" fontId="1" fillId="8" borderId="19" xfId="27" applyFill="1" applyBorder="1"/>
    <xf numFmtId="1" fontId="0" fillId="8" borderId="19" xfId="28" applyNumberFormat="1" applyFont="1" applyFill="1" applyBorder="1" applyAlignment="1"/>
    <xf numFmtId="9" fontId="0" fillId="31" borderId="19" xfId="28" applyFont="1" applyFill="1" applyBorder="1" applyAlignment="1">
      <alignment horizontal="right" vertical="center"/>
    </xf>
    <xf numFmtId="0" fontId="1" fillId="8" borderId="19" xfId="27" applyFill="1" applyBorder="1" applyAlignment="1">
      <alignment horizontal="right" vertical="center"/>
    </xf>
    <xf numFmtId="0" fontId="1" fillId="3" borderId="19" xfId="27" applyFill="1" applyBorder="1" applyAlignment="1">
      <alignment horizontal="right" vertical="center" wrapText="1"/>
    </xf>
    <xf numFmtId="1" fontId="1" fillId="8" borderId="19" xfId="27" applyNumberFormat="1" applyFill="1" applyBorder="1" applyAlignment="1">
      <alignment vertical="center"/>
    </xf>
    <xf numFmtId="3" fontId="1" fillId="4" borderId="19" xfId="27" applyNumberFormat="1" applyFill="1" applyBorder="1" applyAlignment="1">
      <alignment vertical="center"/>
    </xf>
    <xf numFmtId="0" fontId="1" fillId="3" borderId="0" xfId="27" applyFill="1" applyAlignment="1">
      <alignment horizontal="left" vertical="center" wrapText="1"/>
    </xf>
    <xf numFmtId="0" fontId="1" fillId="24" borderId="0" xfId="27" applyFill="1"/>
    <xf numFmtId="0" fontId="29" fillId="24" borderId="0" xfId="27" applyFont="1" applyFill="1" applyAlignment="1">
      <alignment horizontal="center"/>
    </xf>
    <xf numFmtId="49" fontId="1" fillId="5" borderId="0" xfId="27" applyNumberFormat="1" applyFill="1" applyAlignment="1">
      <alignment horizontal="right" vertical="center"/>
    </xf>
    <xf numFmtId="49" fontId="1" fillId="23" borderId="0" xfId="27" applyNumberFormat="1" applyFill="1" applyAlignment="1">
      <alignment horizontal="right" vertical="center"/>
    </xf>
    <xf numFmtId="0" fontId="29" fillId="23" borderId="0" xfId="27" applyFont="1" applyFill="1" applyAlignment="1">
      <alignment wrapText="1"/>
    </xf>
    <xf numFmtId="0" fontId="28" fillId="23" borderId="0" xfId="27" applyFont="1" applyFill="1" applyAlignment="1">
      <alignment wrapText="1"/>
    </xf>
    <xf numFmtId="0" fontId="1" fillId="23" borderId="0" xfId="27" applyFill="1"/>
    <xf numFmtId="3" fontId="29" fillId="23" borderId="0" xfId="27" applyNumberFormat="1" applyFont="1" applyFill="1" applyAlignment="1">
      <alignment horizontal="right"/>
    </xf>
    <xf numFmtId="0" fontId="1" fillId="23" borderId="0" xfId="27" applyFill="1" applyAlignment="1">
      <alignment horizontal="right"/>
    </xf>
    <xf numFmtId="3" fontId="1" fillId="23" borderId="0" xfId="27" applyNumberFormat="1" applyFill="1" applyAlignment="1">
      <alignment horizontal="right"/>
    </xf>
    <xf numFmtId="0" fontId="1" fillId="3" borderId="0" xfId="27" applyFill="1" applyAlignment="1">
      <alignment horizontal="right"/>
    </xf>
    <xf numFmtId="49" fontId="1" fillId="5" borderId="0" xfId="27" applyNumberFormat="1" applyFill="1" applyAlignment="1">
      <alignment horizontal="right"/>
    </xf>
    <xf numFmtId="0" fontId="50" fillId="5" borderId="0" xfId="27" applyFont="1" applyFill="1" applyAlignment="1">
      <alignment horizontal="left"/>
    </xf>
    <xf numFmtId="0" fontId="49" fillId="5" borderId="0" xfId="27" applyFont="1" applyFill="1" applyAlignment="1">
      <alignment horizontal="right" wrapText="1"/>
    </xf>
    <xf numFmtId="0" fontId="49" fillId="5" borderId="0" xfId="27" applyFont="1" applyFill="1" applyAlignment="1">
      <alignment horizontal="left"/>
    </xf>
    <xf numFmtId="9" fontId="29" fillId="5" borderId="0" xfId="28" applyFont="1" applyFill="1" applyBorder="1" applyAlignment="1">
      <alignment horizontal="right"/>
    </xf>
    <xf numFmtId="0" fontId="1" fillId="5" borderId="0" xfId="27" applyFill="1" applyAlignment="1">
      <alignment horizontal="right"/>
    </xf>
    <xf numFmtId="49" fontId="29" fillId="0" borderId="0" xfId="27" applyNumberFormat="1" applyFont="1"/>
    <xf numFmtId="0" fontId="1" fillId="0" borderId="0" xfId="27" applyAlignment="1">
      <alignment wrapText="1"/>
    </xf>
    <xf numFmtId="0" fontId="1" fillId="0" borderId="0" xfId="27" applyAlignment="1">
      <alignment horizontal="right"/>
    </xf>
    <xf numFmtId="49" fontId="29" fillId="25" borderId="19" xfId="27" applyNumberFormat="1" applyFont="1" applyFill="1" applyBorder="1"/>
    <xf numFmtId="0" fontId="29" fillId="25" borderId="19" xfId="27" applyFont="1" applyFill="1" applyBorder="1" applyAlignment="1">
      <alignment wrapText="1"/>
    </xf>
    <xf numFmtId="0" fontId="28" fillId="25" borderId="19" xfId="27" applyFont="1" applyFill="1" applyBorder="1" applyAlignment="1">
      <alignment wrapText="1"/>
    </xf>
    <xf numFmtId="0" fontId="29" fillId="25" borderId="19" xfId="27" applyFont="1" applyFill="1" applyBorder="1"/>
    <xf numFmtId="3" fontId="29" fillId="25" borderId="19" xfId="27" applyNumberFormat="1" applyFont="1" applyFill="1" applyBorder="1" applyAlignment="1">
      <alignment horizontal="right"/>
    </xf>
    <xf numFmtId="3" fontId="29" fillId="41" borderId="19" xfId="27" applyNumberFormat="1" applyFont="1" applyFill="1" applyBorder="1" applyAlignment="1">
      <alignment horizontal="right"/>
    </xf>
    <xf numFmtId="3" fontId="29" fillId="8" borderId="19" xfId="27" applyNumberFormat="1" applyFont="1" applyFill="1" applyBorder="1" applyAlignment="1">
      <alignment horizontal="right"/>
    </xf>
    <xf numFmtId="0" fontId="1" fillId="0" borderId="19" xfId="27" applyBorder="1" applyAlignment="1">
      <alignment wrapText="1"/>
    </xf>
    <xf numFmtId="0" fontId="1" fillId="0" borderId="19" xfId="27" applyBorder="1"/>
    <xf numFmtId="0" fontId="1" fillId="3" borderId="19" xfId="27" applyFill="1" applyBorder="1" applyAlignment="1">
      <alignment horizontal="right"/>
    </xf>
    <xf numFmtId="0" fontId="29" fillId="3" borderId="0" xfId="27" applyFont="1" applyFill="1" applyAlignment="1">
      <alignment horizontal="right"/>
    </xf>
    <xf numFmtId="0" fontId="1" fillId="0" borderId="37" xfId="27" applyBorder="1" applyAlignment="1">
      <alignment horizontal="right"/>
    </xf>
    <xf numFmtId="0" fontId="1" fillId="0" borderId="37" xfId="27" applyBorder="1"/>
    <xf numFmtId="172" fontId="1" fillId="0" borderId="19" xfId="27" applyNumberFormat="1" applyBorder="1"/>
    <xf numFmtId="3" fontId="1" fillId="0" borderId="37" xfId="27" applyNumberFormat="1" applyBorder="1" applyAlignment="1">
      <alignment horizontal="right"/>
    </xf>
    <xf numFmtId="0" fontId="1" fillId="3" borderId="19" xfId="27" applyFill="1" applyBorder="1" applyAlignment="1">
      <alignment horizontal="left" wrapText="1"/>
    </xf>
    <xf numFmtId="49" fontId="29" fillId="25" borderId="19" xfId="27" applyNumberFormat="1" applyFont="1" applyFill="1" applyBorder="1" applyAlignment="1">
      <alignment vertical="top"/>
    </xf>
    <xf numFmtId="0" fontId="1" fillId="0" borderId="19" xfId="27" applyBorder="1" applyAlignment="1">
      <alignment horizontal="left" vertical="center" wrapText="1"/>
    </xf>
    <xf numFmtId="3" fontId="1" fillId="3" borderId="19" xfId="27" applyNumberFormat="1" applyFill="1" applyBorder="1"/>
    <xf numFmtId="0" fontId="1" fillId="0" borderId="19" xfId="27" applyBorder="1" applyAlignment="1">
      <alignment horizontal="left" vertical="center" wrapText="1" indent="1"/>
    </xf>
    <xf numFmtId="0" fontId="1" fillId="3" borderId="19" xfId="27" applyFill="1" applyBorder="1" applyAlignment="1">
      <alignment horizontal="left" vertical="center" wrapText="1"/>
    </xf>
    <xf numFmtId="172" fontId="14" fillId="20" borderId="19" xfId="1" applyNumberFormat="1" applyFont="1" applyFill="1" applyBorder="1" applyAlignment="1">
      <alignment vertical="center"/>
    </xf>
    <xf numFmtId="9" fontId="14" fillId="20" borderId="19" xfId="28" applyFont="1" applyFill="1" applyBorder="1" applyAlignment="1">
      <alignment vertical="center"/>
    </xf>
    <xf numFmtId="0" fontId="37" fillId="18" borderId="19" xfId="5" applyFont="1" applyFill="1" applyBorder="1" applyAlignment="1">
      <alignment horizontal="center" vertical="center" wrapText="1"/>
    </xf>
    <xf numFmtId="0" fontId="37" fillId="22" borderId="19" xfId="5" applyFont="1" applyFill="1" applyBorder="1" applyAlignment="1">
      <alignment horizontal="center" vertical="center" wrapText="1"/>
    </xf>
    <xf numFmtId="0" fontId="21" fillId="0" borderId="19" xfId="5" applyFont="1" applyBorder="1" applyAlignment="1">
      <alignment horizontal="left" vertical="center" wrapText="1"/>
    </xf>
    <xf numFmtId="0" fontId="22" fillId="3" borderId="19" xfId="5" applyFont="1" applyFill="1" applyBorder="1" applyAlignment="1">
      <alignment horizontal="left" vertical="center" wrapText="1"/>
    </xf>
    <xf numFmtId="172" fontId="15" fillId="0" borderId="19" xfId="1" applyNumberFormat="1" applyFont="1" applyBorder="1" applyAlignment="1">
      <alignment horizontal="right"/>
    </xf>
    <xf numFmtId="0" fontId="37" fillId="18" borderId="0" xfId="5" applyFont="1" applyFill="1" applyAlignment="1">
      <alignment horizontal="center" vertical="center" wrapText="1"/>
    </xf>
    <xf numFmtId="0" fontId="21" fillId="0" borderId="33" xfId="5" applyFont="1" applyBorder="1" applyAlignment="1">
      <alignment horizontal="left" vertical="center" wrapText="1"/>
    </xf>
    <xf numFmtId="172" fontId="20" fillId="0" borderId="33" xfId="1" applyNumberFormat="1" applyFont="1" applyBorder="1" applyAlignment="1">
      <alignment horizontal="center" vertical="center"/>
    </xf>
    <xf numFmtId="0" fontId="21" fillId="0" borderId="29" xfId="5" applyFont="1" applyBorder="1" applyAlignment="1">
      <alignment horizontal="left" vertical="center" wrapText="1" indent="1"/>
    </xf>
    <xf numFmtId="172" fontId="41" fillId="0" borderId="29" xfId="1" applyNumberFormat="1" applyFont="1" applyBorder="1" applyAlignment="1">
      <alignment horizontal="center" vertical="center"/>
    </xf>
    <xf numFmtId="172" fontId="41" fillId="0" borderId="19" xfId="1" applyNumberFormat="1" applyFont="1" applyBorder="1" applyAlignment="1">
      <alignment horizontal="right"/>
    </xf>
    <xf numFmtId="172" fontId="80" fillId="0" borderId="19" xfId="1" applyNumberFormat="1" applyFont="1" applyBorder="1" applyAlignment="1">
      <alignment horizontal="right"/>
    </xf>
    <xf numFmtId="176" fontId="20" fillId="0" borderId="29" xfId="1" applyNumberFormat="1" applyFont="1" applyBorder="1" applyAlignment="1">
      <alignment horizontal="center"/>
    </xf>
    <xf numFmtId="177" fontId="15" fillId="0" borderId="19" xfId="1" applyNumberFormat="1" applyFont="1" applyBorder="1" applyAlignment="1">
      <alignment horizontal="right"/>
    </xf>
    <xf numFmtId="0" fontId="1" fillId="4" borderId="0" xfId="30" applyFill="1"/>
    <xf numFmtId="0" fontId="29" fillId="4" borderId="0" xfId="30" applyFont="1" applyFill="1"/>
    <xf numFmtId="0" fontId="29" fillId="4" borderId="0" xfId="30" applyFont="1" applyFill="1" applyAlignment="1">
      <alignment vertical="center"/>
    </xf>
    <xf numFmtId="0" fontId="57" fillId="36" borderId="19" xfId="30" applyFont="1" applyFill="1" applyBorder="1" applyAlignment="1">
      <alignment horizontal="left" vertical="center"/>
    </xf>
    <xf numFmtId="0" fontId="1" fillId="0" borderId="19" xfId="30" applyBorder="1" applyAlignment="1">
      <alignment vertical="center"/>
    </xf>
    <xf numFmtId="3" fontId="1" fillId="0" borderId="19" xfId="30" applyNumberFormat="1" applyBorder="1" applyAlignment="1">
      <alignment vertical="center"/>
    </xf>
    <xf numFmtId="4" fontId="1" fillId="0" borderId="19" xfId="30" applyNumberFormat="1" applyBorder="1" applyAlignment="1">
      <alignment vertical="center"/>
    </xf>
    <xf numFmtId="9" fontId="0" fillId="0" borderId="19" xfId="31" applyFont="1" applyBorder="1" applyAlignment="1">
      <alignment vertical="center"/>
    </xf>
    <xf numFmtId="170" fontId="1" fillId="0" borderId="19" xfId="30" applyNumberFormat="1" applyBorder="1" applyAlignment="1">
      <alignment vertical="center"/>
    </xf>
    <xf numFmtId="0" fontId="29" fillId="4" borderId="0" xfId="30" applyFont="1" applyFill="1" applyAlignment="1">
      <alignment horizontal="center" vertical="center" textRotation="90"/>
    </xf>
    <xf numFmtId="0" fontId="1" fillId="4" borderId="0" xfId="30" applyFill="1" applyAlignment="1">
      <alignment vertical="center"/>
    </xf>
    <xf numFmtId="0" fontId="57" fillId="36" borderId="19" xfId="30" applyFont="1" applyFill="1" applyBorder="1" applyAlignment="1">
      <alignment horizontal="center" vertical="center"/>
    </xf>
    <xf numFmtId="3" fontId="1" fillId="0" borderId="0" xfId="27" applyNumberFormat="1" applyAlignment="1">
      <alignment horizontal="center"/>
    </xf>
    <xf numFmtId="3" fontId="73" fillId="0" borderId="19" xfId="30" applyNumberFormat="1" applyFont="1" applyBorder="1" applyAlignment="1">
      <alignment horizontal="center" vertical="center"/>
    </xf>
    <xf numFmtId="3" fontId="57" fillId="0" borderId="19" xfId="30" applyNumberFormat="1" applyFont="1" applyBorder="1" applyAlignment="1">
      <alignment horizontal="center" vertical="center"/>
    </xf>
    <xf numFmtId="0" fontId="28" fillId="0" borderId="0" xfId="27" applyFont="1"/>
    <xf numFmtId="43" fontId="0" fillId="0" borderId="0" xfId="29" applyFont="1"/>
    <xf numFmtId="0" fontId="29" fillId="14" borderId="23" xfId="27" applyFont="1" applyFill="1" applyBorder="1" applyAlignment="1">
      <alignment horizontal="center" vertical="center" wrapText="1"/>
    </xf>
    <xf numFmtId="0" fontId="29" fillId="15" borderId="23" xfId="27" applyFont="1" applyFill="1" applyBorder="1" applyAlignment="1">
      <alignment horizontal="center" vertical="center" wrapText="1"/>
    </xf>
    <xf numFmtId="0" fontId="31" fillId="14" borderId="23" xfId="27" applyFont="1" applyFill="1" applyBorder="1"/>
    <xf numFmtId="43" fontId="34" fillId="0" borderId="23" xfId="29" applyFont="1" applyFill="1" applyBorder="1"/>
    <xf numFmtId="0" fontId="1" fillId="0" borderId="23" xfId="27" applyBorder="1" applyAlignment="1">
      <alignment horizontal="center" vertical="center"/>
    </xf>
    <xf numFmtId="43" fontId="0" fillId="8" borderId="23" xfId="29" applyFont="1" applyFill="1" applyBorder="1" applyAlignment="1">
      <alignment horizontal="center" vertical="center"/>
    </xf>
    <xf numFmtId="0" fontId="1" fillId="8" borderId="23" xfId="27" applyFill="1" applyBorder="1" applyAlignment="1">
      <alignment horizontal="center" vertical="center"/>
    </xf>
    <xf numFmtId="43" fontId="34" fillId="16" borderId="23" xfId="29" applyFont="1" applyFill="1" applyBorder="1"/>
    <xf numFmtId="0" fontId="29" fillId="14" borderId="23" xfId="27" applyFont="1" applyFill="1" applyBorder="1" applyAlignment="1">
      <alignment horizontal="center" vertical="center"/>
    </xf>
    <xf numFmtId="43" fontId="29" fillId="14" borderId="23" xfId="29" applyFont="1" applyFill="1" applyBorder="1" applyAlignment="1">
      <alignment horizontal="center" vertical="center"/>
    </xf>
    <xf numFmtId="0" fontId="29" fillId="15" borderId="23" xfId="27" applyFont="1" applyFill="1" applyBorder="1" applyAlignment="1">
      <alignment horizontal="center" vertical="center"/>
    </xf>
    <xf numFmtId="43" fontId="29" fillId="15" borderId="23" xfId="29" applyFont="1" applyFill="1" applyBorder="1" applyAlignment="1">
      <alignment horizontal="center" vertical="center"/>
    </xf>
    <xf numFmtId="0" fontId="1" fillId="0" borderId="0" xfId="27" applyAlignment="1">
      <alignment horizontal="center"/>
    </xf>
    <xf numFmtId="182" fontId="1" fillId="0" borderId="0" xfId="27" applyNumberFormat="1"/>
    <xf numFmtId="0" fontId="29" fillId="0" borderId="0" xfId="27" applyFont="1"/>
    <xf numFmtId="182" fontId="29" fillId="0" borderId="0" xfId="27" applyNumberFormat="1" applyFont="1"/>
    <xf numFmtId="9" fontId="1" fillId="0" borderId="0" xfId="27" applyNumberFormat="1" applyAlignment="1">
      <alignment horizontal="center" vertical="center"/>
    </xf>
    <xf numFmtId="9" fontId="1" fillId="0" borderId="0" xfId="27" applyNumberFormat="1" applyAlignment="1">
      <alignment horizontal="center"/>
    </xf>
    <xf numFmtId="1" fontId="1" fillId="8" borderId="38" xfId="27" applyNumberFormat="1" applyFill="1" applyBorder="1" applyAlignment="1">
      <alignment vertical="center"/>
    </xf>
    <xf numFmtId="43" fontId="0" fillId="16" borderId="0" xfId="29" applyFont="1" applyFill="1" applyAlignment="1"/>
    <xf numFmtId="170" fontId="1" fillId="0" borderId="0" xfId="27" applyNumberFormat="1"/>
    <xf numFmtId="3" fontId="1" fillId="0" borderId="0" xfId="27" applyNumberFormat="1"/>
    <xf numFmtId="9" fontId="1" fillId="0" borderId="0" xfId="27" applyNumberFormat="1" applyAlignment="1">
      <alignment wrapText="1"/>
    </xf>
    <xf numFmtId="43" fontId="29" fillId="0" borderId="0" xfId="29" applyFont="1"/>
    <xf numFmtId="183" fontId="1" fillId="3" borderId="0" xfId="27" applyNumberFormat="1" applyFill="1"/>
    <xf numFmtId="0" fontId="46" fillId="0" borderId="0" xfId="27" applyFont="1" applyAlignment="1">
      <alignment vertical="center"/>
    </xf>
    <xf numFmtId="0" fontId="47" fillId="0" borderId="0" xfId="27" applyFont="1" applyAlignment="1">
      <alignment vertical="center" wrapText="1"/>
    </xf>
    <xf numFmtId="0" fontId="53" fillId="3" borderId="0" xfId="27" applyFont="1" applyFill="1" applyAlignment="1">
      <alignment vertical="center"/>
    </xf>
    <xf numFmtId="3" fontId="1" fillId="3" borderId="0" xfId="27" applyNumberFormat="1" applyFill="1" applyAlignment="1">
      <alignment vertical="center"/>
    </xf>
    <xf numFmtId="41" fontId="29" fillId="0" borderId="0" xfId="27" applyNumberFormat="1" applyFont="1" applyAlignment="1">
      <alignment vertical="center"/>
    </xf>
    <xf numFmtId="3" fontId="29" fillId="8" borderId="19" xfId="27" applyNumberFormat="1" applyFont="1" applyFill="1" applyBorder="1" applyAlignment="1">
      <alignment vertical="center"/>
    </xf>
    <xf numFmtId="41" fontId="1" fillId="0" borderId="0" xfId="27" applyNumberFormat="1" applyAlignment="1">
      <alignment vertical="center"/>
    </xf>
    <xf numFmtId="41" fontId="1" fillId="0" borderId="19" xfId="27" applyNumberFormat="1" applyBorder="1" applyAlignment="1">
      <alignment vertical="center"/>
    </xf>
    <xf numFmtId="3" fontId="1" fillId="8" borderId="19" xfId="27" applyNumberFormat="1" applyFill="1" applyBorder="1" applyAlignment="1">
      <alignment vertical="center"/>
    </xf>
    <xf numFmtId="3" fontId="1" fillId="31" borderId="19" xfId="27" applyNumberFormat="1" applyFill="1" applyBorder="1" applyAlignment="1">
      <alignment vertical="center"/>
    </xf>
    <xf numFmtId="0" fontId="46" fillId="3" borderId="0" xfId="27" applyFont="1" applyFill="1" applyAlignment="1">
      <alignment vertical="center"/>
    </xf>
    <xf numFmtId="49" fontId="1" fillId="3" borderId="0" xfId="27" applyNumberFormat="1" applyFill="1"/>
    <xf numFmtId="1" fontId="1" fillId="0" borderId="19" xfId="27" applyNumberFormat="1" applyBorder="1"/>
    <xf numFmtId="3" fontId="1" fillId="0" borderId="19" xfId="27" applyNumberFormat="1" applyBorder="1" applyAlignment="1">
      <alignment vertical="center"/>
    </xf>
    <xf numFmtId="170" fontId="1" fillId="0" borderId="19" xfId="27" applyNumberFormat="1" applyBorder="1" applyAlignment="1">
      <alignment horizontal="right"/>
    </xf>
    <xf numFmtId="170" fontId="1" fillId="0" borderId="0" xfId="27" applyNumberFormat="1" applyAlignment="1">
      <alignment horizontal="right"/>
    </xf>
    <xf numFmtId="9" fontId="0" fillId="8" borderId="19" xfId="28" applyFont="1" applyFill="1" applyBorder="1" applyAlignment="1">
      <alignment horizontal="right"/>
    </xf>
    <xf numFmtId="9" fontId="0" fillId="0" borderId="19" xfId="28" applyFont="1" applyFill="1" applyBorder="1" applyAlignment="1">
      <alignment horizontal="right"/>
    </xf>
    <xf numFmtId="170" fontId="1" fillId="8" borderId="19" xfId="27" applyNumberFormat="1" applyFill="1" applyBorder="1" applyAlignment="1">
      <alignment vertical="center"/>
    </xf>
    <xf numFmtId="170" fontId="1" fillId="3" borderId="0" xfId="27" applyNumberFormat="1" applyFill="1"/>
    <xf numFmtId="0" fontId="29" fillId="0" borderId="0" xfId="27" applyFont="1" applyAlignment="1">
      <alignment vertical="center" wrapText="1"/>
    </xf>
    <xf numFmtId="0" fontId="1" fillId="21" borderId="0" xfId="27" applyFill="1" applyAlignment="1">
      <alignment vertical="center"/>
    </xf>
    <xf numFmtId="0" fontId="29" fillId="3" borderId="0" xfId="27" applyFont="1" applyFill="1"/>
    <xf numFmtId="49" fontId="29" fillId="23" borderId="0" xfId="27" applyNumberFormat="1" applyFont="1" applyFill="1" applyAlignment="1">
      <alignment horizontal="right" vertical="center"/>
    </xf>
    <xf numFmtId="0" fontId="29" fillId="23" borderId="0" xfId="27" applyFont="1" applyFill="1" applyAlignment="1">
      <alignment horizontal="right"/>
    </xf>
    <xf numFmtId="3" fontId="29" fillId="23" borderId="0" xfId="27" applyNumberFormat="1" applyFont="1" applyFill="1" applyAlignment="1">
      <alignment vertical="center"/>
    </xf>
    <xf numFmtId="0" fontId="1" fillId="23" borderId="0" xfId="27" applyFill="1" applyAlignment="1">
      <alignment wrapText="1"/>
    </xf>
    <xf numFmtId="3" fontId="1" fillId="23" borderId="0" xfId="27" applyNumberFormat="1" applyFill="1"/>
    <xf numFmtId="3" fontId="28" fillId="23" borderId="0" xfId="27" applyNumberFormat="1" applyFont="1" applyFill="1" applyAlignment="1">
      <alignment horizontal="right"/>
    </xf>
    <xf numFmtId="3" fontId="29" fillId="27" borderId="19" xfId="27" applyNumberFormat="1" applyFont="1" applyFill="1" applyBorder="1" applyAlignment="1">
      <alignment horizontal="right"/>
    </xf>
    <xf numFmtId="3" fontId="29" fillId="25" borderId="19" xfId="27" applyNumberFormat="1" applyFont="1" applyFill="1" applyBorder="1" applyAlignment="1">
      <alignment vertical="center"/>
    </xf>
    <xf numFmtId="0" fontId="1" fillId="0" borderId="37" xfId="27" applyBorder="1" applyAlignment="1">
      <alignment wrapText="1"/>
    </xf>
    <xf numFmtId="0" fontId="53" fillId="3" borderId="0" xfId="27" applyFont="1" applyFill="1" applyAlignment="1">
      <alignment horizontal="right"/>
    </xf>
    <xf numFmtId="3" fontId="1" fillId="8" borderId="37" xfId="27" applyNumberFormat="1" applyFill="1" applyBorder="1" applyAlignment="1">
      <alignment horizontal="right"/>
    </xf>
    <xf numFmtId="3" fontId="1" fillId="8" borderId="0" xfId="27" applyNumberFormat="1" applyFill="1" applyAlignment="1">
      <alignment horizontal="right"/>
    </xf>
    <xf numFmtId="3" fontId="53" fillId="9" borderId="19" xfId="27" applyNumberFormat="1" applyFont="1" applyFill="1" applyBorder="1" applyAlignment="1">
      <alignment horizontal="right"/>
    </xf>
    <xf numFmtId="49" fontId="29" fillId="25" borderId="19" xfId="27" applyNumberFormat="1" applyFont="1" applyFill="1" applyBorder="1" applyAlignment="1">
      <alignment wrapText="1"/>
    </xf>
    <xf numFmtId="3" fontId="1" fillId="3" borderId="0" xfId="27" applyNumberFormat="1" applyFill="1" applyAlignment="1">
      <alignment horizontal="right"/>
    </xf>
    <xf numFmtId="0" fontId="29" fillId="3" borderId="19" xfId="27" applyFont="1" applyFill="1" applyBorder="1"/>
    <xf numFmtId="0" fontId="49" fillId="3" borderId="19" xfId="27" applyFont="1" applyFill="1" applyBorder="1"/>
    <xf numFmtId="170" fontId="1" fillId="3" borderId="19" xfId="27" applyNumberFormat="1" applyFill="1" applyBorder="1"/>
    <xf numFmtId="0" fontId="1" fillId="25" borderId="0" xfId="27" applyFill="1"/>
    <xf numFmtId="170" fontId="53" fillId="0" borderId="19" xfId="27" applyNumberFormat="1" applyFont="1" applyBorder="1" applyAlignment="1">
      <alignment horizontal="right"/>
    </xf>
    <xf numFmtId="170" fontId="1" fillId="39" borderId="19" xfId="27" applyNumberFormat="1" applyFill="1" applyBorder="1" applyAlignment="1">
      <alignment horizontal="right"/>
    </xf>
    <xf numFmtId="0" fontId="29" fillId="0" borderId="19" xfId="27" applyFont="1" applyBorder="1" applyAlignment="1">
      <alignment wrapText="1"/>
    </xf>
    <xf numFmtId="170" fontId="53" fillId="3" borderId="19" xfId="27" applyNumberFormat="1" applyFont="1" applyFill="1" applyBorder="1"/>
    <xf numFmtId="170" fontId="1" fillId="39" borderId="19" xfId="27" applyNumberFormat="1" applyFill="1" applyBorder="1"/>
    <xf numFmtId="3" fontId="1" fillId="28" borderId="19" xfId="27" applyNumberFormat="1" applyFill="1" applyBorder="1"/>
    <xf numFmtId="170" fontId="1" fillId="28" borderId="19" xfId="27" applyNumberFormat="1" applyFill="1" applyBorder="1"/>
    <xf numFmtId="0" fontId="1" fillId="8" borderId="47" xfId="27" applyFill="1" applyBorder="1" applyAlignment="1">
      <alignment horizontal="center" vertical="center" wrapText="1"/>
    </xf>
    <xf numFmtId="0" fontId="29" fillId="8" borderId="46" xfId="27" applyFont="1" applyFill="1" applyBorder="1" applyAlignment="1">
      <alignment horizontal="center" vertical="center" wrapText="1"/>
    </xf>
    <xf numFmtId="0" fontId="29" fillId="8" borderId="59" xfId="27" applyFont="1" applyFill="1" applyBorder="1" applyAlignment="1">
      <alignment horizontal="center" vertical="center"/>
    </xf>
    <xf numFmtId="0" fontId="1" fillId="30" borderId="65" xfId="27" applyFill="1" applyBorder="1" applyAlignment="1">
      <alignment horizontal="center" vertical="center" wrapText="1"/>
    </xf>
    <xf numFmtId="4" fontId="1" fillId="9" borderId="67" xfId="27" applyNumberFormat="1" applyFill="1" applyBorder="1" applyAlignment="1">
      <alignment horizontal="center" vertical="center"/>
    </xf>
    <xf numFmtId="0" fontId="1" fillId="30" borderId="72" xfId="27" applyFill="1" applyBorder="1" applyAlignment="1">
      <alignment horizontal="center" vertical="center" wrapText="1"/>
    </xf>
    <xf numFmtId="4" fontId="1" fillId="40" borderId="74" xfId="27" applyNumberFormat="1" applyFill="1" applyBorder="1" applyAlignment="1">
      <alignment horizontal="center" vertical="center"/>
    </xf>
    <xf numFmtId="4" fontId="1" fillId="40" borderId="131" xfId="27" applyNumberFormat="1" applyFill="1" applyBorder="1" applyAlignment="1">
      <alignment horizontal="center" vertical="center"/>
    </xf>
    <xf numFmtId="49" fontId="49" fillId="0" borderId="45" xfId="27" applyNumberFormat="1" applyFont="1" applyBorder="1" applyAlignment="1">
      <alignment horizontal="right" vertical="center"/>
    </xf>
    <xf numFmtId="0" fontId="49" fillId="0" borderId="47" xfId="27" applyFont="1" applyBorder="1" applyAlignment="1">
      <alignment horizontal="right" vertical="center"/>
    </xf>
    <xf numFmtId="0" fontId="49" fillId="0" borderId="47" xfId="27" applyFont="1" applyBorder="1" applyAlignment="1">
      <alignment horizontal="right" vertical="center" wrapText="1"/>
    </xf>
    <xf numFmtId="0" fontId="1" fillId="0" borderId="48" xfId="27" applyBorder="1"/>
    <xf numFmtId="0" fontId="1" fillId="0" borderId="57" xfId="27" applyBorder="1"/>
    <xf numFmtId="0" fontId="1" fillId="0" borderId="76" xfId="27" applyBorder="1"/>
    <xf numFmtId="0" fontId="1" fillId="0" borderId="77" xfId="27" applyBorder="1"/>
    <xf numFmtId="0" fontId="1" fillId="0" borderId="73" xfId="27" applyBorder="1"/>
    <xf numFmtId="0" fontId="1" fillId="3" borderId="132" xfId="27" applyFill="1" applyBorder="1"/>
    <xf numFmtId="0" fontId="1" fillId="30" borderId="0" xfId="27" applyFill="1" applyAlignment="1">
      <alignment horizontal="center" vertical="center" wrapText="1"/>
    </xf>
    <xf numFmtId="0" fontId="1" fillId="30" borderId="77" xfId="27" applyFill="1" applyBorder="1" applyAlignment="1">
      <alignment horizontal="center" vertical="center" wrapText="1"/>
    </xf>
    <xf numFmtId="49" fontId="49" fillId="0" borderId="45" xfId="27" applyNumberFormat="1" applyFont="1" applyBorder="1" applyAlignment="1">
      <alignment horizontal="right"/>
    </xf>
    <xf numFmtId="0" fontId="1" fillId="0" borderId="79" xfId="27" applyBorder="1"/>
    <xf numFmtId="0" fontId="1" fillId="0" borderId="80" xfId="27" applyBorder="1"/>
    <xf numFmtId="0" fontId="1" fillId="30" borderId="81" xfId="27" applyFill="1" applyBorder="1" applyAlignment="1">
      <alignment horizontal="center" vertical="center" wrapText="1"/>
    </xf>
    <xf numFmtId="49" fontId="49" fillId="0" borderId="45" xfId="27" applyNumberFormat="1" applyFont="1" applyBorder="1" applyAlignment="1">
      <alignment horizontal="right" vertical="center" wrapText="1"/>
    </xf>
    <xf numFmtId="0" fontId="1" fillId="8" borderId="45" xfId="27" applyFill="1" applyBorder="1" applyAlignment="1">
      <alignment vertical="center" wrapText="1"/>
    </xf>
    <xf numFmtId="0" fontId="1" fillId="8" borderId="47" xfId="27" applyFill="1" applyBorder="1" applyAlignment="1">
      <alignment vertical="center" wrapText="1"/>
    </xf>
    <xf numFmtId="0" fontId="49" fillId="8" borderId="47" xfId="27" applyFont="1" applyFill="1" applyBorder="1" applyAlignment="1">
      <alignment horizontal="left" vertical="center" wrapText="1"/>
    </xf>
    <xf numFmtId="0" fontId="1" fillId="8" borderId="48" xfId="27" applyFill="1" applyBorder="1"/>
    <xf numFmtId="0" fontId="1" fillId="8" borderId="57" xfId="27" applyFill="1" applyBorder="1"/>
    <xf numFmtId="0" fontId="1" fillId="8" borderId="84" xfId="27" applyFill="1" applyBorder="1"/>
    <xf numFmtId="0" fontId="1" fillId="8" borderId="52" xfId="27" applyFill="1" applyBorder="1"/>
    <xf numFmtId="0" fontId="1" fillId="8" borderId="80" xfId="27" applyFill="1" applyBorder="1"/>
    <xf numFmtId="0" fontId="1" fillId="8" borderId="85" xfId="27" applyFill="1" applyBorder="1"/>
    <xf numFmtId="0" fontId="1" fillId="8" borderId="45" xfId="27" applyFill="1" applyBorder="1"/>
    <xf numFmtId="0" fontId="1" fillId="8" borderId="86" xfId="27" applyFill="1" applyBorder="1"/>
    <xf numFmtId="0" fontId="1" fillId="8" borderId="87" xfId="27" applyFill="1" applyBorder="1"/>
    <xf numFmtId="0" fontId="1" fillId="8" borderId="88" xfId="27" applyFill="1" applyBorder="1"/>
    <xf numFmtId="0" fontId="1" fillId="8" borderId="89" xfId="27" applyFill="1" applyBorder="1" applyAlignment="1">
      <alignment vertical="center" wrapText="1"/>
    </xf>
    <xf numFmtId="0" fontId="1" fillId="8" borderId="90" xfId="27" applyFill="1" applyBorder="1" applyAlignment="1">
      <alignment vertical="center" wrapText="1"/>
    </xf>
    <xf numFmtId="0" fontId="29" fillId="8" borderId="90" xfId="27" applyFont="1" applyFill="1" applyBorder="1" applyAlignment="1">
      <alignment horizontal="left" vertical="center" wrapText="1"/>
    </xf>
    <xf numFmtId="0" fontId="1" fillId="8" borderId="90" xfId="27" applyFill="1" applyBorder="1"/>
    <xf numFmtId="0" fontId="1" fillId="8" borderId="91" xfId="27" applyFill="1" applyBorder="1"/>
    <xf numFmtId="0" fontId="1" fillId="8" borderId="89" xfId="27" applyFill="1" applyBorder="1"/>
    <xf numFmtId="4" fontId="1" fillId="3" borderId="0" xfId="27" applyNumberFormat="1" applyFill="1"/>
    <xf numFmtId="3" fontId="29" fillId="3" borderId="0" xfId="27" applyNumberFormat="1" applyFont="1" applyFill="1" applyAlignment="1">
      <alignment horizontal="left"/>
    </xf>
    <xf numFmtId="172" fontId="15" fillId="0" borderId="0" xfId="1" applyNumberFormat="1" applyFont="1" applyAlignment="1">
      <alignment horizontal="center" vertical="center"/>
    </xf>
    <xf numFmtId="0" fontId="1" fillId="25" borderId="137" xfId="27" applyFill="1" applyBorder="1" applyAlignment="1">
      <alignment horizontal="center"/>
    </xf>
    <xf numFmtId="0" fontId="1" fillId="25" borderId="28" xfId="27" applyFill="1" applyBorder="1" applyAlignment="1">
      <alignment horizontal="center"/>
    </xf>
    <xf numFmtId="0" fontId="1" fillId="25" borderId="138" xfId="27" applyFill="1" applyBorder="1" applyAlignment="1">
      <alignment horizontal="center"/>
    </xf>
    <xf numFmtId="0" fontId="1" fillId="0" borderId="135" xfId="27" applyBorder="1" applyAlignment="1">
      <alignment horizontal="center"/>
    </xf>
    <xf numFmtId="0" fontId="1" fillId="0" borderId="136" xfId="27" applyBorder="1" applyAlignment="1">
      <alignment horizontal="center"/>
    </xf>
    <xf numFmtId="0" fontId="1" fillId="0" borderId="135" xfId="27" applyBorder="1" applyAlignment="1">
      <alignment horizontal="center" vertical="center"/>
    </xf>
    <xf numFmtId="0" fontId="1" fillId="0" borderId="136" xfId="27" applyBorder="1" applyAlignment="1">
      <alignment horizontal="center" vertical="center"/>
    </xf>
    <xf numFmtId="3" fontId="1" fillId="0" borderId="135" xfId="27" applyNumberFormat="1" applyBorder="1"/>
    <xf numFmtId="9" fontId="0" fillId="0" borderId="136" xfId="28" applyFont="1" applyBorder="1"/>
    <xf numFmtId="9" fontId="0" fillId="0" borderId="0" xfId="28" applyFont="1" applyBorder="1"/>
    <xf numFmtId="3" fontId="1" fillId="0" borderId="136" xfId="27" applyNumberFormat="1" applyBorder="1"/>
    <xf numFmtId="0" fontId="1" fillId="0" borderId="136" xfId="27" applyBorder="1"/>
    <xf numFmtId="0" fontId="29" fillId="0" borderId="0" xfId="27" applyFont="1" applyAlignment="1">
      <alignment horizontal="center"/>
    </xf>
    <xf numFmtId="3" fontId="29" fillId="0" borderId="139" xfId="27" applyNumberFormat="1" applyFont="1" applyBorder="1"/>
    <xf numFmtId="3" fontId="29" fillId="0" borderId="42" xfId="27" applyNumberFormat="1" applyFont="1" applyBorder="1"/>
    <xf numFmtId="9" fontId="29" fillId="0" borderId="140" xfId="28" applyFont="1" applyBorder="1"/>
    <xf numFmtId="9" fontId="29" fillId="0" borderId="42" xfId="28" applyFont="1" applyBorder="1"/>
    <xf numFmtId="3" fontId="29" fillId="0" borderId="140" xfId="27" applyNumberFormat="1" applyFont="1" applyBorder="1"/>
    <xf numFmtId="4" fontId="76" fillId="0" borderId="0" xfId="27" applyNumberFormat="1" applyFont="1" applyAlignment="1">
      <alignment horizontal="center" vertical="center" wrapText="1"/>
    </xf>
    <xf numFmtId="3" fontId="29" fillId="0" borderId="0" xfId="27" applyNumberFormat="1" applyFont="1"/>
    <xf numFmtId="3" fontId="57" fillId="0" borderId="0" xfId="27" applyNumberFormat="1" applyFont="1"/>
    <xf numFmtId="9" fontId="1" fillId="0" borderId="0" xfId="27" applyNumberFormat="1"/>
    <xf numFmtId="0" fontId="10" fillId="0" borderId="0" xfId="6"/>
    <xf numFmtId="9" fontId="14" fillId="20" borderId="19" xfId="7" applyFont="1" applyFill="1" applyBorder="1" applyAlignment="1">
      <alignment vertical="center"/>
    </xf>
    <xf numFmtId="175" fontId="41" fillId="0" borderId="29" xfId="1" applyNumberFormat="1" applyFont="1" applyBorder="1" applyAlignment="1">
      <alignment horizontal="center" vertical="center"/>
    </xf>
    <xf numFmtId="0" fontId="41" fillId="0" borderId="19" xfId="1" applyFont="1" applyBorder="1" applyAlignment="1">
      <alignment horizontal="center" vertical="center"/>
    </xf>
    <xf numFmtId="176" fontId="20" fillId="0" borderId="29" xfId="1" applyNumberFormat="1" applyFont="1" applyBorder="1" applyAlignment="1">
      <alignment horizontal="center" vertical="center"/>
    </xf>
    <xf numFmtId="177" fontId="20" fillId="0" borderId="29" xfId="1" applyNumberFormat="1" applyFont="1" applyBorder="1" applyAlignment="1">
      <alignment horizontal="center" vertical="center"/>
    </xf>
    <xf numFmtId="177" fontId="15" fillId="0" borderId="19" xfId="1" applyNumberFormat="1" applyFont="1" applyBorder="1" applyAlignment="1">
      <alignment horizontal="center" vertical="center"/>
    </xf>
    <xf numFmtId="0" fontId="1" fillId="0" borderId="0" xfId="0" applyFont="1"/>
    <xf numFmtId="0" fontId="9" fillId="0" borderId="141" xfId="0" applyFont="1" applyBorder="1" applyAlignment="1">
      <alignment horizontal="center"/>
    </xf>
    <xf numFmtId="0" fontId="0" fillId="0" borderId="141" xfId="0" applyBorder="1"/>
    <xf numFmtId="3" fontId="0" fillId="0" borderId="141" xfId="0" applyNumberFormat="1" applyBorder="1" applyAlignment="1">
      <alignment horizontal="center"/>
    </xf>
    <xf numFmtId="0" fontId="0" fillId="0" borderId="141" xfId="0" applyBorder="1" applyAlignment="1">
      <alignment horizontal="center"/>
    </xf>
    <xf numFmtId="0" fontId="82" fillId="3" borderId="0" xfId="32" applyFill="1"/>
    <xf numFmtId="0" fontId="82" fillId="0" borderId="0" xfId="32" applyBorder="1"/>
    <xf numFmtId="0" fontId="0" fillId="0" borderId="143" xfId="0" applyBorder="1"/>
    <xf numFmtId="0" fontId="8" fillId="0" borderId="141" xfId="0" applyFont="1" applyBorder="1"/>
    <xf numFmtId="0" fontId="8" fillId="0" borderId="141" xfId="0" applyFont="1" applyBorder="1" applyAlignment="1">
      <alignment horizontal="center"/>
    </xf>
    <xf numFmtId="172" fontId="15" fillId="0" borderId="142" xfId="1" applyNumberFormat="1" applyFont="1" applyBorder="1" applyAlignment="1">
      <alignment horizontal="center" vertical="center"/>
    </xf>
    <xf numFmtId="172" fontId="20" fillId="0" borderId="142" xfId="1" applyNumberFormat="1" applyFont="1" applyBorder="1" applyAlignment="1">
      <alignment horizontal="center" vertical="center"/>
    </xf>
    <xf numFmtId="0" fontId="8" fillId="0" borderId="0" xfId="0" applyFont="1" applyAlignment="1">
      <alignment vertical="center"/>
    </xf>
    <xf numFmtId="9" fontId="0" fillId="14" borderId="19" xfId="0" applyNumberFormat="1" applyFill="1" applyBorder="1" applyAlignment="1" applyProtection="1">
      <alignment horizontal="center"/>
      <protection locked="0"/>
    </xf>
    <xf numFmtId="0" fontId="0" fillId="14" borderId="19" xfId="0" applyFill="1" applyBorder="1" applyAlignment="1" applyProtection="1">
      <alignment horizontal="center"/>
      <protection locked="0"/>
    </xf>
    <xf numFmtId="0" fontId="0" fillId="0" borderId="142" xfId="0" applyBorder="1" applyAlignment="1" applyProtection="1">
      <alignment horizontal="center"/>
      <protection locked="0"/>
    </xf>
    <xf numFmtId="0" fontId="81" fillId="0" borderId="0" xfId="0" applyFont="1" applyAlignment="1">
      <alignment horizontal="center"/>
    </xf>
    <xf numFmtId="0" fontId="0" fillId="15" borderId="0" xfId="0" applyFill="1"/>
    <xf numFmtId="0" fontId="0" fillId="30" borderId="0" xfId="0" applyFill="1" applyProtection="1">
      <protection locked="0"/>
    </xf>
    <xf numFmtId="0" fontId="0" fillId="30" borderId="0" xfId="0" applyFill="1" applyAlignment="1" applyProtection="1">
      <alignment horizontal="center"/>
      <protection locked="0"/>
    </xf>
    <xf numFmtId="166" fontId="0" fillId="16" borderId="0" xfId="33" applyNumberFormat="1" applyFont="1" applyFill="1" applyAlignment="1" applyProtection="1">
      <alignment horizontal="center" vertical="center"/>
      <protection locked="0"/>
    </xf>
    <xf numFmtId="0" fontId="83" fillId="30" borderId="0" xfId="0" applyFont="1" applyFill="1" applyProtection="1">
      <protection locked="0"/>
    </xf>
    <xf numFmtId="0" fontId="8"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wrapText="1"/>
    </xf>
    <xf numFmtId="0" fontId="84" fillId="43" borderId="0" xfId="0" applyFont="1" applyFill="1" applyAlignment="1">
      <alignment vertical="center" wrapText="1"/>
    </xf>
    <xf numFmtId="0" fontId="85" fillId="0" borderId="0" xfId="0" applyFont="1"/>
    <xf numFmtId="0" fontId="56" fillId="5" borderId="0" xfId="19" applyFont="1" applyFill="1" applyAlignment="1">
      <alignment horizontal="center" vertical="center"/>
    </xf>
    <xf numFmtId="0" fontId="56" fillId="33" borderId="0" xfId="19" applyFont="1" applyFill="1" applyAlignment="1" applyProtection="1">
      <alignment horizontal="center" vertical="center"/>
      <protection locked="0"/>
    </xf>
    <xf numFmtId="0" fontId="50" fillId="21" borderId="0" xfId="19" applyFont="1" applyFill="1" applyAlignment="1">
      <alignment horizontal="center" vertical="center" wrapText="1"/>
    </xf>
    <xf numFmtId="0" fontId="29" fillId="3" borderId="0" xfId="19" applyFont="1" applyFill="1" applyAlignment="1" applyProtection="1">
      <alignment horizontal="center" vertical="center" wrapText="1"/>
      <protection locked="0"/>
    </xf>
    <xf numFmtId="14" fontId="23" fillId="24" borderId="92" xfId="19" applyNumberFormat="1" applyFont="1" applyFill="1" applyBorder="1" applyAlignment="1" applyProtection="1">
      <alignment horizontal="center"/>
      <protection locked="0"/>
    </xf>
    <xf numFmtId="14" fontId="23" fillId="24" borderId="93" xfId="19" applyNumberFormat="1" applyFont="1" applyFill="1" applyBorder="1" applyAlignment="1" applyProtection="1">
      <alignment horizontal="center"/>
      <protection locked="0"/>
    </xf>
    <xf numFmtId="14" fontId="23" fillId="24" borderId="94" xfId="19" applyNumberFormat="1" applyFont="1" applyFill="1" applyBorder="1" applyAlignment="1" applyProtection="1">
      <alignment horizontal="center"/>
      <protection locked="0"/>
    </xf>
    <xf numFmtId="0" fontId="4" fillId="3" borderId="96" xfId="19" applyFill="1" applyBorder="1" applyAlignment="1" applyProtection="1">
      <alignment horizontal="center" vertical="center" wrapText="1"/>
      <protection locked="0"/>
    </xf>
    <xf numFmtId="14" fontId="23" fillId="24" borderId="16" xfId="19" applyNumberFormat="1" applyFont="1" applyFill="1" applyBorder="1" applyAlignment="1" applyProtection="1">
      <alignment horizontal="center"/>
      <protection locked="0"/>
    </xf>
    <xf numFmtId="0" fontId="57" fillId="3" borderId="96" xfId="19" applyFont="1" applyFill="1" applyBorder="1" applyAlignment="1">
      <alignment horizontal="left" vertical="center" wrapText="1"/>
    </xf>
    <xf numFmtId="0" fontId="50" fillId="34" borderId="92" xfId="19" applyFont="1" applyFill="1" applyBorder="1" applyAlignment="1">
      <alignment horizontal="center" vertical="center"/>
    </xf>
    <xf numFmtId="0" fontId="50" fillId="34" borderId="93" xfId="19" applyFont="1" applyFill="1" applyBorder="1" applyAlignment="1">
      <alignment horizontal="center" vertical="center"/>
    </xf>
    <xf numFmtId="0" fontId="50" fillId="34" borderId="94" xfId="19" applyFont="1" applyFill="1" applyBorder="1" applyAlignment="1">
      <alignment horizontal="center" vertical="center"/>
    </xf>
    <xf numFmtId="14" fontId="57" fillId="3" borderId="96" xfId="19" applyNumberFormat="1" applyFont="1" applyFill="1" applyBorder="1" applyAlignment="1">
      <alignment horizontal="center" vertical="center" wrapText="1"/>
    </xf>
    <xf numFmtId="0" fontId="57" fillId="3" borderId="96" xfId="19" applyFont="1" applyFill="1" applyBorder="1" applyAlignment="1" applyProtection="1">
      <alignment horizontal="center" vertical="center" wrapText="1"/>
      <protection locked="0"/>
    </xf>
    <xf numFmtId="0" fontId="50" fillId="21" borderId="92" xfId="19" applyFont="1" applyFill="1" applyBorder="1" applyAlignment="1">
      <alignment horizontal="center" vertical="center"/>
    </xf>
    <xf numFmtId="0" fontId="50" fillId="21" borderId="93" xfId="19" applyFont="1" applyFill="1" applyBorder="1" applyAlignment="1">
      <alignment horizontal="center" vertical="center"/>
    </xf>
    <xf numFmtId="0" fontId="50" fillId="21" borderId="94" xfId="19" applyFont="1" applyFill="1" applyBorder="1" applyAlignment="1">
      <alignment horizontal="center" vertical="center"/>
    </xf>
    <xf numFmtId="0" fontId="50" fillId="21" borderId="100" xfId="19" applyFont="1" applyFill="1" applyBorder="1" applyAlignment="1">
      <alignment horizontal="center" vertical="center"/>
    </xf>
    <xf numFmtId="0" fontId="50" fillId="21" borderId="101" xfId="19" applyFont="1" applyFill="1" applyBorder="1" applyAlignment="1">
      <alignment horizontal="center" vertical="center"/>
    </xf>
    <xf numFmtId="0" fontId="57" fillId="3" borderId="97" xfId="19" applyFont="1" applyFill="1" applyBorder="1" applyAlignment="1">
      <alignment horizontal="left" vertical="center" wrapText="1"/>
    </xf>
    <xf numFmtId="0" fontId="57" fillId="3" borderId="98" xfId="19" applyFont="1" applyFill="1" applyBorder="1" applyAlignment="1">
      <alignment horizontal="left" vertical="center" wrapText="1"/>
    </xf>
    <xf numFmtId="0" fontId="57" fillId="3" borderId="99" xfId="19" applyFont="1" applyFill="1" applyBorder="1" applyAlignment="1">
      <alignment horizontal="left" vertical="center" wrapText="1"/>
    </xf>
    <xf numFmtId="0" fontId="57" fillId="3" borderId="97" xfId="19" applyFont="1" applyFill="1" applyBorder="1" applyAlignment="1" applyProtection="1">
      <alignment horizontal="center" vertical="center" wrapText="1"/>
      <protection locked="0"/>
    </xf>
    <xf numFmtId="0" fontId="57" fillId="3" borderId="98" xfId="19" applyFont="1" applyFill="1" applyBorder="1" applyAlignment="1" applyProtection="1">
      <alignment horizontal="center" vertical="center" wrapText="1"/>
      <protection locked="0"/>
    </xf>
    <xf numFmtId="0" fontId="57" fillId="3" borderId="99" xfId="19" applyFont="1" applyFill="1" applyBorder="1" applyAlignment="1" applyProtection="1">
      <alignment horizontal="center" vertical="center" wrapText="1"/>
      <protection locked="0"/>
    </xf>
    <xf numFmtId="0" fontId="4" fillId="3" borderId="95" xfId="19" applyFill="1" applyBorder="1" applyAlignment="1" applyProtection="1">
      <alignment horizontal="center"/>
      <protection locked="0"/>
    </xf>
    <xf numFmtId="0" fontId="4" fillId="3" borderId="102" xfId="19" applyFill="1" applyBorder="1" applyAlignment="1" applyProtection="1">
      <alignment horizontal="center"/>
      <protection locked="0"/>
    </xf>
    <xf numFmtId="0" fontId="4" fillId="3" borderId="103" xfId="19" applyFill="1" applyBorder="1" applyAlignment="1" applyProtection="1">
      <alignment horizontal="center"/>
      <protection locked="0"/>
    </xf>
    <xf numFmtId="0" fontId="61" fillId="3" borderId="0" xfId="1" applyFont="1" applyFill="1" applyAlignment="1">
      <alignment horizontal="center" vertical="center"/>
    </xf>
    <xf numFmtId="0" fontId="60" fillId="3" borderId="0" xfId="1" applyFont="1" applyFill="1" applyAlignment="1">
      <alignment horizontal="center" vertical="center"/>
    </xf>
    <xf numFmtId="0" fontId="11" fillId="3" borderId="0" xfId="1" applyFont="1" applyFill="1" applyAlignment="1">
      <alignment horizontal="center" vertical="center"/>
    </xf>
    <xf numFmtId="0" fontId="62" fillId="35" borderId="104" xfId="1" applyFont="1" applyFill="1" applyBorder="1" applyAlignment="1">
      <alignment horizontal="center" vertical="center"/>
    </xf>
    <xf numFmtId="0" fontId="62" fillId="35" borderId="105" xfId="1" applyFont="1" applyFill="1" applyBorder="1" applyAlignment="1">
      <alignment horizontal="center" vertical="center"/>
    </xf>
    <xf numFmtId="0" fontId="37" fillId="5" borderId="8" xfId="19" applyFont="1" applyFill="1" applyBorder="1" applyAlignment="1">
      <alignment horizontal="center" vertical="center"/>
    </xf>
    <xf numFmtId="0" fontId="37" fillId="5" borderId="22" xfId="19" applyFont="1" applyFill="1" applyBorder="1" applyAlignment="1">
      <alignment horizontal="center" vertical="center"/>
    </xf>
    <xf numFmtId="0" fontId="37" fillId="5" borderId="106" xfId="19" applyFont="1" applyFill="1" applyBorder="1" applyAlignment="1">
      <alignment horizontal="center" vertical="center"/>
    </xf>
    <xf numFmtId="0" fontId="37" fillId="5" borderId="107" xfId="19" applyFont="1" applyFill="1" applyBorder="1" applyAlignment="1">
      <alignment horizontal="center" vertical="center"/>
    </xf>
    <xf numFmtId="0" fontId="37" fillId="5" borderId="1" xfId="19" applyFont="1" applyFill="1" applyBorder="1" applyAlignment="1">
      <alignment horizontal="center" vertical="center"/>
    </xf>
    <xf numFmtId="0" fontId="19" fillId="5" borderId="1" xfId="1" applyFont="1" applyFill="1" applyBorder="1" applyAlignment="1">
      <alignment horizontal="center" vertical="center"/>
    </xf>
    <xf numFmtId="0" fontId="62" fillId="35" borderId="1" xfId="1" applyFont="1" applyFill="1" applyBorder="1" applyAlignment="1">
      <alignment horizontal="center" vertical="center"/>
    </xf>
    <xf numFmtId="0" fontId="29" fillId="0" borderId="0" xfId="19" applyFont="1" applyAlignment="1" applyProtection="1">
      <alignment horizontal="center" vertical="center" textRotation="90"/>
      <protection locked="0"/>
    </xf>
    <xf numFmtId="0" fontId="29" fillId="0" borderId="28" xfId="19" applyFont="1" applyBorder="1" applyAlignment="1" applyProtection="1">
      <alignment horizontal="center" vertical="center" textRotation="90"/>
      <protection locked="0"/>
    </xf>
    <xf numFmtId="0" fontId="29" fillId="0" borderId="0" xfId="19" applyFont="1" applyAlignment="1" applyProtection="1">
      <alignment horizontal="center" vertical="center" wrapText="1"/>
      <protection locked="0"/>
    </xf>
    <xf numFmtId="0" fontId="29" fillId="0" borderId="28" xfId="19" applyFont="1" applyBorder="1" applyAlignment="1" applyProtection="1">
      <alignment horizontal="center" vertical="center" wrapText="1"/>
      <protection locked="0"/>
    </xf>
    <xf numFmtId="0" fontId="50" fillId="5" borderId="1" xfId="19" applyFont="1" applyFill="1" applyBorder="1" applyAlignment="1" applyProtection="1">
      <alignment horizontal="center" vertical="center"/>
      <protection locked="0"/>
    </xf>
    <xf numFmtId="3" fontId="4" fillId="0" borderId="108" xfId="19" applyNumberFormat="1" applyBorder="1" applyAlignment="1" applyProtection="1">
      <alignment horizontal="center" vertical="center"/>
      <protection locked="0"/>
    </xf>
    <xf numFmtId="3" fontId="4" fillId="0" borderId="28" xfId="19" applyNumberFormat="1" applyBorder="1" applyAlignment="1" applyProtection="1">
      <alignment horizontal="center" vertical="center"/>
      <protection locked="0"/>
    </xf>
    <xf numFmtId="3" fontId="4" fillId="0" borderId="109" xfId="19" applyNumberFormat="1" applyBorder="1" applyAlignment="1" applyProtection="1">
      <alignment horizontal="center" vertical="center"/>
      <protection locked="0"/>
    </xf>
    <xf numFmtId="9" fontId="0" fillId="0" borderId="108" xfId="21" applyFont="1" applyBorder="1" applyAlignment="1" applyProtection="1">
      <alignment horizontal="center" vertical="center"/>
      <protection locked="0"/>
    </xf>
    <xf numFmtId="9" fontId="0" fillId="0" borderId="109" xfId="21" applyFont="1" applyBorder="1" applyAlignment="1" applyProtection="1">
      <alignment horizontal="center" vertical="center"/>
      <protection locked="0"/>
    </xf>
    <xf numFmtId="4" fontId="4" fillId="0" borderId="20" xfId="19" applyNumberFormat="1" applyBorder="1" applyAlignment="1" applyProtection="1">
      <alignment horizontal="center" vertical="center"/>
      <protection locked="0"/>
    </xf>
    <xf numFmtId="4" fontId="4" fillId="0" borderId="39" xfId="19" applyNumberFormat="1" applyBorder="1" applyAlignment="1" applyProtection="1">
      <alignment horizontal="center" vertical="center"/>
      <protection locked="0"/>
    </xf>
    <xf numFmtId="4" fontId="4" fillId="0" borderId="21" xfId="19" applyNumberFormat="1" applyBorder="1" applyAlignment="1" applyProtection="1">
      <alignment horizontal="center" vertical="center"/>
      <protection locked="0"/>
    </xf>
    <xf numFmtId="3" fontId="57" fillId="0" borderId="19" xfId="20" applyNumberFormat="1" applyFont="1" applyBorder="1" applyAlignment="1" applyProtection="1">
      <alignment horizontal="center" vertical="center"/>
      <protection locked="0"/>
    </xf>
    <xf numFmtId="168" fontId="29" fillId="12" borderId="19" xfId="19" applyNumberFormat="1" applyFont="1" applyFill="1" applyBorder="1" applyAlignment="1" applyProtection="1">
      <alignment horizontal="center" vertical="center"/>
      <protection locked="0"/>
    </xf>
    <xf numFmtId="168" fontId="57" fillId="36" borderId="19" xfId="19" applyNumberFormat="1" applyFont="1" applyFill="1" applyBorder="1" applyAlignment="1" applyProtection="1">
      <alignment horizontal="center" vertical="center"/>
      <protection locked="0"/>
    </xf>
    <xf numFmtId="9" fontId="0" fillId="0" borderId="20" xfId="21" applyFont="1" applyBorder="1" applyAlignment="1" applyProtection="1">
      <alignment horizontal="center" vertical="center"/>
      <protection locked="0"/>
    </xf>
    <xf numFmtId="9" fontId="0" fillId="0" borderId="39" xfId="21" applyFont="1" applyBorder="1" applyAlignment="1" applyProtection="1">
      <alignment horizontal="center" vertical="center"/>
      <protection locked="0"/>
    </xf>
    <xf numFmtId="9" fontId="0" fillId="0" borderId="21" xfId="21" applyFont="1" applyBorder="1" applyAlignment="1" applyProtection="1">
      <alignment horizontal="center" vertical="center"/>
      <protection locked="0"/>
    </xf>
    <xf numFmtId="170" fontId="4" fillId="0" borderId="20" xfId="19" applyNumberFormat="1" applyBorder="1" applyAlignment="1" applyProtection="1">
      <alignment horizontal="center" vertical="center"/>
      <protection locked="0"/>
    </xf>
    <xf numFmtId="170" fontId="4" fillId="0" borderId="39" xfId="19" applyNumberFormat="1" applyBorder="1" applyAlignment="1" applyProtection="1">
      <alignment horizontal="center" vertical="center"/>
      <protection locked="0"/>
    </xf>
    <xf numFmtId="170" fontId="4" fillId="0" borderId="21" xfId="19" applyNumberFormat="1" applyBorder="1" applyAlignment="1" applyProtection="1">
      <alignment horizontal="center" vertical="center"/>
      <protection locked="0"/>
    </xf>
    <xf numFmtId="0" fontId="66" fillId="5" borderId="19" xfId="19" applyFont="1" applyFill="1" applyBorder="1" applyAlignment="1" applyProtection="1">
      <alignment horizontal="center" vertical="center" wrapText="1"/>
      <protection locked="0"/>
    </xf>
    <xf numFmtId="0" fontId="67" fillId="11" borderId="19" xfId="19" applyFont="1" applyFill="1" applyBorder="1" applyAlignment="1" applyProtection="1">
      <alignment horizontal="center" vertical="center"/>
      <protection locked="0"/>
    </xf>
    <xf numFmtId="168" fontId="68" fillId="12" borderId="19" xfId="19" applyNumberFormat="1" applyFont="1" applyFill="1" applyBorder="1" applyAlignment="1" applyProtection="1">
      <alignment horizontal="center" vertical="center"/>
      <protection locked="0"/>
    </xf>
    <xf numFmtId="9" fontId="0" fillId="0" borderId="19" xfId="21" applyFont="1" applyBorder="1" applyAlignment="1" applyProtection="1">
      <alignment horizontal="center" vertical="center"/>
      <protection locked="0"/>
    </xf>
    <xf numFmtId="0" fontId="29" fillId="0" borderId="36" xfId="19" applyFont="1" applyBorder="1" applyAlignment="1" applyProtection="1">
      <alignment horizontal="center" vertical="center" textRotation="90"/>
      <protection locked="0"/>
    </xf>
    <xf numFmtId="0" fontId="29" fillId="0" borderId="44" xfId="19" applyFont="1" applyBorder="1" applyAlignment="1" applyProtection="1">
      <alignment horizontal="center" vertical="center" textRotation="90"/>
      <protection locked="0"/>
    </xf>
    <xf numFmtId="0" fontId="29" fillId="0" borderId="34" xfId="19" applyFont="1" applyBorder="1" applyAlignment="1" applyProtection="1">
      <alignment horizontal="center" vertical="center" wrapText="1"/>
      <protection locked="0"/>
    </xf>
    <xf numFmtId="0" fontId="29" fillId="0" borderId="37" xfId="19" applyFont="1" applyBorder="1" applyAlignment="1" applyProtection="1">
      <alignment horizontal="center" vertical="center" wrapText="1"/>
      <protection locked="0"/>
    </xf>
    <xf numFmtId="0" fontId="29" fillId="0" borderId="34" xfId="19" applyFont="1" applyBorder="1" applyAlignment="1" applyProtection="1">
      <alignment horizontal="center" vertical="center" textRotation="90"/>
      <protection locked="0"/>
    </xf>
    <xf numFmtId="0" fontId="29" fillId="0" borderId="38" xfId="19" applyFont="1" applyBorder="1" applyAlignment="1" applyProtection="1">
      <alignment horizontal="center" vertical="center" textRotation="90"/>
      <protection locked="0"/>
    </xf>
    <xf numFmtId="0" fontId="29" fillId="0" borderId="37" xfId="19" applyFont="1" applyBorder="1" applyAlignment="1" applyProtection="1">
      <alignment horizontal="center" vertical="center" textRotation="90"/>
      <protection locked="0"/>
    </xf>
    <xf numFmtId="0" fontId="29" fillId="0" borderId="38" xfId="19" applyFont="1" applyBorder="1" applyAlignment="1" applyProtection="1">
      <alignment horizontal="center" vertical="center" wrapText="1"/>
      <protection locked="0"/>
    </xf>
    <xf numFmtId="0" fontId="57" fillId="36" borderId="19" xfId="19" applyFont="1" applyFill="1" applyBorder="1" applyAlignment="1" applyProtection="1">
      <alignment horizontal="center" vertical="center"/>
      <protection locked="0"/>
    </xf>
    <xf numFmtId="170" fontId="57" fillId="0" borderId="19" xfId="19" applyNumberFormat="1" applyFont="1" applyBorder="1" applyAlignment="1" applyProtection="1">
      <alignment horizontal="center" vertical="center"/>
      <protection locked="0"/>
    </xf>
    <xf numFmtId="9" fontId="57" fillId="0" borderId="19" xfId="21" applyFont="1" applyBorder="1" applyAlignment="1" applyProtection="1">
      <alignment horizontal="center" vertical="center"/>
      <protection locked="0"/>
    </xf>
    <xf numFmtId="2" fontId="29" fillId="0" borderId="36" xfId="19" applyNumberFormat="1" applyFont="1" applyBorder="1" applyAlignment="1" applyProtection="1">
      <alignment horizontal="center" vertical="center" textRotation="90"/>
      <protection locked="0"/>
    </xf>
    <xf numFmtId="2" fontId="29" fillId="0" borderId="44" xfId="19" applyNumberFormat="1" applyFont="1" applyBorder="1" applyAlignment="1" applyProtection="1">
      <alignment horizontal="center" vertical="center" textRotation="90"/>
      <protection locked="0"/>
    </xf>
    <xf numFmtId="0" fontId="66" fillId="5" borderId="20" xfId="19" applyFont="1" applyFill="1" applyBorder="1" applyAlignment="1" applyProtection="1">
      <alignment horizontal="center" vertical="center" wrapText="1"/>
      <protection locked="0"/>
    </xf>
    <xf numFmtId="0" fontId="66" fillId="5" borderId="39" xfId="19" applyFont="1" applyFill="1" applyBorder="1" applyAlignment="1" applyProtection="1">
      <alignment horizontal="center" vertical="center" wrapText="1"/>
      <protection locked="0"/>
    </xf>
    <xf numFmtId="0" fontId="66" fillId="5" borderId="21" xfId="19" applyFont="1" applyFill="1" applyBorder="1" applyAlignment="1" applyProtection="1">
      <alignment horizontal="center" vertical="center" wrapText="1"/>
      <protection locked="0"/>
    </xf>
    <xf numFmtId="0" fontId="69" fillId="0" borderId="19" xfId="19" applyFont="1" applyBorder="1" applyAlignment="1" applyProtection="1">
      <alignment horizontal="center" vertical="center"/>
      <protection locked="0"/>
    </xf>
    <xf numFmtId="0" fontId="69" fillId="0" borderId="20" xfId="19" applyFont="1" applyBorder="1" applyAlignment="1" applyProtection="1">
      <alignment horizontal="center" vertical="center"/>
      <protection locked="0"/>
    </xf>
    <xf numFmtId="0" fontId="69" fillId="0" borderId="39" xfId="19" applyFont="1" applyBorder="1" applyAlignment="1" applyProtection="1">
      <alignment horizontal="center" vertical="center"/>
      <protection locked="0"/>
    </xf>
    <xf numFmtId="0" fontId="69" fillId="0" borderId="21" xfId="19" applyFont="1" applyBorder="1" applyAlignment="1" applyProtection="1">
      <alignment horizontal="center" vertical="center"/>
      <protection locked="0"/>
    </xf>
    <xf numFmtId="0" fontId="18" fillId="5" borderId="8" xfId="19" applyFont="1" applyFill="1" applyBorder="1" applyAlignment="1" applyProtection="1">
      <alignment horizontal="center" vertical="center"/>
      <protection locked="0"/>
    </xf>
    <xf numFmtId="0" fontId="18" fillId="5" borderId="22" xfId="19" applyFont="1" applyFill="1" applyBorder="1" applyAlignment="1" applyProtection="1">
      <alignment horizontal="center" vertical="center"/>
      <protection locked="0"/>
    </xf>
    <xf numFmtId="49" fontId="19" fillId="5" borderId="0" xfId="19" applyNumberFormat="1" applyFont="1" applyFill="1" applyAlignment="1" applyProtection="1">
      <alignment horizontal="center" vertical="center"/>
      <protection locked="0"/>
    </xf>
    <xf numFmtId="49" fontId="19" fillId="5" borderId="111" xfId="19" applyNumberFormat="1" applyFont="1" applyFill="1" applyBorder="1" applyAlignment="1" applyProtection="1">
      <alignment horizontal="center" vertical="center"/>
      <protection locked="0"/>
    </xf>
    <xf numFmtId="0" fontId="19" fillId="5" borderId="0" xfId="19" applyFont="1" applyFill="1" applyAlignment="1" applyProtection="1">
      <alignment horizontal="center" vertical="center"/>
      <protection locked="0"/>
    </xf>
    <xf numFmtId="0" fontId="19" fillId="5" borderId="112" xfId="19" applyFont="1" applyFill="1" applyBorder="1" applyAlignment="1" applyProtection="1">
      <alignment horizontal="center" vertical="center"/>
      <protection locked="0"/>
    </xf>
    <xf numFmtId="0" fontId="19" fillId="5" borderId="111" xfId="19" applyFont="1" applyFill="1" applyBorder="1" applyAlignment="1" applyProtection="1">
      <alignment horizontal="center" vertical="center"/>
      <protection locked="0"/>
    </xf>
    <xf numFmtId="0" fontId="19" fillId="5" borderId="110" xfId="19" applyFont="1" applyFill="1" applyBorder="1" applyAlignment="1" applyProtection="1">
      <alignment horizontal="center" vertical="center"/>
      <protection locked="0"/>
    </xf>
    <xf numFmtId="0" fontId="19" fillId="5" borderId="113" xfId="19" applyFont="1" applyFill="1" applyBorder="1" applyAlignment="1" applyProtection="1">
      <alignment horizontal="center" vertical="center"/>
      <protection locked="0"/>
    </xf>
    <xf numFmtId="0" fontId="18" fillId="5" borderId="1" xfId="19" applyFont="1" applyFill="1" applyBorder="1" applyAlignment="1" applyProtection="1">
      <alignment horizontal="center" vertical="center"/>
      <protection locked="0"/>
    </xf>
    <xf numFmtId="0" fontId="21" fillId="7" borderId="17" xfId="19" applyFont="1" applyFill="1" applyBorder="1" applyAlignment="1">
      <alignment horizontal="center" vertical="center" wrapText="1"/>
    </xf>
    <xf numFmtId="0" fontId="21" fillId="7" borderId="18" xfId="19" applyFont="1" applyFill="1" applyBorder="1" applyAlignment="1">
      <alignment horizontal="center" vertical="center" wrapText="1"/>
    </xf>
    <xf numFmtId="0" fontId="21" fillId="7" borderId="9" xfId="19" applyFont="1" applyFill="1" applyBorder="1" applyAlignment="1">
      <alignment horizontal="center" vertical="center" wrapText="1"/>
    </xf>
    <xf numFmtId="0" fontId="4" fillId="0" borderId="25" xfId="19" applyBorder="1" applyAlignment="1">
      <alignment horizontal="center"/>
    </xf>
    <xf numFmtId="0" fontId="4" fillId="0" borderId="26" xfId="19" applyBorder="1" applyAlignment="1">
      <alignment horizontal="center"/>
    </xf>
    <xf numFmtId="0" fontId="4" fillId="0" borderId="27" xfId="19" applyBorder="1" applyAlignment="1">
      <alignment horizontal="center"/>
    </xf>
    <xf numFmtId="0" fontId="4" fillId="0" borderId="23" xfId="19" applyBorder="1" applyAlignment="1">
      <alignment horizontal="center"/>
    </xf>
    <xf numFmtId="0" fontId="29" fillId="0" borderId="124" xfId="19" applyFont="1" applyBorder="1" applyAlignment="1">
      <alignment horizontal="center" vertical="center" wrapText="1"/>
    </xf>
    <xf numFmtId="0" fontId="29" fillId="0" borderId="125" xfId="19" applyFont="1" applyBorder="1" applyAlignment="1">
      <alignment horizontal="center" vertical="center" wrapText="1"/>
    </xf>
    <xf numFmtId="0" fontId="29" fillId="0" borderId="126" xfId="19" applyFont="1" applyBorder="1" applyAlignment="1">
      <alignment horizontal="center" vertical="center" wrapText="1"/>
    </xf>
    <xf numFmtId="9" fontId="4" fillId="0" borderId="25" xfId="19" applyNumberFormat="1" applyBorder="1" applyAlignment="1">
      <alignment horizontal="center"/>
    </xf>
    <xf numFmtId="9" fontId="4" fillId="0" borderId="26" xfId="19" applyNumberFormat="1" applyBorder="1" applyAlignment="1">
      <alignment horizontal="center"/>
    </xf>
    <xf numFmtId="9" fontId="4" fillId="0" borderId="27" xfId="19" applyNumberFormat="1" applyBorder="1" applyAlignment="1">
      <alignment horizontal="center"/>
    </xf>
    <xf numFmtId="0" fontId="29" fillId="15" borderId="25" xfId="19" applyFont="1" applyFill="1" applyBorder="1" applyAlignment="1">
      <alignment horizontal="center" vertical="center" wrapText="1"/>
    </xf>
    <xf numFmtId="0" fontId="29" fillId="15" borderId="26" xfId="19" applyFont="1" applyFill="1" applyBorder="1" applyAlignment="1">
      <alignment horizontal="center" vertical="center" wrapText="1"/>
    </xf>
    <xf numFmtId="0" fontId="29" fillId="15" borderId="27" xfId="19" applyFont="1" applyFill="1" applyBorder="1" applyAlignment="1">
      <alignment horizontal="center" vertical="center" wrapText="1"/>
    </xf>
    <xf numFmtId="0" fontId="29" fillId="14" borderId="23" xfId="19" applyFont="1" applyFill="1" applyBorder="1" applyAlignment="1">
      <alignment horizontal="right"/>
    </xf>
    <xf numFmtId="0" fontId="29" fillId="14" borderId="23" xfId="19" applyFont="1" applyFill="1" applyBorder="1" applyAlignment="1">
      <alignment horizontal="center" vertical="center"/>
    </xf>
    <xf numFmtId="43" fontId="29" fillId="14" borderId="23" xfId="20" applyFont="1" applyFill="1" applyBorder="1" applyAlignment="1">
      <alignment horizontal="center" vertical="center" wrapText="1"/>
    </xf>
    <xf numFmtId="0" fontId="29" fillId="14" borderId="25" xfId="19" applyFont="1" applyFill="1" applyBorder="1" applyAlignment="1">
      <alignment horizontal="center" vertical="center"/>
    </xf>
    <xf numFmtId="0" fontId="29" fillId="14" borderId="26" xfId="19" applyFont="1" applyFill="1" applyBorder="1" applyAlignment="1">
      <alignment horizontal="center" vertical="center"/>
    </xf>
    <xf numFmtId="0" fontId="29" fillId="14" borderId="27" xfId="19" applyFont="1" applyFill="1" applyBorder="1" applyAlignment="1">
      <alignment horizontal="center" vertical="center"/>
    </xf>
    <xf numFmtId="0" fontId="29" fillId="14" borderId="25" xfId="19" applyFont="1" applyFill="1" applyBorder="1" applyAlignment="1">
      <alignment horizontal="center" vertical="center" wrapText="1"/>
    </xf>
    <xf numFmtId="0" fontId="29" fillId="14" borderId="26" xfId="19" applyFont="1" applyFill="1" applyBorder="1" applyAlignment="1">
      <alignment horizontal="center" vertical="center" wrapText="1"/>
    </xf>
    <xf numFmtId="0" fontId="29" fillId="14" borderId="27" xfId="19" applyFont="1" applyFill="1" applyBorder="1" applyAlignment="1">
      <alignment horizontal="center" vertical="center" wrapText="1"/>
    </xf>
    <xf numFmtId="2" fontId="1" fillId="0" borderId="82" xfId="27" applyNumberFormat="1" applyBorder="1" applyAlignment="1">
      <alignment horizontal="center" vertical="center"/>
    </xf>
    <xf numFmtId="2" fontId="1" fillId="0" borderId="83" xfId="27" applyNumberFormat="1" applyBorder="1" applyAlignment="1">
      <alignment horizontal="center" vertical="center"/>
    </xf>
    <xf numFmtId="0" fontId="1" fillId="3" borderId="0" xfId="27" applyFill="1" applyAlignment="1">
      <alignment horizontal="left" vertical="top" wrapText="1"/>
    </xf>
    <xf numFmtId="0" fontId="34" fillId="3" borderId="0" xfId="27" applyFont="1" applyFill="1" applyAlignment="1">
      <alignment horizontal="left" vertical="top" wrapText="1"/>
    </xf>
    <xf numFmtId="0" fontId="76" fillId="3" borderId="130" xfId="27" applyFont="1" applyFill="1" applyBorder="1" applyAlignment="1">
      <alignment horizontal="left" wrapText="1"/>
    </xf>
    <xf numFmtId="0" fontId="76" fillId="3" borderId="0" xfId="27" applyFont="1" applyFill="1" applyAlignment="1">
      <alignment horizontal="left" wrapText="1"/>
    </xf>
    <xf numFmtId="2" fontId="1" fillId="0" borderId="74" xfId="27" applyNumberFormat="1" applyBorder="1" applyAlignment="1">
      <alignment horizontal="center" vertical="center"/>
    </xf>
    <xf numFmtId="2" fontId="1" fillId="0" borderId="78" xfId="27" applyNumberFormat="1" applyBorder="1" applyAlignment="1">
      <alignment horizontal="center" vertical="center"/>
    </xf>
    <xf numFmtId="0" fontId="1" fillId="30" borderId="64" xfId="27" applyFill="1" applyBorder="1" applyAlignment="1">
      <alignment horizontal="center" vertical="center" wrapText="1"/>
    </xf>
    <xf numFmtId="0" fontId="1" fillId="30" borderId="71" xfId="27" applyFill="1" applyBorder="1" applyAlignment="1">
      <alignment horizontal="center" vertical="center" wrapText="1"/>
    </xf>
    <xf numFmtId="0" fontId="1" fillId="30" borderId="66" xfId="27" applyFill="1" applyBorder="1" applyAlignment="1">
      <alignment horizontal="center" vertical="center" wrapText="1"/>
    </xf>
    <xf numFmtId="0" fontId="1" fillId="30" borderId="73" xfId="27" applyFill="1" applyBorder="1" applyAlignment="1">
      <alignment horizontal="center" vertical="center" wrapText="1"/>
    </xf>
    <xf numFmtId="0" fontId="1" fillId="30" borderId="55" xfId="27" applyFill="1" applyBorder="1" applyAlignment="1">
      <alignment horizontal="center" vertical="center"/>
    </xf>
    <xf numFmtId="0" fontId="1" fillId="30" borderId="68" xfId="27" applyFill="1" applyBorder="1" applyAlignment="1">
      <alignment horizontal="center" vertical="center"/>
    </xf>
    <xf numFmtId="0" fontId="1" fillId="30" borderId="54" xfId="27" applyFill="1" applyBorder="1" applyAlignment="1">
      <alignment horizontal="center" vertical="center"/>
    </xf>
    <xf numFmtId="0" fontId="1" fillId="30" borderId="61" xfId="27" applyFill="1" applyBorder="1" applyAlignment="1">
      <alignment horizontal="center" vertical="center"/>
    </xf>
    <xf numFmtId="0" fontId="1" fillId="30" borderId="54" xfId="27" applyFill="1" applyBorder="1" applyAlignment="1">
      <alignment horizontal="center" vertical="center" wrapText="1"/>
    </xf>
    <xf numFmtId="0" fontId="1" fillId="30" borderId="61" xfId="27" applyFill="1" applyBorder="1" applyAlignment="1">
      <alignment horizontal="center" vertical="center" wrapText="1"/>
    </xf>
    <xf numFmtId="0" fontId="1" fillId="30" borderId="63" xfId="27" applyFill="1" applyBorder="1" applyAlignment="1">
      <alignment horizontal="center" vertical="center"/>
    </xf>
    <xf numFmtId="0" fontId="1" fillId="30" borderId="69" xfId="27" applyFill="1" applyBorder="1" applyAlignment="1">
      <alignment horizontal="center" vertical="center"/>
    </xf>
    <xf numFmtId="0" fontId="1" fillId="30" borderId="53" xfId="27" applyFill="1" applyBorder="1" applyAlignment="1">
      <alignment horizontal="center" vertical="center"/>
    </xf>
    <xf numFmtId="0" fontId="1" fillId="30" borderId="70" xfId="27" applyFill="1" applyBorder="1" applyAlignment="1">
      <alignment horizontal="center" vertical="center"/>
    </xf>
    <xf numFmtId="0" fontId="1" fillId="30" borderId="62" xfId="27" applyFill="1" applyBorder="1" applyAlignment="1">
      <alignment horizontal="center" vertical="center"/>
    </xf>
    <xf numFmtId="0" fontId="1" fillId="3" borderId="0" xfId="27" applyFill="1" applyAlignment="1">
      <alignment horizontal="left" vertical="center" wrapText="1"/>
    </xf>
    <xf numFmtId="0" fontId="29" fillId="24" borderId="0" xfId="27" applyFont="1" applyFill="1" applyAlignment="1">
      <alignment horizontal="center"/>
    </xf>
    <xf numFmtId="0" fontId="50" fillId="26" borderId="0" xfId="27" applyFont="1" applyFill="1" applyAlignment="1">
      <alignment horizontal="center"/>
    </xf>
    <xf numFmtId="0" fontId="29" fillId="8" borderId="45" xfId="27" applyFont="1" applyFill="1" applyBorder="1" applyAlignment="1">
      <alignment horizontal="center" vertical="center"/>
    </xf>
    <xf numFmtId="0" fontId="29" fillId="8" borderId="55" xfId="27" applyFont="1" applyFill="1" applyBorder="1" applyAlignment="1">
      <alignment horizontal="center" vertical="center"/>
    </xf>
    <xf numFmtId="0" fontId="29" fillId="8" borderId="46" xfId="27" applyFont="1" applyFill="1" applyBorder="1" applyAlignment="1">
      <alignment horizontal="center" vertical="center"/>
    </xf>
    <xf numFmtId="0" fontId="29" fillId="8" borderId="56" xfId="27" applyFont="1" applyFill="1" applyBorder="1" applyAlignment="1">
      <alignment horizontal="center" vertical="center"/>
    </xf>
    <xf numFmtId="0" fontId="29" fillId="8" borderId="48" xfId="27" applyFont="1" applyFill="1" applyBorder="1" applyAlignment="1">
      <alignment horizontal="center" vertical="center"/>
    </xf>
    <xf numFmtId="0" fontId="1" fillId="8" borderId="49" xfId="27" applyFill="1" applyBorder="1" applyAlignment="1">
      <alignment horizontal="center" vertical="center" wrapText="1"/>
    </xf>
    <xf numFmtId="0" fontId="1" fillId="8" borderId="57" xfId="27" applyFill="1" applyBorder="1" applyAlignment="1">
      <alignment horizontal="center" vertical="center" wrapText="1"/>
    </xf>
    <xf numFmtId="0" fontId="1" fillId="8" borderId="50" xfId="27" applyFill="1" applyBorder="1" applyAlignment="1">
      <alignment horizontal="center" vertical="center"/>
    </xf>
    <xf numFmtId="0" fontId="1" fillId="8" borderId="51" xfId="27" applyFill="1" applyBorder="1" applyAlignment="1">
      <alignment horizontal="center" vertical="center"/>
    </xf>
    <xf numFmtId="0" fontId="1" fillId="8" borderId="58" xfId="27" applyFill="1" applyBorder="1" applyAlignment="1">
      <alignment horizontal="center" vertical="center"/>
    </xf>
    <xf numFmtId="0" fontId="1" fillId="8" borderId="127" xfId="27" applyFill="1" applyBorder="1" applyAlignment="1">
      <alignment horizontal="center"/>
    </xf>
    <xf numFmtId="0" fontId="1" fillId="8" borderId="128" xfId="27" applyFill="1" applyBorder="1" applyAlignment="1">
      <alignment horizontal="center"/>
    </xf>
    <xf numFmtId="0" fontId="1" fillId="8" borderId="75" xfId="27" applyFill="1" applyBorder="1" applyAlignment="1">
      <alignment horizontal="center"/>
    </xf>
    <xf numFmtId="0" fontId="37" fillId="18" borderId="30" xfId="5" applyFont="1" applyFill="1" applyBorder="1" applyAlignment="1">
      <alignment horizontal="center" vertical="center" wrapText="1"/>
    </xf>
    <xf numFmtId="0" fontId="37" fillId="18" borderId="31" xfId="5" applyFont="1" applyFill="1" applyBorder="1" applyAlignment="1">
      <alignment horizontal="center" vertical="center" wrapText="1"/>
    </xf>
    <xf numFmtId="0" fontId="37" fillId="21" borderId="30" xfId="5" applyFont="1" applyFill="1" applyBorder="1" applyAlignment="1">
      <alignment horizontal="center" vertical="center" wrapText="1"/>
    </xf>
    <xf numFmtId="0" fontId="37" fillId="21" borderId="31" xfId="5" applyFont="1" applyFill="1" applyBorder="1" applyAlignment="1">
      <alignment horizontal="center" vertical="center" wrapText="1"/>
    </xf>
    <xf numFmtId="0" fontId="37" fillId="18" borderId="32" xfId="5" applyFont="1" applyFill="1" applyBorder="1" applyAlignment="1">
      <alignment horizontal="center" vertical="center" wrapText="1"/>
    </xf>
    <xf numFmtId="0" fontId="1" fillId="25" borderId="43" xfId="27" applyFill="1" applyBorder="1" applyAlignment="1">
      <alignment horizontal="center"/>
    </xf>
    <xf numFmtId="0" fontId="1" fillId="25" borderId="40" xfId="27" applyFill="1" applyBorder="1" applyAlignment="1">
      <alignment horizontal="center"/>
    </xf>
    <xf numFmtId="0" fontId="1" fillId="25" borderId="41" xfId="27" applyFill="1" applyBorder="1" applyAlignment="1">
      <alignment horizontal="center"/>
    </xf>
    <xf numFmtId="0" fontId="29" fillId="0" borderId="0" xfId="27" applyFont="1" applyAlignment="1">
      <alignment horizontal="center"/>
    </xf>
    <xf numFmtId="0" fontId="1" fillId="42" borderId="133" xfId="27" applyFill="1" applyBorder="1" applyAlignment="1">
      <alignment horizontal="center"/>
    </xf>
    <xf numFmtId="0" fontId="1" fillId="42" borderId="134" xfId="27" applyFill="1" applyBorder="1" applyAlignment="1">
      <alignment horizontal="center"/>
    </xf>
    <xf numFmtId="0" fontId="1" fillId="42" borderId="135" xfId="27" applyFill="1" applyBorder="1" applyAlignment="1">
      <alignment horizontal="center" vertical="center"/>
    </xf>
    <xf numFmtId="0" fontId="1" fillId="42" borderId="137" xfId="27" applyFill="1" applyBorder="1" applyAlignment="1">
      <alignment horizontal="center" vertical="center"/>
    </xf>
    <xf numFmtId="0" fontId="1" fillId="42" borderId="136" xfId="27" applyFill="1" applyBorder="1" applyAlignment="1">
      <alignment horizontal="center" vertical="center"/>
    </xf>
    <xf numFmtId="0" fontId="1" fillId="42" borderId="138" xfId="27" applyFill="1" applyBorder="1" applyAlignment="1">
      <alignment horizontal="center" vertical="center"/>
    </xf>
    <xf numFmtId="0" fontId="10" fillId="0" borderId="117" xfId="1" applyBorder="1" applyAlignment="1">
      <alignment horizontal="left" vertical="center" wrapText="1"/>
    </xf>
    <xf numFmtId="0" fontId="10" fillId="0" borderId="117" xfId="1" applyBorder="1" applyAlignment="1">
      <alignment horizontal="center" vertical="center" wrapText="1"/>
    </xf>
    <xf numFmtId="0" fontId="10" fillId="39" borderId="118" xfId="1" applyFill="1" applyBorder="1" applyAlignment="1">
      <alignment horizontal="left" vertical="center" wrapText="1"/>
    </xf>
    <xf numFmtId="0" fontId="10" fillId="39" borderId="122" xfId="1" applyFill="1" applyBorder="1" applyAlignment="1">
      <alignment horizontal="left" vertical="center" wrapText="1"/>
    </xf>
    <xf numFmtId="0" fontId="10" fillId="39" borderId="118" xfId="1" applyFill="1" applyBorder="1" applyAlignment="1">
      <alignment horizontal="center" vertical="center" wrapText="1"/>
    </xf>
    <xf numFmtId="0" fontId="10" fillId="39" borderId="122" xfId="1" applyFill="1" applyBorder="1" applyAlignment="1">
      <alignment horizontal="center" vertical="center" wrapText="1"/>
    </xf>
    <xf numFmtId="0" fontId="10" fillId="9" borderId="117" xfId="1" applyFill="1" applyBorder="1" applyAlignment="1">
      <alignment horizontal="left" vertical="center" wrapText="1"/>
    </xf>
    <xf numFmtId="0" fontId="10" fillId="9" borderId="117" xfId="1" applyFill="1" applyBorder="1" applyAlignment="1">
      <alignment horizontal="center" vertical="center" wrapText="1"/>
    </xf>
    <xf numFmtId="0" fontId="10" fillId="39" borderId="117" xfId="1" applyFill="1" applyBorder="1" applyAlignment="1">
      <alignment horizontal="left" vertical="center" wrapText="1"/>
    </xf>
    <xf numFmtId="0" fontId="10" fillId="39" borderId="123" xfId="1" applyFill="1" applyBorder="1" applyAlignment="1">
      <alignment horizontal="left" vertical="center" wrapText="1"/>
    </xf>
    <xf numFmtId="0" fontId="10" fillId="39" borderId="117" xfId="1" applyFill="1" applyBorder="1" applyAlignment="1">
      <alignment horizontal="center" vertical="center" wrapText="1"/>
    </xf>
    <xf numFmtId="0" fontId="10" fillId="39" borderId="123" xfId="1" applyFill="1" applyBorder="1" applyAlignment="1">
      <alignment horizontal="center" vertical="center" wrapText="1"/>
    </xf>
    <xf numFmtId="0" fontId="50" fillId="38" borderId="117" xfId="1" applyFont="1" applyFill="1" applyBorder="1" applyAlignment="1">
      <alignment horizontal="center" vertical="center" wrapText="1"/>
    </xf>
    <xf numFmtId="0" fontId="50" fillId="38" borderId="119" xfId="1" applyFont="1" applyFill="1" applyBorder="1" applyAlignment="1">
      <alignment horizontal="center" vertical="center"/>
    </xf>
    <xf numFmtId="0" fontId="50" fillId="38" borderId="120" xfId="1" applyFont="1" applyFill="1" applyBorder="1" applyAlignment="1">
      <alignment horizontal="center" vertical="center" wrapText="1"/>
    </xf>
    <xf numFmtId="0" fontId="50" fillId="38" borderId="121" xfId="1" applyFont="1" applyFill="1" applyBorder="1" applyAlignment="1">
      <alignment horizontal="center" vertical="center"/>
    </xf>
    <xf numFmtId="0" fontId="50" fillId="38" borderId="117" xfId="1" applyFont="1" applyFill="1" applyBorder="1" applyAlignment="1">
      <alignment horizontal="center" vertical="center"/>
    </xf>
    <xf numFmtId="0" fontId="50" fillId="38" borderId="118" xfId="1" applyFont="1" applyFill="1" applyBorder="1" applyAlignment="1">
      <alignment horizontal="center" vertical="center" wrapText="1"/>
    </xf>
    <xf numFmtId="0" fontId="50" fillId="38" borderId="122" xfId="1" applyFont="1" applyFill="1" applyBorder="1" applyAlignment="1">
      <alignment horizontal="center" vertical="center" wrapText="1"/>
    </xf>
    <xf numFmtId="0" fontId="34" fillId="0" borderId="34" xfId="27" applyFont="1" applyBorder="1" applyAlignment="1">
      <alignment horizontal="left" vertical="center" wrapText="1" indent="1"/>
    </xf>
    <xf numFmtId="0" fontId="34" fillId="0" borderId="37" xfId="27" applyFont="1" applyBorder="1" applyAlignment="1">
      <alignment horizontal="left" vertical="center" wrapText="1" indent="1"/>
    </xf>
    <xf numFmtId="0" fontId="49" fillId="0" borderId="34" xfId="27" applyFont="1" applyBorder="1" applyAlignment="1">
      <alignment horizontal="left" vertical="center" wrapText="1"/>
    </xf>
    <xf numFmtId="0" fontId="49" fillId="0" borderId="37" xfId="27" applyFont="1" applyBorder="1" applyAlignment="1">
      <alignment horizontal="left" vertical="center" wrapText="1"/>
    </xf>
    <xf numFmtId="0" fontId="1" fillId="3" borderId="34" xfId="27" applyFill="1" applyBorder="1" applyAlignment="1">
      <alignment horizontal="center"/>
    </xf>
    <xf numFmtId="0" fontId="1" fillId="3" borderId="37" xfId="27" applyFill="1" applyBorder="1" applyAlignment="1">
      <alignment horizontal="center"/>
    </xf>
    <xf numFmtId="0" fontId="1" fillId="0" borderId="34" xfId="27" applyBorder="1" applyAlignment="1">
      <alignment horizontal="left" wrapText="1"/>
    </xf>
    <xf numFmtId="0" fontId="1" fillId="0" borderId="37" xfId="27" applyBorder="1" applyAlignment="1">
      <alignment horizontal="left" wrapText="1"/>
    </xf>
    <xf numFmtId="3" fontId="1" fillId="8" borderId="19" xfId="27" applyNumberFormat="1" applyFill="1" applyBorder="1" applyAlignment="1">
      <alignment horizontal="center" vertical="center"/>
    </xf>
    <xf numFmtId="0" fontId="37" fillId="18" borderId="19" xfId="5" applyFont="1" applyFill="1" applyBorder="1" applyAlignment="1">
      <alignment horizontal="center" vertical="center" wrapText="1"/>
    </xf>
    <xf numFmtId="0" fontId="37" fillId="21" borderId="19" xfId="5" applyFont="1" applyFill="1" applyBorder="1" applyAlignment="1">
      <alignment horizontal="center" vertical="center" wrapText="1"/>
    </xf>
    <xf numFmtId="0" fontId="29" fillId="0" borderId="0" xfId="30" applyFont="1" applyAlignment="1">
      <alignment horizontal="center" vertical="center" textRotation="90"/>
    </xf>
    <xf numFmtId="0" fontId="29" fillId="0" borderId="44" xfId="30" applyFont="1" applyBorder="1" applyAlignment="1">
      <alignment horizontal="center" vertical="center" wrapText="1"/>
    </xf>
    <xf numFmtId="0" fontId="29" fillId="23" borderId="20" xfId="30" applyFont="1" applyFill="1" applyBorder="1" applyAlignment="1">
      <alignment horizontal="center" vertical="center" wrapText="1"/>
    </xf>
    <xf numFmtId="0" fontId="29" fillId="23" borderId="39" xfId="30" applyFont="1" applyFill="1" applyBorder="1" applyAlignment="1">
      <alignment horizontal="center" vertical="center" wrapText="1"/>
    </xf>
    <xf numFmtId="0" fontId="29" fillId="23" borderId="21" xfId="30" applyFont="1" applyFill="1" applyBorder="1" applyAlignment="1">
      <alignment horizontal="center" vertical="center" wrapText="1"/>
    </xf>
    <xf numFmtId="0" fontId="69" fillId="3" borderId="20" xfId="30" applyFont="1" applyFill="1" applyBorder="1" applyAlignment="1">
      <alignment horizontal="center" vertical="center"/>
    </xf>
    <xf numFmtId="0" fontId="69" fillId="3" borderId="39" xfId="30" applyFont="1" applyFill="1" applyBorder="1" applyAlignment="1">
      <alignment horizontal="center" vertical="center"/>
    </xf>
    <xf numFmtId="0" fontId="69" fillId="3" borderId="21" xfId="30" applyFont="1" applyFill="1" applyBorder="1" applyAlignment="1">
      <alignment horizontal="center" vertical="center"/>
    </xf>
    <xf numFmtId="0" fontId="29" fillId="0" borderId="19" xfId="30" applyFont="1" applyBorder="1" applyAlignment="1">
      <alignment horizontal="center" vertical="center" textRotation="90"/>
    </xf>
    <xf numFmtId="0" fontId="29" fillId="0" borderId="20" xfId="30" applyFont="1" applyBorder="1" applyAlignment="1">
      <alignment horizontal="center" vertical="center" wrapText="1"/>
    </xf>
    <xf numFmtId="0" fontId="29" fillId="0" borderId="35" xfId="30" applyFont="1" applyBorder="1" applyAlignment="1">
      <alignment horizontal="center" vertical="center" textRotation="90"/>
    </xf>
    <xf numFmtId="0" fontId="29" fillId="0" borderId="36" xfId="30" applyFont="1" applyBorder="1" applyAlignment="1">
      <alignment horizontal="center" vertical="center" wrapText="1"/>
    </xf>
    <xf numFmtId="0" fontId="69" fillId="0" borderId="19" xfId="30" applyFont="1" applyBorder="1" applyAlignment="1">
      <alignment horizontal="center" vertical="center"/>
    </xf>
    <xf numFmtId="0" fontId="29" fillId="15" borderId="25" xfId="27" applyFont="1" applyFill="1" applyBorder="1" applyAlignment="1">
      <alignment horizontal="center" vertical="center" wrapText="1"/>
    </xf>
    <xf numFmtId="0" fontId="29" fillId="15" borderId="26" xfId="27" applyFont="1" applyFill="1" applyBorder="1" applyAlignment="1">
      <alignment horizontal="center" vertical="center" wrapText="1"/>
    </xf>
    <xf numFmtId="0" fontId="29" fillId="15" borderId="27" xfId="27" applyFont="1" applyFill="1" applyBorder="1" applyAlignment="1">
      <alignment horizontal="center" vertical="center" wrapText="1"/>
    </xf>
    <xf numFmtId="0" fontId="29" fillId="14" borderId="23" xfId="27" applyFont="1" applyFill="1" applyBorder="1" applyAlignment="1">
      <alignment horizontal="right"/>
    </xf>
    <xf numFmtId="0" fontId="1" fillId="0" borderId="0" xfId="27" applyAlignment="1">
      <alignment horizontal="center"/>
    </xf>
    <xf numFmtId="0" fontId="29" fillId="14" borderId="23" xfId="27" applyFont="1" applyFill="1" applyBorder="1" applyAlignment="1">
      <alignment horizontal="center" vertical="center"/>
    </xf>
    <xf numFmtId="43" fontId="29" fillId="14" borderId="23" xfId="29" applyFont="1" applyFill="1" applyBorder="1" applyAlignment="1">
      <alignment horizontal="center" vertical="center" wrapText="1"/>
    </xf>
    <xf numFmtId="0" fontId="29" fillId="14" borderId="25" xfId="27" applyFont="1" applyFill="1" applyBorder="1" applyAlignment="1">
      <alignment horizontal="center" vertical="center"/>
    </xf>
    <xf numFmtId="0" fontId="29" fillId="14" borderId="26" xfId="27" applyFont="1" applyFill="1" applyBorder="1" applyAlignment="1">
      <alignment horizontal="center" vertical="center"/>
    </xf>
    <xf numFmtId="0" fontId="29" fillId="14" borderId="27" xfId="27" applyFont="1" applyFill="1" applyBorder="1" applyAlignment="1">
      <alignment horizontal="center" vertical="center"/>
    </xf>
    <xf numFmtId="0" fontId="29" fillId="14" borderId="25" xfId="27" applyFont="1" applyFill="1" applyBorder="1" applyAlignment="1">
      <alignment horizontal="center" vertical="center" wrapText="1"/>
    </xf>
    <xf numFmtId="0" fontId="29" fillId="14" borderId="26" xfId="27" applyFont="1" applyFill="1" applyBorder="1" applyAlignment="1">
      <alignment horizontal="center" vertical="center" wrapText="1"/>
    </xf>
    <xf numFmtId="0" fontId="29" fillId="14" borderId="27" xfId="27" applyFont="1" applyFill="1" applyBorder="1" applyAlignment="1">
      <alignment horizontal="center" vertical="center" wrapText="1"/>
    </xf>
    <xf numFmtId="0" fontId="1" fillId="0" borderId="0" xfId="19" applyFont="1"/>
    <xf numFmtId="0" fontId="33" fillId="0" borderId="0" xfId="0" applyFont="1"/>
  </cellXfs>
  <cellStyles count="34">
    <cellStyle name="Comma" xfId="33" builtinId="3"/>
    <cellStyle name="Comma 2" xfId="4" xr:uid="{00000000-0005-0000-0000-000000000000}"/>
    <cellStyle name="Comma 3" xfId="15" xr:uid="{00000000-0005-0000-0000-000001000000}"/>
    <cellStyle name="Comma 4" xfId="20" xr:uid="{00000000-0005-0000-0000-000002000000}"/>
    <cellStyle name="Comma 5" xfId="26" xr:uid="{00000000-0005-0000-0000-000003000000}"/>
    <cellStyle name="Comma 6" xfId="29" xr:uid="{00000000-0005-0000-0000-000004000000}"/>
    <cellStyle name="Hyperlink" xfId="32" builtinId="8"/>
    <cellStyle name="Hyperlink 2" xfId="16" xr:uid="{00000000-0005-0000-0000-000005000000}"/>
    <cellStyle name="Normal" xfId="0" builtinId="0"/>
    <cellStyle name="Normal 2" xfId="2" xr:uid="{00000000-0005-0000-0000-000006000000}"/>
    <cellStyle name="Normal 3" xfId="6" xr:uid="{00000000-0005-0000-0000-000007000000}"/>
    <cellStyle name="Normal 4" xfId="13" xr:uid="{00000000-0005-0000-0000-000008000000}"/>
    <cellStyle name="Normal 5" xfId="19" xr:uid="{00000000-0005-0000-0000-000009000000}"/>
    <cellStyle name="Normal 6" xfId="22" xr:uid="{00000000-0005-0000-0000-00000A000000}"/>
    <cellStyle name="Normal 7" xfId="24" xr:uid="{00000000-0005-0000-0000-00000B000000}"/>
    <cellStyle name="Normal 8" xfId="27" xr:uid="{00000000-0005-0000-0000-00000C000000}"/>
    <cellStyle name="Percent 2" xfId="3" xr:uid="{00000000-0005-0000-0000-00000D000000}"/>
    <cellStyle name="Percent 3" xfId="7" xr:uid="{00000000-0005-0000-0000-00000E000000}"/>
    <cellStyle name="Percent 4" xfId="14" xr:uid="{00000000-0005-0000-0000-00000F000000}"/>
    <cellStyle name="Percent 5" xfId="21" xr:uid="{00000000-0005-0000-0000-000010000000}"/>
    <cellStyle name="Percent 6" xfId="23" xr:uid="{00000000-0005-0000-0000-000011000000}"/>
    <cellStyle name="Percent 7" xfId="25" xr:uid="{00000000-0005-0000-0000-000012000000}"/>
    <cellStyle name="Percent 8" xfId="28" xr:uid="{00000000-0005-0000-0000-000013000000}"/>
    <cellStyle name="Данные %" xfId="17" xr:uid="{00000000-0005-0000-0000-000015000000}"/>
    <cellStyle name="Денежный 2" xfId="8" xr:uid="{00000000-0005-0000-0000-000016000000}"/>
    <cellStyle name="Обычный 2" xfId="1" xr:uid="{00000000-0005-0000-0000-000018000000}"/>
    <cellStyle name="Обычный 3" xfId="9" xr:uid="{00000000-0005-0000-0000-000019000000}"/>
    <cellStyle name="Обычный 3 2" xfId="30" xr:uid="{00000000-0005-0000-0000-00001A000000}"/>
    <cellStyle name="Обычный_Шаблон паспорта проекта_1" xfId="5" xr:uid="{00000000-0005-0000-0000-00001B000000}"/>
    <cellStyle name="Процентный 2" xfId="11" xr:uid="{00000000-0005-0000-0000-00001C000000}"/>
    <cellStyle name="Процентный 3" xfId="12" xr:uid="{00000000-0005-0000-0000-00001D000000}"/>
    <cellStyle name="Процентный 3 2" xfId="31" xr:uid="{00000000-0005-0000-0000-00001E000000}"/>
    <cellStyle name="Процентный 5" xfId="18" xr:uid="{00000000-0005-0000-0000-00001F000000}"/>
    <cellStyle name="Финансовый 2" xfId="10" xr:uid="{00000000-0005-0000-0000-000020000000}"/>
  </cellStyles>
  <dxfs count="344">
    <dxf>
      <font>
        <color indexed="55"/>
      </font>
    </dxf>
    <dxf>
      <font>
        <color indexed="55"/>
      </font>
    </dxf>
    <dxf>
      <font>
        <color indexed="55"/>
      </font>
    </dxf>
    <dxf>
      <fill>
        <patternFill patternType="lightUp">
          <fgColor theme="0" tint="-0.499984740745262"/>
          <bgColor theme="2"/>
        </patternFill>
      </fill>
    </dxf>
    <dxf>
      <font>
        <color indexed="55"/>
      </font>
    </dxf>
    <dxf>
      <fill>
        <patternFill patternType="lightUp">
          <fgColor theme="0" tint="-0.499984740745262"/>
          <bgColor theme="2"/>
        </patternFill>
      </fill>
    </dxf>
    <dxf>
      <font>
        <color indexed="55"/>
      </font>
    </dxf>
    <dxf>
      <font>
        <color indexed="55"/>
      </font>
    </dxf>
    <dxf>
      <font>
        <color indexed="55"/>
      </font>
    </dxf>
    <dxf>
      <font>
        <color rgb="FFFF0000"/>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rgb="FFFF0000"/>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ill>
        <patternFill patternType="lightUp">
          <fgColor theme="0" tint="-0.499984740745262"/>
        </patternFill>
      </fill>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theme="9" tint="-0.499984740745262"/>
      </font>
      <fill>
        <patternFill>
          <bgColor theme="9" tint="0.79998168889431442"/>
        </patternFill>
      </fill>
    </dxf>
    <dxf>
      <font>
        <color theme="5" tint="-0.499984740745262"/>
      </font>
      <fill>
        <patternFill>
          <bgColor theme="5" tint="0.79998168889431442"/>
        </patternFill>
      </fill>
    </dxf>
    <dxf>
      <fill>
        <patternFill>
          <bgColor theme="9" tint="0.39994506668294322"/>
        </patternFill>
      </fill>
    </dxf>
    <dxf>
      <fill>
        <patternFill>
          <bgColor rgb="FFF65050"/>
        </patternFill>
      </fill>
    </dxf>
    <dxf>
      <fill>
        <patternFill>
          <bgColor theme="9" tint="0.39994506668294322"/>
        </patternFill>
      </fill>
    </dxf>
    <dxf>
      <fill>
        <patternFill>
          <bgColor rgb="FFF65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5.xml"/><Relationship Id="rId50" Type="http://schemas.openxmlformats.org/officeDocument/2006/relationships/externalLink" Target="externalLinks/externalLink8.xml"/><Relationship Id="rId55"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3.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2.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1.xml"/><Relationship Id="rId48" Type="http://schemas.openxmlformats.org/officeDocument/2006/relationships/externalLink" Target="externalLinks/externalLink6.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externalLink" Target="externalLinks/externalLink9.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4.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'Расчет эффективности'!$C$34</c:f>
              <c:strCache>
                <c:ptCount val="1"/>
                <c:pt idx="0">
                  <c:v>Экономический эффект</c:v>
                </c:pt>
              </c:strCache>
            </c:strRef>
          </c:tx>
          <c:spPr>
            <a:solidFill>
              <a:srgbClr val="00B0F0"/>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RU"/>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'Расчет эффективности'!$I$32:$AQ$32</c:f>
              <c:numCache>
                <c:formatCode>General</c:formatCode>
                <c:ptCount val="15"/>
                <c:pt idx="0">
                  <c:v>2016</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2050</c:v>
                </c:pt>
              </c:numCache>
            </c:numRef>
          </c:cat>
          <c:val>
            <c:numRef>
              <c:f>'Расчет эффективности'!$I$34:$AQ$34</c:f>
              <c:numCache>
                <c:formatCode>#,##0</c:formatCode>
                <c:ptCount val="15"/>
                <c:pt idx="0">
                  <c:v>0</c:v>
                </c:pt>
                <c:pt idx="1">
                  <c:v>0</c:v>
                </c:pt>
                <c:pt idx="2">
                  <c:v>0</c:v>
                </c:pt>
                <c:pt idx="3">
                  <c:v>0</c:v>
                </c:pt>
                <c:pt idx="4">
                  <c:v>121.74192388070652</c:v>
                </c:pt>
                <c:pt idx="5">
                  <c:v>258.38234363789832</c:v>
                </c:pt>
                <c:pt idx="6">
                  <c:v>258.38234363789832</c:v>
                </c:pt>
                <c:pt idx="7">
                  <c:v>258.38234363789832</c:v>
                </c:pt>
                <c:pt idx="8">
                  <c:v>258.38234363789832</c:v>
                </c:pt>
                <c:pt idx="9">
                  <c:v>204.69457005123513</c:v>
                </c:pt>
                <c:pt idx="10">
                  <c:v>204.69457005123513</c:v>
                </c:pt>
                <c:pt idx="11">
                  <c:v>180.86556415639694</c:v>
                </c:pt>
                <c:pt idx="12">
                  <c:v>180.86556415639694</c:v>
                </c:pt>
                <c:pt idx="13">
                  <c:v>0</c:v>
                </c:pt>
                <c:pt idx="14">
                  <c:v>0</c:v>
                </c:pt>
              </c:numCache>
            </c:numRef>
          </c:val>
          <c:extLst>
            <c:ext xmlns:c16="http://schemas.microsoft.com/office/drawing/2014/chart" uri="{C3380CC4-5D6E-409C-BE32-E72D297353CC}">
              <c16:uniqueId val="{00000001-EF92-409C-A8AE-B00A12C313CD}"/>
            </c:ext>
          </c:extLst>
        </c:ser>
        <c:ser>
          <c:idx val="2"/>
          <c:order val="1"/>
          <c:tx>
            <c:strRef>
              <c:f>'Расчет эффективности'!$C$83</c:f>
              <c:strCache>
                <c:ptCount val="1"/>
                <c:pt idx="0">
                  <c:v>TCO</c:v>
                </c:pt>
              </c:strCache>
            </c:strRef>
          </c:tx>
          <c:spPr>
            <a:solidFill>
              <a:schemeClr val="accent1">
                <a:lumMod val="20000"/>
                <a:lumOff val="80000"/>
              </a:schemeClr>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RU"/>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'Расчет эффективности'!$I$32:$AQ$32</c:f>
              <c:numCache>
                <c:formatCode>General</c:formatCode>
                <c:ptCount val="15"/>
                <c:pt idx="0">
                  <c:v>2016</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2050</c:v>
                </c:pt>
              </c:numCache>
            </c:numRef>
          </c:cat>
          <c:val>
            <c:numRef>
              <c:f>'Расчет эффективности'!$I$83:$AQ$83</c:f>
              <c:numCache>
                <c:formatCode>#,##0</c:formatCode>
                <c:ptCount val="15"/>
                <c:pt idx="0">
                  <c:v>0</c:v>
                </c:pt>
                <c:pt idx="1">
                  <c:v>-8.5784269999999996</c:v>
                </c:pt>
                <c:pt idx="2">
                  <c:v>-4.6000000000000005</c:v>
                </c:pt>
                <c:pt idx="3">
                  <c:v>-72.502757849999995</c:v>
                </c:pt>
                <c:pt idx="4">
                  <c:v>-170.49</c:v>
                </c:pt>
                <c:pt idx="5">
                  <c:v>-173.19890000000004</c:v>
                </c:pt>
                <c:pt idx="6">
                  <c:v>-74.398899999999998</c:v>
                </c:pt>
                <c:pt idx="7">
                  <c:v>-39.398899999999998</c:v>
                </c:pt>
                <c:pt idx="8">
                  <c:v>-39.398899999999998</c:v>
                </c:pt>
                <c:pt idx="9">
                  <c:v>-4</c:v>
                </c:pt>
                <c:pt idx="10">
                  <c:v>-4</c:v>
                </c:pt>
                <c:pt idx="11">
                  <c:v>0</c:v>
                </c:pt>
                <c:pt idx="12">
                  <c:v>0</c:v>
                </c:pt>
                <c:pt idx="13">
                  <c:v>0</c:v>
                </c:pt>
                <c:pt idx="14">
                  <c:v>0</c:v>
                </c:pt>
              </c:numCache>
            </c:numRef>
          </c:val>
          <c:extLst>
            <c:ext xmlns:c16="http://schemas.microsoft.com/office/drawing/2014/chart" uri="{C3380CC4-5D6E-409C-BE32-E72D297353CC}">
              <c16:uniqueId val="{00000002-EF92-409C-A8AE-B00A12C313CD}"/>
            </c:ext>
          </c:extLst>
        </c:ser>
        <c:dLbls>
          <c:showLegendKey val="0"/>
          <c:showVal val="1"/>
          <c:showCatName val="0"/>
          <c:showSerName val="0"/>
          <c:showPercent val="0"/>
          <c:showBubbleSize val="0"/>
        </c:dLbls>
        <c:gapWidth val="75"/>
        <c:axId val="1588563696"/>
        <c:axId val="1588574096"/>
      </c:barChart>
      <c:lineChart>
        <c:grouping val="standard"/>
        <c:varyColors val="0"/>
        <c:ser>
          <c:idx val="3"/>
          <c:order val="2"/>
          <c:tx>
            <c:strRef>
              <c:f>'Расчет эффективности'!$C$125</c:f>
              <c:strCache>
                <c:ptCount val="1"/>
                <c:pt idx="0">
                  <c:v>Accumulated DCF</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RU"/>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'Расчет эффективности'!$I$125:$AQ$125</c:f>
              <c:numCache>
                <c:formatCode>#,##0</c:formatCode>
                <c:ptCount val="15"/>
                <c:pt idx="0">
                  <c:v>0</c:v>
                </c:pt>
                <c:pt idx="1">
                  <c:v>-11.903366025129637</c:v>
                </c:pt>
                <c:pt idx="2">
                  <c:v>-17.50242586049486</c:v>
                </c:pt>
                <c:pt idx="3">
                  <c:v>-94.914187765747585</c:v>
                </c:pt>
                <c:pt idx="4">
                  <c:v>-140.57094420098227</c:v>
                </c:pt>
                <c:pt idx="5">
                  <c:v>-70.587080435259068</c:v>
                </c:pt>
                <c:pt idx="6">
                  <c:v>62.004703865445592</c:v>
                </c:pt>
                <c:pt idx="7">
                  <c:v>200.43919267074267</c:v>
                </c:pt>
                <c:pt idx="8">
                  <c:v>321.87295478065238</c:v>
                </c:pt>
                <c:pt idx="9">
                  <c:v>419.49748120195756</c:v>
                </c:pt>
                <c:pt idx="10">
                  <c:v>505.1330306943305</c:v>
                </c:pt>
                <c:pt idx="11">
                  <c:v>572.830043014686</c:v>
                </c:pt>
                <c:pt idx="12">
                  <c:v>632.21338715534876</c:v>
                </c:pt>
                <c:pt idx="13">
                  <c:v>632.21338715534876</c:v>
                </c:pt>
                <c:pt idx="14">
                  <c:v>632.21338715534876</c:v>
                </c:pt>
              </c:numCache>
            </c:numRef>
          </c:val>
          <c:smooth val="0"/>
          <c:extLst>
            <c:ext xmlns:c16="http://schemas.microsoft.com/office/drawing/2014/chart" uri="{C3380CC4-5D6E-409C-BE32-E72D297353CC}">
              <c16:uniqueId val="{00000003-EF92-409C-A8AE-B00A12C313CD}"/>
            </c:ext>
          </c:extLst>
        </c:ser>
        <c:dLbls>
          <c:showLegendKey val="0"/>
          <c:showVal val="1"/>
          <c:showCatName val="0"/>
          <c:showSerName val="0"/>
          <c:showPercent val="0"/>
          <c:showBubbleSize val="0"/>
        </c:dLbls>
        <c:marker val="1"/>
        <c:smooth val="0"/>
        <c:axId val="1588563696"/>
        <c:axId val="1588574096"/>
      </c:lineChart>
      <c:catAx>
        <c:axId val="1588563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0"/>
          <a:lstStyle/>
          <a:p>
            <a:pPr>
              <a:defRPr sz="1100" b="0" i="0" u="none" strike="noStrike" kern="1200" baseline="0">
                <a:solidFill>
                  <a:schemeClr val="tx1">
                    <a:lumMod val="65000"/>
                    <a:lumOff val="35000"/>
                  </a:schemeClr>
                </a:solidFill>
                <a:latin typeface="+mn-lt"/>
                <a:ea typeface="+mn-ea"/>
                <a:cs typeface="+mn-cs"/>
              </a:defRPr>
            </a:pPr>
            <a:endParaRPr lang="en-RU"/>
          </a:p>
        </c:txPr>
        <c:crossAx val="1588574096"/>
        <c:crosses val="autoZero"/>
        <c:auto val="1"/>
        <c:lblAlgn val="ctr"/>
        <c:lblOffset val="100"/>
        <c:noMultiLvlLbl val="0"/>
      </c:catAx>
      <c:valAx>
        <c:axId val="1588574096"/>
        <c:scaling>
          <c:orientation val="minMax"/>
        </c:scaling>
        <c:delete val="0"/>
        <c:axPos val="l"/>
        <c:numFmt formatCode="#,##0" sourceLinked="1"/>
        <c:majorTickMark val="none"/>
        <c:minorTickMark val="none"/>
        <c:tickLblPos val="nextTo"/>
        <c:spPr>
          <a:noFill/>
          <a:ln w="12700">
            <a:solidFill>
              <a:schemeClr val="tx1"/>
            </a:solid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RU"/>
          </a:p>
        </c:txPr>
        <c:crossAx val="1588563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RU"/>
        </a:p>
      </c:txPr>
    </c:legend>
    <c:plotVisOnly val="1"/>
    <c:dispBlanksAs val="gap"/>
    <c:showDLblsOverMax val="0"/>
  </c:chart>
  <c:spPr>
    <a:solidFill>
      <a:schemeClr val="bg1"/>
    </a:solidFill>
    <a:ln w="9525" cap="flat" cmpd="sng" algn="ctr">
      <a:solidFill>
        <a:schemeClr val="tx1"/>
      </a:solidFill>
      <a:round/>
    </a:ln>
    <a:effectLst/>
  </c:spPr>
  <c:txPr>
    <a:bodyPr/>
    <a:lstStyle/>
    <a:p>
      <a:pPr>
        <a:defRPr sz="1100"/>
      </a:pPr>
      <a:endParaRPr lang="en-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994320313821039E-2"/>
          <c:y val="0.12273636263200516"/>
          <c:w val="0.89362578036103768"/>
          <c:h val="0.65771229186375346"/>
        </c:manualLayout>
      </c:layout>
      <c:barChart>
        <c:barDir val="col"/>
        <c:grouping val="clustered"/>
        <c:varyColors val="0"/>
        <c:ser>
          <c:idx val="0"/>
          <c:order val="0"/>
          <c:tx>
            <c:strRef>
              <c:f>РП!$B$30</c:f>
              <c:strCache>
                <c:ptCount val="1"/>
                <c:pt idx="0">
                  <c:v>Расходы</c:v>
                </c:pt>
              </c:strCache>
            </c:strRef>
          </c:tx>
          <c:spPr>
            <a:solidFill>
              <a:srgbClr val="00B0F0"/>
            </a:solidFill>
          </c:spPr>
          <c:invertIfNegative val="0"/>
          <c:cat>
            <c:numRef>
              <c:f>РП!$E$17:$P$17</c:f>
              <c:numCache>
                <c:formatCode>General</c:formatCode>
                <c:ptCount val="12"/>
                <c:pt idx="0">
                  <c:v>2020</c:v>
                </c:pt>
                <c:pt idx="1">
                  <c:v>2021</c:v>
                </c:pt>
                <c:pt idx="2">
                  <c:v>2022</c:v>
                </c:pt>
                <c:pt idx="3">
                  <c:v>2023</c:v>
                </c:pt>
                <c:pt idx="4">
                  <c:v>2024</c:v>
                </c:pt>
                <c:pt idx="5">
                  <c:v>2025</c:v>
                </c:pt>
                <c:pt idx="6">
                  <c:v>2026</c:v>
                </c:pt>
                <c:pt idx="7">
                  <c:v>2027</c:v>
                </c:pt>
                <c:pt idx="8">
                  <c:v>2028</c:v>
                </c:pt>
                <c:pt idx="9">
                  <c:v>2029</c:v>
                </c:pt>
                <c:pt idx="10">
                  <c:v>2030</c:v>
                </c:pt>
                <c:pt idx="11">
                  <c:v>2031</c:v>
                </c:pt>
              </c:numCache>
            </c:numRef>
          </c:cat>
          <c:val>
            <c:numRef>
              <c:f>РП!$E$98:$P$98</c:f>
              <c:numCache>
                <c:formatCode>#\ ##0_);[Red]\(#\ ##0\);"-"_);@</c:formatCode>
                <c:ptCount val="12"/>
                <c:pt idx="0">
                  <c:v>0</c:v>
                </c:pt>
                <c:pt idx="1">
                  <c:v>-5800</c:v>
                </c:pt>
                <c:pt idx="2">
                  <c:v>-41300</c:v>
                </c:pt>
                <c:pt idx="3">
                  <c:v>-62500</c:v>
                </c:pt>
                <c:pt idx="4">
                  <c:v>-22500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FC7A-4BDD-8F0C-4939E00B0AC0}"/>
            </c:ext>
          </c:extLst>
        </c:ser>
        <c:ser>
          <c:idx val="3"/>
          <c:order val="2"/>
          <c:tx>
            <c:strRef>
              <c:f>РП!$B$16:$B$17</c:f>
              <c:strCache>
                <c:ptCount val="1"/>
                <c:pt idx="0">
                  <c:v>Эффекты</c:v>
                </c:pt>
              </c:strCache>
            </c:strRef>
          </c:tx>
          <c:spPr>
            <a:solidFill>
              <a:schemeClr val="accent1">
                <a:lumMod val="50000"/>
              </a:schemeClr>
            </a:solidFill>
            <a:ln>
              <a:noFill/>
            </a:ln>
          </c:spPr>
          <c:invertIfNegative val="0"/>
          <c:cat>
            <c:numRef>
              <c:f>РП!$E$17:$P$17</c:f>
              <c:numCache>
                <c:formatCode>General</c:formatCode>
                <c:ptCount val="12"/>
                <c:pt idx="0">
                  <c:v>2020</c:v>
                </c:pt>
                <c:pt idx="1">
                  <c:v>2021</c:v>
                </c:pt>
                <c:pt idx="2">
                  <c:v>2022</c:v>
                </c:pt>
                <c:pt idx="3">
                  <c:v>2023</c:v>
                </c:pt>
                <c:pt idx="4">
                  <c:v>2024</c:v>
                </c:pt>
                <c:pt idx="5">
                  <c:v>2025</c:v>
                </c:pt>
                <c:pt idx="6">
                  <c:v>2026</c:v>
                </c:pt>
                <c:pt idx="7">
                  <c:v>2027</c:v>
                </c:pt>
                <c:pt idx="8">
                  <c:v>2028</c:v>
                </c:pt>
                <c:pt idx="9">
                  <c:v>2029</c:v>
                </c:pt>
                <c:pt idx="10">
                  <c:v>2030</c:v>
                </c:pt>
                <c:pt idx="11">
                  <c:v>2031</c:v>
                </c:pt>
              </c:numCache>
            </c:numRef>
          </c:cat>
          <c:val>
            <c:numRef>
              <c:f>РП!$E$26:$P$26</c:f>
              <c:numCache>
                <c:formatCode>#\ ##0_);[Red]\(#\ ##0\);"-"_);@</c:formatCode>
                <c:ptCount val="12"/>
                <c:pt idx="0">
                  <c:v>0</c:v>
                </c:pt>
                <c:pt idx="1">
                  <c:v>0</c:v>
                </c:pt>
                <c:pt idx="2">
                  <c:v>97912.917985868335</c:v>
                </c:pt>
                <c:pt idx="3">
                  <c:v>180865.56415639693</c:v>
                </c:pt>
                <c:pt idx="4">
                  <c:v>180865.56415639693</c:v>
                </c:pt>
                <c:pt idx="5">
                  <c:v>180865.56415639693</c:v>
                </c:pt>
                <c:pt idx="6">
                  <c:v>180865.56415639693</c:v>
                </c:pt>
                <c:pt idx="7">
                  <c:v>180865.56415639693</c:v>
                </c:pt>
                <c:pt idx="8">
                  <c:v>180865.56415639693</c:v>
                </c:pt>
                <c:pt idx="9">
                  <c:v>180865.56415639693</c:v>
                </c:pt>
                <c:pt idx="10">
                  <c:v>180865.56415639693</c:v>
                </c:pt>
                <c:pt idx="11">
                  <c:v>0</c:v>
                </c:pt>
              </c:numCache>
            </c:numRef>
          </c:val>
          <c:extLst>
            <c:ext xmlns:c16="http://schemas.microsoft.com/office/drawing/2014/chart" uri="{C3380CC4-5D6E-409C-BE32-E72D297353CC}">
              <c16:uniqueId val="{00000001-FC7A-4BDD-8F0C-4939E00B0AC0}"/>
            </c:ext>
          </c:extLst>
        </c:ser>
        <c:dLbls>
          <c:showLegendKey val="0"/>
          <c:showVal val="0"/>
          <c:showCatName val="0"/>
          <c:showSerName val="0"/>
          <c:showPercent val="0"/>
          <c:showBubbleSize val="0"/>
        </c:dLbls>
        <c:gapWidth val="150"/>
        <c:axId val="82373632"/>
        <c:axId val="96469760"/>
      </c:barChart>
      <c:lineChart>
        <c:grouping val="standard"/>
        <c:varyColors val="0"/>
        <c:ser>
          <c:idx val="2"/>
          <c:order val="1"/>
          <c:tx>
            <c:strRef>
              <c:f>РП!$B$63</c:f>
              <c:strCache>
                <c:ptCount val="1"/>
                <c:pt idx="0">
                  <c:v>Накопленный DCF</c:v>
                </c:pt>
              </c:strCache>
            </c:strRef>
          </c:tx>
          <c:spPr>
            <a:ln>
              <a:solidFill>
                <a:schemeClr val="accent5">
                  <a:lumMod val="60000"/>
                  <a:lumOff val="40000"/>
                </a:schemeClr>
              </a:solidFill>
            </a:ln>
          </c:spPr>
          <c:marker>
            <c:symbol val="circle"/>
            <c:size val="6"/>
            <c:spPr>
              <a:solidFill>
                <a:schemeClr val="accent5"/>
              </a:solidFill>
              <a:ln>
                <a:solidFill>
                  <a:schemeClr val="tx1"/>
                </a:solidFill>
              </a:ln>
            </c:spPr>
          </c:marker>
          <c:cat>
            <c:numRef>
              <c:f>РП!$J$17:$P$17</c:f>
              <c:numCache>
                <c:formatCode>General</c:formatCode>
                <c:ptCount val="7"/>
                <c:pt idx="0">
                  <c:v>2025</c:v>
                </c:pt>
                <c:pt idx="1">
                  <c:v>2026</c:v>
                </c:pt>
                <c:pt idx="2">
                  <c:v>2027</c:v>
                </c:pt>
                <c:pt idx="3">
                  <c:v>2028</c:v>
                </c:pt>
                <c:pt idx="4">
                  <c:v>2029</c:v>
                </c:pt>
                <c:pt idx="5">
                  <c:v>2030</c:v>
                </c:pt>
                <c:pt idx="6">
                  <c:v>2031</c:v>
                </c:pt>
              </c:numCache>
            </c:numRef>
          </c:cat>
          <c:val>
            <c:numRef>
              <c:f>РП!$E$63:$P$63</c:f>
              <c:numCache>
                <c:formatCode>#\ ##0_);[Red]\(#\ ##0\);"-"_);@</c:formatCode>
                <c:ptCount val="12"/>
                <c:pt idx="0">
                  <c:v>0</c:v>
                </c:pt>
                <c:pt idx="1">
                  <c:v>-5432.1977071738247</c:v>
                </c:pt>
                <c:pt idx="2">
                  <c:v>-22496.354828874661</c:v>
                </c:pt>
                <c:pt idx="3">
                  <c:v>-38309.98732145832</c:v>
                </c:pt>
                <c:pt idx="4">
                  <c:v>-26325.893088462512</c:v>
                </c:pt>
                <c:pt idx="5">
                  <c:v>-3336.5150163843391</c:v>
                </c:pt>
                <c:pt idx="6">
                  <c:v>16829.606099473709</c:v>
                </c:pt>
                <c:pt idx="7">
                  <c:v>34499.0683633968</c:v>
                </c:pt>
                <c:pt idx="8">
                  <c:v>48038.4708274679</c:v>
                </c:pt>
                <c:pt idx="9">
                  <c:v>59915.139655600447</c:v>
                </c:pt>
                <c:pt idx="10">
                  <c:v>70333.270206593908</c:v>
                </c:pt>
                <c:pt idx="11">
                  <c:v>70333.270206593908</c:v>
                </c:pt>
              </c:numCache>
            </c:numRef>
          </c:val>
          <c:smooth val="0"/>
          <c:extLst>
            <c:ext xmlns:c16="http://schemas.microsoft.com/office/drawing/2014/chart" uri="{C3380CC4-5D6E-409C-BE32-E72D297353CC}">
              <c16:uniqueId val="{00000002-FC7A-4BDD-8F0C-4939E00B0AC0}"/>
            </c:ext>
          </c:extLst>
        </c:ser>
        <c:dLbls>
          <c:showLegendKey val="0"/>
          <c:showVal val="0"/>
          <c:showCatName val="0"/>
          <c:showSerName val="0"/>
          <c:showPercent val="0"/>
          <c:showBubbleSize val="0"/>
        </c:dLbls>
        <c:marker val="1"/>
        <c:smooth val="0"/>
        <c:axId val="82373632"/>
        <c:axId val="96469760"/>
      </c:lineChart>
      <c:catAx>
        <c:axId val="82373632"/>
        <c:scaling>
          <c:orientation val="minMax"/>
        </c:scaling>
        <c:delete val="0"/>
        <c:axPos val="b"/>
        <c:numFmt formatCode="General" sourceLinked="0"/>
        <c:majorTickMark val="out"/>
        <c:minorTickMark val="none"/>
        <c:tickLblPos val="nextTo"/>
        <c:txPr>
          <a:bodyPr/>
          <a:lstStyle/>
          <a:p>
            <a:pPr>
              <a:defRPr sz="1050"/>
            </a:pPr>
            <a:endParaRPr lang="en-RU"/>
          </a:p>
        </c:txPr>
        <c:crossAx val="96469760"/>
        <c:crosses val="autoZero"/>
        <c:auto val="1"/>
        <c:lblAlgn val="ctr"/>
        <c:lblOffset val="100"/>
        <c:noMultiLvlLbl val="0"/>
      </c:catAx>
      <c:valAx>
        <c:axId val="96469760"/>
        <c:scaling>
          <c:orientation val="minMax"/>
          <c:min val="-65000"/>
        </c:scaling>
        <c:delete val="0"/>
        <c:axPos val="l"/>
        <c:majorGridlines>
          <c:spPr>
            <a:ln>
              <a:noFill/>
            </a:ln>
          </c:spPr>
        </c:majorGridlines>
        <c:numFmt formatCode="#,##0" sourceLinked="0"/>
        <c:majorTickMark val="out"/>
        <c:minorTickMark val="none"/>
        <c:tickLblPos val="nextTo"/>
        <c:txPr>
          <a:bodyPr/>
          <a:lstStyle/>
          <a:p>
            <a:pPr>
              <a:defRPr sz="1000"/>
            </a:pPr>
            <a:endParaRPr lang="en-RU"/>
          </a:p>
        </c:txPr>
        <c:crossAx val="82373632"/>
        <c:crosses val="autoZero"/>
        <c:crossBetween val="between"/>
        <c:dispUnits>
          <c:builtInUnit val="thousands"/>
        </c:dispUnits>
      </c:valAx>
    </c:plotArea>
    <c:legend>
      <c:legendPos val="b"/>
      <c:legendEntry>
        <c:idx val="0"/>
        <c:txPr>
          <a:bodyPr/>
          <a:lstStyle/>
          <a:p>
            <a:pPr>
              <a:defRPr sz="1000" b="1"/>
            </a:pPr>
            <a:endParaRPr lang="en-RU"/>
          </a:p>
        </c:txPr>
      </c:legendEntry>
      <c:legendEntry>
        <c:idx val="1"/>
        <c:txPr>
          <a:bodyPr/>
          <a:lstStyle/>
          <a:p>
            <a:pPr>
              <a:defRPr sz="1000" b="1"/>
            </a:pPr>
            <a:endParaRPr lang="en-RU"/>
          </a:p>
        </c:txPr>
      </c:legendEntry>
      <c:legendEntry>
        <c:idx val="2"/>
        <c:txPr>
          <a:bodyPr/>
          <a:lstStyle/>
          <a:p>
            <a:pPr>
              <a:defRPr sz="1000" b="1"/>
            </a:pPr>
            <a:endParaRPr lang="en-RU"/>
          </a:p>
        </c:txPr>
      </c:legendEntry>
      <c:layout>
        <c:manualLayout>
          <c:xMode val="edge"/>
          <c:yMode val="edge"/>
          <c:x val="0"/>
          <c:y val="0.84188612285000153"/>
          <c:w val="0.98887612253414048"/>
          <c:h val="0.12843926828538069"/>
        </c:manualLayout>
      </c:layout>
      <c:overlay val="0"/>
      <c:txPr>
        <a:bodyPr/>
        <a:lstStyle/>
        <a:p>
          <a:pPr>
            <a:defRPr sz="1000"/>
          </a:pPr>
          <a:endParaRPr lang="en-RU"/>
        </a:p>
      </c:txPr>
    </c:legend>
    <c:plotVisOnly val="1"/>
    <c:dispBlanksAs val="gap"/>
    <c:showDLblsOverMax val="0"/>
  </c:chart>
  <c:spPr>
    <a:ln w="3175">
      <a:solidFill>
        <a:schemeClr val="accent1"/>
      </a:solidFill>
    </a:ln>
  </c:spPr>
  <c:printSettings>
    <c:headerFooter/>
    <c:pageMargins b="0.75000000000000044" l="0.7000000000000004" r="0.7000000000000004" t="0.75000000000000044" header="0.30000000000000021" footer="0.3000000000000002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994320313821039E-2"/>
          <c:y val="0.12273636263200516"/>
          <c:w val="0.89362578036103768"/>
          <c:h val="0.65771229186375346"/>
        </c:manualLayout>
      </c:layout>
      <c:barChart>
        <c:barDir val="col"/>
        <c:grouping val="clustered"/>
        <c:varyColors val="0"/>
        <c:ser>
          <c:idx val="0"/>
          <c:order val="0"/>
          <c:tx>
            <c:strRef>
              <c:f>'РП (MVP)'!$B$30</c:f>
              <c:strCache>
                <c:ptCount val="1"/>
                <c:pt idx="0">
                  <c:v>Расходы</c:v>
                </c:pt>
              </c:strCache>
            </c:strRef>
          </c:tx>
          <c:spPr>
            <a:solidFill>
              <a:srgbClr val="00B0F0"/>
            </a:solidFill>
          </c:spPr>
          <c:invertIfNegative val="0"/>
          <c:cat>
            <c:numRef>
              <c:f>'РП (MVP)'!$E$17:$P$17</c:f>
              <c:numCache>
                <c:formatCode>General</c:formatCode>
                <c:ptCount val="12"/>
                <c:pt idx="0">
                  <c:v>2020</c:v>
                </c:pt>
                <c:pt idx="1">
                  <c:v>2021</c:v>
                </c:pt>
                <c:pt idx="2">
                  <c:v>2022</c:v>
                </c:pt>
                <c:pt idx="3">
                  <c:v>2023</c:v>
                </c:pt>
                <c:pt idx="4">
                  <c:v>2024</c:v>
                </c:pt>
                <c:pt idx="5">
                  <c:v>2025</c:v>
                </c:pt>
                <c:pt idx="6">
                  <c:v>2026</c:v>
                </c:pt>
                <c:pt idx="7">
                  <c:v>2027</c:v>
                </c:pt>
                <c:pt idx="8">
                  <c:v>2028</c:v>
                </c:pt>
                <c:pt idx="9">
                  <c:v>2029</c:v>
                </c:pt>
                <c:pt idx="10">
                  <c:v>2030</c:v>
                </c:pt>
                <c:pt idx="11">
                  <c:v>2031</c:v>
                </c:pt>
              </c:numCache>
            </c:numRef>
          </c:cat>
          <c:val>
            <c:numRef>
              <c:f>'РП (MVP)'!$E$98:$P$98</c:f>
              <c:numCache>
                <c:formatCode>#\ ##0_);[Red]\(#\ ##0\);"-"_);@</c:formatCode>
                <c:ptCount val="12"/>
                <c:pt idx="0">
                  <c:v>0</c:v>
                </c:pt>
                <c:pt idx="1">
                  <c:v>-5060.1208865067047</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5FC9-4483-9347-31CE4A41FEB3}"/>
            </c:ext>
          </c:extLst>
        </c:ser>
        <c:ser>
          <c:idx val="3"/>
          <c:order val="2"/>
          <c:tx>
            <c:strRef>
              <c:f>'РП (MVP)'!$B$16:$B$17</c:f>
              <c:strCache>
                <c:ptCount val="1"/>
                <c:pt idx="0">
                  <c:v>Эффекты</c:v>
                </c:pt>
              </c:strCache>
            </c:strRef>
          </c:tx>
          <c:spPr>
            <a:solidFill>
              <a:schemeClr val="accent1">
                <a:lumMod val="50000"/>
              </a:schemeClr>
            </a:solidFill>
            <a:ln>
              <a:noFill/>
            </a:ln>
          </c:spPr>
          <c:invertIfNegative val="0"/>
          <c:cat>
            <c:numRef>
              <c:f>'РП (MVP)'!$E$17:$P$17</c:f>
              <c:numCache>
                <c:formatCode>General</c:formatCode>
                <c:ptCount val="12"/>
                <c:pt idx="0">
                  <c:v>2020</c:v>
                </c:pt>
                <c:pt idx="1">
                  <c:v>2021</c:v>
                </c:pt>
                <c:pt idx="2">
                  <c:v>2022</c:v>
                </c:pt>
                <c:pt idx="3">
                  <c:v>2023</c:v>
                </c:pt>
                <c:pt idx="4">
                  <c:v>2024</c:v>
                </c:pt>
                <c:pt idx="5">
                  <c:v>2025</c:v>
                </c:pt>
                <c:pt idx="6">
                  <c:v>2026</c:v>
                </c:pt>
                <c:pt idx="7">
                  <c:v>2027</c:v>
                </c:pt>
                <c:pt idx="8">
                  <c:v>2028</c:v>
                </c:pt>
                <c:pt idx="9">
                  <c:v>2029</c:v>
                </c:pt>
                <c:pt idx="10">
                  <c:v>2030</c:v>
                </c:pt>
                <c:pt idx="11">
                  <c:v>2031</c:v>
                </c:pt>
              </c:numCache>
            </c:numRef>
          </c:cat>
          <c:val>
            <c:numRef>
              <c:f>'РП (MVP)'!$E$26:$P$26</c:f>
              <c:numCache>
                <c:formatCode>#\ ##0_);[Red]\(#\ ##0\);"-"_);@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5FC9-4483-9347-31CE4A41FEB3}"/>
            </c:ext>
          </c:extLst>
        </c:ser>
        <c:dLbls>
          <c:showLegendKey val="0"/>
          <c:showVal val="0"/>
          <c:showCatName val="0"/>
          <c:showSerName val="0"/>
          <c:showPercent val="0"/>
          <c:showBubbleSize val="0"/>
        </c:dLbls>
        <c:gapWidth val="150"/>
        <c:axId val="82373632"/>
        <c:axId val="96469760"/>
      </c:barChart>
      <c:lineChart>
        <c:grouping val="standard"/>
        <c:varyColors val="0"/>
        <c:ser>
          <c:idx val="2"/>
          <c:order val="1"/>
          <c:tx>
            <c:strRef>
              <c:f>'РП (MVP)'!$B$63</c:f>
              <c:strCache>
                <c:ptCount val="1"/>
                <c:pt idx="0">
                  <c:v>Накопленный DCF</c:v>
                </c:pt>
              </c:strCache>
            </c:strRef>
          </c:tx>
          <c:spPr>
            <a:ln>
              <a:solidFill>
                <a:schemeClr val="accent5">
                  <a:lumMod val="60000"/>
                  <a:lumOff val="40000"/>
                </a:schemeClr>
              </a:solidFill>
            </a:ln>
          </c:spPr>
          <c:marker>
            <c:symbol val="circle"/>
            <c:size val="6"/>
            <c:spPr>
              <a:solidFill>
                <a:schemeClr val="accent5"/>
              </a:solidFill>
              <a:ln>
                <a:solidFill>
                  <a:schemeClr val="tx1"/>
                </a:solidFill>
              </a:ln>
            </c:spPr>
          </c:marker>
          <c:cat>
            <c:numRef>
              <c:f>'РП (MVP)'!$J$17:$P$17</c:f>
              <c:numCache>
                <c:formatCode>General</c:formatCode>
                <c:ptCount val="7"/>
                <c:pt idx="0">
                  <c:v>2025</c:v>
                </c:pt>
                <c:pt idx="1">
                  <c:v>2026</c:v>
                </c:pt>
                <c:pt idx="2">
                  <c:v>2027</c:v>
                </c:pt>
                <c:pt idx="3">
                  <c:v>2028</c:v>
                </c:pt>
                <c:pt idx="4">
                  <c:v>2029</c:v>
                </c:pt>
                <c:pt idx="5">
                  <c:v>2030</c:v>
                </c:pt>
                <c:pt idx="6">
                  <c:v>2031</c:v>
                </c:pt>
              </c:numCache>
            </c:numRef>
          </c:cat>
          <c:val>
            <c:numRef>
              <c:f>'РП (MVP)'!$E$63:$P$63</c:f>
              <c:numCache>
                <c:formatCode>#\ ##0_);[Red]\(#\ ##0\);"-"_);@</c:formatCode>
                <c:ptCount val="12"/>
                <c:pt idx="0">
                  <c:v>0</c:v>
                </c:pt>
                <c:pt idx="1">
                  <c:v>-4739.2374271903627</c:v>
                </c:pt>
                <c:pt idx="2">
                  <c:v>11432.756124752326</c:v>
                </c:pt>
                <c:pt idx="3">
                  <c:v>25691.250621761312</c:v>
                </c:pt>
                <c:pt idx="4">
                  <c:v>38198.701934927085</c:v>
                </c:pt>
                <c:pt idx="5">
                  <c:v>49170.150455247938</c:v>
                </c:pt>
                <c:pt idx="6">
                  <c:v>58794.228104652197</c:v>
                </c:pt>
                <c:pt idx="7">
                  <c:v>58837.17479021458</c:v>
                </c:pt>
                <c:pt idx="8">
                  <c:v>58837.17479021458</c:v>
                </c:pt>
                <c:pt idx="9">
                  <c:v>58837.17479021458</c:v>
                </c:pt>
                <c:pt idx="10">
                  <c:v>58837.17479021458</c:v>
                </c:pt>
                <c:pt idx="11">
                  <c:v>58837.17479021458</c:v>
                </c:pt>
              </c:numCache>
            </c:numRef>
          </c:val>
          <c:smooth val="0"/>
          <c:extLst>
            <c:ext xmlns:c16="http://schemas.microsoft.com/office/drawing/2014/chart" uri="{C3380CC4-5D6E-409C-BE32-E72D297353CC}">
              <c16:uniqueId val="{00000002-5FC9-4483-9347-31CE4A41FEB3}"/>
            </c:ext>
          </c:extLst>
        </c:ser>
        <c:dLbls>
          <c:showLegendKey val="0"/>
          <c:showVal val="0"/>
          <c:showCatName val="0"/>
          <c:showSerName val="0"/>
          <c:showPercent val="0"/>
          <c:showBubbleSize val="0"/>
        </c:dLbls>
        <c:marker val="1"/>
        <c:smooth val="0"/>
        <c:axId val="82373632"/>
        <c:axId val="96469760"/>
      </c:lineChart>
      <c:catAx>
        <c:axId val="82373632"/>
        <c:scaling>
          <c:orientation val="minMax"/>
        </c:scaling>
        <c:delete val="0"/>
        <c:axPos val="b"/>
        <c:numFmt formatCode="General" sourceLinked="0"/>
        <c:majorTickMark val="out"/>
        <c:minorTickMark val="none"/>
        <c:tickLblPos val="nextTo"/>
        <c:txPr>
          <a:bodyPr/>
          <a:lstStyle/>
          <a:p>
            <a:pPr>
              <a:defRPr sz="1050"/>
            </a:pPr>
            <a:endParaRPr lang="en-RU"/>
          </a:p>
        </c:txPr>
        <c:crossAx val="96469760"/>
        <c:crosses val="autoZero"/>
        <c:auto val="1"/>
        <c:lblAlgn val="ctr"/>
        <c:lblOffset val="100"/>
        <c:noMultiLvlLbl val="0"/>
      </c:catAx>
      <c:valAx>
        <c:axId val="96469760"/>
        <c:scaling>
          <c:orientation val="minMax"/>
          <c:min val="-65000"/>
        </c:scaling>
        <c:delete val="0"/>
        <c:axPos val="l"/>
        <c:majorGridlines>
          <c:spPr>
            <a:ln>
              <a:noFill/>
            </a:ln>
          </c:spPr>
        </c:majorGridlines>
        <c:numFmt formatCode="#,##0" sourceLinked="0"/>
        <c:majorTickMark val="out"/>
        <c:minorTickMark val="none"/>
        <c:tickLblPos val="nextTo"/>
        <c:txPr>
          <a:bodyPr/>
          <a:lstStyle/>
          <a:p>
            <a:pPr>
              <a:defRPr sz="1000"/>
            </a:pPr>
            <a:endParaRPr lang="en-RU"/>
          </a:p>
        </c:txPr>
        <c:crossAx val="82373632"/>
        <c:crosses val="autoZero"/>
        <c:crossBetween val="between"/>
        <c:dispUnits>
          <c:builtInUnit val="thousands"/>
        </c:dispUnits>
      </c:valAx>
    </c:plotArea>
    <c:legend>
      <c:legendPos val="b"/>
      <c:legendEntry>
        <c:idx val="0"/>
        <c:txPr>
          <a:bodyPr/>
          <a:lstStyle/>
          <a:p>
            <a:pPr>
              <a:defRPr sz="1000" b="1"/>
            </a:pPr>
            <a:endParaRPr lang="en-RU"/>
          </a:p>
        </c:txPr>
      </c:legendEntry>
      <c:legendEntry>
        <c:idx val="1"/>
        <c:txPr>
          <a:bodyPr/>
          <a:lstStyle/>
          <a:p>
            <a:pPr>
              <a:defRPr sz="1000" b="1"/>
            </a:pPr>
            <a:endParaRPr lang="en-RU"/>
          </a:p>
        </c:txPr>
      </c:legendEntry>
      <c:legendEntry>
        <c:idx val="2"/>
        <c:txPr>
          <a:bodyPr/>
          <a:lstStyle/>
          <a:p>
            <a:pPr>
              <a:defRPr sz="1000" b="1"/>
            </a:pPr>
            <a:endParaRPr lang="en-RU"/>
          </a:p>
        </c:txPr>
      </c:legendEntry>
      <c:layout>
        <c:manualLayout>
          <c:xMode val="edge"/>
          <c:yMode val="edge"/>
          <c:x val="0"/>
          <c:y val="0.84188612285000153"/>
          <c:w val="0.98887612253414048"/>
          <c:h val="0.12843926828538069"/>
        </c:manualLayout>
      </c:layout>
      <c:overlay val="0"/>
      <c:txPr>
        <a:bodyPr/>
        <a:lstStyle/>
        <a:p>
          <a:pPr>
            <a:defRPr sz="1000"/>
          </a:pPr>
          <a:endParaRPr lang="en-RU"/>
        </a:p>
      </c:txPr>
    </c:legend>
    <c:plotVisOnly val="1"/>
    <c:dispBlanksAs val="gap"/>
    <c:showDLblsOverMax val="0"/>
  </c:chart>
  <c:spPr>
    <a:ln w="3175">
      <a:solidFill>
        <a:schemeClr val="accent1"/>
      </a:solidFill>
    </a:ln>
  </c:spPr>
  <c:printSettings>
    <c:headerFooter/>
    <c:pageMargins b="0.75000000000000044" l="0.7000000000000004" r="0.7000000000000004" t="0.75000000000000044" header="0.30000000000000021" footer="0.30000000000000021"/>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994320313821039E-2"/>
          <c:y val="0.12273636263200516"/>
          <c:w val="0.89362578036103768"/>
          <c:h val="0.65771229186375346"/>
        </c:manualLayout>
      </c:layout>
      <c:barChart>
        <c:barDir val="col"/>
        <c:grouping val="clustered"/>
        <c:varyColors val="0"/>
        <c:ser>
          <c:idx val="0"/>
          <c:order val="0"/>
          <c:tx>
            <c:strRef>
              <c:f>'РП (РиТ1)'!$B$30</c:f>
              <c:strCache>
                <c:ptCount val="1"/>
                <c:pt idx="0">
                  <c:v>Расходы</c:v>
                </c:pt>
              </c:strCache>
            </c:strRef>
          </c:tx>
          <c:spPr>
            <a:solidFill>
              <a:srgbClr val="00B0F0"/>
            </a:solidFill>
          </c:spPr>
          <c:invertIfNegative val="0"/>
          <c:cat>
            <c:numRef>
              <c:f>'РП (РиТ1)'!$E$17:$P$17</c:f>
              <c:numCache>
                <c:formatCode>General</c:formatCode>
                <c:ptCount val="12"/>
                <c:pt idx="0">
                  <c:v>2020</c:v>
                </c:pt>
                <c:pt idx="1">
                  <c:v>2021</c:v>
                </c:pt>
                <c:pt idx="2">
                  <c:v>2022</c:v>
                </c:pt>
                <c:pt idx="3">
                  <c:v>2023</c:v>
                </c:pt>
                <c:pt idx="4">
                  <c:v>2024</c:v>
                </c:pt>
                <c:pt idx="5">
                  <c:v>2025</c:v>
                </c:pt>
                <c:pt idx="6">
                  <c:v>2026</c:v>
                </c:pt>
                <c:pt idx="7">
                  <c:v>2027</c:v>
                </c:pt>
                <c:pt idx="8">
                  <c:v>2028</c:v>
                </c:pt>
                <c:pt idx="9">
                  <c:v>2029</c:v>
                </c:pt>
                <c:pt idx="10">
                  <c:v>2030</c:v>
                </c:pt>
                <c:pt idx="11">
                  <c:v>2031</c:v>
                </c:pt>
              </c:numCache>
            </c:numRef>
          </c:cat>
          <c:val>
            <c:numRef>
              <c:f>'РП (РиТ1)'!$E$98:$P$98</c:f>
              <c:numCache>
                <c:formatCode>#\ ##0_);[Red]\(#\ ##0\);"-"_);@</c:formatCode>
                <c:ptCount val="12"/>
                <c:pt idx="0">
                  <c:v>0</c:v>
                </c:pt>
                <c:pt idx="1">
                  <c:v>-739.87911349329511</c:v>
                </c:pt>
                <c:pt idx="2">
                  <c:v>-41300</c:v>
                </c:pt>
                <c:pt idx="3">
                  <c:v>0</c:v>
                </c:pt>
                <c:pt idx="4">
                  <c:v>0</c:v>
                </c:pt>
                <c:pt idx="5">
                  <c:v>29032</c:v>
                </c:pt>
                <c:pt idx="6">
                  <c:v>29032</c:v>
                </c:pt>
                <c:pt idx="7">
                  <c:v>29032</c:v>
                </c:pt>
                <c:pt idx="8">
                  <c:v>29032</c:v>
                </c:pt>
                <c:pt idx="9">
                  <c:v>29032</c:v>
                </c:pt>
                <c:pt idx="10">
                  <c:v>29032</c:v>
                </c:pt>
                <c:pt idx="11">
                  <c:v>0</c:v>
                </c:pt>
              </c:numCache>
            </c:numRef>
          </c:val>
          <c:extLst>
            <c:ext xmlns:c16="http://schemas.microsoft.com/office/drawing/2014/chart" uri="{C3380CC4-5D6E-409C-BE32-E72D297353CC}">
              <c16:uniqueId val="{00000000-F5B8-4015-A400-61E05057D4AF}"/>
            </c:ext>
          </c:extLst>
        </c:ser>
        <c:ser>
          <c:idx val="3"/>
          <c:order val="2"/>
          <c:tx>
            <c:strRef>
              <c:f>'РП (РиТ1)'!$B$16:$B$17</c:f>
              <c:strCache>
                <c:ptCount val="1"/>
                <c:pt idx="0">
                  <c:v>Эффекты</c:v>
                </c:pt>
              </c:strCache>
            </c:strRef>
          </c:tx>
          <c:spPr>
            <a:solidFill>
              <a:schemeClr val="accent1">
                <a:lumMod val="50000"/>
              </a:schemeClr>
            </a:solidFill>
            <a:ln>
              <a:noFill/>
            </a:ln>
          </c:spPr>
          <c:invertIfNegative val="0"/>
          <c:cat>
            <c:numRef>
              <c:f>'РП (РиТ1)'!$E$17:$P$17</c:f>
              <c:numCache>
                <c:formatCode>General</c:formatCode>
                <c:ptCount val="12"/>
                <c:pt idx="0">
                  <c:v>2020</c:v>
                </c:pt>
                <c:pt idx="1">
                  <c:v>2021</c:v>
                </c:pt>
                <c:pt idx="2">
                  <c:v>2022</c:v>
                </c:pt>
                <c:pt idx="3">
                  <c:v>2023</c:v>
                </c:pt>
                <c:pt idx="4">
                  <c:v>2024</c:v>
                </c:pt>
                <c:pt idx="5">
                  <c:v>2025</c:v>
                </c:pt>
                <c:pt idx="6">
                  <c:v>2026</c:v>
                </c:pt>
                <c:pt idx="7">
                  <c:v>2027</c:v>
                </c:pt>
                <c:pt idx="8">
                  <c:v>2028</c:v>
                </c:pt>
                <c:pt idx="9">
                  <c:v>2029</c:v>
                </c:pt>
                <c:pt idx="10">
                  <c:v>2030</c:v>
                </c:pt>
                <c:pt idx="11">
                  <c:v>2031</c:v>
                </c:pt>
              </c:numCache>
            </c:numRef>
          </c:cat>
          <c:val>
            <c:numRef>
              <c:f>'РП (РиТ1)'!$E$26:$P$26</c:f>
              <c:numCache>
                <c:formatCode>#\ ##0_);[Red]\(#\ ##0\);"-"_);@</c:formatCode>
                <c:ptCount val="12"/>
                <c:pt idx="0">
                  <c:v>0</c:v>
                </c:pt>
                <c:pt idx="1">
                  <c:v>0</c:v>
                </c:pt>
                <c:pt idx="2">
                  <c:v>97912.917985868335</c:v>
                </c:pt>
                <c:pt idx="3">
                  <c:v>97912.917985868335</c:v>
                </c:pt>
                <c:pt idx="4">
                  <c:v>97912.917985868335</c:v>
                </c:pt>
                <c:pt idx="5">
                  <c:v>97912.917985868335</c:v>
                </c:pt>
                <c:pt idx="6">
                  <c:v>97912.917985868335</c:v>
                </c:pt>
                <c:pt idx="7">
                  <c:v>0</c:v>
                </c:pt>
                <c:pt idx="8">
                  <c:v>0</c:v>
                </c:pt>
                <c:pt idx="9">
                  <c:v>0</c:v>
                </c:pt>
                <c:pt idx="10">
                  <c:v>0</c:v>
                </c:pt>
                <c:pt idx="11">
                  <c:v>0</c:v>
                </c:pt>
              </c:numCache>
            </c:numRef>
          </c:val>
          <c:extLst>
            <c:ext xmlns:c16="http://schemas.microsoft.com/office/drawing/2014/chart" uri="{C3380CC4-5D6E-409C-BE32-E72D297353CC}">
              <c16:uniqueId val="{00000001-F5B8-4015-A400-61E05057D4AF}"/>
            </c:ext>
          </c:extLst>
        </c:ser>
        <c:dLbls>
          <c:showLegendKey val="0"/>
          <c:showVal val="0"/>
          <c:showCatName val="0"/>
          <c:showSerName val="0"/>
          <c:showPercent val="0"/>
          <c:showBubbleSize val="0"/>
        </c:dLbls>
        <c:gapWidth val="150"/>
        <c:axId val="82373632"/>
        <c:axId val="96469760"/>
      </c:barChart>
      <c:lineChart>
        <c:grouping val="standard"/>
        <c:varyColors val="0"/>
        <c:ser>
          <c:idx val="2"/>
          <c:order val="1"/>
          <c:tx>
            <c:strRef>
              <c:f>'РП (РиТ1)'!$B$63</c:f>
              <c:strCache>
                <c:ptCount val="1"/>
                <c:pt idx="0">
                  <c:v>Накопленный DCF</c:v>
                </c:pt>
              </c:strCache>
            </c:strRef>
          </c:tx>
          <c:spPr>
            <a:ln>
              <a:solidFill>
                <a:schemeClr val="accent5">
                  <a:lumMod val="60000"/>
                  <a:lumOff val="40000"/>
                </a:schemeClr>
              </a:solidFill>
            </a:ln>
          </c:spPr>
          <c:marker>
            <c:symbol val="circle"/>
            <c:size val="6"/>
            <c:spPr>
              <a:solidFill>
                <a:schemeClr val="accent5"/>
              </a:solidFill>
              <a:ln>
                <a:solidFill>
                  <a:schemeClr val="tx1"/>
                </a:solidFill>
              </a:ln>
            </c:spPr>
          </c:marker>
          <c:cat>
            <c:numRef>
              <c:f>'РП (РиТ1)'!$J$17:$P$17</c:f>
              <c:numCache>
                <c:formatCode>General</c:formatCode>
                <c:ptCount val="7"/>
                <c:pt idx="0">
                  <c:v>2025</c:v>
                </c:pt>
                <c:pt idx="1">
                  <c:v>2026</c:v>
                </c:pt>
                <c:pt idx="2">
                  <c:v>2027</c:v>
                </c:pt>
                <c:pt idx="3">
                  <c:v>2028</c:v>
                </c:pt>
                <c:pt idx="4">
                  <c:v>2029</c:v>
                </c:pt>
                <c:pt idx="5">
                  <c:v>2030</c:v>
                </c:pt>
                <c:pt idx="6">
                  <c:v>2031</c:v>
                </c:pt>
              </c:numCache>
            </c:numRef>
          </c:cat>
          <c:val>
            <c:numRef>
              <c:f>'РП (РиТ1)'!$E$63:$P$63</c:f>
              <c:numCache>
                <c:formatCode>#\ ##0_);[Red]\(#\ ##0\);"-"_);@</c:formatCode>
                <c:ptCount val="12"/>
                <c:pt idx="0">
                  <c:v>0</c:v>
                </c:pt>
                <c:pt idx="1">
                  <c:v>-692.9602799834621</c:v>
                </c:pt>
                <c:pt idx="2">
                  <c:v>-17840.716259569737</c:v>
                </c:pt>
                <c:pt idx="3">
                  <c:v>-2516.2101629572735</c:v>
                </c:pt>
                <c:pt idx="4">
                  <c:v>10926.339044597518</c:v>
                </c:pt>
                <c:pt idx="5">
                  <c:v>36993.638134780675</c:v>
                </c:pt>
                <c:pt idx="6">
                  <c:v>57816.965091576159</c:v>
                </c:pt>
                <c:pt idx="7">
                  <c:v>67727.233305520873</c:v>
                </c:pt>
                <c:pt idx="8">
                  <c:v>76420.451037051331</c:v>
                </c:pt>
                <c:pt idx="9">
                  <c:v>84046.080626113137</c:v>
                </c:pt>
                <c:pt idx="10">
                  <c:v>90735.229388448046</c:v>
                </c:pt>
                <c:pt idx="11">
                  <c:v>90735.229388448046</c:v>
                </c:pt>
              </c:numCache>
            </c:numRef>
          </c:val>
          <c:smooth val="0"/>
          <c:extLst>
            <c:ext xmlns:c16="http://schemas.microsoft.com/office/drawing/2014/chart" uri="{C3380CC4-5D6E-409C-BE32-E72D297353CC}">
              <c16:uniqueId val="{00000002-F5B8-4015-A400-61E05057D4AF}"/>
            </c:ext>
          </c:extLst>
        </c:ser>
        <c:dLbls>
          <c:showLegendKey val="0"/>
          <c:showVal val="0"/>
          <c:showCatName val="0"/>
          <c:showSerName val="0"/>
          <c:showPercent val="0"/>
          <c:showBubbleSize val="0"/>
        </c:dLbls>
        <c:marker val="1"/>
        <c:smooth val="0"/>
        <c:axId val="82373632"/>
        <c:axId val="96469760"/>
      </c:lineChart>
      <c:catAx>
        <c:axId val="82373632"/>
        <c:scaling>
          <c:orientation val="minMax"/>
        </c:scaling>
        <c:delete val="0"/>
        <c:axPos val="b"/>
        <c:numFmt formatCode="General" sourceLinked="0"/>
        <c:majorTickMark val="out"/>
        <c:minorTickMark val="none"/>
        <c:tickLblPos val="nextTo"/>
        <c:txPr>
          <a:bodyPr/>
          <a:lstStyle/>
          <a:p>
            <a:pPr>
              <a:defRPr sz="1050"/>
            </a:pPr>
            <a:endParaRPr lang="en-RU"/>
          </a:p>
        </c:txPr>
        <c:crossAx val="96469760"/>
        <c:crosses val="autoZero"/>
        <c:auto val="1"/>
        <c:lblAlgn val="ctr"/>
        <c:lblOffset val="100"/>
        <c:noMultiLvlLbl val="0"/>
      </c:catAx>
      <c:valAx>
        <c:axId val="96469760"/>
        <c:scaling>
          <c:orientation val="minMax"/>
          <c:min val="-65000"/>
        </c:scaling>
        <c:delete val="0"/>
        <c:axPos val="l"/>
        <c:majorGridlines>
          <c:spPr>
            <a:ln>
              <a:noFill/>
            </a:ln>
          </c:spPr>
        </c:majorGridlines>
        <c:numFmt formatCode="#,##0" sourceLinked="0"/>
        <c:majorTickMark val="out"/>
        <c:minorTickMark val="none"/>
        <c:tickLblPos val="nextTo"/>
        <c:txPr>
          <a:bodyPr/>
          <a:lstStyle/>
          <a:p>
            <a:pPr>
              <a:defRPr sz="1000"/>
            </a:pPr>
            <a:endParaRPr lang="en-RU"/>
          </a:p>
        </c:txPr>
        <c:crossAx val="82373632"/>
        <c:crosses val="autoZero"/>
        <c:crossBetween val="between"/>
        <c:dispUnits>
          <c:builtInUnit val="thousands"/>
        </c:dispUnits>
      </c:valAx>
    </c:plotArea>
    <c:legend>
      <c:legendPos val="b"/>
      <c:legendEntry>
        <c:idx val="0"/>
        <c:txPr>
          <a:bodyPr/>
          <a:lstStyle/>
          <a:p>
            <a:pPr>
              <a:defRPr sz="1000" b="1"/>
            </a:pPr>
            <a:endParaRPr lang="en-RU"/>
          </a:p>
        </c:txPr>
      </c:legendEntry>
      <c:legendEntry>
        <c:idx val="1"/>
        <c:txPr>
          <a:bodyPr/>
          <a:lstStyle/>
          <a:p>
            <a:pPr>
              <a:defRPr sz="1000" b="1"/>
            </a:pPr>
            <a:endParaRPr lang="en-RU"/>
          </a:p>
        </c:txPr>
      </c:legendEntry>
      <c:legendEntry>
        <c:idx val="2"/>
        <c:txPr>
          <a:bodyPr/>
          <a:lstStyle/>
          <a:p>
            <a:pPr>
              <a:defRPr sz="1000" b="1"/>
            </a:pPr>
            <a:endParaRPr lang="en-RU"/>
          </a:p>
        </c:txPr>
      </c:legendEntry>
      <c:layout>
        <c:manualLayout>
          <c:xMode val="edge"/>
          <c:yMode val="edge"/>
          <c:x val="0"/>
          <c:y val="0.84188612285000153"/>
          <c:w val="0.98887612253414048"/>
          <c:h val="0.12843926828538069"/>
        </c:manualLayout>
      </c:layout>
      <c:overlay val="0"/>
      <c:txPr>
        <a:bodyPr/>
        <a:lstStyle/>
        <a:p>
          <a:pPr>
            <a:defRPr sz="1000"/>
          </a:pPr>
          <a:endParaRPr lang="en-RU"/>
        </a:p>
      </c:txPr>
    </c:legend>
    <c:plotVisOnly val="1"/>
    <c:dispBlanksAs val="gap"/>
    <c:showDLblsOverMax val="0"/>
  </c:chart>
  <c:spPr>
    <a:ln w="3175">
      <a:solidFill>
        <a:schemeClr val="accent1"/>
      </a:solidFill>
    </a:ln>
  </c:spPr>
  <c:printSettings>
    <c:headerFooter/>
    <c:pageMargins b="0.75000000000000044" l="0.7000000000000004" r="0.7000000000000004" t="0.75000000000000044" header="0.30000000000000021" footer="0.30000000000000021"/>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994320313821039E-2"/>
          <c:y val="0.12273636263200516"/>
          <c:w val="0.89362578036103768"/>
          <c:h val="0.65771229186375346"/>
        </c:manualLayout>
      </c:layout>
      <c:barChart>
        <c:barDir val="col"/>
        <c:grouping val="clustered"/>
        <c:varyColors val="0"/>
        <c:ser>
          <c:idx val="0"/>
          <c:order val="0"/>
          <c:tx>
            <c:strRef>
              <c:f>'РП (РиТ2)'!$B$30</c:f>
              <c:strCache>
                <c:ptCount val="1"/>
                <c:pt idx="0">
                  <c:v>Расходы</c:v>
                </c:pt>
              </c:strCache>
            </c:strRef>
          </c:tx>
          <c:spPr>
            <a:solidFill>
              <a:srgbClr val="00B0F0"/>
            </a:solidFill>
          </c:spPr>
          <c:invertIfNegative val="0"/>
          <c:cat>
            <c:numRef>
              <c:f>'РП (РиТ2)'!$E$17:$P$17</c:f>
              <c:numCache>
                <c:formatCode>General</c:formatCode>
                <c:ptCount val="12"/>
                <c:pt idx="0">
                  <c:v>2020</c:v>
                </c:pt>
                <c:pt idx="1">
                  <c:v>2021</c:v>
                </c:pt>
                <c:pt idx="2">
                  <c:v>2022</c:v>
                </c:pt>
                <c:pt idx="3">
                  <c:v>2023</c:v>
                </c:pt>
                <c:pt idx="4">
                  <c:v>2024</c:v>
                </c:pt>
                <c:pt idx="5">
                  <c:v>2025</c:v>
                </c:pt>
                <c:pt idx="6">
                  <c:v>2026</c:v>
                </c:pt>
                <c:pt idx="7">
                  <c:v>2027</c:v>
                </c:pt>
                <c:pt idx="8">
                  <c:v>2028</c:v>
                </c:pt>
                <c:pt idx="9">
                  <c:v>2029</c:v>
                </c:pt>
                <c:pt idx="10">
                  <c:v>2030</c:v>
                </c:pt>
                <c:pt idx="11">
                  <c:v>2031</c:v>
                </c:pt>
              </c:numCache>
            </c:numRef>
          </c:cat>
          <c:val>
            <c:numRef>
              <c:f>'РП (РиТ2)'!$E$98:$P$98</c:f>
              <c:numCache>
                <c:formatCode>#\ ##0_);[Red]\(#\ ##0\);"-"_);@</c:formatCode>
                <c:ptCount val="12"/>
                <c:pt idx="0">
                  <c:v>0</c:v>
                </c:pt>
                <c:pt idx="1">
                  <c:v>0</c:v>
                </c:pt>
                <c:pt idx="2">
                  <c:v>0</c:v>
                </c:pt>
                <c:pt idx="3">
                  <c:v>-62500</c:v>
                </c:pt>
                <c:pt idx="4">
                  <c:v>-22500</c:v>
                </c:pt>
                <c:pt idx="5">
                  <c:v>-29032</c:v>
                </c:pt>
                <c:pt idx="6">
                  <c:v>-29032</c:v>
                </c:pt>
                <c:pt idx="7">
                  <c:v>-29032</c:v>
                </c:pt>
                <c:pt idx="8">
                  <c:v>-29032</c:v>
                </c:pt>
                <c:pt idx="9">
                  <c:v>-29032</c:v>
                </c:pt>
                <c:pt idx="10">
                  <c:v>-29032</c:v>
                </c:pt>
                <c:pt idx="11">
                  <c:v>0</c:v>
                </c:pt>
              </c:numCache>
            </c:numRef>
          </c:val>
          <c:extLst>
            <c:ext xmlns:c16="http://schemas.microsoft.com/office/drawing/2014/chart" uri="{C3380CC4-5D6E-409C-BE32-E72D297353CC}">
              <c16:uniqueId val="{00000000-A2FD-4C3E-BB23-75E3ABA223F8}"/>
            </c:ext>
          </c:extLst>
        </c:ser>
        <c:ser>
          <c:idx val="3"/>
          <c:order val="2"/>
          <c:tx>
            <c:strRef>
              <c:f>'РП (РиТ2)'!$B$16:$B$17</c:f>
              <c:strCache>
                <c:ptCount val="1"/>
                <c:pt idx="0">
                  <c:v>Эффекты</c:v>
                </c:pt>
              </c:strCache>
            </c:strRef>
          </c:tx>
          <c:spPr>
            <a:solidFill>
              <a:schemeClr val="accent1">
                <a:lumMod val="50000"/>
              </a:schemeClr>
            </a:solidFill>
            <a:ln>
              <a:noFill/>
            </a:ln>
          </c:spPr>
          <c:invertIfNegative val="0"/>
          <c:cat>
            <c:numRef>
              <c:f>'РП (РиТ2)'!$E$17:$P$17</c:f>
              <c:numCache>
                <c:formatCode>General</c:formatCode>
                <c:ptCount val="12"/>
                <c:pt idx="0">
                  <c:v>2020</c:v>
                </c:pt>
                <c:pt idx="1">
                  <c:v>2021</c:v>
                </c:pt>
                <c:pt idx="2">
                  <c:v>2022</c:v>
                </c:pt>
                <c:pt idx="3">
                  <c:v>2023</c:v>
                </c:pt>
                <c:pt idx="4">
                  <c:v>2024</c:v>
                </c:pt>
                <c:pt idx="5">
                  <c:v>2025</c:v>
                </c:pt>
                <c:pt idx="6">
                  <c:v>2026</c:v>
                </c:pt>
                <c:pt idx="7">
                  <c:v>2027</c:v>
                </c:pt>
                <c:pt idx="8">
                  <c:v>2028</c:v>
                </c:pt>
                <c:pt idx="9">
                  <c:v>2029</c:v>
                </c:pt>
                <c:pt idx="10">
                  <c:v>2030</c:v>
                </c:pt>
                <c:pt idx="11">
                  <c:v>2031</c:v>
                </c:pt>
              </c:numCache>
            </c:numRef>
          </c:cat>
          <c:val>
            <c:numRef>
              <c:f>'РП (РиТ2)'!$E$26:$P$26</c:f>
              <c:numCache>
                <c:formatCode>#\ ##0_);[Red]\(#\ ##0\);"-"_);@</c:formatCode>
                <c:ptCount val="12"/>
                <c:pt idx="0">
                  <c:v>0</c:v>
                </c:pt>
                <c:pt idx="1">
                  <c:v>0</c:v>
                </c:pt>
                <c:pt idx="2">
                  <c:v>0</c:v>
                </c:pt>
                <c:pt idx="3">
                  <c:v>82952.646170528591</c:v>
                </c:pt>
                <c:pt idx="4">
                  <c:v>82952.646170528591</c:v>
                </c:pt>
                <c:pt idx="5">
                  <c:v>82952.646170528591</c:v>
                </c:pt>
                <c:pt idx="6">
                  <c:v>82952.646170528591</c:v>
                </c:pt>
                <c:pt idx="7">
                  <c:v>180865.56415639693</c:v>
                </c:pt>
                <c:pt idx="8">
                  <c:v>180865.56415639693</c:v>
                </c:pt>
                <c:pt idx="9">
                  <c:v>180865.56415639693</c:v>
                </c:pt>
                <c:pt idx="10">
                  <c:v>180865.56415639693</c:v>
                </c:pt>
                <c:pt idx="11">
                  <c:v>0</c:v>
                </c:pt>
              </c:numCache>
            </c:numRef>
          </c:val>
          <c:extLst>
            <c:ext xmlns:c16="http://schemas.microsoft.com/office/drawing/2014/chart" uri="{C3380CC4-5D6E-409C-BE32-E72D297353CC}">
              <c16:uniqueId val="{00000001-A2FD-4C3E-BB23-75E3ABA223F8}"/>
            </c:ext>
          </c:extLst>
        </c:ser>
        <c:dLbls>
          <c:showLegendKey val="0"/>
          <c:showVal val="0"/>
          <c:showCatName val="0"/>
          <c:showSerName val="0"/>
          <c:showPercent val="0"/>
          <c:showBubbleSize val="0"/>
        </c:dLbls>
        <c:gapWidth val="150"/>
        <c:axId val="82373632"/>
        <c:axId val="96469760"/>
      </c:barChart>
      <c:lineChart>
        <c:grouping val="standard"/>
        <c:varyColors val="0"/>
        <c:ser>
          <c:idx val="2"/>
          <c:order val="1"/>
          <c:tx>
            <c:strRef>
              <c:f>'РП (РиТ2)'!$B$63</c:f>
              <c:strCache>
                <c:ptCount val="1"/>
                <c:pt idx="0">
                  <c:v>Накопленный DCF</c:v>
                </c:pt>
              </c:strCache>
            </c:strRef>
          </c:tx>
          <c:spPr>
            <a:ln>
              <a:solidFill>
                <a:schemeClr val="accent5">
                  <a:lumMod val="60000"/>
                  <a:lumOff val="40000"/>
                </a:schemeClr>
              </a:solidFill>
            </a:ln>
          </c:spPr>
          <c:marker>
            <c:symbol val="circle"/>
            <c:size val="6"/>
            <c:spPr>
              <a:solidFill>
                <a:schemeClr val="accent5"/>
              </a:solidFill>
              <a:ln>
                <a:solidFill>
                  <a:schemeClr val="tx1"/>
                </a:solidFill>
              </a:ln>
            </c:spPr>
          </c:marker>
          <c:cat>
            <c:numRef>
              <c:f>'РП (РиТ2)'!$J$17:$P$17</c:f>
              <c:numCache>
                <c:formatCode>General</c:formatCode>
                <c:ptCount val="7"/>
                <c:pt idx="0">
                  <c:v>2025</c:v>
                </c:pt>
                <c:pt idx="1">
                  <c:v>2026</c:v>
                </c:pt>
                <c:pt idx="2">
                  <c:v>2027</c:v>
                </c:pt>
                <c:pt idx="3">
                  <c:v>2028</c:v>
                </c:pt>
                <c:pt idx="4">
                  <c:v>2029</c:v>
                </c:pt>
                <c:pt idx="5">
                  <c:v>2030</c:v>
                </c:pt>
                <c:pt idx="6">
                  <c:v>2031</c:v>
                </c:pt>
              </c:numCache>
            </c:numRef>
          </c:cat>
          <c:val>
            <c:numRef>
              <c:f>'РП (РиТ2)'!$E$63:$P$63</c:f>
              <c:numCache>
                <c:formatCode>#\ ##0_);[Red]\(#\ ##0\);"-"_);@</c:formatCode>
                <c:ptCount val="12"/>
                <c:pt idx="0">
                  <c:v>0</c:v>
                </c:pt>
                <c:pt idx="1">
                  <c:v>0</c:v>
                </c:pt>
                <c:pt idx="2">
                  <c:v>0</c:v>
                </c:pt>
                <c:pt idx="3">
                  <c:v>-31284.00616159349</c:v>
                </c:pt>
                <c:pt idx="4">
                  <c:v>-32870.41514702735</c:v>
                </c:pt>
                <c:pt idx="5">
                  <c:v>-37240.248751565225</c:v>
                </c:pt>
                <c:pt idx="6">
                  <c:v>-40508.550835772017</c:v>
                </c:pt>
                <c:pt idx="7">
                  <c:v>-34524.16101394171</c:v>
                </c:pt>
                <c:pt idx="8">
                  <c:v>-28840.035371373684</c:v>
                </c:pt>
                <c:pt idx="9">
                  <c:v>-23472.678766860925</c:v>
                </c:pt>
                <c:pt idx="10">
                  <c:v>-18430.013780925969</c:v>
                </c:pt>
                <c:pt idx="11">
                  <c:v>-18139.095812353331</c:v>
                </c:pt>
              </c:numCache>
            </c:numRef>
          </c:val>
          <c:smooth val="0"/>
          <c:extLst>
            <c:ext xmlns:c16="http://schemas.microsoft.com/office/drawing/2014/chart" uri="{C3380CC4-5D6E-409C-BE32-E72D297353CC}">
              <c16:uniqueId val="{00000002-A2FD-4C3E-BB23-75E3ABA223F8}"/>
            </c:ext>
          </c:extLst>
        </c:ser>
        <c:dLbls>
          <c:showLegendKey val="0"/>
          <c:showVal val="0"/>
          <c:showCatName val="0"/>
          <c:showSerName val="0"/>
          <c:showPercent val="0"/>
          <c:showBubbleSize val="0"/>
        </c:dLbls>
        <c:marker val="1"/>
        <c:smooth val="0"/>
        <c:axId val="82373632"/>
        <c:axId val="96469760"/>
      </c:lineChart>
      <c:catAx>
        <c:axId val="82373632"/>
        <c:scaling>
          <c:orientation val="minMax"/>
        </c:scaling>
        <c:delete val="0"/>
        <c:axPos val="b"/>
        <c:numFmt formatCode="General" sourceLinked="0"/>
        <c:majorTickMark val="out"/>
        <c:minorTickMark val="none"/>
        <c:tickLblPos val="nextTo"/>
        <c:txPr>
          <a:bodyPr/>
          <a:lstStyle/>
          <a:p>
            <a:pPr>
              <a:defRPr sz="1050"/>
            </a:pPr>
            <a:endParaRPr lang="en-RU"/>
          </a:p>
        </c:txPr>
        <c:crossAx val="96469760"/>
        <c:crosses val="autoZero"/>
        <c:auto val="1"/>
        <c:lblAlgn val="ctr"/>
        <c:lblOffset val="100"/>
        <c:noMultiLvlLbl val="0"/>
      </c:catAx>
      <c:valAx>
        <c:axId val="96469760"/>
        <c:scaling>
          <c:orientation val="minMax"/>
          <c:min val="-65000"/>
        </c:scaling>
        <c:delete val="0"/>
        <c:axPos val="l"/>
        <c:majorGridlines>
          <c:spPr>
            <a:ln>
              <a:noFill/>
            </a:ln>
          </c:spPr>
        </c:majorGridlines>
        <c:numFmt formatCode="#,##0" sourceLinked="0"/>
        <c:majorTickMark val="out"/>
        <c:minorTickMark val="none"/>
        <c:tickLblPos val="nextTo"/>
        <c:txPr>
          <a:bodyPr/>
          <a:lstStyle/>
          <a:p>
            <a:pPr>
              <a:defRPr sz="1000"/>
            </a:pPr>
            <a:endParaRPr lang="en-RU"/>
          </a:p>
        </c:txPr>
        <c:crossAx val="82373632"/>
        <c:crosses val="autoZero"/>
        <c:crossBetween val="between"/>
        <c:dispUnits>
          <c:builtInUnit val="thousands"/>
        </c:dispUnits>
      </c:valAx>
    </c:plotArea>
    <c:legend>
      <c:legendPos val="b"/>
      <c:legendEntry>
        <c:idx val="0"/>
        <c:txPr>
          <a:bodyPr/>
          <a:lstStyle/>
          <a:p>
            <a:pPr>
              <a:defRPr sz="1000" b="1"/>
            </a:pPr>
            <a:endParaRPr lang="en-RU"/>
          </a:p>
        </c:txPr>
      </c:legendEntry>
      <c:legendEntry>
        <c:idx val="1"/>
        <c:txPr>
          <a:bodyPr/>
          <a:lstStyle/>
          <a:p>
            <a:pPr>
              <a:defRPr sz="1000" b="1"/>
            </a:pPr>
            <a:endParaRPr lang="en-RU"/>
          </a:p>
        </c:txPr>
      </c:legendEntry>
      <c:legendEntry>
        <c:idx val="2"/>
        <c:txPr>
          <a:bodyPr/>
          <a:lstStyle/>
          <a:p>
            <a:pPr>
              <a:defRPr sz="1000" b="1"/>
            </a:pPr>
            <a:endParaRPr lang="en-RU"/>
          </a:p>
        </c:txPr>
      </c:legendEntry>
      <c:layout>
        <c:manualLayout>
          <c:xMode val="edge"/>
          <c:yMode val="edge"/>
          <c:x val="0"/>
          <c:y val="0.84188612285000153"/>
          <c:w val="0.98887612253414048"/>
          <c:h val="0.12843926828538069"/>
        </c:manualLayout>
      </c:layout>
      <c:overlay val="0"/>
      <c:txPr>
        <a:bodyPr/>
        <a:lstStyle/>
        <a:p>
          <a:pPr>
            <a:defRPr sz="1000"/>
          </a:pPr>
          <a:endParaRPr lang="en-RU"/>
        </a:p>
      </c:txPr>
    </c:legend>
    <c:plotVisOnly val="1"/>
    <c:dispBlanksAs val="gap"/>
    <c:showDLblsOverMax val="0"/>
  </c:chart>
  <c:spPr>
    <a:ln w="3175">
      <a:solidFill>
        <a:schemeClr val="accent1"/>
      </a:solidFill>
    </a:ln>
  </c:spPr>
  <c:printSettings>
    <c:headerFooter/>
    <c:pageMargins b="0.75000000000000044" l="0.7000000000000004" r="0.7000000000000004" t="0.75000000000000044" header="0.30000000000000021" footer="0.30000000000000021"/>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846204212112521E-2"/>
          <c:y val="0.12273636263200516"/>
          <c:w val="0.82731514134656969"/>
          <c:h val="0.69728251009265063"/>
        </c:manualLayout>
      </c:layout>
      <c:barChart>
        <c:barDir val="col"/>
        <c:grouping val="clustered"/>
        <c:varyColors val="0"/>
        <c:ser>
          <c:idx val="0"/>
          <c:order val="0"/>
          <c:tx>
            <c:strRef>
              <c:f>Д_1260_Резюме!$B$17</c:f>
              <c:strCache>
                <c:ptCount val="1"/>
                <c:pt idx="0">
                  <c:v>Расходы</c:v>
                </c:pt>
              </c:strCache>
            </c:strRef>
          </c:tx>
          <c:spPr>
            <a:solidFill>
              <a:srgbClr val="FFC000"/>
            </a:solidFill>
          </c:spPr>
          <c:invertIfNegative val="0"/>
          <c:cat>
            <c:numRef>
              <c:f>Д_1260_Резюме!$E$9:$K$9</c:f>
              <c:numCache>
                <c:formatCode>General</c:formatCode>
                <c:ptCount val="7"/>
                <c:pt idx="0">
                  <c:v>2019</c:v>
                </c:pt>
                <c:pt idx="1">
                  <c:v>2020</c:v>
                </c:pt>
                <c:pt idx="2">
                  <c:v>2021</c:v>
                </c:pt>
                <c:pt idx="3">
                  <c:v>2022</c:v>
                </c:pt>
                <c:pt idx="4">
                  <c:v>2023</c:v>
                </c:pt>
                <c:pt idx="5">
                  <c:v>2024</c:v>
                </c:pt>
                <c:pt idx="6">
                  <c:v>2025</c:v>
                </c:pt>
              </c:numCache>
            </c:numRef>
          </c:cat>
          <c:val>
            <c:numRef>
              <c:f>Д_1260_Резюме!$E$20:$K$20</c:f>
              <c:numCache>
                <c:formatCode>#\ ##0_ ;\-#\ ##0\ </c:formatCode>
                <c:ptCount val="7"/>
                <c:pt idx="0">
                  <c:v>8578.4269999999997</c:v>
                </c:pt>
                <c:pt idx="1">
                  <c:v>4600</c:v>
                </c:pt>
                <c:pt idx="2">
                  <c:v>51673</c:v>
                </c:pt>
                <c:pt idx="3">
                  <c:v>52890</c:v>
                </c:pt>
                <c:pt idx="4">
                  <c:v>35398.9</c:v>
                </c:pt>
                <c:pt idx="5">
                  <c:v>35398.9</c:v>
                </c:pt>
                <c:pt idx="6">
                  <c:v>35398.9</c:v>
                </c:pt>
              </c:numCache>
            </c:numRef>
          </c:val>
          <c:extLst>
            <c:ext xmlns:c16="http://schemas.microsoft.com/office/drawing/2014/chart" uri="{C3380CC4-5D6E-409C-BE32-E72D297353CC}">
              <c16:uniqueId val="{00000000-9F73-E347-85D6-881FD3477B62}"/>
            </c:ext>
          </c:extLst>
        </c:ser>
        <c:ser>
          <c:idx val="1"/>
          <c:order val="1"/>
          <c:tx>
            <c:strRef>
              <c:f>Д_1260_Резюме!$B$8</c:f>
              <c:strCache>
                <c:ptCount val="1"/>
                <c:pt idx="0">
                  <c:v>Эффекты</c:v>
                </c:pt>
              </c:strCache>
            </c:strRef>
          </c:tx>
          <c:spPr>
            <a:solidFill>
              <a:srgbClr val="92D050"/>
            </a:solidFill>
          </c:spPr>
          <c:invertIfNegative val="0"/>
          <c:cat>
            <c:numRef>
              <c:f>Д_1260_Резюме!$E$9:$K$9</c:f>
              <c:numCache>
                <c:formatCode>General</c:formatCode>
                <c:ptCount val="7"/>
                <c:pt idx="0">
                  <c:v>2019</c:v>
                </c:pt>
                <c:pt idx="1">
                  <c:v>2020</c:v>
                </c:pt>
                <c:pt idx="2">
                  <c:v>2021</c:v>
                </c:pt>
                <c:pt idx="3">
                  <c:v>2022</c:v>
                </c:pt>
                <c:pt idx="4">
                  <c:v>2023</c:v>
                </c:pt>
                <c:pt idx="5">
                  <c:v>2024</c:v>
                </c:pt>
                <c:pt idx="6">
                  <c:v>2025</c:v>
                </c:pt>
              </c:numCache>
            </c:numRef>
          </c:cat>
          <c:val>
            <c:numRef>
              <c:f>Д_1260_Резюме!$E$13:$K$13</c:f>
              <c:numCache>
                <c:formatCode>#\ ##0_ ;\-#\ ##0\ </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9F73-E347-85D6-881FD3477B62}"/>
            </c:ext>
          </c:extLst>
        </c:ser>
        <c:dLbls>
          <c:showLegendKey val="0"/>
          <c:showVal val="0"/>
          <c:showCatName val="0"/>
          <c:showSerName val="0"/>
          <c:showPercent val="0"/>
          <c:showBubbleSize val="0"/>
        </c:dLbls>
        <c:gapWidth val="150"/>
        <c:axId val="284395168"/>
        <c:axId val="286639496"/>
      </c:barChart>
      <c:lineChart>
        <c:grouping val="standard"/>
        <c:varyColors val="0"/>
        <c:ser>
          <c:idx val="2"/>
          <c:order val="2"/>
          <c:tx>
            <c:strRef>
              <c:f>Д_1260_Резюме!$B$31</c:f>
              <c:strCache>
                <c:ptCount val="1"/>
                <c:pt idx="0">
                  <c:v>Накопленный DCF, тыс.руб.</c:v>
                </c:pt>
              </c:strCache>
            </c:strRef>
          </c:tx>
          <c:marker>
            <c:symbol val="circle"/>
            <c:size val="5"/>
            <c:spPr>
              <a:solidFill>
                <a:schemeClr val="accent2"/>
              </a:solidFill>
              <a:ln>
                <a:solidFill>
                  <a:schemeClr val="accent2"/>
                </a:solidFill>
              </a:ln>
            </c:spPr>
          </c:marker>
          <c:val>
            <c:numRef>
              <c:f>Д_1260_Резюме!$E$31:$K$31</c:f>
              <c:numCache>
                <c:formatCode>#\ ##0_ ;\-#\ ##0\ </c:formatCode>
                <c:ptCount val="7"/>
                <c:pt idx="0">
                  <c:v>-8034.4330138893156</c:v>
                </c:pt>
                <c:pt idx="1">
                  <c:v>-11813.638920271589</c:v>
                </c:pt>
                <c:pt idx="2">
                  <c:v>-49052.942276581882</c:v>
                </c:pt>
                <c:pt idx="3">
                  <c:v>0</c:v>
                </c:pt>
                <c:pt idx="4">
                  <c:v>0</c:v>
                </c:pt>
                <c:pt idx="5">
                  <c:v>0</c:v>
                </c:pt>
                <c:pt idx="6">
                  <c:v>0</c:v>
                </c:pt>
              </c:numCache>
            </c:numRef>
          </c:val>
          <c:smooth val="0"/>
          <c:extLst>
            <c:ext xmlns:c16="http://schemas.microsoft.com/office/drawing/2014/chart" uri="{C3380CC4-5D6E-409C-BE32-E72D297353CC}">
              <c16:uniqueId val="{00000002-9F73-E347-85D6-881FD3477B62}"/>
            </c:ext>
          </c:extLst>
        </c:ser>
        <c:ser>
          <c:idx val="3"/>
          <c:order val="3"/>
          <c:tx>
            <c:strRef>
              <c:f>Д_1260_Резюме!$B$33</c:f>
              <c:strCache>
                <c:ptCount val="1"/>
              </c:strCache>
            </c:strRef>
          </c:tx>
          <c:spPr>
            <a:ln>
              <a:noFill/>
            </a:ln>
          </c:spPr>
          <c:marker>
            <c:symbol val="none"/>
          </c:marker>
          <c:val>
            <c:numLit>
              <c:formatCode>General</c:formatCode>
              <c:ptCount val="1"/>
              <c:pt idx="0">
                <c:v>1</c:v>
              </c:pt>
            </c:numLit>
          </c:val>
          <c:smooth val="0"/>
          <c:extLst>
            <c:ext xmlns:c16="http://schemas.microsoft.com/office/drawing/2014/chart" uri="{C3380CC4-5D6E-409C-BE32-E72D297353CC}">
              <c16:uniqueId val="{00000003-9F73-E347-85D6-881FD3477B62}"/>
            </c:ext>
          </c:extLst>
        </c:ser>
        <c:dLbls>
          <c:showLegendKey val="0"/>
          <c:showVal val="0"/>
          <c:showCatName val="0"/>
          <c:showSerName val="0"/>
          <c:showPercent val="0"/>
          <c:showBubbleSize val="0"/>
        </c:dLbls>
        <c:marker val="1"/>
        <c:smooth val="0"/>
        <c:axId val="284395168"/>
        <c:axId val="286639496"/>
      </c:lineChart>
      <c:catAx>
        <c:axId val="284395168"/>
        <c:scaling>
          <c:orientation val="minMax"/>
        </c:scaling>
        <c:delete val="0"/>
        <c:axPos val="b"/>
        <c:numFmt formatCode="General" sourceLinked="0"/>
        <c:majorTickMark val="out"/>
        <c:minorTickMark val="none"/>
        <c:tickLblPos val="nextTo"/>
        <c:txPr>
          <a:bodyPr/>
          <a:lstStyle/>
          <a:p>
            <a:pPr>
              <a:defRPr sz="1400"/>
            </a:pPr>
            <a:endParaRPr lang="en-RU"/>
          </a:p>
        </c:txPr>
        <c:crossAx val="286639496"/>
        <c:crosses val="autoZero"/>
        <c:auto val="1"/>
        <c:lblAlgn val="ctr"/>
        <c:lblOffset val="100"/>
        <c:noMultiLvlLbl val="0"/>
      </c:catAx>
      <c:valAx>
        <c:axId val="286639496"/>
        <c:scaling>
          <c:orientation val="minMax"/>
        </c:scaling>
        <c:delete val="0"/>
        <c:axPos val="l"/>
        <c:majorGridlines>
          <c:spPr>
            <a:ln>
              <a:noFill/>
            </a:ln>
          </c:spPr>
        </c:majorGridlines>
        <c:numFmt formatCode="#,##0" sourceLinked="0"/>
        <c:majorTickMark val="out"/>
        <c:minorTickMark val="none"/>
        <c:tickLblPos val="nextTo"/>
        <c:txPr>
          <a:bodyPr/>
          <a:lstStyle/>
          <a:p>
            <a:pPr>
              <a:defRPr sz="1200"/>
            </a:pPr>
            <a:endParaRPr lang="en-RU"/>
          </a:p>
        </c:txPr>
        <c:crossAx val="284395168"/>
        <c:crosses val="autoZero"/>
        <c:crossBetween val="between"/>
      </c:valAx>
    </c:plotArea>
    <c:legend>
      <c:legendPos val="b"/>
      <c:legendEntry>
        <c:idx val="3"/>
        <c:txPr>
          <a:bodyPr/>
          <a:lstStyle/>
          <a:p>
            <a:pPr>
              <a:defRPr sz="1600" b="1"/>
            </a:pPr>
            <a:endParaRPr lang="en-RU"/>
          </a:p>
        </c:txPr>
      </c:legendEntry>
      <c:layout>
        <c:manualLayout>
          <c:xMode val="edge"/>
          <c:yMode val="edge"/>
          <c:x val="0.20738866425480598"/>
          <c:y val="0.84188612285000153"/>
          <c:w val="0.7395021635809037"/>
          <c:h val="0.14112704086040312"/>
        </c:manualLayout>
      </c:layout>
      <c:overlay val="0"/>
      <c:txPr>
        <a:bodyPr/>
        <a:lstStyle/>
        <a:p>
          <a:pPr>
            <a:defRPr sz="1400"/>
          </a:pPr>
          <a:endParaRPr lang="en-RU"/>
        </a:p>
      </c:txPr>
    </c:legend>
    <c:plotVisOnly val="1"/>
    <c:dispBlanksAs val="gap"/>
    <c:showDLblsOverMax val="0"/>
  </c:chart>
  <c:printSettings>
    <c:headerFooter/>
    <c:pageMargins b="0.75000000000000044" l="0.7000000000000004" r="0.7000000000000004" t="0.75000000000000044" header="0.30000000000000021" footer="0.30000000000000021"/>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846204212112521E-2"/>
          <c:y val="0.12273636263200516"/>
          <c:w val="0.87157101594517239"/>
          <c:h val="0.69728251009265063"/>
        </c:manualLayout>
      </c:layout>
      <c:barChart>
        <c:barDir val="col"/>
        <c:grouping val="clustered"/>
        <c:varyColors val="0"/>
        <c:ser>
          <c:idx val="0"/>
          <c:order val="0"/>
          <c:tx>
            <c:strRef>
              <c:f>'1979_Резюме'!$B$18</c:f>
              <c:strCache>
                <c:ptCount val="1"/>
                <c:pt idx="0">
                  <c:v>Расходы</c:v>
                </c:pt>
              </c:strCache>
            </c:strRef>
          </c:tx>
          <c:spPr>
            <a:solidFill>
              <a:srgbClr val="FFC000"/>
            </a:solidFill>
          </c:spPr>
          <c:invertIfNegative val="0"/>
          <c:cat>
            <c:numRef>
              <c:f>'1979_Резюме'!$G$9:$N$9</c:f>
              <c:numCache>
                <c:formatCode>General</c:formatCode>
                <c:ptCount val="8"/>
                <c:pt idx="0">
                  <c:v>2021</c:v>
                </c:pt>
                <c:pt idx="1">
                  <c:v>2022</c:v>
                </c:pt>
                <c:pt idx="2">
                  <c:v>2023</c:v>
                </c:pt>
                <c:pt idx="3">
                  <c:v>2024</c:v>
                </c:pt>
                <c:pt idx="4">
                  <c:v>2025</c:v>
                </c:pt>
                <c:pt idx="5">
                  <c:v>2026</c:v>
                </c:pt>
                <c:pt idx="6">
                  <c:v>2027</c:v>
                </c:pt>
                <c:pt idx="7">
                  <c:v>2028</c:v>
                </c:pt>
              </c:numCache>
            </c:numRef>
          </c:cat>
          <c:val>
            <c:numRef>
              <c:f>'1979_Резюме'!$G$22:$N$22</c:f>
              <c:numCache>
                <c:formatCode>#\ ##0_ ;\-#\ ##0\ </c:formatCode>
                <c:ptCount val="8"/>
                <c:pt idx="0">
                  <c:v>14039.757849999998</c:v>
                </c:pt>
                <c:pt idx="1">
                  <c:v>46900</c:v>
                </c:pt>
                <c:pt idx="2">
                  <c:v>42800</c:v>
                </c:pt>
                <c:pt idx="3">
                  <c:v>4000</c:v>
                </c:pt>
                <c:pt idx="4">
                  <c:v>4000</c:v>
                </c:pt>
                <c:pt idx="5">
                  <c:v>4000</c:v>
                </c:pt>
                <c:pt idx="6">
                  <c:v>4000</c:v>
                </c:pt>
                <c:pt idx="7">
                  <c:v>4000</c:v>
                </c:pt>
              </c:numCache>
            </c:numRef>
          </c:val>
          <c:extLst>
            <c:ext xmlns:c16="http://schemas.microsoft.com/office/drawing/2014/chart" uri="{C3380CC4-5D6E-409C-BE32-E72D297353CC}">
              <c16:uniqueId val="{00000000-8235-FE40-AC80-8D737F4F1860}"/>
            </c:ext>
          </c:extLst>
        </c:ser>
        <c:ser>
          <c:idx val="1"/>
          <c:order val="1"/>
          <c:tx>
            <c:strRef>
              <c:f>'1979_Резюме'!$B$8</c:f>
              <c:strCache>
                <c:ptCount val="1"/>
                <c:pt idx="0">
                  <c:v>Эффекты</c:v>
                </c:pt>
              </c:strCache>
            </c:strRef>
          </c:tx>
          <c:spPr>
            <a:solidFill>
              <a:srgbClr val="92D050"/>
            </a:solidFill>
          </c:spPr>
          <c:invertIfNegative val="0"/>
          <c:cat>
            <c:numRef>
              <c:f>'1979_Резюме'!$G$9:$N$9</c:f>
              <c:numCache>
                <c:formatCode>General</c:formatCode>
                <c:ptCount val="8"/>
                <c:pt idx="0">
                  <c:v>2021</c:v>
                </c:pt>
                <c:pt idx="1">
                  <c:v>2022</c:v>
                </c:pt>
                <c:pt idx="2">
                  <c:v>2023</c:v>
                </c:pt>
                <c:pt idx="3">
                  <c:v>2024</c:v>
                </c:pt>
                <c:pt idx="4">
                  <c:v>2025</c:v>
                </c:pt>
                <c:pt idx="5">
                  <c:v>2026</c:v>
                </c:pt>
                <c:pt idx="6">
                  <c:v>2027</c:v>
                </c:pt>
                <c:pt idx="7">
                  <c:v>2028</c:v>
                </c:pt>
              </c:numCache>
            </c:numRef>
          </c:cat>
          <c:val>
            <c:numRef>
              <c:f>'1979_Резюме'!$G$13:$N$13</c:f>
              <c:numCache>
                <c:formatCode>#\ ##0_ ;\-#\ ##0\ </c:formatCode>
                <c:ptCount val="8"/>
                <c:pt idx="0">
                  <c:v>0</c:v>
                </c:pt>
                <c:pt idx="1">
                  <c:v>23829.005894838185</c:v>
                </c:pt>
                <c:pt idx="2">
                  <c:v>23829.005894838185</c:v>
                </c:pt>
                <c:pt idx="3">
                  <c:v>23829.005894838185</c:v>
                </c:pt>
                <c:pt idx="4">
                  <c:v>23829.005894838185</c:v>
                </c:pt>
                <c:pt idx="5">
                  <c:v>23829.005894838185</c:v>
                </c:pt>
                <c:pt idx="6">
                  <c:v>23829.005894838185</c:v>
                </c:pt>
                <c:pt idx="7">
                  <c:v>23829.005894838185</c:v>
                </c:pt>
              </c:numCache>
            </c:numRef>
          </c:val>
          <c:extLst>
            <c:ext xmlns:c16="http://schemas.microsoft.com/office/drawing/2014/chart" uri="{C3380CC4-5D6E-409C-BE32-E72D297353CC}">
              <c16:uniqueId val="{00000001-8235-FE40-AC80-8D737F4F1860}"/>
            </c:ext>
          </c:extLst>
        </c:ser>
        <c:dLbls>
          <c:showLegendKey val="0"/>
          <c:showVal val="0"/>
          <c:showCatName val="0"/>
          <c:showSerName val="0"/>
          <c:showPercent val="0"/>
          <c:showBubbleSize val="0"/>
        </c:dLbls>
        <c:gapWidth val="150"/>
        <c:axId val="284395168"/>
        <c:axId val="286639496"/>
      </c:barChart>
      <c:lineChart>
        <c:grouping val="standard"/>
        <c:varyColors val="0"/>
        <c:ser>
          <c:idx val="2"/>
          <c:order val="2"/>
          <c:tx>
            <c:strRef>
              <c:f>'1979_Резюме'!$B$33</c:f>
              <c:strCache>
                <c:ptCount val="1"/>
                <c:pt idx="0">
                  <c:v>Накопленный DCF, тыс.руб.</c:v>
                </c:pt>
              </c:strCache>
            </c:strRef>
          </c:tx>
          <c:marker>
            <c:symbol val="circle"/>
            <c:size val="5"/>
            <c:spPr>
              <a:solidFill>
                <a:schemeClr val="accent2"/>
              </a:solidFill>
              <a:ln>
                <a:solidFill>
                  <a:schemeClr val="accent2"/>
                </a:solidFill>
              </a:ln>
            </c:spPr>
          </c:marker>
          <c:val>
            <c:numRef>
              <c:f>'1979_Резюме'!$E$33:$K$33</c:f>
              <c:numCache>
                <c:formatCode>#\ ##0_ ;\-#\ ##0\ </c:formatCode>
                <c:ptCount val="7"/>
                <c:pt idx="0">
                  <c:v>0</c:v>
                </c:pt>
                <c:pt idx="1">
                  <c:v>0</c:v>
                </c:pt>
                <c:pt idx="2">
                  <c:v>-13149.438000352708</c:v>
                </c:pt>
                <c:pt idx="3">
                  <c:v>-32103.793910860997</c:v>
                </c:pt>
                <c:pt idx="4">
                  <c:v>-45775.665187018662</c:v>
                </c:pt>
                <c:pt idx="5">
                  <c:v>-33240.387410000083</c:v>
                </c:pt>
                <c:pt idx="6">
                  <c:v>-22244.529710860981</c:v>
                </c:pt>
              </c:numCache>
            </c:numRef>
          </c:val>
          <c:smooth val="0"/>
          <c:extLst>
            <c:ext xmlns:c16="http://schemas.microsoft.com/office/drawing/2014/chart" uri="{C3380CC4-5D6E-409C-BE32-E72D297353CC}">
              <c16:uniqueId val="{00000002-8235-FE40-AC80-8D737F4F1860}"/>
            </c:ext>
          </c:extLst>
        </c:ser>
        <c:ser>
          <c:idx val="3"/>
          <c:order val="3"/>
          <c:tx>
            <c:strRef>
              <c:f>'1979_Резюме'!$B$35</c:f>
              <c:strCache>
                <c:ptCount val="1"/>
              </c:strCache>
            </c:strRef>
          </c:tx>
          <c:spPr>
            <a:ln>
              <a:noFill/>
            </a:ln>
          </c:spPr>
          <c:marker>
            <c:symbol val="none"/>
          </c:marker>
          <c:val>
            <c:numLit>
              <c:formatCode>General</c:formatCode>
              <c:ptCount val="1"/>
              <c:pt idx="0">
                <c:v>1</c:v>
              </c:pt>
            </c:numLit>
          </c:val>
          <c:smooth val="0"/>
          <c:extLst>
            <c:ext xmlns:c16="http://schemas.microsoft.com/office/drawing/2014/chart" uri="{C3380CC4-5D6E-409C-BE32-E72D297353CC}">
              <c16:uniqueId val="{00000003-8235-FE40-AC80-8D737F4F1860}"/>
            </c:ext>
          </c:extLst>
        </c:ser>
        <c:dLbls>
          <c:showLegendKey val="0"/>
          <c:showVal val="0"/>
          <c:showCatName val="0"/>
          <c:showSerName val="0"/>
          <c:showPercent val="0"/>
          <c:showBubbleSize val="0"/>
        </c:dLbls>
        <c:marker val="1"/>
        <c:smooth val="0"/>
        <c:axId val="284395168"/>
        <c:axId val="286639496"/>
      </c:lineChart>
      <c:catAx>
        <c:axId val="284395168"/>
        <c:scaling>
          <c:orientation val="minMax"/>
        </c:scaling>
        <c:delete val="0"/>
        <c:axPos val="b"/>
        <c:numFmt formatCode="General" sourceLinked="0"/>
        <c:majorTickMark val="out"/>
        <c:minorTickMark val="none"/>
        <c:tickLblPos val="nextTo"/>
        <c:txPr>
          <a:bodyPr/>
          <a:lstStyle/>
          <a:p>
            <a:pPr>
              <a:defRPr sz="1400"/>
            </a:pPr>
            <a:endParaRPr lang="en-RU"/>
          </a:p>
        </c:txPr>
        <c:crossAx val="286639496"/>
        <c:crosses val="autoZero"/>
        <c:auto val="1"/>
        <c:lblAlgn val="ctr"/>
        <c:lblOffset val="100"/>
        <c:noMultiLvlLbl val="0"/>
      </c:catAx>
      <c:valAx>
        <c:axId val="286639496"/>
        <c:scaling>
          <c:orientation val="minMax"/>
        </c:scaling>
        <c:delete val="0"/>
        <c:axPos val="l"/>
        <c:majorGridlines>
          <c:spPr>
            <a:ln>
              <a:noFill/>
            </a:ln>
          </c:spPr>
        </c:majorGridlines>
        <c:numFmt formatCode="#,##0" sourceLinked="0"/>
        <c:majorTickMark val="out"/>
        <c:minorTickMark val="none"/>
        <c:tickLblPos val="nextTo"/>
        <c:txPr>
          <a:bodyPr/>
          <a:lstStyle/>
          <a:p>
            <a:pPr>
              <a:defRPr sz="1200"/>
            </a:pPr>
            <a:endParaRPr lang="en-RU"/>
          </a:p>
        </c:txPr>
        <c:crossAx val="284395168"/>
        <c:crosses val="autoZero"/>
        <c:crossBetween val="between"/>
      </c:valAx>
    </c:plotArea>
    <c:legend>
      <c:legendPos val="b"/>
      <c:legendEntry>
        <c:idx val="3"/>
        <c:txPr>
          <a:bodyPr/>
          <a:lstStyle/>
          <a:p>
            <a:pPr>
              <a:defRPr sz="1600" b="1"/>
            </a:pPr>
            <a:endParaRPr lang="en-RU"/>
          </a:p>
        </c:txPr>
      </c:legendEntry>
      <c:layout>
        <c:manualLayout>
          <c:xMode val="edge"/>
          <c:yMode val="edge"/>
          <c:x val="0.20738866425480598"/>
          <c:y val="0.84188612285000153"/>
          <c:w val="0.7395021635809037"/>
          <c:h val="0.14112704086040312"/>
        </c:manualLayout>
      </c:layout>
      <c:overlay val="0"/>
      <c:txPr>
        <a:bodyPr/>
        <a:lstStyle/>
        <a:p>
          <a:pPr>
            <a:defRPr sz="1400"/>
          </a:pPr>
          <a:endParaRPr lang="en-RU"/>
        </a:p>
      </c:txPr>
    </c:legend>
    <c:plotVisOnly val="1"/>
    <c:dispBlanksAs val="gap"/>
    <c:showDLblsOverMax val="0"/>
  </c:chart>
  <c:printSettings>
    <c:headerFooter/>
    <c:pageMargins b="0.75000000000000044" l="0.7000000000000004" r="0.7000000000000004" t="0.75000000000000044" header="0.30000000000000021" footer="0.30000000000000021"/>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5</xdr:col>
      <xdr:colOff>0</xdr:colOff>
      <xdr:row>3</xdr:row>
      <xdr:rowOff>0</xdr:rowOff>
    </xdr:from>
    <xdr:to>
      <xdr:col>43</xdr:col>
      <xdr:colOff>0</xdr:colOff>
      <xdr:row>29</xdr:row>
      <xdr:rowOff>0</xdr:rowOff>
    </xdr:to>
    <xdr:graphicFrame macro="">
      <xdr:nvGraphicFramePr>
        <xdr:cNvPr id="2" name="Диаграмма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12290</xdr:colOff>
      <xdr:row>67</xdr:row>
      <xdr:rowOff>54428</xdr:rowOff>
    </xdr:from>
    <xdr:to>
      <xdr:col>2</xdr:col>
      <xdr:colOff>802820</xdr:colOff>
      <xdr:row>80</xdr:row>
      <xdr:rowOff>161925</xdr:rowOff>
    </xdr:to>
    <xdr:graphicFrame macro="">
      <xdr:nvGraphicFramePr>
        <xdr:cNvPr id="2" name="Диаграмма 1">
          <a:extLst>
            <a:ext uri="{FF2B5EF4-FFF2-40B4-BE49-F238E27FC236}">
              <a16:creationId xmlns:a16="http://schemas.microsoft.com/office/drawing/2014/main" id="{8F04FB1F-AD0F-4B3B-865A-4B5C436629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276225</xdr:colOff>
      <xdr:row>0</xdr:row>
      <xdr:rowOff>0</xdr:rowOff>
    </xdr:from>
    <xdr:to>
      <xdr:col>14</xdr:col>
      <xdr:colOff>959655</xdr:colOff>
      <xdr:row>4</xdr:row>
      <xdr:rowOff>39699</xdr:rowOff>
    </xdr:to>
    <xdr:pic>
      <xdr:nvPicPr>
        <xdr:cNvPr id="3" name="Рисунок 2">
          <a:extLst>
            <a:ext uri="{FF2B5EF4-FFF2-40B4-BE49-F238E27FC236}">
              <a16:creationId xmlns:a16="http://schemas.microsoft.com/office/drawing/2014/main" id="{EE9EE154-6134-4086-9231-EA765ED1AD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912465" y="0"/>
          <a:ext cx="1681650" cy="8778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12291</xdr:colOff>
      <xdr:row>67</xdr:row>
      <xdr:rowOff>10585</xdr:rowOff>
    </xdr:from>
    <xdr:to>
      <xdr:col>2</xdr:col>
      <xdr:colOff>751416</xdr:colOff>
      <xdr:row>80</xdr:row>
      <xdr:rowOff>169334</xdr:rowOff>
    </xdr:to>
    <xdr:graphicFrame macro="">
      <xdr:nvGraphicFramePr>
        <xdr:cNvPr id="2" name="Диаграмма 1">
          <a:extLst>
            <a:ext uri="{FF2B5EF4-FFF2-40B4-BE49-F238E27FC236}">
              <a16:creationId xmlns:a16="http://schemas.microsoft.com/office/drawing/2014/main" id="{87010AD0-8729-45BF-9369-2E081CE0E0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276225</xdr:colOff>
      <xdr:row>0</xdr:row>
      <xdr:rowOff>0</xdr:rowOff>
    </xdr:from>
    <xdr:to>
      <xdr:col>14</xdr:col>
      <xdr:colOff>959655</xdr:colOff>
      <xdr:row>4</xdr:row>
      <xdr:rowOff>39699</xdr:rowOff>
    </xdr:to>
    <xdr:pic>
      <xdr:nvPicPr>
        <xdr:cNvPr id="3" name="Рисунок 2">
          <a:extLst>
            <a:ext uri="{FF2B5EF4-FFF2-40B4-BE49-F238E27FC236}">
              <a16:creationId xmlns:a16="http://schemas.microsoft.com/office/drawing/2014/main" id="{69C8E088-8113-4375-9F82-74736CB0EB0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912465" y="0"/>
          <a:ext cx="1681650" cy="8778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12290</xdr:colOff>
      <xdr:row>66</xdr:row>
      <xdr:rowOff>114301</xdr:rowOff>
    </xdr:from>
    <xdr:to>
      <xdr:col>2</xdr:col>
      <xdr:colOff>804332</xdr:colOff>
      <xdr:row>81</xdr:row>
      <xdr:rowOff>0</xdr:rowOff>
    </xdr:to>
    <xdr:graphicFrame macro="">
      <xdr:nvGraphicFramePr>
        <xdr:cNvPr id="2" name="Диаграмма 1">
          <a:extLst>
            <a:ext uri="{FF2B5EF4-FFF2-40B4-BE49-F238E27FC236}">
              <a16:creationId xmlns:a16="http://schemas.microsoft.com/office/drawing/2014/main" id="{6A9D56C3-30B6-420A-B904-34803A313B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276225</xdr:colOff>
      <xdr:row>0</xdr:row>
      <xdr:rowOff>0</xdr:rowOff>
    </xdr:from>
    <xdr:to>
      <xdr:col>14</xdr:col>
      <xdr:colOff>959655</xdr:colOff>
      <xdr:row>4</xdr:row>
      <xdr:rowOff>39699</xdr:rowOff>
    </xdr:to>
    <xdr:pic>
      <xdr:nvPicPr>
        <xdr:cNvPr id="3" name="Рисунок 2">
          <a:extLst>
            <a:ext uri="{FF2B5EF4-FFF2-40B4-BE49-F238E27FC236}">
              <a16:creationId xmlns:a16="http://schemas.microsoft.com/office/drawing/2014/main" id="{79D1F9DB-7458-4261-A4EA-B150D11404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912465" y="0"/>
          <a:ext cx="1681650" cy="87789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12291</xdr:colOff>
      <xdr:row>66</xdr:row>
      <xdr:rowOff>114301</xdr:rowOff>
    </xdr:from>
    <xdr:to>
      <xdr:col>2</xdr:col>
      <xdr:colOff>814916</xdr:colOff>
      <xdr:row>81</xdr:row>
      <xdr:rowOff>0</xdr:rowOff>
    </xdr:to>
    <xdr:graphicFrame macro="">
      <xdr:nvGraphicFramePr>
        <xdr:cNvPr id="2" name="Диаграмма 1">
          <a:extLst>
            <a:ext uri="{FF2B5EF4-FFF2-40B4-BE49-F238E27FC236}">
              <a16:creationId xmlns:a16="http://schemas.microsoft.com/office/drawing/2014/main" id="{DEE07899-1091-4EB1-9D12-09ACFEDAD3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276225</xdr:colOff>
      <xdr:row>0</xdr:row>
      <xdr:rowOff>0</xdr:rowOff>
    </xdr:from>
    <xdr:to>
      <xdr:col>14</xdr:col>
      <xdr:colOff>959655</xdr:colOff>
      <xdr:row>4</xdr:row>
      <xdr:rowOff>39699</xdr:rowOff>
    </xdr:to>
    <xdr:pic>
      <xdr:nvPicPr>
        <xdr:cNvPr id="3" name="Рисунок 2">
          <a:extLst>
            <a:ext uri="{FF2B5EF4-FFF2-40B4-BE49-F238E27FC236}">
              <a16:creationId xmlns:a16="http://schemas.microsoft.com/office/drawing/2014/main" id="{513A87D4-14A6-43F3-805C-F50E3356AB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912465" y="0"/>
          <a:ext cx="1681650" cy="87789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2347382</xdr:colOff>
      <xdr:row>39</xdr:row>
      <xdr:rowOff>128510</xdr:rowOff>
    </xdr:from>
    <xdr:to>
      <xdr:col>7</xdr:col>
      <xdr:colOff>489857</xdr:colOff>
      <xdr:row>64</xdr:row>
      <xdr:rowOff>19350</xdr:rowOff>
    </xdr:to>
    <xdr:graphicFrame macro="">
      <xdr:nvGraphicFramePr>
        <xdr:cNvPr id="2" name="Диаграмма 1">
          <a:extLst>
            <a:ext uri="{FF2B5EF4-FFF2-40B4-BE49-F238E27FC236}">
              <a16:creationId xmlns:a16="http://schemas.microsoft.com/office/drawing/2014/main" id="{3AD4ED02-2742-9745-B8DA-422F982D3F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2360989</xdr:colOff>
      <xdr:row>39</xdr:row>
      <xdr:rowOff>13608</xdr:rowOff>
    </xdr:from>
    <xdr:to>
      <xdr:col>9</xdr:col>
      <xdr:colOff>612321</xdr:colOff>
      <xdr:row>76</xdr:row>
      <xdr:rowOff>1</xdr:rowOff>
    </xdr:to>
    <xdr:graphicFrame macro="">
      <xdr:nvGraphicFramePr>
        <xdr:cNvPr id="2" name="Диаграмма 1">
          <a:extLst>
            <a:ext uri="{FF2B5EF4-FFF2-40B4-BE49-F238E27FC236}">
              <a16:creationId xmlns:a16="http://schemas.microsoft.com/office/drawing/2014/main" id="{5D122693-CD5D-6E40-8C61-D01EF41426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pmiru-my.sharepoint.com/gazprom-neft.local/dfs/Hqcl/bp2003/&#1052;&#1086;&#1080;%20&#1076;&#1086;&#1082;&#1091;&#1084;&#1077;&#1085;&#1090;&#1099;/BP2003%201812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pmiru-my.sharepoint.com/gazprom-neft.local/dfs/Msk-fs-01/PlanUPstream/&#1054;&#1087;&#1090;&#1080;&#1084;&#1080;&#1079;&#1072;&#1094;&#1080;&#1103;/&#1041;&#1072;&#1079;&#1072;%20&#1086;&#1082;&#109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1040;&#1088;&#1093;&#1080;&#1074;_051111/&#1040;&#1088;&#1093;&#1080;&#1074;_I_061111/2010_g/&#1040;&#1085;&#1072;&#1083;&#1080;&#1079;_2010/&#1052;&#1072;&#1090;&#1077;&#1088;&#1080;&#1072;&#1083;&#1099;%20&#1082;%20&#1082;&#1086;&#1084;&#1080;&#1090;&#1077;&#1090;&#1091;%20&#1087;&#1086;%20&#1072;&#1091;&#1076;&#1080;&#1090;&#1091;/2010/2009_&#1054;&#1054;&#1054;/&#1043;&#1060;&#1054;/&#1043;&#1060;&#1054;-2_01_&#1072;&#1087;&#1088;&#1077;&#1083;&#1103;/&#1052;&#1059;&#1041;&#1056;_%20&#1043;&#1060;&#1054;_2009_2_&#1091;&#1090;&#1086;&#1095;&#1085;&#1077;&#1085;_13_14_2009.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R:/&#1043;&#1072;&#1079;&#1087;&#1088;&#1086;&#1084;%20&#1085;&#1077;&#1092;&#1090;&#1100;/&#1055;&#1088;&#1086;&#1077;&#1082;&#1090;&#1099;/PlanBudgDep/BUDGET/Budget_2020/&#1052;&#1072;&#1082;&#1088;&#1086;&#1087;&#1072;&#1088;&#1072;&#1084;&#1077;&#1090;&#1088;&#1099;/&#1048;&#1085;&#1074;&#1077;&#1089;&#1090;&#1080;&#1094;&#1080;&#1086;&#1085;&#1085;&#1099;&#1077;%20&#1084;&#1072;&#1082;&#1088;&#1086;&#1087;&#1072;&#1088;&#1072;&#1084;&#1077;&#1090;&#1088;&#1099;_&#1089;&#1077;&#1085;&#1090;&#1103;&#1073;&#1088;&#1100;%202020_&#1082;&#1086;&#1088;&#1088;%20&#1053;&#1044;&#1044;/20200326%20&#1052;&#1072;&#1082;&#1088;&#1086;&#1087;&#1072;&#1088;&#1072;&#1084;&#1077;&#1090;&#1088;&#1099;_v.20.9.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miru-my.sharepoint.com/8291C6FD/20200120%20&#1052;&#1055;_v.20.2_NB_&#1054;&#1058;&#1042;&#1045;&#1058;.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miru-my.sharepoint.com/Users/Eugene/AppData/Local/Microsoft/Windows/INetCache/Content.Outlook/0X6GASBF/&#1060;&#1069;&#1052;%20OpenBox4.xlsm"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Users/ivanov.ev/Library/Containers/com.microsoft.Excel/Data/Documents/C:/Users/Eugene/AppData/Local/Microsoft/Windows/INetCache/Content.Outlook/0X6GASBF/&#1060;&#1069;&#1052;%20OpenBox4.xlsm?09C755D7" TargetMode="External"/><Relationship Id="rId1" Type="http://schemas.openxmlformats.org/officeDocument/2006/relationships/externalLinkPath" Target="file:///09C755D7/&#1060;&#1069;&#1052;%20OpenBox4.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ivanov.ev/Desktop/6+6/&#1050;&#1086;&#1087;&#1080;&#1103;%20&#1060;&#1069;&#1052;_&#1041;&#1077;&#1085;&#1095;+&#1045;&#1060;&#1048;_1.4_&#1092;&#1080;&#1085;&#1072;&#1083;.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Bobyr.Ep/AppData/Local/Microsoft/Windows/INetCache/Content.Outlook/AS0SCL30/&#1054;&#1069;&#1052;_&#1059;&#1087;&#1044;_&#1041;&#1056;&#1044;_2022_v.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P2003 181210"/>
      <sheetName val="#ССЫЛКА"/>
      <sheetName val="Курс $"/>
      <sheetName val="Параметры_i"/>
      <sheetName val="_ССЫЛКА"/>
      <sheetName val="analysis"/>
      <sheetName val="КПП"/>
      <sheetName val="Баланс нпр"/>
      <sheetName val="Деб и запасы"/>
      <sheetName val="Финплан"/>
      <sheetName val="BP2003_181210"/>
      <sheetName val="Курс_$"/>
      <sheetName val="Баланс_нпр"/>
      <sheetName val="Деб_и_запасы"/>
      <sheetName val="3_Sum_База"/>
      <sheetName val="lang"/>
      <sheetName val="Contracts"/>
      <sheetName val="EKDEB90"/>
      <sheetName val="Исходные"/>
      <sheetName val="Баланс нефти"/>
      <sheetName val="Отчет по прибыли"/>
      <sheetName val="Доход УУН"/>
      <sheetName val="Экспорт нефти+таможня"/>
      <sheetName val="Экспорт нпр+таможня"/>
      <sheetName val="Транспорт нефти "/>
      <sheetName val="Опт нпр "/>
      <sheetName val="Трансп нпр+нефть жд"/>
      <sheetName val="Сб цены объемы"/>
      <sheetName val="Сб выручка"/>
      <sheetName val="Сб затраты"/>
      <sheetName val="Сб движ нпр"/>
      <sheetName val="Сб ддс"/>
      <sheetName val="Cб оборот"/>
      <sheetName val="нпз ддс"/>
      <sheetName val="нпз оборот"/>
      <sheetName val="нпз затраты"/>
      <sheetName val="нпз пдр"/>
      <sheetName val="нпз движение"/>
      <sheetName val="Катализаторы"/>
      <sheetName val="Реализация+покупка нефти"/>
      <sheetName val="Капвложения"/>
      <sheetName val="Цены"/>
      <sheetName val="исх"/>
      <sheetName val="Корректировка"/>
      <sheetName val="БП"/>
      <sheetName val="Май до 25"/>
      <sheetName val="Финплан в формате ПБД"/>
      <sheetName val="КВ (фин)"/>
      <sheetName val="Страница ввода"/>
      <sheetName val="Результат Диллера"/>
      <sheetName val="GRAPHS"/>
      <sheetName val="приобретение нпр"/>
      <sheetName val="93"/>
      <sheetName val="исходные данные"/>
      <sheetName val="Линейная чувствительность"/>
      <sheetName val="RSOILBAL"/>
      <sheetName val="История"/>
      <sheetName val="Input"/>
      <sheetName val="Calculation"/>
      <sheetName val="Затраты"/>
      <sheetName val="руб 2007 план"/>
      <sheetName val="НЕДЕЛИ"/>
      <sheetName val="ст ГТМ"/>
      <sheetName val="Neste Oy"/>
      <sheetName val="П"/>
      <sheetName val="Resources"/>
      <sheetName val="Sheet3"/>
      <sheetName val="Summary"/>
      <sheetName val="Main"/>
      <sheetName val="Cons_Journals"/>
      <sheetName val="Control"/>
      <sheetName val="БЕ БИ"/>
      <sheetName val="Alliance"/>
      <sheetName val="Sever"/>
      <sheetName val="GFS"/>
      <sheetName val="Integra KRS"/>
      <sheetName val="NNGF"/>
      <sheetName val="PGF"/>
      <sheetName val="SNGF"/>
      <sheetName val="TNGF"/>
      <sheetName val="УР БО"/>
      <sheetName val="Энергия_GJ"/>
      <sheetName val="по всем МВЗ(вал)"/>
      <sheetName val="УП _2004"/>
      <sheetName val="sapactivexlhiddensheet"/>
      <sheetName val="Справочник"/>
      <sheetName val="Dir"/>
      <sheetName val="Присадки и компоненты"/>
      <sheetName val="BP2003_1812101"/>
      <sheetName val="Курс_$1"/>
      <sheetName val="Баланс_нпр1"/>
      <sheetName val="Деб_и_запасы1"/>
      <sheetName val="Баланс_нефти"/>
      <sheetName val="Отчет_по_прибыли"/>
      <sheetName val="Доход_УУН"/>
      <sheetName val="Экспорт_нефти+таможня"/>
      <sheetName val="Экспорт_нпр+таможня"/>
      <sheetName val="Транспорт_нефти_"/>
      <sheetName val="Опт_нпр_"/>
      <sheetName val="Трансп_нпр+нефть_жд"/>
      <sheetName val="Сб_цены_объемы"/>
      <sheetName val="Сб_выручка"/>
      <sheetName val="Сб_затраты"/>
      <sheetName val="Сб_движ_нпр"/>
      <sheetName val="Сб_ддс"/>
      <sheetName val="Cб_оборот"/>
      <sheetName val="нпз_ддс"/>
      <sheetName val="нпз_оборот"/>
      <sheetName val="нпз_затраты"/>
      <sheetName val="нпз_пдр"/>
      <sheetName val="нпз_движение"/>
      <sheetName val="Реализация+покупка_нефти"/>
      <sheetName val="Май_до_25"/>
      <sheetName val="Финплан_в_формате_ПБД"/>
      <sheetName val="КВ_(фин)"/>
      <sheetName val="Страница_ввода"/>
      <sheetName val="Результат_Диллера"/>
      <sheetName val="приобретение_нпр"/>
      <sheetName val="исходные_данные"/>
      <sheetName val="Линейная_чувствительность"/>
      <sheetName val="руб_2007_план"/>
      <sheetName val="ст_ГТМ"/>
      <sheetName val="Neste_Oy"/>
      <sheetName val="БЕ_БИ"/>
      <sheetName val="Integra_KRS"/>
      <sheetName val="УР_БО"/>
      <sheetName val="по_всем_МВЗ(вал)"/>
      <sheetName val="УП__2004"/>
      <sheetName val="Списки"/>
      <sheetName val="Справочная информация"/>
      <sheetName val="классификатор"/>
      <sheetName val="1-корр. 2010  НГД"/>
      <sheetName val="Лист1"/>
      <sheetName val="2016_тр"/>
      <sheetName val="Параметры"/>
      <sheetName val="Факт Dink-Inv 2004"/>
      <sheetName val="Вводные"/>
      <sheetName val="пятилетка"/>
      <sheetName val="мониторинг"/>
      <sheetName val="ПЛАСТ НП"/>
      <sheetName val="БЕ"/>
      <sheetName val="Статьи"/>
      <sheetName val="справочник "/>
      <sheetName val="СНГДУ-1"/>
      <sheetName val="Актив"/>
      <sheetName val="Присадки_и_компоненты"/>
      <sheetName val="BP2003_1812102"/>
      <sheetName val="Курс_$2"/>
      <sheetName val="Баланс_нпр2"/>
      <sheetName val="Деб_и_запасы2"/>
      <sheetName val="по_всем_МВЗ(вал)1"/>
      <sheetName val="Отчет_по_прибыли1"/>
      <sheetName val="Баланс_нефти1"/>
      <sheetName val="Доход_УУН1"/>
      <sheetName val="Экспорт_нефти+таможня1"/>
      <sheetName val="Экспорт_нпр+таможня1"/>
      <sheetName val="Транспорт_нефти_1"/>
      <sheetName val="Опт_нпр_1"/>
      <sheetName val="Трансп_нпр+нефть_жд1"/>
      <sheetName val="Сб_цены_объемы1"/>
      <sheetName val="Сб_выручка1"/>
      <sheetName val="Сб_затраты1"/>
      <sheetName val="Сб_движ_нпр1"/>
      <sheetName val="Сб_ддс1"/>
      <sheetName val="Cб_оборот1"/>
      <sheetName val="нпз_ддс1"/>
      <sheetName val="нпз_оборот1"/>
      <sheetName val="нпз_затраты1"/>
      <sheetName val="нпз_пдр1"/>
      <sheetName val="нпз_движение1"/>
      <sheetName val="Реализация+покупка_нефти1"/>
      <sheetName val="Май_до_251"/>
      <sheetName val="Финплан_в_формате_ПБД1"/>
      <sheetName val="КВ_(фин)1"/>
      <sheetName val="Страница_ввода1"/>
      <sheetName val="Результат_Диллера1"/>
      <sheetName val="приобретение_нпр1"/>
      <sheetName val="исходные_данные1"/>
      <sheetName val="Линейная_чувствительность1"/>
      <sheetName val="руб_2007_план1"/>
      <sheetName val="ст_ГТМ1"/>
      <sheetName val="Neste_Oy1"/>
      <sheetName val="БЕ_БИ1"/>
      <sheetName val="Integra_KRS1"/>
      <sheetName val="УР_БО1"/>
      <sheetName val="УП__20041"/>
      <sheetName val="Справочник Данные ДО"/>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общая база"/>
      <sheetName val="База инвест (окт)"/>
      <sheetName val="Факт Dink-Inv 2004"/>
      <sheetName val="Расчет темпов падения"/>
      <sheetName val="Neste Oy"/>
      <sheetName val="общая_база"/>
      <sheetName val="База_инвест_(окт)"/>
      <sheetName val="Факт_Dink-Inv_2004"/>
      <sheetName val="Расчет_темпов_падения"/>
      <sheetName val="Бобровка"/>
      <sheetName val="Title"/>
      <sheetName val="база общ"/>
      <sheetName val="#ССЫЛКА"/>
      <sheetName val="Input Assumptions"/>
      <sheetName val="Carry out projects"/>
      <sheetName val="Context_LTP"/>
      <sheetName val="Лист1"/>
      <sheetName val="9 мес на 12 т"/>
      <sheetName val="A"/>
      <sheetName val="Settings"/>
    </sheetNames>
    <sheetDataSet>
      <sheetData sheetId="0" refreshError="1"/>
      <sheetData sheetId="1" refreshError="1"/>
      <sheetData sheetId="2" refreshError="1"/>
      <sheetData sheetId="3" refreshError="1"/>
      <sheetData sheetId="4" refreshError="1"/>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КПЭ_USD"/>
      <sheetName val="Вн_об_USD"/>
      <sheetName val="ОК_USD"/>
      <sheetName val="КПЭ_руб"/>
      <sheetName val="Вн_об_руб"/>
      <sheetName val="ОК_руб"/>
      <sheetName val="Производство нат.ед."/>
      <sheetName val="ТЭП"/>
      <sheetName val="Производство денеж"/>
      <sheetName val="АнализФС"/>
      <sheetName val="Бюджет"/>
      <sheetName val="АУР (ГФО-2)"/>
      <sheetName val="Кап.ремонт"/>
      <sheetName val="Аренда"/>
      <sheetName val="ГСМ"/>
      <sheetName val=" Э-энергия"/>
      <sheetName val="ФЗП"/>
      <sheetName val="Расшифровки"/>
      <sheetName val="Услуги связи"/>
      <sheetName val="Прочие услуги сторонних организ"/>
      <sheetName val=" расх на охр труда "/>
      <sheetName val="прочий транспорт"/>
      <sheetName val="Авиа "/>
      <sheetName val="Соцвыплаты"/>
      <sheetName val="Прочие доходы_расходы"/>
      <sheetName val="Посналогразн"/>
      <sheetName val="Инвестиции"/>
      <sheetName val="Подг кадров"/>
      <sheetName val="Факт Dink-Inv 2004"/>
      <sheetName val="Производство_нат_ед_"/>
      <sheetName val="Производство_денеж"/>
      <sheetName val="АУР_(ГФО-2)"/>
      <sheetName val="Кап_ремонт"/>
      <sheetName val="_Э-энергия"/>
      <sheetName val="Услуги_связи"/>
      <sheetName val="Прочие_услуги_сторонних_организ"/>
      <sheetName val="_расх_на_охр_труда_"/>
      <sheetName val="прочий_транспорт"/>
      <sheetName val="Авиа_"/>
      <sheetName val="Прочие_доходы_расходы"/>
      <sheetName val="Подг_кадров"/>
      <sheetName val="a) Core Financials"/>
      <sheetName val="Словарь"/>
      <sheetName val="МУБР_ ГФО_2009_2_уточнен_13_14_"/>
      <sheetName val="X-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row r="11">
          <cell r="C11" t="str">
            <v>2009 год</v>
          </cell>
          <cell r="G11" t="str">
            <v>в том числе по месяцам</v>
          </cell>
          <cell r="K11" t="str">
            <v>в том числе по месяцам</v>
          </cell>
          <cell r="P11" t="str">
            <v xml:space="preserve"> в том числе по месяцам</v>
          </cell>
          <cell r="U11" t="str">
            <v xml:space="preserve"> в том числе по месяцам</v>
          </cell>
        </row>
        <row r="12">
          <cell r="C12" t="str">
            <v>план</v>
          </cell>
          <cell r="E12" t="str">
            <v>Отклон. к  плану 2009 г., (%)</v>
          </cell>
          <cell r="G12" t="str">
            <v>январь факт</v>
          </cell>
          <cell r="H12" t="str">
            <v>февраль  факт</v>
          </cell>
          <cell r="K12" t="str">
            <v>апрель, прогноз</v>
          </cell>
          <cell r="L12" t="str">
            <v>май , прогноз</v>
          </cell>
          <cell r="M12" t="str">
            <v>июнь, прогноз</v>
          </cell>
          <cell r="P12" t="str">
            <v>июль, прогноз</v>
          </cell>
          <cell r="Q12" t="str">
            <v>август, прогноз</v>
          </cell>
          <cell r="U12" t="str">
            <v>октябрь, прогноз</v>
          </cell>
          <cell r="V12" t="str">
            <v>ноябрь, прогноз</v>
          </cell>
        </row>
        <row r="13">
          <cell r="C13">
            <v>22016</v>
          </cell>
          <cell r="E13">
            <v>90.1</v>
          </cell>
          <cell r="G13">
            <v>38</v>
          </cell>
          <cell r="H13">
            <v>1627</v>
          </cell>
          <cell r="K13">
            <v>1818</v>
          </cell>
          <cell r="L13">
            <v>1818</v>
          </cell>
          <cell r="M13">
            <v>1818</v>
          </cell>
          <cell r="P13">
            <v>1818</v>
          </cell>
          <cell r="Q13">
            <v>1818</v>
          </cell>
          <cell r="U13">
            <v>1818</v>
          </cell>
          <cell r="V13">
            <v>1818</v>
          </cell>
        </row>
        <row r="14">
          <cell r="C14">
            <v>36</v>
          </cell>
          <cell r="E14">
            <v>125</v>
          </cell>
          <cell r="G14">
            <v>9</v>
          </cell>
          <cell r="H14">
            <v>6</v>
          </cell>
          <cell r="K14">
            <v>3</v>
          </cell>
          <cell r="L14">
            <v>3</v>
          </cell>
          <cell r="M14">
            <v>3</v>
          </cell>
          <cell r="P14">
            <v>3</v>
          </cell>
          <cell r="Q14">
            <v>3</v>
          </cell>
          <cell r="U14">
            <v>3</v>
          </cell>
          <cell r="V14">
            <v>3</v>
          </cell>
        </row>
        <row r="15">
          <cell r="C15">
            <v>21980</v>
          </cell>
          <cell r="E15">
            <v>90.1</v>
          </cell>
          <cell r="G15">
            <v>29</v>
          </cell>
          <cell r="H15">
            <v>1621</v>
          </cell>
          <cell r="K15">
            <v>1815</v>
          </cell>
          <cell r="L15">
            <v>1815</v>
          </cell>
          <cell r="M15">
            <v>1815</v>
          </cell>
          <cell r="P15">
            <v>1815</v>
          </cell>
          <cell r="Q15">
            <v>1815</v>
          </cell>
          <cell r="U15">
            <v>1815</v>
          </cell>
          <cell r="V15">
            <v>1815</v>
          </cell>
        </row>
        <row r="16">
          <cell r="K16">
            <v>460</v>
          </cell>
        </row>
        <row r="17">
          <cell r="C17">
            <v>21800</v>
          </cell>
          <cell r="E17">
            <v>89.9</v>
          </cell>
          <cell r="G17">
            <v>0</v>
          </cell>
          <cell r="H17">
            <v>1603</v>
          </cell>
          <cell r="K17">
            <v>1800</v>
          </cell>
          <cell r="L17">
            <v>1800</v>
          </cell>
          <cell r="M17">
            <v>1800</v>
          </cell>
          <cell r="P17">
            <v>1800</v>
          </cell>
          <cell r="Q17">
            <v>1800</v>
          </cell>
          <cell r="U17">
            <v>1800</v>
          </cell>
          <cell r="V17">
            <v>1800</v>
          </cell>
        </row>
        <row r="19">
          <cell r="C19">
            <v>24</v>
          </cell>
          <cell r="E19">
            <v>83.3</v>
          </cell>
          <cell r="H19">
            <v>0</v>
          </cell>
          <cell r="K19">
            <v>2</v>
          </cell>
          <cell r="L19">
            <v>2</v>
          </cell>
          <cell r="M19">
            <v>2</v>
          </cell>
          <cell r="P19">
            <v>2</v>
          </cell>
          <cell r="Q19">
            <v>2</v>
          </cell>
          <cell r="U19">
            <v>2</v>
          </cell>
          <cell r="V19">
            <v>2</v>
          </cell>
        </row>
        <row r="20">
          <cell r="C20">
            <v>900</v>
          </cell>
          <cell r="E20">
            <v>108.9</v>
          </cell>
          <cell r="H20">
            <v>0</v>
          </cell>
          <cell r="K20">
            <v>900</v>
          </cell>
          <cell r="L20">
            <v>900</v>
          </cell>
          <cell r="M20">
            <v>900</v>
          </cell>
          <cell r="P20">
            <v>900</v>
          </cell>
          <cell r="Q20">
            <v>900</v>
          </cell>
          <cell r="U20">
            <v>900</v>
          </cell>
          <cell r="V20">
            <v>900</v>
          </cell>
        </row>
        <row r="21">
          <cell r="C21">
            <v>21600</v>
          </cell>
          <cell r="E21">
            <v>90.8</v>
          </cell>
          <cell r="G21">
            <v>0</v>
          </cell>
          <cell r="H21">
            <v>1603</v>
          </cell>
          <cell r="K21">
            <v>1800</v>
          </cell>
          <cell r="L21">
            <v>1800</v>
          </cell>
          <cell r="M21">
            <v>1800</v>
          </cell>
          <cell r="P21">
            <v>1800</v>
          </cell>
          <cell r="Q21">
            <v>1800</v>
          </cell>
          <cell r="U21">
            <v>1800</v>
          </cell>
          <cell r="V21">
            <v>1800</v>
          </cell>
        </row>
        <row r="23">
          <cell r="E23" t="str">
            <v>-</v>
          </cell>
          <cell r="H23">
            <v>0</v>
          </cell>
          <cell r="K23">
            <v>0</v>
          </cell>
          <cell r="L23">
            <v>0</v>
          </cell>
          <cell r="M23">
            <v>0</v>
          </cell>
          <cell r="P23">
            <v>0</v>
          </cell>
          <cell r="Q23">
            <v>0</v>
          </cell>
          <cell r="U23">
            <v>0</v>
          </cell>
          <cell r="V23">
            <v>0</v>
          </cell>
        </row>
        <row r="24">
          <cell r="E24" t="str">
            <v>-</v>
          </cell>
          <cell r="H24">
            <v>0</v>
          </cell>
          <cell r="K24">
            <v>80</v>
          </cell>
          <cell r="L24">
            <v>80</v>
          </cell>
          <cell r="M24">
            <v>80</v>
          </cell>
          <cell r="P24">
            <v>80</v>
          </cell>
          <cell r="Q24">
            <v>80</v>
          </cell>
          <cell r="U24">
            <v>80</v>
          </cell>
          <cell r="V24">
            <v>80</v>
          </cell>
        </row>
        <row r="25">
          <cell r="E25" t="str">
            <v>-</v>
          </cell>
          <cell r="G25">
            <v>0</v>
          </cell>
          <cell r="H25">
            <v>0</v>
          </cell>
          <cell r="K25">
            <v>0</v>
          </cell>
          <cell r="L25">
            <v>0</v>
          </cell>
          <cell r="M25">
            <v>0</v>
          </cell>
          <cell r="P25">
            <v>0</v>
          </cell>
          <cell r="Q25">
            <v>0</v>
          </cell>
          <cell r="U25">
            <v>0</v>
          </cell>
          <cell r="V25">
            <v>0</v>
          </cell>
        </row>
        <row r="27">
          <cell r="C27">
            <v>2</v>
          </cell>
          <cell r="E27">
            <v>100</v>
          </cell>
          <cell r="H27">
            <v>0</v>
          </cell>
          <cell r="K27">
            <v>1</v>
          </cell>
          <cell r="L27">
            <v>1</v>
          </cell>
          <cell r="M27">
            <v>1</v>
          </cell>
          <cell r="P27">
            <v>1</v>
          </cell>
          <cell r="Q27">
            <v>1</v>
          </cell>
          <cell r="U27">
            <v>1</v>
          </cell>
          <cell r="V27">
            <v>1</v>
          </cell>
        </row>
        <row r="28">
          <cell r="C28">
            <v>100</v>
          </cell>
          <cell r="E28">
            <v>0</v>
          </cell>
          <cell r="H28">
            <v>0</v>
          </cell>
          <cell r="K28">
            <v>0</v>
          </cell>
          <cell r="L28">
            <v>0</v>
          </cell>
          <cell r="M28">
            <v>0</v>
          </cell>
          <cell r="P28">
            <v>0</v>
          </cell>
          <cell r="Q28">
            <v>0</v>
          </cell>
          <cell r="U28">
            <v>0</v>
          </cell>
          <cell r="V28">
            <v>0</v>
          </cell>
        </row>
        <row r="29">
          <cell r="C29">
            <v>200</v>
          </cell>
          <cell r="E29">
            <v>0</v>
          </cell>
          <cell r="G29">
            <v>0</v>
          </cell>
          <cell r="H29">
            <v>0</v>
          </cell>
          <cell r="K29">
            <v>0</v>
          </cell>
          <cell r="L29">
            <v>0</v>
          </cell>
          <cell r="M29">
            <v>0</v>
          </cell>
          <cell r="P29">
            <v>0</v>
          </cell>
          <cell r="Q29">
            <v>0</v>
          </cell>
          <cell r="U29">
            <v>0</v>
          </cell>
          <cell r="V29">
            <v>0</v>
          </cell>
        </row>
        <row r="33">
          <cell r="C33">
            <v>180</v>
          </cell>
          <cell r="E33">
            <v>109.4</v>
          </cell>
          <cell r="G33">
            <v>29</v>
          </cell>
          <cell r="H33">
            <v>18</v>
          </cell>
          <cell r="K33">
            <v>15</v>
          </cell>
          <cell r="L33">
            <v>15</v>
          </cell>
          <cell r="M33">
            <v>15</v>
          </cell>
          <cell r="P33">
            <v>15</v>
          </cell>
          <cell r="Q33">
            <v>15</v>
          </cell>
          <cell r="U33">
            <v>15</v>
          </cell>
          <cell r="V33">
            <v>15</v>
          </cell>
        </row>
        <row r="34">
          <cell r="E34" t="str">
            <v>-</v>
          </cell>
        </row>
        <row r="35">
          <cell r="C35">
            <v>5</v>
          </cell>
          <cell r="E35">
            <v>108</v>
          </cell>
          <cell r="U35">
            <v>1.8</v>
          </cell>
          <cell r="V35">
            <v>1.8</v>
          </cell>
        </row>
        <row r="37">
          <cell r="M37" t="str">
            <v xml:space="preserve"> </v>
          </cell>
        </row>
        <row r="39">
          <cell r="E39" t="str">
            <v>-</v>
          </cell>
        </row>
        <row r="40">
          <cell r="E40" t="str">
            <v>-</v>
          </cell>
        </row>
        <row r="41">
          <cell r="E41" t="str">
            <v>-</v>
          </cell>
        </row>
        <row r="42">
          <cell r="E42" t="str">
            <v>-</v>
          </cell>
        </row>
        <row r="43">
          <cell r="E43" t="str">
            <v>-</v>
          </cell>
        </row>
        <row r="44">
          <cell r="E44" t="str">
            <v>-</v>
          </cell>
        </row>
        <row r="45">
          <cell r="E45" t="str">
            <v>-</v>
          </cell>
        </row>
        <row r="46">
          <cell r="E46" t="str">
            <v>-</v>
          </cell>
        </row>
        <row r="47">
          <cell r="E47" t="str">
            <v>-</v>
          </cell>
        </row>
        <row r="48">
          <cell r="E48" t="str">
            <v>-</v>
          </cell>
        </row>
        <row r="49">
          <cell r="E49" t="str">
            <v>-</v>
          </cell>
        </row>
        <row r="50">
          <cell r="E50" t="str">
            <v>-</v>
          </cell>
        </row>
        <row r="51">
          <cell r="E51" t="str">
            <v>-</v>
          </cell>
        </row>
        <row r="52">
          <cell r="E52" t="str">
            <v>-</v>
          </cell>
        </row>
        <row r="53">
          <cell r="E53" t="str">
            <v>-</v>
          </cell>
        </row>
      </sheetData>
      <sheetData sheetId="23" refreshError="1"/>
      <sheetData sheetId="24" refreshError="1"/>
      <sheetData sheetId="25" refreshError="1"/>
      <sheetData sheetId="26" refreshError="1"/>
      <sheetData sheetId="27" refreshError="1"/>
      <sheetData sheetId="28" refreshError="1"/>
      <sheetData sheetId="29"/>
      <sheetData sheetId="30"/>
      <sheetData sheetId="31"/>
      <sheetData sheetId="32"/>
      <sheetData sheetId="33"/>
      <sheetData sheetId="34"/>
      <sheetData sheetId="35"/>
      <sheetData sheetId="36"/>
      <sheetData sheetId="37"/>
      <sheetData sheetId="38">
        <row r="11">
          <cell r="C11" t="str">
            <v>2009 год</v>
          </cell>
        </row>
      </sheetData>
      <sheetData sheetId="39"/>
      <sheetData sheetId="40"/>
      <sheetData sheetId="41" refreshError="1"/>
      <sheetData sheetId="42" refreshError="1"/>
      <sheetData sheetId="43" refreshError="1"/>
      <sheetData sheetId="4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Result REAL"/>
      <sheetName val="NetBack REAL"/>
      <sheetName val="Список показателей"/>
      <sheetName val="Выбор сценария"/>
      <sheetName val="Сценарии ГПН"/>
      <sheetName val="Чувствительность"/>
      <sheetName val="Цена на нефть, USD"/>
      <sheetName val="Инфляция"/>
      <sheetName val="Фин ставки"/>
      <sheetName val="Налоги"/>
      <sheetName val="НДПИ газ"/>
      <sheetName val="Акцизы"/>
      <sheetName val="Коэфф.барр."/>
      <sheetName val="Транспорт"/>
      <sheetName val="Премии ВР"/>
      <sheetName val="Газ"/>
      <sheetName val="Прогноз цен"/>
      <sheetName val="Крупноопт.цены"/>
      <sheetName val="Эксп.альт."/>
      <sheetName val="Цена АЗС"/>
      <sheetName val="NetBack NOM"/>
      <sheetName val="Новый порт REAL"/>
      <sheetName val="Новый порт NOM"/>
      <sheetName val="Приразломное REAL"/>
      <sheetName val="Приразломное NOM"/>
      <sheetName val="Арктикгаз REAL"/>
      <sheetName val="Арктикгаз NOM"/>
      <sheetName val="Нортгаз REAL"/>
      <sheetName val="Нортгаз NOM"/>
      <sheetName val="Комм."/>
      <sheetName val="Нефтегазовые доходы"/>
      <sheetName val="Бюджет РФ"/>
      <sheetName val="Бюджет РФ-из закона"/>
      <sheetName val="Бюджет2017"/>
      <sheetName val="ставки фрахта"/>
    </sheetNames>
    <sheetDataSet>
      <sheetData sheetId="0"/>
      <sheetData sheetId="1"/>
      <sheetData sheetId="2">
        <row r="7">
          <cell r="B7" t="e">
            <v>#REF!</v>
          </cell>
          <cell r="C7" t="e">
            <v>#REF!</v>
          </cell>
          <cell r="D7" t="e">
            <v>#REF!</v>
          </cell>
          <cell r="E7" t="e">
            <v>#REF!</v>
          </cell>
          <cell r="F7" t="e">
            <v>#REF!</v>
          </cell>
          <cell r="G7" t="e">
            <v>#REF!</v>
          </cell>
          <cell r="H7" t="e">
            <v>#REF!</v>
          </cell>
          <cell r="I7">
            <v>-3615.1074494999989</v>
          </cell>
          <cell r="J7">
            <v>10446.785860000004</v>
          </cell>
          <cell r="K7">
            <v>13035.885539999999</v>
          </cell>
          <cell r="L7">
            <v>13576.669539999999</v>
          </cell>
          <cell r="M7">
            <v>14323.138339999998</v>
          </cell>
          <cell r="N7">
            <v>14914.438339999997</v>
          </cell>
          <cell r="O7">
            <v>14914.438339999997</v>
          </cell>
          <cell r="P7">
            <v>14914.438339999997</v>
          </cell>
          <cell r="Q7">
            <v>14914.438339999997</v>
          </cell>
          <cell r="R7">
            <v>14914.438339999997</v>
          </cell>
          <cell r="S7">
            <v>14914.438339999997</v>
          </cell>
          <cell r="T7">
            <v>14914.438339999997</v>
          </cell>
          <cell r="U7">
            <v>14914.438339999997</v>
          </cell>
          <cell r="V7">
            <v>14914.438339999997</v>
          </cell>
          <cell r="W7">
            <v>14914.438339999997</v>
          </cell>
          <cell r="X7">
            <v>14914.438339999997</v>
          </cell>
          <cell r="Y7">
            <v>14914.438339999997</v>
          </cell>
        </row>
        <row r="8">
          <cell r="B8" t="e">
            <v>#REF!</v>
          </cell>
          <cell r="C8" t="e">
            <v>#REF!</v>
          </cell>
          <cell r="D8" t="e">
            <v>#REF!</v>
          </cell>
          <cell r="E8" t="e">
            <v>#REF!</v>
          </cell>
          <cell r="F8" t="e">
            <v>#REF!</v>
          </cell>
          <cell r="G8" t="e">
            <v>#REF!</v>
          </cell>
          <cell r="H8" t="e">
            <v>#REF!</v>
          </cell>
          <cell r="I8">
            <v>-2456.3374494999989</v>
          </cell>
          <cell r="J8">
            <v>11648.675860000005</v>
          </cell>
          <cell r="K8">
            <v>14237.775539999999</v>
          </cell>
          <cell r="L8">
            <v>14778.55954</v>
          </cell>
          <cell r="M8">
            <v>15525.028339999999</v>
          </cell>
          <cell r="N8">
            <v>16116.328339999998</v>
          </cell>
          <cell r="O8">
            <v>16116.328339999998</v>
          </cell>
          <cell r="P8">
            <v>16116.328339999998</v>
          </cell>
          <cell r="Q8">
            <v>16116.328339999998</v>
          </cell>
          <cell r="R8">
            <v>16116.328339999998</v>
          </cell>
          <cell r="S8">
            <v>16116.328339999998</v>
          </cell>
          <cell r="T8">
            <v>16116.328339999998</v>
          </cell>
          <cell r="U8">
            <v>16116.328339999998</v>
          </cell>
          <cell r="V8">
            <v>16116.328339999998</v>
          </cell>
          <cell r="W8">
            <v>16116.328339999998</v>
          </cell>
          <cell r="X8">
            <v>16116.328339999998</v>
          </cell>
          <cell r="Y8">
            <v>16116.328339999998</v>
          </cell>
        </row>
        <row r="9">
          <cell r="B9" t="e">
            <v>#REF!</v>
          </cell>
          <cell r="C9" t="e">
            <v>#REF!</v>
          </cell>
          <cell r="D9" t="e">
            <v>#REF!</v>
          </cell>
          <cell r="E9" t="e">
            <v>#REF!</v>
          </cell>
          <cell r="F9" t="e">
            <v>#REF!</v>
          </cell>
          <cell r="G9" t="e">
            <v>#REF!</v>
          </cell>
          <cell r="H9" t="e">
            <v>#REF!</v>
          </cell>
          <cell r="I9">
            <v>-2649.027449499999</v>
          </cell>
          <cell r="J9">
            <v>11449.105860000005</v>
          </cell>
          <cell r="K9">
            <v>14038.205539999999</v>
          </cell>
          <cell r="L9">
            <v>14578.98954</v>
          </cell>
          <cell r="M9">
            <v>15325.458339999999</v>
          </cell>
          <cell r="N9">
            <v>15916.758339999998</v>
          </cell>
          <cell r="O9">
            <v>15916.758339999998</v>
          </cell>
          <cell r="P9">
            <v>15916.758339999998</v>
          </cell>
          <cell r="Q9">
            <v>15916.758339999998</v>
          </cell>
          <cell r="R9">
            <v>15916.758339999998</v>
          </cell>
          <cell r="S9">
            <v>15916.758339999998</v>
          </cell>
          <cell r="T9">
            <v>15916.758339999998</v>
          </cell>
          <cell r="U9">
            <v>15916.758339999998</v>
          </cell>
          <cell r="V9">
            <v>15916.758339999998</v>
          </cell>
          <cell r="W9">
            <v>15916.758339999998</v>
          </cell>
          <cell r="X9">
            <v>15916.758339999998</v>
          </cell>
          <cell r="Y9">
            <v>15916.758339999998</v>
          </cell>
        </row>
        <row r="11">
          <cell r="G11" t="e">
            <v>#REF!</v>
          </cell>
          <cell r="H11" t="e">
            <v>#REF!</v>
          </cell>
          <cell r="I11">
            <v>14524.352225799996</v>
          </cell>
          <cell r="J11">
            <v>14078.764847999999</v>
          </cell>
          <cell r="K11">
            <v>15746.939516999995</v>
          </cell>
          <cell r="L11">
            <v>16252.627160999997</v>
          </cell>
          <cell r="M11">
            <v>16913.130941999993</v>
          </cell>
          <cell r="N11">
            <v>17460.733871999997</v>
          </cell>
          <cell r="O11">
            <v>17460.733871999997</v>
          </cell>
          <cell r="P11">
            <v>17460.733871999997</v>
          </cell>
          <cell r="Q11">
            <v>17460.733871999997</v>
          </cell>
          <cell r="R11">
            <v>17460.733871999997</v>
          </cell>
          <cell r="S11">
            <v>17460.733871999997</v>
          </cell>
          <cell r="T11">
            <v>17460.733871999997</v>
          </cell>
          <cell r="U11">
            <v>17460.733871999997</v>
          </cell>
          <cell r="V11">
            <v>17460.733871999997</v>
          </cell>
          <cell r="W11">
            <v>17460.733871999997</v>
          </cell>
          <cell r="X11">
            <v>17460.733871999997</v>
          </cell>
          <cell r="Y11">
            <v>17460.733871999997</v>
          </cell>
        </row>
        <row r="13">
          <cell r="B13" t="e">
            <v>#REF!</v>
          </cell>
          <cell r="C13" t="e">
            <v>#REF!</v>
          </cell>
          <cell r="D13" t="e">
            <v>#REF!</v>
          </cell>
          <cell r="E13" t="e">
            <v>#REF!</v>
          </cell>
          <cell r="F13" t="e">
            <v>#REF!</v>
          </cell>
          <cell r="G13" t="e">
            <v>#REF!</v>
          </cell>
          <cell r="H13" t="e">
            <v>#REF!</v>
          </cell>
          <cell r="I13">
            <v>-4243.1774494999991</v>
          </cell>
          <cell r="J13">
            <v>9797.3258600000045</v>
          </cell>
          <cell r="K13">
            <v>12386.425539999998</v>
          </cell>
          <cell r="L13">
            <v>12927.20954</v>
          </cell>
          <cell r="M13">
            <v>13673.678339999999</v>
          </cell>
          <cell r="N13">
            <v>14264.978339999998</v>
          </cell>
          <cell r="O13">
            <v>14264.978339999998</v>
          </cell>
          <cell r="P13">
            <v>14264.978339999998</v>
          </cell>
          <cell r="Q13">
            <v>14264.978339999998</v>
          </cell>
          <cell r="R13">
            <v>14264.978339999998</v>
          </cell>
          <cell r="S13">
            <v>14264.978339999998</v>
          </cell>
          <cell r="T13">
            <v>14264.978339999998</v>
          </cell>
          <cell r="U13">
            <v>14264.978339999998</v>
          </cell>
          <cell r="V13">
            <v>14264.978339999998</v>
          </cell>
          <cell r="W13">
            <v>14264.978339999998</v>
          </cell>
          <cell r="X13">
            <v>14264.978339999998</v>
          </cell>
          <cell r="Y13">
            <v>14264.978339999998</v>
          </cell>
        </row>
        <row r="20">
          <cell r="B20">
            <v>8.6940484408395524E-2</v>
          </cell>
          <cell r="C20">
            <v>1.4999999999999999E-2</v>
          </cell>
          <cell r="D20">
            <v>1.4999999999999999E-2</v>
          </cell>
          <cell r="E20">
            <v>1.4999999999999999E-2</v>
          </cell>
          <cell r="F20">
            <v>3.9217380614179455E-3</v>
          </cell>
          <cell r="G20">
            <v>4.5020051436183844E-3</v>
          </cell>
          <cell r="H20">
            <v>4.1801693778091122E-3</v>
          </cell>
          <cell r="I20">
            <v>3.5958904109589041E-3</v>
          </cell>
          <cell r="J20">
            <v>3.4090909090909094E-3</v>
          </cell>
          <cell r="K20">
            <v>3.5958904109589041E-3</v>
          </cell>
          <cell r="L20">
            <v>3.5958904109589041E-3</v>
          </cell>
          <cell r="M20">
            <v>3.5958904109589041E-3</v>
          </cell>
          <cell r="N20">
            <v>3.5958904109589041E-3</v>
          </cell>
          <cell r="O20">
            <v>3.5958904109589041E-3</v>
          </cell>
          <cell r="P20">
            <v>3.5958904109589041E-3</v>
          </cell>
          <cell r="Q20">
            <v>3.5958904109589041E-3</v>
          </cell>
          <cell r="R20">
            <v>3.5958904109589041E-3</v>
          </cell>
          <cell r="S20">
            <v>3.5958904109589041E-3</v>
          </cell>
          <cell r="T20">
            <v>3.5958904109589041E-3</v>
          </cell>
          <cell r="U20">
            <v>3.5958904109589041E-3</v>
          </cell>
          <cell r="V20">
            <v>3.5958904109589041E-3</v>
          </cell>
          <cell r="W20">
            <v>3.5958904109589041E-3</v>
          </cell>
          <cell r="X20">
            <v>3.5958904109589041E-3</v>
          </cell>
          <cell r="Y20">
            <v>3.5958904109589041E-3</v>
          </cell>
        </row>
        <row r="26">
          <cell r="B26">
            <v>491.85</v>
          </cell>
          <cell r="C26">
            <v>485.76</v>
          </cell>
          <cell r="D26">
            <v>485.76271186440687</v>
          </cell>
          <cell r="E26">
            <v>518.5516949152543</v>
          </cell>
          <cell r="F26">
            <v>550.04999999999995</v>
          </cell>
          <cell r="G26">
            <v>581.09289999999999</v>
          </cell>
          <cell r="H26">
            <v>604.27</v>
          </cell>
          <cell r="I26">
            <v>628.07000000000005</v>
          </cell>
          <cell r="J26">
            <v>649.46</v>
          </cell>
          <cell r="K26">
            <v>649.46</v>
          </cell>
          <cell r="L26">
            <v>649.46</v>
          </cell>
          <cell r="M26">
            <v>649.46</v>
          </cell>
          <cell r="N26">
            <v>649.46</v>
          </cell>
          <cell r="O26">
            <v>649.46</v>
          </cell>
          <cell r="P26">
            <v>649.46</v>
          </cell>
          <cell r="Q26">
            <v>649.46</v>
          </cell>
          <cell r="R26">
            <v>649.46</v>
          </cell>
          <cell r="S26">
            <v>649.46</v>
          </cell>
          <cell r="T26">
            <v>649.46</v>
          </cell>
          <cell r="U26">
            <v>649.46</v>
          </cell>
          <cell r="V26">
            <v>649.46</v>
          </cell>
          <cell r="W26">
            <v>649.46</v>
          </cell>
          <cell r="X26">
            <v>649.46</v>
          </cell>
          <cell r="Y26">
            <v>649.46</v>
          </cell>
        </row>
        <row r="27">
          <cell r="B27">
            <v>1398.39</v>
          </cell>
          <cell r="C27">
            <v>1379.76</v>
          </cell>
          <cell r="D27">
            <v>1379.7627118644068</v>
          </cell>
          <cell r="E27">
            <v>1472.8966949152541</v>
          </cell>
          <cell r="F27">
            <v>1559.13</v>
          </cell>
          <cell r="G27">
            <v>1650.2460000000001</v>
          </cell>
          <cell r="H27">
            <v>1717.38</v>
          </cell>
          <cell r="I27">
            <v>1786.84</v>
          </cell>
          <cell r="J27">
            <v>1851.35</v>
          </cell>
          <cell r="K27">
            <v>1851.35</v>
          </cell>
          <cell r="L27">
            <v>1851.35</v>
          </cell>
          <cell r="M27">
            <v>1851.35</v>
          </cell>
          <cell r="N27">
            <v>1851.35</v>
          </cell>
          <cell r="O27">
            <v>1851.35</v>
          </cell>
          <cell r="P27">
            <v>1851.35</v>
          </cell>
          <cell r="Q27">
            <v>1851.35</v>
          </cell>
          <cell r="R27">
            <v>1851.35</v>
          </cell>
          <cell r="S27">
            <v>1851.35</v>
          </cell>
          <cell r="T27">
            <v>1851.35</v>
          </cell>
          <cell r="U27">
            <v>1851.35</v>
          </cell>
          <cell r="V27">
            <v>1851.35</v>
          </cell>
          <cell r="W27">
            <v>1851.35</v>
          </cell>
          <cell r="X27">
            <v>1851.35</v>
          </cell>
          <cell r="Y27">
            <v>1851.35</v>
          </cell>
        </row>
        <row r="28">
          <cell r="B28">
            <v>1281.5899999999999</v>
          </cell>
          <cell r="C28">
            <v>1257.98</v>
          </cell>
          <cell r="D28">
            <v>1257.9830508474577</v>
          </cell>
          <cell r="E28">
            <v>1342.8969067796609</v>
          </cell>
          <cell r="F28">
            <v>1422</v>
          </cell>
          <cell r="G28">
            <v>1471.61</v>
          </cell>
          <cell r="H28">
            <v>1532.02</v>
          </cell>
          <cell r="I28">
            <v>1594.15</v>
          </cell>
          <cell r="J28">
            <v>1651.78</v>
          </cell>
          <cell r="K28">
            <v>1651.78</v>
          </cell>
          <cell r="L28">
            <v>1651.78</v>
          </cell>
          <cell r="M28">
            <v>1651.78</v>
          </cell>
          <cell r="N28">
            <v>1651.78</v>
          </cell>
          <cell r="O28">
            <v>1651.78</v>
          </cell>
          <cell r="P28">
            <v>1651.78</v>
          </cell>
          <cell r="Q28">
            <v>1651.78</v>
          </cell>
          <cell r="R28">
            <v>1651.78</v>
          </cell>
          <cell r="S28">
            <v>1651.78</v>
          </cell>
          <cell r="T28">
            <v>1651.78</v>
          </cell>
          <cell r="U28">
            <v>1651.78</v>
          </cell>
          <cell r="V28">
            <v>1651.78</v>
          </cell>
          <cell r="W28">
            <v>1651.78</v>
          </cell>
          <cell r="X28">
            <v>1651.78</v>
          </cell>
          <cell r="Y28">
            <v>1651.78</v>
          </cell>
        </row>
        <row r="54">
          <cell r="B54" t="e">
            <v>#REF!</v>
          </cell>
          <cell r="C54" t="e">
            <v>#REF!</v>
          </cell>
          <cell r="D54" t="e">
            <v>#REF!</v>
          </cell>
          <cell r="E54" t="e">
            <v>#REF!</v>
          </cell>
          <cell r="F54" t="e">
            <v>#REF!</v>
          </cell>
          <cell r="G54" t="e">
            <v>#REF!</v>
          </cell>
          <cell r="H54" t="e">
            <v>#REF!</v>
          </cell>
          <cell r="I54">
            <v>13916.801362000002</v>
          </cell>
          <cell r="J54">
            <v>13160.531228000002</v>
          </cell>
          <cell r="K54">
            <v>14909.017872</v>
          </cell>
          <cell r="L54">
            <v>15485.717872000001</v>
          </cell>
          <cell r="M54">
            <v>16077.017871999999</v>
          </cell>
          <cell r="N54">
            <v>16668.317872</v>
          </cell>
          <cell r="O54">
            <v>16668.317872</v>
          </cell>
          <cell r="P54">
            <v>16668.317872</v>
          </cell>
          <cell r="Q54">
            <v>16668.317872</v>
          </cell>
          <cell r="R54">
            <v>16668.317872</v>
          </cell>
          <cell r="S54">
            <v>16668.317872</v>
          </cell>
          <cell r="T54">
            <v>16668.317872</v>
          </cell>
          <cell r="U54">
            <v>16668.317872</v>
          </cell>
          <cell r="V54">
            <v>16668.317872</v>
          </cell>
          <cell r="W54">
            <v>16668.317872</v>
          </cell>
          <cell r="X54">
            <v>16668.317872</v>
          </cell>
          <cell r="Y54">
            <v>16668.317872</v>
          </cell>
        </row>
        <row r="65">
          <cell r="G65" t="e">
            <v>#REF!</v>
          </cell>
          <cell r="H65" t="e">
            <v>#REF!</v>
          </cell>
          <cell r="I65">
            <v>4081.404075100002</v>
          </cell>
          <cell r="J65">
            <v>12226.112007200003</v>
          </cell>
          <cell r="K65">
            <v>14478.966472799999</v>
          </cell>
          <cell r="L65">
            <v>15034.116872800001</v>
          </cell>
          <cell r="M65">
            <v>15718.518152799999</v>
          </cell>
          <cell r="N65">
            <v>16309.818152799999</v>
          </cell>
          <cell r="O65">
            <v>16309.818152799999</v>
          </cell>
          <cell r="P65">
            <v>16309.818152799999</v>
          </cell>
          <cell r="Q65">
            <v>16309.818152799999</v>
          </cell>
          <cell r="R65">
            <v>16309.818152799999</v>
          </cell>
          <cell r="S65">
            <v>16309.818152799999</v>
          </cell>
          <cell r="T65">
            <v>16309.818152799999</v>
          </cell>
          <cell r="U65">
            <v>16309.818152799999</v>
          </cell>
          <cell r="V65">
            <v>16309.818152799999</v>
          </cell>
          <cell r="W65">
            <v>16309.818152799999</v>
          </cell>
          <cell r="X65">
            <v>16309.818152799999</v>
          </cell>
          <cell r="Y65">
            <v>16309.818152799999</v>
          </cell>
        </row>
        <row r="68">
          <cell r="H68" t="e">
            <v>#REF!</v>
          </cell>
          <cell r="I68">
            <v>4123.7880751000021</v>
          </cell>
          <cell r="J68">
            <v>12269.942007200003</v>
          </cell>
          <cell r="K68">
            <v>14522.796472800001</v>
          </cell>
          <cell r="L68">
            <v>15077.946872799999</v>
          </cell>
          <cell r="M68">
            <v>15762.348152799997</v>
          </cell>
          <cell r="N68">
            <v>16353.648152799997</v>
          </cell>
          <cell r="O68">
            <v>16353.648152799997</v>
          </cell>
          <cell r="P68">
            <v>16353.648152799997</v>
          </cell>
          <cell r="Q68">
            <v>16353.648152799997</v>
          </cell>
          <cell r="R68">
            <v>16353.648152799997</v>
          </cell>
          <cell r="S68">
            <v>16353.648152799997</v>
          </cell>
          <cell r="T68">
            <v>16353.648152799997</v>
          </cell>
          <cell r="U68">
            <v>16353.648152799997</v>
          </cell>
          <cell r="V68">
            <v>16353.648152799997</v>
          </cell>
          <cell r="W68">
            <v>16353.648152799997</v>
          </cell>
          <cell r="X68">
            <v>16353.648152799997</v>
          </cell>
          <cell r="Y68">
            <v>16353.648152799997</v>
          </cell>
        </row>
        <row r="71">
          <cell r="H71" t="e">
            <v>#REF!</v>
          </cell>
          <cell r="I71">
            <v>3041.8780751000018</v>
          </cell>
          <cell r="J71">
            <v>11151.030007200003</v>
          </cell>
          <cell r="K71">
            <v>13403.8844728</v>
          </cell>
          <cell r="L71">
            <v>13959.034872800001</v>
          </cell>
          <cell r="M71">
            <v>14643.436152799999</v>
          </cell>
          <cell r="N71">
            <v>15234.736152799998</v>
          </cell>
          <cell r="O71">
            <v>15234.736152799998</v>
          </cell>
          <cell r="P71">
            <v>15234.736152799998</v>
          </cell>
          <cell r="Q71">
            <v>15234.736152799998</v>
          </cell>
          <cell r="R71">
            <v>15234.736152799998</v>
          </cell>
          <cell r="S71">
            <v>15234.736152799998</v>
          </cell>
          <cell r="T71">
            <v>15234.736152799998</v>
          </cell>
          <cell r="U71">
            <v>15234.736152799998</v>
          </cell>
          <cell r="V71">
            <v>15234.736152799998</v>
          </cell>
          <cell r="W71">
            <v>15234.736152799998</v>
          </cell>
          <cell r="X71">
            <v>15234.736152799998</v>
          </cell>
          <cell r="Y71">
            <v>15234.736152799998</v>
          </cell>
        </row>
        <row r="75">
          <cell r="B75" t="e">
            <v>#REF!</v>
          </cell>
          <cell r="C75" t="e">
            <v>#REF!</v>
          </cell>
          <cell r="D75" t="e">
            <v>#REF!</v>
          </cell>
          <cell r="E75" t="e">
            <v>#REF!</v>
          </cell>
          <cell r="F75" t="e">
            <v>#REF!</v>
          </cell>
          <cell r="G75" t="e">
            <v>#REF!</v>
          </cell>
          <cell r="H75" t="e">
            <v>#REF!</v>
          </cell>
          <cell r="I75">
            <v>183.82978381666737</v>
          </cell>
          <cell r="J75">
            <v>9095.6048053933355</v>
          </cell>
          <cell r="K75">
            <v>11579.416686993334</v>
          </cell>
          <cell r="L75">
            <v>12100.364075793335</v>
          </cell>
          <cell r="M75">
            <v>12780.202680593336</v>
          </cell>
          <cell r="N75">
            <v>13344.066360593335</v>
          </cell>
          <cell r="O75">
            <v>13344.066360593335</v>
          </cell>
          <cell r="P75">
            <v>13344.066360593335</v>
          </cell>
          <cell r="Q75">
            <v>13344.066360593335</v>
          </cell>
          <cell r="R75">
            <v>13344.066360593335</v>
          </cell>
          <cell r="S75">
            <v>13344.066360593335</v>
          </cell>
          <cell r="T75">
            <v>13344.066360593335</v>
          </cell>
          <cell r="U75">
            <v>13344.066360593335</v>
          </cell>
          <cell r="V75">
            <v>13344.066360593335</v>
          </cell>
          <cell r="W75">
            <v>13344.066360593335</v>
          </cell>
          <cell r="X75">
            <v>13344.066360593335</v>
          </cell>
          <cell r="Y75">
            <v>13344.066360593335</v>
          </cell>
        </row>
        <row r="87">
          <cell r="E87" t="e">
            <v>#REF!</v>
          </cell>
          <cell r="F87" t="e">
            <v>#REF!</v>
          </cell>
          <cell r="G87" t="e">
            <v>#REF!</v>
          </cell>
          <cell r="H87" t="e">
            <v>#REF!</v>
          </cell>
          <cell r="I87">
            <v>12499.954539999997</v>
          </cell>
          <cell r="J87">
            <v>11012.731180187999</v>
          </cell>
          <cell r="K87">
            <v>13673.579830187999</v>
          </cell>
          <cell r="L87">
            <v>14218.944580187999</v>
          </cell>
          <cell r="M87">
            <v>14935.585580188002</v>
          </cell>
          <cell r="N87">
            <v>15526.885580188002</v>
          </cell>
          <cell r="O87">
            <v>15526.885580188002</v>
          </cell>
          <cell r="P87">
            <v>15526.885580188002</v>
          </cell>
          <cell r="Q87">
            <v>15526.885580188002</v>
          </cell>
          <cell r="R87">
            <v>15526.885580188002</v>
          </cell>
          <cell r="S87">
            <v>15526.885580188002</v>
          </cell>
          <cell r="T87">
            <v>15526.885580188002</v>
          </cell>
          <cell r="U87">
            <v>15526.885580188002</v>
          </cell>
          <cell r="V87">
            <v>15526.885580188002</v>
          </cell>
          <cell r="W87">
            <v>15526.885580188002</v>
          </cell>
          <cell r="X87">
            <v>15526.885580188002</v>
          </cell>
          <cell r="Y87">
            <v>15526.885580188002</v>
          </cell>
        </row>
        <row r="100">
          <cell r="G100" t="e">
            <v>#REF!</v>
          </cell>
          <cell r="H100" t="e">
            <v>#REF!</v>
          </cell>
          <cell r="I100">
            <v>-2205.1929874999987</v>
          </cell>
          <cell r="J100">
            <v>11829.630900000004</v>
          </cell>
          <cell r="K100">
            <v>14415.288499999999</v>
          </cell>
          <cell r="L100">
            <v>14956.0725</v>
          </cell>
          <cell r="M100">
            <v>15702.541299999999</v>
          </cell>
          <cell r="N100">
            <v>16293.841299999998</v>
          </cell>
          <cell r="O100">
            <v>16293.841299999998</v>
          </cell>
          <cell r="P100">
            <v>16293.841299999998</v>
          </cell>
          <cell r="Q100">
            <v>16293.841299999998</v>
          </cell>
          <cell r="R100">
            <v>16293.841299999998</v>
          </cell>
          <cell r="S100">
            <v>16293.841299999998</v>
          </cell>
          <cell r="T100">
            <v>16293.841299999998</v>
          </cell>
          <cell r="U100">
            <v>16293.841299999998</v>
          </cell>
          <cell r="V100">
            <v>16293.841299999998</v>
          </cell>
          <cell r="W100">
            <v>16293.841299999998</v>
          </cell>
          <cell r="X100">
            <v>16293.841299999998</v>
          </cell>
          <cell r="Y100">
            <v>16293.841299999998</v>
          </cell>
        </row>
        <row r="104">
          <cell r="D104" t="e">
            <v>#REF!</v>
          </cell>
          <cell r="E104" t="e">
            <v>#REF!</v>
          </cell>
          <cell r="F104" t="e">
            <v>#REF!</v>
          </cell>
          <cell r="G104" t="e">
            <v>#REF!</v>
          </cell>
          <cell r="H104" t="e">
            <v>#REF!</v>
          </cell>
          <cell r="I104">
            <v>-1939.2674494999992</v>
          </cell>
          <cell r="J104">
            <v>10960.315860000004</v>
          </cell>
          <cell r="K104">
            <v>13591.615539999999</v>
          </cell>
          <cell r="L104">
            <v>13555.69954</v>
          </cell>
          <cell r="M104">
            <v>13710.868339999997</v>
          </cell>
          <cell r="N104">
            <v>13710.868339999997</v>
          </cell>
          <cell r="O104">
            <v>13710.868339999997</v>
          </cell>
          <cell r="P104">
            <v>13710.868339999997</v>
          </cell>
          <cell r="Q104">
            <v>13710.868339999997</v>
          </cell>
          <cell r="R104">
            <v>13710.868339999997</v>
          </cell>
          <cell r="S104">
            <v>13710.868339999997</v>
          </cell>
          <cell r="T104">
            <v>13710.868339999997</v>
          </cell>
          <cell r="U104">
            <v>13710.868339999997</v>
          </cell>
          <cell r="V104">
            <v>13710.868339999997</v>
          </cell>
          <cell r="W104">
            <v>13710.868339999997</v>
          </cell>
          <cell r="X104">
            <v>13710.868339999997</v>
          </cell>
          <cell r="Y104">
            <v>13710.868339999997</v>
          </cell>
        </row>
        <row r="105">
          <cell r="D105" t="e">
            <v>#REF!</v>
          </cell>
          <cell r="E105" t="e">
            <v>#REF!</v>
          </cell>
          <cell r="F105" t="e">
            <v>#REF!</v>
          </cell>
          <cell r="G105" t="e">
            <v>#REF!</v>
          </cell>
          <cell r="H105" t="e">
            <v>#REF!</v>
          </cell>
          <cell r="I105">
            <v>-4778.967449499999</v>
          </cell>
          <cell r="J105">
            <v>9243.2158600000039</v>
          </cell>
          <cell r="K105">
            <v>11832.315539999998</v>
          </cell>
          <cell r="L105">
            <v>12373.099539999999</v>
          </cell>
          <cell r="M105">
            <v>13119.568339999998</v>
          </cell>
          <cell r="N105">
            <v>13710.868339999997</v>
          </cell>
          <cell r="O105">
            <v>13710.868339999997</v>
          </cell>
          <cell r="P105">
            <v>13710.868339999997</v>
          </cell>
          <cell r="Q105">
            <v>13710.868339999997</v>
          </cell>
          <cell r="R105">
            <v>13710.868339999997</v>
          </cell>
          <cell r="S105">
            <v>13710.868339999997</v>
          </cell>
          <cell r="T105">
            <v>13710.868339999997</v>
          </cell>
          <cell r="U105">
            <v>13710.868339999997</v>
          </cell>
          <cell r="V105">
            <v>13710.868339999997</v>
          </cell>
          <cell r="W105">
            <v>13710.868339999997</v>
          </cell>
          <cell r="X105">
            <v>13710.868339999997</v>
          </cell>
          <cell r="Y105">
            <v>13710.868339999997</v>
          </cell>
        </row>
        <row r="106">
          <cell r="C106">
            <v>83</v>
          </cell>
          <cell r="D106">
            <v>83</v>
          </cell>
          <cell r="E106">
            <v>88.602499999999992</v>
          </cell>
          <cell r="F106">
            <v>93.43</v>
          </cell>
          <cell r="G106">
            <v>2257.1799999999998</v>
          </cell>
          <cell r="H106">
            <v>100.96084400000007</v>
          </cell>
          <cell r="I106">
            <v>104.87</v>
          </cell>
          <cell r="J106">
            <v>108.45</v>
          </cell>
          <cell r="K106">
            <v>108.45</v>
          </cell>
          <cell r="L106">
            <v>108.45</v>
          </cell>
          <cell r="M106">
            <v>108.45</v>
          </cell>
          <cell r="N106">
            <v>108.45</v>
          </cell>
          <cell r="O106">
            <v>108.45</v>
          </cell>
          <cell r="P106">
            <v>108.45</v>
          </cell>
          <cell r="Q106">
            <v>108.45</v>
          </cell>
          <cell r="R106">
            <v>108.45</v>
          </cell>
          <cell r="S106">
            <v>108.45</v>
          </cell>
          <cell r="T106">
            <v>108.45</v>
          </cell>
          <cell r="U106">
            <v>108.45</v>
          </cell>
          <cell r="V106">
            <v>108.45</v>
          </cell>
          <cell r="W106">
            <v>108.45</v>
          </cell>
          <cell r="X106">
            <v>108.45</v>
          </cell>
          <cell r="Y106">
            <v>108.45</v>
          </cell>
        </row>
        <row r="107">
          <cell r="C107">
            <v>222</v>
          </cell>
          <cell r="D107">
            <v>222</v>
          </cell>
          <cell r="E107">
            <v>226.58</v>
          </cell>
          <cell r="F107">
            <v>237.31</v>
          </cell>
          <cell r="G107">
            <v>2482.0219999999999</v>
          </cell>
          <cell r="H107">
            <v>414.86</v>
          </cell>
          <cell r="I107">
            <v>430.92</v>
          </cell>
          <cell r="J107">
            <v>445.66</v>
          </cell>
          <cell r="K107">
            <v>445.66</v>
          </cell>
          <cell r="L107">
            <v>445.66</v>
          </cell>
          <cell r="M107">
            <v>445.66</v>
          </cell>
          <cell r="N107">
            <v>445.66</v>
          </cell>
          <cell r="O107">
            <v>445.66</v>
          </cell>
          <cell r="P107">
            <v>445.66</v>
          </cell>
          <cell r="Q107">
            <v>445.66</v>
          </cell>
          <cell r="R107">
            <v>445.66</v>
          </cell>
          <cell r="S107">
            <v>445.66</v>
          </cell>
          <cell r="T107">
            <v>445.66</v>
          </cell>
          <cell r="U107">
            <v>445.66</v>
          </cell>
          <cell r="V107">
            <v>445.66</v>
          </cell>
          <cell r="W107">
            <v>445.66</v>
          </cell>
          <cell r="X107">
            <v>445.66</v>
          </cell>
          <cell r="Y107">
            <v>445.66</v>
          </cell>
        </row>
        <row r="109">
          <cell r="G109" t="e">
            <v>#REF!</v>
          </cell>
          <cell r="H109" t="e">
            <v>#N/A</v>
          </cell>
          <cell r="I109">
            <v>16882.016856800001</v>
          </cell>
          <cell r="J109">
            <v>14266.792152288499</v>
          </cell>
          <cell r="K109">
            <v>16332.888996294507</v>
          </cell>
          <cell r="L109">
            <v>16503.265807521737</v>
          </cell>
          <cell r="M109">
            <v>16725.777353636018</v>
          </cell>
          <cell r="N109">
            <v>16406.461625710839</v>
          </cell>
          <cell r="O109">
            <v>15988.768507788142</v>
          </cell>
          <cell r="P109">
            <v>15617.670735055219</v>
          </cell>
          <cell r="Q109">
            <v>15225.057199719478</v>
          </cell>
          <cell r="R109">
            <v>14796.255246849878</v>
          </cell>
          <cell r="S109">
            <v>16508.962619462633</v>
          </cell>
          <cell r="T109">
            <v>18534.134858963767</v>
          </cell>
          <cell r="U109">
            <v>18485.700393783067</v>
          </cell>
          <cell r="V109">
            <v>18418.404494050872</v>
          </cell>
          <cell r="W109">
            <v>18337.267605094814</v>
          </cell>
          <cell r="X109">
            <v>18249.394034146175</v>
          </cell>
          <cell r="Y109">
            <v>18192.732702650872</v>
          </cell>
        </row>
        <row r="110">
          <cell r="G110" t="e">
            <v>#REF!</v>
          </cell>
          <cell r="H110" t="e">
            <v>#N/A</v>
          </cell>
          <cell r="I110">
            <v>14042.3168568</v>
          </cell>
          <cell r="J110">
            <v>12549.692152288499</v>
          </cell>
          <cell r="K110">
            <v>14573.588996294508</v>
          </cell>
          <cell r="L110">
            <v>15320.665807521736</v>
          </cell>
          <cell r="M110">
            <v>16134.477353636019</v>
          </cell>
          <cell r="N110">
            <v>16406.461625710839</v>
          </cell>
          <cell r="O110">
            <v>15988.768507788142</v>
          </cell>
          <cell r="P110">
            <v>15617.670735055219</v>
          </cell>
          <cell r="Q110">
            <v>15225.057199719478</v>
          </cell>
          <cell r="R110">
            <v>14796.255246849878</v>
          </cell>
          <cell r="S110">
            <v>16508.962619462633</v>
          </cell>
          <cell r="T110">
            <v>18534.134858963767</v>
          </cell>
          <cell r="U110">
            <v>18485.700393783067</v>
          </cell>
          <cell r="V110">
            <v>18418.404494050872</v>
          </cell>
          <cell r="W110">
            <v>18337.267605094814</v>
          </cell>
          <cell r="X110">
            <v>18249.394034146175</v>
          </cell>
          <cell r="Y110">
            <v>18192.732702650872</v>
          </cell>
        </row>
        <row r="111">
          <cell r="G111" t="e">
            <v>#REF!</v>
          </cell>
          <cell r="H111" t="e">
            <v>#N/A</v>
          </cell>
          <cell r="I111">
            <v>19009.25748</v>
          </cell>
          <cell r="J111">
            <v>17036.731681920428</v>
          </cell>
          <cell r="K111">
            <v>18846.481801783717</v>
          </cell>
          <cell r="L111">
            <v>19069.804343354968</v>
          </cell>
          <cell r="M111">
            <v>19230.05000843394</v>
          </cell>
          <cell r="N111">
            <v>19257.717008697186</v>
          </cell>
          <cell r="O111">
            <v>19278.767495499298</v>
          </cell>
          <cell r="P111">
            <v>19285.053535333718</v>
          </cell>
          <cell r="Q111">
            <v>19299.096356323713</v>
          </cell>
          <cell r="R111">
            <v>19320.778836337584</v>
          </cell>
          <cell r="S111">
            <v>19334.863139297307</v>
          </cell>
          <cell r="T111">
            <v>19346.886555656136</v>
          </cell>
          <cell r="U111">
            <v>19361.674186111108</v>
          </cell>
          <cell r="V111">
            <v>19365.098364117035</v>
          </cell>
          <cell r="W111">
            <v>19356.594330559659</v>
          </cell>
          <cell r="X111">
            <v>19343.492942089604</v>
          </cell>
          <cell r="Y111">
            <v>19336.287248265649</v>
          </cell>
        </row>
        <row r="112">
          <cell r="G112" t="e">
            <v>#REF!</v>
          </cell>
          <cell r="H112" t="e">
            <v>#N/A</v>
          </cell>
          <cell r="I112">
            <v>16169.557479999999</v>
          </cell>
          <cell r="J112">
            <v>15319.631681920429</v>
          </cell>
          <cell r="K112">
            <v>17087.181801783718</v>
          </cell>
          <cell r="L112">
            <v>17887.204343354966</v>
          </cell>
          <cell r="M112">
            <v>18638.750008433941</v>
          </cell>
          <cell r="N112">
            <v>19257.717008697186</v>
          </cell>
          <cell r="O112">
            <v>19278.767495499298</v>
          </cell>
          <cell r="P112">
            <v>19285.053535333718</v>
          </cell>
          <cell r="Q112">
            <v>19299.096356323713</v>
          </cell>
          <cell r="R112">
            <v>19320.778836337584</v>
          </cell>
          <cell r="S112">
            <v>19334.863139297307</v>
          </cell>
          <cell r="T112">
            <v>19346.886555656136</v>
          </cell>
          <cell r="U112">
            <v>19361.674186111108</v>
          </cell>
          <cell r="V112">
            <v>19365.098364117035</v>
          </cell>
          <cell r="W112">
            <v>19356.594330559659</v>
          </cell>
          <cell r="X112">
            <v>19343.492942089604</v>
          </cell>
          <cell r="Y112">
            <v>19336.287248265649</v>
          </cell>
        </row>
        <row r="114">
          <cell r="F114" t="e">
            <v>#REF!</v>
          </cell>
          <cell r="G114" t="e">
            <v>#REF!</v>
          </cell>
          <cell r="H114" t="e">
            <v>#REF!</v>
          </cell>
          <cell r="I114" t="e">
            <v>#REF!</v>
          </cell>
          <cell r="J114">
            <v>11440.164240198787</v>
          </cell>
          <cell r="K114">
            <v>14167.717570254596</v>
          </cell>
          <cell r="L114">
            <v>14126.241150062453</v>
          </cell>
          <cell r="M114">
            <v>14383.095572400392</v>
          </cell>
          <cell r="N114">
            <v>14396.185248887714</v>
          </cell>
          <cell r="O114">
            <v>14340.818105746626</v>
          </cell>
          <cell r="P114">
            <v>14228.634523203678</v>
          </cell>
          <cell r="Q114">
            <v>14058.621128294393</v>
          </cell>
          <cell r="R114">
            <v>14039.23436391014</v>
          </cell>
          <cell r="S114">
            <v>13923.147646621584</v>
          </cell>
          <cell r="T114">
            <v>13822.019147516949</v>
          </cell>
          <cell r="U114">
            <v>13704.744115039253</v>
          </cell>
          <cell r="V114">
            <v>13544.500744813511</v>
          </cell>
          <cell r="W114">
            <v>13557.370519303608</v>
          </cell>
          <cell r="X114">
            <v>13454.449280133638</v>
          </cell>
          <cell r="Y114">
            <v>13348.496856290096</v>
          </cell>
        </row>
        <row r="115">
          <cell r="F115" t="e">
            <v>#REF!</v>
          </cell>
          <cell r="G115" t="e">
            <v>#REF!</v>
          </cell>
          <cell r="H115" t="e">
            <v>#REF!</v>
          </cell>
          <cell r="I115" t="e">
            <v>#REF!</v>
          </cell>
          <cell r="J115">
            <v>9723.064240198788</v>
          </cell>
          <cell r="K115">
            <v>12408.417570254596</v>
          </cell>
          <cell r="L115">
            <v>12943.641150062454</v>
          </cell>
          <cell r="M115">
            <v>13791.795572400393</v>
          </cell>
          <cell r="N115">
            <v>14396.185248887714</v>
          </cell>
          <cell r="O115">
            <v>14340.818105746626</v>
          </cell>
          <cell r="P115">
            <v>14228.634523203678</v>
          </cell>
          <cell r="Q115">
            <v>14058.621128294393</v>
          </cell>
          <cell r="R115">
            <v>14039.23436391014</v>
          </cell>
          <cell r="S115">
            <v>13923.147646621584</v>
          </cell>
          <cell r="T115">
            <v>13822.019147516949</v>
          </cell>
          <cell r="U115">
            <v>13704.744115039253</v>
          </cell>
          <cell r="V115">
            <v>13544.500744813511</v>
          </cell>
          <cell r="W115">
            <v>13557.370519303608</v>
          </cell>
          <cell r="X115">
            <v>13454.449280133638</v>
          </cell>
          <cell r="Y115">
            <v>13348.496856290096</v>
          </cell>
        </row>
        <row r="117">
          <cell r="Q117">
            <v>16359.007401697067</v>
          </cell>
          <cell r="R117">
            <v>16339.620637312813</v>
          </cell>
          <cell r="S117">
            <v>16223.533920024258</v>
          </cell>
          <cell r="T117">
            <v>16122.405420919622</v>
          </cell>
          <cell r="U117">
            <v>16005.130388441927</v>
          </cell>
          <cell r="V117">
            <v>15844.887018216185</v>
          </cell>
          <cell r="W117">
            <v>15857.756792706279</v>
          </cell>
          <cell r="X117">
            <v>15754.835553536312</v>
          </cell>
          <cell r="Y117">
            <v>15648.883129692769</v>
          </cell>
        </row>
        <row r="139">
          <cell r="F139" t="e">
            <v>#REF!</v>
          </cell>
          <cell r="G139" t="e">
            <v>#REF!</v>
          </cell>
          <cell r="H139">
            <v>28830.148906743729</v>
          </cell>
          <cell r="I139">
            <v>12393.472800000001</v>
          </cell>
          <cell r="J139">
            <v>10138.867200000001</v>
          </cell>
          <cell r="K139">
            <v>12393.472800000001</v>
          </cell>
          <cell r="L139">
            <v>12393.472800000001</v>
          </cell>
          <cell r="M139">
            <v>12393.472800000001</v>
          </cell>
          <cell r="N139">
            <v>12393.472800000001</v>
          </cell>
          <cell r="O139">
            <v>12393.472800000001</v>
          </cell>
          <cell r="P139">
            <v>12393.472800000001</v>
          </cell>
          <cell r="Q139">
            <v>12393.472800000001</v>
          </cell>
          <cell r="R139">
            <v>12393.472800000001</v>
          </cell>
          <cell r="S139">
            <v>12393.472800000001</v>
          </cell>
          <cell r="T139">
            <v>12393.472800000001</v>
          </cell>
          <cell r="U139">
            <v>12393.472800000001</v>
          </cell>
          <cell r="V139">
            <v>12393.472800000001</v>
          </cell>
          <cell r="W139">
            <v>12393.472800000001</v>
          </cell>
          <cell r="X139">
            <v>12393.472800000001</v>
          </cell>
          <cell r="Y139">
            <v>12393.472800000001</v>
          </cell>
        </row>
        <row r="148">
          <cell r="F148">
            <v>41.206157587548653</v>
          </cell>
          <cell r="G148">
            <v>47.181167315175081</v>
          </cell>
          <cell r="H148">
            <v>64.249921568627414</v>
          </cell>
          <cell r="I148">
            <v>28</v>
          </cell>
          <cell r="J148">
            <v>23</v>
          </cell>
          <cell r="K148">
            <v>28</v>
          </cell>
          <cell r="L148">
            <v>28</v>
          </cell>
          <cell r="M148">
            <v>28</v>
          </cell>
          <cell r="N148">
            <v>28</v>
          </cell>
          <cell r="O148">
            <v>28</v>
          </cell>
          <cell r="P148">
            <v>28</v>
          </cell>
          <cell r="Q148">
            <v>28</v>
          </cell>
          <cell r="R148">
            <v>28</v>
          </cell>
          <cell r="S148">
            <v>28</v>
          </cell>
          <cell r="T148">
            <v>28</v>
          </cell>
          <cell r="U148">
            <v>28</v>
          </cell>
          <cell r="V148">
            <v>28</v>
          </cell>
          <cell r="W148">
            <v>28</v>
          </cell>
          <cell r="X148">
            <v>28</v>
          </cell>
          <cell r="Y148">
            <v>28</v>
          </cell>
        </row>
        <row r="153">
          <cell r="H153" t="e">
            <v>#REF!</v>
          </cell>
          <cell r="I153">
            <v>-3422.2974494999989</v>
          </cell>
          <cell r="J153">
            <v>10629.705860000004</v>
          </cell>
          <cell r="K153">
            <v>13218.805539999998</v>
          </cell>
          <cell r="L153">
            <v>13759.589539999999</v>
          </cell>
          <cell r="M153">
            <v>14506.05834</v>
          </cell>
          <cell r="N153">
            <v>15097.358339999995</v>
          </cell>
          <cell r="O153">
            <v>15097.358339999995</v>
          </cell>
          <cell r="P153">
            <v>15097.358339999995</v>
          </cell>
          <cell r="Q153">
            <v>15097.358339999995</v>
          </cell>
          <cell r="R153">
            <v>15097.358339999995</v>
          </cell>
          <cell r="S153">
            <v>15097.358339999995</v>
          </cell>
          <cell r="T153">
            <v>15097.358339999995</v>
          </cell>
          <cell r="U153">
            <v>15097.358339999995</v>
          </cell>
          <cell r="V153">
            <v>15097.358339999995</v>
          </cell>
          <cell r="W153">
            <v>15097.358339999995</v>
          </cell>
          <cell r="X153">
            <v>15097.358339999995</v>
          </cell>
          <cell r="Y153">
            <v>15097.358339999995</v>
          </cell>
        </row>
      </sheetData>
      <sheetData sheetId="3"/>
      <sheetData sheetId="4"/>
      <sheetData sheetId="5"/>
      <sheetData sheetId="6"/>
      <sheetData sheetId="7">
        <row r="2">
          <cell r="A2" t="str">
            <v>Сценарий v20.9Н</v>
          </cell>
          <cell r="B2">
            <v>2012</v>
          </cell>
          <cell r="C2">
            <v>2013</v>
          </cell>
          <cell r="D2">
            <v>2014</v>
          </cell>
          <cell r="E2">
            <v>2015</v>
          </cell>
          <cell r="F2">
            <v>2016</v>
          </cell>
          <cell r="G2">
            <v>2017</v>
          </cell>
          <cell r="H2">
            <v>2018</v>
          </cell>
          <cell r="I2">
            <v>2019</v>
          </cell>
          <cell r="J2">
            <v>2020</v>
          </cell>
          <cell r="K2">
            <v>2021</v>
          </cell>
          <cell r="L2">
            <v>2022</v>
          </cell>
          <cell r="M2">
            <v>2023</v>
          </cell>
          <cell r="N2">
            <v>2024</v>
          </cell>
          <cell r="O2">
            <v>2025</v>
          </cell>
          <cell r="P2">
            <v>2026</v>
          </cell>
          <cell r="Q2">
            <v>2027</v>
          </cell>
          <cell r="R2">
            <v>2028</v>
          </cell>
          <cell r="S2">
            <v>2029</v>
          </cell>
          <cell r="T2">
            <v>2030</v>
          </cell>
          <cell r="U2">
            <v>2031</v>
          </cell>
          <cell r="V2">
            <v>2032</v>
          </cell>
          <cell r="W2">
            <v>2033</v>
          </cell>
          <cell r="X2">
            <v>2034</v>
          </cell>
          <cell r="Y2">
            <v>2035</v>
          </cell>
        </row>
        <row r="6">
          <cell r="B6">
            <v>31.055727586206903</v>
          </cell>
          <cell r="C6">
            <v>31.861012260536423</v>
          </cell>
          <cell r="D6">
            <v>38.619487739463594</v>
          </cell>
          <cell r="E6">
            <v>61.188586206896531</v>
          </cell>
          <cell r="F6">
            <v>66.934608045977043</v>
          </cell>
          <cell r="G6">
            <v>58.307352307692305</v>
          </cell>
          <cell r="H6">
            <v>62.796498484848499</v>
          </cell>
          <cell r="I6">
            <v>73</v>
          </cell>
          <cell r="J6">
            <v>77</v>
          </cell>
          <cell r="K6">
            <v>73</v>
          </cell>
          <cell r="L6">
            <v>73</v>
          </cell>
          <cell r="M6">
            <v>73</v>
          </cell>
          <cell r="N6">
            <v>73</v>
          </cell>
          <cell r="O6">
            <v>73</v>
          </cell>
          <cell r="P6">
            <v>73</v>
          </cell>
          <cell r="Q6">
            <v>73</v>
          </cell>
          <cell r="R6">
            <v>73</v>
          </cell>
          <cell r="S6">
            <v>73</v>
          </cell>
          <cell r="T6">
            <v>73</v>
          </cell>
          <cell r="U6">
            <v>73</v>
          </cell>
          <cell r="V6">
            <v>73</v>
          </cell>
          <cell r="W6">
            <v>73</v>
          </cell>
          <cell r="X6">
            <v>73</v>
          </cell>
          <cell r="Y6">
            <v>73</v>
          </cell>
        </row>
        <row r="8">
          <cell r="B8">
            <v>39.901626053639816</v>
          </cell>
          <cell r="C8">
            <v>42.318888505747132</v>
          </cell>
          <cell r="D8">
            <v>50.999996168582335</v>
          </cell>
          <cell r="E8">
            <v>67.929785440613031</v>
          </cell>
          <cell r="F8">
            <v>74.1022283524904</v>
          </cell>
          <cell r="G8">
            <v>65.890485769230722</v>
          </cell>
          <cell r="H8">
            <v>74.013657954545437</v>
          </cell>
          <cell r="I8">
            <v>83.949999999999989</v>
          </cell>
          <cell r="J8">
            <v>84.7</v>
          </cell>
          <cell r="K8">
            <v>80.300000000000011</v>
          </cell>
          <cell r="L8">
            <v>80.300000000000011</v>
          </cell>
          <cell r="M8">
            <v>80.300000000000011</v>
          </cell>
          <cell r="N8">
            <v>80.300000000000011</v>
          </cell>
          <cell r="O8">
            <v>80.300000000000011</v>
          </cell>
          <cell r="P8">
            <v>80.300000000000011</v>
          </cell>
          <cell r="Q8">
            <v>80.300000000000011</v>
          </cell>
          <cell r="R8">
            <v>80.300000000000011</v>
          </cell>
          <cell r="S8">
            <v>80.300000000000011</v>
          </cell>
          <cell r="T8">
            <v>80.300000000000011</v>
          </cell>
          <cell r="U8">
            <v>80.300000000000011</v>
          </cell>
          <cell r="V8">
            <v>80.300000000000011</v>
          </cell>
          <cell r="W8">
            <v>80.300000000000011</v>
          </cell>
          <cell r="X8">
            <v>80.300000000000011</v>
          </cell>
          <cell r="Y8">
            <v>80.300000000000011</v>
          </cell>
        </row>
        <row r="11">
          <cell r="B11">
            <v>112.44310077519381</v>
          </cell>
          <cell r="C11">
            <v>109.57501945525301</v>
          </cell>
          <cell r="D11">
            <v>99.292178988326881</v>
          </cell>
          <cell r="E11">
            <v>52.066459143968864</v>
          </cell>
          <cell r="F11">
            <v>43.374902723735424</v>
          </cell>
          <cell r="G11">
            <v>54.181167315175081</v>
          </cell>
          <cell r="H11">
            <v>71.249921568627414</v>
          </cell>
          <cell r="I11">
            <v>35</v>
          </cell>
          <cell r="J11">
            <v>30</v>
          </cell>
          <cell r="K11">
            <v>35</v>
          </cell>
          <cell r="L11">
            <v>35</v>
          </cell>
          <cell r="M11">
            <v>35</v>
          </cell>
          <cell r="N11">
            <v>35</v>
          </cell>
          <cell r="O11">
            <v>35</v>
          </cell>
          <cell r="P11">
            <v>35</v>
          </cell>
          <cell r="Q11">
            <v>35</v>
          </cell>
          <cell r="R11">
            <v>35</v>
          </cell>
          <cell r="S11">
            <v>35</v>
          </cell>
          <cell r="T11">
            <v>35</v>
          </cell>
          <cell r="U11">
            <v>35</v>
          </cell>
          <cell r="V11">
            <v>35</v>
          </cell>
          <cell r="W11">
            <v>35</v>
          </cell>
          <cell r="X11">
            <v>35</v>
          </cell>
          <cell r="Y11">
            <v>35</v>
          </cell>
        </row>
        <row r="12">
          <cell r="B12">
            <v>110.79174418604659</v>
          </cell>
          <cell r="C12">
            <v>108.29715953307399</v>
          </cell>
          <cell r="D12">
            <v>97.900739299610905</v>
          </cell>
          <cell r="E12">
            <v>51.393852140077833</v>
          </cell>
          <cell r="F12">
            <v>42.058287937743202</v>
          </cell>
          <cell r="G12">
            <v>53.287782101167259</v>
          </cell>
          <cell r="H12">
            <v>70.100901960784313</v>
          </cell>
          <cell r="I12">
            <v>33</v>
          </cell>
          <cell r="J12">
            <v>27</v>
          </cell>
          <cell r="K12">
            <v>33.5</v>
          </cell>
          <cell r="L12">
            <v>33.5</v>
          </cell>
          <cell r="M12">
            <v>33.5</v>
          </cell>
          <cell r="N12">
            <v>33.5</v>
          </cell>
          <cell r="O12">
            <v>33.5</v>
          </cell>
          <cell r="P12">
            <v>33.5</v>
          </cell>
          <cell r="Q12">
            <v>33.5</v>
          </cell>
          <cell r="R12">
            <v>33.5</v>
          </cell>
          <cell r="S12">
            <v>33.5</v>
          </cell>
          <cell r="T12">
            <v>33.5</v>
          </cell>
          <cell r="U12">
            <v>33.5</v>
          </cell>
          <cell r="V12">
            <v>33.5</v>
          </cell>
          <cell r="W12">
            <v>33.5</v>
          </cell>
          <cell r="X12">
            <v>33.5</v>
          </cell>
          <cell r="Y12">
            <v>33.5</v>
          </cell>
        </row>
        <row r="13">
          <cell r="B13">
            <v>1.6513565891472268</v>
          </cell>
          <cell r="C13">
            <v>1.2778599221790188</v>
          </cell>
          <cell r="D13">
            <v>1.3914396887159768</v>
          </cell>
          <cell r="E13">
            <v>0.67260700389103079</v>
          </cell>
          <cell r="F13">
            <v>1.3166147859922219</v>
          </cell>
          <cell r="G13">
            <v>0.89338521400782156</v>
          </cell>
          <cell r="H13">
            <v>1.1490196078431012</v>
          </cell>
          <cell r="I13">
            <v>2</v>
          </cell>
          <cell r="J13">
            <v>3</v>
          </cell>
          <cell r="K13">
            <v>1.5</v>
          </cell>
          <cell r="L13">
            <v>1.5</v>
          </cell>
          <cell r="M13">
            <v>1.5</v>
          </cell>
          <cell r="N13">
            <v>1.5</v>
          </cell>
          <cell r="O13">
            <v>1.5</v>
          </cell>
          <cell r="P13">
            <v>1.5</v>
          </cell>
          <cell r="Q13">
            <v>1.5</v>
          </cell>
          <cell r="R13">
            <v>1.5</v>
          </cell>
          <cell r="S13">
            <v>1.5</v>
          </cell>
          <cell r="T13">
            <v>1.5</v>
          </cell>
          <cell r="U13">
            <v>1.5</v>
          </cell>
          <cell r="V13">
            <v>1.5</v>
          </cell>
          <cell r="W13">
            <v>1.5</v>
          </cell>
          <cell r="X13">
            <v>1.5</v>
          </cell>
          <cell r="Y13">
            <v>1.5</v>
          </cell>
        </row>
        <row r="23">
          <cell r="C23">
            <v>790.6</v>
          </cell>
          <cell r="D23">
            <v>714.7</v>
          </cell>
          <cell r="E23">
            <v>375.2</v>
          </cell>
          <cell r="F23">
            <v>307</v>
          </cell>
          <cell r="G23">
            <v>389</v>
          </cell>
          <cell r="H23">
            <v>511.7</v>
          </cell>
          <cell r="I23">
            <v>240.9</v>
          </cell>
          <cell r="J23">
            <v>197.1</v>
          </cell>
          <cell r="K23">
            <v>244.6</v>
          </cell>
          <cell r="L23">
            <v>244.6</v>
          </cell>
          <cell r="M23">
            <v>244.6</v>
          </cell>
          <cell r="N23">
            <v>244.6</v>
          </cell>
          <cell r="O23">
            <v>244.6</v>
          </cell>
          <cell r="P23">
            <v>244.6</v>
          </cell>
          <cell r="Q23">
            <v>244.6</v>
          </cell>
          <cell r="R23">
            <v>244.6</v>
          </cell>
          <cell r="S23">
            <v>244.6</v>
          </cell>
          <cell r="T23">
            <v>244.6</v>
          </cell>
          <cell r="U23">
            <v>244.6</v>
          </cell>
          <cell r="V23">
            <v>244.6</v>
          </cell>
          <cell r="W23">
            <v>244.6</v>
          </cell>
          <cell r="X23">
            <v>244.6</v>
          </cell>
          <cell r="Y23">
            <v>244.6</v>
          </cell>
        </row>
        <row r="71">
          <cell r="J71">
            <v>77</v>
          </cell>
          <cell r="K71">
            <v>74.430000000000007</v>
          </cell>
          <cell r="L71">
            <v>75.89</v>
          </cell>
          <cell r="M71">
            <v>77.38</v>
          </cell>
          <cell r="N71">
            <v>78.900000000000006</v>
          </cell>
          <cell r="O71">
            <v>80.44</v>
          </cell>
          <cell r="P71">
            <v>82.02</v>
          </cell>
          <cell r="Q71">
            <v>83.63</v>
          </cell>
          <cell r="R71">
            <v>85.27</v>
          </cell>
          <cell r="S71">
            <v>86.94</v>
          </cell>
          <cell r="T71">
            <v>88.65</v>
          </cell>
          <cell r="U71">
            <v>90.38</v>
          </cell>
          <cell r="V71">
            <v>92.16</v>
          </cell>
          <cell r="W71">
            <v>93.96</v>
          </cell>
          <cell r="X71">
            <v>95.8</v>
          </cell>
          <cell r="Y71">
            <v>97.68</v>
          </cell>
        </row>
        <row r="76">
          <cell r="J76">
            <v>30</v>
          </cell>
          <cell r="K76">
            <v>35.700000000000003</v>
          </cell>
          <cell r="L76">
            <v>36.409999999999997</v>
          </cell>
          <cell r="M76">
            <v>37.14</v>
          </cell>
          <cell r="N76">
            <v>37.89</v>
          </cell>
          <cell r="O76">
            <v>38.64</v>
          </cell>
          <cell r="P76">
            <v>39.42</v>
          </cell>
          <cell r="Q76">
            <v>40.200000000000003</v>
          </cell>
          <cell r="R76">
            <v>41.01</v>
          </cell>
          <cell r="S76">
            <v>41.83</v>
          </cell>
          <cell r="T76">
            <v>42.66</v>
          </cell>
          <cell r="U76">
            <v>43.52</v>
          </cell>
          <cell r="V76">
            <v>44.39</v>
          </cell>
          <cell r="W76">
            <v>45.28</v>
          </cell>
          <cell r="X76">
            <v>46.18</v>
          </cell>
          <cell r="Y76">
            <v>47.11</v>
          </cell>
        </row>
        <row r="77">
          <cell r="J77">
            <v>27</v>
          </cell>
          <cell r="K77">
            <v>34.17</v>
          </cell>
          <cell r="L77">
            <v>34.85</v>
          </cell>
          <cell r="M77">
            <v>35.549999999999997</v>
          </cell>
          <cell r="N77">
            <v>36.270000000000003</v>
          </cell>
          <cell r="O77">
            <v>36.979999999999997</v>
          </cell>
          <cell r="P77">
            <v>37.729999999999997</v>
          </cell>
          <cell r="Q77">
            <v>38.479999999999997</v>
          </cell>
          <cell r="R77">
            <v>39.25</v>
          </cell>
          <cell r="S77">
            <v>40.04</v>
          </cell>
          <cell r="T77">
            <v>40.83</v>
          </cell>
          <cell r="U77">
            <v>41.65</v>
          </cell>
          <cell r="V77">
            <v>42.49</v>
          </cell>
          <cell r="W77">
            <v>43.34</v>
          </cell>
          <cell r="X77">
            <v>44.2</v>
          </cell>
          <cell r="Y77">
            <v>45.09</v>
          </cell>
        </row>
        <row r="88">
          <cell r="J88">
            <v>197.1</v>
          </cell>
          <cell r="K88">
            <v>249.4</v>
          </cell>
          <cell r="L88">
            <v>254.4</v>
          </cell>
          <cell r="M88">
            <v>259.5</v>
          </cell>
          <cell r="N88">
            <v>264.8</v>
          </cell>
          <cell r="O88">
            <v>270</v>
          </cell>
          <cell r="P88">
            <v>275.39999999999998</v>
          </cell>
          <cell r="Q88">
            <v>280.89999999999998</v>
          </cell>
          <cell r="R88">
            <v>286.5</v>
          </cell>
          <cell r="S88">
            <v>292.3</v>
          </cell>
          <cell r="T88">
            <v>298.10000000000002</v>
          </cell>
          <cell r="U88">
            <v>304</v>
          </cell>
          <cell r="V88">
            <v>310.2</v>
          </cell>
          <cell r="W88">
            <v>316.39999999999998</v>
          </cell>
          <cell r="X88">
            <v>322.7</v>
          </cell>
          <cell r="Y88">
            <v>329.2</v>
          </cell>
        </row>
      </sheetData>
      <sheetData sheetId="8">
        <row r="4">
          <cell r="B4">
            <v>0.03</v>
          </cell>
          <cell r="C4">
            <v>1.4999999999999999E-2</v>
          </cell>
          <cell r="D4">
            <v>0.02</v>
          </cell>
          <cell r="E4">
            <v>0.02</v>
          </cell>
          <cell r="F4" t="e">
            <v>#N/A</v>
          </cell>
          <cell r="G4" t="e">
            <v>#N/A</v>
          </cell>
          <cell r="H4">
            <v>2.1999999999999999E-2</v>
          </cell>
          <cell r="I4">
            <v>2.3E-2</v>
          </cell>
          <cell r="J4">
            <v>0.02</v>
          </cell>
          <cell r="K4">
            <v>0.02</v>
          </cell>
          <cell r="L4">
            <v>0.02</v>
          </cell>
          <cell r="M4">
            <v>0.02</v>
          </cell>
          <cell r="N4">
            <v>0.02</v>
          </cell>
          <cell r="O4">
            <v>0.02</v>
          </cell>
          <cell r="P4">
            <v>0.02</v>
          </cell>
          <cell r="Q4">
            <v>0.02</v>
          </cell>
          <cell r="R4">
            <v>0.02</v>
          </cell>
          <cell r="S4">
            <v>0.02</v>
          </cell>
          <cell r="T4">
            <v>0.02</v>
          </cell>
          <cell r="U4">
            <v>0.02</v>
          </cell>
          <cell r="V4">
            <v>0.02</v>
          </cell>
          <cell r="W4">
            <v>0.02</v>
          </cell>
          <cell r="X4">
            <v>0.02</v>
          </cell>
          <cell r="Y4">
            <v>0.02</v>
          </cell>
        </row>
        <row r="6">
          <cell r="B6">
            <v>6.5699999999999995E-2</v>
          </cell>
          <cell r="C6">
            <v>6.4699999999999994E-2</v>
          </cell>
          <cell r="D6">
            <v>0.11357477211135758</v>
          </cell>
          <cell r="E6">
            <v>0.12909999999999999</v>
          </cell>
          <cell r="F6">
            <v>5.3900000000000003E-2</v>
          </cell>
          <cell r="G6">
            <v>2.5100000000000001E-2</v>
          </cell>
          <cell r="H6">
            <v>3.7999999999999999E-2</v>
          </cell>
          <cell r="I6">
            <v>0.06</v>
          </cell>
          <cell r="J6">
            <v>0.05</v>
          </cell>
          <cell r="K6">
            <v>0.04</v>
          </cell>
          <cell r="L6">
            <v>0.04</v>
          </cell>
          <cell r="M6">
            <v>0.04</v>
          </cell>
          <cell r="N6">
            <v>0.04</v>
          </cell>
          <cell r="O6">
            <v>0.04</v>
          </cell>
          <cell r="P6">
            <v>0.04</v>
          </cell>
          <cell r="Q6">
            <v>0.04</v>
          </cell>
          <cell r="R6">
            <v>0.04</v>
          </cell>
          <cell r="S6">
            <v>0.04</v>
          </cell>
          <cell r="T6">
            <v>0.04</v>
          </cell>
          <cell r="U6">
            <v>0.04</v>
          </cell>
          <cell r="V6">
            <v>0.04</v>
          </cell>
          <cell r="W6">
            <v>0.04</v>
          </cell>
          <cell r="X6">
            <v>0.04</v>
          </cell>
          <cell r="Y6">
            <v>0.04</v>
          </cell>
        </row>
        <row r="9">
          <cell r="B9">
            <v>0</v>
          </cell>
          <cell r="C9">
            <v>0</v>
          </cell>
          <cell r="D9">
            <v>0</v>
          </cell>
          <cell r="E9">
            <v>0</v>
          </cell>
          <cell r="F9">
            <v>0</v>
          </cell>
          <cell r="G9">
            <v>0</v>
          </cell>
          <cell r="H9">
            <v>0</v>
          </cell>
          <cell r="I9">
            <v>0</v>
          </cell>
          <cell r="J9">
            <v>0</v>
          </cell>
          <cell r="K9">
            <v>0.04</v>
          </cell>
          <cell r="L9">
            <v>0.04</v>
          </cell>
          <cell r="M9">
            <v>0.04</v>
          </cell>
          <cell r="N9">
            <v>0.04</v>
          </cell>
          <cell r="O9">
            <v>0.04</v>
          </cell>
          <cell r="P9">
            <v>0.04</v>
          </cell>
          <cell r="Q9">
            <v>0.04</v>
          </cell>
          <cell r="R9">
            <v>0.04</v>
          </cell>
          <cell r="S9">
            <v>0.04</v>
          </cell>
          <cell r="T9">
            <v>0.04</v>
          </cell>
          <cell r="U9">
            <v>0.04</v>
          </cell>
          <cell r="V9">
            <v>0.04</v>
          </cell>
          <cell r="W9">
            <v>0.04</v>
          </cell>
          <cell r="X9">
            <v>0.04</v>
          </cell>
          <cell r="Y9">
            <v>0.04</v>
          </cell>
        </row>
        <row r="10">
          <cell r="B10">
            <v>0.08</v>
          </cell>
          <cell r="C10">
            <v>6.5000000000000002E-2</v>
          </cell>
          <cell r="D10">
            <v>0</v>
          </cell>
          <cell r="E10">
            <v>6.7500000000000004E-2</v>
          </cell>
          <cell r="F10">
            <v>5.7599999999999998E-2</v>
          </cell>
          <cell r="G10" t="e">
            <v>#N/A</v>
          </cell>
          <cell r="H10">
            <v>3.95E-2</v>
          </cell>
          <cell r="I10">
            <v>3.8699999999999998E-2</v>
          </cell>
          <cell r="J10">
            <v>3.4200000000000001E-2</v>
          </cell>
          <cell r="K10">
            <v>0.04</v>
          </cell>
          <cell r="L10">
            <v>0.04</v>
          </cell>
          <cell r="M10">
            <v>0.04</v>
          </cell>
          <cell r="N10">
            <v>0.04</v>
          </cell>
          <cell r="O10">
            <v>0.04</v>
          </cell>
          <cell r="P10">
            <v>0.04</v>
          </cell>
          <cell r="Q10">
            <v>0.04</v>
          </cell>
          <cell r="R10">
            <v>0.04</v>
          </cell>
          <cell r="S10">
            <v>0.04</v>
          </cell>
          <cell r="T10">
            <v>0.04</v>
          </cell>
          <cell r="U10">
            <v>0.04</v>
          </cell>
          <cell r="V10">
            <v>0.04</v>
          </cell>
          <cell r="W10">
            <v>0.04</v>
          </cell>
          <cell r="X10">
            <v>0.04</v>
          </cell>
          <cell r="Y10">
            <v>0.04</v>
          </cell>
          <cell r="AA10" t="str">
            <v>СЦЕНАРИЙ</v>
          </cell>
          <cell r="AC10" t="str">
            <v>Подтверждение от Дубинец Людмилы (24.12.2019) по тел.</v>
          </cell>
        </row>
        <row r="11">
          <cell r="E11">
            <v>7.4999999999999997E-2</v>
          </cell>
          <cell r="F11">
            <v>5.7599999999999998E-2</v>
          </cell>
          <cell r="G11" t="e">
            <v>#N/A</v>
          </cell>
          <cell r="H11" t="e">
            <v>#N/A</v>
          </cell>
          <cell r="I11">
            <v>3.8699999999999998E-2</v>
          </cell>
          <cell r="J11">
            <v>3.4200000000000001E-2</v>
          </cell>
          <cell r="K11">
            <v>0.04</v>
          </cell>
          <cell r="L11">
            <v>0.04</v>
          </cell>
          <cell r="M11">
            <v>0.04</v>
          </cell>
          <cell r="N11">
            <v>0.04</v>
          </cell>
          <cell r="O11">
            <v>0.04</v>
          </cell>
          <cell r="P11">
            <v>0.04</v>
          </cell>
          <cell r="Q11">
            <v>0.04</v>
          </cell>
          <cell r="R11">
            <v>0.04</v>
          </cell>
          <cell r="S11">
            <v>0.04</v>
          </cell>
          <cell r="T11">
            <v>0.04</v>
          </cell>
          <cell r="U11">
            <v>0.04</v>
          </cell>
          <cell r="V11">
            <v>0.04</v>
          </cell>
          <cell r="W11">
            <v>0.04</v>
          </cell>
          <cell r="X11">
            <v>0.04</v>
          </cell>
          <cell r="Y11">
            <v>0.04</v>
          </cell>
          <cell r="AA11" t="str">
            <v>СЦЕНАРИЙ</v>
          </cell>
          <cell r="AC11" t="str">
            <v>Подтверждение от Дубинец Людмилы (24.12.2019) по тел.</v>
          </cell>
        </row>
        <row r="12">
          <cell r="B12">
            <v>0.06</v>
          </cell>
          <cell r="C12">
            <v>5.8999999999999997E-2</v>
          </cell>
          <cell r="D12">
            <v>0</v>
          </cell>
          <cell r="E12">
            <v>0.1</v>
          </cell>
          <cell r="F12" t="e">
            <v>#N/A</v>
          </cell>
          <cell r="G12" t="e">
            <v>#N/A</v>
          </cell>
          <cell r="H12" t="e">
            <v>#N/A</v>
          </cell>
          <cell r="I12">
            <v>3.8899999999999997E-2</v>
          </cell>
          <cell r="J12">
            <v>3.5000000000000003E-2</v>
          </cell>
          <cell r="K12">
            <v>0.04</v>
          </cell>
          <cell r="L12">
            <v>0.04</v>
          </cell>
          <cell r="M12">
            <v>0.04</v>
          </cell>
          <cell r="N12">
            <v>0.04</v>
          </cell>
          <cell r="O12">
            <v>0.04</v>
          </cell>
          <cell r="P12">
            <v>0.04</v>
          </cell>
          <cell r="Q12">
            <v>0.04</v>
          </cell>
          <cell r="R12">
            <v>0.04</v>
          </cell>
          <cell r="S12">
            <v>0.04</v>
          </cell>
          <cell r="T12">
            <v>0.04</v>
          </cell>
          <cell r="U12">
            <v>0.04</v>
          </cell>
          <cell r="V12">
            <v>0.04</v>
          </cell>
          <cell r="W12">
            <v>0.04</v>
          </cell>
          <cell r="X12">
            <v>0.04</v>
          </cell>
          <cell r="Y12">
            <v>0.04</v>
          </cell>
          <cell r="AA12" t="str">
            <v>СЦЕНАРИЙ</v>
          </cell>
          <cell r="AC12" t="str">
            <v>ТНП конкурирует с РЖД, поэтому рост считается равным</v>
          </cell>
        </row>
        <row r="13">
          <cell r="B13">
            <v>0.06</v>
          </cell>
          <cell r="C13">
            <v>5.8999999999999997E-2</v>
          </cell>
          <cell r="D13">
            <v>0</v>
          </cell>
          <cell r="E13">
            <v>0.1</v>
          </cell>
          <cell r="F13" t="e">
            <v>#N/A</v>
          </cell>
          <cell r="G13" t="e">
            <v>#N/A</v>
          </cell>
          <cell r="H13" t="e">
            <v>#N/A</v>
          </cell>
          <cell r="I13">
            <v>3.56E-2</v>
          </cell>
          <cell r="J13">
            <v>3.5000000000000003E-2</v>
          </cell>
          <cell r="K13">
            <v>0.04</v>
          </cell>
          <cell r="L13">
            <v>0.04</v>
          </cell>
          <cell r="M13">
            <v>0.04</v>
          </cell>
          <cell r="N13">
            <v>0.04</v>
          </cell>
          <cell r="O13">
            <v>0.04</v>
          </cell>
          <cell r="P13">
            <v>0.04</v>
          </cell>
          <cell r="Q13">
            <v>0.04</v>
          </cell>
          <cell r="R13">
            <v>0.04</v>
          </cell>
          <cell r="S13">
            <v>0.04</v>
          </cell>
          <cell r="T13">
            <v>0.04</v>
          </cell>
          <cell r="U13">
            <v>0.04</v>
          </cell>
          <cell r="V13">
            <v>0.04</v>
          </cell>
          <cell r="W13">
            <v>0.04</v>
          </cell>
          <cell r="X13">
            <v>0.04</v>
          </cell>
          <cell r="Y13">
            <v>0.04</v>
          </cell>
          <cell r="AA13" t="str">
            <v>СЦЕНАРИЙ</v>
          </cell>
          <cell r="AC13" t="str">
            <v>13.01.2020 - ДЛиТ, Стафеева Ольга (по телефону)</v>
          </cell>
        </row>
        <row r="14">
          <cell r="F14" t="e">
            <v>#N/A</v>
          </cell>
          <cell r="G14" t="e">
            <v>#N/A</v>
          </cell>
          <cell r="H14" t="e">
            <v>#N/A</v>
          </cell>
          <cell r="I14">
            <v>3.56E-2</v>
          </cell>
          <cell r="J14">
            <v>3.5000000000000003E-2</v>
          </cell>
          <cell r="K14">
            <v>0.04</v>
          </cell>
          <cell r="L14">
            <v>0.04</v>
          </cell>
          <cell r="M14">
            <v>0.04</v>
          </cell>
          <cell r="N14">
            <v>0.04</v>
          </cell>
          <cell r="O14">
            <v>0.04</v>
          </cell>
          <cell r="P14">
            <v>0.04</v>
          </cell>
          <cell r="Q14">
            <v>0.04</v>
          </cell>
          <cell r="R14">
            <v>0.04</v>
          </cell>
          <cell r="S14">
            <v>0.04</v>
          </cell>
          <cell r="T14">
            <v>0.04</v>
          </cell>
          <cell r="U14">
            <v>0.04</v>
          </cell>
          <cell r="V14">
            <v>0.04</v>
          </cell>
          <cell r="W14">
            <v>0.04</v>
          </cell>
          <cell r="X14">
            <v>0.04</v>
          </cell>
          <cell r="Y14">
            <v>0.04</v>
          </cell>
          <cell r="AA14" t="str">
            <v>СЦЕНАРИЙ</v>
          </cell>
          <cell r="AC14" t="str">
            <v>13.01.2020 - ДЛиТ, Стафеева Ольга (по телефону)</v>
          </cell>
        </row>
        <row r="15">
          <cell r="B15">
            <v>7.0999999999999994E-2</v>
          </cell>
          <cell r="C15">
            <v>0.15</v>
          </cell>
          <cell r="D15">
            <v>5.2999999999999999E-2</v>
          </cell>
          <cell r="E15">
            <v>7.4999999999999997E-2</v>
          </cell>
          <cell r="F15" t="e">
            <v>#N/A</v>
          </cell>
          <cell r="G15" t="e">
            <v>#N/A</v>
          </cell>
          <cell r="H15" t="e">
            <v>#N/A</v>
          </cell>
          <cell r="I15">
            <v>2.86E-2</v>
          </cell>
          <cell r="J15">
            <v>2.1999999999999999E-2</v>
          </cell>
          <cell r="K15">
            <v>0.04</v>
          </cell>
          <cell r="L15">
            <v>0.04</v>
          </cell>
          <cell r="M15">
            <v>0.04</v>
          </cell>
          <cell r="N15">
            <v>0.04</v>
          </cell>
          <cell r="O15">
            <v>0.04</v>
          </cell>
          <cell r="P15">
            <v>0.04</v>
          </cell>
          <cell r="Q15">
            <v>0.04</v>
          </cell>
          <cell r="R15">
            <v>0.04</v>
          </cell>
          <cell r="S15">
            <v>0.04</v>
          </cell>
          <cell r="T15">
            <v>0.04</v>
          </cell>
          <cell r="U15">
            <v>0.04</v>
          </cell>
          <cell r="V15">
            <v>0.04</v>
          </cell>
          <cell r="W15">
            <v>0.04</v>
          </cell>
          <cell r="X15">
            <v>0.04</v>
          </cell>
          <cell r="Y15">
            <v>0.04</v>
          </cell>
          <cell r="AA15" t="str">
            <v>СЦЕНАРИЙ</v>
          </cell>
          <cell r="AB15" t="str">
            <v>среднегодовой</v>
          </cell>
          <cell r="AC15" t="str">
            <v>Дирекция по газу и энергетике БРД (Сергей Картошкин)</v>
          </cell>
        </row>
        <row r="16">
          <cell r="B16">
            <v>0.12</v>
          </cell>
          <cell r="C16">
            <v>0.11</v>
          </cell>
          <cell r="D16">
            <v>0.11357477211135758</v>
          </cell>
          <cell r="E16">
            <v>9.6000000000000002E-2</v>
          </cell>
          <cell r="F16" t="e">
            <v>#N/A</v>
          </cell>
          <cell r="G16" t="e">
            <v>#N/A</v>
          </cell>
          <cell r="H16" t="e">
            <v>#N/A</v>
          </cell>
          <cell r="I16">
            <v>0.06</v>
          </cell>
          <cell r="J16">
            <v>0.03</v>
          </cell>
          <cell r="K16">
            <v>0.04</v>
          </cell>
          <cell r="L16">
            <v>0.04</v>
          </cell>
          <cell r="M16">
            <v>0.04</v>
          </cell>
          <cell r="N16">
            <v>0.04</v>
          </cell>
          <cell r="O16">
            <v>0.04</v>
          </cell>
          <cell r="P16">
            <v>0.04</v>
          </cell>
          <cell r="Q16">
            <v>0.04</v>
          </cell>
          <cell r="R16">
            <v>0.04</v>
          </cell>
          <cell r="S16">
            <v>0.04</v>
          </cell>
          <cell r="T16">
            <v>0.04</v>
          </cell>
          <cell r="U16">
            <v>0.04</v>
          </cell>
          <cell r="V16">
            <v>0.04</v>
          </cell>
          <cell r="W16">
            <v>0.04</v>
          </cell>
          <cell r="X16">
            <v>0.04</v>
          </cell>
          <cell r="Y16">
            <v>0.04</v>
          </cell>
          <cell r="AA16" t="str">
            <v>СЦЕНАРИЙ</v>
          </cell>
          <cell r="AB16" t="str">
            <v>среднегодовой</v>
          </cell>
          <cell r="AC16" t="str">
            <v>энергетики БРД</v>
          </cell>
        </row>
        <row r="19">
          <cell r="E19">
            <v>0.15295872398866051</v>
          </cell>
          <cell r="F19" t="e">
            <v>#N/A</v>
          </cell>
          <cell r="G19" t="e">
            <v>#N/A</v>
          </cell>
          <cell r="H19" t="e">
            <v>#N/A</v>
          </cell>
          <cell r="I19">
            <v>2.9951777898696408E-2</v>
          </cell>
          <cell r="J19">
            <v>9.8259372447833629E-2</v>
          </cell>
          <cell r="K19">
            <v>5.5E-2</v>
          </cell>
          <cell r="L19">
            <v>0.04</v>
          </cell>
          <cell r="M19">
            <v>0.04</v>
          </cell>
          <cell r="N19">
            <v>0.04</v>
          </cell>
          <cell r="O19">
            <v>0.04</v>
          </cell>
          <cell r="P19">
            <v>0.04</v>
          </cell>
          <cell r="Q19">
            <v>0.04</v>
          </cell>
          <cell r="R19">
            <v>0.04</v>
          </cell>
          <cell r="S19">
            <v>0.04</v>
          </cell>
          <cell r="T19">
            <v>0.04</v>
          </cell>
          <cell r="U19">
            <v>0.04</v>
          </cell>
          <cell r="V19">
            <v>0.04</v>
          </cell>
          <cell r="W19">
            <v>0.04</v>
          </cell>
          <cell r="X19">
            <v>0.04</v>
          </cell>
          <cell r="Y19">
            <v>0.04</v>
          </cell>
        </row>
        <row r="20">
          <cell r="E20">
            <v>4.2653676250161254E-2</v>
          </cell>
          <cell r="F20" t="e">
            <v>#N/A</v>
          </cell>
          <cell r="G20" t="e">
            <v>#N/A</v>
          </cell>
          <cell r="H20" t="e">
            <v>#N/A</v>
          </cell>
          <cell r="I20">
            <v>0.11834248888973664</v>
          </cell>
          <cell r="J20">
            <v>9.7722980148879604E-2</v>
          </cell>
          <cell r="K20">
            <v>8.0399999999999999E-2</v>
          </cell>
          <cell r="L20">
            <v>0.04</v>
          </cell>
          <cell r="M20">
            <v>0.04</v>
          </cell>
          <cell r="N20">
            <v>0.04</v>
          </cell>
          <cell r="O20">
            <v>0.04</v>
          </cell>
          <cell r="P20">
            <v>0.04</v>
          </cell>
          <cell r="Q20">
            <v>0.04</v>
          </cell>
          <cell r="R20">
            <v>0.04</v>
          </cell>
          <cell r="S20">
            <v>0.04</v>
          </cell>
          <cell r="T20">
            <v>0.04</v>
          </cell>
          <cell r="U20">
            <v>0.04</v>
          </cell>
          <cell r="V20">
            <v>0.04</v>
          </cell>
          <cell r="W20">
            <v>0.04</v>
          </cell>
          <cell r="X20">
            <v>0.04</v>
          </cell>
          <cell r="Y20">
            <v>0.04</v>
          </cell>
        </row>
        <row r="21">
          <cell r="E21">
            <v>7.8587732316329317E-2</v>
          </cell>
          <cell r="F21" t="e">
            <v>#N/A</v>
          </cell>
          <cell r="G21" t="e">
            <v>#N/A</v>
          </cell>
          <cell r="H21" t="e">
            <v>#N/A</v>
          </cell>
          <cell r="I21">
            <v>0.11165376294505136</v>
          </cell>
          <cell r="J21">
            <v>8.4669176395326951E-2</v>
          </cell>
          <cell r="K21">
            <v>4.4999999999999998E-2</v>
          </cell>
          <cell r="L21">
            <v>0.04</v>
          </cell>
          <cell r="M21">
            <v>0.04</v>
          </cell>
          <cell r="N21">
            <v>0.04</v>
          </cell>
          <cell r="O21">
            <v>0.04</v>
          </cell>
          <cell r="P21">
            <v>0.04</v>
          </cell>
          <cell r="Q21">
            <v>0.04</v>
          </cell>
          <cell r="R21">
            <v>0.04</v>
          </cell>
          <cell r="S21">
            <v>0.04</v>
          </cell>
          <cell r="T21">
            <v>0.04</v>
          </cell>
          <cell r="U21">
            <v>0.04</v>
          </cell>
          <cell r="V21">
            <v>0.04</v>
          </cell>
          <cell r="W21">
            <v>0.04</v>
          </cell>
          <cell r="X21">
            <v>0.04</v>
          </cell>
          <cell r="Y21">
            <v>0.04</v>
          </cell>
        </row>
        <row r="22">
          <cell r="D22">
            <v>6.6199999999999815E-2</v>
          </cell>
          <cell r="E22">
            <v>0.08</v>
          </cell>
          <cell r="F22" t="e">
            <v>#N/A</v>
          </cell>
          <cell r="G22" t="e">
            <v>#N/A</v>
          </cell>
          <cell r="H22" t="e">
            <v>#N/A</v>
          </cell>
          <cell r="I22">
            <v>4.8500000000000001E-2</v>
          </cell>
          <cell r="J22">
            <v>0</v>
          </cell>
          <cell r="K22">
            <v>0</v>
          </cell>
          <cell r="L22">
            <v>0.04</v>
          </cell>
          <cell r="M22">
            <v>0.04</v>
          </cell>
          <cell r="N22">
            <v>0.04</v>
          </cell>
          <cell r="O22">
            <v>0.04</v>
          </cell>
          <cell r="P22">
            <v>0.04</v>
          </cell>
          <cell r="Q22">
            <v>0.04</v>
          </cell>
          <cell r="R22">
            <v>0.04</v>
          </cell>
          <cell r="S22">
            <v>0.04</v>
          </cell>
          <cell r="T22">
            <v>0.04</v>
          </cell>
          <cell r="U22">
            <v>0.04</v>
          </cell>
          <cell r="V22">
            <v>0.04</v>
          </cell>
          <cell r="W22">
            <v>0.04</v>
          </cell>
          <cell r="X22">
            <v>0.04</v>
          </cell>
          <cell r="Y22">
            <v>0.04</v>
          </cell>
        </row>
        <row r="23">
          <cell r="D23">
            <v>6.6199999999999815E-2</v>
          </cell>
          <cell r="E23">
            <v>8.4000000000000005E-2</v>
          </cell>
          <cell r="F23" t="e">
            <v>#N/A</v>
          </cell>
          <cell r="G23" t="e">
            <v>#N/A</v>
          </cell>
          <cell r="H23" t="e">
            <v>#N/A</v>
          </cell>
          <cell r="I23">
            <v>0</v>
          </cell>
          <cell r="J23">
            <v>3.1E-2</v>
          </cell>
          <cell r="K23">
            <v>3.5999999999999997E-2</v>
          </cell>
          <cell r="L23">
            <v>0.04</v>
          </cell>
          <cell r="M23">
            <v>0.04</v>
          </cell>
          <cell r="N23">
            <v>0.04</v>
          </cell>
          <cell r="O23">
            <v>0.04</v>
          </cell>
          <cell r="P23">
            <v>0.04</v>
          </cell>
          <cell r="Q23">
            <v>0.04</v>
          </cell>
          <cell r="R23">
            <v>0.04</v>
          </cell>
          <cell r="S23">
            <v>0.04</v>
          </cell>
          <cell r="T23">
            <v>0.04</v>
          </cell>
          <cell r="U23">
            <v>0.04</v>
          </cell>
          <cell r="V23">
            <v>0.04</v>
          </cell>
          <cell r="W23">
            <v>0.04</v>
          </cell>
          <cell r="X23">
            <v>0.04</v>
          </cell>
          <cell r="Y23">
            <v>0.04</v>
          </cell>
        </row>
        <row r="24">
          <cell r="D24">
            <v>6.6199999999999815E-2</v>
          </cell>
          <cell r="E24">
            <v>9.1999999999999998E-2</v>
          </cell>
          <cell r="F24" t="e">
            <v>#N/A</v>
          </cell>
          <cell r="G24" t="e">
            <v>#N/A</v>
          </cell>
          <cell r="H24" t="e">
            <v>#N/A</v>
          </cell>
          <cell r="I24">
            <v>2.7099999999999999E-2</v>
          </cell>
          <cell r="J24">
            <v>1.2999999999999999E-2</v>
          </cell>
          <cell r="K24">
            <v>3.6999999999999998E-2</v>
          </cell>
          <cell r="L24">
            <v>0.04</v>
          </cell>
          <cell r="M24">
            <v>0.04</v>
          </cell>
          <cell r="N24">
            <v>0.04</v>
          </cell>
          <cell r="O24">
            <v>0.04</v>
          </cell>
          <cell r="P24">
            <v>0.04</v>
          </cell>
          <cell r="Q24">
            <v>0.04</v>
          </cell>
          <cell r="R24">
            <v>0.04</v>
          </cell>
          <cell r="S24">
            <v>0.04</v>
          </cell>
          <cell r="T24">
            <v>0.04</v>
          </cell>
          <cell r="U24">
            <v>0.04</v>
          </cell>
          <cell r="V24">
            <v>0.04</v>
          </cell>
          <cell r="W24">
            <v>0.04</v>
          </cell>
          <cell r="X24">
            <v>0.04</v>
          </cell>
          <cell r="Y24">
            <v>0.04</v>
          </cell>
        </row>
        <row r="47">
          <cell r="B47" t="str">
            <v>Электрическая энергия Омск</v>
          </cell>
          <cell r="H47" t="e">
            <v>#N/A</v>
          </cell>
          <cell r="I47">
            <v>2.9951777898696408E-2</v>
          </cell>
          <cell r="J47">
            <v>9.8259372447833629E-2</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row>
        <row r="48">
          <cell r="B48" t="str">
            <v>Электрическая энергия Москва</v>
          </cell>
          <cell r="H48" t="e">
            <v>#N/A</v>
          </cell>
          <cell r="I48">
            <v>0.11834248888973664</v>
          </cell>
          <cell r="J48">
            <v>9.7722980148879604E-2</v>
          </cell>
          <cell r="K48">
            <v>0</v>
          </cell>
          <cell r="L48">
            <v>0</v>
          </cell>
          <cell r="M48">
            <v>0</v>
          </cell>
          <cell r="N48">
            <v>0</v>
          </cell>
          <cell r="O48">
            <v>0</v>
          </cell>
          <cell r="P48">
            <v>0</v>
          </cell>
          <cell r="Q48">
            <v>0</v>
          </cell>
          <cell r="R48">
            <v>0</v>
          </cell>
          <cell r="S48">
            <v>0</v>
          </cell>
          <cell r="T48">
            <v>0</v>
          </cell>
          <cell r="U48">
            <v>0</v>
          </cell>
          <cell r="V48">
            <v>0</v>
          </cell>
          <cell r="W48">
            <v>0</v>
          </cell>
          <cell r="X48">
            <v>0</v>
          </cell>
          <cell r="Y48">
            <v>0</v>
          </cell>
        </row>
        <row r="49">
          <cell r="B49" t="str">
            <v>Электрическая энергия Ярославль</v>
          </cell>
          <cell r="H49" t="e">
            <v>#N/A</v>
          </cell>
          <cell r="I49">
            <v>0.11165376294505136</v>
          </cell>
          <cell r="J49">
            <v>8.4669176395326951E-2</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row>
        <row r="50">
          <cell r="B50" t="str">
            <v>Тепловая энергия Омск</v>
          </cell>
          <cell r="H50" t="e">
            <v>#N/A</v>
          </cell>
          <cell r="I50">
            <v>4.8499999999999988E-2</v>
          </cell>
          <cell r="J50">
            <v>0</v>
          </cell>
          <cell r="K50">
            <v>0</v>
          </cell>
          <cell r="L50">
            <v>0</v>
          </cell>
          <cell r="M50">
            <v>0</v>
          </cell>
          <cell r="N50">
            <v>0</v>
          </cell>
          <cell r="O50">
            <v>0</v>
          </cell>
          <cell r="P50">
            <v>0</v>
          </cell>
          <cell r="Q50">
            <v>0</v>
          </cell>
          <cell r="R50">
            <v>0</v>
          </cell>
          <cell r="S50">
            <v>0</v>
          </cell>
          <cell r="T50">
            <v>0</v>
          </cell>
          <cell r="U50">
            <v>0</v>
          </cell>
          <cell r="V50">
            <v>0</v>
          </cell>
          <cell r="W50">
            <v>0</v>
          </cell>
          <cell r="X50">
            <v>0</v>
          </cell>
          <cell r="Y50">
            <v>0</v>
          </cell>
        </row>
        <row r="51">
          <cell r="B51" t="str">
            <v>Тепловая энергия Москва</v>
          </cell>
          <cell r="H51" t="e">
            <v>#N/A</v>
          </cell>
          <cell r="I51">
            <v>0</v>
          </cell>
          <cell r="J51">
            <v>3.1E-2</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row>
        <row r="52">
          <cell r="B52" t="str">
            <v>Тепловая энергия Ярославль</v>
          </cell>
          <cell r="H52" t="e">
            <v>#N/A</v>
          </cell>
          <cell r="I52">
            <v>2.7099999999999902E-2</v>
          </cell>
          <cell r="J52">
            <v>1.2999999999999999E-2</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row>
        <row r="60">
          <cell r="I60">
            <v>0.98</v>
          </cell>
          <cell r="J60">
            <v>1</v>
          </cell>
          <cell r="K60">
            <v>1.02</v>
          </cell>
          <cell r="L60">
            <v>1.0404</v>
          </cell>
          <cell r="M60">
            <v>1.0612079999999999</v>
          </cell>
          <cell r="N60">
            <v>1.08243216</v>
          </cell>
          <cell r="O60">
            <v>1.1040808032</v>
          </cell>
          <cell r="P60">
            <v>1.1261624192640001</v>
          </cell>
          <cell r="Q60">
            <v>1.14868566764928</v>
          </cell>
          <cell r="R60">
            <v>1.1716593810022657</v>
          </cell>
          <cell r="S60">
            <v>1.1950925686223111</v>
          </cell>
          <cell r="T60">
            <v>1.2189944199947573</v>
          </cell>
          <cell r="U60">
            <v>1.2433743083946525</v>
          </cell>
          <cell r="V60">
            <v>1.2682417945625455</v>
          </cell>
          <cell r="W60">
            <v>1.2936066304537963</v>
          </cell>
          <cell r="X60">
            <v>1.3194787630628724</v>
          </cell>
          <cell r="Y60">
            <v>1.3458683383241299</v>
          </cell>
        </row>
        <row r="61">
          <cell r="I61">
            <v>0.98499999999999999</v>
          </cell>
          <cell r="J61">
            <v>1</v>
          </cell>
          <cell r="K61">
            <v>1.02</v>
          </cell>
          <cell r="L61">
            <v>1.0404</v>
          </cell>
          <cell r="M61">
            <v>1.0612079999999999</v>
          </cell>
          <cell r="N61">
            <v>1.08243216</v>
          </cell>
          <cell r="O61">
            <v>1.1040808032</v>
          </cell>
          <cell r="P61">
            <v>1.1261624192640001</v>
          </cell>
          <cell r="Q61">
            <v>1.14868566764928</v>
          </cell>
          <cell r="R61">
            <v>1.1716593810022657</v>
          </cell>
          <cell r="S61">
            <v>1.1950925686223111</v>
          </cell>
          <cell r="T61">
            <v>1.2189944199947573</v>
          </cell>
          <cell r="U61">
            <v>1.2433743083946525</v>
          </cell>
          <cell r="V61">
            <v>1.2682417945625455</v>
          </cell>
          <cell r="W61">
            <v>1.2936066304537963</v>
          </cell>
          <cell r="X61">
            <v>1.3194787630628724</v>
          </cell>
          <cell r="Y61">
            <v>1.3458683383241299</v>
          </cell>
        </row>
        <row r="62">
          <cell r="J62">
            <v>1</v>
          </cell>
          <cell r="K62">
            <v>1.04</v>
          </cell>
          <cell r="L62">
            <v>1.0816000000000001</v>
          </cell>
          <cell r="M62">
            <v>1.1248640000000001</v>
          </cell>
          <cell r="N62">
            <v>1.1698585600000002</v>
          </cell>
          <cell r="O62">
            <v>1.2166529024000003</v>
          </cell>
          <cell r="P62">
            <v>1.2653190184960004</v>
          </cell>
          <cell r="Q62">
            <v>1.3159317792358405</v>
          </cell>
          <cell r="R62">
            <v>1.3685690504052741</v>
          </cell>
          <cell r="S62">
            <v>1.4233118124214852</v>
          </cell>
          <cell r="T62">
            <v>1.4802442849183446</v>
          </cell>
          <cell r="U62">
            <v>1.5394540563150785</v>
          </cell>
          <cell r="V62">
            <v>1.6010322185676817</v>
          </cell>
          <cell r="W62">
            <v>1.6650735073103891</v>
          </cell>
          <cell r="X62">
            <v>1.7316764476028046</v>
          </cell>
          <cell r="Y62">
            <v>1.8009435055069167</v>
          </cell>
        </row>
        <row r="63">
          <cell r="I63">
            <v>0.96579999999999999</v>
          </cell>
          <cell r="J63">
            <v>1</v>
          </cell>
          <cell r="K63">
            <v>1.04</v>
          </cell>
          <cell r="L63">
            <v>1.0816000000000001</v>
          </cell>
          <cell r="M63">
            <v>1.1248640000000001</v>
          </cell>
          <cell r="N63">
            <v>1.1698585600000002</v>
          </cell>
          <cell r="O63">
            <v>1.2166529024000003</v>
          </cell>
          <cell r="P63">
            <v>1.2653190184960004</v>
          </cell>
          <cell r="Q63">
            <v>1.3159317792358405</v>
          </cell>
          <cell r="R63">
            <v>1.3685690504052741</v>
          </cell>
          <cell r="S63">
            <v>1.4233118124214852</v>
          </cell>
          <cell r="T63">
            <v>1.4802442849183446</v>
          </cell>
          <cell r="U63">
            <v>1.5394540563150785</v>
          </cell>
          <cell r="V63">
            <v>1.6010322185676817</v>
          </cell>
          <cell r="W63">
            <v>1.6650735073103891</v>
          </cell>
          <cell r="X63">
            <v>1.7316764476028046</v>
          </cell>
          <cell r="Y63">
            <v>1.8009435055069167</v>
          </cell>
        </row>
        <row r="68">
          <cell r="J68">
            <v>1</v>
          </cell>
          <cell r="K68">
            <v>1.04</v>
          </cell>
          <cell r="L68">
            <v>1.0816000000000001</v>
          </cell>
          <cell r="M68">
            <v>1.1248640000000001</v>
          </cell>
          <cell r="N68">
            <v>1.1698585600000002</v>
          </cell>
          <cell r="O68">
            <v>1.2166529024000003</v>
          </cell>
          <cell r="P68">
            <v>1.2653190184960004</v>
          </cell>
          <cell r="Q68">
            <v>1.3159317792358405</v>
          </cell>
          <cell r="R68">
            <v>1.3685690504052741</v>
          </cell>
          <cell r="S68">
            <v>1.4233118124214852</v>
          </cell>
          <cell r="T68">
            <v>1.4802442849183446</v>
          </cell>
          <cell r="U68">
            <v>1.5394540563150785</v>
          </cell>
          <cell r="V68">
            <v>1.6010322185676817</v>
          </cell>
          <cell r="W68">
            <v>1.6650735073103891</v>
          </cell>
          <cell r="X68">
            <v>1.7316764476028046</v>
          </cell>
          <cell r="Y68">
            <v>1.8009435055069167</v>
          </cell>
        </row>
        <row r="82">
          <cell r="J82">
            <v>1</v>
          </cell>
          <cell r="K82">
            <v>1.0196078431372548</v>
          </cell>
          <cell r="L82">
            <v>1.0396001537870052</v>
          </cell>
          <cell r="M82">
            <v>1.0599844705279269</v>
          </cell>
          <cell r="N82">
            <v>1.0807684797539647</v>
          </cell>
          <cell r="O82">
            <v>1.1019600185726699</v>
          </cell>
          <cell r="P82">
            <v>1.1235670777603692</v>
          </cell>
          <cell r="Q82">
            <v>1.1455978047752786</v>
          </cell>
          <cell r="R82">
            <v>1.1680605068296956</v>
          </cell>
          <cell r="S82">
            <v>1.1909636540224349</v>
          </cell>
          <cell r="T82">
            <v>1.2143158825326787</v>
          </cell>
          <cell r="U82">
            <v>1.2381259978764569</v>
          </cell>
          <cell r="V82">
            <v>1.2624029782269757</v>
          </cell>
          <cell r="W82">
            <v>1.2871559778000539</v>
          </cell>
          <cell r="X82">
            <v>1.3123943303059371</v>
          </cell>
          <cell r="Y82">
            <v>1.3381275524687986</v>
          </cell>
        </row>
      </sheetData>
      <sheetData sheetId="9"/>
      <sheetData sheetId="10">
        <row r="4">
          <cell r="B4">
            <v>0.2</v>
          </cell>
          <cell r="C4">
            <v>0.2</v>
          </cell>
          <cell r="D4">
            <v>0.2</v>
          </cell>
          <cell r="E4">
            <v>0.2</v>
          </cell>
          <cell r="F4">
            <v>0.2</v>
          </cell>
          <cell r="G4">
            <v>0.2</v>
          </cell>
          <cell r="H4">
            <v>0.2</v>
          </cell>
          <cell r="I4">
            <v>0.2</v>
          </cell>
          <cell r="J4">
            <v>0.2</v>
          </cell>
          <cell r="K4">
            <v>0.2</v>
          </cell>
          <cell r="L4">
            <v>0.2</v>
          </cell>
          <cell r="M4">
            <v>0.2</v>
          </cell>
          <cell r="N4">
            <v>0.2</v>
          </cell>
          <cell r="O4">
            <v>0.2</v>
          </cell>
          <cell r="P4">
            <v>0.2</v>
          </cell>
          <cell r="Q4">
            <v>0.2</v>
          </cell>
          <cell r="R4">
            <v>0.2</v>
          </cell>
          <cell r="S4">
            <v>0.2</v>
          </cell>
          <cell r="T4">
            <v>0.2</v>
          </cell>
          <cell r="U4">
            <v>0.2</v>
          </cell>
          <cell r="V4">
            <v>0.2</v>
          </cell>
          <cell r="W4">
            <v>0.2</v>
          </cell>
          <cell r="X4">
            <v>0.2</v>
          </cell>
          <cell r="Y4">
            <v>0.2</v>
          </cell>
        </row>
        <row r="5">
          <cell r="B5">
            <v>2.1999999999999999E-2</v>
          </cell>
          <cell r="C5">
            <v>2.1999999999999999E-2</v>
          </cell>
          <cell r="D5">
            <v>2.1999999999999999E-2</v>
          </cell>
          <cell r="E5">
            <v>2.1999999999999999E-2</v>
          </cell>
          <cell r="F5">
            <v>2.1999999999999999E-2</v>
          </cell>
          <cell r="G5">
            <v>2.1999999999999999E-2</v>
          </cell>
          <cell r="H5">
            <v>2.1999999999999999E-2</v>
          </cell>
          <cell r="I5">
            <v>2.1999999999999999E-2</v>
          </cell>
          <cell r="J5">
            <v>2.1999999999999999E-2</v>
          </cell>
          <cell r="K5">
            <v>2.1999999999999999E-2</v>
          </cell>
          <cell r="L5">
            <v>2.1999999999999999E-2</v>
          </cell>
          <cell r="M5">
            <v>2.1999999999999999E-2</v>
          </cell>
          <cell r="N5">
            <v>2.1999999999999999E-2</v>
          </cell>
          <cell r="O5">
            <v>2.1999999999999999E-2</v>
          </cell>
          <cell r="P5">
            <v>2.1999999999999999E-2</v>
          </cell>
          <cell r="Q5">
            <v>2.1999999999999999E-2</v>
          </cell>
          <cell r="R5">
            <v>2.1999999999999999E-2</v>
          </cell>
          <cell r="S5">
            <v>2.1999999999999999E-2</v>
          </cell>
          <cell r="T5">
            <v>2.1999999999999999E-2</v>
          </cell>
          <cell r="U5">
            <v>2.1999999999999999E-2</v>
          </cell>
          <cell r="V5">
            <v>2.1999999999999999E-2</v>
          </cell>
          <cell r="W5">
            <v>2.1999999999999999E-2</v>
          </cell>
          <cell r="X5">
            <v>2.1999999999999999E-2</v>
          </cell>
          <cell r="Y5">
            <v>2.1999999999999999E-2</v>
          </cell>
        </row>
        <row r="6">
          <cell r="B6">
            <v>0.18</v>
          </cell>
          <cell r="C6">
            <v>0.18</v>
          </cell>
          <cell r="D6">
            <v>0.18</v>
          </cell>
          <cell r="E6">
            <v>0.18</v>
          </cell>
          <cell r="F6">
            <v>0.18</v>
          </cell>
          <cell r="G6">
            <v>0.18</v>
          </cell>
          <cell r="H6">
            <v>0.18</v>
          </cell>
          <cell r="I6">
            <v>0.2</v>
          </cell>
          <cell r="J6">
            <v>0.2</v>
          </cell>
          <cell r="K6">
            <v>0.2</v>
          </cell>
          <cell r="L6">
            <v>0.2</v>
          </cell>
          <cell r="M6">
            <v>0.2</v>
          </cell>
          <cell r="N6">
            <v>0.2</v>
          </cell>
          <cell r="O6">
            <v>0.2</v>
          </cell>
          <cell r="P6">
            <v>0.2</v>
          </cell>
          <cell r="Q6">
            <v>0.2</v>
          </cell>
          <cell r="R6">
            <v>0.2</v>
          </cell>
          <cell r="S6">
            <v>0.2</v>
          </cell>
          <cell r="T6">
            <v>0.2</v>
          </cell>
          <cell r="U6">
            <v>0.2</v>
          </cell>
          <cell r="V6">
            <v>0.2</v>
          </cell>
          <cell r="W6">
            <v>0.2</v>
          </cell>
          <cell r="X6">
            <v>0.2</v>
          </cell>
          <cell r="Y6">
            <v>0.2</v>
          </cell>
        </row>
        <row r="10">
          <cell r="B10">
            <v>0.6</v>
          </cell>
          <cell r="C10">
            <v>0.6</v>
          </cell>
          <cell r="D10">
            <v>0.59</v>
          </cell>
          <cell r="E10" t="e">
            <v>#N/A</v>
          </cell>
          <cell r="F10" t="e">
            <v>#N/A</v>
          </cell>
          <cell r="G10">
            <v>0.3</v>
          </cell>
          <cell r="H10" t="e">
            <v>#N/A</v>
          </cell>
          <cell r="I10">
            <v>0.3</v>
          </cell>
          <cell r="J10">
            <v>0.3</v>
          </cell>
          <cell r="K10">
            <v>0.3</v>
          </cell>
          <cell r="L10">
            <v>0.3</v>
          </cell>
          <cell r="M10">
            <v>0.3</v>
          </cell>
          <cell r="N10">
            <v>0.3</v>
          </cell>
          <cell r="O10">
            <v>0.3</v>
          </cell>
          <cell r="P10">
            <v>0.3</v>
          </cell>
          <cell r="Q10">
            <v>0.3</v>
          </cell>
          <cell r="R10">
            <v>0.3</v>
          </cell>
          <cell r="S10">
            <v>0.3</v>
          </cell>
          <cell r="T10">
            <v>0.3</v>
          </cell>
          <cell r="U10">
            <v>0.3</v>
          </cell>
          <cell r="V10">
            <v>0.3</v>
          </cell>
          <cell r="W10">
            <v>0.3</v>
          </cell>
          <cell r="X10">
            <v>0.3</v>
          </cell>
          <cell r="Y10">
            <v>0.3</v>
          </cell>
        </row>
        <row r="11">
          <cell r="B11">
            <v>0.9</v>
          </cell>
          <cell r="C11">
            <v>0.9</v>
          </cell>
          <cell r="D11">
            <v>0.9</v>
          </cell>
          <cell r="E11" t="e">
            <v>#N/A</v>
          </cell>
          <cell r="F11" t="e">
            <v>#N/A</v>
          </cell>
          <cell r="G11" t="e">
            <v>#N/A</v>
          </cell>
          <cell r="H11" t="e">
            <v>#N/A</v>
          </cell>
          <cell r="I11">
            <v>0.3</v>
          </cell>
          <cell r="J11">
            <v>0.3</v>
          </cell>
          <cell r="K11">
            <v>0.3</v>
          </cell>
          <cell r="L11">
            <v>0.3</v>
          </cell>
          <cell r="M11">
            <v>0.3</v>
          </cell>
          <cell r="N11">
            <v>0.3</v>
          </cell>
          <cell r="O11">
            <v>0.3</v>
          </cell>
          <cell r="P11">
            <v>0.3</v>
          </cell>
          <cell r="Q11">
            <v>0.3</v>
          </cell>
          <cell r="R11">
            <v>0.3</v>
          </cell>
          <cell r="S11">
            <v>0.3</v>
          </cell>
          <cell r="T11">
            <v>0.3</v>
          </cell>
          <cell r="U11">
            <v>0.3</v>
          </cell>
          <cell r="V11">
            <v>0.3</v>
          </cell>
          <cell r="W11">
            <v>0.3</v>
          </cell>
          <cell r="X11">
            <v>0.3</v>
          </cell>
          <cell r="Y11">
            <v>0.3</v>
          </cell>
        </row>
        <row r="12">
          <cell r="C12">
            <v>0.66</v>
          </cell>
          <cell r="D12">
            <v>0.65</v>
          </cell>
          <cell r="E12" t="e">
            <v>#N/A</v>
          </cell>
          <cell r="F12" t="e">
            <v>#N/A</v>
          </cell>
          <cell r="G12" t="e">
            <v>#N/A</v>
          </cell>
          <cell r="H12" t="e">
            <v>#N/A</v>
          </cell>
          <cell r="I12">
            <v>0.3</v>
          </cell>
          <cell r="J12">
            <v>0.3</v>
          </cell>
          <cell r="K12">
            <v>0.3</v>
          </cell>
          <cell r="L12">
            <v>0.3</v>
          </cell>
          <cell r="M12">
            <v>0.3</v>
          </cell>
          <cell r="N12">
            <v>0.3</v>
          </cell>
          <cell r="O12">
            <v>0.3</v>
          </cell>
          <cell r="P12">
            <v>0.3</v>
          </cell>
          <cell r="Q12">
            <v>0.3</v>
          </cell>
          <cell r="R12">
            <v>0.3</v>
          </cell>
          <cell r="S12">
            <v>0.3</v>
          </cell>
          <cell r="T12">
            <v>0.3</v>
          </cell>
          <cell r="U12">
            <v>0.3</v>
          </cell>
          <cell r="V12">
            <v>0.3</v>
          </cell>
          <cell r="W12">
            <v>0.3</v>
          </cell>
          <cell r="X12">
            <v>0.3</v>
          </cell>
          <cell r="Y12">
            <v>0.3</v>
          </cell>
        </row>
        <row r="13">
          <cell r="B13">
            <v>0.66</v>
          </cell>
          <cell r="C13">
            <v>0.66</v>
          </cell>
          <cell r="D13">
            <v>0.66</v>
          </cell>
          <cell r="E13" t="e">
            <v>#N/A</v>
          </cell>
          <cell r="F13" t="e">
            <v>#N/A</v>
          </cell>
          <cell r="G13" t="e">
            <v>#N/A</v>
          </cell>
          <cell r="H13" t="e">
            <v>#N/A</v>
          </cell>
          <cell r="I13">
            <v>0.3</v>
          </cell>
          <cell r="J13">
            <v>0.3</v>
          </cell>
          <cell r="K13">
            <v>0.3</v>
          </cell>
          <cell r="L13">
            <v>0.3</v>
          </cell>
          <cell r="M13">
            <v>0.3</v>
          </cell>
          <cell r="N13">
            <v>0.3</v>
          </cell>
          <cell r="O13">
            <v>0.3</v>
          </cell>
          <cell r="P13">
            <v>0.3</v>
          </cell>
          <cell r="Q13">
            <v>0.3</v>
          </cell>
          <cell r="R13">
            <v>0.3</v>
          </cell>
          <cell r="S13">
            <v>0.3</v>
          </cell>
          <cell r="T13">
            <v>0.3</v>
          </cell>
          <cell r="U13">
            <v>0.3</v>
          </cell>
          <cell r="V13">
            <v>0.3</v>
          </cell>
          <cell r="W13">
            <v>0.3</v>
          </cell>
          <cell r="X13">
            <v>0.3</v>
          </cell>
          <cell r="Y13">
            <v>0.3</v>
          </cell>
        </row>
        <row r="14">
          <cell r="C14">
            <v>0.66</v>
          </cell>
          <cell r="D14">
            <v>0.66</v>
          </cell>
          <cell r="E14" t="e">
            <v>#N/A</v>
          </cell>
          <cell r="F14" t="e">
            <v>#N/A</v>
          </cell>
          <cell r="G14" t="e">
            <v>#N/A</v>
          </cell>
          <cell r="H14" t="e">
            <v>#N/A</v>
          </cell>
          <cell r="I14">
            <v>0.3</v>
          </cell>
          <cell r="J14">
            <v>0.3</v>
          </cell>
          <cell r="K14">
            <v>0.3</v>
          </cell>
          <cell r="L14">
            <v>0.3</v>
          </cell>
          <cell r="M14">
            <v>0.3</v>
          </cell>
          <cell r="N14">
            <v>0.3</v>
          </cell>
          <cell r="O14">
            <v>0.3</v>
          </cell>
          <cell r="P14">
            <v>0.3</v>
          </cell>
          <cell r="Q14">
            <v>0.3</v>
          </cell>
          <cell r="R14">
            <v>0.3</v>
          </cell>
          <cell r="S14">
            <v>0.3</v>
          </cell>
          <cell r="T14">
            <v>0.3</v>
          </cell>
          <cell r="U14">
            <v>0.3</v>
          </cell>
          <cell r="V14">
            <v>0.3</v>
          </cell>
          <cell r="W14">
            <v>0.3</v>
          </cell>
          <cell r="X14">
            <v>0.3</v>
          </cell>
          <cell r="Y14">
            <v>0.3</v>
          </cell>
        </row>
        <row r="15">
          <cell r="C15">
            <v>0.9</v>
          </cell>
          <cell r="D15">
            <v>0.9</v>
          </cell>
          <cell r="E15" t="e">
            <v>#N/A</v>
          </cell>
          <cell r="F15" t="e">
            <v>#N/A</v>
          </cell>
          <cell r="G15" t="e">
            <v>#N/A</v>
          </cell>
          <cell r="H15" t="e">
            <v>#N/A</v>
          </cell>
          <cell r="I15">
            <v>0.55000000000000004</v>
          </cell>
          <cell r="J15">
            <v>0.55000000000000004</v>
          </cell>
          <cell r="K15">
            <v>0.55000000000000004</v>
          </cell>
          <cell r="L15">
            <v>0.55000000000000004</v>
          </cell>
          <cell r="M15">
            <v>0.55000000000000004</v>
          </cell>
          <cell r="N15">
            <v>0.55000000000000004</v>
          </cell>
          <cell r="O15">
            <v>0.55000000000000004</v>
          </cell>
          <cell r="P15">
            <v>0.55000000000000004</v>
          </cell>
          <cell r="Q15">
            <v>0.55000000000000004</v>
          </cell>
          <cell r="R15">
            <v>0.55000000000000004</v>
          </cell>
          <cell r="S15">
            <v>0.55000000000000004</v>
          </cell>
          <cell r="T15">
            <v>0.55000000000000004</v>
          </cell>
          <cell r="U15">
            <v>0.55000000000000004</v>
          </cell>
          <cell r="V15">
            <v>0.55000000000000004</v>
          </cell>
          <cell r="W15">
            <v>0.55000000000000004</v>
          </cell>
          <cell r="X15">
            <v>0.55000000000000004</v>
          </cell>
          <cell r="Y15">
            <v>0.55000000000000004</v>
          </cell>
        </row>
        <row r="16">
          <cell r="B16">
            <v>0.66</v>
          </cell>
          <cell r="C16">
            <v>0.66</v>
          </cell>
          <cell r="D16">
            <v>0.66</v>
          </cell>
          <cell r="E16" t="e">
            <v>#N/A</v>
          </cell>
          <cell r="F16" t="e">
            <v>#N/A</v>
          </cell>
          <cell r="G16" t="e">
            <v>#N/A</v>
          </cell>
          <cell r="H16" t="e">
            <v>#N/A</v>
          </cell>
          <cell r="I16">
            <v>1</v>
          </cell>
          <cell r="J16">
            <v>1</v>
          </cell>
          <cell r="K16">
            <v>1</v>
          </cell>
          <cell r="L16">
            <v>1</v>
          </cell>
          <cell r="M16">
            <v>1</v>
          </cell>
          <cell r="N16">
            <v>1</v>
          </cell>
          <cell r="O16">
            <v>1</v>
          </cell>
          <cell r="P16">
            <v>1</v>
          </cell>
          <cell r="Q16">
            <v>1</v>
          </cell>
          <cell r="R16">
            <v>1</v>
          </cell>
          <cell r="S16">
            <v>1</v>
          </cell>
          <cell r="T16">
            <v>1</v>
          </cell>
          <cell r="U16">
            <v>1</v>
          </cell>
          <cell r="V16">
            <v>1</v>
          </cell>
          <cell r="W16">
            <v>1</v>
          </cell>
          <cell r="X16">
            <v>1</v>
          </cell>
          <cell r="Y16">
            <v>1</v>
          </cell>
        </row>
        <row r="17">
          <cell r="E17" t="e">
            <v>#N/A</v>
          </cell>
          <cell r="F17" t="e">
            <v>#N/A</v>
          </cell>
          <cell r="G17" t="e">
            <v>#N/A</v>
          </cell>
          <cell r="H17" t="e">
            <v>#N/A</v>
          </cell>
          <cell r="I17">
            <v>1</v>
          </cell>
          <cell r="J17">
            <v>1</v>
          </cell>
          <cell r="K17">
            <v>1</v>
          </cell>
          <cell r="L17">
            <v>1</v>
          </cell>
          <cell r="M17">
            <v>1</v>
          </cell>
          <cell r="N17">
            <v>1</v>
          </cell>
          <cell r="O17">
            <v>1</v>
          </cell>
          <cell r="P17">
            <v>1</v>
          </cell>
          <cell r="Q17">
            <v>1</v>
          </cell>
          <cell r="R17">
            <v>1</v>
          </cell>
          <cell r="S17">
            <v>1</v>
          </cell>
          <cell r="T17">
            <v>1</v>
          </cell>
          <cell r="U17">
            <v>1</v>
          </cell>
          <cell r="V17">
            <v>1</v>
          </cell>
          <cell r="W17">
            <v>1</v>
          </cell>
          <cell r="X17">
            <v>1</v>
          </cell>
          <cell r="Y17">
            <v>1</v>
          </cell>
        </row>
        <row r="18">
          <cell r="E18" t="e">
            <v>#N/A</v>
          </cell>
          <cell r="F18" t="e">
            <v>#N/A</v>
          </cell>
          <cell r="G18" t="e">
            <v>#N/A</v>
          </cell>
          <cell r="H18" t="e">
            <v>#N/A</v>
          </cell>
          <cell r="I18">
            <v>6.5000000000000002E-2</v>
          </cell>
          <cell r="J18">
            <v>6.5000000000000002E-2</v>
          </cell>
          <cell r="K18">
            <v>6.5000000000000002E-2</v>
          </cell>
          <cell r="L18">
            <v>6.5000000000000002E-2</v>
          </cell>
          <cell r="M18">
            <v>6.5000000000000002E-2</v>
          </cell>
          <cell r="N18">
            <v>6.5000000000000002E-2</v>
          </cell>
          <cell r="O18">
            <v>6.5000000000000002E-2</v>
          </cell>
          <cell r="P18">
            <v>6.5000000000000002E-2</v>
          </cell>
          <cell r="Q18">
            <v>6.5000000000000002E-2</v>
          </cell>
          <cell r="R18">
            <v>6.5000000000000002E-2</v>
          </cell>
          <cell r="S18">
            <v>6.5000000000000002E-2</v>
          </cell>
          <cell r="T18">
            <v>6.5000000000000002E-2</v>
          </cell>
          <cell r="U18">
            <v>6.5000000000000002E-2</v>
          </cell>
          <cell r="V18">
            <v>6.5000000000000002E-2</v>
          </cell>
          <cell r="W18">
            <v>6.5000000000000002E-2</v>
          </cell>
          <cell r="X18">
            <v>6.5000000000000002E-2</v>
          </cell>
          <cell r="Y18">
            <v>6.5000000000000002E-2</v>
          </cell>
        </row>
        <row r="27">
          <cell r="B27" t="e">
            <v>#REF!</v>
          </cell>
          <cell r="C27" t="e">
            <v>#REF!</v>
          </cell>
          <cell r="D27" t="e">
            <v>#REF!</v>
          </cell>
          <cell r="E27" t="e">
            <v>#REF!</v>
          </cell>
          <cell r="F27" t="e">
            <v>#REF!</v>
          </cell>
          <cell r="G27" t="e">
            <v>#REF!</v>
          </cell>
          <cell r="H27" t="e">
            <v>#REF!</v>
          </cell>
          <cell r="I27">
            <v>38.9</v>
          </cell>
          <cell r="J27">
            <v>22.3</v>
          </cell>
          <cell r="K27">
            <v>24.1</v>
          </cell>
          <cell r="L27">
            <v>16.2</v>
          </cell>
          <cell r="M27">
            <v>8.1</v>
          </cell>
          <cell r="N27">
            <v>0</v>
          </cell>
          <cell r="O27">
            <v>0</v>
          </cell>
          <cell r="P27">
            <v>0</v>
          </cell>
          <cell r="Q27">
            <v>0</v>
          </cell>
          <cell r="R27">
            <v>0</v>
          </cell>
          <cell r="S27">
            <v>0</v>
          </cell>
          <cell r="T27">
            <v>0</v>
          </cell>
          <cell r="U27">
            <v>0</v>
          </cell>
          <cell r="V27">
            <v>0</v>
          </cell>
          <cell r="W27">
            <v>0</v>
          </cell>
          <cell r="X27">
            <v>0</v>
          </cell>
          <cell r="Y27">
            <v>0</v>
          </cell>
        </row>
        <row r="28">
          <cell r="B28">
            <v>171.80549999999999</v>
          </cell>
          <cell r="C28">
            <v>191.5</v>
          </cell>
          <cell r="D28" t="e">
            <v>#REF!</v>
          </cell>
          <cell r="E28" t="e">
            <v>#REF!</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row>
        <row r="29">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row>
        <row r="30">
          <cell r="B30">
            <v>336.6</v>
          </cell>
          <cell r="C30" t="e">
            <v>#REF!</v>
          </cell>
          <cell r="D30" t="e">
            <v>#REF!</v>
          </cell>
          <cell r="E30" t="e">
            <v>#REF!</v>
          </cell>
          <cell r="F30" t="e">
            <v>#REF!</v>
          </cell>
          <cell r="G30" t="e">
            <v>#REF!</v>
          </cell>
          <cell r="H30" t="e">
            <v>#REF!</v>
          </cell>
          <cell r="I30">
            <v>11.6</v>
          </cell>
          <cell r="J30">
            <v>6.6</v>
          </cell>
          <cell r="K30">
            <v>7.1</v>
          </cell>
          <cell r="L30">
            <v>4.8</v>
          </cell>
          <cell r="M30">
            <v>2.4</v>
          </cell>
          <cell r="N30">
            <v>0</v>
          </cell>
          <cell r="O30">
            <v>0</v>
          </cell>
          <cell r="P30">
            <v>0</v>
          </cell>
          <cell r="Q30">
            <v>0</v>
          </cell>
          <cell r="R30">
            <v>0</v>
          </cell>
          <cell r="S30">
            <v>0</v>
          </cell>
          <cell r="T30">
            <v>0</v>
          </cell>
          <cell r="U30">
            <v>0</v>
          </cell>
          <cell r="V30">
            <v>0</v>
          </cell>
          <cell r="W30">
            <v>0</v>
          </cell>
          <cell r="X30">
            <v>0</v>
          </cell>
          <cell r="Y30">
            <v>0</v>
          </cell>
        </row>
        <row r="31">
          <cell r="C31" t="e">
            <v>#REF!</v>
          </cell>
          <cell r="D31" t="e">
            <v>#REF!</v>
          </cell>
          <cell r="E31" t="e">
            <v>#REF!</v>
          </cell>
          <cell r="F31" t="e">
            <v>#REF!</v>
          </cell>
          <cell r="G31" t="e">
            <v>#REF!</v>
          </cell>
          <cell r="H31" t="e">
            <v>#REF!</v>
          </cell>
          <cell r="I31">
            <v>11.6</v>
          </cell>
          <cell r="J31">
            <v>6.6</v>
          </cell>
          <cell r="K31">
            <v>7.1</v>
          </cell>
          <cell r="L31">
            <v>4.8</v>
          </cell>
          <cell r="M31">
            <v>2.4</v>
          </cell>
          <cell r="N31">
            <v>0</v>
          </cell>
          <cell r="O31">
            <v>0</v>
          </cell>
          <cell r="P31">
            <v>0</v>
          </cell>
          <cell r="Q31">
            <v>0</v>
          </cell>
          <cell r="R31">
            <v>0</v>
          </cell>
          <cell r="S31">
            <v>0</v>
          </cell>
          <cell r="T31">
            <v>0</v>
          </cell>
          <cell r="U31">
            <v>0</v>
          </cell>
          <cell r="V31">
            <v>0</v>
          </cell>
          <cell r="W31">
            <v>0</v>
          </cell>
          <cell r="X31">
            <v>0</v>
          </cell>
          <cell r="Y31">
            <v>0</v>
          </cell>
        </row>
        <row r="32">
          <cell r="B32" t="e">
            <v>#REF!</v>
          </cell>
          <cell r="C32" t="e">
            <v>#REF!</v>
          </cell>
          <cell r="D32" t="e">
            <v>#REF!</v>
          </cell>
          <cell r="E32" t="e">
            <v>#REF!</v>
          </cell>
          <cell r="F32" t="e">
            <v>#REF!</v>
          </cell>
          <cell r="G32" t="e">
            <v>#REF!</v>
          </cell>
          <cell r="H32" t="e">
            <v>#REF!</v>
          </cell>
          <cell r="I32">
            <v>11.6</v>
          </cell>
          <cell r="J32">
            <v>6.6</v>
          </cell>
          <cell r="K32">
            <v>7.1</v>
          </cell>
          <cell r="L32">
            <v>4.8</v>
          </cell>
          <cell r="M32">
            <v>2.4</v>
          </cell>
          <cell r="N32">
            <v>0</v>
          </cell>
          <cell r="O32">
            <v>0</v>
          </cell>
          <cell r="P32">
            <v>0</v>
          </cell>
          <cell r="Q32">
            <v>0</v>
          </cell>
          <cell r="R32">
            <v>0</v>
          </cell>
          <cell r="S32">
            <v>0</v>
          </cell>
          <cell r="T32">
            <v>0</v>
          </cell>
          <cell r="U32">
            <v>0</v>
          </cell>
          <cell r="V32">
            <v>0</v>
          </cell>
          <cell r="W32">
            <v>0</v>
          </cell>
          <cell r="X32">
            <v>0</v>
          </cell>
          <cell r="Y32">
            <v>0</v>
          </cell>
        </row>
        <row r="33">
          <cell r="B33">
            <v>246.84</v>
          </cell>
          <cell r="C33" t="e">
            <v>#REF!</v>
          </cell>
          <cell r="D33" t="e">
            <v>#REF!</v>
          </cell>
          <cell r="E33" t="e">
            <v>#REF!</v>
          </cell>
          <cell r="F33" t="e">
            <v>#REF!</v>
          </cell>
          <cell r="G33" t="e">
            <v>#REF!</v>
          </cell>
          <cell r="H33" t="e">
            <v>#REF!</v>
          </cell>
          <cell r="I33">
            <v>38.9</v>
          </cell>
          <cell r="J33">
            <v>22.3</v>
          </cell>
          <cell r="K33">
            <v>24.1</v>
          </cell>
          <cell r="L33">
            <v>16.2</v>
          </cell>
          <cell r="M33">
            <v>8.1</v>
          </cell>
          <cell r="N33">
            <v>0</v>
          </cell>
          <cell r="O33">
            <v>0</v>
          </cell>
          <cell r="P33">
            <v>0</v>
          </cell>
          <cell r="Q33">
            <v>0</v>
          </cell>
          <cell r="R33">
            <v>0</v>
          </cell>
          <cell r="S33">
            <v>0</v>
          </cell>
          <cell r="T33">
            <v>0</v>
          </cell>
          <cell r="U33">
            <v>0</v>
          </cell>
          <cell r="V33">
            <v>0</v>
          </cell>
          <cell r="W33">
            <v>0</v>
          </cell>
          <cell r="X33">
            <v>0</v>
          </cell>
          <cell r="Y33">
            <v>0</v>
          </cell>
        </row>
        <row r="34">
          <cell r="C34" t="e">
            <v>#REF!</v>
          </cell>
          <cell r="D34" t="e">
            <v>#REF!</v>
          </cell>
          <cell r="E34" t="e">
            <v>#REF!</v>
          </cell>
          <cell r="F34" t="e">
            <v>#REF!</v>
          </cell>
          <cell r="G34" t="e">
            <v>#REF!</v>
          </cell>
          <cell r="H34" t="e">
            <v>#REF!</v>
          </cell>
          <cell r="I34">
            <v>11.6</v>
          </cell>
          <cell r="J34">
            <v>6.6</v>
          </cell>
          <cell r="K34">
            <v>7.1</v>
          </cell>
          <cell r="L34">
            <v>4.8</v>
          </cell>
          <cell r="M34">
            <v>2.4</v>
          </cell>
          <cell r="N34">
            <v>0</v>
          </cell>
          <cell r="O34">
            <v>0</v>
          </cell>
          <cell r="P34">
            <v>0</v>
          </cell>
          <cell r="Q34">
            <v>0</v>
          </cell>
          <cell r="R34">
            <v>0</v>
          </cell>
          <cell r="S34">
            <v>0</v>
          </cell>
          <cell r="T34">
            <v>0</v>
          </cell>
          <cell r="U34">
            <v>0</v>
          </cell>
          <cell r="V34">
            <v>0</v>
          </cell>
          <cell r="W34">
            <v>0</v>
          </cell>
          <cell r="X34">
            <v>0</v>
          </cell>
          <cell r="Y34">
            <v>0</v>
          </cell>
        </row>
        <row r="35">
          <cell r="C35" t="e">
            <v>#REF!</v>
          </cell>
          <cell r="D35" t="e">
            <v>#REF!</v>
          </cell>
          <cell r="E35" t="e">
            <v>#REF!</v>
          </cell>
          <cell r="F35" t="e">
            <v>#REF!</v>
          </cell>
          <cell r="G35" t="e">
            <v>#REF!</v>
          </cell>
          <cell r="H35" t="e">
            <v>#REF!</v>
          </cell>
          <cell r="I35">
            <v>21.3</v>
          </cell>
          <cell r="J35">
            <v>12.2</v>
          </cell>
          <cell r="K35">
            <v>13.2</v>
          </cell>
          <cell r="L35">
            <v>8.8000000000000007</v>
          </cell>
          <cell r="M35">
            <v>4.4000000000000004</v>
          </cell>
          <cell r="N35">
            <v>0</v>
          </cell>
          <cell r="O35">
            <v>0</v>
          </cell>
          <cell r="P35">
            <v>0</v>
          </cell>
          <cell r="Q35">
            <v>0</v>
          </cell>
          <cell r="R35">
            <v>0</v>
          </cell>
          <cell r="S35">
            <v>0</v>
          </cell>
          <cell r="T35">
            <v>0</v>
          </cell>
          <cell r="U35">
            <v>0</v>
          </cell>
          <cell r="V35">
            <v>0</v>
          </cell>
          <cell r="W35">
            <v>0</v>
          </cell>
          <cell r="X35">
            <v>0</v>
          </cell>
          <cell r="Y35">
            <v>0</v>
          </cell>
        </row>
        <row r="36">
          <cell r="D36" t="e">
            <v>#REF!</v>
          </cell>
          <cell r="E36" t="e">
            <v>#REF!</v>
          </cell>
          <cell r="F36" t="e">
            <v>#REF!</v>
          </cell>
          <cell r="G36" t="e">
            <v>#REF!</v>
          </cell>
          <cell r="H36" t="e">
            <v>#REF!</v>
          </cell>
          <cell r="I36">
            <v>2.5</v>
          </cell>
          <cell r="J36">
            <v>1.4</v>
          </cell>
          <cell r="K36">
            <v>1.4</v>
          </cell>
          <cell r="L36">
            <v>0.9</v>
          </cell>
          <cell r="M36">
            <v>0.4</v>
          </cell>
          <cell r="N36">
            <v>0</v>
          </cell>
          <cell r="O36">
            <v>0</v>
          </cell>
          <cell r="P36">
            <v>0</v>
          </cell>
          <cell r="Q36">
            <v>0</v>
          </cell>
          <cell r="R36">
            <v>0</v>
          </cell>
          <cell r="S36">
            <v>0</v>
          </cell>
          <cell r="T36">
            <v>0</v>
          </cell>
          <cell r="U36">
            <v>0</v>
          </cell>
          <cell r="V36">
            <v>0</v>
          </cell>
          <cell r="W36">
            <v>0</v>
          </cell>
          <cell r="X36">
            <v>0</v>
          </cell>
          <cell r="Y36">
            <v>0</v>
          </cell>
        </row>
        <row r="37">
          <cell r="D37">
            <v>47.4</v>
          </cell>
          <cell r="E37" t="e">
            <v>#N/A</v>
          </cell>
          <cell r="F37" t="e">
            <v>#N/A</v>
          </cell>
          <cell r="G37" t="e">
            <v>#N/A</v>
          </cell>
          <cell r="H37" t="e">
            <v>#N/A</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row>
        <row r="38">
          <cell r="E38" t="e">
            <v>#N/A</v>
          </cell>
          <cell r="F38" t="e">
            <v>#N/A</v>
          </cell>
          <cell r="G38" t="e">
            <v>#N/A</v>
          </cell>
          <cell r="H38" t="e">
            <v>#N/A</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row>
        <row r="65">
          <cell r="F65">
            <v>15</v>
          </cell>
          <cell r="G65">
            <v>15</v>
          </cell>
          <cell r="H65">
            <v>15</v>
          </cell>
          <cell r="I65">
            <v>15</v>
          </cell>
          <cell r="J65">
            <v>15</v>
          </cell>
          <cell r="K65">
            <v>15</v>
          </cell>
          <cell r="L65">
            <v>15</v>
          </cell>
          <cell r="M65">
            <v>15</v>
          </cell>
          <cell r="N65">
            <v>15</v>
          </cell>
          <cell r="O65">
            <v>15</v>
          </cell>
          <cell r="P65">
            <v>15</v>
          </cell>
          <cell r="Q65">
            <v>15</v>
          </cell>
          <cell r="R65">
            <v>15</v>
          </cell>
          <cell r="S65">
            <v>15</v>
          </cell>
          <cell r="T65">
            <v>15</v>
          </cell>
          <cell r="U65">
            <v>15</v>
          </cell>
          <cell r="V65">
            <v>15</v>
          </cell>
          <cell r="W65">
            <v>15</v>
          </cell>
          <cell r="X65">
            <v>15</v>
          </cell>
          <cell r="Y65">
            <v>15</v>
          </cell>
        </row>
        <row r="74">
          <cell r="B74">
            <v>4672.7</v>
          </cell>
          <cell r="C74">
            <v>5352.8532999999998</v>
          </cell>
          <cell r="D74">
            <v>6047.4366</v>
          </cell>
          <cell r="E74">
            <v>6535.5886</v>
          </cell>
          <cell r="F74">
            <v>0</v>
          </cell>
          <cell r="G74" t="e">
            <v>#N/A</v>
          </cell>
          <cell r="H74" t="e">
            <v>#N/A</v>
          </cell>
          <cell r="I74">
            <v>997.31970000000001</v>
          </cell>
          <cell r="J74">
            <v>4540.4173000000001</v>
          </cell>
          <cell r="K74">
            <v>6942.3899000000001</v>
          </cell>
          <cell r="L74">
            <v>7531.3203999999996</v>
          </cell>
          <cell r="M74">
            <v>8089.8518999999997</v>
          </cell>
          <cell r="N74">
            <v>8672.5817000000006</v>
          </cell>
          <cell r="O74">
            <v>8672.5817000000006</v>
          </cell>
          <cell r="P74">
            <v>8672.5817000000006</v>
          </cell>
          <cell r="Q74">
            <v>8672.5817000000006</v>
          </cell>
          <cell r="R74">
            <v>8672.5817000000006</v>
          </cell>
          <cell r="S74">
            <v>8672.5817000000006</v>
          </cell>
          <cell r="T74">
            <v>8672.5817000000006</v>
          </cell>
          <cell r="U74">
            <v>8672.5817000000006</v>
          </cell>
          <cell r="V74">
            <v>8672.5817000000006</v>
          </cell>
          <cell r="W74">
            <v>8672.5817000000006</v>
          </cell>
          <cell r="X74">
            <v>8672.5817000000006</v>
          </cell>
          <cell r="Y74">
            <v>8672.5817000000006</v>
          </cell>
        </row>
        <row r="200">
          <cell r="J200">
            <v>22.3</v>
          </cell>
          <cell r="K200">
            <v>24.6</v>
          </cell>
          <cell r="L200">
            <v>16.899999999999999</v>
          </cell>
          <cell r="M200">
            <v>8.6999999999999993</v>
          </cell>
          <cell r="N200">
            <v>0</v>
          </cell>
          <cell r="O200">
            <v>0</v>
          </cell>
          <cell r="P200">
            <v>0</v>
          </cell>
          <cell r="Q200">
            <v>0</v>
          </cell>
          <cell r="R200">
            <v>0</v>
          </cell>
          <cell r="S200">
            <v>0</v>
          </cell>
          <cell r="T200">
            <v>0</v>
          </cell>
          <cell r="U200">
            <v>0</v>
          </cell>
          <cell r="V200">
            <v>0</v>
          </cell>
          <cell r="W200">
            <v>0</v>
          </cell>
          <cell r="X200">
            <v>0</v>
          </cell>
          <cell r="Y200">
            <v>0</v>
          </cell>
        </row>
        <row r="201">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row>
        <row r="203">
          <cell r="J203">
            <v>6.6</v>
          </cell>
          <cell r="K203">
            <v>7.3</v>
          </cell>
          <cell r="L203">
            <v>5</v>
          </cell>
          <cell r="M203">
            <v>2.6</v>
          </cell>
          <cell r="N203">
            <v>0</v>
          </cell>
          <cell r="O203">
            <v>0</v>
          </cell>
          <cell r="P203">
            <v>0</v>
          </cell>
          <cell r="Q203">
            <v>0</v>
          </cell>
          <cell r="R203">
            <v>0</v>
          </cell>
          <cell r="S203">
            <v>0</v>
          </cell>
          <cell r="T203">
            <v>0</v>
          </cell>
          <cell r="U203">
            <v>0</v>
          </cell>
          <cell r="V203">
            <v>0</v>
          </cell>
          <cell r="W203">
            <v>0</v>
          </cell>
          <cell r="X203">
            <v>0</v>
          </cell>
          <cell r="Y203">
            <v>0</v>
          </cell>
        </row>
        <row r="204">
          <cell r="J204">
            <v>6.6</v>
          </cell>
          <cell r="K204">
            <v>7.3</v>
          </cell>
          <cell r="L204">
            <v>5</v>
          </cell>
          <cell r="M204">
            <v>2.6</v>
          </cell>
          <cell r="N204">
            <v>0</v>
          </cell>
          <cell r="O204">
            <v>0</v>
          </cell>
          <cell r="P204">
            <v>0</v>
          </cell>
          <cell r="Q204">
            <v>0</v>
          </cell>
          <cell r="R204">
            <v>0</v>
          </cell>
          <cell r="S204">
            <v>0</v>
          </cell>
          <cell r="T204">
            <v>0</v>
          </cell>
          <cell r="U204">
            <v>0</v>
          </cell>
          <cell r="V204">
            <v>0</v>
          </cell>
          <cell r="W204">
            <v>0</v>
          </cell>
          <cell r="X204">
            <v>0</v>
          </cell>
          <cell r="Y204">
            <v>0</v>
          </cell>
        </row>
        <row r="205">
          <cell r="J205">
            <v>6.6</v>
          </cell>
          <cell r="K205">
            <v>7.3</v>
          </cell>
          <cell r="L205">
            <v>5</v>
          </cell>
          <cell r="M205">
            <v>2.6</v>
          </cell>
          <cell r="N205">
            <v>0</v>
          </cell>
          <cell r="O205">
            <v>0</v>
          </cell>
          <cell r="P205">
            <v>0</v>
          </cell>
          <cell r="Q205">
            <v>0</v>
          </cell>
          <cell r="R205">
            <v>0</v>
          </cell>
          <cell r="S205">
            <v>0</v>
          </cell>
          <cell r="T205">
            <v>0</v>
          </cell>
          <cell r="U205">
            <v>0</v>
          </cell>
          <cell r="V205">
            <v>0</v>
          </cell>
          <cell r="W205">
            <v>0</v>
          </cell>
          <cell r="X205">
            <v>0</v>
          </cell>
          <cell r="Y205">
            <v>0</v>
          </cell>
        </row>
        <row r="210">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row>
        <row r="229">
          <cell r="J229">
            <v>919</v>
          </cell>
          <cell r="K229">
            <v>919</v>
          </cell>
          <cell r="L229">
            <v>919</v>
          </cell>
          <cell r="M229">
            <v>919</v>
          </cell>
          <cell r="N229">
            <v>919</v>
          </cell>
          <cell r="O229">
            <v>919</v>
          </cell>
          <cell r="P229">
            <v>919</v>
          </cell>
          <cell r="Q229">
            <v>919</v>
          </cell>
          <cell r="R229">
            <v>919</v>
          </cell>
          <cell r="S229">
            <v>919</v>
          </cell>
          <cell r="T229">
            <v>919</v>
          </cell>
          <cell r="U229">
            <v>919</v>
          </cell>
          <cell r="V229">
            <v>919</v>
          </cell>
          <cell r="W229">
            <v>919</v>
          </cell>
          <cell r="X229">
            <v>919</v>
          </cell>
          <cell r="Y229">
            <v>919</v>
          </cell>
        </row>
      </sheetData>
      <sheetData sheetId="11">
        <row r="31">
          <cell r="D31">
            <v>566</v>
          </cell>
          <cell r="E31">
            <v>631</v>
          </cell>
          <cell r="F31" t="e">
            <v>#REF!</v>
          </cell>
          <cell r="G31" t="e">
            <v>#N/A</v>
          </cell>
          <cell r="H31" t="e">
            <v>#N/A</v>
          </cell>
          <cell r="I31">
            <v>653</v>
          </cell>
          <cell r="J31">
            <v>662</v>
          </cell>
          <cell r="K31">
            <v>662</v>
          </cell>
          <cell r="L31">
            <v>662</v>
          </cell>
          <cell r="M31">
            <v>662</v>
          </cell>
          <cell r="N31">
            <v>662</v>
          </cell>
          <cell r="O31">
            <v>662</v>
          </cell>
          <cell r="P31">
            <v>662</v>
          </cell>
          <cell r="Q31">
            <v>662</v>
          </cell>
          <cell r="R31">
            <v>662</v>
          </cell>
          <cell r="S31">
            <v>662</v>
          </cell>
          <cell r="T31">
            <v>662</v>
          </cell>
          <cell r="U31">
            <v>662</v>
          </cell>
          <cell r="V31">
            <v>662</v>
          </cell>
          <cell r="W31">
            <v>662</v>
          </cell>
          <cell r="X31">
            <v>662</v>
          </cell>
          <cell r="Y31">
            <v>662</v>
          </cell>
          <cell r="AA31" t="str">
            <v>номинальное значение / индекс инфляции РФ (RUB)</v>
          </cell>
          <cell r="AD31" t="str">
            <v>НДПИ на газ при добыче газа без газового конденсата, руб/тыс.м3 (общая базовая ставка до учета понижающего коэффициента Кс) для ДО с Кгпн &lt; 0,35, руб./1000 м3</v>
          </cell>
        </row>
        <row r="52">
          <cell r="E52">
            <v>1067</v>
          </cell>
          <cell r="F52" t="e">
            <v>#REF!</v>
          </cell>
          <cell r="G52" t="e">
            <v>#N/A</v>
          </cell>
          <cell r="H52" t="e">
            <v>#N/A</v>
          </cell>
          <cell r="I52">
            <v>1012</v>
          </cell>
          <cell r="J52">
            <v>977</v>
          </cell>
          <cell r="K52">
            <v>1032</v>
          </cell>
          <cell r="L52">
            <v>1026</v>
          </cell>
          <cell r="M52">
            <v>1017</v>
          </cell>
          <cell r="N52">
            <v>1007</v>
          </cell>
          <cell r="O52">
            <v>989</v>
          </cell>
          <cell r="P52">
            <v>963</v>
          </cell>
          <cell r="Q52">
            <v>947</v>
          </cell>
          <cell r="R52">
            <v>932</v>
          </cell>
          <cell r="S52">
            <v>917</v>
          </cell>
          <cell r="T52">
            <v>904</v>
          </cell>
          <cell r="U52">
            <v>897</v>
          </cell>
          <cell r="V52">
            <v>892</v>
          </cell>
          <cell r="W52">
            <v>887</v>
          </cell>
          <cell r="X52">
            <v>883</v>
          </cell>
          <cell r="Y52">
            <v>879</v>
          </cell>
          <cell r="AA52" t="str">
            <v>номинальное значение / индекс инфляции РФ (RUB)</v>
          </cell>
        </row>
        <row r="53">
          <cell r="E53">
            <v>5635</v>
          </cell>
          <cell r="F53" t="e">
            <v>#REF!</v>
          </cell>
          <cell r="G53" t="e">
            <v>#N/A</v>
          </cell>
          <cell r="H53" t="e">
            <v>#N/A</v>
          </cell>
          <cell r="I53">
            <v>8324</v>
          </cell>
          <cell r="J53">
            <v>8268</v>
          </cell>
          <cell r="K53">
            <v>9359</v>
          </cell>
          <cell r="L53">
            <v>9752</v>
          </cell>
          <cell r="M53">
            <v>10116</v>
          </cell>
          <cell r="N53">
            <v>10473</v>
          </cell>
          <cell r="O53">
            <v>10330</v>
          </cell>
          <cell r="P53">
            <v>10128</v>
          </cell>
          <cell r="Q53">
            <v>10006</v>
          </cell>
          <cell r="R53">
            <v>9887</v>
          </cell>
          <cell r="S53">
            <v>9772</v>
          </cell>
          <cell r="T53">
            <v>9670</v>
          </cell>
          <cell r="U53">
            <v>9616</v>
          </cell>
          <cell r="V53">
            <v>9571</v>
          </cell>
          <cell r="W53">
            <v>9533</v>
          </cell>
          <cell r="X53">
            <v>9503</v>
          </cell>
          <cell r="Y53">
            <v>9476</v>
          </cell>
          <cell r="AA53" t="str">
            <v>номинальное значение / индекс инфляции РФ (RUB)</v>
          </cell>
        </row>
        <row r="73">
          <cell r="E73">
            <v>832</v>
          </cell>
          <cell r="F73" t="e">
            <v>#REF!</v>
          </cell>
          <cell r="G73" t="e">
            <v>#N/A</v>
          </cell>
          <cell r="H73" t="e">
            <v>#N/A</v>
          </cell>
          <cell r="I73">
            <v>773</v>
          </cell>
          <cell r="J73">
            <v>766</v>
          </cell>
          <cell r="K73">
            <v>778</v>
          </cell>
          <cell r="L73">
            <v>778</v>
          </cell>
          <cell r="M73">
            <v>776</v>
          </cell>
          <cell r="N73">
            <v>774</v>
          </cell>
          <cell r="O73">
            <v>772</v>
          </cell>
          <cell r="P73">
            <v>771</v>
          </cell>
          <cell r="Q73">
            <v>770</v>
          </cell>
          <cell r="R73">
            <v>768</v>
          </cell>
          <cell r="S73">
            <v>768</v>
          </cell>
          <cell r="T73">
            <v>767</v>
          </cell>
          <cell r="U73">
            <v>766</v>
          </cell>
          <cell r="V73">
            <v>765</v>
          </cell>
          <cell r="W73">
            <v>764</v>
          </cell>
          <cell r="X73">
            <v>764</v>
          </cell>
          <cell r="Y73">
            <v>764</v>
          </cell>
          <cell r="AA73" t="str">
            <v>номинальное значение / индекс инфляции РФ (RUB)</v>
          </cell>
        </row>
        <row r="74">
          <cell r="E74">
            <v>4393</v>
          </cell>
          <cell r="F74" t="e">
            <v>#REF!</v>
          </cell>
          <cell r="G74" t="e">
            <v>#N/A</v>
          </cell>
          <cell r="H74" t="e">
            <v>#N/A</v>
          </cell>
          <cell r="I74">
            <v>6453</v>
          </cell>
          <cell r="J74">
            <v>6621</v>
          </cell>
          <cell r="K74">
            <v>7378</v>
          </cell>
          <cell r="L74">
            <v>7812</v>
          </cell>
          <cell r="M74">
            <v>8231</v>
          </cell>
          <cell r="N74">
            <v>8653</v>
          </cell>
          <cell r="O74">
            <v>8641</v>
          </cell>
          <cell r="P74">
            <v>8627</v>
          </cell>
          <cell r="Q74">
            <v>8620</v>
          </cell>
          <cell r="R74">
            <v>8611</v>
          </cell>
          <cell r="S74">
            <v>8604</v>
          </cell>
          <cell r="T74">
            <v>8597</v>
          </cell>
          <cell r="U74">
            <v>8591</v>
          </cell>
          <cell r="V74">
            <v>8582</v>
          </cell>
          <cell r="W74">
            <v>8574</v>
          </cell>
          <cell r="X74">
            <v>8574</v>
          </cell>
          <cell r="Y74">
            <v>8574</v>
          </cell>
          <cell r="AA74" t="str">
            <v>номинальное значение / индекс инфляции РФ (RUB)</v>
          </cell>
        </row>
      </sheetData>
      <sheetData sheetId="12">
        <row r="10">
          <cell r="I10">
            <v>13100</v>
          </cell>
          <cell r="J10">
            <v>13100</v>
          </cell>
          <cell r="K10">
            <v>13100</v>
          </cell>
          <cell r="L10">
            <v>13100.036982248519</v>
          </cell>
          <cell r="M10">
            <v>13100.036982248519</v>
          </cell>
          <cell r="N10">
            <v>13100.036982248519</v>
          </cell>
          <cell r="O10">
            <v>13100.036982248519</v>
          </cell>
          <cell r="P10">
            <v>13100.036982248519</v>
          </cell>
          <cell r="Q10">
            <v>13100.036982248517</v>
          </cell>
          <cell r="R10">
            <v>13100.036982248519</v>
          </cell>
          <cell r="S10">
            <v>13100.036982248517</v>
          </cell>
          <cell r="T10">
            <v>13100.036982248519</v>
          </cell>
          <cell r="U10">
            <v>13100.036982248517</v>
          </cell>
          <cell r="V10">
            <v>13100.036982248517</v>
          </cell>
          <cell r="W10">
            <v>13100.036982248517</v>
          </cell>
          <cell r="X10">
            <v>13100.036982248517</v>
          </cell>
          <cell r="Y10">
            <v>13100.036982248517</v>
          </cell>
        </row>
        <row r="11">
          <cell r="I11">
            <v>12314</v>
          </cell>
          <cell r="J11">
            <v>12752</v>
          </cell>
          <cell r="K11">
            <v>12751.923076923076</v>
          </cell>
          <cell r="L11">
            <v>12752.403846153844</v>
          </cell>
          <cell r="M11">
            <v>12752.403846153846</v>
          </cell>
          <cell r="N11">
            <v>12752.403846153846</v>
          </cell>
          <cell r="O11">
            <v>12752.403846153844</v>
          </cell>
          <cell r="P11">
            <v>12752.403846153846</v>
          </cell>
          <cell r="Q11">
            <v>12752.403846153846</v>
          </cell>
          <cell r="R11">
            <v>12752.403846153844</v>
          </cell>
          <cell r="S11">
            <v>12752.403846153844</v>
          </cell>
          <cell r="T11">
            <v>12752.403846153844</v>
          </cell>
          <cell r="U11">
            <v>12752.403846153844</v>
          </cell>
          <cell r="V11">
            <v>12752.403846153844</v>
          </cell>
          <cell r="W11">
            <v>12752.403846153844</v>
          </cell>
          <cell r="X11">
            <v>12752.403846153844</v>
          </cell>
          <cell r="Y11">
            <v>12752.403846153844</v>
          </cell>
        </row>
        <row r="13">
          <cell r="I13">
            <v>13912</v>
          </cell>
          <cell r="J13">
            <v>14720</v>
          </cell>
          <cell r="K13">
            <v>14936</v>
          </cell>
          <cell r="L13">
            <v>15112</v>
          </cell>
          <cell r="M13">
            <v>15249</v>
          </cell>
          <cell r="N13">
            <v>15357</v>
          </cell>
          <cell r="O13">
            <v>15357</v>
          </cell>
          <cell r="P13">
            <v>15357</v>
          </cell>
          <cell r="Q13">
            <v>15357</v>
          </cell>
          <cell r="R13">
            <v>15356.916038526693</v>
          </cell>
          <cell r="S13">
            <v>15357</v>
          </cell>
          <cell r="T13">
            <v>15357</v>
          </cell>
          <cell r="U13">
            <v>15356.742803087214</v>
          </cell>
          <cell r="V13">
            <v>15357</v>
          </cell>
          <cell r="W13">
            <v>15356.679382463717</v>
          </cell>
          <cell r="X13">
            <v>15356.794877480281</v>
          </cell>
          <cell r="Y13">
            <v>15357</v>
          </cell>
        </row>
        <row r="17">
          <cell r="I17">
            <v>8541</v>
          </cell>
          <cell r="J17">
            <v>8835</v>
          </cell>
          <cell r="K17">
            <v>8834.6153846153848</v>
          </cell>
          <cell r="L17">
            <v>8835.0591715976316</v>
          </cell>
          <cell r="M17">
            <v>8835.0591715976316</v>
          </cell>
          <cell r="N17">
            <v>8835.0591715976316</v>
          </cell>
          <cell r="O17">
            <v>8835.0591715976298</v>
          </cell>
          <cell r="P17">
            <v>8835.0591715976298</v>
          </cell>
          <cell r="Q17">
            <v>8835.0591715976298</v>
          </cell>
          <cell r="R17">
            <v>8835.0591715976316</v>
          </cell>
          <cell r="S17">
            <v>8835.0591715976298</v>
          </cell>
          <cell r="T17">
            <v>8835.0591715976298</v>
          </cell>
          <cell r="U17">
            <v>8835.0591715976298</v>
          </cell>
          <cell r="V17">
            <v>8835.0591715976279</v>
          </cell>
          <cell r="W17">
            <v>8835.0591715976279</v>
          </cell>
          <cell r="X17">
            <v>8835.0591715976298</v>
          </cell>
          <cell r="Y17">
            <v>8835.0591715976298</v>
          </cell>
        </row>
        <row r="20">
          <cell r="I20">
            <v>9241</v>
          </cell>
          <cell r="J20">
            <v>16497.126</v>
          </cell>
          <cell r="K20">
            <v>14504.332692307691</v>
          </cell>
          <cell r="L20">
            <v>14186.858144629034</v>
          </cell>
          <cell r="M20">
            <v>14684.224316695305</v>
          </cell>
          <cell r="N20">
            <v>9476.1623148699255</v>
          </cell>
          <cell r="O20">
            <v>9451.5045016671447</v>
          </cell>
          <cell r="P20">
            <v>9427.7950658952395</v>
          </cell>
          <cell r="Q20">
            <v>9404.9975314991771</v>
          </cell>
          <cell r="R20">
            <v>9383.0768253491187</v>
          </cell>
          <cell r="S20">
            <v>9361.9992232817531</v>
          </cell>
          <cell r="T20">
            <v>9341.732298216979</v>
          </cell>
          <cell r="U20">
            <v>9322.2448702700804</v>
          </cell>
          <cell r="V20">
            <v>9303.5069587826783</v>
          </cell>
          <cell r="W20">
            <v>9285.4897361986368</v>
          </cell>
          <cell r="X20">
            <v>9268.1654837139831</v>
          </cell>
          <cell r="Y20">
            <v>9251.5075486325859</v>
          </cell>
        </row>
        <row r="21">
          <cell r="I21">
            <v>5400</v>
          </cell>
          <cell r="J21">
            <v>5616</v>
          </cell>
          <cell r="K21">
            <v>5616.3461538461534</v>
          </cell>
          <cell r="L21">
            <v>5616</v>
          </cell>
          <cell r="M21">
            <v>5616</v>
          </cell>
          <cell r="N21">
            <v>5616</v>
          </cell>
          <cell r="O21">
            <v>5616</v>
          </cell>
          <cell r="P21">
            <v>5616</v>
          </cell>
          <cell r="Q21">
            <v>5616</v>
          </cell>
          <cell r="R21">
            <v>5616</v>
          </cell>
          <cell r="S21">
            <v>5616</v>
          </cell>
          <cell r="T21">
            <v>5616</v>
          </cell>
          <cell r="U21">
            <v>5616</v>
          </cell>
          <cell r="V21">
            <v>5616</v>
          </cell>
          <cell r="W21">
            <v>5616</v>
          </cell>
          <cell r="X21">
            <v>5616</v>
          </cell>
          <cell r="Y21">
            <v>5616</v>
          </cell>
        </row>
        <row r="24">
          <cell r="J24">
            <v>3058</v>
          </cell>
          <cell r="K24">
            <v>3064.4230769230767</v>
          </cell>
          <cell r="L24">
            <v>3065.8284023668634</v>
          </cell>
          <cell r="M24">
            <v>3062.5924556213017</v>
          </cell>
          <cell r="N24">
            <v>3055.0701787402395</v>
          </cell>
          <cell r="O24">
            <v>3055.1030558245097</v>
          </cell>
          <cell r="P24">
            <v>3055.3559564727434</v>
          </cell>
          <cell r="Q24">
            <v>3054.8696090722938</v>
          </cell>
          <cell r="R24">
            <v>3055.0157471132943</v>
          </cell>
          <cell r="S24">
            <v>3054.8471262967551</v>
          </cell>
          <cell r="T24">
            <v>3054.901171430261</v>
          </cell>
          <cell r="U24">
            <v>3054.9791211420484</v>
          </cell>
          <cell r="V24">
            <v>3054.9041694960988</v>
          </cell>
          <cell r="W24">
            <v>3055.1203761671072</v>
          </cell>
          <cell r="X24">
            <v>3054.8431881273527</v>
          </cell>
          <cell r="Y24">
            <v>3055.0652939284378</v>
          </cell>
        </row>
        <row r="25">
          <cell r="I25">
            <v>2800</v>
          </cell>
          <cell r="J25">
            <v>2800</v>
          </cell>
          <cell r="K25">
            <v>2692.3076923076924</v>
          </cell>
          <cell r="L25">
            <v>2588.7573964497037</v>
          </cell>
          <cell r="M25">
            <v>2588.7573964497037</v>
          </cell>
          <cell r="N25">
            <v>2588.7573964497037</v>
          </cell>
          <cell r="O25">
            <v>2588.7573964497033</v>
          </cell>
          <cell r="P25">
            <v>2588.7573964497037</v>
          </cell>
          <cell r="Q25">
            <v>2588.7573964497037</v>
          </cell>
          <cell r="R25">
            <v>2588.7573964497037</v>
          </cell>
          <cell r="S25">
            <v>2588.7573964497033</v>
          </cell>
          <cell r="T25">
            <v>2588.7573964497037</v>
          </cell>
          <cell r="U25">
            <v>2588.7573964497037</v>
          </cell>
          <cell r="V25">
            <v>2588.7573964497033</v>
          </cell>
          <cell r="W25">
            <v>2588.7573964497033</v>
          </cell>
          <cell r="X25">
            <v>2588.7573964497033</v>
          </cell>
          <cell r="Y25">
            <v>2588.7573964497033</v>
          </cell>
        </row>
        <row r="41">
          <cell r="E41">
            <v>1.37</v>
          </cell>
          <cell r="F41">
            <v>1.6</v>
          </cell>
          <cell r="G41">
            <v>1.7</v>
          </cell>
          <cell r="H41">
            <v>1.7</v>
          </cell>
          <cell r="I41">
            <v>1.7</v>
          </cell>
          <cell r="J41">
            <v>1.7</v>
          </cell>
          <cell r="K41">
            <v>1.7</v>
          </cell>
          <cell r="L41">
            <v>1.7</v>
          </cell>
          <cell r="M41">
            <v>1.7</v>
          </cell>
          <cell r="N41">
            <v>1.7</v>
          </cell>
          <cell r="O41">
            <v>1.7</v>
          </cell>
          <cell r="P41">
            <v>1.7</v>
          </cell>
          <cell r="Q41">
            <v>1.7</v>
          </cell>
          <cell r="R41">
            <v>1.7</v>
          </cell>
          <cell r="S41">
            <v>1.7</v>
          </cell>
          <cell r="T41">
            <v>1.7</v>
          </cell>
          <cell r="U41">
            <v>1.7</v>
          </cell>
          <cell r="V41">
            <v>1.7</v>
          </cell>
          <cell r="W41">
            <v>1.7</v>
          </cell>
          <cell r="X41">
            <v>1.7</v>
          </cell>
          <cell r="Y41">
            <v>1.7</v>
          </cell>
        </row>
        <row r="42">
          <cell r="E42">
            <v>2.88</v>
          </cell>
          <cell r="F42">
            <v>2.84</v>
          </cell>
          <cell r="G42">
            <v>3.4</v>
          </cell>
          <cell r="H42">
            <v>3.4</v>
          </cell>
          <cell r="I42">
            <v>3.4</v>
          </cell>
          <cell r="J42">
            <v>3.4</v>
          </cell>
          <cell r="K42">
            <v>3.4</v>
          </cell>
          <cell r="L42">
            <v>3.4</v>
          </cell>
          <cell r="M42">
            <v>3.4</v>
          </cell>
          <cell r="N42">
            <v>3.4</v>
          </cell>
          <cell r="O42">
            <v>3.4</v>
          </cell>
          <cell r="P42">
            <v>3.4</v>
          </cell>
          <cell r="Q42">
            <v>3.4</v>
          </cell>
          <cell r="R42">
            <v>3.4</v>
          </cell>
          <cell r="S42">
            <v>3.4</v>
          </cell>
          <cell r="T42">
            <v>3.4</v>
          </cell>
          <cell r="U42">
            <v>3.4</v>
          </cell>
          <cell r="V42">
            <v>3.4</v>
          </cell>
          <cell r="W42">
            <v>3.4</v>
          </cell>
          <cell r="X42">
            <v>3.4</v>
          </cell>
          <cell r="Y42">
            <v>3.4</v>
          </cell>
        </row>
        <row r="43">
          <cell r="E43">
            <v>2</v>
          </cell>
          <cell r="F43">
            <v>1.84</v>
          </cell>
          <cell r="G43">
            <v>2.08</v>
          </cell>
          <cell r="H43">
            <v>2.08</v>
          </cell>
          <cell r="I43">
            <v>2.08</v>
          </cell>
          <cell r="J43">
            <v>2.08</v>
          </cell>
          <cell r="K43">
            <v>2.08</v>
          </cell>
          <cell r="L43">
            <v>2.08</v>
          </cell>
          <cell r="M43">
            <v>2.08</v>
          </cell>
          <cell r="N43">
            <v>2.08</v>
          </cell>
          <cell r="O43">
            <v>2.08</v>
          </cell>
          <cell r="P43">
            <v>2.08</v>
          </cell>
          <cell r="Q43">
            <v>2.08</v>
          </cell>
          <cell r="R43">
            <v>2.08</v>
          </cell>
          <cell r="S43">
            <v>2.08</v>
          </cell>
          <cell r="T43">
            <v>2.08</v>
          </cell>
          <cell r="U43">
            <v>2.08</v>
          </cell>
          <cell r="V43">
            <v>2.08</v>
          </cell>
          <cell r="W43">
            <v>2.08</v>
          </cell>
          <cell r="X43">
            <v>2.08</v>
          </cell>
          <cell r="Y43">
            <v>2.08</v>
          </cell>
        </row>
        <row r="46">
          <cell r="J46">
            <v>25024</v>
          </cell>
          <cell r="K46">
            <v>25390.480769230766</v>
          </cell>
          <cell r="L46">
            <v>25690.18121301775</v>
          </cell>
          <cell r="M46">
            <v>25923.222718479741</v>
          </cell>
          <cell r="N46">
            <v>26106.147396143337</v>
          </cell>
          <cell r="O46">
            <v>26106.706306575932</v>
          </cell>
          <cell r="P46">
            <v>26106.222634086182</v>
          </cell>
          <cell r="Q46">
            <v>26105.912587618393</v>
          </cell>
          <cell r="R46">
            <v>26106.75726549538</v>
          </cell>
          <cell r="S46">
            <v>26105.945075229047</v>
          </cell>
          <cell r="T46">
            <v>26105.623506684682</v>
          </cell>
          <cell r="U46">
            <v>26106.462765248263</v>
          </cell>
          <cell r="V46">
            <v>26105.783203658317</v>
          </cell>
          <cell r="W46">
            <v>26106.354950188317</v>
          </cell>
          <cell r="X46">
            <v>26106.551291716478</v>
          </cell>
          <cell r="Y46">
            <v>26105.871647965156</v>
          </cell>
        </row>
        <row r="47">
          <cell r="J47">
            <v>10397.199999999999</v>
          </cell>
          <cell r="K47">
            <v>10419.038461538461</v>
          </cell>
          <cell r="L47">
            <v>10423.816568047336</v>
          </cell>
          <cell r="M47">
            <v>10412.814349112425</v>
          </cell>
          <cell r="N47">
            <v>10387.238607716816</v>
          </cell>
          <cell r="O47">
            <v>10387.350389803332</v>
          </cell>
          <cell r="P47">
            <v>10388.210252007328</v>
          </cell>
          <cell r="Q47">
            <v>10386.556670845799</v>
          </cell>
          <cell r="R47">
            <v>10387.053540185199</v>
          </cell>
          <cell r="S47">
            <v>10386.480229408966</v>
          </cell>
          <cell r="T47">
            <v>10386.663982862887</v>
          </cell>
          <cell r="U47">
            <v>10386.929011882963</v>
          </cell>
          <cell r="V47">
            <v>10386.674176286733</v>
          </cell>
          <cell r="W47">
            <v>10387.409278968164</v>
          </cell>
          <cell r="X47">
            <v>10386.466839632998</v>
          </cell>
          <cell r="Y47">
            <v>10387.221999356689</v>
          </cell>
        </row>
        <row r="48">
          <cell r="J48">
            <v>5824</v>
          </cell>
          <cell r="K48">
            <v>5600</v>
          </cell>
          <cell r="L48">
            <v>5384.6153846153838</v>
          </cell>
          <cell r="M48">
            <v>5177.5147928994074</v>
          </cell>
          <cell r="N48">
            <v>4978.3796085571221</v>
          </cell>
          <cell r="O48">
            <v>4978.3796085571221</v>
          </cell>
          <cell r="P48">
            <v>4978.3796085571221</v>
          </cell>
          <cell r="Q48">
            <v>4978.3796085571221</v>
          </cell>
          <cell r="R48">
            <v>4978.3796085571221</v>
          </cell>
          <cell r="S48">
            <v>4978.3796085571221</v>
          </cell>
          <cell r="T48">
            <v>4978.3796085571221</v>
          </cell>
          <cell r="U48">
            <v>4978.3796085571221</v>
          </cell>
          <cell r="V48">
            <v>4978.3796085571221</v>
          </cell>
          <cell r="W48">
            <v>4978.3796085571221</v>
          </cell>
          <cell r="X48">
            <v>4978.3796085571221</v>
          </cell>
          <cell r="Y48">
            <v>4978.3796085571221</v>
          </cell>
        </row>
        <row r="161">
          <cell r="Z161" t="str">
            <v>Удалить, не нужно</v>
          </cell>
        </row>
        <row r="238">
          <cell r="B238">
            <v>0</v>
          </cell>
          <cell r="C238">
            <v>0</v>
          </cell>
          <cell r="D238">
            <v>0</v>
          </cell>
          <cell r="E238">
            <v>0</v>
          </cell>
          <cell r="F238">
            <v>0</v>
          </cell>
          <cell r="G238">
            <v>0</v>
          </cell>
          <cell r="H238" t="e">
            <v>#DIV/0!</v>
          </cell>
          <cell r="I238">
            <v>0</v>
          </cell>
          <cell r="J238">
            <v>23526.192000000003</v>
          </cell>
          <cell r="K238">
            <v>20203.835564159999</v>
          </cell>
          <cell r="L238">
            <v>21165.087663513601</v>
          </cell>
          <cell r="M238">
            <v>22958.538353921031</v>
          </cell>
          <cell r="N238">
            <v>14918.508800000001</v>
          </cell>
          <cell r="O238">
            <v>15515.249152000002</v>
          </cell>
          <cell r="P238">
            <v>16135.859118080003</v>
          </cell>
          <cell r="Q238">
            <v>16781.293482803205</v>
          </cell>
          <cell r="R238">
            <v>17452.545222115332</v>
          </cell>
          <cell r="S238">
            <v>18150.647030999946</v>
          </cell>
          <cell r="T238">
            <v>18876.672912239945</v>
          </cell>
          <cell r="U238">
            <v>19631.739828729544</v>
          </cell>
          <cell r="V238">
            <v>20417.009421878727</v>
          </cell>
          <cell r="W238">
            <v>21233.689798753876</v>
          </cell>
          <cell r="X238">
            <v>22083.03739070403</v>
          </cell>
          <cell r="Y238">
            <v>22966.358886332193</v>
          </cell>
        </row>
        <row r="239">
          <cell r="B239">
            <v>0</v>
          </cell>
          <cell r="C239">
            <v>0</v>
          </cell>
          <cell r="D239">
            <v>0</v>
          </cell>
          <cell r="E239">
            <v>0</v>
          </cell>
          <cell r="F239">
            <v>0</v>
          </cell>
          <cell r="G239">
            <v>0</v>
          </cell>
          <cell r="H239" t="e">
            <v>#DIV/0!</v>
          </cell>
          <cell r="I239">
            <v>0</v>
          </cell>
          <cell r="J239">
            <v>23526.192000000003</v>
          </cell>
          <cell r="K239">
            <v>20203.835564159999</v>
          </cell>
          <cell r="L239">
            <v>21165.087663513601</v>
          </cell>
          <cell r="M239">
            <v>22958.538353921031</v>
          </cell>
          <cell r="N239">
            <v>14918.508800000001</v>
          </cell>
          <cell r="O239">
            <v>15515.249152000002</v>
          </cell>
          <cell r="P239">
            <v>16135.859118080003</v>
          </cell>
          <cell r="Q239">
            <v>16781.293482803205</v>
          </cell>
          <cell r="R239">
            <v>17452.545222115332</v>
          </cell>
          <cell r="S239">
            <v>18150.647030999946</v>
          </cell>
          <cell r="T239">
            <v>18876.672912239945</v>
          </cell>
          <cell r="U239">
            <v>19631.739828729544</v>
          </cell>
          <cell r="V239">
            <v>20417.009421878727</v>
          </cell>
          <cell r="W239">
            <v>21233.689798753876</v>
          </cell>
          <cell r="X239">
            <v>22083.03739070403</v>
          </cell>
          <cell r="Y239">
            <v>22966.358886332193</v>
          </cell>
        </row>
        <row r="240">
          <cell r="B240">
            <v>0</v>
          </cell>
          <cell r="C240">
            <v>0</v>
          </cell>
          <cell r="D240">
            <v>0</v>
          </cell>
          <cell r="E240">
            <v>0</v>
          </cell>
          <cell r="F240">
            <v>0</v>
          </cell>
          <cell r="G240">
            <v>0</v>
          </cell>
          <cell r="H240" t="e">
            <v>#DIV/0!</v>
          </cell>
          <cell r="I240">
            <v>0</v>
          </cell>
          <cell r="J240">
            <v>23526.192000000003</v>
          </cell>
          <cell r="K240">
            <v>20203.835564159999</v>
          </cell>
          <cell r="L240">
            <v>21165.087663513601</v>
          </cell>
          <cell r="M240">
            <v>22958.538353921031</v>
          </cell>
          <cell r="N240">
            <v>14918.508800000001</v>
          </cell>
          <cell r="O240">
            <v>15515.249152000002</v>
          </cell>
          <cell r="P240">
            <v>16135.859118080003</v>
          </cell>
          <cell r="Q240">
            <v>16781.293482803205</v>
          </cell>
          <cell r="R240">
            <v>17452.545222115332</v>
          </cell>
          <cell r="S240">
            <v>18150.647030999946</v>
          </cell>
          <cell r="T240">
            <v>18876.672912239945</v>
          </cell>
          <cell r="U240">
            <v>19631.739828729544</v>
          </cell>
          <cell r="V240">
            <v>20417.009421878727</v>
          </cell>
          <cell r="W240">
            <v>21233.689798753876</v>
          </cell>
          <cell r="X240">
            <v>22083.03739070403</v>
          </cell>
          <cell r="Y240">
            <v>22966.358886332193</v>
          </cell>
        </row>
        <row r="242">
          <cell r="B242">
            <v>0</v>
          </cell>
          <cell r="C242">
            <v>0</v>
          </cell>
          <cell r="D242">
            <v>0</v>
          </cell>
          <cell r="E242">
            <v>0</v>
          </cell>
          <cell r="F242">
            <v>0</v>
          </cell>
          <cell r="G242">
            <v>0</v>
          </cell>
          <cell r="H242" t="e">
            <v>#DIV/0!</v>
          </cell>
          <cell r="I242">
            <v>0</v>
          </cell>
          <cell r="J242">
            <v>15747.126</v>
          </cell>
          <cell r="K242">
            <v>14538.188651600005</v>
          </cell>
          <cell r="L242">
            <v>15006.239798536004</v>
          </cell>
          <cell r="M242">
            <v>16498.533229314246</v>
          </cell>
          <cell r="N242">
            <v>10335.7696</v>
          </cell>
          <cell r="O242">
            <v>10749.200384</v>
          </cell>
          <cell r="P242">
            <v>11179.16839936</v>
          </cell>
          <cell r="Q242">
            <v>11626.335135334401</v>
          </cell>
          <cell r="R242">
            <v>12091.388540747777</v>
          </cell>
          <cell r="S242">
            <v>12575.044082377688</v>
          </cell>
          <cell r="T242">
            <v>13078.045845672796</v>
          </cell>
          <cell r="U242">
            <v>13601.167679499707</v>
          </cell>
          <cell r="V242">
            <v>14145.214386679696</v>
          </cell>
          <cell r="W242">
            <v>14711.022962146884</v>
          </cell>
          <cell r="X242">
            <v>15299.46388063276</v>
          </cell>
          <cell r="Y242">
            <v>15911.442435858071</v>
          </cell>
        </row>
        <row r="243">
          <cell r="B243">
            <v>0</v>
          </cell>
          <cell r="C243">
            <v>0</v>
          </cell>
          <cell r="D243">
            <v>0</v>
          </cell>
          <cell r="E243">
            <v>0</v>
          </cell>
          <cell r="F243">
            <v>0</v>
          </cell>
          <cell r="G243">
            <v>0</v>
          </cell>
          <cell r="H243" t="e">
            <v>#DIV/0!</v>
          </cell>
          <cell r="I243">
            <v>0</v>
          </cell>
          <cell r="J243">
            <v>15747.126</v>
          </cell>
          <cell r="K243">
            <v>14538.188651600005</v>
          </cell>
          <cell r="L243">
            <v>15006.239798536004</v>
          </cell>
          <cell r="M243">
            <v>16498.533229314246</v>
          </cell>
          <cell r="N243">
            <v>10335.7696</v>
          </cell>
          <cell r="O243">
            <v>10749.200384</v>
          </cell>
          <cell r="P243">
            <v>11179.16839936</v>
          </cell>
          <cell r="Q243">
            <v>11626.335135334401</v>
          </cell>
          <cell r="R243">
            <v>12091.388540747777</v>
          </cell>
          <cell r="S243">
            <v>12575.044082377688</v>
          </cell>
          <cell r="T243">
            <v>13078.045845672796</v>
          </cell>
          <cell r="U243">
            <v>13601.167679499707</v>
          </cell>
          <cell r="V243">
            <v>14145.214386679696</v>
          </cell>
          <cell r="W243">
            <v>14711.022962146884</v>
          </cell>
          <cell r="X243">
            <v>15299.46388063276</v>
          </cell>
          <cell r="Y243">
            <v>15911.442435858071</v>
          </cell>
        </row>
        <row r="248">
          <cell r="B248">
            <v>0</v>
          </cell>
          <cell r="C248">
            <v>0</v>
          </cell>
          <cell r="D248">
            <v>0</v>
          </cell>
          <cell r="E248">
            <v>0</v>
          </cell>
          <cell r="F248">
            <v>0</v>
          </cell>
          <cell r="G248">
            <v>0</v>
          </cell>
          <cell r="H248" t="e">
            <v>#DIV/0!</v>
          </cell>
          <cell r="I248">
            <v>0</v>
          </cell>
          <cell r="J248">
            <v>23526.192000000003</v>
          </cell>
          <cell r="K248">
            <v>20203.835564159999</v>
          </cell>
          <cell r="L248">
            <v>21165.087663513601</v>
          </cell>
          <cell r="M248">
            <v>22958.538353921031</v>
          </cell>
          <cell r="N248">
            <v>14918.508800000001</v>
          </cell>
          <cell r="O248">
            <v>15515.249152000002</v>
          </cell>
          <cell r="P248">
            <v>16135.859118080003</v>
          </cell>
          <cell r="Q248">
            <v>16781.293482803205</v>
          </cell>
          <cell r="R248">
            <v>17452.545222115332</v>
          </cell>
          <cell r="S248">
            <v>18150.647030999946</v>
          </cell>
          <cell r="T248">
            <v>18876.672912239945</v>
          </cell>
          <cell r="U248">
            <v>19631.739828729544</v>
          </cell>
          <cell r="V248">
            <v>20417.009421878727</v>
          </cell>
          <cell r="W248">
            <v>21233.689798753876</v>
          </cell>
          <cell r="X248">
            <v>22083.03739070403</v>
          </cell>
          <cell r="Y248">
            <v>22966.358886332193</v>
          </cell>
        </row>
        <row r="249">
          <cell r="B249">
            <v>0</v>
          </cell>
          <cell r="C249">
            <v>0</v>
          </cell>
          <cell r="D249">
            <v>0</v>
          </cell>
          <cell r="E249">
            <v>0</v>
          </cell>
          <cell r="F249">
            <v>0</v>
          </cell>
          <cell r="G249">
            <v>0</v>
          </cell>
          <cell r="H249" t="e">
            <v>#DIV/0!</v>
          </cell>
          <cell r="I249">
            <v>0</v>
          </cell>
          <cell r="J249">
            <v>23526.192000000003</v>
          </cell>
          <cell r="K249">
            <v>20203.835564159999</v>
          </cell>
          <cell r="L249">
            <v>21165.087663513601</v>
          </cell>
          <cell r="M249">
            <v>22958.538353921031</v>
          </cell>
          <cell r="N249">
            <v>14918.508800000001</v>
          </cell>
          <cell r="O249">
            <v>15515.249152000002</v>
          </cell>
          <cell r="P249">
            <v>16135.859118080003</v>
          </cell>
          <cell r="Q249">
            <v>16781.293482803205</v>
          </cell>
          <cell r="R249">
            <v>17452.545222115332</v>
          </cell>
          <cell r="S249">
            <v>18150.647030999946</v>
          </cell>
          <cell r="T249">
            <v>18876.672912239945</v>
          </cell>
          <cell r="U249">
            <v>19631.739828729544</v>
          </cell>
          <cell r="V249">
            <v>20417.009421878727</v>
          </cell>
          <cell r="W249">
            <v>21233.689798753876</v>
          </cell>
          <cell r="X249">
            <v>22083.03739070403</v>
          </cell>
          <cell r="Y249">
            <v>22966.358886332193</v>
          </cell>
        </row>
        <row r="250">
          <cell r="B250">
            <v>0</v>
          </cell>
          <cell r="C250">
            <v>0</v>
          </cell>
          <cell r="D250">
            <v>0</v>
          </cell>
          <cell r="E250">
            <v>0</v>
          </cell>
          <cell r="F250">
            <v>0</v>
          </cell>
          <cell r="G250">
            <v>0</v>
          </cell>
          <cell r="H250" t="e">
            <v>#DIV/0!</v>
          </cell>
          <cell r="I250">
            <v>0</v>
          </cell>
          <cell r="J250">
            <v>23526.192000000003</v>
          </cell>
          <cell r="K250">
            <v>20203.835564159999</v>
          </cell>
          <cell r="L250">
            <v>21165.087663513601</v>
          </cell>
          <cell r="M250">
            <v>22958.538353921031</v>
          </cell>
          <cell r="N250">
            <v>14918.508800000001</v>
          </cell>
          <cell r="O250">
            <v>15515.249152000002</v>
          </cell>
          <cell r="P250">
            <v>16135.859118080003</v>
          </cell>
          <cell r="Q250">
            <v>16781.293482803205</v>
          </cell>
          <cell r="R250">
            <v>17452.545222115332</v>
          </cell>
          <cell r="S250">
            <v>18150.647030999946</v>
          </cell>
          <cell r="T250">
            <v>18876.672912239945</v>
          </cell>
          <cell r="U250">
            <v>19631.739828729544</v>
          </cell>
          <cell r="V250">
            <v>20417.009421878727</v>
          </cell>
          <cell r="W250">
            <v>21233.689798753876</v>
          </cell>
          <cell r="X250">
            <v>22083.03739070403</v>
          </cell>
          <cell r="Y250">
            <v>22966.358886332193</v>
          </cell>
        </row>
        <row r="252">
          <cell r="B252">
            <v>0</v>
          </cell>
          <cell r="C252">
            <v>0</v>
          </cell>
          <cell r="D252">
            <v>0</v>
          </cell>
          <cell r="E252">
            <v>0</v>
          </cell>
          <cell r="F252">
            <v>0</v>
          </cell>
          <cell r="G252">
            <v>0</v>
          </cell>
          <cell r="H252" t="e">
            <v>#DIV/0!</v>
          </cell>
          <cell r="I252">
            <v>0</v>
          </cell>
          <cell r="J252">
            <v>15747.126</v>
          </cell>
          <cell r="K252">
            <v>14538.188651600005</v>
          </cell>
          <cell r="L252">
            <v>15006.239798536004</v>
          </cell>
          <cell r="M252">
            <v>16498.533229314246</v>
          </cell>
          <cell r="N252">
            <v>10335.7696</v>
          </cell>
          <cell r="O252">
            <v>10749.200384</v>
          </cell>
          <cell r="P252">
            <v>11179.16839936</v>
          </cell>
          <cell r="Q252">
            <v>11626.335135334401</v>
          </cell>
          <cell r="R252">
            <v>12091.388540747777</v>
          </cell>
          <cell r="S252">
            <v>12575.044082377688</v>
          </cell>
          <cell r="T252">
            <v>13078.045845672796</v>
          </cell>
          <cell r="U252">
            <v>13601.167679499707</v>
          </cell>
          <cell r="V252">
            <v>14145.214386679696</v>
          </cell>
          <cell r="W252">
            <v>14711.022962146884</v>
          </cell>
          <cell r="X252">
            <v>15299.46388063276</v>
          </cell>
          <cell r="Y252">
            <v>15911.442435858071</v>
          </cell>
        </row>
        <row r="253">
          <cell r="B253">
            <v>0</v>
          </cell>
          <cell r="C253">
            <v>0</v>
          </cell>
          <cell r="D253">
            <v>0</v>
          </cell>
          <cell r="E253">
            <v>0</v>
          </cell>
          <cell r="F253">
            <v>0</v>
          </cell>
          <cell r="G253">
            <v>0</v>
          </cell>
          <cell r="H253" t="e">
            <v>#DIV/0!</v>
          </cell>
          <cell r="I253">
            <v>0</v>
          </cell>
          <cell r="J253">
            <v>15747.126</v>
          </cell>
          <cell r="K253">
            <v>14538.188651600005</v>
          </cell>
          <cell r="L253">
            <v>15006.239798536004</v>
          </cell>
          <cell r="M253">
            <v>16498.533229314246</v>
          </cell>
          <cell r="N253">
            <v>10335.7696</v>
          </cell>
          <cell r="O253">
            <v>10749.200384</v>
          </cell>
          <cell r="P253">
            <v>11179.16839936</v>
          </cell>
          <cell r="Q253">
            <v>11626.335135334401</v>
          </cell>
          <cell r="R253">
            <v>12091.388540747777</v>
          </cell>
          <cell r="S253">
            <v>12575.044082377688</v>
          </cell>
          <cell r="T253">
            <v>13078.045845672796</v>
          </cell>
          <cell r="U253">
            <v>13601.167679499707</v>
          </cell>
          <cell r="V253">
            <v>14145.214386679696</v>
          </cell>
          <cell r="W253">
            <v>14711.022962146884</v>
          </cell>
          <cell r="X253">
            <v>15299.46388063276</v>
          </cell>
          <cell r="Y253">
            <v>15911.442435858071</v>
          </cell>
        </row>
        <row r="258">
          <cell r="B258">
            <v>0</v>
          </cell>
          <cell r="C258">
            <v>0</v>
          </cell>
          <cell r="D258">
            <v>0</v>
          </cell>
          <cell r="E258">
            <v>0</v>
          </cell>
          <cell r="F258">
            <v>0</v>
          </cell>
          <cell r="G258">
            <v>0</v>
          </cell>
          <cell r="H258" t="e">
            <v>#DIV/0!</v>
          </cell>
          <cell r="I258">
            <v>0</v>
          </cell>
          <cell r="J258">
            <v>23526.192000000003</v>
          </cell>
          <cell r="K258">
            <v>20203.835564159999</v>
          </cell>
          <cell r="L258">
            <v>21165.087663513601</v>
          </cell>
          <cell r="M258">
            <v>22958.538353921031</v>
          </cell>
          <cell r="N258">
            <v>14918.508800000001</v>
          </cell>
          <cell r="O258">
            <v>15515.249152000002</v>
          </cell>
          <cell r="P258">
            <v>16135.859118080003</v>
          </cell>
          <cell r="Q258">
            <v>16781.293482803205</v>
          </cell>
          <cell r="R258">
            <v>17452.545222115332</v>
          </cell>
          <cell r="S258">
            <v>18150.647030999946</v>
          </cell>
          <cell r="T258">
            <v>18876.672912239945</v>
          </cell>
          <cell r="U258">
            <v>19631.739828729544</v>
          </cell>
          <cell r="V258">
            <v>20417.009421878727</v>
          </cell>
          <cell r="W258">
            <v>21233.689798753876</v>
          </cell>
          <cell r="X258">
            <v>22083.03739070403</v>
          </cell>
          <cell r="Y258">
            <v>22966.358886332193</v>
          </cell>
        </row>
        <row r="259">
          <cell r="B259">
            <v>0</v>
          </cell>
          <cell r="C259">
            <v>0</v>
          </cell>
          <cell r="D259">
            <v>0</v>
          </cell>
          <cell r="E259">
            <v>0</v>
          </cell>
          <cell r="F259">
            <v>0</v>
          </cell>
          <cell r="G259">
            <v>0</v>
          </cell>
          <cell r="H259" t="e">
            <v>#DIV/0!</v>
          </cell>
          <cell r="I259">
            <v>0</v>
          </cell>
          <cell r="J259">
            <v>23526.192000000003</v>
          </cell>
          <cell r="K259">
            <v>20203.835564159999</v>
          </cell>
          <cell r="L259">
            <v>21165.087663513601</v>
          </cell>
          <cell r="M259">
            <v>22958.538353921031</v>
          </cell>
          <cell r="N259">
            <v>14918.508800000001</v>
          </cell>
          <cell r="O259">
            <v>15515.249152000002</v>
          </cell>
          <cell r="P259">
            <v>16135.859118080003</v>
          </cell>
          <cell r="Q259">
            <v>16781.293482803205</v>
          </cell>
          <cell r="R259">
            <v>17452.545222115332</v>
          </cell>
          <cell r="S259">
            <v>18150.647030999946</v>
          </cell>
          <cell r="T259">
            <v>18876.672912239945</v>
          </cell>
          <cell r="U259">
            <v>19631.739828729544</v>
          </cell>
          <cell r="V259">
            <v>20417.009421878727</v>
          </cell>
          <cell r="W259">
            <v>21233.689798753876</v>
          </cell>
          <cell r="X259">
            <v>22083.03739070403</v>
          </cell>
          <cell r="Y259">
            <v>22966.358886332193</v>
          </cell>
        </row>
        <row r="260">
          <cell r="B260">
            <v>0</v>
          </cell>
          <cell r="C260">
            <v>0</v>
          </cell>
          <cell r="D260">
            <v>0</v>
          </cell>
          <cell r="E260">
            <v>0</v>
          </cell>
          <cell r="F260">
            <v>0</v>
          </cell>
          <cell r="G260">
            <v>0</v>
          </cell>
          <cell r="H260" t="e">
            <v>#DIV/0!</v>
          </cell>
          <cell r="I260">
            <v>0</v>
          </cell>
          <cell r="J260">
            <v>23526.192000000003</v>
          </cell>
          <cell r="K260">
            <v>20203.835564159999</v>
          </cell>
          <cell r="L260">
            <v>21165.087663513601</v>
          </cell>
          <cell r="M260">
            <v>22958.538353921031</v>
          </cell>
          <cell r="N260">
            <v>14918.508800000001</v>
          </cell>
          <cell r="O260">
            <v>15515.249152000002</v>
          </cell>
          <cell r="P260">
            <v>16135.859118080003</v>
          </cell>
          <cell r="Q260">
            <v>16781.293482803205</v>
          </cell>
          <cell r="R260">
            <v>17452.545222115332</v>
          </cell>
          <cell r="S260">
            <v>18150.647030999946</v>
          </cell>
          <cell r="T260">
            <v>18876.672912239945</v>
          </cell>
          <cell r="U260">
            <v>19631.739828729544</v>
          </cell>
          <cell r="V260">
            <v>20417.009421878727</v>
          </cell>
          <cell r="W260">
            <v>21233.689798753876</v>
          </cell>
          <cell r="X260">
            <v>22083.03739070403</v>
          </cell>
          <cell r="Y260">
            <v>22966.358886332193</v>
          </cell>
        </row>
        <row r="262">
          <cell r="B262">
            <v>0</v>
          </cell>
          <cell r="C262">
            <v>0</v>
          </cell>
          <cell r="D262">
            <v>0</v>
          </cell>
          <cell r="E262">
            <v>0</v>
          </cell>
          <cell r="F262">
            <v>0</v>
          </cell>
          <cell r="G262">
            <v>0</v>
          </cell>
          <cell r="H262" t="e">
            <v>#DIV/0!</v>
          </cell>
          <cell r="I262">
            <v>0</v>
          </cell>
          <cell r="J262">
            <v>15747.126</v>
          </cell>
          <cell r="K262">
            <v>14538.188651600005</v>
          </cell>
          <cell r="L262">
            <v>15006.239798536004</v>
          </cell>
          <cell r="M262">
            <v>16498.533229314246</v>
          </cell>
          <cell r="N262">
            <v>10335.7696</v>
          </cell>
          <cell r="O262">
            <v>10749.200384</v>
          </cell>
          <cell r="P262">
            <v>11179.16839936</v>
          </cell>
          <cell r="Q262">
            <v>11626.335135334401</v>
          </cell>
          <cell r="R262">
            <v>12091.388540747777</v>
          </cell>
          <cell r="S262">
            <v>12575.044082377688</v>
          </cell>
          <cell r="T262">
            <v>13078.045845672796</v>
          </cell>
          <cell r="U262">
            <v>13601.167679499707</v>
          </cell>
          <cell r="V262">
            <v>14145.214386679696</v>
          </cell>
          <cell r="W262">
            <v>14711.022962146884</v>
          </cell>
          <cell r="X262">
            <v>15299.46388063276</v>
          </cell>
          <cell r="Y262">
            <v>15911.442435858071</v>
          </cell>
        </row>
        <row r="263">
          <cell r="B263">
            <v>0</v>
          </cell>
          <cell r="C263">
            <v>0</v>
          </cell>
          <cell r="D263">
            <v>0</v>
          </cell>
          <cell r="E263">
            <v>0</v>
          </cell>
          <cell r="F263">
            <v>0</v>
          </cell>
          <cell r="G263">
            <v>0</v>
          </cell>
          <cell r="H263" t="e">
            <v>#DIV/0!</v>
          </cell>
          <cell r="I263">
            <v>0</v>
          </cell>
          <cell r="J263">
            <v>15747.126</v>
          </cell>
          <cell r="K263">
            <v>14538.188651600005</v>
          </cell>
          <cell r="L263">
            <v>15006.239798536004</v>
          </cell>
          <cell r="M263">
            <v>16498.533229314246</v>
          </cell>
          <cell r="N263">
            <v>10335.7696</v>
          </cell>
          <cell r="O263">
            <v>10749.200384</v>
          </cell>
          <cell r="P263">
            <v>11179.16839936</v>
          </cell>
          <cell r="Q263">
            <v>11626.335135334401</v>
          </cell>
          <cell r="R263">
            <v>12091.388540747777</v>
          </cell>
          <cell r="S263">
            <v>12575.044082377688</v>
          </cell>
          <cell r="T263">
            <v>13078.045845672796</v>
          </cell>
          <cell r="U263">
            <v>13601.167679499707</v>
          </cell>
          <cell r="V263">
            <v>14145.214386679696</v>
          </cell>
          <cell r="W263">
            <v>14711.022962146884</v>
          </cell>
          <cell r="X263">
            <v>15299.46388063276</v>
          </cell>
          <cell r="Y263">
            <v>15911.442435858071</v>
          </cell>
        </row>
        <row r="264">
          <cell r="B264">
            <v>0</v>
          </cell>
          <cell r="C264">
            <v>0</v>
          </cell>
          <cell r="D264">
            <v>0</v>
          </cell>
          <cell r="E264">
            <v>0</v>
          </cell>
          <cell r="F264">
            <v>0</v>
          </cell>
          <cell r="G264">
            <v>0</v>
          </cell>
          <cell r="H264" t="e">
            <v>#DIV/0!</v>
          </cell>
          <cell r="I264">
            <v>0</v>
          </cell>
          <cell r="J264">
            <v>15747.126</v>
          </cell>
          <cell r="K264">
            <v>14538.188651600005</v>
          </cell>
          <cell r="L264">
            <v>15006.239798536004</v>
          </cell>
          <cell r="M264">
            <v>16498.533229314246</v>
          </cell>
          <cell r="N264">
            <v>10335.7696</v>
          </cell>
          <cell r="O264">
            <v>10749.200384</v>
          </cell>
          <cell r="P264">
            <v>11179.16839936</v>
          </cell>
          <cell r="Q264">
            <v>11626.335135334401</v>
          </cell>
          <cell r="R264">
            <v>12091.388540747777</v>
          </cell>
          <cell r="S264">
            <v>12575.044082377688</v>
          </cell>
          <cell r="T264">
            <v>13078.045845672796</v>
          </cell>
          <cell r="U264">
            <v>13601.167679499707</v>
          </cell>
          <cell r="V264">
            <v>14145.214386679696</v>
          </cell>
          <cell r="W264">
            <v>14711.022962146884</v>
          </cell>
          <cell r="X264">
            <v>15299.46388063276</v>
          </cell>
          <cell r="Y264">
            <v>15911.442435858071</v>
          </cell>
        </row>
      </sheetData>
      <sheetData sheetId="13">
        <row r="4">
          <cell r="B4">
            <v>7.56</v>
          </cell>
          <cell r="C4">
            <v>7.56</v>
          </cell>
          <cell r="D4">
            <v>7.56</v>
          </cell>
          <cell r="E4">
            <v>7.56</v>
          </cell>
          <cell r="F4">
            <v>7.56</v>
          </cell>
          <cell r="G4">
            <v>7.56</v>
          </cell>
          <cell r="H4">
            <v>7.56</v>
          </cell>
          <cell r="I4">
            <v>7.56</v>
          </cell>
          <cell r="J4">
            <v>7.56</v>
          </cell>
          <cell r="K4">
            <v>7.56</v>
          </cell>
          <cell r="L4">
            <v>7.56</v>
          </cell>
          <cell r="M4">
            <v>7.56</v>
          </cell>
          <cell r="N4">
            <v>7.56</v>
          </cell>
          <cell r="O4">
            <v>7.56</v>
          </cell>
          <cell r="P4">
            <v>7.56</v>
          </cell>
          <cell r="Q4">
            <v>7.56</v>
          </cell>
          <cell r="R4">
            <v>7.56</v>
          </cell>
          <cell r="S4">
            <v>7.56</v>
          </cell>
          <cell r="T4">
            <v>7.56</v>
          </cell>
          <cell r="U4">
            <v>7.56</v>
          </cell>
          <cell r="V4">
            <v>7.56</v>
          </cell>
          <cell r="W4">
            <v>7.56</v>
          </cell>
          <cell r="X4">
            <v>7.56</v>
          </cell>
          <cell r="Y4">
            <v>7.56</v>
          </cell>
          <cell r="AA4" t="str">
            <v>Оставляем 7,56. В методолгии Platts есть баррелизация отдельныхх сортов нефтей: Brent 7,52. Но Brent Dated = BFOET. Поэтому берем баррелизацию 7,56. Ее подтверждает Wood Mackenzie и Thomson Reuters. Позже можно считать отдельно по объемам каждого сорта.</v>
          </cell>
        </row>
        <row r="5">
          <cell r="B5">
            <v>7.22</v>
          </cell>
          <cell r="C5">
            <v>7.22</v>
          </cell>
          <cell r="D5">
            <v>7.22</v>
          </cell>
          <cell r="E5">
            <v>7.24</v>
          </cell>
          <cell r="F5">
            <v>7.2</v>
          </cell>
          <cell r="G5">
            <v>7.1765999999999996</v>
          </cell>
          <cell r="H5">
            <v>7.18</v>
          </cell>
          <cell r="I5">
            <v>7.1638000000000002</v>
          </cell>
          <cell r="J5">
            <v>7.1710000000000003</v>
          </cell>
          <cell r="K5">
            <v>7.1710000000000003</v>
          </cell>
          <cell r="L5">
            <v>7.1710000000000003</v>
          </cell>
          <cell r="M5">
            <v>7.1710000000000003</v>
          </cell>
          <cell r="N5">
            <v>7.1710000000000003</v>
          </cell>
          <cell r="O5">
            <v>7.1710000000000003</v>
          </cell>
          <cell r="P5">
            <v>7.1710000000000003</v>
          </cell>
          <cell r="Q5">
            <v>7.1710000000000003</v>
          </cell>
          <cell r="R5">
            <v>7.1710000000000003</v>
          </cell>
          <cell r="S5">
            <v>7.1710000000000003</v>
          </cell>
          <cell r="T5">
            <v>7.1710000000000003</v>
          </cell>
          <cell r="U5">
            <v>7.1710000000000003</v>
          </cell>
          <cell r="V5">
            <v>7.1710000000000003</v>
          </cell>
          <cell r="W5">
            <v>7.1710000000000003</v>
          </cell>
          <cell r="X5">
            <v>7.1710000000000003</v>
          </cell>
          <cell r="Y5">
            <v>7.1710000000000003</v>
          </cell>
          <cell r="AA5" t="str">
            <v>ТН прогноз 2020</v>
          </cell>
        </row>
        <row r="6">
          <cell r="B6">
            <v>7.24</v>
          </cell>
          <cell r="C6">
            <v>7.24</v>
          </cell>
          <cell r="D6">
            <v>7.2249999999999996</v>
          </cell>
          <cell r="E6">
            <v>7.22</v>
          </cell>
          <cell r="F6">
            <v>7.22</v>
          </cell>
          <cell r="G6">
            <v>7.2080000000000002</v>
          </cell>
          <cell r="H6">
            <v>7.2</v>
          </cell>
          <cell r="I6">
            <v>7.1878000000000002</v>
          </cell>
          <cell r="J6">
            <v>7.1791999999999998</v>
          </cell>
          <cell r="K6">
            <v>7.1791999999999998</v>
          </cell>
          <cell r="L6">
            <v>7.1791999999999998</v>
          </cell>
          <cell r="M6">
            <v>7.1791999999999998</v>
          </cell>
          <cell r="N6">
            <v>7.1791999999999998</v>
          </cell>
          <cell r="O6">
            <v>7.1791999999999998</v>
          </cell>
          <cell r="P6">
            <v>7.1791999999999998</v>
          </cell>
          <cell r="Q6">
            <v>7.1791999999999998</v>
          </cell>
          <cell r="R6">
            <v>7.1791999999999998</v>
          </cell>
          <cell r="S6">
            <v>7.1791999999999998</v>
          </cell>
          <cell r="T6">
            <v>7.1791999999999998</v>
          </cell>
          <cell r="U6">
            <v>7.1791999999999998</v>
          </cell>
          <cell r="V6">
            <v>7.1791999999999998</v>
          </cell>
          <cell r="W6">
            <v>7.1791999999999998</v>
          </cell>
          <cell r="X6">
            <v>7.1791999999999998</v>
          </cell>
          <cell r="Y6">
            <v>7.1791999999999998</v>
          </cell>
          <cell r="AA6" t="str">
            <v>ТН прогноз 2020</v>
          </cell>
        </row>
        <row r="7">
          <cell r="B7">
            <v>7.45</v>
          </cell>
          <cell r="C7">
            <v>7.37</v>
          </cell>
          <cell r="D7">
            <v>7.37</v>
          </cell>
          <cell r="E7">
            <v>7.43</v>
          </cell>
          <cell r="F7">
            <v>7.43</v>
          </cell>
          <cell r="G7">
            <v>7.4459</v>
          </cell>
          <cell r="H7">
            <v>7.43</v>
          </cell>
          <cell r="I7">
            <v>7.4161999999999999</v>
          </cell>
          <cell r="J7">
            <v>7.4153000000000002</v>
          </cell>
          <cell r="K7">
            <v>7.4153000000000002</v>
          </cell>
          <cell r="L7">
            <v>7.4153000000000002</v>
          </cell>
          <cell r="M7">
            <v>7.4153000000000002</v>
          </cell>
          <cell r="N7">
            <v>7.4153000000000002</v>
          </cell>
          <cell r="O7">
            <v>7.4153000000000002</v>
          </cell>
          <cell r="P7">
            <v>7.4153000000000002</v>
          </cell>
          <cell r="Q7">
            <v>7.4153000000000002</v>
          </cell>
          <cell r="R7">
            <v>7.4153000000000002</v>
          </cell>
          <cell r="S7">
            <v>7.4153000000000002</v>
          </cell>
          <cell r="T7">
            <v>7.4153000000000002</v>
          </cell>
          <cell r="U7">
            <v>7.4153000000000002</v>
          </cell>
          <cell r="V7">
            <v>7.4153000000000002</v>
          </cell>
          <cell r="W7">
            <v>7.4153000000000002</v>
          </cell>
          <cell r="X7">
            <v>7.4153000000000002</v>
          </cell>
          <cell r="Y7">
            <v>7.4153000000000002</v>
          </cell>
          <cell r="AA7" t="str">
            <v>ТН прогноз 2020</v>
          </cell>
        </row>
        <row r="8">
          <cell r="B8">
            <v>7.26</v>
          </cell>
          <cell r="C8">
            <v>7.26</v>
          </cell>
          <cell r="D8">
            <v>7.26</v>
          </cell>
          <cell r="E8">
            <v>7.26</v>
          </cell>
          <cell r="F8">
            <v>7.26</v>
          </cell>
          <cell r="G8">
            <v>7.26</v>
          </cell>
          <cell r="H8">
            <v>7.26</v>
          </cell>
          <cell r="I8">
            <v>7.26</v>
          </cell>
          <cell r="J8">
            <v>7.26</v>
          </cell>
          <cell r="K8">
            <v>7.26</v>
          </cell>
          <cell r="L8">
            <v>7.26</v>
          </cell>
          <cell r="M8">
            <v>7.26</v>
          </cell>
          <cell r="N8">
            <v>7.26</v>
          </cell>
          <cell r="O8">
            <v>7.26</v>
          </cell>
          <cell r="P8">
            <v>7.26</v>
          </cell>
          <cell r="Q8">
            <v>7.26</v>
          </cell>
          <cell r="R8">
            <v>7.26</v>
          </cell>
          <cell r="S8">
            <v>7.26</v>
          </cell>
          <cell r="T8">
            <v>7.26</v>
          </cell>
          <cell r="U8">
            <v>7.26</v>
          </cell>
          <cell r="V8">
            <v>7.26</v>
          </cell>
          <cell r="W8">
            <v>7.26</v>
          </cell>
          <cell r="X8">
            <v>7.26</v>
          </cell>
          <cell r="Y8">
            <v>7.26</v>
          </cell>
        </row>
        <row r="9">
          <cell r="C9">
            <v>7.38</v>
          </cell>
          <cell r="D9">
            <v>7.38</v>
          </cell>
          <cell r="E9">
            <v>7.35</v>
          </cell>
          <cell r="F9">
            <v>7.35</v>
          </cell>
          <cell r="G9">
            <v>7.35</v>
          </cell>
          <cell r="H9">
            <v>7.4161999999999999</v>
          </cell>
          <cell r="I9">
            <v>7.42</v>
          </cell>
          <cell r="J9">
            <v>7.42</v>
          </cell>
          <cell r="K9">
            <v>7.4241797611565064</v>
          </cell>
          <cell r="L9">
            <v>7.5197286295793759</v>
          </cell>
          <cell r="M9">
            <v>7.5281920530858235</v>
          </cell>
          <cell r="N9">
            <v>7.5408893861955733</v>
          </cell>
          <cell r="O9">
            <v>7.5513621018415371</v>
          </cell>
          <cell r="P9">
            <v>7.5539801841672976</v>
          </cell>
          <cell r="Q9">
            <v>7.5591620928592791</v>
          </cell>
          <cell r="R9">
            <v>7.567197133049099</v>
          </cell>
          <cell r="S9">
            <v>7.5723945337301934</v>
          </cell>
          <cell r="T9">
            <v>7.5766995864478206</v>
          </cell>
          <cell r="U9">
            <v>7.5822222222222226</v>
          </cell>
          <cell r="V9">
            <v>7.5835010266940444</v>
          </cell>
          <cell r="W9">
            <v>7.5803250831178426</v>
          </cell>
          <cell r="X9">
            <v>7.5754321966693094</v>
          </cell>
          <cell r="Y9">
            <v>7.5724957698815567</v>
          </cell>
          <cell r="AA9" t="str">
            <v>Подтягиваются из НБ Новый Порт. Изменяются в зависимости от соотношения нефти и БГС</v>
          </cell>
        </row>
        <row r="10">
          <cell r="B10">
            <v>6.9</v>
          </cell>
          <cell r="C10">
            <v>6.9</v>
          </cell>
          <cell r="D10">
            <v>6.9</v>
          </cell>
          <cell r="E10">
            <v>6.9</v>
          </cell>
          <cell r="F10">
            <v>6.9</v>
          </cell>
          <cell r="G10">
            <v>6.9</v>
          </cell>
          <cell r="H10">
            <v>6.9</v>
          </cell>
          <cell r="I10">
            <v>6.9</v>
          </cell>
          <cell r="J10">
            <v>6.9</v>
          </cell>
          <cell r="K10">
            <v>6.9</v>
          </cell>
          <cell r="L10">
            <v>6.9</v>
          </cell>
          <cell r="M10">
            <v>6.9</v>
          </cell>
          <cell r="N10">
            <v>6.9</v>
          </cell>
          <cell r="O10">
            <v>6.9</v>
          </cell>
          <cell r="P10">
            <v>6.9</v>
          </cell>
          <cell r="Q10">
            <v>6.9</v>
          </cell>
          <cell r="R10">
            <v>6.9</v>
          </cell>
          <cell r="S10">
            <v>6.9</v>
          </cell>
          <cell r="T10">
            <v>6.9</v>
          </cell>
          <cell r="U10">
            <v>6.9</v>
          </cell>
          <cell r="V10">
            <v>6.9</v>
          </cell>
          <cell r="W10">
            <v>6.9</v>
          </cell>
          <cell r="X10">
            <v>6.9</v>
          </cell>
          <cell r="Y10">
            <v>6.9</v>
          </cell>
          <cell r="AA10" t="str">
            <v>Сохраняем / Сычев</v>
          </cell>
        </row>
        <row r="11">
          <cell r="C11">
            <v>7.5</v>
          </cell>
          <cell r="D11">
            <v>7.5</v>
          </cell>
          <cell r="E11">
            <v>7.5</v>
          </cell>
          <cell r="F11">
            <v>7.5</v>
          </cell>
          <cell r="G11">
            <v>7.5</v>
          </cell>
          <cell r="H11">
            <v>7.5</v>
          </cell>
          <cell r="I11">
            <v>7.5</v>
          </cell>
          <cell r="J11">
            <v>7.5</v>
          </cell>
          <cell r="K11">
            <v>7.5</v>
          </cell>
          <cell r="L11">
            <v>7.5</v>
          </cell>
          <cell r="M11">
            <v>7.5</v>
          </cell>
          <cell r="N11">
            <v>7.5</v>
          </cell>
          <cell r="O11">
            <v>7.5</v>
          </cell>
          <cell r="P11">
            <v>7.5</v>
          </cell>
          <cell r="Q11">
            <v>7.5</v>
          </cell>
          <cell r="R11">
            <v>7.5</v>
          </cell>
          <cell r="S11">
            <v>7.5</v>
          </cell>
          <cell r="T11">
            <v>7.5</v>
          </cell>
          <cell r="U11">
            <v>7.5</v>
          </cell>
          <cell r="V11">
            <v>7.5</v>
          </cell>
          <cell r="W11">
            <v>7.5</v>
          </cell>
          <cell r="X11">
            <v>7.5</v>
          </cell>
          <cell r="Y11">
            <v>7.5</v>
          </cell>
        </row>
        <row r="12">
          <cell r="E12">
            <v>7.43</v>
          </cell>
          <cell r="F12">
            <v>7.43</v>
          </cell>
          <cell r="G12">
            <v>7.32</v>
          </cell>
          <cell r="H12">
            <v>7.33</v>
          </cell>
          <cell r="I12">
            <v>7.38</v>
          </cell>
          <cell r="J12">
            <v>7.38</v>
          </cell>
          <cell r="K12">
            <v>7.38</v>
          </cell>
          <cell r="L12">
            <v>7.38</v>
          </cell>
          <cell r="M12">
            <v>7.38</v>
          </cell>
          <cell r="N12">
            <v>7.38</v>
          </cell>
          <cell r="O12">
            <v>7.38</v>
          </cell>
          <cell r="P12">
            <v>7.38</v>
          </cell>
          <cell r="Q12">
            <v>7.38</v>
          </cell>
          <cell r="R12">
            <v>7.38</v>
          </cell>
          <cell r="S12">
            <v>7.38</v>
          </cell>
          <cell r="T12">
            <v>7.38</v>
          </cell>
          <cell r="U12">
            <v>7.38</v>
          </cell>
          <cell r="V12">
            <v>7.38</v>
          </cell>
          <cell r="W12">
            <v>7.38</v>
          </cell>
          <cell r="X12">
            <v>7.38</v>
          </cell>
          <cell r="Y12">
            <v>7.38</v>
          </cell>
        </row>
        <row r="13">
          <cell r="B13">
            <v>7.3</v>
          </cell>
          <cell r="C13">
            <v>7.3</v>
          </cell>
          <cell r="D13">
            <v>7.3</v>
          </cell>
          <cell r="E13">
            <v>7.3</v>
          </cell>
          <cell r="F13">
            <v>7.3</v>
          </cell>
          <cell r="G13">
            <v>7.3</v>
          </cell>
          <cell r="H13">
            <v>7.3</v>
          </cell>
          <cell r="I13">
            <v>7.3</v>
          </cell>
          <cell r="J13">
            <v>7.3</v>
          </cell>
          <cell r="K13">
            <v>7.3</v>
          </cell>
          <cell r="L13">
            <v>7.3</v>
          </cell>
          <cell r="M13">
            <v>7.3</v>
          </cell>
          <cell r="N13">
            <v>7.3</v>
          </cell>
          <cell r="O13">
            <v>7.3</v>
          </cell>
          <cell r="P13">
            <v>7.3</v>
          </cell>
          <cell r="Q13">
            <v>7.3</v>
          </cell>
          <cell r="R13">
            <v>7.3</v>
          </cell>
          <cell r="S13">
            <v>7.3</v>
          </cell>
          <cell r="T13">
            <v>7.3</v>
          </cell>
          <cell r="U13">
            <v>7.3</v>
          </cell>
          <cell r="V13">
            <v>7.3</v>
          </cell>
          <cell r="W13">
            <v>7.3</v>
          </cell>
          <cell r="X13">
            <v>7.3</v>
          </cell>
          <cell r="Y13">
            <v>7.3</v>
          </cell>
          <cell r="AA13" t="str">
            <v>В соответствии с постановлением Правительства о порядке мониторинга цен на нефть</v>
          </cell>
        </row>
        <row r="14">
          <cell r="F14">
            <v>7.6</v>
          </cell>
          <cell r="G14">
            <v>7.6</v>
          </cell>
          <cell r="H14">
            <v>7.62</v>
          </cell>
          <cell r="I14">
            <v>7.62</v>
          </cell>
          <cell r="J14">
            <v>7.62</v>
          </cell>
          <cell r="K14">
            <v>7.62</v>
          </cell>
          <cell r="L14">
            <v>7.62</v>
          </cell>
          <cell r="M14">
            <v>7.62</v>
          </cell>
          <cell r="N14">
            <v>7.62</v>
          </cell>
          <cell r="O14">
            <v>7.62</v>
          </cell>
          <cell r="P14">
            <v>7.62</v>
          </cell>
          <cell r="Q14">
            <v>7.62</v>
          </cell>
          <cell r="R14">
            <v>7.62</v>
          </cell>
          <cell r="S14">
            <v>7.62</v>
          </cell>
          <cell r="T14">
            <v>7.62</v>
          </cell>
          <cell r="U14">
            <v>7.62</v>
          </cell>
          <cell r="V14">
            <v>7.62</v>
          </cell>
          <cell r="W14">
            <v>7.62</v>
          </cell>
          <cell r="X14">
            <v>7.62</v>
          </cell>
          <cell r="Y14">
            <v>7.62</v>
          </cell>
          <cell r="AA14" t="str">
            <v>Данные от Татьяны Муравенко</v>
          </cell>
        </row>
        <row r="15">
          <cell r="F15">
            <v>7.6</v>
          </cell>
          <cell r="G15">
            <v>7.6</v>
          </cell>
          <cell r="H15">
            <v>7.6</v>
          </cell>
          <cell r="I15">
            <v>7.4</v>
          </cell>
          <cell r="J15">
            <v>7.4</v>
          </cell>
          <cell r="K15">
            <v>7.4</v>
          </cell>
          <cell r="L15">
            <v>7.4</v>
          </cell>
          <cell r="M15">
            <v>7.4</v>
          </cell>
          <cell r="N15">
            <v>7.4</v>
          </cell>
          <cell r="O15">
            <v>7.4</v>
          </cell>
          <cell r="P15">
            <v>7.4</v>
          </cell>
          <cell r="Q15">
            <v>7.4</v>
          </cell>
          <cell r="R15">
            <v>7.4</v>
          </cell>
          <cell r="S15">
            <v>7.4</v>
          </cell>
          <cell r="T15">
            <v>7.4</v>
          </cell>
          <cell r="U15">
            <v>7.4</v>
          </cell>
          <cell r="V15">
            <v>7.4</v>
          </cell>
          <cell r="W15">
            <v>7.4</v>
          </cell>
          <cell r="X15">
            <v>7.4</v>
          </cell>
          <cell r="Y15">
            <v>7.4</v>
          </cell>
          <cell r="AA15" t="str">
            <v>Волкова Ольга Егоровна &lt;VOLKOVA.OE@gazprom-neft.ru&gt;  - ДЭИ БРД</v>
          </cell>
        </row>
        <row r="16">
          <cell r="S16">
            <v>7.0861000000000001</v>
          </cell>
          <cell r="T16">
            <v>7.0861000000000001</v>
          </cell>
          <cell r="U16">
            <v>7.0861000000000001</v>
          </cell>
          <cell r="V16">
            <v>7.0861000000000001</v>
          </cell>
          <cell r="W16">
            <v>7.0861000000000001</v>
          </cell>
          <cell r="X16">
            <v>7.0861000000000001</v>
          </cell>
          <cell r="Y16">
            <v>7.0861000000000001</v>
          </cell>
        </row>
        <row r="17">
          <cell r="T17">
            <v>7.5277000000000003</v>
          </cell>
          <cell r="U17">
            <v>7.5277000000000003</v>
          </cell>
          <cell r="V17">
            <v>7.5277000000000003</v>
          </cell>
          <cell r="W17">
            <v>7.5277000000000003</v>
          </cell>
          <cell r="X17">
            <v>7.5277000000000003</v>
          </cell>
          <cell r="Y17">
            <v>7.5277000000000003</v>
          </cell>
        </row>
        <row r="19">
          <cell r="B19">
            <v>0.73</v>
          </cell>
          <cell r="C19">
            <v>0.73</v>
          </cell>
          <cell r="D19">
            <v>0.73</v>
          </cell>
          <cell r="E19">
            <v>0.73</v>
          </cell>
          <cell r="F19">
            <v>0.73</v>
          </cell>
          <cell r="G19">
            <v>0.73</v>
          </cell>
          <cell r="H19">
            <v>0.73</v>
          </cell>
          <cell r="I19">
            <v>0.73</v>
          </cell>
          <cell r="J19">
            <v>0.73</v>
          </cell>
          <cell r="K19">
            <v>0.73</v>
          </cell>
          <cell r="L19">
            <v>0.73</v>
          </cell>
          <cell r="M19">
            <v>0.73</v>
          </cell>
          <cell r="N19">
            <v>0.73</v>
          </cell>
          <cell r="O19">
            <v>0.73</v>
          </cell>
          <cell r="P19">
            <v>0.73</v>
          </cell>
          <cell r="Q19">
            <v>0.73</v>
          </cell>
          <cell r="R19">
            <v>0.73</v>
          </cell>
          <cell r="S19">
            <v>0.73</v>
          </cell>
          <cell r="T19">
            <v>0.73</v>
          </cell>
          <cell r="U19">
            <v>0.73</v>
          </cell>
          <cell r="V19">
            <v>0.73</v>
          </cell>
          <cell r="W19">
            <v>0.73</v>
          </cell>
          <cell r="X19">
            <v>0.73</v>
          </cell>
          <cell r="Y19">
            <v>0.73</v>
          </cell>
        </row>
        <row r="20">
          <cell r="B20">
            <v>0.83</v>
          </cell>
          <cell r="C20">
            <v>0.83</v>
          </cell>
          <cell r="D20">
            <v>0.83</v>
          </cell>
          <cell r="E20">
            <v>0.83</v>
          </cell>
          <cell r="F20">
            <v>0.83</v>
          </cell>
          <cell r="G20">
            <v>0.83</v>
          </cell>
          <cell r="H20">
            <v>0.83</v>
          </cell>
          <cell r="I20">
            <v>0.83</v>
          </cell>
          <cell r="J20">
            <v>0.83</v>
          </cell>
          <cell r="K20">
            <v>0.83</v>
          </cell>
          <cell r="L20">
            <v>0.83</v>
          </cell>
          <cell r="M20">
            <v>0.83</v>
          </cell>
          <cell r="N20">
            <v>0.83</v>
          </cell>
          <cell r="O20">
            <v>0.83</v>
          </cell>
          <cell r="P20">
            <v>0.83</v>
          </cell>
          <cell r="Q20">
            <v>0.83</v>
          </cell>
          <cell r="R20">
            <v>0.83</v>
          </cell>
          <cell r="S20">
            <v>0.83</v>
          </cell>
          <cell r="T20">
            <v>0.83</v>
          </cell>
          <cell r="U20">
            <v>0.83</v>
          </cell>
          <cell r="V20">
            <v>0.83</v>
          </cell>
          <cell r="W20">
            <v>0.83</v>
          </cell>
          <cell r="X20">
            <v>0.83</v>
          </cell>
          <cell r="Y20">
            <v>0.83</v>
          </cell>
        </row>
      </sheetData>
      <sheetData sheetId="14">
        <row r="8">
          <cell r="B8">
            <v>1592.89</v>
          </cell>
          <cell r="C8">
            <v>1671</v>
          </cell>
          <cell r="D8">
            <v>1596.1413908087593</v>
          </cell>
          <cell r="E8">
            <v>1969.73</v>
          </cell>
          <cell r="F8">
            <v>2028.3500000000001</v>
          </cell>
          <cell r="G8">
            <v>1848.45</v>
          </cell>
          <cell r="H8">
            <v>1940.0203200000001</v>
          </cell>
          <cell r="I8">
            <v>1834.6272000000001</v>
          </cell>
          <cell r="J8">
            <v>1898.839152</v>
          </cell>
          <cell r="K8">
            <v>1898.839152</v>
          </cell>
          <cell r="L8">
            <v>1898.839152</v>
          </cell>
          <cell r="M8">
            <v>1898.839152</v>
          </cell>
          <cell r="N8">
            <v>1898.839152</v>
          </cell>
          <cell r="O8">
            <v>1898.839152</v>
          </cell>
          <cell r="P8">
            <v>1898.839152</v>
          </cell>
          <cell r="Q8">
            <v>1898.839152</v>
          </cell>
          <cell r="R8">
            <v>1898.839152</v>
          </cell>
          <cell r="S8">
            <v>1898.839152</v>
          </cell>
          <cell r="T8">
            <v>1898.839152</v>
          </cell>
          <cell r="U8">
            <v>1898.839152</v>
          </cell>
          <cell r="V8">
            <v>1898.839152</v>
          </cell>
          <cell r="W8">
            <v>1898.839152</v>
          </cell>
          <cell r="X8">
            <v>1898.839152</v>
          </cell>
          <cell r="Y8">
            <v>1898.839152</v>
          </cell>
        </row>
        <row r="9">
          <cell r="B9">
            <v>1592.89</v>
          </cell>
          <cell r="C9">
            <v>1741.4</v>
          </cell>
          <cell r="D9">
            <v>1624.2725256110346</v>
          </cell>
          <cell r="E9">
            <v>1927.9099999999999</v>
          </cell>
          <cell r="F9">
            <v>2145.48</v>
          </cell>
          <cell r="G9">
            <v>2013.65</v>
          </cell>
          <cell r="H9">
            <v>1977.6933315706401</v>
          </cell>
          <cell r="I9">
            <v>1988.4880000000001</v>
          </cell>
          <cell r="J9">
            <v>2058.0850799999998</v>
          </cell>
          <cell r="K9">
            <v>2058.0850799999998</v>
          </cell>
          <cell r="L9">
            <v>2058.0850799999998</v>
          </cell>
          <cell r="M9">
            <v>2058.0850799999998</v>
          </cell>
          <cell r="N9">
            <v>2058.0850799999998</v>
          </cell>
          <cell r="O9">
            <v>2058.0850799999998</v>
          </cell>
          <cell r="P9">
            <v>2058.0850799999998</v>
          </cell>
          <cell r="Q9">
            <v>2058.0850799999998</v>
          </cell>
          <cell r="R9">
            <v>2058.0850799999998</v>
          </cell>
          <cell r="S9">
            <v>2058.0850799999998</v>
          </cell>
          <cell r="T9">
            <v>2058.0850799999998</v>
          </cell>
          <cell r="U9">
            <v>2058.0850799999998</v>
          </cell>
          <cell r="V9">
            <v>2058.0850799999998</v>
          </cell>
          <cell r="W9">
            <v>2058.0850799999998</v>
          </cell>
          <cell r="X9">
            <v>2058.0850799999998</v>
          </cell>
          <cell r="Y9">
            <v>2058.0850799999998</v>
          </cell>
        </row>
        <row r="10">
          <cell r="B10">
            <v>1689.2</v>
          </cell>
          <cell r="C10">
            <v>1823.4</v>
          </cell>
          <cell r="D10">
            <v>1935.47</v>
          </cell>
          <cell r="E10">
            <v>2231.7600000000002</v>
          </cell>
          <cell r="F10">
            <v>2508.96</v>
          </cell>
          <cell r="G10">
            <v>2354.2400000000002</v>
          </cell>
          <cell r="H10" t="e">
            <v>#N/A</v>
          </cell>
          <cell r="I10">
            <v>2472.5147999999995</v>
          </cell>
          <cell r="J10">
            <v>2559.0528179999992</v>
          </cell>
          <cell r="K10">
            <v>2559.0528179999992</v>
          </cell>
          <cell r="L10">
            <v>2559.0528179999992</v>
          </cell>
          <cell r="M10">
            <v>2559.0528179999992</v>
          </cell>
          <cell r="N10">
            <v>2559.0528179999992</v>
          </cell>
          <cell r="O10">
            <v>2559.0528179999992</v>
          </cell>
          <cell r="P10">
            <v>2559.0528179999992</v>
          </cell>
          <cell r="Q10">
            <v>2559.0528179999992</v>
          </cell>
          <cell r="R10">
            <v>2559.0528179999992</v>
          </cell>
          <cell r="S10">
            <v>2559.0528179999992</v>
          </cell>
          <cell r="T10">
            <v>2559.0528179999992</v>
          </cell>
          <cell r="U10">
            <v>2559.0528179999992</v>
          </cell>
          <cell r="V10">
            <v>2559.0528179999992</v>
          </cell>
          <cell r="W10">
            <v>2559.0528179999992</v>
          </cell>
          <cell r="X10">
            <v>2559.0528179999992</v>
          </cell>
          <cell r="Y10">
            <v>2559.0528179999992</v>
          </cell>
        </row>
        <row r="12">
          <cell r="F12">
            <v>1939.5300000000002</v>
          </cell>
          <cell r="G12">
            <v>1740.1100000000001</v>
          </cell>
          <cell r="H12">
            <v>1825.8949640000001</v>
          </cell>
          <cell r="I12">
            <v>1884.5280000000002</v>
          </cell>
          <cell r="J12">
            <v>1950.48648</v>
          </cell>
          <cell r="K12">
            <v>1950.48648</v>
          </cell>
          <cell r="L12">
            <v>1950.48648</v>
          </cell>
          <cell r="M12">
            <v>1950.48648</v>
          </cell>
          <cell r="N12">
            <v>1950.48648</v>
          </cell>
          <cell r="O12">
            <v>1950.48648</v>
          </cell>
          <cell r="P12">
            <v>1950.48648</v>
          </cell>
          <cell r="Q12">
            <v>1950.48648</v>
          </cell>
          <cell r="R12">
            <v>1950.48648</v>
          </cell>
          <cell r="S12">
            <v>1950.48648</v>
          </cell>
          <cell r="T12">
            <v>1950.48648</v>
          </cell>
          <cell r="U12">
            <v>1950.48648</v>
          </cell>
          <cell r="V12">
            <v>1950.48648</v>
          </cell>
          <cell r="W12">
            <v>1950.48648</v>
          </cell>
          <cell r="X12">
            <v>1950.48648</v>
          </cell>
          <cell r="Y12">
            <v>1950.48648</v>
          </cell>
        </row>
        <row r="14">
          <cell r="B14">
            <v>1476.53</v>
          </cell>
          <cell r="C14">
            <v>1554</v>
          </cell>
          <cell r="D14">
            <v>1377.2190884165134</v>
          </cell>
          <cell r="E14">
            <v>1683.91</v>
          </cell>
          <cell r="F14">
            <v>1955.25</v>
          </cell>
          <cell r="G14">
            <v>1752.8354000000002</v>
          </cell>
          <cell r="H14">
            <v>1847.2663866145301</v>
          </cell>
          <cell r="I14">
            <v>1842.9440000000002</v>
          </cell>
          <cell r="J14">
            <v>1907.44704</v>
          </cell>
          <cell r="K14">
            <v>1907.44704</v>
          </cell>
          <cell r="L14">
            <v>1907.44704</v>
          </cell>
          <cell r="M14">
            <v>1907.44704</v>
          </cell>
          <cell r="N14">
            <v>1907.44704</v>
          </cell>
          <cell r="O14">
            <v>1907.44704</v>
          </cell>
          <cell r="P14">
            <v>1907.44704</v>
          </cell>
          <cell r="Q14">
            <v>1907.44704</v>
          </cell>
          <cell r="R14">
            <v>1907.44704</v>
          </cell>
          <cell r="S14">
            <v>1907.44704</v>
          </cell>
          <cell r="T14">
            <v>1907.44704</v>
          </cell>
          <cell r="U14">
            <v>1907.44704</v>
          </cell>
          <cell r="V14">
            <v>1907.44704</v>
          </cell>
          <cell r="W14">
            <v>1907.44704</v>
          </cell>
          <cell r="X14">
            <v>1907.44704</v>
          </cell>
          <cell r="Y14">
            <v>1907.44704</v>
          </cell>
        </row>
        <row r="20">
          <cell r="B20">
            <v>3528.07</v>
          </cell>
          <cell r="C20">
            <v>5040</v>
          </cell>
          <cell r="D20">
            <v>5218.4363636363632</v>
          </cell>
          <cell r="E20">
            <v>5579.18</v>
          </cell>
          <cell r="F20">
            <v>5726.09</v>
          </cell>
          <cell r="G20">
            <v>6190.5</v>
          </cell>
          <cell r="H20">
            <v>6518.6963999999998</v>
          </cell>
          <cell r="I20">
            <v>6563.8316000000004</v>
          </cell>
          <cell r="J20">
            <v>6793.5657060000003</v>
          </cell>
          <cell r="K20">
            <v>6793.5657060000003</v>
          </cell>
          <cell r="L20">
            <v>6793.5657060000003</v>
          </cell>
          <cell r="M20">
            <v>6793.5657060000003</v>
          </cell>
          <cell r="N20">
            <v>6793.5657060000003</v>
          </cell>
          <cell r="O20">
            <v>6793.5657060000003</v>
          </cell>
          <cell r="P20">
            <v>6793.5657060000003</v>
          </cell>
          <cell r="Q20">
            <v>6793.5657060000003</v>
          </cell>
          <cell r="R20">
            <v>6793.5657060000003</v>
          </cell>
          <cell r="S20">
            <v>6793.5657060000003</v>
          </cell>
          <cell r="T20">
            <v>6793.5657060000003</v>
          </cell>
          <cell r="U20">
            <v>6793.5657060000003</v>
          </cell>
          <cell r="V20">
            <v>6793.5657060000003</v>
          </cell>
          <cell r="W20">
            <v>6793.5657060000003</v>
          </cell>
          <cell r="X20">
            <v>6793.5657060000003</v>
          </cell>
          <cell r="Y20">
            <v>6793.5657060000003</v>
          </cell>
        </row>
        <row r="21">
          <cell r="B21">
            <v>2027.35</v>
          </cell>
          <cell r="C21">
            <v>2224.9</v>
          </cell>
          <cell r="D21">
            <v>2335.6399085317094</v>
          </cell>
          <cell r="E21">
            <v>2664.85</v>
          </cell>
          <cell r="F21">
            <v>2887.7</v>
          </cell>
          <cell r="G21">
            <v>3876.8683999999998</v>
          </cell>
          <cell r="H21">
            <v>4065.131657204</v>
          </cell>
          <cell r="I21">
            <v>4514.7800000000007</v>
          </cell>
          <cell r="J21">
            <v>4672.7973000000002</v>
          </cell>
          <cell r="K21">
            <v>4672.7973000000002</v>
          </cell>
          <cell r="L21">
            <v>4672.7973000000002</v>
          </cell>
          <cell r="M21">
            <v>4672.7973000000002</v>
          </cell>
          <cell r="N21">
            <v>4672.7973000000002</v>
          </cell>
          <cell r="O21">
            <v>4672.7973000000002</v>
          </cell>
          <cell r="P21">
            <v>4672.7973000000002</v>
          </cell>
          <cell r="Q21">
            <v>4672.7973000000002</v>
          </cell>
          <cell r="R21">
            <v>4672.7973000000002</v>
          </cell>
          <cell r="S21">
            <v>4672.7973000000002</v>
          </cell>
          <cell r="T21">
            <v>4672.7973000000002</v>
          </cell>
          <cell r="U21">
            <v>4672.7973000000002</v>
          </cell>
          <cell r="V21">
            <v>4672.7973000000002</v>
          </cell>
          <cell r="W21">
            <v>4672.7973000000002</v>
          </cell>
          <cell r="X21">
            <v>4672.7973000000002</v>
          </cell>
          <cell r="Y21">
            <v>4672.7973000000002</v>
          </cell>
        </row>
        <row r="22">
          <cell r="B22">
            <v>3262.4</v>
          </cell>
          <cell r="C22">
            <v>3200</v>
          </cell>
          <cell r="D22">
            <v>3741.02</v>
          </cell>
          <cell r="E22">
            <v>4239.3152</v>
          </cell>
          <cell r="F22">
            <v>4033.77</v>
          </cell>
          <cell r="G22">
            <v>3879.05</v>
          </cell>
          <cell r="H22" t="e">
            <v>#N/A</v>
          </cell>
          <cell r="I22">
            <v>4263.6600000000008</v>
          </cell>
          <cell r="J22">
            <v>4412.8881000000001</v>
          </cell>
          <cell r="K22">
            <v>4412.8881000000001</v>
          </cell>
          <cell r="L22">
            <v>4412.8881000000001</v>
          </cell>
          <cell r="M22">
            <v>4412.8881000000001</v>
          </cell>
          <cell r="N22">
            <v>4412.8881000000001</v>
          </cell>
          <cell r="O22">
            <v>4412.8881000000001</v>
          </cell>
          <cell r="P22">
            <v>4412.8881000000001</v>
          </cell>
          <cell r="Q22">
            <v>4412.8881000000001</v>
          </cell>
          <cell r="R22">
            <v>4412.8881000000001</v>
          </cell>
          <cell r="S22">
            <v>4412.8881000000001</v>
          </cell>
          <cell r="T22">
            <v>4412.8881000000001</v>
          </cell>
          <cell r="U22">
            <v>4412.8881000000001</v>
          </cell>
          <cell r="V22">
            <v>4412.8881000000001</v>
          </cell>
          <cell r="W22">
            <v>4412.8881000000001</v>
          </cell>
          <cell r="X22">
            <v>4412.8881000000001</v>
          </cell>
          <cell r="Y22">
            <v>4412.8881000000001</v>
          </cell>
        </row>
        <row r="24">
          <cell r="B24">
            <v>4575.22</v>
          </cell>
          <cell r="C24">
            <v>5262.6468050000003</v>
          </cell>
          <cell r="D24">
            <v>5238.58</v>
          </cell>
          <cell r="E24">
            <v>5532.71</v>
          </cell>
          <cell r="F24">
            <v>5584</v>
          </cell>
          <cell r="G24">
            <v>5639.5</v>
          </cell>
          <cell r="H24">
            <v>5938.2730000000001</v>
          </cell>
          <cell r="I24">
            <v>6165.6648000000005</v>
          </cell>
          <cell r="J24">
            <v>6381.463068</v>
          </cell>
          <cell r="K24">
            <v>6381.463068</v>
          </cell>
          <cell r="L24">
            <v>6381.463068</v>
          </cell>
          <cell r="M24">
            <v>6381.463068</v>
          </cell>
          <cell r="N24">
            <v>6381.463068</v>
          </cell>
          <cell r="O24">
            <v>6381.463068</v>
          </cell>
          <cell r="P24">
            <v>6381.463068</v>
          </cell>
          <cell r="Q24">
            <v>6381.463068</v>
          </cell>
          <cell r="R24">
            <v>6381.463068</v>
          </cell>
          <cell r="S24">
            <v>6381.463068</v>
          </cell>
          <cell r="T24">
            <v>6381.463068</v>
          </cell>
          <cell r="U24">
            <v>6381.463068</v>
          </cell>
          <cell r="V24">
            <v>6381.463068</v>
          </cell>
          <cell r="W24">
            <v>6381.463068</v>
          </cell>
          <cell r="X24">
            <v>6381.463068</v>
          </cell>
          <cell r="Y24">
            <v>6381.463068</v>
          </cell>
        </row>
        <row r="26">
          <cell r="B26">
            <v>3745.23</v>
          </cell>
          <cell r="C26">
            <v>3944.8</v>
          </cell>
          <cell r="D26">
            <v>3949.5056788978491</v>
          </cell>
          <cell r="E26">
            <v>4487.1499999999996</v>
          </cell>
          <cell r="F26">
            <v>4150.5</v>
          </cell>
          <cell r="G26">
            <v>3852.5</v>
          </cell>
          <cell r="H26">
            <v>3964.3632267912099</v>
          </cell>
          <cell r="I26">
            <v>4553.2452000000003</v>
          </cell>
          <cell r="J26">
            <v>4712.6087820000002</v>
          </cell>
          <cell r="K26">
            <v>4712.6087820000002</v>
          </cell>
          <cell r="L26">
            <v>4712.6087820000002</v>
          </cell>
          <cell r="M26">
            <v>4712.6087820000002</v>
          </cell>
          <cell r="N26">
            <v>4712.6087820000002</v>
          </cell>
          <cell r="O26">
            <v>4712.6087820000002</v>
          </cell>
          <cell r="P26">
            <v>4712.6087820000002</v>
          </cell>
          <cell r="Q26">
            <v>4712.6087820000002</v>
          </cell>
          <cell r="R26">
            <v>4712.6087820000002</v>
          </cell>
          <cell r="S26">
            <v>4712.6087820000002</v>
          </cell>
          <cell r="T26">
            <v>4712.6087820000002</v>
          </cell>
          <cell r="U26">
            <v>4712.6087820000002</v>
          </cell>
          <cell r="V26">
            <v>4712.6087820000002</v>
          </cell>
          <cell r="W26">
            <v>4712.6087820000002</v>
          </cell>
          <cell r="X26">
            <v>4712.6087820000002</v>
          </cell>
          <cell r="Y26">
            <v>4712.6087820000002</v>
          </cell>
        </row>
        <row r="32">
          <cell r="B32">
            <v>1873.65</v>
          </cell>
          <cell r="C32">
            <v>1918</v>
          </cell>
          <cell r="D32">
            <v>1935.1827272727301</v>
          </cell>
          <cell r="E32">
            <v>2118.52</v>
          </cell>
          <cell r="F32">
            <v>2207.9899999999998</v>
          </cell>
          <cell r="G32">
            <v>2067.2600000000002</v>
          </cell>
          <cell r="H32">
            <v>2175.061784</v>
          </cell>
          <cell r="I32">
            <v>2215.0264000000002</v>
          </cell>
          <cell r="J32">
            <v>2292.5523240000002</v>
          </cell>
          <cell r="K32">
            <v>2292.5523240000002</v>
          </cell>
          <cell r="L32">
            <v>2292.5523240000002</v>
          </cell>
          <cell r="M32">
            <v>2292.5523240000002</v>
          </cell>
          <cell r="N32">
            <v>2292.5523240000002</v>
          </cell>
          <cell r="O32">
            <v>2292.5523240000002</v>
          </cell>
          <cell r="P32">
            <v>2292.5523240000002</v>
          </cell>
          <cell r="Q32">
            <v>2292.5523240000002</v>
          </cell>
          <cell r="R32">
            <v>2292.5523240000002</v>
          </cell>
          <cell r="S32">
            <v>2292.5523240000002</v>
          </cell>
          <cell r="T32">
            <v>2292.5523240000002</v>
          </cell>
          <cell r="U32">
            <v>2292.5523240000002</v>
          </cell>
          <cell r="V32">
            <v>2292.5523240000002</v>
          </cell>
          <cell r="W32">
            <v>2292.5523240000002</v>
          </cell>
          <cell r="X32">
            <v>2292.5523240000002</v>
          </cell>
          <cell r="Y32">
            <v>2292.5523240000002</v>
          </cell>
        </row>
        <row r="33">
          <cell r="B33">
            <v>962.07</v>
          </cell>
          <cell r="C33">
            <v>1492.56</v>
          </cell>
          <cell r="D33">
            <v>1143</v>
          </cell>
          <cell r="E33">
            <v>1290.5</v>
          </cell>
          <cell r="F33">
            <v>1400.64</v>
          </cell>
          <cell r="G33">
            <v>1762.5</v>
          </cell>
          <cell r="H33">
            <v>1750.868138</v>
          </cell>
          <cell r="I33">
            <v>1943.6908000000001</v>
          </cell>
          <cell r="J33">
            <v>2011.7199779999999</v>
          </cell>
          <cell r="K33">
            <v>2011.7199779999999</v>
          </cell>
          <cell r="L33">
            <v>2011.7199779999999</v>
          </cell>
          <cell r="M33">
            <v>2011.7199779999999</v>
          </cell>
          <cell r="N33">
            <v>2011.7199779999999</v>
          </cell>
          <cell r="O33">
            <v>2011.7199779999999</v>
          </cell>
          <cell r="P33">
            <v>2011.7199779999999</v>
          </cell>
          <cell r="Q33">
            <v>2011.7199779999999</v>
          </cell>
          <cell r="R33">
            <v>2011.7199779999999</v>
          </cell>
          <cell r="S33">
            <v>2011.7199779999999</v>
          </cell>
          <cell r="T33">
            <v>2011.7199779999999</v>
          </cell>
          <cell r="U33">
            <v>2011.7199779999999</v>
          </cell>
          <cell r="V33">
            <v>2011.7199779999999</v>
          </cell>
          <cell r="W33">
            <v>2011.7199779999999</v>
          </cell>
          <cell r="X33">
            <v>2011.7199779999999</v>
          </cell>
          <cell r="Y33">
            <v>2011.7199779999999</v>
          </cell>
        </row>
        <row r="34">
          <cell r="D34">
            <v>1571.07</v>
          </cell>
          <cell r="E34">
            <v>1653.52</v>
          </cell>
          <cell r="F34">
            <v>1982.26</v>
          </cell>
          <cell r="G34">
            <v>1827.5400000000002</v>
          </cell>
          <cell r="H34" t="e">
            <v>#N/A</v>
          </cell>
          <cell r="I34">
            <v>1876.6868000000002</v>
          </cell>
          <cell r="J34">
            <v>1942.370838</v>
          </cell>
          <cell r="K34">
            <v>1942.370838</v>
          </cell>
          <cell r="L34">
            <v>1942.370838</v>
          </cell>
          <cell r="M34">
            <v>1942.370838</v>
          </cell>
          <cell r="N34">
            <v>1942.370838</v>
          </cell>
          <cell r="O34">
            <v>1942.370838</v>
          </cell>
          <cell r="P34">
            <v>1942.370838</v>
          </cell>
          <cell r="Q34">
            <v>1942.370838</v>
          </cell>
          <cell r="R34">
            <v>1942.370838</v>
          </cell>
          <cell r="S34">
            <v>1942.370838</v>
          </cell>
          <cell r="T34">
            <v>1942.370838</v>
          </cell>
          <cell r="U34">
            <v>1942.370838</v>
          </cell>
          <cell r="V34">
            <v>1942.370838</v>
          </cell>
          <cell r="W34">
            <v>1942.370838</v>
          </cell>
          <cell r="X34">
            <v>1942.370838</v>
          </cell>
          <cell r="Y34">
            <v>1942.370838</v>
          </cell>
        </row>
        <row r="36">
          <cell r="B36">
            <v>1430</v>
          </cell>
          <cell r="C36">
            <v>1458.8</v>
          </cell>
          <cell r="D36">
            <v>1571.07</v>
          </cell>
          <cell r="E36">
            <v>1653.52</v>
          </cell>
          <cell r="F36">
            <v>1982.26</v>
          </cell>
          <cell r="G36">
            <v>1827.5400000000002</v>
          </cell>
          <cell r="H36" t="e">
            <v>#N/A</v>
          </cell>
          <cell r="I36" t="e">
            <v>#N/A</v>
          </cell>
          <cell r="J36" t="e">
            <v>#N/A</v>
          </cell>
          <cell r="K36" t="e">
            <v>#N/A</v>
          </cell>
          <cell r="L36" t="e">
            <v>#N/A</v>
          </cell>
          <cell r="M36" t="e">
            <v>#N/A</v>
          </cell>
          <cell r="N36" t="e">
            <v>#N/A</v>
          </cell>
          <cell r="O36" t="e">
            <v>#N/A</v>
          </cell>
          <cell r="P36" t="e">
            <v>#N/A</v>
          </cell>
          <cell r="Q36" t="e">
            <v>#N/A</v>
          </cell>
          <cell r="R36" t="e">
            <v>#N/A</v>
          </cell>
          <cell r="S36" t="e">
            <v>#N/A</v>
          </cell>
          <cell r="T36" t="e">
            <v>#N/A</v>
          </cell>
          <cell r="U36" t="e">
            <v>#N/A</v>
          </cell>
          <cell r="V36" t="e">
            <v>#N/A</v>
          </cell>
          <cell r="W36" t="e">
            <v>#N/A</v>
          </cell>
          <cell r="X36" t="e">
            <v>#N/A</v>
          </cell>
          <cell r="Y36" t="e">
            <v>#N/A</v>
          </cell>
        </row>
        <row r="37">
          <cell r="B37">
            <v>1734.25</v>
          </cell>
          <cell r="C37">
            <v>1918</v>
          </cell>
          <cell r="D37">
            <v>2014.71</v>
          </cell>
          <cell r="E37">
            <v>2009.41</v>
          </cell>
          <cell r="F37">
            <v>2107.5</v>
          </cell>
          <cell r="G37">
            <v>1920.73</v>
          </cell>
          <cell r="H37">
            <v>2020.7070819999999</v>
          </cell>
          <cell r="I37">
            <v>2085.0763999999999</v>
          </cell>
          <cell r="J37">
            <v>2158.0540739999997</v>
          </cell>
          <cell r="K37">
            <v>2158.0540739999997</v>
          </cell>
          <cell r="L37">
            <v>2158.0540739999997</v>
          </cell>
          <cell r="M37">
            <v>2158.0540739999997</v>
          </cell>
          <cell r="N37">
            <v>2158.0540739999997</v>
          </cell>
          <cell r="O37">
            <v>2158.0540739999997</v>
          </cell>
          <cell r="P37">
            <v>2158.0540739999997</v>
          </cell>
          <cell r="Q37">
            <v>2158.0540739999997</v>
          </cell>
          <cell r="R37">
            <v>2158.0540739999997</v>
          </cell>
          <cell r="S37">
            <v>2158.0540739999997</v>
          </cell>
          <cell r="T37">
            <v>2158.0540739999997</v>
          </cell>
          <cell r="U37">
            <v>2158.0540739999997</v>
          </cell>
          <cell r="V37">
            <v>2158.0540739999997</v>
          </cell>
          <cell r="W37">
            <v>2158.0540739999997</v>
          </cell>
          <cell r="X37">
            <v>2158.0540739999997</v>
          </cell>
          <cell r="Y37">
            <v>2158.0540739999997</v>
          </cell>
        </row>
        <row r="39">
          <cell r="B39">
            <v>1606.8</v>
          </cell>
          <cell r="C39">
            <v>1643</v>
          </cell>
          <cell r="D39">
            <v>1379.5444521686654</v>
          </cell>
          <cell r="E39">
            <v>1485.5</v>
          </cell>
          <cell r="F39">
            <v>1716.5</v>
          </cell>
          <cell r="G39">
            <v>1714.5</v>
          </cell>
          <cell r="H39">
            <v>1652.4173740000001</v>
          </cell>
          <cell r="I39">
            <v>1811.6616000000001</v>
          </cell>
          <cell r="J39">
            <v>1875.0697560000001</v>
          </cell>
          <cell r="K39">
            <v>1875.0697560000001</v>
          </cell>
          <cell r="L39">
            <v>1875.0697560000001</v>
          </cell>
          <cell r="M39">
            <v>1875.0697560000001</v>
          </cell>
          <cell r="N39">
            <v>1875.0697560000001</v>
          </cell>
          <cell r="O39">
            <v>1875.0697560000001</v>
          </cell>
          <cell r="P39">
            <v>1875.0697560000001</v>
          </cell>
          <cell r="Q39">
            <v>1875.0697560000001</v>
          </cell>
          <cell r="R39">
            <v>1875.0697560000001</v>
          </cell>
          <cell r="S39">
            <v>1875.0697560000001</v>
          </cell>
          <cell r="T39">
            <v>1875.0697560000001</v>
          </cell>
          <cell r="U39">
            <v>1875.0697560000001</v>
          </cell>
          <cell r="V39">
            <v>1875.0697560000001</v>
          </cell>
          <cell r="W39">
            <v>1875.0697560000001</v>
          </cell>
          <cell r="X39">
            <v>1875.0697560000001</v>
          </cell>
          <cell r="Y39">
            <v>1875.0697560000001</v>
          </cell>
        </row>
        <row r="47">
          <cell r="B47">
            <v>45</v>
          </cell>
          <cell r="C47">
            <v>30</v>
          </cell>
          <cell r="D47">
            <v>30</v>
          </cell>
          <cell r="E47">
            <v>59</v>
          </cell>
          <cell r="F47">
            <v>50</v>
          </cell>
          <cell r="G47">
            <v>60</v>
          </cell>
          <cell r="H47">
            <v>50</v>
          </cell>
          <cell r="I47">
            <v>75</v>
          </cell>
          <cell r="J47">
            <v>75</v>
          </cell>
          <cell r="K47">
            <v>75</v>
          </cell>
          <cell r="L47">
            <v>75</v>
          </cell>
          <cell r="M47">
            <v>65</v>
          </cell>
          <cell r="N47">
            <v>50</v>
          </cell>
          <cell r="O47">
            <v>50</v>
          </cell>
          <cell r="P47">
            <v>50</v>
          </cell>
          <cell r="Q47">
            <v>50</v>
          </cell>
          <cell r="R47">
            <v>50</v>
          </cell>
          <cell r="S47">
            <v>50</v>
          </cell>
          <cell r="T47">
            <v>50</v>
          </cell>
          <cell r="U47">
            <v>50</v>
          </cell>
          <cell r="V47">
            <v>50</v>
          </cell>
          <cell r="W47">
            <v>50</v>
          </cell>
          <cell r="X47">
            <v>50</v>
          </cell>
          <cell r="Y47">
            <v>50</v>
          </cell>
        </row>
        <row r="48">
          <cell r="B48">
            <v>37</v>
          </cell>
          <cell r="C48">
            <v>42</v>
          </cell>
          <cell r="D48">
            <v>29</v>
          </cell>
          <cell r="E48">
            <v>26</v>
          </cell>
          <cell r="F48">
            <v>26</v>
          </cell>
          <cell r="G48">
            <v>6</v>
          </cell>
          <cell r="H48">
            <v>8</v>
          </cell>
          <cell r="I48">
            <v>11.5</v>
          </cell>
          <cell r="J48">
            <v>10.5</v>
          </cell>
          <cell r="K48">
            <v>10.5</v>
          </cell>
          <cell r="L48">
            <v>10.5</v>
          </cell>
          <cell r="M48">
            <v>10.5</v>
          </cell>
          <cell r="N48">
            <v>10.5</v>
          </cell>
          <cell r="O48">
            <v>10.5</v>
          </cell>
          <cell r="P48">
            <v>10.5</v>
          </cell>
          <cell r="Q48">
            <v>10.5</v>
          </cell>
          <cell r="R48">
            <v>10.5</v>
          </cell>
          <cell r="S48">
            <v>10.5</v>
          </cell>
          <cell r="T48">
            <v>10.5</v>
          </cell>
          <cell r="U48">
            <v>10.5</v>
          </cell>
          <cell r="V48">
            <v>10.5</v>
          </cell>
          <cell r="W48">
            <v>10.5</v>
          </cell>
          <cell r="X48">
            <v>10.5</v>
          </cell>
          <cell r="Y48">
            <v>10.5</v>
          </cell>
        </row>
        <row r="49">
          <cell r="B49">
            <v>22</v>
          </cell>
          <cell r="C49">
            <v>23</v>
          </cell>
          <cell r="D49">
            <v>23</v>
          </cell>
          <cell r="E49">
            <v>15</v>
          </cell>
          <cell r="F49">
            <v>15</v>
          </cell>
          <cell r="G49">
            <v>15</v>
          </cell>
          <cell r="H49">
            <v>7</v>
          </cell>
          <cell r="I49">
            <v>4.6100000000000012</v>
          </cell>
          <cell r="J49">
            <v>4.9600000000000009</v>
          </cell>
          <cell r="K49">
            <v>4.9600000000000009</v>
          </cell>
          <cell r="L49">
            <v>6</v>
          </cell>
          <cell r="M49">
            <v>8</v>
          </cell>
          <cell r="N49">
            <v>8</v>
          </cell>
          <cell r="O49">
            <v>8</v>
          </cell>
          <cell r="P49">
            <v>8</v>
          </cell>
          <cell r="Q49">
            <v>8</v>
          </cell>
          <cell r="R49">
            <v>8</v>
          </cell>
          <cell r="S49">
            <v>8</v>
          </cell>
          <cell r="T49">
            <v>8</v>
          </cell>
          <cell r="U49">
            <v>8</v>
          </cell>
          <cell r="V49">
            <v>8</v>
          </cell>
          <cell r="W49">
            <v>8</v>
          </cell>
          <cell r="X49">
            <v>8</v>
          </cell>
          <cell r="Y49">
            <v>8</v>
          </cell>
        </row>
        <row r="53">
          <cell r="B53">
            <v>36</v>
          </cell>
          <cell r="C53">
            <v>29</v>
          </cell>
          <cell r="D53">
            <v>29</v>
          </cell>
          <cell r="E53">
            <v>27</v>
          </cell>
          <cell r="F53">
            <v>21.85</v>
          </cell>
          <cell r="G53">
            <v>5.38</v>
          </cell>
          <cell r="H53">
            <v>8.9</v>
          </cell>
          <cell r="I53">
            <v>20.079999999999998</v>
          </cell>
          <cell r="J53">
            <v>25.08</v>
          </cell>
          <cell r="K53">
            <v>25.08</v>
          </cell>
          <cell r="L53">
            <v>25.08</v>
          </cell>
          <cell r="M53">
            <v>25.08</v>
          </cell>
          <cell r="N53">
            <v>25.08</v>
          </cell>
          <cell r="O53">
            <v>25.08</v>
          </cell>
          <cell r="P53">
            <v>25.08</v>
          </cell>
          <cell r="Q53">
            <v>25.08</v>
          </cell>
          <cell r="R53">
            <v>25.08</v>
          </cell>
          <cell r="S53">
            <v>25.08</v>
          </cell>
          <cell r="T53">
            <v>25.08</v>
          </cell>
          <cell r="U53">
            <v>25.08</v>
          </cell>
          <cell r="V53">
            <v>25.08</v>
          </cell>
          <cell r="W53">
            <v>25.08</v>
          </cell>
          <cell r="X53">
            <v>25.08</v>
          </cell>
          <cell r="Y53">
            <v>25.08</v>
          </cell>
        </row>
        <row r="54">
          <cell r="G54">
            <v>20</v>
          </cell>
          <cell r="H54">
            <v>20</v>
          </cell>
          <cell r="I54">
            <v>20</v>
          </cell>
          <cell r="J54">
            <v>60</v>
          </cell>
          <cell r="K54">
            <v>60</v>
          </cell>
          <cell r="L54">
            <v>60</v>
          </cell>
          <cell r="M54">
            <v>60</v>
          </cell>
          <cell r="N54">
            <v>60</v>
          </cell>
          <cell r="O54">
            <v>60</v>
          </cell>
          <cell r="P54">
            <v>60</v>
          </cell>
          <cell r="Q54">
            <v>60</v>
          </cell>
          <cell r="R54">
            <v>60</v>
          </cell>
          <cell r="S54">
            <v>60</v>
          </cell>
          <cell r="T54">
            <v>60</v>
          </cell>
          <cell r="U54">
            <v>60</v>
          </cell>
          <cell r="V54">
            <v>60</v>
          </cell>
          <cell r="W54">
            <v>60</v>
          </cell>
          <cell r="X54">
            <v>60</v>
          </cell>
          <cell r="Y54">
            <v>60</v>
          </cell>
        </row>
        <row r="55">
          <cell r="G55">
            <v>20</v>
          </cell>
          <cell r="H55">
            <v>20</v>
          </cell>
          <cell r="I55">
            <v>20</v>
          </cell>
          <cell r="J55">
            <v>60</v>
          </cell>
          <cell r="K55">
            <v>60</v>
          </cell>
          <cell r="L55">
            <v>60</v>
          </cell>
          <cell r="M55">
            <v>60</v>
          </cell>
          <cell r="N55">
            <v>60</v>
          </cell>
          <cell r="O55">
            <v>60</v>
          </cell>
          <cell r="P55">
            <v>60</v>
          </cell>
          <cell r="Q55">
            <v>60</v>
          </cell>
          <cell r="R55">
            <v>60</v>
          </cell>
          <cell r="S55">
            <v>60</v>
          </cell>
          <cell r="T55">
            <v>60</v>
          </cell>
          <cell r="U55">
            <v>60</v>
          </cell>
          <cell r="V55">
            <v>60</v>
          </cell>
          <cell r="W55">
            <v>60</v>
          </cell>
          <cell r="X55">
            <v>60</v>
          </cell>
          <cell r="Y55">
            <v>60</v>
          </cell>
        </row>
        <row r="59">
          <cell r="B59">
            <v>40</v>
          </cell>
          <cell r="C59">
            <v>30</v>
          </cell>
          <cell r="D59">
            <v>30</v>
          </cell>
          <cell r="E59">
            <v>34</v>
          </cell>
          <cell r="F59">
            <v>40</v>
          </cell>
          <cell r="G59">
            <v>50</v>
          </cell>
          <cell r="H59">
            <v>40</v>
          </cell>
          <cell r="I59">
            <v>75</v>
          </cell>
          <cell r="J59">
            <v>70</v>
          </cell>
          <cell r="K59">
            <v>60</v>
          </cell>
          <cell r="L59">
            <v>50</v>
          </cell>
          <cell r="M59">
            <v>50</v>
          </cell>
          <cell r="N59">
            <v>50</v>
          </cell>
          <cell r="O59">
            <v>50</v>
          </cell>
          <cell r="P59">
            <v>50</v>
          </cell>
          <cell r="Q59">
            <v>50</v>
          </cell>
          <cell r="R59">
            <v>50</v>
          </cell>
          <cell r="S59">
            <v>50</v>
          </cell>
          <cell r="T59">
            <v>50</v>
          </cell>
          <cell r="U59">
            <v>50</v>
          </cell>
          <cell r="V59">
            <v>50</v>
          </cell>
          <cell r="W59">
            <v>50</v>
          </cell>
          <cell r="X59">
            <v>50</v>
          </cell>
          <cell r="Y59">
            <v>50</v>
          </cell>
        </row>
        <row r="60">
          <cell r="B60">
            <v>32</v>
          </cell>
          <cell r="C60">
            <v>42</v>
          </cell>
          <cell r="D60">
            <v>29</v>
          </cell>
          <cell r="E60">
            <v>26</v>
          </cell>
          <cell r="F60">
            <v>26</v>
          </cell>
          <cell r="G60">
            <v>6</v>
          </cell>
          <cell r="H60">
            <v>8</v>
          </cell>
          <cell r="I60">
            <v>11.5</v>
          </cell>
          <cell r="J60">
            <v>10.5</v>
          </cell>
          <cell r="K60">
            <v>10.5</v>
          </cell>
          <cell r="L60">
            <v>10.5</v>
          </cell>
          <cell r="M60">
            <v>10.5</v>
          </cell>
          <cell r="N60">
            <v>10.5</v>
          </cell>
          <cell r="O60">
            <v>10.5</v>
          </cell>
          <cell r="P60">
            <v>10.5</v>
          </cell>
          <cell r="Q60">
            <v>10.5</v>
          </cell>
          <cell r="R60">
            <v>10.5</v>
          </cell>
          <cell r="S60">
            <v>10.5</v>
          </cell>
          <cell r="T60">
            <v>10.5</v>
          </cell>
          <cell r="U60">
            <v>10.5</v>
          </cell>
          <cell r="V60">
            <v>10.5</v>
          </cell>
          <cell r="W60">
            <v>10.5</v>
          </cell>
          <cell r="X60">
            <v>10.5</v>
          </cell>
          <cell r="Y60">
            <v>10.5</v>
          </cell>
        </row>
        <row r="61">
          <cell r="B61">
            <v>13</v>
          </cell>
          <cell r="C61">
            <v>9</v>
          </cell>
          <cell r="D61">
            <v>24</v>
          </cell>
          <cell r="E61">
            <v>15</v>
          </cell>
          <cell r="F61">
            <v>15</v>
          </cell>
          <cell r="G61">
            <v>15</v>
          </cell>
          <cell r="H61">
            <v>7</v>
          </cell>
          <cell r="I61">
            <v>4.6100000000000012</v>
          </cell>
          <cell r="J61">
            <v>4.9600000000000009</v>
          </cell>
          <cell r="K61">
            <v>4.9600000000000009</v>
          </cell>
          <cell r="L61">
            <v>6</v>
          </cell>
          <cell r="M61">
            <v>8</v>
          </cell>
          <cell r="N61">
            <v>8</v>
          </cell>
          <cell r="O61">
            <v>8</v>
          </cell>
          <cell r="P61">
            <v>8</v>
          </cell>
          <cell r="Q61">
            <v>8</v>
          </cell>
          <cell r="R61">
            <v>8</v>
          </cell>
          <cell r="S61">
            <v>8</v>
          </cell>
          <cell r="T61">
            <v>8</v>
          </cell>
          <cell r="U61">
            <v>8</v>
          </cell>
          <cell r="V61">
            <v>8</v>
          </cell>
          <cell r="W61">
            <v>8</v>
          </cell>
          <cell r="X61">
            <v>8</v>
          </cell>
          <cell r="Y61">
            <v>8</v>
          </cell>
        </row>
        <row r="63">
          <cell r="B63">
            <v>30</v>
          </cell>
          <cell r="C63">
            <v>30</v>
          </cell>
          <cell r="D63">
            <v>30</v>
          </cell>
          <cell r="E63">
            <v>30</v>
          </cell>
          <cell r="F63">
            <v>30</v>
          </cell>
          <cell r="G63">
            <v>30</v>
          </cell>
          <cell r="H63">
            <v>30</v>
          </cell>
          <cell r="I63">
            <v>30</v>
          </cell>
          <cell r="J63">
            <v>35</v>
          </cell>
          <cell r="K63">
            <v>40</v>
          </cell>
          <cell r="L63">
            <v>40</v>
          </cell>
          <cell r="M63">
            <v>40</v>
          </cell>
          <cell r="N63">
            <v>40</v>
          </cell>
          <cell r="O63">
            <v>40</v>
          </cell>
          <cell r="P63">
            <v>40</v>
          </cell>
          <cell r="Q63">
            <v>40</v>
          </cell>
          <cell r="R63">
            <v>40</v>
          </cell>
          <cell r="S63">
            <v>40</v>
          </cell>
          <cell r="T63">
            <v>40</v>
          </cell>
          <cell r="U63">
            <v>40</v>
          </cell>
          <cell r="V63">
            <v>40</v>
          </cell>
          <cell r="W63">
            <v>40</v>
          </cell>
          <cell r="X63">
            <v>40</v>
          </cell>
          <cell r="Y63">
            <v>40</v>
          </cell>
        </row>
        <row r="65">
          <cell r="B65">
            <v>2</v>
          </cell>
          <cell r="C65">
            <v>1</v>
          </cell>
          <cell r="D65">
            <v>10</v>
          </cell>
          <cell r="E65">
            <v>24</v>
          </cell>
          <cell r="F65">
            <v>37.900000000000006</v>
          </cell>
          <cell r="G65">
            <v>12</v>
          </cell>
          <cell r="H65">
            <v>12.4</v>
          </cell>
          <cell r="I65">
            <v>16.149999999999999</v>
          </cell>
          <cell r="J65">
            <v>21.15</v>
          </cell>
          <cell r="K65">
            <v>21.15</v>
          </cell>
          <cell r="L65">
            <v>21.15</v>
          </cell>
          <cell r="M65">
            <v>21.15</v>
          </cell>
          <cell r="N65">
            <v>21.15</v>
          </cell>
          <cell r="O65">
            <v>21.15</v>
          </cell>
          <cell r="P65">
            <v>21.15</v>
          </cell>
          <cell r="Q65">
            <v>21.15</v>
          </cell>
          <cell r="R65">
            <v>21.15</v>
          </cell>
          <cell r="S65">
            <v>21.15</v>
          </cell>
          <cell r="T65">
            <v>21.15</v>
          </cell>
          <cell r="U65">
            <v>21.15</v>
          </cell>
          <cell r="V65">
            <v>21.15</v>
          </cell>
          <cell r="W65">
            <v>21.15</v>
          </cell>
          <cell r="X65">
            <v>21.15</v>
          </cell>
          <cell r="Y65">
            <v>21.15</v>
          </cell>
        </row>
        <row r="66">
          <cell r="G66">
            <v>20</v>
          </cell>
          <cell r="H66">
            <v>20</v>
          </cell>
          <cell r="I66">
            <v>20</v>
          </cell>
          <cell r="J66">
            <v>60</v>
          </cell>
          <cell r="K66">
            <v>60</v>
          </cell>
          <cell r="L66">
            <v>60</v>
          </cell>
          <cell r="M66">
            <v>60</v>
          </cell>
          <cell r="N66">
            <v>60</v>
          </cell>
          <cell r="O66">
            <v>60</v>
          </cell>
          <cell r="P66">
            <v>60</v>
          </cell>
          <cell r="Q66">
            <v>60</v>
          </cell>
          <cell r="R66">
            <v>60</v>
          </cell>
          <cell r="S66">
            <v>60</v>
          </cell>
          <cell r="T66">
            <v>60</v>
          </cell>
          <cell r="U66">
            <v>60</v>
          </cell>
          <cell r="V66">
            <v>60</v>
          </cell>
          <cell r="W66">
            <v>60</v>
          </cell>
          <cell r="X66">
            <v>60</v>
          </cell>
          <cell r="Y66">
            <v>60</v>
          </cell>
        </row>
        <row r="67">
          <cell r="G67">
            <v>20</v>
          </cell>
          <cell r="H67">
            <v>20</v>
          </cell>
          <cell r="I67">
            <v>20</v>
          </cell>
          <cell r="J67">
            <v>60</v>
          </cell>
          <cell r="K67">
            <v>60</v>
          </cell>
          <cell r="L67">
            <v>60</v>
          </cell>
          <cell r="M67">
            <v>60</v>
          </cell>
          <cell r="N67">
            <v>60</v>
          </cell>
          <cell r="O67">
            <v>60</v>
          </cell>
          <cell r="P67">
            <v>60</v>
          </cell>
          <cell r="Q67">
            <v>60</v>
          </cell>
          <cell r="R67">
            <v>60</v>
          </cell>
          <cell r="S67">
            <v>60</v>
          </cell>
          <cell r="T67">
            <v>60</v>
          </cell>
          <cell r="U67">
            <v>60</v>
          </cell>
          <cell r="V67">
            <v>60</v>
          </cell>
          <cell r="W67">
            <v>60</v>
          </cell>
          <cell r="X67">
            <v>60</v>
          </cell>
          <cell r="Y67">
            <v>60</v>
          </cell>
        </row>
        <row r="71">
          <cell r="B71">
            <v>30</v>
          </cell>
          <cell r="C71">
            <v>30</v>
          </cell>
          <cell r="D71">
            <v>30</v>
          </cell>
          <cell r="E71">
            <v>59</v>
          </cell>
          <cell r="F71">
            <v>50</v>
          </cell>
          <cell r="G71">
            <v>60</v>
          </cell>
          <cell r="H71">
            <v>50</v>
          </cell>
          <cell r="I71">
            <v>75</v>
          </cell>
          <cell r="J71">
            <v>70</v>
          </cell>
          <cell r="K71">
            <v>60</v>
          </cell>
          <cell r="L71">
            <v>50</v>
          </cell>
          <cell r="M71">
            <v>50</v>
          </cell>
          <cell r="N71">
            <v>50</v>
          </cell>
          <cell r="O71">
            <v>50</v>
          </cell>
          <cell r="P71">
            <v>50</v>
          </cell>
          <cell r="Q71">
            <v>50</v>
          </cell>
          <cell r="R71">
            <v>50</v>
          </cell>
          <cell r="S71">
            <v>50</v>
          </cell>
          <cell r="T71">
            <v>50</v>
          </cell>
          <cell r="U71">
            <v>50</v>
          </cell>
          <cell r="V71">
            <v>50</v>
          </cell>
          <cell r="W71">
            <v>50</v>
          </cell>
          <cell r="X71">
            <v>50</v>
          </cell>
          <cell r="Y71">
            <v>50</v>
          </cell>
        </row>
        <row r="72">
          <cell r="B72">
            <v>32</v>
          </cell>
          <cell r="C72">
            <v>27</v>
          </cell>
          <cell r="D72">
            <v>27</v>
          </cell>
          <cell r="E72">
            <v>26</v>
          </cell>
          <cell r="F72">
            <v>26</v>
          </cell>
          <cell r="G72">
            <v>6</v>
          </cell>
          <cell r="H72">
            <v>8</v>
          </cell>
          <cell r="I72">
            <v>11.5</v>
          </cell>
          <cell r="J72">
            <v>10.5</v>
          </cell>
          <cell r="K72">
            <v>10.5</v>
          </cell>
          <cell r="L72">
            <v>10.5</v>
          </cell>
          <cell r="M72">
            <v>10.5</v>
          </cell>
          <cell r="N72">
            <v>10.5</v>
          </cell>
          <cell r="O72">
            <v>10.5</v>
          </cell>
          <cell r="P72">
            <v>10.5</v>
          </cell>
          <cell r="Q72">
            <v>10.5</v>
          </cell>
          <cell r="R72">
            <v>10.5</v>
          </cell>
          <cell r="S72">
            <v>10.5</v>
          </cell>
          <cell r="T72">
            <v>10.5</v>
          </cell>
          <cell r="U72">
            <v>10.5</v>
          </cell>
          <cell r="V72">
            <v>10.5</v>
          </cell>
          <cell r="W72">
            <v>10.5</v>
          </cell>
          <cell r="X72">
            <v>10.5</v>
          </cell>
          <cell r="Y72">
            <v>10.5</v>
          </cell>
        </row>
        <row r="73">
          <cell r="E73">
            <v>15</v>
          </cell>
          <cell r="F73">
            <v>15</v>
          </cell>
          <cell r="G73">
            <v>15</v>
          </cell>
          <cell r="H73">
            <v>7</v>
          </cell>
          <cell r="I73">
            <v>4.6100000000000012</v>
          </cell>
          <cell r="J73">
            <v>4.9600000000000009</v>
          </cell>
          <cell r="K73">
            <v>4.9600000000000009</v>
          </cell>
          <cell r="L73">
            <v>6</v>
          </cell>
          <cell r="M73">
            <v>8</v>
          </cell>
          <cell r="N73">
            <v>8</v>
          </cell>
          <cell r="O73">
            <v>8</v>
          </cell>
          <cell r="P73">
            <v>8</v>
          </cell>
          <cell r="Q73">
            <v>8</v>
          </cell>
          <cell r="R73">
            <v>8</v>
          </cell>
          <cell r="S73">
            <v>8</v>
          </cell>
          <cell r="T73">
            <v>8</v>
          </cell>
          <cell r="U73">
            <v>8</v>
          </cell>
          <cell r="V73">
            <v>8</v>
          </cell>
          <cell r="W73">
            <v>8</v>
          </cell>
          <cell r="X73">
            <v>8</v>
          </cell>
          <cell r="Y73">
            <v>8</v>
          </cell>
        </row>
        <row r="75">
          <cell r="B75">
            <v>10</v>
          </cell>
          <cell r="C75">
            <v>9</v>
          </cell>
          <cell r="D75">
            <v>9</v>
          </cell>
          <cell r="E75">
            <v>15</v>
          </cell>
          <cell r="F75">
            <v>15</v>
          </cell>
          <cell r="G75">
            <v>15</v>
          </cell>
          <cell r="H75">
            <v>7</v>
          </cell>
          <cell r="I75">
            <v>4.6100000000000012</v>
          </cell>
          <cell r="J75">
            <v>4.9600000000000009</v>
          </cell>
          <cell r="K75">
            <v>4.9600000000000009</v>
          </cell>
          <cell r="L75">
            <v>6</v>
          </cell>
          <cell r="M75">
            <v>8</v>
          </cell>
          <cell r="N75">
            <v>8</v>
          </cell>
          <cell r="O75">
            <v>8</v>
          </cell>
          <cell r="P75">
            <v>8</v>
          </cell>
          <cell r="Q75">
            <v>8</v>
          </cell>
          <cell r="R75">
            <v>8</v>
          </cell>
          <cell r="S75">
            <v>8</v>
          </cell>
          <cell r="T75">
            <v>8</v>
          </cell>
          <cell r="U75">
            <v>8</v>
          </cell>
          <cell r="V75">
            <v>8</v>
          </cell>
          <cell r="W75">
            <v>8</v>
          </cell>
          <cell r="X75">
            <v>8</v>
          </cell>
          <cell r="Y75">
            <v>8</v>
          </cell>
        </row>
        <row r="76">
          <cell r="B76">
            <v>30</v>
          </cell>
          <cell r="C76">
            <v>30</v>
          </cell>
          <cell r="D76">
            <v>30</v>
          </cell>
          <cell r="E76">
            <v>30</v>
          </cell>
          <cell r="F76">
            <v>30</v>
          </cell>
          <cell r="G76">
            <v>30</v>
          </cell>
          <cell r="H76">
            <v>30</v>
          </cell>
          <cell r="I76">
            <v>30</v>
          </cell>
          <cell r="J76">
            <v>35</v>
          </cell>
          <cell r="K76">
            <v>40</v>
          </cell>
          <cell r="L76">
            <v>40</v>
          </cell>
          <cell r="M76">
            <v>40</v>
          </cell>
          <cell r="N76">
            <v>40</v>
          </cell>
          <cell r="O76">
            <v>40</v>
          </cell>
          <cell r="P76">
            <v>40</v>
          </cell>
          <cell r="Q76">
            <v>40</v>
          </cell>
          <cell r="R76">
            <v>40</v>
          </cell>
          <cell r="S76">
            <v>40</v>
          </cell>
          <cell r="T76">
            <v>40</v>
          </cell>
          <cell r="U76">
            <v>40</v>
          </cell>
          <cell r="V76">
            <v>40</v>
          </cell>
          <cell r="W76">
            <v>40</v>
          </cell>
          <cell r="X76">
            <v>40</v>
          </cell>
          <cell r="Y76">
            <v>40</v>
          </cell>
        </row>
        <row r="78">
          <cell r="B78">
            <v>27</v>
          </cell>
          <cell r="C78">
            <v>26</v>
          </cell>
          <cell r="D78">
            <v>26</v>
          </cell>
          <cell r="E78">
            <v>24</v>
          </cell>
          <cell r="F78">
            <v>21.85</v>
          </cell>
          <cell r="G78">
            <v>4.25</v>
          </cell>
          <cell r="H78">
            <v>6.2</v>
          </cell>
          <cell r="I78">
            <v>17.68</v>
          </cell>
          <cell r="J78">
            <v>22.68</v>
          </cell>
          <cell r="K78">
            <v>22.68</v>
          </cell>
          <cell r="L78">
            <v>22.68</v>
          </cell>
          <cell r="M78">
            <v>22.68</v>
          </cell>
          <cell r="N78">
            <v>22.68</v>
          </cell>
          <cell r="O78">
            <v>22.68</v>
          </cell>
          <cell r="P78">
            <v>22.68</v>
          </cell>
          <cell r="Q78">
            <v>22.68</v>
          </cell>
          <cell r="R78">
            <v>22.68</v>
          </cell>
          <cell r="S78">
            <v>22.68</v>
          </cell>
          <cell r="T78">
            <v>22.68</v>
          </cell>
          <cell r="U78">
            <v>22.68</v>
          </cell>
          <cell r="V78">
            <v>22.68</v>
          </cell>
          <cell r="W78">
            <v>22.68</v>
          </cell>
          <cell r="X78">
            <v>22.68</v>
          </cell>
          <cell r="Y78">
            <v>22.68</v>
          </cell>
        </row>
        <row r="79">
          <cell r="G79">
            <v>20</v>
          </cell>
          <cell r="H79">
            <v>20</v>
          </cell>
          <cell r="I79">
            <v>20</v>
          </cell>
          <cell r="J79">
            <v>60</v>
          </cell>
          <cell r="K79">
            <v>60</v>
          </cell>
          <cell r="L79">
            <v>60</v>
          </cell>
          <cell r="M79">
            <v>60</v>
          </cell>
          <cell r="N79">
            <v>60</v>
          </cell>
          <cell r="O79">
            <v>60</v>
          </cell>
          <cell r="P79">
            <v>60</v>
          </cell>
          <cell r="Q79">
            <v>60</v>
          </cell>
          <cell r="R79">
            <v>60</v>
          </cell>
          <cell r="S79">
            <v>60</v>
          </cell>
          <cell r="T79">
            <v>60</v>
          </cell>
          <cell r="U79">
            <v>60</v>
          </cell>
          <cell r="V79">
            <v>60</v>
          </cell>
          <cell r="W79">
            <v>60</v>
          </cell>
          <cell r="X79">
            <v>60</v>
          </cell>
          <cell r="Y79">
            <v>60</v>
          </cell>
        </row>
        <row r="80">
          <cell r="G80">
            <v>20</v>
          </cell>
          <cell r="H80">
            <v>20</v>
          </cell>
          <cell r="I80">
            <v>20</v>
          </cell>
          <cell r="J80">
            <v>20</v>
          </cell>
          <cell r="K80">
            <v>20</v>
          </cell>
          <cell r="L80">
            <v>20</v>
          </cell>
          <cell r="M80">
            <v>20</v>
          </cell>
          <cell r="N80">
            <v>20</v>
          </cell>
          <cell r="O80">
            <v>20</v>
          </cell>
          <cell r="P80">
            <v>20</v>
          </cell>
          <cell r="Q80">
            <v>20</v>
          </cell>
          <cell r="R80">
            <v>20</v>
          </cell>
          <cell r="S80">
            <v>20</v>
          </cell>
          <cell r="T80">
            <v>20</v>
          </cell>
          <cell r="U80">
            <v>20</v>
          </cell>
          <cell r="V80">
            <v>20</v>
          </cell>
          <cell r="W80">
            <v>20</v>
          </cell>
          <cell r="X80">
            <v>20</v>
          </cell>
          <cell r="Y80">
            <v>20</v>
          </cell>
        </row>
        <row r="85">
          <cell r="G85" t="e">
            <v>#N/A</v>
          </cell>
          <cell r="H85" t="e">
            <v>#N/A</v>
          </cell>
          <cell r="I85">
            <v>0</v>
          </cell>
          <cell r="J85">
            <v>0</v>
          </cell>
          <cell r="K85">
            <v>0</v>
          </cell>
          <cell r="L85">
            <v>0</v>
          </cell>
          <cell r="M85">
            <v>0</v>
          </cell>
          <cell r="N85">
            <v>0</v>
          </cell>
          <cell r="O85">
            <v>0</v>
          </cell>
          <cell r="P85">
            <v>0</v>
          </cell>
          <cell r="Q85">
            <v>0</v>
          </cell>
          <cell r="R85">
            <v>0</v>
          </cell>
          <cell r="S85">
            <v>0</v>
          </cell>
          <cell r="T85">
            <v>0</v>
          </cell>
          <cell r="U85">
            <v>0</v>
          </cell>
          <cell r="V85">
            <v>0</v>
          </cell>
          <cell r="W85">
            <v>0</v>
          </cell>
          <cell r="X85">
            <v>0</v>
          </cell>
          <cell r="Y85">
            <v>0</v>
          </cell>
        </row>
        <row r="86">
          <cell r="G86" t="e">
            <v>#N/A</v>
          </cell>
          <cell r="H86" t="e">
            <v>#N/A</v>
          </cell>
          <cell r="I86">
            <v>0</v>
          </cell>
          <cell r="J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row>
        <row r="87">
          <cell r="G87" t="e">
            <v>#N/A</v>
          </cell>
          <cell r="H87" t="e">
            <v>#N/A</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row>
        <row r="88">
          <cell r="G88" t="e">
            <v>#N/A</v>
          </cell>
          <cell r="H88" t="e">
            <v>#N/A</v>
          </cell>
          <cell r="I88">
            <v>0</v>
          </cell>
          <cell r="J88">
            <v>0</v>
          </cell>
          <cell r="K88">
            <v>0</v>
          </cell>
          <cell r="L88">
            <v>0</v>
          </cell>
          <cell r="M88">
            <v>0</v>
          </cell>
          <cell r="N88">
            <v>0</v>
          </cell>
          <cell r="O88">
            <v>0</v>
          </cell>
          <cell r="P88">
            <v>0</v>
          </cell>
          <cell r="Q88">
            <v>0</v>
          </cell>
          <cell r="R88">
            <v>0</v>
          </cell>
          <cell r="S88">
            <v>0</v>
          </cell>
          <cell r="T88">
            <v>0</v>
          </cell>
          <cell r="U88">
            <v>0</v>
          </cell>
          <cell r="V88">
            <v>0</v>
          </cell>
          <cell r="W88">
            <v>0</v>
          </cell>
          <cell r="X88">
            <v>0</v>
          </cell>
          <cell r="Y88">
            <v>0</v>
          </cell>
        </row>
        <row r="90">
          <cell r="G90" t="e">
            <v>#N/A</v>
          </cell>
          <cell r="H90" t="e">
            <v>#N/A</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row>
        <row r="91">
          <cell r="G91" t="e">
            <v>#N/A</v>
          </cell>
          <cell r="H91" t="e">
            <v>#N/A</v>
          </cell>
          <cell r="I91">
            <v>0</v>
          </cell>
          <cell r="J91">
            <v>0</v>
          </cell>
          <cell r="K91">
            <v>0</v>
          </cell>
          <cell r="L91">
            <v>0</v>
          </cell>
          <cell r="M91">
            <v>0</v>
          </cell>
          <cell r="N91">
            <v>0</v>
          </cell>
          <cell r="O91">
            <v>0</v>
          </cell>
          <cell r="P91">
            <v>0</v>
          </cell>
          <cell r="Q91">
            <v>0</v>
          </cell>
          <cell r="R91">
            <v>0</v>
          </cell>
          <cell r="S91">
            <v>0</v>
          </cell>
          <cell r="T91">
            <v>0</v>
          </cell>
          <cell r="U91">
            <v>0</v>
          </cell>
          <cell r="V91">
            <v>0</v>
          </cell>
          <cell r="W91">
            <v>0</v>
          </cell>
          <cell r="X91">
            <v>0</v>
          </cell>
          <cell r="Y91">
            <v>0</v>
          </cell>
        </row>
        <row r="92">
          <cell r="G92" t="e">
            <v>#N/A</v>
          </cell>
          <cell r="H92" t="e">
            <v>#N/A</v>
          </cell>
          <cell r="I92">
            <v>0</v>
          </cell>
          <cell r="J92">
            <v>0</v>
          </cell>
          <cell r="K92">
            <v>0</v>
          </cell>
          <cell r="L92">
            <v>0</v>
          </cell>
          <cell r="M92">
            <v>0</v>
          </cell>
          <cell r="N92">
            <v>0</v>
          </cell>
          <cell r="O92">
            <v>0</v>
          </cell>
          <cell r="P92">
            <v>0</v>
          </cell>
          <cell r="Q92">
            <v>0</v>
          </cell>
          <cell r="R92">
            <v>0</v>
          </cell>
          <cell r="S92">
            <v>0</v>
          </cell>
          <cell r="T92">
            <v>0</v>
          </cell>
          <cell r="U92">
            <v>0</v>
          </cell>
          <cell r="V92">
            <v>0</v>
          </cell>
          <cell r="W92">
            <v>0</v>
          </cell>
          <cell r="X92">
            <v>0</v>
          </cell>
          <cell r="Y92">
            <v>0</v>
          </cell>
        </row>
        <row r="93">
          <cell r="G93" t="e">
            <v>#N/A</v>
          </cell>
          <cell r="H93" t="e">
            <v>#N/A</v>
          </cell>
          <cell r="I93">
            <v>0</v>
          </cell>
          <cell r="J93">
            <v>0</v>
          </cell>
          <cell r="K93">
            <v>0</v>
          </cell>
          <cell r="L93">
            <v>0</v>
          </cell>
          <cell r="M93">
            <v>0</v>
          </cell>
          <cell r="N93">
            <v>0</v>
          </cell>
          <cell r="O93">
            <v>0</v>
          </cell>
          <cell r="P93">
            <v>0</v>
          </cell>
          <cell r="Q93">
            <v>0</v>
          </cell>
          <cell r="R93">
            <v>0</v>
          </cell>
          <cell r="S93">
            <v>0</v>
          </cell>
          <cell r="T93">
            <v>0</v>
          </cell>
          <cell r="U93">
            <v>0</v>
          </cell>
          <cell r="V93">
            <v>0</v>
          </cell>
          <cell r="W93">
            <v>0</v>
          </cell>
          <cell r="X93">
            <v>0</v>
          </cell>
          <cell r="Y93">
            <v>0</v>
          </cell>
        </row>
        <row r="95">
          <cell r="G95" t="e">
            <v>#N/A</v>
          </cell>
          <cell r="H95" t="e">
            <v>#N/A</v>
          </cell>
          <cell r="I95">
            <v>0</v>
          </cell>
          <cell r="J95">
            <v>0</v>
          </cell>
          <cell r="K95">
            <v>0</v>
          </cell>
          <cell r="L95">
            <v>0</v>
          </cell>
          <cell r="M95">
            <v>0</v>
          </cell>
          <cell r="N95">
            <v>0</v>
          </cell>
          <cell r="O95">
            <v>0</v>
          </cell>
          <cell r="P95">
            <v>0</v>
          </cell>
          <cell r="Q95">
            <v>0</v>
          </cell>
          <cell r="R95">
            <v>0</v>
          </cell>
          <cell r="S95">
            <v>0</v>
          </cell>
          <cell r="T95">
            <v>0</v>
          </cell>
          <cell r="U95">
            <v>0</v>
          </cell>
          <cell r="V95">
            <v>0</v>
          </cell>
          <cell r="W95">
            <v>0</v>
          </cell>
          <cell r="X95">
            <v>0</v>
          </cell>
          <cell r="Y95">
            <v>0</v>
          </cell>
        </row>
        <row r="96">
          <cell r="G96" t="e">
            <v>#N/A</v>
          </cell>
          <cell r="H96" t="e">
            <v>#N/A</v>
          </cell>
          <cell r="I96">
            <v>0</v>
          </cell>
          <cell r="J96">
            <v>0</v>
          </cell>
          <cell r="K96">
            <v>0</v>
          </cell>
          <cell r="L96">
            <v>0</v>
          </cell>
          <cell r="M96">
            <v>0</v>
          </cell>
          <cell r="N96">
            <v>0</v>
          </cell>
          <cell r="O96">
            <v>0</v>
          </cell>
          <cell r="P96">
            <v>0</v>
          </cell>
          <cell r="Q96">
            <v>0</v>
          </cell>
          <cell r="R96">
            <v>0</v>
          </cell>
          <cell r="S96">
            <v>0</v>
          </cell>
          <cell r="T96">
            <v>0</v>
          </cell>
          <cell r="U96">
            <v>0</v>
          </cell>
          <cell r="V96">
            <v>0</v>
          </cell>
          <cell r="W96">
            <v>0</v>
          </cell>
          <cell r="X96">
            <v>0</v>
          </cell>
          <cell r="Y96">
            <v>0</v>
          </cell>
        </row>
        <row r="97">
          <cell r="G97" t="e">
            <v>#N/A</v>
          </cell>
          <cell r="H97" t="e">
            <v>#N/A</v>
          </cell>
          <cell r="I97">
            <v>0</v>
          </cell>
          <cell r="J97">
            <v>0</v>
          </cell>
          <cell r="K97">
            <v>0</v>
          </cell>
          <cell r="L97">
            <v>0</v>
          </cell>
          <cell r="M97">
            <v>0</v>
          </cell>
          <cell r="N97">
            <v>0</v>
          </cell>
          <cell r="O97">
            <v>0</v>
          </cell>
          <cell r="P97">
            <v>0</v>
          </cell>
          <cell r="Q97">
            <v>0</v>
          </cell>
          <cell r="R97">
            <v>0</v>
          </cell>
          <cell r="S97">
            <v>0</v>
          </cell>
          <cell r="T97">
            <v>0</v>
          </cell>
          <cell r="U97">
            <v>0</v>
          </cell>
          <cell r="V97">
            <v>0</v>
          </cell>
          <cell r="W97">
            <v>0</v>
          </cell>
          <cell r="X97">
            <v>0</v>
          </cell>
          <cell r="Y97">
            <v>0</v>
          </cell>
        </row>
        <row r="98">
          <cell r="G98" t="e">
            <v>#N/A</v>
          </cell>
          <cell r="H98" t="e">
            <v>#N/A</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0</v>
          </cell>
          <cell r="X98">
            <v>0</v>
          </cell>
          <cell r="Y98">
            <v>0</v>
          </cell>
        </row>
        <row r="105">
          <cell r="B105">
            <v>1.1021000000000001</v>
          </cell>
          <cell r="C105">
            <v>1.35</v>
          </cell>
          <cell r="D105">
            <v>1.35</v>
          </cell>
          <cell r="E105">
            <v>1.35</v>
          </cell>
          <cell r="F105" t="e">
            <v>#N/A</v>
          </cell>
          <cell r="G105">
            <v>0</v>
          </cell>
          <cell r="H105">
            <v>0</v>
          </cell>
          <cell r="I105">
            <v>0.08</v>
          </cell>
          <cell r="J105">
            <v>0.08</v>
          </cell>
          <cell r="K105">
            <v>0.08</v>
          </cell>
          <cell r="L105">
            <v>0.08</v>
          </cell>
          <cell r="M105">
            <v>0.08</v>
          </cell>
          <cell r="N105">
            <v>0.08</v>
          </cell>
          <cell r="O105">
            <v>0.08</v>
          </cell>
          <cell r="P105">
            <v>0.08</v>
          </cell>
          <cell r="Q105">
            <v>0.08</v>
          </cell>
          <cell r="R105">
            <v>0.08</v>
          </cell>
          <cell r="S105">
            <v>0.08</v>
          </cell>
          <cell r="T105">
            <v>0.08</v>
          </cell>
          <cell r="U105">
            <v>0.08</v>
          </cell>
          <cell r="V105">
            <v>0.08</v>
          </cell>
          <cell r="W105">
            <v>0.08</v>
          </cell>
          <cell r="X105">
            <v>0.08</v>
          </cell>
          <cell r="Y105">
            <v>0.08</v>
          </cell>
        </row>
        <row r="106">
          <cell r="B106">
            <v>1.1330000000000002</v>
          </cell>
          <cell r="C106">
            <v>1.21</v>
          </cell>
          <cell r="D106">
            <v>1.21</v>
          </cell>
          <cell r="E106">
            <v>1.21</v>
          </cell>
          <cell r="F106" t="e">
            <v>#N/A</v>
          </cell>
          <cell r="G106">
            <v>15.049736437777117</v>
          </cell>
          <cell r="H106">
            <v>15.046180918840557</v>
          </cell>
          <cell r="I106">
            <v>14.72</v>
          </cell>
          <cell r="J106">
            <v>14.72</v>
          </cell>
          <cell r="K106">
            <v>14.72</v>
          </cell>
          <cell r="L106">
            <v>14.72</v>
          </cell>
          <cell r="M106">
            <v>14.72</v>
          </cell>
          <cell r="N106">
            <v>14.72</v>
          </cell>
          <cell r="O106">
            <v>14.72</v>
          </cell>
          <cell r="P106">
            <v>14.72</v>
          </cell>
          <cell r="Q106">
            <v>14.72</v>
          </cell>
          <cell r="R106">
            <v>14.72</v>
          </cell>
          <cell r="S106">
            <v>14.72</v>
          </cell>
          <cell r="T106">
            <v>14.72</v>
          </cell>
          <cell r="U106">
            <v>14.72</v>
          </cell>
          <cell r="V106">
            <v>14.72</v>
          </cell>
          <cell r="W106">
            <v>14.72</v>
          </cell>
          <cell r="X106">
            <v>14.72</v>
          </cell>
          <cell r="Y106">
            <v>14.72</v>
          </cell>
        </row>
        <row r="107">
          <cell r="B107">
            <v>0.99909999999999999</v>
          </cell>
          <cell r="C107">
            <v>1.35</v>
          </cell>
          <cell r="D107">
            <v>1.35</v>
          </cell>
          <cell r="E107">
            <v>1.35</v>
          </cell>
          <cell r="F107" t="e">
            <v>#N/A</v>
          </cell>
          <cell r="G107" t="e">
            <v>#N/A</v>
          </cell>
          <cell r="H107" t="e">
            <v>#N/A</v>
          </cell>
          <cell r="I107">
            <v>4.7582364823880594</v>
          </cell>
          <cell r="J107">
            <v>4.8608382823880598</v>
          </cell>
          <cell r="K107">
            <v>4.8206022823880597</v>
          </cell>
          <cell r="L107">
            <v>4.8206022823880597</v>
          </cell>
          <cell r="M107">
            <v>4.8206022823880597</v>
          </cell>
          <cell r="N107">
            <v>4.8206022823880597</v>
          </cell>
          <cell r="O107">
            <v>4.8206022823880597</v>
          </cell>
          <cell r="P107">
            <v>4.8206022823880597</v>
          </cell>
          <cell r="Q107">
            <v>4.8206022823880597</v>
          </cell>
          <cell r="R107">
            <v>4.8206022823880597</v>
          </cell>
          <cell r="S107">
            <v>4.8206022823880597</v>
          </cell>
          <cell r="T107">
            <v>4.8206022823880597</v>
          </cell>
          <cell r="U107">
            <v>4.8206022823880597</v>
          </cell>
          <cell r="V107">
            <v>4.8206022823880597</v>
          </cell>
          <cell r="W107">
            <v>4.8206022823880597</v>
          </cell>
          <cell r="X107">
            <v>4.8206022823880597</v>
          </cell>
          <cell r="Y107">
            <v>4.8206022823880597</v>
          </cell>
        </row>
        <row r="111">
          <cell r="B111">
            <v>0.69010000000000005</v>
          </cell>
          <cell r="C111">
            <v>0.93</v>
          </cell>
          <cell r="D111">
            <v>0.93</v>
          </cell>
          <cell r="E111">
            <v>0.93</v>
          </cell>
          <cell r="F111" t="e">
            <v>#N/A</v>
          </cell>
          <cell r="G111">
            <v>18.048021388198595</v>
          </cell>
          <cell r="H111">
            <v>18.044588473363298</v>
          </cell>
          <cell r="I111">
            <v>18.04</v>
          </cell>
          <cell r="J111">
            <v>18.04</v>
          </cell>
          <cell r="K111">
            <v>18.04</v>
          </cell>
          <cell r="L111">
            <v>18.038356164383561</v>
          </cell>
          <cell r="M111">
            <v>18.038356164383561</v>
          </cell>
          <cell r="N111">
            <v>18.038356164383561</v>
          </cell>
          <cell r="O111">
            <v>18.038356164383561</v>
          </cell>
          <cell r="P111">
            <v>18.038356164383561</v>
          </cell>
          <cell r="Q111">
            <v>18.038356164383561</v>
          </cell>
          <cell r="R111">
            <v>18.038356164383561</v>
          </cell>
          <cell r="S111">
            <v>18.038356164383561</v>
          </cell>
          <cell r="T111">
            <v>18.038356164383561</v>
          </cell>
          <cell r="U111">
            <v>18.038356164383561</v>
          </cell>
          <cell r="V111">
            <v>18.038356164383561</v>
          </cell>
          <cell r="W111">
            <v>18.038356164383561</v>
          </cell>
          <cell r="X111">
            <v>18.038356164383561</v>
          </cell>
          <cell r="Y111">
            <v>18.038356164383561</v>
          </cell>
        </row>
        <row r="112">
          <cell r="G112">
            <v>18</v>
          </cell>
          <cell r="H112">
            <v>18</v>
          </cell>
          <cell r="I112">
            <v>18.048822307144622</v>
          </cell>
          <cell r="J112">
            <v>4.8822307144621553E-2</v>
          </cell>
          <cell r="K112">
            <v>4.8822307144621553E-2</v>
          </cell>
          <cell r="L112">
            <v>4.8822307144621553E-2</v>
          </cell>
          <cell r="M112">
            <v>4.8822307144621553E-2</v>
          </cell>
          <cell r="N112">
            <v>4.8822307144621553E-2</v>
          </cell>
          <cell r="O112">
            <v>4.8822307144621553E-2</v>
          </cell>
          <cell r="P112">
            <v>4.8822307144621553E-2</v>
          </cell>
          <cell r="Q112">
            <v>4.8822307144621553E-2</v>
          </cell>
          <cell r="R112">
            <v>4.8822307144621553E-2</v>
          </cell>
          <cell r="S112">
            <v>4.8822307144621553E-2</v>
          </cell>
          <cell r="T112">
            <v>4.8822307144621553E-2</v>
          </cell>
          <cell r="U112">
            <v>4.8822307144621553E-2</v>
          </cell>
          <cell r="V112">
            <v>4.8822307144621553E-2</v>
          </cell>
          <cell r="W112">
            <v>4.8822307144621553E-2</v>
          </cell>
          <cell r="X112">
            <v>4.8822307144621553E-2</v>
          </cell>
          <cell r="Y112">
            <v>4.8822307144621553E-2</v>
          </cell>
        </row>
        <row r="113">
          <cell r="G113">
            <v>18</v>
          </cell>
          <cell r="H113">
            <v>18</v>
          </cell>
          <cell r="I113">
            <v>18.048822307144622</v>
          </cell>
          <cell r="J113">
            <v>4.8822307144621553E-2</v>
          </cell>
          <cell r="K113">
            <v>4.8822307144621553E-2</v>
          </cell>
          <cell r="L113">
            <v>4.8822307144621553E-2</v>
          </cell>
          <cell r="M113">
            <v>4.8822307144621553E-2</v>
          </cell>
          <cell r="N113">
            <v>4.8822307144621553E-2</v>
          </cell>
          <cell r="O113">
            <v>4.8822307144621553E-2</v>
          </cell>
          <cell r="P113">
            <v>4.8822307144621553E-2</v>
          </cell>
          <cell r="Q113">
            <v>4.8822307144621553E-2</v>
          </cell>
          <cell r="R113">
            <v>4.8822307144621553E-2</v>
          </cell>
          <cell r="S113">
            <v>4.8822307144621553E-2</v>
          </cell>
          <cell r="T113">
            <v>4.8822307144621553E-2</v>
          </cell>
          <cell r="U113">
            <v>4.8822307144621553E-2</v>
          </cell>
          <cell r="V113">
            <v>4.8822307144621553E-2</v>
          </cell>
          <cell r="W113">
            <v>4.8822307144621553E-2</v>
          </cell>
          <cell r="X113">
            <v>4.8822307144621553E-2</v>
          </cell>
          <cell r="Y113">
            <v>4.8822307144621553E-2</v>
          </cell>
        </row>
        <row r="117">
          <cell r="B117">
            <v>0.99909999999999999</v>
          </cell>
          <cell r="C117">
            <v>1.45</v>
          </cell>
          <cell r="D117">
            <v>1.45</v>
          </cell>
          <cell r="E117">
            <v>1.45</v>
          </cell>
          <cell r="F117" t="e">
            <v>#N/A</v>
          </cell>
          <cell r="G117">
            <v>0</v>
          </cell>
          <cell r="H117">
            <v>0</v>
          </cell>
          <cell r="I117">
            <v>0.08</v>
          </cell>
          <cell r="J117">
            <v>0.08</v>
          </cell>
          <cell r="K117">
            <v>0.08</v>
          </cell>
          <cell r="L117">
            <v>0.08</v>
          </cell>
          <cell r="M117">
            <v>0.08</v>
          </cell>
          <cell r="N117">
            <v>0.08</v>
          </cell>
          <cell r="O117">
            <v>0.08</v>
          </cell>
          <cell r="P117">
            <v>0.08</v>
          </cell>
          <cell r="Q117">
            <v>0.08</v>
          </cell>
          <cell r="R117">
            <v>0.08</v>
          </cell>
          <cell r="S117">
            <v>0.08</v>
          </cell>
          <cell r="T117">
            <v>0.08</v>
          </cell>
          <cell r="U117">
            <v>0.08</v>
          </cell>
          <cell r="V117">
            <v>0.08</v>
          </cell>
          <cell r="W117">
            <v>0.08</v>
          </cell>
          <cell r="X117">
            <v>0.08</v>
          </cell>
          <cell r="Y117">
            <v>0.08</v>
          </cell>
        </row>
        <row r="118">
          <cell r="B118">
            <v>1.6480000000000001</v>
          </cell>
          <cell r="C118">
            <v>1.31</v>
          </cell>
          <cell r="D118">
            <v>1.31</v>
          </cell>
          <cell r="E118">
            <v>1.31</v>
          </cell>
          <cell r="F118" t="e">
            <v>#N/A</v>
          </cell>
          <cell r="G118">
            <v>15.049736437777117</v>
          </cell>
          <cell r="H118">
            <v>15.046180918840557</v>
          </cell>
          <cell r="I118">
            <v>14.72</v>
          </cell>
          <cell r="J118">
            <v>14.72</v>
          </cell>
          <cell r="K118">
            <v>14.72</v>
          </cell>
          <cell r="L118">
            <v>14.72</v>
          </cell>
          <cell r="M118">
            <v>14.72</v>
          </cell>
          <cell r="N118">
            <v>14.72</v>
          </cell>
          <cell r="O118">
            <v>14.72</v>
          </cell>
          <cell r="P118">
            <v>14.72</v>
          </cell>
          <cell r="Q118">
            <v>14.72</v>
          </cell>
          <cell r="R118">
            <v>14.72</v>
          </cell>
          <cell r="S118">
            <v>14.72</v>
          </cell>
          <cell r="T118">
            <v>14.72</v>
          </cell>
          <cell r="U118">
            <v>14.72</v>
          </cell>
          <cell r="V118">
            <v>14.72</v>
          </cell>
          <cell r="W118">
            <v>14.72</v>
          </cell>
          <cell r="X118">
            <v>14.72</v>
          </cell>
          <cell r="Y118">
            <v>14.72</v>
          </cell>
        </row>
        <row r="119">
          <cell r="B119">
            <v>0.99909999999999999</v>
          </cell>
          <cell r="C119">
            <v>1.42</v>
          </cell>
          <cell r="D119">
            <v>1.42</v>
          </cell>
          <cell r="E119">
            <v>1.42</v>
          </cell>
          <cell r="F119" t="e">
            <v>#N/A</v>
          </cell>
          <cell r="G119" t="e">
            <v>#N/A</v>
          </cell>
          <cell r="H119" t="e">
            <v>#N/A</v>
          </cell>
          <cell r="I119">
            <v>5.8654197623880604</v>
          </cell>
          <cell r="J119">
            <v>6.0932214623880601</v>
          </cell>
          <cell r="K119">
            <v>6.00388746238806</v>
          </cell>
          <cell r="L119">
            <v>6.00388746238806</v>
          </cell>
          <cell r="M119">
            <v>6.00388746238806</v>
          </cell>
          <cell r="N119">
            <v>6.00388746238806</v>
          </cell>
          <cell r="O119">
            <v>6.00388746238806</v>
          </cell>
          <cell r="P119">
            <v>6.00388746238806</v>
          </cell>
          <cell r="Q119">
            <v>6.00388746238806</v>
          </cell>
          <cell r="R119">
            <v>6.00388746238806</v>
          </cell>
          <cell r="S119">
            <v>6.00388746238806</v>
          </cell>
          <cell r="T119">
            <v>6.00388746238806</v>
          </cell>
          <cell r="U119">
            <v>6.00388746238806</v>
          </cell>
          <cell r="V119">
            <v>6.00388746238806</v>
          </cell>
          <cell r="W119">
            <v>6.00388746238806</v>
          </cell>
          <cell r="X119">
            <v>6.00388746238806</v>
          </cell>
          <cell r="Y119">
            <v>6.00388746238806</v>
          </cell>
        </row>
        <row r="121">
          <cell r="B121">
            <v>1.2051000000000001</v>
          </cell>
          <cell r="C121">
            <v>1.35</v>
          </cell>
          <cell r="D121">
            <v>1.45</v>
          </cell>
          <cell r="E121">
            <v>1.45</v>
          </cell>
          <cell r="F121" t="e">
            <v>#N/A</v>
          </cell>
          <cell r="G121">
            <v>0</v>
          </cell>
          <cell r="H121">
            <v>0</v>
          </cell>
          <cell r="I121">
            <v>0.08</v>
          </cell>
          <cell r="J121">
            <v>0.08</v>
          </cell>
          <cell r="K121">
            <v>0.08</v>
          </cell>
          <cell r="L121">
            <v>0.08</v>
          </cell>
          <cell r="M121">
            <v>0.08</v>
          </cell>
          <cell r="N121">
            <v>0.08</v>
          </cell>
          <cell r="O121">
            <v>0.08</v>
          </cell>
          <cell r="P121">
            <v>0.08</v>
          </cell>
          <cell r="Q121">
            <v>0.08</v>
          </cell>
          <cell r="R121">
            <v>0.08</v>
          </cell>
          <cell r="S121">
            <v>0.08</v>
          </cell>
          <cell r="T121">
            <v>0.08</v>
          </cell>
          <cell r="U121">
            <v>0.08</v>
          </cell>
          <cell r="V121">
            <v>0.08</v>
          </cell>
          <cell r="W121">
            <v>0.08</v>
          </cell>
          <cell r="X121">
            <v>0.08</v>
          </cell>
          <cell r="Y121">
            <v>0.08</v>
          </cell>
        </row>
        <row r="123">
          <cell r="B123">
            <v>0.69010000000000005</v>
          </cell>
          <cell r="C123">
            <v>0.96</v>
          </cell>
          <cell r="D123">
            <v>0.96</v>
          </cell>
          <cell r="E123">
            <v>0.96</v>
          </cell>
          <cell r="F123" t="e">
            <v>#N/A</v>
          </cell>
          <cell r="G123">
            <v>18.048021388198595</v>
          </cell>
          <cell r="H123">
            <v>18.044588473363298</v>
          </cell>
          <cell r="I123">
            <v>18.04</v>
          </cell>
          <cell r="J123">
            <v>18.04</v>
          </cell>
          <cell r="K123">
            <v>18.04</v>
          </cell>
          <cell r="L123">
            <v>18.04</v>
          </cell>
          <cell r="M123">
            <v>18.04</v>
          </cell>
          <cell r="N123">
            <v>18.04</v>
          </cell>
          <cell r="O123">
            <v>18.04</v>
          </cell>
          <cell r="P123">
            <v>18.04</v>
          </cell>
          <cell r="Q123">
            <v>18.04</v>
          </cell>
          <cell r="R123">
            <v>18.04</v>
          </cell>
          <cell r="S123">
            <v>18.04</v>
          </cell>
          <cell r="T123">
            <v>18.04</v>
          </cell>
          <cell r="U123">
            <v>18.04</v>
          </cell>
          <cell r="V123">
            <v>18.04</v>
          </cell>
          <cell r="W123">
            <v>18.04</v>
          </cell>
          <cell r="X123">
            <v>18.04</v>
          </cell>
          <cell r="Y123">
            <v>18.04</v>
          </cell>
        </row>
        <row r="124">
          <cell r="G124">
            <v>18</v>
          </cell>
          <cell r="H124">
            <v>18</v>
          </cell>
          <cell r="I124">
            <v>18.048822307144622</v>
          </cell>
          <cell r="J124">
            <v>4.8822307144621553E-2</v>
          </cell>
          <cell r="K124">
            <v>4.8822307144621553E-2</v>
          </cell>
          <cell r="L124">
            <v>4.8822307144621553E-2</v>
          </cell>
          <cell r="M124">
            <v>4.8822307144621553E-2</v>
          </cell>
          <cell r="N124">
            <v>4.8822307144621553E-2</v>
          </cell>
          <cell r="O124">
            <v>4.8822307144621553E-2</v>
          </cell>
          <cell r="P124">
            <v>4.8822307144621553E-2</v>
          </cell>
          <cell r="Q124">
            <v>4.8822307144621553E-2</v>
          </cell>
          <cell r="R124">
            <v>4.8822307144621553E-2</v>
          </cell>
          <cell r="S124">
            <v>4.8822307144621553E-2</v>
          </cell>
          <cell r="T124">
            <v>4.8822307144621553E-2</v>
          </cell>
          <cell r="U124">
            <v>4.8822307144621553E-2</v>
          </cell>
          <cell r="V124">
            <v>4.8822307144621553E-2</v>
          </cell>
          <cell r="W124">
            <v>4.8822307144621553E-2</v>
          </cell>
          <cell r="X124">
            <v>4.8822307144621553E-2</v>
          </cell>
          <cell r="Y124">
            <v>4.8822307144621553E-2</v>
          </cell>
        </row>
        <row r="125">
          <cell r="G125">
            <v>18</v>
          </cell>
          <cell r="H125">
            <v>18</v>
          </cell>
          <cell r="I125">
            <v>18.048822307144622</v>
          </cell>
          <cell r="J125">
            <v>4.8822307144621553E-2</v>
          </cell>
          <cell r="K125">
            <v>4.8822307144621553E-2</v>
          </cell>
          <cell r="L125">
            <v>4.8822307144621553E-2</v>
          </cell>
          <cell r="M125">
            <v>4.8822307144621553E-2</v>
          </cell>
          <cell r="N125">
            <v>4.8822307144621553E-2</v>
          </cell>
          <cell r="O125">
            <v>4.8822307144621553E-2</v>
          </cell>
          <cell r="P125">
            <v>4.8822307144621553E-2</v>
          </cell>
          <cell r="Q125">
            <v>4.8822307144621553E-2</v>
          </cell>
          <cell r="R125">
            <v>4.8822307144621553E-2</v>
          </cell>
          <cell r="S125">
            <v>4.8822307144621553E-2</v>
          </cell>
          <cell r="T125">
            <v>4.8822307144621553E-2</v>
          </cell>
          <cell r="U125">
            <v>4.8822307144621553E-2</v>
          </cell>
          <cell r="V125">
            <v>4.8822307144621553E-2</v>
          </cell>
          <cell r="W125">
            <v>4.8822307144621553E-2</v>
          </cell>
          <cell r="X125">
            <v>4.8822307144621553E-2</v>
          </cell>
          <cell r="Y125">
            <v>4.8822307144621553E-2</v>
          </cell>
        </row>
        <row r="129">
          <cell r="B129">
            <v>1.1021000000000001</v>
          </cell>
          <cell r="C129">
            <v>1.5</v>
          </cell>
          <cell r="D129">
            <v>1.5</v>
          </cell>
          <cell r="E129">
            <v>1.5</v>
          </cell>
          <cell r="F129" t="e">
            <v>#N/A</v>
          </cell>
          <cell r="G129">
            <v>5.8688996576998505E-2</v>
          </cell>
          <cell r="H129">
            <v>4.6180918840557805E-2</v>
          </cell>
          <cell r="I129">
            <v>0</v>
          </cell>
          <cell r="J129">
            <v>0</v>
          </cell>
          <cell r="K129">
            <v>0</v>
          </cell>
          <cell r="L129">
            <v>0</v>
          </cell>
          <cell r="M129">
            <v>0</v>
          </cell>
          <cell r="N129">
            <v>0</v>
          </cell>
          <cell r="O129">
            <v>0</v>
          </cell>
          <cell r="P129">
            <v>0</v>
          </cell>
          <cell r="Q129">
            <v>0</v>
          </cell>
          <cell r="R129">
            <v>0</v>
          </cell>
          <cell r="S129">
            <v>0</v>
          </cell>
          <cell r="T129">
            <v>0</v>
          </cell>
          <cell r="U129">
            <v>0</v>
          </cell>
          <cell r="V129">
            <v>0</v>
          </cell>
          <cell r="W129">
            <v>0</v>
          </cell>
          <cell r="X129">
            <v>0</v>
          </cell>
          <cell r="Y129">
            <v>0</v>
          </cell>
        </row>
        <row r="130">
          <cell r="B130">
            <v>1.6480000000000001</v>
          </cell>
          <cell r="C130">
            <v>1.33</v>
          </cell>
          <cell r="D130">
            <v>1.33</v>
          </cell>
          <cell r="E130">
            <v>1.33</v>
          </cell>
          <cell r="F130" t="e">
            <v>#N/A</v>
          </cell>
          <cell r="G130">
            <v>15.049736437777117</v>
          </cell>
          <cell r="H130">
            <v>15.046180918840557</v>
          </cell>
          <cell r="I130">
            <v>14.72</v>
          </cell>
          <cell r="J130">
            <v>14.72</v>
          </cell>
          <cell r="K130">
            <v>14.72</v>
          </cell>
          <cell r="L130">
            <v>14.72</v>
          </cell>
          <cell r="M130">
            <v>14.72</v>
          </cell>
          <cell r="N130">
            <v>14.72</v>
          </cell>
          <cell r="O130">
            <v>14.72</v>
          </cell>
          <cell r="P130">
            <v>14.72</v>
          </cell>
          <cell r="Q130">
            <v>14.72</v>
          </cell>
          <cell r="R130">
            <v>14.72</v>
          </cell>
          <cell r="S130">
            <v>14.72</v>
          </cell>
          <cell r="T130">
            <v>14.72</v>
          </cell>
          <cell r="U130">
            <v>14.72</v>
          </cell>
          <cell r="V130">
            <v>14.72</v>
          </cell>
          <cell r="W130">
            <v>14.72</v>
          </cell>
          <cell r="X130">
            <v>14.72</v>
          </cell>
          <cell r="Y130">
            <v>14.72</v>
          </cell>
        </row>
        <row r="131">
          <cell r="B131">
            <v>0.99909999999999999</v>
          </cell>
          <cell r="C131">
            <v>1.42</v>
          </cell>
          <cell r="D131">
            <v>1.42</v>
          </cell>
          <cell r="E131">
            <v>1.42</v>
          </cell>
          <cell r="F131" t="e">
            <v>#N/A</v>
          </cell>
          <cell r="G131" t="e">
            <v>#N/A</v>
          </cell>
          <cell r="H131" t="e">
            <v>#N/A</v>
          </cell>
          <cell r="I131">
            <v>4.3467128423880599</v>
          </cell>
          <cell r="J131">
            <v>4.4027796923880596</v>
          </cell>
          <cell r="K131">
            <v>4.3807926923880602</v>
          </cell>
          <cell r="L131">
            <v>4.3807926923880602</v>
          </cell>
          <cell r="M131">
            <v>4.3807926923880602</v>
          </cell>
          <cell r="N131">
            <v>4.3807926923880602</v>
          </cell>
          <cell r="O131">
            <v>4.3807926923880602</v>
          </cell>
          <cell r="P131">
            <v>4.3807926923880602</v>
          </cell>
          <cell r="Q131">
            <v>4.3807926923880602</v>
          </cell>
          <cell r="R131">
            <v>4.3807926923880602</v>
          </cell>
          <cell r="S131">
            <v>4.3807926923880602</v>
          </cell>
          <cell r="T131">
            <v>4.3807926923880602</v>
          </cell>
          <cell r="U131">
            <v>4.3807926923880602</v>
          </cell>
          <cell r="V131">
            <v>4.3807926923880602</v>
          </cell>
          <cell r="W131">
            <v>4.3807926923880602</v>
          </cell>
          <cell r="X131">
            <v>4.3807926923880602</v>
          </cell>
          <cell r="Y131">
            <v>4.3807926923880602</v>
          </cell>
        </row>
        <row r="134">
          <cell r="B134">
            <v>1.2051000000000001</v>
          </cell>
          <cell r="C134">
            <v>1.45</v>
          </cell>
          <cell r="D134">
            <v>1.45</v>
          </cell>
          <cell r="E134">
            <v>1.45</v>
          </cell>
          <cell r="F134" t="e">
            <v>#N/A</v>
          </cell>
          <cell r="G134">
            <v>5.8688996576998505E-2</v>
          </cell>
          <cell r="H134">
            <v>4.6180918840557805E-2</v>
          </cell>
          <cell r="I134">
            <v>5.9667833946033907E-2</v>
          </cell>
          <cell r="J134">
            <v>5.9667833946033907E-2</v>
          </cell>
          <cell r="K134">
            <v>5.9667833946033907E-2</v>
          </cell>
          <cell r="L134">
            <v>5.9667833946033907E-2</v>
          </cell>
          <cell r="M134">
            <v>5.9667833946033907E-2</v>
          </cell>
          <cell r="N134">
            <v>5.9667833946033907E-2</v>
          </cell>
          <cell r="O134">
            <v>5.9667833946033907E-2</v>
          </cell>
          <cell r="P134">
            <v>5.9667833946033907E-2</v>
          </cell>
          <cell r="Q134">
            <v>5.9667833946033907E-2</v>
          </cell>
          <cell r="R134">
            <v>5.9667833946033907E-2</v>
          </cell>
          <cell r="S134">
            <v>5.9667833946033907E-2</v>
          </cell>
          <cell r="T134">
            <v>5.9667833946033907E-2</v>
          </cell>
          <cell r="U134">
            <v>5.9667833946033907E-2</v>
          </cell>
          <cell r="V134">
            <v>5.9667833946033907E-2</v>
          </cell>
          <cell r="W134">
            <v>5.9667833946033907E-2</v>
          </cell>
          <cell r="X134">
            <v>5.9667833946033907E-2</v>
          </cell>
          <cell r="Y134">
            <v>5.9667833946033907E-2</v>
          </cell>
        </row>
        <row r="136">
          <cell r="B136">
            <v>0.69010000000000005</v>
          </cell>
          <cell r="C136">
            <v>0.92</v>
          </cell>
          <cell r="D136">
            <v>0.92</v>
          </cell>
          <cell r="E136">
            <v>0.92</v>
          </cell>
          <cell r="F136" t="e">
            <v>#N/A</v>
          </cell>
          <cell r="G136">
            <v>18.648021388198597</v>
          </cell>
          <cell r="H136">
            <v>18.644588473363299</v>
          </cell>
          <cell r="I136">
            <v>18.048320704515874</v>
          </cell>
          <cell r="J136">
            <v>18.648320704515875</v>
          </cell>
          <cell r="K136">
            <v>18.648320704515875</v>
          </cell>
          <cell r="L136">
            <v>18.638356164383563</v>
          </cell>
          <cell r="M136">
            <v>18.638356164383563</v>
          </cell>
          <cell r="N136">
            <v>18.638356164383563</v>
          </cell>
          <cell r="O136">
            <v>18.638356164383563</v>
          </cell>
          <cell r="P136">
            <v>18.638356164383563</v>
          </cell>
          <cell r="Q136">
            <v>18.638356164383563</v>
          </cell>
          <cell r="R136">
            <v>18.638356164383563</v>
          </cell>
          <cell r="S136">
            <v>18.638356164383563</v>
          </cell>
          <cell r="T136">
            <v>18.638356164383563</v>
          </cell>
          <cell r="U136">
            <v>18.638356164383563</v>
          </cell>
          <cell r="V136">
            <v>18.638356164383563</v>
          </cell>
          <cell r="W136">
            <v>18.638356164383563</v>
          </cell>
          <cell r="X136">
            <v>18.638356164383563</v>
          </cell>
          <cell r="Y136">
            <v>18.638356164383563</v>
          </cell>
        </row>
        <row r="137">
          <cell r="G137">
            <v>18</v>
          </cell>
          <cell r="H137">
            <v>18</v>
          </cell>
          <cell r="I137">
            <v>18.048822307144622</v>
          </cell>
          <cell r="J137">
            <v>4.8822307144621553E-2</v>
          </cell>
          <cell r="K137">
            <v>4.8822307144621553E-2</v>
          </cell>
          <cell r="L137">
            <v>4.8822307144621553E-2</v>
          </cell>
          <cell r="M137">
            <v>4.8822307144621553E-2</v>
          </cell>
          <cell r="N137">
            <v>4.8822307144621553E-2</v>
          </cell>
          <cell r="O137">
            <v>4.8822307144621553E-2</v>
          </cell>
          <cell r="P137">
            <v>4.8822307144621553E-2</v>
          </cell>
          <cell r="Q137">
            <v>4.8822307144621553E-2</v>
          </cell>
          <cell r="R137">
            <v>4.8822307144621553E-2</v>
          </cell>
          <cell r="S137">
            <v>4.8822307144621553E-2</v>
          </cell>
          <cell r="T137">
            <v>4.8822307144621553E-2</v>
          </cell>
          <cell r="U137">
            <v>4.8822307144621553E-2</v>
          </cell>
          <cell r="V137">
            <v>4.8822307144621553E-2</v>
          </cell>
          <cell r="W137">
            <v>4.8822307144621553E-2</v>
          </cell>
          <cell r="X137">
            <v>4.8822307144621553E-2</v>
          </cell>
          <cell r="Y137">
            <v>4.8822307144621553E-2</v>
          </cell>
        </row>
        <row r="138">
          <cell r="G138">
            <v>18</v>
          </cell>
          <cell r="H138">
            <v>18</v>
          </cell>
          <cell r="I138">
            <v>18.048822307144622</v>
          </cell>
          <cell r="J138">
            <v>18.648822307144624</v>
          </cell>
          <cell r="K138">
            <v>18.648822307144624</v>
          </cell>
          <cell r="L138">
            <v>18.648822307144624</v>
          </cell>
          <cell r="M138">
            <v>18.648822307144624</v>
          </cell>
          <cell r="N138">
            <v>18.648822307144624</v>
          </cell>
          <cell r="O138">
            <v>18.648822307144624</v>
          </cell>
          <cell r="P138">
            <v>18.648822307144624</v>
          </cell>
          <cell r="Q138">
            <v>18.648822307144624</v>
          </cell>
          <cell r="R138">
            <v>18.648822307144624</v>
          </cell>
          <cell r="S138">
            <v>18.648822307144624</v>
          </cell>
          <cell r="T138">
            <v>18.648822307144624</v>
          </cell>
          <cell r="U138">
            <v>18.648822307144624</v>
          </cell>
          <cell r="V138">
            <v>18.648822307144624</v>
          </cell>
          <cell r="W138">
            <v>18.648822307144624</v>
          </cell>
          <cell r="X138">
            <v>18.648822307144624</v>
          </cell>
          <cell r="Y138">
            <v>18.648822307144624</v>
          </cell>
        </row>
        <row r="141">
          <cell r="B141">
            <v>9.57</v>
          </cell>
          <cell r="C141">
            <v>10.130000000000001</v>
          </cell>
          <cell r="D141">
            <v>9.83</v>
          </cell>
          <cell r="E141">
            <v>9.76</v>
          </cell>
          <cell r="F141">
            <v>7.62</v>
          </cell>
          <cell r="G141">
            <v>8.0400000000000009</v>
          </cell>
          <cell r="H141">
            <v>8.6544000000000008</v>
          </cell>
          <cell r="I141">
            <v>9.8143750000000001</v>
          </cell>
          <cell r="J141">
            <v>11.8178</v>
          </cell>
          <cell r="K141">
            <v>12.157999999999999</v>
          </cell>
          <cell r="L141">
            <v>12.65</v>
          </cell>
          <cell r="M141">
            <v>10.3918</v>
          </cell>
          <cell r="N141">
            <v>10.3918</v>
          </cell>
          <cell r="O141">
            <v>10.3918</v>
          </cell>
          <cell r="P141">
            <v>10.3918</v>
          </cell>
          <cell r="Q141">
            <v>10.3918</v>
          </cell>
          <cell r="R141">
            <v>10.3918</v>
          </cell>
          <cell r="S141">
            <v>10.3918</v>
          </cell>
          <cell r="T141">
            <v>10.3918</v>
          </cell>
          <cell r="U141">
            <v>10.3918</v>
          </cell>
          <cell r="V141">
            <v>10.3918</v>
          </cell>
          <cell r="W141">
            <v>10.3918</v>
          </cell>
          <cell r="X141">
            <v>10.3918</v>
          </cell>
          <cell r="Y141">
            <v>10.3918</v>
          </cell>
        </row>
        <row r="142">
          <cell r="B142">
            <v>9.01</v>
          </cell>
          <cell r="C142">
            <v>9.64</v>
          </cell>
          <cell r="D142">
            <v>9.23</v>
          </cell>
          <cell r="E142">
            <v>9.2100000000000009</v>
          </cell>
          <cell r="F142">
            <v>8.06</v>
          </cell>
          <cell r="G142">
            <v>6.72</v>
          </cell>
          <cell r="H142">
            <v>6.3179999999999996</v>
          </cell>
          <cell r="I142">
            <v>5.8424000000000005</v>
          </cell>
          <cell r="J142">
            <v>7.6635999999999997</v>
          </cell>
          <cell r="K142">
            <v>7.9135</v>
          </cell>
          <cell r="L142">
            <v>8.33</v>
          </cell>
          <cell r="M142">
            <v>6.6639999999999997</v>
          </cell>
          <cell r="N142">
            <v>6.6639999999999997</v>
          </cell>
          <cell r="O142">
            <v>6.6639999999999997</v>
          </cell>
          <cell r="P142">
            <v>6.6639999999999997</v>
          </cell>
          <cell r="Q142">
            <v>6.6639999999999997</v>
          </cell>
          <cell r="R142">
            <v>6.6639999999999997</v>
          </cell>
          <cell r="S142">
            <v>6.6639999999999997</v>
          </cell>
          <cell r="T142">
            <v>6.6639999999999997</v>
          </cell>
          <cell r="U142">
            <v>6.6639999999999997</v>
          </cell>
          <cell r="V142">
            <v>6.6639999999999997</v>
          </cell>
          <cell r="W142">
            <v>6.6639999999999997</v>
          </cell>
          <cell r="X142">
            <v>6.6639999999999997</v>
          </cell>
          <cell r="Y142">
            <v>6.6639999999999997</v>
          </cell>
        </row>
        <row r="143">
          <cell r="H143">
            <v>6.2749279999999992</v>
          </cell>
          <cell r="I143">
            <v>5.7619999999999996</v>
          </cell>
          <cell r="J143">
            <v>8.0127000000000006</v>
          </cell>
          <cell r="K143">
            <v>8.2890000000000015</v>
          </cell>
          <cell r="L143">
            <v>8.7495000000000012</v>
          </cell>
          <cell r="M143">
            <v>6.9075000000000015</v>
          </cell>
          <cell r="N143">
            <v>6.9075000000000015</v>
          </cell>
          <cell r="O143">
            <v>6.9075000000000015</v>
          </cell>
          <cell r="P143">
            <v>6.9075000000000015</v>
          </cell>
          <cell r="Q143">
            <v>6.9075000000000015</v>
          </cell>
          <cell r="R143">
            <v>6.9075000000000015</v>
          </cell>
          <cell r="S143">
            <v>6.9075000000000015</v>
          </cell>
          <cell r="T143">
            <v>6.9075000000000015</v>
          </cell>
          <cell r="U143">
            <v>6.9075000000000015</v>
          </cell>
          <cell r="V143">
            <v>6.9075000000000015</v>
          </cell>
          <cell r="W143">
            <v>6.9075000000000015</v>
          </cell>
          <cell r="X143">
            <v>6.9075000000000015</v>
          </cell>
          <cell r="Y143">
            <v>6.9075000000000015</v>
          </cell>
        </row>
        <row r="144">
          <cell r="H144">
            <v>6.0585257142857145</v>
          </cell>
          <cell r="I144">
            <v>7.76</v>
          </cell>
          <cell r="J144">
            <v>9.8577999999999992</v>
          </cell>
          <cell r="K144">
            <v>10.715</v>
          </cell>
          <cell r="L144">
            <v>11.207000000000001</v>
          </cell>
          <cell r="M144">
            <v>9.2139999999999986</v>
          </cell>
          <cell r="N144">
            <v>9.2139999999999986</v>
          </cell>
          <cell r="O144">
            <v>9.2139999999999986</v>
          </cell>
          <cell r="P144">
            <v>9.2139999999999986</v>
          </cell>
          <cell r="Q144">
            <v>9.2139999999999986</v>
          </cell>
          <cell r="R144">
            <v>9.2139999999999986</v>
          </cell>
          <cell r="S144">
            <v>9.2139999999999986</v>
          </cell>
          <cell r="T144">
            <v>9.2139999999999986</v>
          </cell>
          <cell r="U144">
            <v>9.2139999999999986</v>
          </cell>
          <cell r="V144">
            <v>9.2139999999999986</v>
          </cell>
          <cell r="W144">
            <v>9.2139999999999986</v>
          </cell>
          <cell r="X144">
            <v>9.2139999999999986</v>
          </cell>
          <cell r="Y144">
            <v>9.2139999999999986</v>
          </cell>
        </row>
        <row r="145">
          <cell r="H145">
            <v>7.3564628571428576</v>
          </cell>
          <cell r="I145">
            <v>8.7871874999999999</v>
          </cell>
          <cell r="J145">
            <v>10.8378</v>
          </cell>
          <cell r="K145">
            <v>11.436499999999999</v>
          </cell>
          <cell r="L145">
            <v>11.9285</v>
          </cell>
          <cell r="M145">
            <v>9.8028999999999993</v>
          </cell>
          <cell r="N145">
            <v>9.8028999999999993</v>
          </cell>
          <cell r="O145">
            <v>9.8028999999999993</v>
          </cell>
          <cell r="P145">
            <v>9.8028999999999993</v>
          </cell>
          <cell r="Q145">
            <v>9.8028999999999993</v>
          </cell>
          <cell r="R145">
            <v>9.8028999999999993</v>
          </cell>
          <cell r="S145">
            <v>9.8028999999999993</v>
          </cell>
          <cell r="T145">
            <v>9.8028999999999993</v>
          </cell>
          <cell r="U145">
            <v>9.8028999999999993</v>
          </cell>
          <cell r="V145">
            <v>9.8028999999999993</v>
          </cell>
          <cell r="W145">
            <v>9.8028999999999993</v>
          </cell>
          <cell r="X145">
            <v>9.8028999999999993</v>
          </cell>
          <cell r="Y145">
            <v>9.8028999999999993</v>
          </cell>
        </row>
        <row r="146">
          <cell r="J146">
            <v>8.1327999999999996</v>
          </cell>
          <cell r="K146">
            <v>8.84</v>
          </cell>
          <cell r="L146">
            <v>9.282</v>
          </cell>
          <cell r="M146">
            <v>7.5139999999999993</v>
          </cell>
          <cell r="N146">
            <v>7.5139999999999993</v>
          </cell>
          <cell r="O146">
            <v>7.5139999999999993</v>
          </cell>
          <cell r="P146">
            <v>7.5139999999999993</v>
          </cell>
          <cell r="Q146">
            <v>7.5139999999999993</v>
          </cell>
          <cell r="R146">
            <v>7.5139999999999993</v>
          </cell>
          <cell r="S146">
            <v>7.5139999999999993</v>
          </cell>
          <cell r="T146">
            <v>7.5139999999999993</v>
          </cell>
          <cell r="U146">
            <v>7.5139999999999993</v>
          </cell>
          <cell r="V146">
            <v>7.5139999999999993</v>
          </cell>
          <cell r="W146">
            <v>7.5139999999999993</v>
          </cell>
          <cell r="X146">
            <v>7.5139999999999993</v>
          </cell>
          <cell r="Y146">
            <v>7.5139999999999993</v>
          </cell>
        </row>
        <row r="148">
          <cell r="F148">
            <v>0.14000000000000001</v>
          </cell>
          <cell r="G148">
            <v>0.14000000000000001</v>
          </cell>
          <cell r="H148">
            <v>0.113</v>
          </cell>
          <cell r="I148">
            <v>0.13</v>
          </cell>
          <cell r="J148">
            <v>0.12</v>
          </cell>
          <cell r="K148">
            <v>0.12</v>
          </cell>
          <cell r="L148">
            <v>0.12</v>
          </cell>
          <cell r="M148">
            <v>0.12</v>
          </cell>
          <cell r="N148">
            <v>0.12</v>
          </cell>
          <cell r="O148">
            <v>0.12</v>
          </cell>
          <cell r="P148">
            <v>0.12</v>
          </cell>
          <cell r="Q148">
            <v>0.12</v>
          </cell>
          <cell r="R148">
            <v>0.12</v>
          </cell>
          <cell r="S148">
            <v>0.12</v>
          </cell>
          <cell r="T148">
            <v>0.12</v>
          </cell>
          <cell r="U148">
            <v>0.12</v>
          </cell>
          <cell r="V148">
            <v>0.12</v>
          </cell>
          <cell r="W148">
            <v>0.12</v>
          </cell>
          <cell r="X148">
            <v>0.12</v>
          </cell>
          <cell r="Y148">
            <v>0.12</v>
          </cell>
        </row>
        <row r="155">
          <cell r="J155">
            <v>7.6635999999999997</v>
          </cell>
          <cell r="K155">
            <v>8.0717700000000008</v>
          </cell>
          <cell r="L155">
            <v>8.6665320000000001</v>
          </cell>
          <cell r="M155">
            <v>7.0718901119999993</v>
          </cell>
          <cell r="N155">
            <v>7.2133279142399997</v>
          </cell>
          <cell r="O155">
            <v>7.3575944725247995</v>
          </cell>
          <cell r="P155">
            <v>7.5047463619752959</v>
          </cell>
          <cell r="Q155">
            <v>7.6548412892148017</v>
          </cell>
          <cell r="R155">
            <v>7.8079381149990983</v>
          </cell>
          <cell r="S155">
            <v>7.9640968772990801</v>
          </cell>
          <cell r="T155">
            <v>8.1233788148450632</v>
          </cell>
          <cell r="U155">
            <v>8.2858463911419644</v>
          </cell>
          <cell r="V155">
            <v>8.4515633189648032</v>
          </cell>
          <cell r="W155">
            <v>8.6205945853440991</v>
          </cell>
          <cell r="X155">
            <v>8.7930064770509819</v>
          </cell>
          <cell r="Y155">
            <v>8.9688666065920017</v>
          </cell>
        </row>
        <row r="156">
          <cell r="J156">
            <v>8.0127000000000006</v>
          </cell>
          <cell r="K156">
            <v>8.4547800000000013</v>
          </cell>
          <cell r="L156">
            <v>9.1029798000000017</v>
          </cell>
          <cell r="M156">
            <v>7.3302942600000014</v>
          </cell>
          <cell r="N156">
            <v>7.4769001452000019</v>
          </cell>
          <cell r="O156">
            <v>7.6264381481040022</v>
          </cell>
          <cell r="P156">
            <v>7.7789669110660826</v>
          </cell>
          <cell r="Q156">
            <v>7.9345462492874033</v>
          </cell>
          <cell r="R156">
            <v>8.0932371742731526</v>
          </cell>
          <cell r="S156">
            <v>8.2551019177586156</v>
          </cell>
          <cell r="T156">
            <v>8.420203956113788</v>
          </cell>
          <cell r="U156">
            <v>8.5886080352360636</v>
          </cell>
          <cell r="V156">
            <v>8.760380195940785</v>
          </cell>
          <cell r="W156">
            <v>8.9355877998596007</v>
          </cell>
          <cell r="X156">
            <v>9.1142995558567925</v>
          </cell>
          <cell r="Y156">
            <v>9.2965855469739296</v>
          </cell>
        </row>
        <row r="158">
          <cell r="J158">
            <v>10.8378</v>
          </cell>
          <cell r="K158">
            <v>11.665229999999999</v>
          </cell>
          <cell r="L158">
            <v>12.410411399999999</v>
          </cell>
          <cell r="M158">
            <v>10.402915903199998</v>
          </cell>
          <cell r="N158">
            <v>10.610974221264</v>
          </cell>
          <cell r="O158">
            <v>10.823193705689279</v>
          </cell>
          <cell r="P158">
            <v>11.039657579803066</v>
          </cell>
          <cell r="Q158">
            <v>11.260450731399127</v>
          </cell>
          <cell r="R158">
            <v>11.48565974602711</v>
          </cell>
          <cell r="S158">
            <v>11.715372940947653</v>
          </cell>
          <cell r="T158">
            <v>11.949680399766606</v>
          </cell>
          <cell r="U158">
            <v>12.188674007761938</v>
          </cell>
          <cell r="V158">
            <v>12.432447487917177</v>
          </cell>
          <cell r="W158">
            <v>12.681096437675519</v>
          </cell>
          <cell r="X158">
            <v>12.934718366429031</v>
          </cell>
          <cell r="Y158">
            <v>13.193412733757611</v>
          </cell>
        </row>
        <row r="159">
          <cell r="J159">
            <v>8.1327999999999996</v>
          </cell>
          <cell r="K159">
            <v>9.0167999999999999</v>
          </cell>
          <cell r="L159">
            <v>9.6569927999999994</v>
          </cell>
          <cell r="M159">
            <v>7.9739169119999991</v>
          </cell>
          <cell r="N159">
            <v>8.1333952502399995</v>
          </cell>
          <cell r="O159">
            <v>8.2960631552447985</v>
          </cell>
          <cell r="P159">
            <v>8.4619844183496955</v>
          </cell>
          <cell r="Q159">
            <v>8.6312241067166902</v>
          </cell>
          <cell r="R159">
            <v>8.8038485888510234</v>
          </cell>
          <cell r="S159">
            <v>8.979925560628045</v>
          </cell>
          <cell r="T159">
            <v>9.1595240718406057</v>
          </cell>
          <cell r="U159">
            <v>9.3427145532774176</v>
          </cell>
          <cell r="V159">
            <v>9.5295688443429665</v>
          </cell>
          <cell r="W159">
            <v>9.7201602212298255</v>
          </cell>
          <cell r="X159">
            <v>9.9145634256544213</v>
          </cell>
          <cell r="Y159">
            <v>10.112854694167511</v>
          </cell>
        </row>
        <row r="161">
          <cell r="J161">
            <v>0.12</v>
          </cell>
          <cell r="K161">
            <v>0.12239999999999999</v>
          </cell>
          <cell r="L161">
            <v>0.124848</v>
          </cell>
          <cell r="M161">
            <v>0.12734495999999998</v>
          </cell>
          <cell r="N161">
            <v>0.12989185919999999</v>
          </cell>
          <cell r="O161">
            <v>0.13248969638399999</v>
          </cell>
          <cell r="P161">
            <v>0.13513949031168002</v>
          </cell>
          <cell r="Q161">
            <v>0.13784228011791361</v>
          </cell>
          <cell r="R161">
            <v>0.14059912572027189</v>
          </cell>
          <cell r="S161">
            <v>0.14341110823467731</v>
          </cell>
          <cell r="T161">
            <v>0.14627933039937088</v>
          </cell>
          <cell r="U161">
            <v>0.1492049170073583</v>
          </cell>
          <cell r="V161">
            <v>0.15218901534750545</v>
          </cell>
          <cell r="W161">
            <v>0.15523279565445555</v>
          </cell>
          <cell r="X161">
            <v>0.15833745156754467</v>
          </cell>
          <cell r="Y161">
            <v>0.16150420059889559</v>
          </cell>
        </row>
      </sheetData>
      <sheetData sheetId="15">
        <row r="6">
          <cell r="B6">
            <v>1500</v>
          </cell>
          <cell r="C6">
            <v>1500</v>
          </cell>
          <cell r="D6">
            <v>1500</v>
          </cell>
          <cell r="E6">
            <v>2000</v>
          </cell>
          <cell r="F6" t="e">
            <v>#N/A</v>
          </cell>
          <cell r="G6" t="e">
            <v>#N/A</v>
          </cell>
          <cell r="H6" t="e">
            <v>#N/A</v>
          </cell>
          <cell r="I6">
            <v>4000</v>
          </cell>
          <cell r="J6">
            <v>4000</v>
          </cell>
          <cell r="K6">
            <v>4000</v>
          </cell>
          <cell r="L6">
            <v>4000</v>
          </cell>
          <cell r="M6">
            <v>4000</v>
          </cell>
          <cell r="N6">
            <v>4000</v>
          </cell>
          <cell r="O6">
            <v>4000</v>
          </cell>
          <cell r="P6">
            <v>4000</v>
          </cell>
          <cell r="Q6">
            <v>4000</v>
          </cell>
          <cell r="R6">
            <v>4000</v>
          </cell>
          <cell r="S6">
            <v>4000</v>
          </cell>
          <cell r="T6">
            <v>4000</v>
          </cell>
          <cell r="U6">
            <v>4000</v>
          </cell>
          <cell r="V6">
            <v>4000</v>
          </cell>
          <cell r="W6">
            <v>4000</v>
          </cell>
          <cell r="X6">
            <v>4000</v>
          </cell>
          <cell r="Y6">
            <v>4000</v>
          </cell>
          <cell r="AA6" t="str">
            <v>СЦЕНАРИЙ</v>
          </cell>
        </row>
        <row r="7">
          <cell r="B7">
            <v>2000</v>
          </cell>
          <cell r="C7">
            <v>1750</v>
          </cell>
          <cell r="D7">
            <v>1500</v>
          </cell>
          <cell r="E7">
            <v>1500</v>
          </cell>
          <cell r="F7" t="e">
            <v>#N/A</v>
          </cell>
          <cell r="G7" t="e">
            <v>#N/A</v>
          </cell>
          <cell r="H7" t="e">
            <v>#N/A</v>
          </cell>
          <cell r="I7">
            <v>1000</v>
          </cell>
          <cell r="J7">
            <v>1000</v>
          </cell>
          <cell r="K7">
            <v>1000</v>
          </cell>
          <cell r="L7">
            <v>1000</v>
          </cell>
          <cell r="M7">
            <v>1000</v>
          </cell>
          <cell r="N7">
            <v>1000</v>
          </cell>
          <cell r="O7">
            <v>1000</v>
          </cell>
          <cell r="P7">
            <v>1000</v>
          </cell>
          <cell r="Q7">
            <v>1000</v>
          </cell>
          <cell r="R7">
            <v>1000</v>
          </cell>
          <cell r="S7">
            <v>1000</v>
          </cell>
          <cell r="T7">
            <v>1000</v>
          </cell>
          <cell r="U7">
            <v>1000</v>
          </cell>
          <cell r="V7">
            <v>1000</v>
          </cell>
          <cell r="W7">
            <v>1000</v>
          </cell>
          <cell r="X7">
            <v>1000</v>
          </cell>
          <cell r="Y7">
            <v>1000</v>
          </cell>
          <cell r="AA7" t="str">
            <v>СЦЕНАРИЙ</v>
          </cell>
        </row>
        <row r="8">
          <cell r="B8">
            <v>1500</v>
          </cell>
          <cell r="C8">
            <v>3000</v>
          </cell>
          <cell r="D8">
            <v>1600</v>
          </cell>
          <cell r="E8">
            <v>2100</v>
          </cell>
          <cell r="F8" t="e">
            <v>#N/A</v>
          </cell>
          <cell r="G8" t="e">
            <v>#N/A</v>
          </cell>
          <cell r="H8" t="e">
            <v>#N/A</v>
          </cell>
          <cell r="I8">
            <v>100</v>
          </cell>
          <cell r="J8">
            <v>200</v>
          </cell>
          <cell r="K8">
            <v>200</v>
          </cell>
          <cell r="L8">
            <v>200</v>
          </cell>
          <cell r="M8">
            <v>200</v>
          </cell>
          <cell r="N8">
            <v>1500</v>
          </cell>
          <cell r="O8">
            <v>1500</v>
          </cell>
          <cell r="P8">
            <v>1500</v>
          </cell>
          <cell r="Q8">
            <v>3000</v>
          </cell>
          <cell r="R8">
            <v>3000</v>
          </cell>
          <cell r="S8">
            <v>3000</v>
          </cell>
          <cell r="T8">
            <v>3000</v>
          </cell>
          <cell r="U8">
            <v>3000</v>
          </cell>
          <cell r="V8">
            <v>3000</v>
          </cell>
          <cell r="W8">
            <v>3000</v>
          </cell>
          <cell r="X8">
            <v>3000</v>
          </cell>
          <cell r="Y8">
            <v>3000</v>
          </cell>
          <cell r="AA8" t="str">
            <v>СЦЕНАРИЙ</v>
          </cell>
        </row>
        <row r="9">
          <cell r="B9">
            <v>0</v>
          </cell>
          <cell r="C9">
            <v>0</v>
          </cell>
          <cell r="D9">
            <v>0</v>
          </cell>
          <cell r="E9">
            <v>0</v>
          </cell>
          <cell r="F9" t="e">
            <v>#N/A</v>
          </cell>
          <cell r="G9" t="e">
            <v>#N/A</v>
          </cell>
          <cell r="H9" t="e">
            <v>#N/A</v>
          </cell>
          <cell r="I9">
            <v>0</v>
          </cell>
          <cell r="J9">
            <v>0</v>
          </cell>
          <cell r="K9">
            <v>0</v>
          </cell>
          <cell r="L9">
            <v>0</v>
          </cell>
          <cell r="M9">
            <v>0</v>
          </cell>
          <cell r="N9">
            <v>0</v>
          </cell>
          <cell r="O9">
            <v>0</v>
          </cell>
          <cell r="P9">
            <v>0</v>
          </cell>
          <cell r="Q9">
            <v>0</v>
          </cell>
          <cell r="R9">
            <v>0</v>
          </cell>
          <cell r="S9">
            <v>0</v>
          </cell>
          <cell r="T9">
            <v>0</v>
          </cell>
          <cell r="U9">
            <v>0</v>
          </cell>
          <cell r="V9">
            <v>0</v>
          </cell>
          <cell r="W9">
            <v>0</v>
          </cell>
          <cell r="X9">
            <v>0</v>
          </cell>
          <cell r="Y9">
            <v>0</v>
          </cell>
          <cell r="AA9" t="str">
            <v>СЦЕНАРИЙ</v>
          </cell>
        </row>
        <row r="10">
          <cell r="I10">
            <v>200</v>
          </cell>
          <cell r="J10">
            <v>200</v>
          </cell>
          <cell r="K10">
            <v>200</v>
          </cell>
          <cell r="L10">
            <v>200</v>
          </cell>
          <cell r="M10">
            <v>200</v>
          </cell>
          <cell r="N10">
            <v>200</v>
          </cell>
          <cell r="O10">
            <v>200</v>
          </cell>
          <cell r="P10">
            <v>200</v>
          </cell>
          <cell r="Q10">
            <v>200</v>
          </cell>
          <cell r="R10">
            <v>200</v>
          </cell>
          <cell r="S10">
            <v>200</v>
          </cell>
          <cell r="T10">
            <v>200</v>
          </cell>
          <cell r="U10">
            <v>200</v>
          </cell>
          <cell r="V10">
            <v>200</v>
          </cell>
          <cell r="W10">
            <v>200</v>
          </cell>
          <cell r="X10">
            <v>200</v>
          </cell>
          <cell r="Y10">
            <v>200</v>
          </cell>
          <cell r="AA10" t="str">
            <v>СЦЕНАРИЙ</v>
          </cell>
        </row>
        <row r="11">
          <cell r="B11">
            <v>750</v>
          </cell>
          <cell r="C11">
            <v>2000</v>
          </cell>
          <cell r="D11">
            <v>1600</v>
          </cell>
          <cell r="E11">
            <v>600</v>
          </cell>
          <cell r="F11" t="e">
            <v>#N/A</v>
          </cell>
          <cell r="G11" t="e">
            <v>#N/A</v>
          </cell>
          <cell r="H11" t="e">
            <v>#N/A</v>
          </cell>
          <cell r="I11">
            <v>600</v>
          </cell>
          <cell r="J11">
            <v>600</v>
          </cell>
          <cell r="K11">
            <v>600</v>
          </cell>
          <cell r="L11">
            <v>600</v>
          </cell>
          <cell r="M11">
            <v>600</v>
          </cell>
          <cell r="N11">
            <v>600</v>
          </cell>
          <cell r="O11">
            <v>600</v>
          </cell>
          <cell r="P11">
            <v>600</v>
          </cell>
          <cell r="Q11">
            <v>600</v>
          </cell>
          <cell r="R11">
            <v>600</v>
          </cell>
          <cell r="S11">
            <v>600</v>
          </cell>
          <cell r="T11">
            <v>600</v>
          </cell>
          <cell r="U11">
            <v>600</v>
          </cell>
          <cell r="V11">
            <v>600</v>
          </cell>
          <cell r="W11">
            <v>600</v>
          </cell>
          <cell r="X11">
            <v>600</v>
          </cell>
          <cell r="Y11">
            <v>600</v>
          </cell>
          <cell r="AA11" t="str">
            <v>СЦЕНАРИЙ</v>
          </cell>
        </row>
        <row r="12">
          <cell r="B12">
            <v>2000</v>
          </cell>
          <cell r="C12">
            <v>3000</v>
          </cell>
          <cell r="D12">
            <v>3000</v>
          </cell>
          <cell r="E12">
            <v>1800</v>
          </cell>
          <cell r="F12" t="e">
            <v>#N/A</v>
          </cell>
          <cell r="G12" t="e">
            <v>#N/A</v>
          </cell>
          <cell r="H12" t="e">
            <v>#N/A</v>
          </cell>
          <cell r="I12">
            <v>2000</v>
          </cell>
          <cell r="J12">
            <v>1500</v>
          </cell>
          <cell r="K12">
            <v>1500</v>
          </cell>
          <cell r="L12">
            <v>1500</v>
          </cell>
          <cell r="M12">
            <v>1000</v>
          </cell>
          <cell r="N12">
            <v>1000</v>
          </cell>
          <cell r="O12">
            <v>1000</v>
          </cell>
          <cell r="P12">
            <v>1000</v>
          </cell>
          <cell r="Q12">
            <v>1500</v>
          </cell>
          <cell r="R12">
            <v>1500</v>
          </cell>
          <cell r="S12">
            <v>1500</v>
          </cell>
          <cell r="T12">
            <v>1500</v>
          </cell>
          <cell r="U12">
            <v>1500</v>
          </cell>
          <cell r="V12">
            <v>1500</v>
          </cell>
          <cell r="W12">
            <v>1500</v>
          </cell>
          <cell r="X12">
            <v>1500</v>
          </cell>
          <cell r="Y12">
            <v>1500</v>
          </cell>
          <cell r="AA12" t="str">
            <v>СЦЕНАРИЙ</v>
          </cell>
        </row>
        <row r="13">
          <cell r="B13">
            <v>500</v>
          </cell>
          <cell r="C13">
            <v>900</v>
          </cell>
          <cell r="D13">
            <v>900</v>
          </cell>
          <cell r="E13">
            <v>1100</v>
          </cell>
          <cell r="F13" t="e">
            <v>#N/A</v>
          </cell>
          <cell r="G13" t="e">
            <v>#N/A</v>
          </cell>
          <cell r="H13" t="e">
            <v>#N/A</v>
          </cell>
          <cell r="I13">
            <v>1400</v>
          </cell>
          <cell r="J13">
            <v>1400</v>
          </cell>
          <cell r="K13">
            <v>1400</v>
          </cell>
          <cell r="L13">
            <v>1400</v>
          </cell>
          <cell r="M13">
            <v>1400</v>
          </cell>
          <cell r="N13">
            <v>1400</v>
          </cell>
          <cell r="O13">
            <v>1400</v>
          </cell>
          <cell r="P13">
            <v>1400</v>
          </cell>
          <cell r="Q13">
            <v>1400</v>
          </cell>
          <cell r="R13">
            <v>1400</v>
          </cell>
          <cell r="S13">
            <v>1400</v>
          </cell>
          <cell r="T13">
            <v>1400</v>
          </cell>
          <cell r="U13">
            <v>1400</v>
          </cell>
          <cell r="V13">
            <v>1400</v>
          </cell>
          <cell r="W13">
            <v>1400</v>
          </cell>
          <cell r="X13">
            <v>1400</v>
          </cell>
          <cell r="Y13">
            <v>1400</v>
          </cell>
          <cell r="AA13" t="str">
            <v>СЦЕНАРИЙ</v>
          </cell>
        </row>
        <row r="14">
          <cell r="B14">
            <v>700</v>
          </cell>
          <cell r="C14">
            <v>700</v>
          </cell>
          <cell r="D14">
            <v>700</v>
          </cell>
          <cell r="E14">
            <v>700</v>
          </cell>
          <cell r="F14" t="e">
            <v>#N/A</v>
          </cell>
        </row>
        <row r="15">
          <cell r="B15">
            <v>0</v>
          </cell>
          <cell r="C15">
            <v>500</v>
          </cell>
          <cell r="D15">
            <v>0</v>
          </cell>
          <cell r="E15">
            <v>100</v>
          </cell>
          <cell r="F15" t="e">
            <v>#N/A</v>
          </cell>
          <cell r="G15" t="e">
            <v>#N/A</v>
          </cell>
          <cell r="H15" t="e">
            <v>#N/A</v>
          </cell>
          <cell r="I15">
            <v>100</v>
          </cell>
          <cell r="J15">
            <v>100</v>
          </cell>
          <cell r="K15">
            <v>100</v>
          </cell>
          <cell r="L15">
            <v>100</v>
          </cell>
          <cell r="M15">
            <v>100</v>
          </cell>
          <cell r="N15">
            <v>100</v>
          </cell>
          <cell r="O15">
            <v>100</v>
          </cell>
          <cell r="P15">
            <v>100</v>
          </cell>
          <cell r="Q15">
            <v>100</v>
          </cell>
          <cell r="R15">
            <v>100</v>
          </cell>
          <cell r="S15">
            <v>100</v>
          </cell>
          <cell r="T15">
            <v>100</v>
          </cell>
          <cell r="U15">
            <v>100</v>
          </cell>
          <cell r="V15">
            <v>100</v>
          </cell>
          <cell r="W15">
            <v>100</v>
          </cell>
          <cell r="X15">
            <v>100</v>
          </cell>
          <cell r="Y15">
            <v>100</v>
          </cell>
          <cell r="AA15" t="str">
            <v>СЦЕНАРИЙ</v>
          </cell>
        </row>
        <row r="17">
          <cell r="B17">
            <v>1500</v>
          </cell>
          <cell r="C17">
            <v>1500</v>
          </cell>
          <cell r="D17">
            <v>1500</v>
          </cell>
          <cell r="E17">
            <v>2000</v>
          </cell>
          <cell r="F17" t="e">
            <v>#N/A</v>
          </cell>
          <cell r="G17" t="e">
            <v>#N/A</v>
          </cell>
          <cell r="H17" t="e">
            <v>#N/A</v>
          </cell>
          <cell r="I17">
            <v>4500</v>
          </cell>
          <cell r="J17">
            <v>4500</v>
          </cell>
          <cell r="K17">
            <v>4500</v>
          </cell>
          <cell r="L17">
            <v>4500</v>
          </cell>
          <cell r="M17">
            <v>4500</v>
          </cell>
          <cell r="N17">
            <v>4500</v>
          </cell>
          <cell r="O17">
            <v>4500</v>
          </cell>
          <cell r="P17">
            <v>4500</v>
          </cell>
          <cell r="Q17">
            <v>4500</v>
          </cell>
          <cell r="R17">
            <v>4500</v>
          </cell>
          <cell r="S17">
            <v>4500</v>
          </cell>
          <cell r="T17">
            <v>4500</v>
          </cell>
          <cell r="U17">
            <v>4500</v>
          </cell>
          <cell r="V17">
            <v>4500</v>
          </cell>
          <cell r="W17">
            <v>4500</v>
          </cell>
          <cell r="X17">
            <v>4500</v>
          </cell>
          <cell r="Y17">
            <v>4500</v>
          </cell>
          <cell r="AA17" t="str">
            <v>СЦЕНАРИЙ</v>
          </cell>
        </row>
        <row r="18">
          <cell r="B18">
            <v>2000</v>
          </cell>
          <cell r="C18">
            <v>2000</v>
          </cell>
          <cell r="D18">
            <v>1500</v>
          </cell>
          <cell r="E18">
            <v>1500</v>
          </cell>
          <cell r="F18" t="e">
            <v>#N/A</v>
          </cell>
          <cell r="G18" t="e">
            <v>#N/A</v>
          </cell>
          <cell r="H18" t="e">
            <v>#N/A</v>
          </cell>
          <cell r="I18">
            <v>700</v>
          </cell>
          <cell r="J18">
            <v>700</v>
          </cell>
          <cell r="K18">
            <v>700</v>
          </cell>
          <cell r="L18">
            <v>1000</v>
          </cell>
          <cell r="M18">
            <v>1000</v>
          </cell>
          <cell r="N18">
            <v>1000</v>
          </cell>
          <cell r="O18">
            <v>1000</v>
          </cell>
          <cell r="P18">
            <v>1000</v>
          </cell>
          <cell r="Q18">
            <v>1000</v>
          </cell>
          <cell r="R18">
            <v>1000</v>
          </cell>
          <cell r="S18">
            <v>1000</v>
          </cell>
          <cell r="T18">
            <v>1000</v>
          </cell>
          <cell r="U18">
            <v>1000</v>
          </cell>
          <cell r="V18">
            <v>1000</v>
          </cell>
          <cell r="W18">
            <v>1000</v>
          </cell>
          <cell r="X18">
            <v>1000</v>
          </cell>
          <cell r="Y18">
            <v>1000</v>
          </cell>
          <cell r="AA18" t="str">
            <v>СЦЕНАРИЙ</v>
          </cell>
        </row>
        <row r="19">
          <cell r="B19">
            <v>2250</v>
          </cell>
          <cell r="C19">
            <v>4200</v>
          </cell>
          <cell r="D19">
            <v>4300</v>
          </cell>
          <cell r="E19">
            <v>3500</v>
          </cell>
          <cell r="F19" t="e">
            <v>#N/A</v>
          </cell>
          <cell r="G19" t="e">
            <v>#N/A</v>
          </cell>
          <cell r="H19" t="e">
            <v>#N/A</v>
          </cell>
          <cell r="I19">
            <v>2000</v>
          </cell>
          <cell r="J19">
            <v>2200</v>
          </cell>
          <cell r="K19">
            <v>2200</v>
          </cell>
          <cell r="L19">
            <v>2200</v>
          </cell>
          <cell r="M19">
            <v>2200</v>
          </cell>
          <cell r="N19">
            <v>3500</v>
          </cell>
          <cell r="O19">
            <v>3500</v>
          </cell>
          <cell r="P19">
            <v>3500</v>
          </cell>
          <cell r="Q19">
            <v>5000</v>
          </cell>
          <cell r="R19">
            <v>5000</v>
          </cell>
          <cell r="S19">
            <v>5000</v>
          </cell>
          <cell r="T19">
            <v>5000</v>
          </cell>
          <cell r="U19">
            <v>5000</v>
          </cell>
          <cell r="V19">
            <v>5000</v>
          </cell>
          <cell r="W19">
            <v>5000</v>
          </cell>
          <cell r="X19">
            <v>5000</v>
          </cell>
          <cell r="Y19">
            <v>5000</v>
          </cell>
          <cell r="AA19" t="str">
            <v>СЦЕНАРИЙ</v>
          </cell>
        </row>
        <row r="20">
          <cell r="B20">
            <v>0</v>
          </cell>
          <cell r="C20">
            <v>0</v>
          </cell>
          <cell r="D20">
            <v>0</v>
          </cell>
          <cell r="E20">
            <v>0</v>
          </cell>
          <cell r="F20" t="e">
            <v>#N/A</v>
          </cell>
          <cell r="G20" t="e">
            <v>#N/A</v>
          </cell>
          <cell r="H20" t="e">
            <v>#N/A</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AA20" t="str">
            <v>СЦЕНАРИЙ</v>
          </cell>
        </row>
        <row r="21">
          <cell r="B21">
            <v>750</v>
          </cell>
          <cell r="C21">
            <v>2300</v>
          </cell>
          <cell r="D21">
            <v>2000</v>
          </cell>
          <cell r="E21">
            <v>0</v>
          </cell>
          <cell r="F21" t="e">
            <v>#N/A</v>
          </cell>
          <cell r="G21" t="e">
            <v>#N/A</v>
          </cell>
          <cell r="H21" t="e">
            <v>#N/A</v>
          </cell>
          <cell r="I21">
            <v>0</v>
          </cell>
          <cell r="J21">
            <v>0</v>
          </cell>
          <cell r="K21">
            <v>500</v>
          </cell>
          <cell r="L21">
            <v>500</v>
          </cell>
          <cell r="M21">
            <v>500</v>
          </cell>
          <cell r="N21">
            <v>500</v>
          </cell>
          <cell r="O21">
            <v>500</v>
          </cell>
          <cell r="P21">
            <v>500</v>
          </cell>
          <cell r="Q21">
            <v>500</v>
          </cell>
          <cell r="R21">
            <v>500</v>
          </cell>
          <cell r="S21">
            <v>500</v>
          </cell>
          <cell r="T21">
            <v>500</v>
          </cell>
          <cell r="U21">
            <v>500</v>
          </cell>
          <cell r="V21">
            <v>500</v>
          </cell>
          <cell r="W21">
            <v>500</v>
          </cell>
          <cell r="X21">
            <v>500</v>
          </cell>
          <cell r="Y21">
            <v>500</v>
          </cell>
          <cell r="AA21" t="str">
            <v>СЦЕНАРИЙ</v>
          </cell>
        </row>
        <row r="22">
          <cell r="B22">
            <v>2000</v>
          </cell>
          <cell r="C22">
            <v>3000</v>
          </cell>
          <cell r="D22">
            <v>3000</v>
          </cell>
          <cell r="E22">
            <v>3000</v>
          </cell>
          <cell r="F22" t="e">
            <v>#N/A</v>
          </cell>
          <cell r="G22" t="e">
            <v>#N/A</v>
          </cell>
          <cell r="H22" t="e">
            <v>#N/A</v>
          </cell>
          <cell r="I22">
            <v>5000</v>
          </cell>
          <cell r="J22">
            <v>4000</v>
          </cell>
          <cell r="K22">
            <v>4000</v>
          </cell>
          <cell r="L22">
            <v>4000</v>
          </cell>
          <cell r="M22">
            <v>3500</v>
          </cell>
          <cell r="N22">
            <v>3500</v>
          </cell>
          <cell r="O22">
            <v>3500</v>
          </cell>
          <cell r="P22">
            <v>3500</v>
          </cell>
          <cell r="Q22">
            <v>4000</v>
          </cell>
          <cell r="R22">
            <v>4000</v>
          </cell>
          <cell r="S22">
            <v>4000</v>
          </cell>
          <cell r="T22">
            <v>4000</v>
          </cell>
          <cell r="U22">
            <v>4000</v>
          </cell>
          <cell r="V22">
            <v>4000</v>
          </cell>
          <cell r="W22">
            <v>4000</v>
          </cell>
          <cell r="X22">
            <v>4000</v>
          </cell>
          <cell r="Y22">
            <v>4000</v>
          </cell>
          <cell r="AA22" t="str">
            <v>СЦЕНАРИЙ</v>
          </cell>
        </row>
        <row r="23">
          <cell r="C23">
            <v>4800</v>
          </cell>
          <cell r="D23">
            <v>3500</v>
          </cell>
          <cell r="E23">
            <v>2000</v>
          </cell>
          <cell r="F23" t="e">
            <v>#N/A</v>
          </cell>
          <cell r="G23" t="e">
            <v>#N/A</v>
          </cell>
          <cell r="H23" t="e">
            <v>#N/A</v>
          </cell>
          <cell r="I23">
            <v>4000</v>
          </cell>
          <cell r="J23">
            <v>2100</v>
          </cell>
          <cell r="K23">
            <v>2100</v>
          </cell>
          <cell r="L23">
            <v>2100</v>
          </cell>
          <cell r="M23">
            <v>2100</v>
          </cell>
          <cell r="N23">
            <v>2100</v>
          </cell>
          <cell r="O23">
            <v>2100</v>
          </cell>
          <cell r="P23">
            <v>2100</v>
          </cell>
          <cell r="Q23">
            <v>2100</v>
          </cell>
          <cell r="R23">
            <v>2100</v>
          </cell>
          <cell r="S23">
            <v>2100</v>
          </cell>
          <cell r="T23">
            <v>2100</v>
          </cell>
          <cell r="U23">
            <v>2100</v>
          </cell>
          <cell r="V23">
            <v>2100</v>
          </cell>
          <cell r="W23">
            <v>2100</v>
          </cell>
          <cell r="X23">
            <v>2100</v>
          </cell>
          <cell r="Y23">
            <v>2100</v>
          </cell>
          <cell r="AA23" t="str">
            <v>СЦЕНАРИЙ</v>
          </cell>
        </row>
        <row r="25">
          <cell r="B25">
            <v>500</v>
          </cell>
          <cell r="C25">
            <v>1700</v>
          </cell>
          <cell r="D25">
            <v>500</v>
          </cell>
          <cell r="E25">
            <v>500</v>
          </cell>
          <cell r="F25" t="e">
            <v>#N/A</v>
          </cell>
          <cell r="G25" t="e">
            <v>#N/A</v>
          </cell>
          <cell r="H25" t="e">
            <v>#N/A</v>
          </cell>
          <cell r="I25">
            <v>900</v>
          </cell>
          <cell r="J25">
            <v>900</v>
          </cell>
          <cell r="K25">
            <v>900</v>
          </cell>
          <cell r="L25">
            <v>900</v>
          </cell>
          <cell r="M25">
            <v>900</v>
          </cell>
          <cell r="N25">
            <v>900</v>
          </cell>
          <cell r="O25">
            <v>900</v>
          </cell>
          <cell r="P25">
            <v>900</v>
          </cell>
          <cell r="Q25">
            <v>900</v>
          </cell>
          <cell r="R25">
            <v>900</v>
          </cell>
          <cell r="S25">
            <v>900</v>
          </cell>
          <cell r="T25">
            <v>900</v>
          </cell>
          <cell r="U25">
            <v>900</v>
          </cell>
          <cell r="V25">
            <v>900</v>
          </cell>
          <cell r="W25">
            <v>900</v>
          </cell>
          <cell r="X25">
            <v>900</v>
          </cell>
          <cell r="Y25">
            <v>900</v>
          </cell>
          <cell r="AA25" t="str">
            <v>СЦЕНАРИЙ</v>
          </cell>
        </row>
        <row r="27">
          <cell r="B27">
            <v>1500</v>
          </cell>
          <cell r="C27">
            <v>1500</v>
          </cell>
          <cell r="D27">
            <v>1500</v>
          </cell>
          <cell r="E27">
            <v>2000</v>
          </cell>
          <cell r="F27" t="e">
            <v>#N/A</v>
          </cell>
          <cell r="G27" t="e">
            <v>#N/A</v>
          </cell>
          <cell r="H27" t="e">
            <v>#N/A</v>
          </cell>
          <cell r="I27">
            <v>4000</v>
          </cell>
          <cell r="J27">
            <v>4000</v>
          </cell>
          <cell r="K27">
            <v>3500</v>
          </cell>
          <cell r="L27">
            <v>2500</v>
          </cell>
          <cell r="M27">
            <v>2500</v>
          </cell>
          <cell r="N27">
            <v>2500</v>
          </cell>
          <cell r="O27">
            <v>2500</v>
          </cell>
          <cell r="P27">
            <v>2500</v>
          </cell>
          <cell r="Q27">
            <v>2500</v>
          </cell>
          <cell r="R27">
            <v>2500</v>
          </cell>
          <cell r="S27">
            <v>2500</v>
          </cell>
          <cell r="T27">
            <v>2500</v>
          </cell>
          <cell r="U27">
            <v>2500</v>
          </cell>
          <cell r="V27">
            <v>2500</v>
          </cell>
          <cell r="W27">
            <v>2500</v>
          </cell>
          <cell r="X27">
            <v>2500</v>
          </cell>
          <cell r="Y27">
            <v>2500</v>
          </cell>
          <cell r="AA27" t="str">
            <v>СЦЕНАРИЙ</v>
          </cell>
        </row>
        <row r="28">
          <cell r="B28">
            <v>2000</v>
          </cell>
          <cell r="C28">
            <v>1750</v>
          </cell>
          <cell r="D28">
            <v>1500</v>
          </cell>
          <cell r="E28">
            <v>1500</v>
          </cell>
          <cell r="F28" t="e">
            <v>#N/A</v>
          </cell>
          <cell r="G28" t="e">
            <v>#N/A</v>
          </cell>
          <cell r="H28" t="e">
            <v>#N/A</v>
          </cell>
          <cell r="I28">
            <v>700</v>
          </cell>
          <cell r="J28">
            <v>700</v>
          </cell>
          <cell r="K28">
            <v>700</v>
          </cell>
          <cell r="L28">
            <v>1000</v>
          </cell>
          <cell r="M28">
            <v>1000</v>
          </cell>
          <cell r="N28">
            <v>1000</v>
          </cell>
          <cell r="O28">
            <v>1000</v>
          </cell>
          <cell r="P28">
            <v>1000</v>
          </cell>
          <cell r="Q28">
            <v>1000</v>
          </cell>
          <cell r="R28">
            <v>1000</v>
          </cell>
          <cell r="S28">
            <v>1000</v>
          </cell>
          <cell r="T28">
            <v>1000</v>
          </cell>
          <cell r="U28">
            <v>1000</v>
          </cell>
          <cell r="V28">
            <v>1000</v>
          </cell>
          <cell r="W28">
            <v>1000</v>
          </cell>
          <cell r="X28">
            <v>1000</v>
          </cell>
          <cell r="Y28">
            <v>1000</v>
          </cell>
          <cell r="AA28" t="str">
            <v>СЦЕНАРИЙ</v>
          </cell>
        </row>
        <row r="29">
          <cell r="B29">
            <v>1500</v>
          </cell>
          <cell r="C29">
            <v>2700</v>
          </cell>
          <cell r="D29">
            <v>1600</v>
          </cell>
          <cell r="E29">
            <v>1900</v>
          </cell>
          <cell r="F29" t="e">
            <v>#N/A</v>
          </cell>
          <cell r="G29" t="e">
            <v>#N/A</v>
          </cell>
          <cell r="H29" t="e">
            <v>#N/A</v>
          </cell>
          <cell r="I29">
            <v>-200</v>
          </cell>
          <cell r="J29">
            <v>0</v>
          </cell>
          <cell r="K29">
            <v>0</v>
          </cell>
          <cell r="L29">
            <v>0</v>
          </cell>
          <cell r="M29">
            <v>0</v>
          </cell>
          <cell r="N29">
            <v>1300</v>
          </cell>
          <cell r="O29">
            <v>1300</v>
          </cell>
          <cell r="P29">
            <v>1300</v>
          </cell>
          <cell r="Q29">
            <v>2800</v>
          </cell>
          <cell r="R29">
            <v>2800</v>
          </cell>
          <cell r="S29">
            <v>2800</v>
          </cell>
          <cell r="T29">
            <v>2800</v>
          </cell>
          <cell r="U29">
            <v>2800</v>
          </cell>
          <cell r="V29">
            <v>2800</v>
          </cell>
          <cell r="W29">
            <v>2800</v>
          </cell>
          <cell r="X29">
            <v>2800</v>
          </cell>
          <cell r="Y29">
            <v>2800</v>
          </cell>
          <cell r="AA29" t="str">
            <v>СЦЕНАРИЙ</v>
          </cell>
        </row>
        <row r="30">
          <cell r="I30">
            <v>-200</v>
          </cell>
          <cell r="J30">
            <v>-200</v>
          </cell>
          <cell r="K30">
            <v>-200</v>
          </cell>
          <cell r="L30">
            <v>-200</v>
          </cell>
          <cell r="M30">
            <v>-200</v>
          </cell>
          <cell r="N30">
            <v>-200</v>
          </cell>
          <cell r="O30">
            <v>-200</v>
          </cell>
          <cell r="P30">
            <v>-200</v>
          </cell>
          <cell r="Q30">
            <v>-200</v>
          </cell>
          <cell r="R30">
            <v>-200</v>
          </cell>
          <cell r="S30">
            <v>-200</v>
          </cell>
          <cell r="T30">
            <v>-200</v>
          </cell>
          <cell r="U30">
            <v>-200</v>
          </cell>
          <cell r="V30">
            <v>-200</v>
          </cell>
          <cell r="W30">
            <v>-200</v>
          </cell>
          <cell r="X30">
            <v>-200</v>
          </cell>
          <cell r="Y30">
            <v>-200</v>
          </cell>
          <cell r="AA30" t="str">
            <v>расчет А.Васильева</v>
          </cell>
        </row>
        <row r="31">
          <cell r="B31">
            <v>0</v>
          </cell>
          <cell r="C31">
            <v>0</v>
          </cell>
          <cell r="D31">
            <v>0</v>
          </cell>
          <cell r="E31">
            <v>0</v>
          </cell>
          <cell r="F31" t="e">
            <v>#N/A</v>
          </cell>
          <cell r="G31" t="e">
            <v>#N/A</v>
          </cell>
          <cell r="H31" t="e">
            <v>#N/A</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AA31" t="str">
            <v>СЦЕНАРИЙ</v>
          </cell>
        </row>
        <row r="32">
          <cell r="E32">
            <v>100</v>
          </cell>
          <cell r="F32" t="e">
            <v>#N/A</v>
          </cell>
          <cell r="G32" t="e">
            <v>#N/A</v>
          </cell>
          <cell r="H32" t="e">
            <v>#N/A</v>
          </cell>
          <cell r="I32">
            <v>0</v>
          </cell>
          <cell r="J32">
            <v>0</v>
          </cell>
          <cell r="K32">
            <v>100</v>
          </cell>
          <cell r="L32">
            <v>100</v>
          </cell>
          <cell r="M32">
            <v>100</v>
          </cell>
          <cell r="N32">
            <v>100</v>
          </cell>
          <cell r="O32">
            <v>100</v>
          </cell>
          <cell r="P32">
            <v>100</v>
          </cell>
          <cell r="Q32">
            <v>100</v>
          </cell>
          <cell r="R32">
            <v>100</v>
          </cell>
          <cell r="S32">
            <v>100</v>
          </cell>
          <cell r="T32">
            <v>100</v>
          </cell>
          <cell r="U32">
            <v>100</v>
          </cell>
          <cell r="V32">
            <v>100</v>
          </cell>
          <cell r="W32">
            <v>100</v>
          </cell>
          <cell r="X32">
            <v>100</v>
          </cell>
          <cell r="Y32">
            <v>100</v>
          </cell>
          <cell r="AA32" t="str">
            <v>СЦЕНАРИЙ</v>
          </cell>
        </row>
        <row r="33">
          <cell r="B33">
            <v>2000</v>
          </cell>
          <cell r="C33">
            <v>3000</v>
          </cell>
          <cell r="D33">
            <v>3000</v>
          </cell>
          <cell r="E33">
            <v>2400</v>
          </cell>
          <cell r="F33" t="e">
            <v>#N/A</v>
          </cell>
          <cell r="G33" t="e">
            <v>#N/A</v>
          </cell>
          <cell r="H33" t="e">
            <v>#N/A</v>
          </cell>
          <cell r="I33">
            <v>4000</v>
          </cell>
          <cell r="J33">
            <v>2500</v>
          </cell>
          <cell r="K33">
            <v>2500</v>
          </cell>
          <cell r="L33">
            <v>2500</v>
          </cell>
          <cell r="M33">
            <v>2000</v>
          </cell>
          <cell r="N33">
            <v>2000</v>
          </cell>
          <cell r="O33">
            <v>2000</v>
          </cell>
          <cell r="P33">
            <v>2000</v>
          </cell>
          <cell r="Q33">
            <v>2500</v>
          </cell>
          <cell r="R33">
            <v>2500</v>
          </cell>
          <cell r="S33">
            <v>2500</v>
          </cell>
          <cell r="T33">
            <v>2500</v>
          </cell>
          <cell r="U33">
            <v>2500</v>
          </cell>
          <cell r="V33">
            <v>2500</v>
          </cell>
          <cell r="W33">
            <v>2500</v>
          </cell>
          <cell r="X33">
            <v>2500</v>
          </cell>
          <cell r="Y33">
            <v>2500</v>
          </cell>
          <cell r="AA33" t="str">
            <v>СЦЕНАРИЙ</v>
          </cell>
        </row>
        <row r="35">
          <cell r="B35">
            <v>1000</v>
          </cell>
          <cell r="C35">
            <v>2500</v>
          </cell>
          <cell r="D35">
            <v>1500</v>
          </cell>
          <cell r="E35">
            <v>500</v>
          </cell>
          <cell r="F35" t="e">
            <v>#N/A</v>
          </cell>
          <cell r="G35" t="e">
            <v>#N/A</v>
          </cell>
          <cell r="H35" t="e">
            <v>#N/A</v>
          </cell>
          <cell r="I35">
            <v>1000</v>
          </cell>
          <cell r="J35">
            <v>100</v>
          </cell>
          <cell r="K35">
            <v>100</v>
          </cell>
          <cell r="L35">
            <v>100</v>
          </cell>
          <cell r="M35">
            <v>100</v>
          </cell>
          <cell r="N35">
            <v>100</v>
          </cell>
          <cell r="O35">
            <v>100</v>
          </cell>
          <cell r="P35">
            <v>100</v>
          </cell>
          <cell r="Q35">
            <v>100</v>
          </cell>
          <cell r="R35">
            <v>100</v>
          </cell>
          <cell r="S35">
            <v>100</v>
          </cell>
          <cell r="T35">
            <v>100</v>
          </cell>
          <cell r="U35">
            <v>100</v>
          </cell>
          <cell r="V35">
            <v>100</v>
          </cell>
          <cell r="W35">
            <v>100</v>
          </cell>
          <cell r="X35">
            <v>100</v>
          </cell>
          <cell r="Y35">
            <v>100</v>
          </cell>
          <cell r="AA35" t="str">
            <v>СЦЕНАРИЙ</v>
          </cell>
        </row>
        <row r="37">
          <cell r="B37">
            <v>0</v>
          </cell>
          <cell r="C37">
            <v>600</v>
          </cell>
          <cell r="D37">
            <v>0</v>
          </cell>
          <cell r="E37">
            <v>100</v>
          </cell>
          <cell r="F37" t="e">
            <v>#N/A</v>
          </cell>
          <cell r="G37" t="e">
            <v>#N/A</v>
          </cell>
          <cell r="H37" t="e">
            <v>#N/A</v>
          </cell>
          <cell r="I37">
            <v>100</v>
          </cell>
          <cell r="J37">
            <v>100</v>
          </cell>
          <cell r="K37">
            <v>100</v>
          </cell>
          <cell r="L37">
            <v>100</v>
          </cell>
          <cell r="M37">
            <v>100</v>
          </cell>
          <cell r="N37">
            <v>100</v>
          </cell>
          <cell r="O37">
            <v>100</v>
          </cell>
          <cell r="P37">
            <v>100</v>
          </cell>
          <cell r="Q37">
            <v>100</v>
          </cell>
          <cell r="R37">
            <v>100</v>
          </cell>
          <cell r="S37">
            <v>100</v>
          </cell>
          <cell r="T37">
            <v>100</v>
          </cell>
          <cell r="U37">
            <v>100</v>
          </cell>
          <cell r="V37">
            <v>100</v>
          </cell>
          <cell r="W37">
            <v>100</v>
          </cell>
          <cell r="X37">
            <v>100</v>
          </cell>
          <cell r="Y37">
            <v>100</v>
          </cell>
          <cell r="AA37" t="str">
            <v>СЦЕНАРИЙ</v>
          </cell>
        </row>
        <row r="43">
          <cell r="B43">
            <v>0</v>
          </cell>
          <cell r="C43">
            <v>15</v>
          </cell>
          <cell r="D43">
            <v>15</v>
          </cell>
          <cell r="E43">
            <v>15</v>
          </cell>
          <cell r="F43">
            <v>15</v>
          </cell>
          <cell r="G43">
            <v>15</v>
          </cell>
          <cell r="H43">
            <v>15</v>
          </cell>
          <cell r="I43">
            <v>15</v>
          </cell>
          <cell r="J43">
            <v>15</v>
          </cell>
          <cell r="K43">
            <v>15</v>
          </cell>
          <cell r="L43">
            <v>15</v>
          </cell>
          <cell r="M43">
            <v>15</v>
          </cell>
          <cell r="N43">
            <v>15</v>
          </cell>
          <cell r="O43">
            <v>15</v>
          </cell>
          <cell r="P43">
            <v>15</v>
          </cell>
          <cell r="Q43">
            <v>15</v>
          </cell>
          <cell r="R43">
            <v>15</v>
          </cell>
          <cell r="S43">
            <v>15</v>
          </cell>
          <cell r="T43">
            <v>15</v>
          </cell>
          <cell r="U43">
            <v>15</v>
          </cell>
          <cell r="V43">
            <v>15</v>
          </cell>
          <cell r="W43">
            <v>15</v>
          </cell>
          <cell r="X43">
            <v>15</v>
          </cell>
          <cell r="Y43">
            <v>15</v>
          </cell>
          <cell r="AA43" t="str">
            <v>не используется</v>
          </cell>
        </row>
        <row r="49">
          <cell r="D49">
            <v>19</v>
          </cell>
          <cell r="E49">
            <v>19</v>
          </cell>
          <cell r="F49">
            <v>19</v>
          </cell>
          <cell r="G49">
            <v>19</v>
          </cell>
          <cell r="H49">
            <v>19</v>
          </cell>
          <cell r="I49">
            <v>19</v>
          </cell>
          <cell r="J49">
            <v>19</v>
          </cell>
          <cell r="K49">
            <v>19</v>
          </cell>
          <cell r="L49">
            <v>19</v>
          </cell>
          <cell r="M49">
            <v>19</v>
          </cell>
          <cell r="N49">
            <v>19</v>
          </cell>
          <cell r="O49">
            <v>19</v>
          </cell>
          <cell r="P49">
            <v>19</v>
          </cell>
          <cell r="Q49">
            <v>19</v>
          </cell>
          <cell r="R49">
            <v>19</v>
          </cell>
          <cell r="S49">
            <v>19</v>
          </cell>
          <cell r="T49">
            <v>19</v>
          </cell>
          <cell r="U49">
            <v>19</v>
          </cell>
          <cell r="V49">
            <v>19</v>
          </cell>
          <cell r="W49">
            <v>19</v>
          </cell>
          <cell r="X49">
            <v>19</v>
          </cell>
          <cell r="Y49">
            <v>19</v>
          </cell>
          <cell r="AA49" t="str">
            <v>не используется</v>
          </cell>
        </row>
        <row r="64">
          <cell r="D64">
            <v>22</v>
          </cell>
          <cell r="E64">
            <v>22</v>
          </cell>
          <cell r="F64">
            <v>22</v>
          </cell>
          <cell r="G64">
            <v>0</v>
          </cell>
          <cell r="H64">
            <v>0</v>
          </cell>
          <cell r="I64">
            <v>0</v>
          </cell>
          <cell r="J64">
            <v>0</v>
          </cell>
          <cell r="K64">
            <v>0</v>
          </cell>
          <cell r="L64">
            <v>0</v>
          </cell>
          <cell r="M64">
            <v>0</v>
          </cell>
          <cell r="N64">
            <v>0</v>
          </cell>
          <cell r="O64">
            <v>0</v>
          </cell>
          <cell r="P64">
            <v>0</v>
          </cell>
          <cell r="Q64">
            <v>0</v>
          </cell>
          <cell r="R64">
            <v>0</v>
          </cell>
          <cell r="S64">
            <v>0</v>
          </cell>
          <cell r="T64">
            <v>0</v>
          </cell>
          <cell r="U64">
            <v>0</v>
          </cell>
          <cell r="V64">
            <v>0</v>
          </cell>
          <cell r="W64">
            <v>0</v>
          </cell>
          <cell r="X64">
            <v>0</v>
          </cell>
          <cell r="Y64">
            <v>0</v>
          </cell>
        </row>
        <row r="65">
          <cell r="D65">
            <v>4</v>
          </cell>
          <cell r="E65">
            <v>4</v>
          </cell>
          <cell r="F65">
            <v>4</v>
          </cell>
          <cell r="G65">
            <v>4</v>
          </cell>
          <cell r="H65">
            <v>4</v>
          </cell>
          <cell r="I65">
            <v>4</v>
          </cell>
          <cell r="J65">
            <v>4</v>
          </cell>
          <cell r="K65">
            <v>4</v>
          </cell>
          <cell r="L65">
            <v>4</v>
          </cell>
          <cell r="M65">
            <v>4</v>
          </cell>
          <cell r="N65">
            <v>4</v>
          </cell>
          <cell r="O65">
            <v>4</v>
          </cell>
          <cell r="P65">
            <v>4</v>
          </cell>
          <cell r="Q65">
            <v>4</v>
          </cell>
          <cell r="R65">
            <v>4</v>
          </cell>
          <cell r="S65">
            <v>4</v>
          </cell>
          <cell r="T65">
            <v>4</v>
          </cell>
          <cell r="U65">
            <v>4</v>
          </cell>
          <cell r="V65">
            <v>4</v>
          </cell>
          <cell r="W65">
            <v>4</v>
          </cell>
          <cell r="X65">
            <v>4</v>
          </cell>
          <cell r="Y65">
            <v>4</v>
          </cell>
        </row>
        <row r="66">
          <cell r="D66">
            <v>14</v>
          </cell>
          <cell r="E66">
            <v>14</v>
          </cell>
          <cell r="F66">
            <v>14</v>
          </cell>
          <cell r="G66">
            <v>9.6999999999999993</v>
          </cell>
          <cell r="H66">
            <v>9.6999999999999993</v>
          </cell>
          <cell r="I66">
            <v>10</v>
          </cell>
          <cell r="J66">
            <v>10</v>
          </cell>
          <cell r="K66">
            <v>10</v>
          </cell>
          <cell r="L66">
            <v>10</v>
          </cell>
          <cell r="M66">
            <v>10</v>
          </cell>
          <cell r="N66">
            <v>10</v>
          </cell>
          <cell r="O66">
            <v>10</v>
          </cell>
          <cell r="P66">
            <v>10</v>
          </cell>
          <cell r="Q66">
            <v>10</v>
          </cell>
          <cell r="R66">
            <v>10</v>
          </cell>
          <cell r="S66">
            <v>10</v>
          </cell>
          <cell r="T66">
            <v>10</v>
          </cell>
          <cell r="U66">
            <v>10</v>
          </cell>
          <cell r="V66">
            <v>10</v>
          </cell>
          <cell r="W66">
            <v>10</v>
          </cell>
          <cell r="X66">
            <v>10</v>
          </cell>
          <cell r="Y66">
            <v>10</v>
          </cell>
          <cell r="AA66" t="str">
            <v>09.03.2017 - изменение премий от А. Васильева</v>
          </cell>
        </row>
        <row r="68">
          <cell r="D68">
            <v>20</v>
          </cell>
          <cell r="E68">
            <v>20</v>
          </cell>
          <cell r="F68">
            <v>19</v>
          </cell>
          <cell r="G68" t="e">
            <v>#N/A</v>
          </cell>
          <cell r="H68" t="e">
            <v>#N/A</v>
          </cell>
          <cell r="I68">
            <v>12</v>
          </cell>
          <cell r="J68">
            <v>12</v>
          </cell>
          <cell r="K68">
            <v>12</v>
          </cell>
          <cell r="L68">
            <v>12</v>
          </cell>
          <cell r="M68">
            <v>12</v>
          </cell>
          <cell r="N68">
            <v>12</v>
          </cell>
          <cell r="O68">
            <v>12</v>
          </cell>
          <cell r="P68">
            <v>12</v>
          </cell>
          <cell r="Q68">
            <v>12</v>
          </cell>
          <cell r="R68">
            <v>12</v>
          </cell>
          <cell r="S68">
            <v>12</v>
          </cell>
          <cell r="T68">
            <v>12</v>
          </cell>
          <cell r="U68">
            <v>12</v>
          </cell>
          <cell r="V68">
            <v>12</v>
          </cell>
          <cell r="W68">
            <v>12</v>
          </cell>
          <cell r="X68">
            <v>12</v>
          </cell>
          <cell r="Y68">
            <v>12</v>
          </cell>
          <cell r="AA68" t="str">
            <v>09.03.2017 - изменение премий от А. Васильева</v>
          </cell>
        </row>
        <row r="69">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cell r="V69">
            <v>0</v>
          </cell>
          <cell r="W69">
            <v>0</v>
          </cell>
          <cell r="X69">
            <v>0</v>
          </cell>
          <cell r="Y69">
            <v>0</v>
          </cell>
          <cell r="AA69" t="str">
            <v>09.03.2017 - изменение премий от А. Васильева</v>
          </cell>
        </row>
        <row r="70">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cell r="V70">
            <v>0</v>
          </cell>
          <cell r="W70">
            <v>0</v>
          </cell>
          <cell r="X70">
            <v>0</v>
          </cell>
          <cell r="Y70">
            <v>0</v>
          </cell>
          <cell r="AA70" t="str">
            <v>09.03.2017 - изменение премий от А. Васильева</v>
          </cell>
        </row>
        <row r="73">
          <cell r="D73">
            <v>22</v>
          </cell>
          <cell r="E73">
            <v>22</v>
          </cell>
          <cell r="F73">
            <v>22</v>
          </cell>
          <cell r="G73">
            <v>0</v>
          </cell>
          <cell r="H73">
            <v>0</v>
          </cell>
          <cell r="I73">
            <v>0</v>
          </cell>
          <cell r="J73">
            <v>0</v>
          </cell>
          <cell r="K73">
            <v>0</v>
          </cell>
          <cell r="L73">
            <v>0</v>
          </cell>
          <cell r="M73">
            <v>0</v>
          </cell>
          <cell r="N73">
            <v>0</v>
          </cell>
          <cell r="O73">
            <v>0</v>
          </cell>
          <cell r="P73">
            <v>0</v>
          </cell>
          <cell r="Q73">
            <v>0</v>
          </cell>
          <cell r="R73">
            <v>0</v>
          </cell>
          <cell r="S73">
            <v>0</v>
          </cell>
          <cell r="T73">
            <v>0</v>
          </cell>
          <cell r="U73">
            <v>0</v>
          </cell>
          <cell r="V73">
            <v>0</v>
          </cell>
          <cell r="W73">
            <v>0</v>
          </cell>
          <cell r="X73">
            <v>0</v>
          </cell>
          <cell r="Y73">
            <v>0</v>
          </cell>
        </row>
        <row r="74">
          <cell r="D74">
            <v>4</v>
          </cell>
          <cell r="E74">
            <v>4</v>
          </cell>
          <cell r="F74">
            <v>4</v>
          </cell>
          <cell r="G74">
            <v>4</v>
          </cell>
          <cell r="H74">
            <v>4</v>
          </cell>
          <cell r="I74">
            <v>4</v>
          </cell>
          <cell r="J74">
            <v>4</v>
          </cell>
          <cell r="K74">
            <v>4</v>
          </cell>
          <cell r="L74">
            <v>4</v>
          </cell>
          <cell r="M74">
            <v>4</v>
          </cell>
          <cell r="N74">
            <v>4</v>
          </cell>
          <cell r="O74">
            <v>4</v>
          </cell>
          <cell r="P74">
            <v>4</v>
          </cell>
          <cell r="Q74">
            <v>4</v>
          </cell>
          <cell r="R74">
            <v>4</v>
          </cell>
          <cell r="S74">
            <v>4</v>
          </cell>
          <cell r="T74">
            <v>4</v>
          </cell>
          <cell r="U74">
            <v>4</v>
          </cell>
          <cell r="V74">
            <v>4</v>
          </cell>
          <cell r="W74">
            <v>4</v>
          </cell>
          <cell r="X74">
            <v>4</v>
          </cell>
          <cell r="Y74">
            <v>4</v>
          </cell>
        </row>
        <row r="75">
          <cell r="D75">
            <v>14</v>
          </cell>
          <cell r="E75">
            <v>14</v>
          </cell>
          <cell r="F75">
            <v>14</v>
          </cell>
          <cell r="G75">
            <v>9.6999999999999993</v>
          </cell>
          <cell r="H75">
            <v>9.6999999999999993</v>
          </cell>
          <cell r="I75">
            <v>10</v>
          </cell>
          <cell r="J75">
            <v>10</v>
          </cell>
          <cell r="K75">
            <v>10</v>
          </cell>
          <cell r="L75">
            <v>10</v>
          </cell>
          <cell r="M75">
            <v>10</v>
          </cell>
          <cell r="N75">
            <v>10</v>
          </cell>
          <cell r="O75">
            <v>10</v>
          </cell>
          <cell r="P75">
            <v>10</v>
          </cell>
          <cell r="Q75">
            <v>10</v>
          </cell>
          <cell r="R75">
            <v>10</v>
          </cell>
          <cell r="S75">
            <v>10</v>
          </cell>
          <cell r="T75">
            <v>10</v>
          </cell>
          <cell r="U75">
            <v>10</v>
          </cell>
          <cell r="V75">
            <v>10</v>
          </cell>
          <cell r="W75">
            <v>10</v>
          </cell>
          <cell r="X75">
            <v>10</v>
          </cell>
          <cell r="Y75">
            <v>10</v>
          </cell>
          <cell r="AA75" t="str">
            <v>09.03.2017 - изменение премий от А. Васильева</v>
          </cell>
        </row>
        <row r="76">
          <cell r="D76">
            <v>12</v>
          </cell>
          <cell r="E76">
            <v>12</v>
          </cell>
          <cell r="F76">
            <v>12</v>
          </cell>
          <cell r="G76">
            <v>12</v>
          </cell>
          <cell r="H76">
            <v>12</v>
          </cell>
          <cell r="I76">
            <v>10</v>
          </cell>
          <cell r="J76">
            <v>10</v>
          </cell>
          <cell r="K76">
            <v>10</v>
          </cell>
          <cell r="L76">
            <v>10</v>
          </cell>
          <cell r="M76">
            <v>10</v>
          </cell>
          <cell r="N76">
            <v>10</v>
          </cell>
          <cell r="O76">
            <v>10</v>
          </cell>
          <cell r="P76">
            <v>10</v>
          </cell>
          <cell r="Q76">
            <v>10</v>
          </cell>
          <cell r="R76">
            <v>10</v>
          </cell>
          <cell r="S76">
            <v>10</v>
          </cell>
          <cell r="T76">
            <v>10</v>
          </cell>
          <cell r="U76">
            <v>10</v>
          </cell>
          <cell r="V76">
            <v>10</v>
          </cell>
          <cell r="W76">
            <v>10</v>
          </cell>
          <cell r="X76">
            <v>10</v>
          </cell>
          <cell r="Y76">
            <v>10</v>
          </cell>
          <cell r="AA76" t="str">
            <v>09.03.2017 - изменение премий от А. Васильева</v>
          </cell>
        </row>
        <row r="77">
          <cell r="D77">
            <v>19</v>
          </cell>
          <cell r="E77">
            <v>19</v>
          </cell>
          <cell r="F77">
            <v>20</v>
          </cell>
          <cell r="G77" t="e">
            <v>#N/A</v>
          </cell>
          <cell r="H77" t="e">
            <v>#N/A</v>
          </cell>
          <cell r="I77">
            <v>18</v>
          </cell>
          <cell r="J77">
            <v>18</v>
          </cell>
          <cell r="K77">
            <v>18</v>
          </cell>
          <cell r="L77">
            <v>18</v>
          </cell>
          <cell r="M77">
            <v>18</v>
          </cell>
          <cell r="N77">
            <v>18</v>
          </cell>
          <cell r="O77">
            <v>18</v>
          </cell>
          <cell r="P77">
            <v>18</v>
          </cell>
          <cell r="Q77">
            <v>18</v>
          </cell>
          <cell r="R77">
            <v>18</v>
          </cell>
          <cell r="S77">
            <v>18</v>
          </cell>
          <cell r="T77">
            <v>18</v>
          </cell>
          <cell r="U77">
            <v>18</v>
          </cell>
          <cell r="V77">
            <v>18</v>
          </cell>
          <cell r="W77">
            <v>18</v>
          </cell>
          <cell r="X77">
            <v>18</v>
          </cell>
          <cell r="Y77">
            <v>18</v>
          </cell>
          <cell r="AA77" t="str">
            <v>09.03.2017 - изменение премий от А. Васильева</v>
          </cell>
        </row>
        <row r="78">
          <cell r="G78">
            <v>0</v>
          </cell>
          <cell r="H78">
            <v>0</v>
          </cell>
          <cell r="I78">
            <v>0</v>
          </cell>
          <cell r="J78">
            <v>0</v>
          </cell>
          <cell r="K78">
            <v>0</v>
          </cell>
          <cell r="L78">
            <v>0</v>
          </cell>
          <cell r="M78">
            <v>0</v>
          </cell>
          <cell r="N78">
            <v>0</v>
          </cell>
          <cell r="O78">
            <v>0</v>
          </cell>
          <cell r="P78">
            <v>0</v>
          </cell>
          <cell r="Q78">
            <v>0</v>
          </cell>
          <cell r="R78">
            <v>0</v>
          </cell>
          <cell r="S78">
            <v>0</v>
          </cell>
          <cell r="T78">
            <v>0</v>
          </cell>
          <cell r="U78">
            <v>0</v>
          </cell>
          <cell r="V78">
            <v>0</v>
          </cell>
          <cell r="W78">
            <v>0</v>
          </cell>
          <cell r="X78">
            <v>0</v>
          </cell>
          <cell r="Y78">
            <v>0</v>
          </cell>
          <cell r="AA78" t="str">
            <v>09.03.2017 - изменение премий от А. Васильева</v>
          </cell>
        </row>
        <row r="79">
          <cell r="G79">
            <v>0</v>
          </cell>
          <cell r="H79">
            <v>0</v>
          </cell>
          <cell r="I79">
            <v>0</v>
          </cell>
          <cell r="J79">
            <v>0</v>
          </cell>
          <cell r="K79">
            <v>0</v>
          </cell>
          <cell r="L79">
            <v>0</v>
          </cell>
          <cell r="M79">
            <v>0</v>
          </cell>
          <cell r="N79">
            <v>0</v>
          </cell>
          <cell r="O79">
            <v>0</v>
          </cell>
          <cell r="P79">
            <v>0</v>
          </cell>
          <cell r="Q79">
            <v>0</v>
          </cell>
          <cell r="R79">
            <v>0</v>
          </cell>
          <cell r="S79">
            <v>0</v>
          </cell>
          <cell r="T79">
            <v>0</v>
          </cell>
          <cell r="U79">
            <v>0</v>
          </cell>
          <cell r="V79">
            <v>0</v>
          </cell>
          <cell r="W79">
            <v>0</v>
          </cell>
          <cell r="X79">
            <v>0</v>
          </cell>
          <cell r="Y79">
            <v>0</v>
          </cell>
          <cell r="AA79" t="str">
            <v>09.03.2017 - изменение премий от А. Васильева</v>
          </cell>
        </row>
        <row r="82">
          <cell r="D82">
            <v>22</v>
          </cell>
          <cell r="E82">
            <v>22</v>
          </cell>
          <cell r="F82">
            <v>22</v>
          </cell>
          <cell r="G82">
            <v>0</v>
          </cell>
          <cell r="H82">
            <v>0</v>
          </cell>
          <cell r="I82">
            <v>0</v>
          </cell>
          <cell r="J82">
            <v>0</v>
          </cell>
          <cell r="K82">
            <v>0</v>
          </cell>
          <cell r="L82">
            <v>0</v>
          </cell>
          <cell r="M82">
            <v>0</v>
          </cell>
          <cell r="N82">
            <v>0</v>
          </cell>
          <cell r="O82">
            <v>0</v>
          </cell>
          <cell r="P82">
            <v>0</v>
          </cell>
          <cell r="Q82">
            <v>0</v>
          </cell>
          <cell r="R82">
            <v>0</v>
          </cell>
          <cell r="S82">
            <v>0</v>
          </cell>
          <cell r="T82">
            <v>0</v>
          </cell>
          <cell r="U82">
            <v>0</v>
          </cell>
          <cell r="V82">
            <v>0</v>
          </cell>
          <cell r="W82">
            <v>0</v>
          </cell>
          <cell r="X82">
            <v>0</v>
          </cell>
          <cell r="Y82">
            <v>0</v>
          </cell>
          <cell r="AA82" t="str">
            <v>09.03.2017 - изменение премий от А. Васильева</v>
          </cell>
        </row>
        <row r="83">
          <cell r="D83">
            <v>4</v>
          </cell>
          <cell r="E83">
            <v>4</v>
          </cell>
          <cell r="F83">
            <v>4</v>
          </cell>
          <cell r="G83">
            <v>4</v>
          </cell>
          <cell r="H83">
            <v>4</v>
          </cell>
          <cell r="I83">
            <v>4</v>
          </cell>
          <cell r="J83">
            <v>4</v>
          </cell>
          <cell r="K83">
            <v>4</v>
          </cell>
          <cell r="L83">
            <v>4</v>
          </cell>
          <cell r="M83">
            <v>4</v>
          </cell>
          <cell r="N83">
            <v>4</v>
          </cell>
          <cell r="O83">
            <v>4</v>
          </cell>
          <cell r="P83">
            <v>4</v>
          </cell>
          <cell r="Q83">
            <v>4</v>
          </cell>
          <cell r="R83">
            <v>4</v>
          </cell>
          <cell r="S83">
            <v>4</v>
          </cell>
          <cell r="T83">
            <v>4</v>
          </cell>
          <cell r="U83">
            <v>4</v>
          </cell>
          <cell r="V83">
            <v>4</v>
          </cell>
          <cell r="W83">
            <v>4</v>
          </cell>
          <cell r="X83">
            <v>4</v>
          </cell>
          <cell r="Y83">
            <v>4</v>
          </cell>
          <cell r="AA83" t="str">
            <v>09.03.2017 - изменение премий от А. Васильева</v>
          </cell>
        </row>
        <row r="84">
          <cell r="D84">
            <v>14</v>
          </cell>
          <cell r="E84">
            <v>14</v>
          </cell>
          <cell r="F84">
            <v>14</v>
          </cell>
          <cell r="G84">
            <v>9.6999999999999993</v>
          </cell>
          <cell r="H84">
            <v>9.6999999999999993</v>
          </cell>
          <cell r="I84">
            <v>10</v>
          </cell>
          <cell r="J84">
            <v>10</v>
          </cell>
          <cell r="K84">
            <v>10</v>
          </cell>
          <cell r="L84">
            <v>10</v>
          </cell>
          <cell r="M84">
            <v>10</v>
          </cell>
          <cell r="N84">
            <v>10</v>
          </cell>
          <cell r="O84">
            <v>10</v>
          </cell>
          <cell r="P84">
            <v>10</v>
          </cell>
          <cell r="Q84">
            <v>10</v>
          </cell>
          <cell r="R84">
            <v>10</v>
          </cell>
          <cell r="S84">
            <v>10</v>
          </cell>
          <cell r="T84">
            <v>10</v>
          </cell>
          <cell r="U84">
            <v>10</v>
          </cell>
          <cell r="V84">
            <v>10</v>
          </cell>
          <cell r="W84">
            <v>10</v>
          </cell>
          <cell r="X84">
            <v>10</v>
          </cell>
          <cell r="Y84">
            <v>10</v>
          </cell>
          <cell r="AA84" t="str">
            <v>09.03.2017 - изменение премий от А. Васильева</v>
          </cell>
        </row>
        <row r="85">
          <cell r="D85">
            <v>12</v>
          </cell>
          <cell r="E85">
            <v>12</v>
          </cell>
          <cell r="F85">
            <v>12</v>
          </cell>
          <cell r="G85">
            <v>12</v>
          </cell>
          <cell r="H85">
            <v>12</v>
          </cell>
          <cell r="I85">
            <v>10</v>
          </cell>
          <cell r="J85">
            <v>10</v>
          </cell>
          <cell r="K85">
            <v>10</v>
          </cell>
          <cell r="L85">
            <v>10</v>
          </cell>
          <cell r="M85">
            <v>10</v>
          </cell>
          <cell r="N85">
            <v>10</v>
          </cell>
          <cell r="O85">
            <v>10</v>
          </cell>
          <cell r="P85">
            <v>10</v>
          </cell>
          <cell r="Q85">
            <v>10</v>
          </cell>
          <cell r="R85">
            <v>10</v>
          </cell>
          <cell r="S85">
            <v>10</v>
          </cell>
          <cell r="T85">
            <v>10</v>
          </cell>
          <cell r="U85">
            <v>10</v>
          </cell>
          <cell r="V85">
            <v>10</v>
          </cell>
          <cell r="W85">
            <v>10</v>
          </cell>
          <cell r="X85">
            <v>10</v>
          </cell>
          <cell r="Y85">
            <v>10</v>
          </cell>
          <cell r="AA85" t="str">
            <v>09.03.2017 - изменение премий от А. Васильева</v>
          </cell>
        </row>
        <row r="86">
          <cell r="D86">
            <v>19</v>
          </cell>
          <cell r="E86">
            <v>19</v>
          </cell>
          <cell r="F86">
            <v>19</v>
          </cell>
          <cell r="G86" t="e">
            <v>#N/A</v>
          </cell>
          <cell r="H86" t="e">
            <v>#N/A</v>
          </cell>
          <cell r="I86">
            <v>12</v>
          </cell>
          <cell r="J86">
            <v>12</v>
          </cell>
          <cell r="K86">
            <v>12</v>
          </cell>
          <cell r="L86">
            <v>12</v>
          </cell>
          <cell r="M86">
            <v>12</v>
          </cell>
          <cell r="N86">
            <v>12</v>
          </cell>
          <cell r="O86">
            <v>12</v>
          </cell>
          <cell r="P86">
            <v>12</v>
          </cell>
          <cell r="Q86">
            <v>12</v>
          </cell>
          <cell r="R86">
            <v>12</v>
          </cell>
          <cell r="S86">
            <v>12</v>
          </cell>
          <cell r="T86">
            <v>12</v>
          </cell>
          <cell r="U86">
            <v>12</v>
          </cell>
          <cell r="V86">
            <v>12</v>
          </cell>
          <cell r="W86">
            <v>12</v>
          </cell>
          <cell r="X86">
            <v>12</v>
          </cell>
          <cell r="Y86">
            <v>12</v>
          </cell>
          <cell r="AA86" t="str">
            <v>09.03.2017 - изменение премий от А. Васильева</v>
          </cell>
        </row>
        <row r="95">
          <cell r="N95">
            <v>-2000</v>
          </cell>
          <cell r="O95">
            <v>-1000</v>
          </cell>
          <cell r="AA95" t="str">
            <v>09.02.2018 - ДМ (А.Васильев)</v>
          </cell>
        </row>
        <row r="99">
          <cell r="N99">
            <v>-3000</v>
          </cell>
          <cell r="O99">
            <v>-1500</v>
          </cell>
        </row>
        <row r="104">
          <cell r="N104">
            <v>-2000</v>
          </cell>
          <cell r="O104">
            <v>-1000</v>
          </cell>
        </row>
        <row r="105">
          <cell r="N105">
            <v>-2000</v>
          </cell>
          <cell r="O105">
            <v>-1000</v>
          </cell>
        </row>
        <row r="109">
          <cell r="N109">
            <v>-3000</v>
          </cell>
          <cell r="O109">
            <v>-1000</v>
          </cell>
        </row>
      </sheetData>
      <sheetData sheetId="16"/>
      <sheetData sheetId="17">
        <row r="6">
          <cell r="B6">
            <v>1.053872652663334</v>
          </cell>
          <cell r="C6">
            <v>0.96986432380726495</v>
          </cell>
          <cell r="D6">
            <v>0.91682932944361695</v>
          </cell>
          <cell r="E6" t="e">
            <v>#N/A</v>
          </cell>
          <cell r="F6" t="e">
            <v>#N/A</v>
          </cell>
          <cell r="G6" t="e">
            <v>#N/A</v>
          </cell>
          <cell r="H6" t="e">
            <v>#N/A</v>
          </cell>
          <cell r="I6">
            <v>1.1380952380952383</v>
          </cell>
          <cell r="J6">
            <v>0.88747795414462072</v>
          </cell>
          <cell r="K6">
            <v>0.91424792139077848</v>
          </cell>
          <cell r="L6">
            <v>0.88212396069538923</v>
          </cell>
          <cell r="M6">
            <v>0.88212396069538923</v>
          </cell>
          <cell r="N6">
            <v>0.88212396069538923</v>
          </cell>
          <cell r="O6">
            <v>0.89818594104308391</v>
          </cell>
          <cell r="P6">
            <v>0.90461073318216167</v>
          </cell>
          <cell r="Q6">
            <v>0.91103552532123966</v>
          </cell>
          <cell r="R6">
            <v>0.91746031746031742</v>
          </cell>
          <cell r="S6">
            <v>0.92388510959939529</v>
          </cell>
          <cell r="T6">
            <v>0.93030990173847317</v>
          </cell>
          <cell r="U6">
            <v>0.93030990173847317</v>
          </cell>
          <cell r="V6">
            <v>0.93030990173847317</v>
          </cell>
          <cell r="W6">
            <v>0.93030990173847317</v>
          </cell>
          <cell r="X6">
            <v>0.93030990173847317</v>
          </cell>
          <cell r="Y6">
            <v>0.93030990173847317</v>
          </cell>
        </row>
        <row r="7">
          <cell r="B7">
            <v>1.1773733541473184</v>
          </cell>
          <cell r="C7">
            <v>1.1616291740772697</v>
          </cell>
          <cell r="D7">
            <v>1.2103099425132522</v>
          </cell>
          <cell r="E7" t="e">
            <v>#N/A</v>
          </cell>
          <cell r="F7" t="e">
            <v>#N/A</v>
          </cell>
          <cell r="G7" t="e">
            <v>#N/A</v>
          </cell>
          <cell r="H7" t="e">
            <v>#N/A</v>
          </cell>
          <cell r="I7">
            <v>1.5479969765684052</v>
          </cell>
          <cell r="J7">
            <v>1.2645502645502644</v>
          </cell>
          <cell r="K7">
            <v>1.396825396825397</v>
          </cell>
          <cell r="L7">
            <v>1.396825396825397</v>
          </cell>
          <cell r="M7">
            <v>1.3590325018896448</v>
          </cell>
          <cell r="N7">
            <v>1.3590325018896448</v>
          </cell>
          <cell r="O7">
            <v>1.3590325018896448</v>
          </cell>
          <cell r="P7">
            <v>1.3590325018896448</v>
          </cell>
          <cell r="Q7">
            <v>1.3590325018896448</v>
          </cell>
          <cell r="R7">
            <v>1.3590325018896448</v>
          </cell>
          <cell r="S7">
            <v>1.3590325018896448</v>
          </cell>
          <cell r="T7">
            <v>1.3590325018896448</v>
          </cell>
          <cell r="U7">
            <v>1.3590325018896448</v>
          </cell>
          <cell r="V7">
            <v>1.3590325018896448</v>
          </cell>
          <cell r="W7">
            <v>1.3590325018896448</v>
          </cell>
          <cell r="X7">
            <v>1.3590325018896448</v>
          </cell>
          <cell r="Y7">
            <v>1.3590325018896448</v>
          </cell>
        </row>
        <row r="8">
          <cell r="B8">
            <v>1.165599620605845</v>
          </cell>
          <cell r="C8">
            <v>1.1500128823364972</v>
          </cell>
          <cell r="D8">
            <v>1.1982068430881196</v>
          </cell>
          <cell r="E8" t="e">
            <v>#N/A</v>
          </cell>
          <cell r="F8" t="e">
            <v>#N/A</v>
          </cell>
          <cell r="G8" t="e">
            <v>#N/A</v>
          </cell>
          <cell r="H8" t="e">
            <v>#N/A</v>
          </cell>
          <cell r="I8">
            <v>1.5026455026455028</v>
          </cell>
          <cell r="J8">
            <v>1.1851851851851851</v>
          </cell>
          <cell r="K8">
            <v>1.3514739229024944</v>
          </cell>
          <cell r="L8">
            <v>1.3514739229024944</v>
          </cell>
          <cell r="M8">
            <v>1.3136810279667424</v>
          </cell>
          <cell r="N8">
            <v>1.3136810279667424</v>
          </cell>
          <cell r="O8">
            <v>1.3136810279667424</v>
          </cell>
          <cell r="P8">
            <v>1.3136810279667424</v>
          </cell>
          <cell r="Q8">
            <v>1.3136810279667424</v>
          </cell>
          <cell r="R8">
            <v>1.3136810279667424</v>
          </cell>
          <cell r="S8">
            <v>1.3136810279667424</v>
          </cell>
          <cell r="T8">
            <v>1.3136810279667424</v>
          </cell>
          <cell r="U8">
            <v>1.3136810279667424</v>
          </cell>
          <cell r="V8">
            <v>1.3136810279667424</v>
          </cell>
          <cell r="W8">
            <v>1.3136810279667424</v>
          </cell>
          <cell r="X8">
            <v>1.3136810279667424</v>
          </cell>
          <cell r="Y8">
            <v>1.3136810279667424</v>
          </cell>
        </row>
        <row r="9">
          <cell r="B9">
            <v>1.1115063133558598</v>
          </cell>
          <cell r="C9">
            <v>1.0557019234519338</v>
          </cell>
          <cell r="D9">
            <v>1.1045986592874866</v>
          </cell>
          <cell r="E9" t="e">
            <v>#N/A</v>
          </cell>
          <cell r="F9" t="e">
            <v>#N/A</v>
          </cell>
          <cell r="G9" t="e">
            <v>#N/A</v>
          </cell>
          <cell r="H9" t="e">
            <v>#N/A</v>
          </cell>
          <cell r="I9">
            <v>1.2645502645502646</v>
          </cell>
          <cell r="J9">
            <v>1.0440917107583774</v>
          </cell>
          <cell r="K9">
            <v>1.0755857898715042</v>
          </cell>
          <cell r="L9">
            <v>1.037792894935752</v>
          </cell>
          <cell r="M9">
            <v>1.037792894935752</v>
          </cell>
          <cell r="N9">
            <v>1.037792894935752</v>
          </cell>
          <cell r="O9">
            <v>1.0566893424036281</v>
          </cell>
          <cell r="P9">
            <v>1.0642479213907785</v>
          </cell>
          <cell r="Q9">
            <v>1.0718065003779289</v>
          </cell>
          <cell r="R9">
            <v>1.0793650793650793</v>
          </cell>
          <cell r="S9">
            <v>1.0869236583522297</v>
          </cell>
          <cell r="T9">
            <v>1.0944822373393801</v>
          </cell>
          <cell r="U9">
            <v>1.0944822373393801</v>
          </cell>
          <cell r="V9">
            <v>1.0944822373393801</v>
          </cell>
          <cell r="W9">
            <v>1.0944822373393801</v>
          </cell>
          <cell r="X9">
            <v>1.0944822373393801</v>
          </cell>
          <cell r="Y9">
            <v>1.0944822373393801</v>
          </cell>
        </row>
        <row r="10">
          <cell r="B10">
            <v>1.1832543399322699</v>
          </cell>
          <cell r="C10">
            <v>1.1670905202647586</v>
          </cell>
          <cell r="D10">
            <v>1.1045986592874866</v>
          </cell>
          <cell r="E10" t="e">
            <v>#N/A</v>
          </cell>
          <cell r="F10" t="e">
            <v>#N/A</v>
          </cell>
          <cell r="G10" t="e">
            <v>#N/A</v>
          </cell>
          <cell r="H10" t="e">
            <v>#N/A</v>
          </cell>
          <cell r="I10">
            <v>1.510204081632653</v>
          </cell>
          <cell r="J10">
            <v>1.3747795414462081</v>
          </cell>
          <cell r="K10">
            <v>1.4535147392290251</v>
          </cell>
          <cell r="L10">
            <v>1.5102040816326532</v>
          </cell>
          <cell r="M10">
            <v>1.4913076341647771</v>
          </cell>
          <cell r="N10">
            <v>1.4913076341647771</v>
          </cell>
          <cell r="O10">
            <v>1.4913076341647771</v>
          </cell>
          <cell r="P10">
            <v>1.4837490551776267</v>
          </cell>
          <cell r="Q10">
            <v>1.4761904761904763</v>
          </cell>
          <cell r="R10">
            <v>1.4686318972033259</v>
          </cell>
          <cell r="S10">
            <v>1.4610733182161755</v>
          </cell>
          <cell r="T10">
            <v>1.4535147392290251</v>
          </cell>
          <cell r="U10">
            <v>1.4535147392290251</v>
          </cell>
          <cell r="V10">
            <v>1.4535147392290251</v>
          </cell>
          <cell r="W10">
            <v>1.4535147392290251</v>
          </cell>
          <cell r="X10">
            <v>1.4535147392290251</v>
          </cell>
          <cell r="Y10">
            <v>1.4535147392290251</v>
          </cell>
        </row>
        <row r="11">
          <cell r="B11">
            <v>1.1044491304139181</v>
          </cell>
          <cell r="C11">
            <v>1.0902628246962676</v>
          </cell>
          <cell r="D11">
            <v>1.1144866633792616</v>
          </cell>
          <cell r="E11" t="e">
            <v>#N/A</v>
          </cell>
          <cell r="F11" t="e">
            <v>#N/A</v>
          </cell>
          <cell r="G11" t="e">
            <v>#N/A</v>
          </cell>
          <cell r="H11" t="e">
            <v>#N/A</v>
          </cell>
          <cell r="I11">
            <v>1.3212396069538928</v>
          </cell>
          <cell r="J11">
            <v>1.3086419753086418</v>
          </cell>
          <cell r="K11">
            <v>1.3212396069538928</v>
          </cell>
          <cell r="L11">
            <v>1.3363567649281936</v>
          </cell>
          <cell r="M11">
            <v>1.2985638699924416</v>
          </cell>
          <cell r="N11">
            <v>1.2985638699924416</v>
          </cell>
          <cell r="O11">
            <v>1.2985638699924416</v>
          </cell>
          <cell r="P11">
            <v>1.2872260015117158</v>
          </cell>
          <cell r="Q11">
            <v>1.2758881330309901</v>
          </cell>
          <cell r="R11">
            <v>1.2645502645502646</v>
          </cell>
          <cell r="S11">
            <v>1.2532123960695389</v>
          </cell>
          <cell r="T11">
            <v>1.2418745275888132</v>
          </cell>
          <cell r="U11">
            <v>1.2418745275888132</v>
          </cell>
          <cell r="V11">
            <v>1.2418745275888132</v>
          </cell>
          <cell r="W11">
            <v>1.2418745275888132</v>
          </cell>
          <cell r="X11">
            <v>1.2418745275888132</v>
          </cell>
          <cell r="Y11">
            <v>1.2418745275888132</v>
          </cell>
        </row>
        <row r="12">
          <cell r="B12">
            <v>1.1267968763967344</v>
          </cell>
          <cell r="C12">
            <v>1.1147356722545347</v>
          </cell>
          <cell r="D12">
            <v>1.1352294185925778</v>
          </cell>
          <cell r="E12" t="e">
            <v>#N/A</v>
          </cell>
          <cell r="F12" t="e">
            <v>#N/A</v>
          </cell>
          <cell r="G12" t="e">
            <v>#N/A</v>
          </cell>
          <cell r="H12" t="e">
            <v>#N/A</v>
          </cell>
          <cell r="I12">
            <v>1.3590325018896448</v>
          </cell>
          <cell r="J12">
            <v>1.3527336860670194</v>
          </cell>
          <cell r="K12">
            <v>1.3590325018896448</v>
          </cell>
          <cell r="L12">
            <v>1.3779289493575209</v>
          </cell>
          <cell r="M12">
            <v>1.3401360544217686</v>
          </cell>
          <cell r="N12">
            <v>1.3401360544217686</v>
          </cell>
          <cell r="O12">
            <v>1.3401360544217686</v>
          </cell>
          <cell r="P12">
            <v>1.3287981859410432</v>
          </cell>
          <cell r="Q12">
            <v>1.3174603174603174</v>
          </cell>
          <cell r="R12">
            <v>1.306122448979592</v>
          </cell>
          <cell r="S12">
            <v>1.2947845804988662</v>
          </cell>
          <cell r="T12">
            <v>1.2834467120181405</v>
          </cell>
          <cell r="U12">
            <v>1.2834467120181405</v>
          </cell>
          <cell r="V12">
            <v>1.2834467120181405</v>
          </cell>
          <cell r="W12">
            <v>1.2834467120181405</v>
          </cell>
          <cell r="X12">
            <v>1.2834467120181405</v>
          </cell>
          <cell r="Y12">
            <v>1.2834467120181405</v>
          </cell>
        </row>
        <row r="13">
          <cell r="B13">
            <v>0.7833473065555584</v>
          </cell>
          <cell r="C13">
            <v>0.75448251442177827</v>
          </cell>
          <cell r="D13">
            <v>0.73740060220170534</v>
          </cell>
          <cell r="E13" t="e">
            <v>#N/A</v>
          </cell>
          <cell r="F13" t="e">
            <v>#N/A</v>
          </cell>
          <cell r="G13" t="e">
            <v>#N/A</v>
          </cell>
          <cell r="H13" t="e">
            <v>#N/A</v>
          </cell>
          <cell r="I13">
            <v>0.64096749811035525</v>
          </cell>
          <cell r="J13">
            <v>0.74426807760141089</v>
          </cell>
          <cell r="K13">
            <v>0.88662131519274379</v>
          </cell>
          <cell r="L13">
            <v>0.71655328798185935</v>
          </cell>
          <cell r="M13">
            <v>0.65986394557823125</v>
          </cell>
          <cell r="N13">
            <v>0.62207105064247914</v>
          </cell>
          <cell r="O13">
            <v>0.64096749811035525</v>
          </cell>
          <cell r="P13">
            <v>0.63718820861678005</v>
          </cell>
          <cell r="Q13">
            <v>0.63340891912320474</v>
          </cell>
          <cell r="R13">
            <v>0.62962962962962954</v>
          </cell>
          <cell r="S13">
            <v>0.62585034013605434</v>
          </cell>
          <cell r="T13">
            <v>0.62207105064247914</v>
          </cell>
          <cell r="U13">
            <v>0.62207105064247914</v>
          </cell>
          <cell r="V13">
            <v>0.62207105064247914</v>
          </cell>
          <cell r="W13">
            <v>0.62207105064247914</v>
          </cell>
          <cell r="X13">
            <v>0.62207105064247914</v>
          </cell>
          <cell r="Y13">
            <v>0.62207105064247914</v>
          </cell>
        </row>
        <row r="14">
          <cell r="B14">
            <v>0.72453744870604198</v>
          </cell>
          <cell r="C14">
            <v>0.69964651463911109</v>
          </cell>
          <cell r="D14">
            <v>0.67733684105976155</v>
          </cell>
          <cell r="E14" t="e">
            <v>#N/A</v>
          </cell>
          <cell r="F14" t="e">
            <v>#N/A</v>
          </cell>
          <cell r="G14" t="e">
            <v>#N/A</v>
          </cell>
          <cell r="H14" t="e">
            <v>#N/A</v>
          </cell>
          <cell r="I14">
            <v>0.47089947089947082</v>
          </cell>
          <cell r="J14">
            <v>0.47089947089947087</v>
          </cell>
          <cell r="K14">
            <v>0.50869236583522293</v>
          </cell>
          <cell r="L14">
            <v>0.45200302343159476</v>
          </cell>
          <cell r="M14">
            <v>0.41421012849584271</v>
          </cell>
          <cell r="N14">
            <v>0.43310657596371877</v>
          </cell>
          <cell r="O14">
            <v>0.45200302343159476</v>
          </cell>
          <cell r="P14">
            <v>0.45200302343159476</v>
          </cell>
          <cell r="Q14">
            <v>0.45200302343159476</v>
          </cell>
          <cell r="R14">
            <v>0.45200302343159476</v>
          </cell>
          <cell r="S14">
            <v>0.45200302343159476</v>
          </cell>
          <cell r="T14">
            <v>0.45200302343159476</v>
          </cell>
          <cell r="U14">
            <v>0.45200302343159476</v>
          </cell>
          <cell r="V14">
            <v>0.45200302343159476</v>
          </cell>
          <cell r="W14">
            <v>0.45200302343159476</v>
          </cell>
          <cell r="X14">
            <v>0.45200302343159476</v>
          </cell>
          <cell r="Y14">
            <v>0.45200302343159476</v>
          </cell>
        </row>
        <row r="15">
          <cell r="C15">
            <v>1.0298728793542302</v>
          </cell>
          <cell r="D15">
            <v>0.99395862607422181</v>
          </cell>
          <cell r="E15" t="e">
            <v>#N/A</v>
          </cell>
          <cell r="F15" t="e">
            <v>#N/A</v>
          </cell>
          <cell r="G15" t="e">
            <v>#N/A</v>
          </cell>
          <cell r="H15" t="e">
            <v>#N/A</v>
          </cell>
          <cell r="I15">
            <v>1</v>
          </cell>
          <cell r="J15">
            <v>1.0778234978755812</v>
          </cell>
          <cell r="K15">
            <v>1.0018896447467875</v>
          </cell>
          <cell r="L15">
            <v>0.97656840513983356</v>
          </cell>
          <cell r="M15">
            <v>0.91987906273620546</v>
          </cell>
          <cell r="N15">
            <v>0.9255479969765682</v>
          </cell>
          <cell r="O15">
            <v>0.93121693121693105</v>
          </cell>
          <cell r="P15">
            <v>0.92328042328042326</v>
          </cell>
          <cell r="Q15">
            <v>0.91534391534391524</v>
          </cell>
          <cell r="R15">
            <v>0.90740740740740744</v>
          </cell>
          <cell r="S15">
            <v>0.89947089947089942</v>
          </cell>
          <cell r="T15">
            <v>0.8915343915343914</v>
          </cell>
          <cell r="U15">
            <v>0.8915343915343914</v>
          </cell>
          <cell r="V15">
            <v>0.8915343915343914</v>
          </cell>
          <cell r="W15">
            <v>0.8915343915343914</v>
          </cell>
          <cell r="X15">
            <v>0.8915343915343914</v>
          </cell>
          <cell r="Y15">
            <v>0.8915343915343914</v>
          </cell>
        </row>
        <row r="16">
          <cell r="C16">
            <v>1.0163828912449526</v>
          </cell>
          <cell r="D16">
            <v>0.98093906772323125</v>
          </cell>
          <cell r="E16" t="e">
            <v>#N/A</v>
          </cell>
          <cell r="F16" t="e">
            <v>#N/A</v>
          </cell>
          <cell r="G16" t="e">
            <v>#N/A</v>
          </cell>
          <cell r="H16" t="e">
            <v>#N/A</v>
          </cell>
          <cell r="I16">
            <v>0.90551776266061978</v>
          </cell>
          <cell r="J16">
            <v>1.03485662678371</v>
          </cell>
          <cell r="K16">
            <v>0.94331065759637189</v>
          </cell>
          <cell r="L16">
            <v>0.86772486772486768</v>
          </cell>
          <cell r="M16">
            <v>0.82993197278911568</v>
          </cell>
          <cell r="N16">
            <v>0.81103552532123957</v>
          </cell>
          <cell r="O16">
            <v>0.82993197278911568</v>
          </cell>
          <cell r="P16">
            <v>0.82993197278911568</v>
          </cell>
          <cell r="Q16">
            <v>0.82993197278911568</v>
          </cell>
          <cell r="R16">
            <v>0.82993197278911568</v>
          </cell>
          <cell r="S16">
            <v>0.82993197278911568</v>
          </cell>
          <cell r="T16">
            <v>0.82993197278911568</v>
          </cell>
          <cell r="U16">
            <v>0.82993197278911568</v>
          </cell>
          <cell r="V16">
            <v>0.82993197278911568</v>
          </cell>
          <cell r="W16">
            <v>0.82993197278911568</v>
          </cell>
          <cell r="X16">
            <v>0.82993197278911568</v>
          </cell>
          <cell r="Y16">
            <v>0.82993197278911568</v>
          </cell>
        </row>
        <row r="19">
          <cell r="C19">
            <v>0.82438467523617531</v>
          </cell>
          <cell r="D19">
            <v>0.77930493002707435</v>
          </cell>
          <cell r="E19">
            <v>0.86499999999999999</v>
          </cell>
          <cell r="F19" t="e">
            <v>#N/A</v>
          </cell>
          <cell r="G19" t="e">
            <v>#N/A</v>
          </cell>
          <cell r="H19" t="e">
            <v>#N/A</v>
          </cell>
          <cell r="I19">
            <v>1.012904761904762</v>
          </cell>
          <cell r="J19">
            <v>0.81254376417233554</v>
          </cell>
          <cell r="K19">
            <v>0.78496250944822377</v>
          </cell>
          <cell r="L19">
            <v>0.75738125472411177</v>
          </cell>
          <cell r="M19">
            <v>0.75738125472411177</v>
          </cell>
          <cell r="N19">
            <v>0.76589115646258488</v>
          </cell>
          <cell r="O19">
            <v>0.80836734693877554</v>
          </cell>
          <cell r="P19">
            <v>0.8141496598639455</v>
          </cell>
          <cell r="Q19">
            <v>0.84887074829931974</v>
          </cell>
          <cell r="R19">
            <v>0.85485714285714287</v>
          </cell>
          <cell r="S19">
            <v>0.86084353741496589</v>
          </cell>
          <cell r="T19">
            <v>0.86682993197278913</v>
          </cell>
          <cell r="U19">
            <v>0.86682993197278913</v>
          </cell>
          <cell r="V19">
            <v>0.86682993197278913</v>
          </cell>
          <cell r="W19">
            <v>0.86682993197278913</v>
          </cell>
          <cell r="X19">
            <v>0.86682993197278913</v>
          </cell>
          <cell r="Y19">
            <v>0.86682993197278913</v>
          </cell>
        </row>
        <row r="20">
          <cell r="E20" t="e">
            <v>#N/A</v>
          </cell>
          <cell r="F20" t="e">
            <v>#N/A</v>
          </cell>
          <cell r="G20" t="e">
            <v>#N/A</v>
          </cell>
          <cell r="H20" t="e">
            <v>#N/A</v>
          </cell>
          <cell r="I20">
            <v>1.8949023607658186</v>
          </cell>
          <cell r="J20">
            <v>1.4222222222222221</v>
          </cell>
          <cell r="K20">
            <v>1.6217687074829932</v>
          </cell>
          <cell r="L20">
            <v>1.6217687074829932</v>
          </cell>
          <cell r="M20">
            <v>1.5764172335600906</v>
          </cell>
          <cell r="N20">
            <v>1.5764172335600906</v>
          </cell>
          <cell r="O20">
            <v>1.5764172335600906</v>
          </cell>
          <cell r="P20">
            <v>1.5764172335600906</v>
          </cell>
          <cell r="Q20">
            <v>1.5764172335600906</v>
          </cell>
          <cell r="R20">
            <v>1.5764172335600906</v>
          </cell>
          <cell r="S20">
            <v>1.5764172335600906</v>
          </cell>
          <cell r="T20">
            <v>1.5764172335600906</v>
          </cell>
          <cell r="U20">
            <v>1.5764172335600906</v>
          </cell>
          <cell r="V20">
            <v>1.5764172335600906</v>
          </cell>
          <cell r="W20">
            <v>1.5764172335600906</v>
          </cell>
          <cell r="X20">
            <v>1.5764172335600906</v>
          </cell>
          <cell r="Y20">
            <v>1.5764172335600906</v>
          </cell>
        </row>
        <row r="21">
          <cell r="E21" t="e">
            <v>#N/A</v>
          </cell>
          <cell r="F21" t="e">
            <v>#N/A</v>
          </cell>
          <cell r="G21" t="e">
            <v>#N/A</v>
          </cell>
          <cell r="H21" t="e">
            <v>#N/A</v>
          </cell>
          <cell r="I21">
            <v>1.9073492670944234</v>
          </cell>
          <cell r="J21">
            <v>1.9073492670944234</v>
          </cell>
          <cell r="K21">
            <v>1.9073492670944234</v>
          </cell>
          <cell r="L21">
            <v>1.9073492670944234</v>
          </cell>
          <cell r="M21">
            <v>1.9073492670944234</v>
          </cell>
          <cell r="N21">
            <v>1.9073492670944234</v>
          </cell>
          <cell r="O21">
            <v>1.9073492670944234</v>
          </cell>
          <cell r="P21">
            <v>1.9073492670944234</v>
          </cell>
          <cell r="Q21">
            <v>1.9073492670944234</v>
          </cell>
          <cell r="R21">
            <v>1.9073492670944234</v>
          </cell>
          <cell r="S21">
            <v>1.9073492670944234</v>
          </cell>
          <cell r="T21">
            <v>1.9073492670944234</v>
          </cell>
          <cell r="U21">
            <v>1.9073492670944234</v>
          </cell>
          <cell r="V21">
            <v>1.9073492670944234</v>
          </cell>
          <cell r="W21">
            <v>1.9073492670944234</v>
          </cell>
          <cell r="X21">
            <v>1.9073492670944234</v>
          </cell>
          <cell r="Y21">
            <v>1.9073492670944234</v>
          </cell>
        </row>
        <row r="22">
          <cell r="E22" t="e">
            <v>#N/A</v>
          </cell>
          <cell r="F22" t="e">
            <v>#N/A</v>
          </cell>
          <cell r="G22" t="e">
            <v>#N/A</v>
          </cell>
          <cell r="H22" t="e">
            <v>#N/A</v>
          </cell>
          <cell r="I22">
            <v>1.6247074889533069</v>
          </cell>
          <cell r="J22">
            <v>1.6944452435720005</v>
          </cell>
          <cell r="K22">
            <v>1.6386550398770456</v>
          </cell>
          <cell r="L22">
            <v>1.622463991717972</v>
          </cell>
          <cell r="M22">
            <v>1.6064317388353828</v>
          </cell>
          <cell r="N22">
            <v>1.6064317388353828</v>
          </cell>
          <cell r="O22">
            <v>1.6064317388353828</v>
          </cell>
          <cell r="P22">
            <v>1.6064317388353799</v>
          </cell>
          <cell r="Q22">
            <v>1.6064317388353828</v>
          </cell>
          <cell r="R22">
            <v>1.6064317388353828</v>
          </cell>
          <cell r="S22">
            <v>1.6064317388353828</v>
          </cell>
          <cell r="T22">
            <v>1.6064317388353828</v>
          </cell>
          <cell r="U22">
            <v>1.6064317388353828</v>
          </cell>
          <cell r="V22">
            <v>1.6064317388353828</v>
          </cell>
          <cell r="W22">
            <v>1.6064317388353828</v>
          </cell>
          <cell r="X22">
            <v>1.6064317388353828</v>
          </cell>
          <cell r="Y22">
            <v>1.6064317388353828</v>
          </cell>
        </row>
        <row r="23">
          <cell r="E23" t="e">
            <v>#N/A</v>
          </cell>
          <cell r="F23" t="e">
            <v>#N/A</v>
          </cell>
          <cell r="G23" t="e">
            <v>#N/A</v>
          </cell>
          <cell r="H23" t="e">
            <v>#N/A</v>
          </cell>
          <cell r="I23">
            <v>1.9580595492603761</v>
          </cell>
          <cell r="J23">
            <v>1.9580595492603761</v>
          </cell>
          <cell r="K23">
            <v>1.9580595492603761</v>
          </cell>
          <cell r="L23">
            <v>1.9580595492603761</v>
          </cell>
          <cell r="M23">
            <v>1.9580595492603761</v>
          </cell>
          <cell r="N23">
            <v>1.9580595492603761</v>
          </cell>
          <cell r="O23">
            <v>1.9580595492603761</v>
          </cell>
          <cell r="P23">
            <v>1.9580595492603761</v>
          </cell>
          <cell r="Q23">
            <v>1.9580595492603761</v>
          </cell>
          <cell r="R23">
            <v>1.9580595492603761</v>
          </cell>
          <cell r="S23">
            <v>1.9580595492603761</v>
          </cell>
          <cell r="T23">
            <v>1.9580595492603761</v>
          </cell>
          <cell r="U23">
            <v>1.9580595492603761</v>
          </cell>
          <cell r="V23">
            <v>1.9580595492603761</v>
          </cell>
          <cell r="W23">
            <v>1.9580595492603761</v>
          </cell>
          <cell r="X23">
            <v>1.9580595492603761</v>
          </cell>
          <cell r="Y23">
            <v>1.9580595492603761</v>
          </cell>
        </row>
        <row r="24">
          <cell r="E24" t="e">
            <v>#N/A</v>
          </cell>
          <cell r="F24" t="e">
            <v>#N/A</v>
          </cell>
          <cell r="G24" t="e">
            <v>#N/A</v>
          </cell>
          <cell r="H24" t="e">
            <v>#N/A</v>
          </cell>
          <cell r="I24">
            <v>2.2226098138106405</v>
          </cell>
          <cell r="J24">
            <v>2.2226098138106405</v>
          </cell>
          <cell r="K24">
            <v>2.2226098138106405</v>
          </cell>
          <cell r="L24">
            <v>2.2226098138106405</v>
          </cell>
          <cell r="M24">
            <v>2.2226098138106405</v>
          </cell>
          <cell r="N24">
            <v>2.2226098138106405</v>
          </cell>
          <cell r="O24">
            <v>2.2226098138106405</v>
          </cell>
          <cell r="P24">
            <v>2.2226098138106405</v>
          </cell>
          <cell r="Q24">
            <v>2.2226098138106405</v>
          </cell>
          <cell r="R24">
            <v>2.2226098138106405</v>
          </cell>
          <cell r="S24">
            <v>2.2226098138106405</v>
          </cell>
          <cell r="T24">
            <v>2.2226098138106405</v>
          </cell>
          <cell r="U24">
            <v>2.2226098138106405</v>
          </cell>
          <cell r="V24">
            <v>2.2226098138106405</v>
          </cell>
          <cell r="W24">
            <v>2.2226098138106405</v>
          </cell>
          <cell r="X24">
            <v>2.2226098138106405</v>
          </cell>
          <cell r="Y24">
            <v>2.2226098138106405</v>
          </cell>
        </row>
        <row r="25">
          <cell r="E25" t="e">
            <v>#N/A</v>
          </cell>
          <cell r="F25" t="e">
            <v>#N/A</v>
          </cell>
          <cell r="G25" t="e">
            <v>#N/A</v>
          </cell>
          <cell r="H25" t="e">
            <v>#N/A</v>
          </cell>
          <cell r="I25">
            <v>1.9505785638451307</v>
          </cell>
          <cell r="J25">
            <v>1.8615326681659519</v>
          </cell>
          <cell r="K25">
            <v>1.8615326681659519</v>
          </cell>
          <cell r="L25">
            <v>1.8615326681659519</v>
          </cell>
          <cell r="M25">
            <v>1.8615326681659519</v>
          </cell>
          <cell r="N25">
            <v>1.8615326681659519</v>
          </cell>
          <cell r="O25">
            <v>1.8615326681659519</v>
          </cell>
          <cell r="P25">
            <v>1.8615326681659519</v>
          </cell>
          <cell r="Q25">
            <v>1.8615326681659519</v>
          </cell>
          <cell r="R25">
            <v>1.8615326681659519</v>
          </cell>
          <cell r="S25">
            <v>1.8615326681659519</v>
          </cell>
          <cell r="T25">
            <v>1.8615326681659519</v>
          </cell>
          <cell r="U25">
            <v>1.8615326681659519</v>
          </cell>
          <cell r="V25">
            <v>1.8615326681659519</v>
          </cell>
          <cell r="W25">
            <v>1.8615326681659519</v>
          </cell>
          <cell r="X25">
            <v>1.8615326681659519</v>
          </cell>
          <cell r="Y25">
            <v>1.8615326681659519</v>
          </cell>
        </row>
        <row r="26">
          <cell r="E26" t="e">
            <v>#N/A</v>
          </cell>
          <cell r="F26" t="e">
            <v>#N/A</v>
          </cell>
          <cell r="G26" t="e">
            <v>#N/A</v>
          </cell>
          <cell r="H26" t="e">
            <v>#N/A</v>
          </cell>
          <cell r="I26">
            <v>2.0813206692400423</v>
          </cell>
          <cell r="J26">
            <v>1.966586260545947</v>
          </cell>
          <cell r="K26">
            <v>1.966586260545947</v>
          </cell>
          <cell r="L26">
            <v>1.966586260545947</v>
          </cell>
          <cell r="M26">
            <v>1.966586260545947</v>
          </cell>
          <cell r="N26">
            <v>1.966586260545947</v>
          </cell>
          <cell r="O26">
            <v>1.966586260545947</v>
          </cell>
          <cell r="P26">
            <v>1.966586260545947</v>
          </cell>
          <cell r="Q26">
            <v>1.966586260545947</v>
          </cell>
          <cell r="R26">
            <v>1.966586260545947</v>
          </cell>
          <cell r="S26">
            <v>1.966586260545947</v>
          </cell>
          <cell r="T26">
            <v>1.966586260545947</v>
          </cell>
          <cell r="U26">
            <v>1.966586260545947</v>
          </cell>
          <cell r="V26">
            <v>1.966586260545947</v>
          </cell>
          <cell r="W26">
            <v>1.9665862605459501</v>
          </cell>
          <cell r="X26">
            <v>1.966586260545947</v>
          </cell>
          <cell r="Y26">
            <v>1.9665862605459501</v>
          </cell>
        </row>
        <row r="27">
          <cell r="E27" t="e">
            <v>#N/A</v>
          </cell>
          <cell r="F27" t="e">
            <v>#N/A</v>
          </cell>
          <cell r="G27" t="e">
            <v>#N/A</v>
          </cell>
          <cell r="H27" t="e">
            <v>#N/A</v>
          </cell>
          <cell r="I27">
            <v>1.1380952380952383</v>
          </cell>
          <cell r="J27">
            <v>0.85615520282186941</v>
          </cell>
          <cell r="K27">
            <v>0.8819803476946334</v>
          </cell>
          <cell r="L27">
            <v>0.85099017384731657</v>
          </cell>
          <cell r="M27">
            <v>0.85099017384731657</v>
          </cell>
          <cell r="N27">
            <v>0.85099017384731657</v>
          </cell>
          <cell r="O27">
            <v>0.89818594104308391</v>
          </cell>
          <cell r="P27">
            <v>0.90461073318216167</v>
          </cell>
          <cell r="Q27">
            <v>0.94318972033257742</v>
          </cell>
          <cell r="R27">
            <v>0.94984126984126982</v>
          </cell>
          <cell r="S27">
            <v>0.95649281934996211</v>
          </cell>
          <cell r="T27">
            <v>0.96314436885865451</v>
          </cell>
          <cell r="U27">
            <v>0.96314436885865451</v>
          </cell>
          <cell r="V27">
            <v>0.96314436885865451</v>
          </cell>
          <cell r="W27">
            <v>0.96314436885865451</v>
          </cell>
          <cell r="X27">
            <v>0.96314436885865451</v>
          </cell>
          <cell r="Y27">
            <v>0.96314436885865451</v>
          </cell>
        </row>
        <row r="28">
          <cell r="E28" t="e">
            <v>#N/A</v>
          </cell>
          <cell r="F28" t="e">
            <v>#N/A</v>
          </cell>
          <cell r="G28" t="e">
            <v>#N/A</v>
          </cell>
          <cell r="H28" t="e">
            <v>#N/A</v>
          </cell>
          <cell r="I28">
            <v>1.1380952380952383</v>
          </cell>
          <cell r="J28">
            <v>0.85615520282186941</v>
          </cell>
          <cell r="K28">
            <v>0.8819803476946334</v>
          </cell>
          <cell r="L28">
            <v>0.85099017384731657</v>
          </cell>
          <cell r="M28">
            <v>0.85099017384731657</v>
          </cell>
          <cell r="N28">
            <v>0.85099017384731657</v>
          </cell>
          <cell r="O28">
            <v>0.89818594104308391</v>
          </cell>
          <cell r="P28">
            <v>0.90461073318216167</v>
          </cell>
          <cell r="Q28">
            <v>0.94318972033257742</v>
          </cell>
          <cell r="R28">
            <v>0.94984126984126982</v>
          </cell>
          <cell r="S28">
            <v>0.95649281934996211</v>
          </cell>
          <cell r="T28">
            <v>0.96314436885865451</v>
          </cell>
          <cell r="U28">
            <v>0.96314436885865451</v>
          </cell>
          <cell r="V28">
            <v>0.96314436885865451</v>
          </cell>
          <cell r="W28">
            <v>0.96314436885865451</v>
          </cell>
          <cell r="X28">
            <v>0.96314436885865451</v>
          </cell>
          <cell r="Y28">
            <v>0.96314436885865451</v>
          </cell>
        </row>
        <row r="31">
          <cell r="B31">
            <v>1.053872652663334</v>
          </cell>
          <cell r="C31">
            <v>1.0728174786421201</v>
          </cell>
          <cell r="D31">
            <v>1.0149288074286598</v>
          </cell>
          <cell r="E31" t="e">
            <v>#N/A</v>
          </cell>
          <cell r="F31" t="e">
            <v>#N/A</v>
          </cell>
          <cell r="G31" t="e">
            <v>#N/A</v>
          </cell>
          <cell r="H31" t="e">
            <v>#N/A</v>
          </cell>
          <cell r="I31">
            <v>1.1380952380952383</v>
          </cell>
          <cell r="J31">
            <v>0.88747795414462072</v>
          </cell>
          <cell r="K31">
            <v>0.91424792139077848</v>
          </cell>
          <cell r="L31">
            <v>0.88212396069538923</v>
          </cell>
          <cell r="M31">
            <v>0.88212396069538923</v>
          </cell>
          <cell r="N31">
            <v>0.88212396069538923</v>
          </cell>
          <cell r="O31">
            <v>0.89818594104308391</v>
          </cell>
          <cell r="P31">
            <v>0.90461073318216167</v>
          </cell>
          <cell r="Q31">
            <v>0.91103552532123966</v>
          </cell>
          <cell r="R31">
            <v>0.91746031746031742</v>
          </cell>
          <cell r="S31">
            <v>0.92388510959939529</v>
          </cell>
          <cell r="T31">
            <v>0.93030990173847317</v>
          </cell>
          <cell r="U31">
            <v>0.93030990173847317</v>
          </cell>
          <cell r="V31">
            <v>0.93030990173847317</v>
          </cell>
          <cell r="W31">
            <v>0.93030990173847317</v>
          </cell>
          <cell r="X31">
            <v>0.93030990173847317</v>
          </cell>
          <cell r="Y31">
            <v>0.93030990173847317</v>
          </cell>
        </row>
        <row r="32">
          <cell r="B32">
            <v>1.1773733541473184</v>
          </cell>
          <cell r="C32">
            <v>1.2062835797884359</v>
          </cell>
          <cell r="D32">
            <v>1.2196058796414506</v>
          </cell>
          <cell r="E32" t="e">
            <v>#N/A</v>
          </cell>
          <cell r="F32" t="e">
            <v>#N/A</v>
          </cell>
          <cell r="G32" t="e">
            <v>#N/A</v>
          </cell>
          <cell r="H32" t="e">
            <v>#N/A</v>
          </cell>
          <cell r="I32">
            <v>1.5102040816326532</v>
          </cell>
          <cell r="J32">
            <v>1.1832477737268403</v>
          </cell>
          <cell r="K32">
            <v>1.3271375475481759</v>
          </cell>
          <cell r="L32">
            <v>1.3271375475481759</v>
          </cell>
          <cell r="M32">
            <v>1.2893446526124239</v>
          </cell>
          <cell r="N32">
            <v>1.2893446526124239</v>
          </cell>
          <cell r="O32">
            <v>1.2893446526124239</v>
          </cell>
          <cell r="P32">
            <v>1.2893446526124239</v>
          </cell>
          <cell r="Q32">
            <v>1.2893446526124239</v>
          </cell>
          <cell r="R32">
            <v>1.2893446526124239</v>
          </cell>
          <cell r="S32">
            <v>1.2893446526124239</v>
          </cell>
          <cell r="T32">
            <v>1.2893446526124239</v>
          </cell>
          <cell r="U32">
            <v>1.2893446526124239</v>
          </cell>
          <cell r="V32">
            <v>1.2893446526124239</v>
          </cell>
          <cell r="W32">
            <v>1.2893446526124239</v>
          </cell>
          <cell r="X32">
            <v>1.2893446526124239</v>
          </cell>
          <cell r="Y32">
            <v>1.2893446526124239</v>
          </cell>
        </row>
        <row r="33">
          <cell r="B33">
            <v>1.1115063133558598</v>
          </cell>
          <cell r="C33">
            <v>1.0771628865864187</v>
          </cell>
          <cell r="D33">
            <v>1.0913031997929863</v>
          </cell>
          <cell r="E33" t="e">
            <v>#N/A</v>
          </cell>
          <cell r="F33" t="e">
            <v>#N/A</v>
          </cell>
          <cell r="G33" t="e">
            <v>#N/A</v>
          </cell>
          <cell r="H33" t="e">
            <v>#N/A</v>
          </cell>
          <cell r="I33">
            <v>1.2076389659233486</v>
          </cell>
          <cell r="J33">
            <v>0.95547982643788654</v>
          </cell>
          <cell r="K33">
            <v>0.99963274616822617</v>
          </cell>
          <cell r="L33">
            <v>0.96183985123247406</v>
          </cell>
          <cell r="M33">
            <v>0.96183985123247406</v>
          </cell>
          <cell r="N33">
            <v>0.96183985123247406</v>
          </cell>
          <cell r="O33">
            <v>0.98073629870035017</v>
          </cell>
          <cell r="P33">
            <v>0.98829487768750057</v>
          </cell>
          <cell r="Q33">
            <v>0.99585345667465097</v>
          </cell>
          <cell r="R33">
            <v>1.0034120356618013</v>
          </cell>
          <cell r="S33">
            <v>1.0109706146489517</v>
          </cell>
          <cell r="T33">
            <v>1.0185291936361021</v>
          </cell>
          <cell r="U33">
            <v>1.0185291936361021</v>
          </cell>
          <cell r="V33">
            <v>1.0185291936361021</v>
          </cell>
          <cell r="W33">
            <v>1.0185291936361021</v>
          </cell>
          <cell r="X33">
            <v>1.0185291936361021</v>
          </cell>
          <cell r="Y33">
            <v>1.0185291936361021</v>
          </cell>
        </row>
        <row r="34">
          <cell r="B34">
            <v>1.1832543399322699</v>
          </cell>
          <cell r="C34">
            <v>1.1893738715530149</v>
          </cell>
          <cell r="D34">
            <v>1.185461366142941</v>
          </cell>
          <cell r="E34" t="e">
            <v>#N/A</v>
          </cell>
          <cell r="F34" t="e">
            <v>#N/A</v>
          </cell>
          <cell r="G34" t="e">
            <v>#N/A</v>
          </cell>
          <cell r="H34" t="e">
            <v>#N/A</v>
          </cell>
          <cell r="I34">
            <v>1.4883739065263124</v>
          </cell>
          <cell r="J34">
            <v>1.3321268184338257</v>
          </cell>
          <cell r="K34">
            <v>1.4169552623612687</v>
          </cell>
          <cell r="L34">
            <v>1.4736446047648968</v>
          </cell>
          <cell r="M34">
            <v>1.4547481572970209</v>
          </cell>
          <cell r="N34">
            <v>1.4547481572970209</v>
          </cell>
          <cell r="O34">
            <v>1.4547481572970209</v>
          </cell>
          <cell r="P34">
            <v>1.4471895783098705</v>
          </cell>
          <cell r="Q34">
            <v>1.4396309993227201</v>
          </cell>
          <cell r="R34">
            <v>1.4320724203355695</v>
          </cell>
          <cell r="S34">
            <v>1.4245138413484193</v>
          </cell>
          <cell r="T34">
            <v>1.4169552623612687</v>
          </cell>
          <cell r="U34">
            <v>1.4169552623612687</v>
          </cell>
          <cell r="V34">
            <v>1.4169552623612687</v>
          </cell>
          <cell r="W34">
            <v>1.4169552623612687</v>
          </cell>
          <cell r="X34">
            <v>1.4169552623612687</v>
          </cell>
          <cell r="Y34">
            <v>1.4169552623612687</v>
          </cell>
        </row>
        <row r="35">
          <cell r="B35">
            <v>1.1044491304139181</v>
          </cell>
          <cell r="C35">
            <v>1.1253101430027832</v>
          </cell>
          <cell r="D35">
            <v>1.1181832970746166</v>
          </cell>
          <cell r="E35" t="e">
            <v>#N/A</v>
          </cell>
          <cell r="F35" t="e">
            <v>#N/A</v>
          </cell>
          <cell r="G35" t="e">
            <v>#N/A</v>
          </cell>
          <cell r="H35" t="e">
            <v>#N/A</v>
          </cell>
          <cell r="I35">
            <v>1.3401360544217689</v>
          </cell>
          <cell r="J35">
            <v>1.3395061728395061</v>
          </cell>
          <cell r="K35">
            <v>1.3401360544217689</v>
          </cell>
          <cell r="L35">
            <v>1.3552532123960699</v>
          </cell>
          <cell r="M35">
            <v>1.3174603174603174</v>
          </cell>
          <cell r="N35">
            <v>1.309901738473167</v>
          </cell>
          <cell r="O35">
            <v>1.309901738473167</v>
          </cell>
          <cell r="P35">
            <v>1.2985638699924418</v>
          </cell>
          <cell r="Q35">
            <v>1.2872260015117158</v>
          </cell>
          <cell r="R35">
            <v>1.2758881330309904</v>
          </cell>
          <cell r="S35">
            <v>1.2645502645502649</v>
          </cell>
          <cell r="T35">
            <v>1.2532123960695389</v>
          </cell>
          <cell r="U35">
            <v>1.2532123960695389</v>
          </cell>
          <cell r="V35">
            <v>1.2532123960695389</v>
          </cell>
          <cell r="W35">
            <v>1.2532123960695389</v>
          </cell>
          <cell r="X35">
            <v>1.2532123960695389</v>
          </cell>
          <cell r="Y35">
            <v>1.2532123960695389</v>
          </cell>
        </row>
        <row r="36">
          <cell r="B36">
            <v>1.1267968763967344</v>
          </cell>
          <cell r="C36">
            <v>1.1474866220602296</v>
          </cell>
          <cell r="D36">
            <v>1.1421880290407296</v>
          </cell>
          <cell r="E36" t="e">
            <v>#N/A</v>
          </cell>
          <cell r="F36" t="e">
            <v>#N/A</v>
          </cell>
          <cell r="G36" t="e">
            <v>#N/A</v>
          </cell>
          <cell r="H36" t="e">
            <v>#N/A</v>
          </cell>
          <cell r="I36">
            <v>1.3704822843456566</v>
          </cell>
          <cell r="J36">
            <v>1.3510674234844648</v>
          </cell>
          <cell r="K36">
            <v>1.3576042768188836</v>
          </cell>
          <cell r="L36">
            <v>1.3765007242867597</v>
          </cell>
          <cell r="M36">
            <v>1.3387078293510075</v>
          </cell>
          <cell r="N36">
            <v>1.3387078293510075</v>
          </cell>
          <cell r="O36">
            <v>1.3387078293510075</v>
          </cell>
          <cell r="P36">
            <v>1.327369960870282</v>
          </cell>
          <cell r="Q36">
            <v>1.3160320923895563</v>
          </cell>
          <cell r="R36">
            <v>1.3046942239088308</v>
          </cell>
          <cell r="S36">
            <v>1.2933563554281051</v>
          </cell>
          <cell r="T36">
            <v>1.2820184869473794</v>
          </cell>
          <cell r="U36">
            <v>1.2820184869473794</v>
          </cell>
          <cell r="V36">
            <v>1.2820184869473794</v>
          </cell>
          <cell r="W36">
            <v>1.2820184869473794</v>
          </cell>
          <cell r="X36">
            <v>1.2820184869473794</v>
          </cell>
          <cell r="Y36">
            <v>1.2820184869473794</v>
          </cell>
        </row>
        <row r="37">
          <cell r="B37">
            <v>0.7833473065555584</v>
          </cell>
          <cell r="C37">
            <v>0.79096818020532556</v>
          </cell>
          <cell r="D37">
            <v>0.75081275482440268</v>
          </cell>
          <cell r="E37" t="e">
            <v>#N/A</v>
          </cell>
          <cell r="F37" t="e">
            <v>#N/A</v>
          </cell>
          <cell r="G37" t="e">
            <v>#N/A</v>
          </cell>
          <cell r="H37" t="e">
            <v>#N/A</v>
          </cell>
          <cell r="I37">
            <v>0.66650002017418875</v>
          </cell>
          <cell r="J37">
            <v>0.78421369208478109</v>
          </cell>
          <cell r="K37">
            <v>0.92086041332134683</v>
          </cell>
          <cell r="L37">
            <v>0.75079238611046251</v>
          </cell>
          <cell r="M37">
            <v>0.69410304370683429</v>
          </cell>
          <cell r="N37">
            <v>0.65631014877108207</v>
          </cell>
          <cell r="O37">
            <v>0.6752065962389584</v>
          </cell>
          <cell r="P37">
            <v>0.67142730674538298</v>
          </cell>
          <cell r="Q37">
            <v>0.66764801725180789</v>
          </cell>
          <cell r="R37">
            <v>0.66386872775823269</v>
          </cell>
          <cell r="S37">
            <v>0.66008943826465749</v>
          </cell>
          <cell r="T37">
            <v>0.65631014877108207</v>
          </cell>
          <cell r="U37">
            <v>0.65631014877108207</v>
          </cell>
          <cell r="V37">
            <v>0.65631014877108207</v>
          </cell>
          <cell r="W37">
            <v>0.65631014877108207</v>
          </cell>
          <cell r="X37">
            <v>0.65631014877108207</v>
          </cell>
          <cell r="Y37">
            <v>0.65631014877108207</v>
          </cell>
        </row>
        <row r="38">
          <cell r="B38">
            <v>0.72453744870604198</v>
          </cell>
          <cell r="C38">
            <v>0.72387779357168702</v>
          </cell>
          <cell r="D38">
            <v>0.67792173793204868</v>
          </cell>
          <cell r="E38" t="e">
            <v>#N/A</v>
          </cell>
          <cell r="F38" t="e">
            <v>#N/A</v>
          </cell>
          <cell r="G38" t="e">
            <v>#N/A</v>
          </cell>
          <cell r="H38" t="e">
            <v>#N/A</v>
          </cell>
          <cell r="I38">
            <v>0.53982910652462546</v>
          </cell>
          <cell r="J38">
            <v>0.53939289045576444</v>
          </cell>
          <cell r="K38">
            <v>0.56740101116918895</v>
          </cell>
          <cell r="L38">
            <v>0.51071166876556084</v>
          </cell>
          <cell r="M38">
            <v>0.47291877382980863</v>
          </cell>
          <cell r="N38">
            <v>0.49181522129768473</v>
          </cell>
          <cell r="O38">
            <v>0.51071166876556084</v>
          </cell>
          <cell r="P38">
            <v>0.51071166876556084</v>
          </cell>
          <cell r="Q38">
            <v>0.51071166876556084</v>
          </cell>
          <cell r="R38">
            <v>0.51071166876556084</v>
          </cell>
          <cell r="S38">
            <v>0.51071166876556084</v>
          </cell>
          <cell r="T38">
            <v>0.51071166876556084</v>
          </cell>
          <cell r="U38">
            <v>0.51071166876556084</v>
          </cell>
          <cell r="V38">
            <v>0.51071166876556084</v>
          </cell>
          <cell r="W38">
            <v>0.51071166876556084</v>
          </cell>
          <cell r="X38">
            <v>0.51071166876556084</v>
          </cell>
          <cell r="Y38">
            <v>0.51071166876556084</v>
          </cell>
        </row>
        <row r="40">
          <cell r="B40">
            <v>0.80413190090457709</v>
          </cell>
          <cell r="C40">
            <v>0.76627610293455384</v>
          </cell>
          <cell r="D40">
            <v>0.74831480894710112</v>
          </cell>
          <cell r="E40" t="e">
            <v>#N/A</v>
          </cell>
          <cell r="F40" t="e">
            <v>#N/A</v>
          </cell>
          <cell r="G40" t="e">
            <v>#N/A</v>
          </cell>
          <cell r="H40" t="e">
            <v>#N/A</v>
          </cell>
          <cell r="I40">
            <v>0.60317460317460314</v>
          </cell>
          <cell r="J40">
            <v>0.62522045855379194</v>
          </cell>
          <cell r="K40">
            <v>0.64096749811035525</v>
          </cell>
          <cell r="L40">
            <v>0.58427815570672714</v>
          </cell>
          <cell r="M40">
            <v>0.54648526077097503</v>
          </cell>
          <cell r="N40">
            <v>0.56538170823885103</v>
          </cell>
          <cell r="O40">
            <v>0.58427815570672714</v>
          </cell>
          <cell r="P40">
            <v>0.58427815570672714</v>
          </cell>
          <cell r="Q40">
            <v>0.58427815570672714</v>
          </cell>
          <cell r="R40">
            <v>0.58427815570672714</v>
          </cell>
          <cell r="S40">
            <v>0.58427815570672714</v>
          </cell>
          <cell r="T40">
            <v>0.58427815570672714</v>
          </cell>
          <cell r="U40">
            <v>0.58427815570672714</v>
          </cell>
          <cell r="V40">
            <v>0.58427815570672714</v>
          </cell>
          <cell r="W40">
            <v>0.58427815570672714</v>
          </cell>
          <cell r="X40">
            <v>0.58427815570672714</v>
          </cell>
          <cell r="Y40">
            <v>0.58427815570672714</v>
          </cell>
        </row>
        <row r="41">
          <cell r="B41">
            <v>1.1446300235515288</v>
          </cell>
          <cell r="C41">
            <v>1.0971434077417506</v>
          </cell>
          <cell r="D41">
            <v>1.1213459203322649</v>
          </cell>
          <cell r="E41" t="e">
            <v>#N/A</v>
          </cell>
          <cell r="F41" t="e">
            <v>#N/A</v>
          </cell>
          <cell r="G41" t="e">
            <v>#N/A</v>
          </cell>
          <cell r="H41" t="e">
            <v>#N/A</v>
          </cell>
          <cell r="I41">
            <v>1.3665910808767952</v>
          </cell>
          <cell r="J41">
            <v>1.2965562246266611</v>
          </cell>
          <cell r="K41">
            <v>1.3108803920836234</v>
          </cell>
          <cell r="L41">
            <v>1.3259975500579242</v>
          </cell>
          <cell r="M41">
            <v>1.2882046551221722</v>
          </cell>
          <cell r="N41">
            <v>1.2882046551221722</v>
          </cell>
          <cell r="O41">
            <v>1.2882046551221722</v>
          </cell>
          <cell r="P41">
            <v>1.2768667866414465</v>
          </cell>
          <cell r="Q41">
            <v>1.265528918160721</v>
          </cell>
          <cell r="R41">
            <v>1.2541910496799953</v>
          </cell>
          <cell r="S41">
            <v>1.2428531811992696</v>
          </cell>
          <cell r="T41">
            <v>1.2315153127185441</v>
          </cell>
          <cell r="U41">
            <v>1.2315153127185441</v>
          </cell>
          <cell r="V41">
            <v>1.2315153127185441</v>
          </cell>
          <cell r="W41">
            <v>1.2315153127185441</v>
          </cell>
          <cell r="X41">
            <v>1.2315153127185441</v>
          </cell>
          <cell r="Y41">
            <v>1.2315153127185441</v>
          </cell>
        </row>
        <row r="44">
          <cell r="B44">
            <v>830.19028988084665</v>
          </cell>
          <cell r="C44">
            <v>803.4231402550347</v>
          </cell>
          <cell r="D44">
            <v>688.21690301932665</v>
          </cell>
          <cell r="E44" t="e">
            <v>#N/A</v>
          </cell>
          <cell r="F44" t="e">
            <v>#N/A</v>
          </cell>
          <cell r="G44" t="e">
            <v>#N/A</v>
          </cell>
          <cell r="H44" t="e">
            <v>#N/A</v>
          </cell>
          <cell r="I44">
            <v>301.14000000000004</v>
          </cell>
          <cell r="J44">
            <v>201.27999999999994</v>
          </cell>
          <cell r="K44">
            <v>241.90999999999997</v>
          </cell>
          <cell r="L44">
            <v>233.40999999999997</v>
          </cell>
          <cell r="M44">
            <v>233.40999999999997</v>
          </cell>
          <cell r="N44">
            <v>233.40999999999997</v>
          </cell>
          <cell r="O44">
            <v>237.66</v>
          </cell>
          <cell r="P44">
            <v>239.35999999999996</v>
          </cell>
          <cell r="Q44">
            <v>241.06</v>
          </cell>
          <cell r="R44">
            <v>242.75999999999996</v>
          </cell>
          <cell r="S44">
            <v>244.45999999999998</v>
          </cell>
          <cell r="T44">
            <v>246.16</v>
          </cell>
          <cell r="U44">
            <v>246.16</v>
          </cell>
          <cell r="V44">
            <v>246.16</v>
          </cell>
          <cell r="W44">
            <v>246.16</v>
          </cell>
          <cell r="X44">
            <v>246.16</v>
          </cell>
          <cell r="Y44">
            <v>246.16</v>
          </cell>
        </row>
        <row r="45">
          <cell r="B45">
            <v>931</v>
          </cell>
          <cell r="C45">
            <v>962.27867748075573</v>
          </cell>
          <cell r="D45">
            <v>908.51779451193352</v>
          </cell>
          <cell r="E45" t="e">
            <v>#N/A</v>
          </cell>
          <cell r="F45" t="e">
            <v>#N/A</v>
          </cell>
          <cell r="G45" t="e">
            <v>#N/A</v>
          </cell>
          <cell r="H45" t="e">
            <v>#N/A</v>
          </cell>
          <cell r="I45">
            <v>409.6</v>
          </cell>
          <cell r="J45">
            <v>286.79999999999995</v>
          </cell>
          <cell r="K45">
            <v>369.6</v>
          </cell>
          <cell r="L45">
            <v>369.6</v>
          </cell>
          <cell r="M45">
            <v>359.59999999999997</v>
          </cell>
          <cell r="N45">
            <v>359.59999999999997</v>
          </cell>
          <cell r="O45">
            <v>359.59999999999997</v>
          </cell>
          <cell r="P45">
            <v>359.59999999999997</v>
          </cell>
          <cell r="Q45">
            <v>359.59999999999997</v>
          </cell>
          <cell r="R45">
            <v>359.59999999999997</v>
          </cell>
          <cell r="S45">
            <v>359.59999999999997</v>
          </cell>
          <cell r="T45">
            <v>359.59999999999997</v>
          </cell>
          <cell r="U45">
            <v>359.59999999999997</v>
          </cell>
          <cell r="V45">
            <v>359.59999999999997</v>
          </cell>
          <cell r="W45">
            <v>359.59999999999997</v>
          </cell>
          <cell r="X45">
            <v>359.59999999999997</v>
          </cell>
          <cell r="Y45">
            <v>359.59999999999997</v>
          </cell>
        </row>
        <row r="46">
          <cell r="C46">
            <v>952.65589070594831</v>
          </cell>
          <cell r="D46">
            <v>899.4326165668142</v>
          </cell>
          <cell r="E46" t="e">
            <v>#N/A</v>
          </cell>
          <cell r="F46" t="e">
            <v>#N/A</v>
          </cell>
          <cell r="G46" t="e">
            <v>#N/A</v>
          </cell>
          <cell r="H46" t="e">
            <v>#N/A</v>
          </cell>
          <cell r="I46">
            <v>397.6</v>
          </cell>
          <cell r="J46">
            <v>268.8</v>
          </cell>
          <cell r="K46">
            <v>357.6</v>
          </cell>
          <cell r="L46">
            <v>357.6</v>
          </cell>
          <cell r="M46">
            <v>347.6</v>
          </cell>
          <cell r="N46">
            <v>347.6</v>
          </cell>
          <cell r="O46">
            <v>347.6</v>
          </cell>
          <cell r="P46">
            <v>347.6</v>
          </cell>
          <cell r="Q46">
            <v>347.6</v>
          </cell>
          <cell r="R46">
            <v>347.6</v>
          </cell>
          <cell r="S46">
            <v>347.6</v>
          </cell>
          <cell r="T46">
            <v>347.6</v>
          </cell>
          <cell r="U46">
            <v>347.6</v>
          </cell>
          <cell r="V46">
            <v>347.6</v>
          </cell>
          <cell r="W46">
            <v>347.6</v>
          </cell>
          <cell r="X46">
            <v>347.6</v>
          </cell>
          <cell r="Y46">
            <v>347.6</v>
          </cell>
        </row>
        <row r="47">
          <cell r="J47">
            <v>269.5</v>
          </cell>
          <cell r="K47">
            <v>358.3</v>
          </cell>
          <cell r="L47">
            <v>358.3</v>
          </cell>
          <cell r="M47">
            <v>348.3</v>
          </cell>
          <cell r="N47">
            <v>348.3</v>
          </cell>
          <cell r="O47">
            <v>348.3</v>
          </cell>
          <cell r="P47">
            <v>348.3</v>
          </cell>
          <cell r="Q47">
            <v>348.3</v>
          </cell>
          <cell r="R47">
            <v>348.3</v>
          </cell>
          <cell r="S47">
            <v>348.3</v>
          </cell>
          <cell r="T47">
            <v>348.3</v>
          </cell>
          <cell r="U47">
            <v>348.3</v>
          </cell>
          <cell r="V47">
            <v>348.3</v>
          </cell>
          <cell r="W47">
            <v>348.3</v>
          </cell>
          <cell r="X47">
            <v>348.3</v>
          </cell>
          <cell r="Y47">
            <v>348.3</v>
          </cell>
        </row>
        <row r="48">
          <cell r="B48">
            <v>877</v>
          </cell>
          <cell r="C48">
            <v>874.52990453702409</v>
          </cell>
          <cell r="D48">
            <v>829.16573887908692</v>
          </cell>
          <cell r="E48" t="e">
            <v>#N/A</v>
          </cell>
          <cell r="F48" t="e">
            <v>#N/A</v>
          </cell>
          <cell r="G48" t="e">
            <v>#N/A</v>
          </cell>
          <cell r="H48" t="e">
            <v>#N/A</v>
          </cell>
          <cell r="I48">
            <v>334.59999999999997</v>
          </cell>
          <cell r="J48">
            <v>236.79999999999998</v>
          </cell>
          <cell r="K48">
            <v>284.59999999999997</v>
          </cell>
          <cell r="L48">
            <v>274.59999999999997</v>
          </cell>
          <cell r="M48">
            <v>274.59999999999997</v>
          </cell>
          <cell r="N48">
            <v>274.59999999999997</v>
          </cell>
          <cell r="O48">
            <v>279.59999999999997</v>
          </cell>
          <cell r="P48">
            <v>281.59999999999997</v>
          </cell>
          <cell r="Q48">
            <v>283.59999999999997</v>
          </cell>
          <cell r="R48">
            <v>285.59999999999997</v>
          </cell>
          <cell r="S48">
            <v>287.59999999999997</v>
          </cell>
          <cell r="T48">
            <v>289.59999999999997</v>
          </cell>
          <cell r="U48">
            <v>289.59999999999997</v>
          </cell>
          <cell r="V48">
            <v>289.59999999999997</v>
          </cell>
          <cell r="W48">
            <v>289.59999999999997</v>
          </cell>
          <cell r="X48">
            <v>289.59999999999997</v>
          </cell>
          <cell r="Y48">
            <v>289.59999999999997</v>
          </cell>
        </row>
        <row r="49">
          <cell r="B49">
            <v>941</v>
          </cell>
          <cell r="C49">
            <v>966.80278646823513</v>
          </cell>
          <cell r="D49">
            <v>829.16573887908692</v>
          </cell>
          <cell r="E49" t="e">
            <v>#N/A</v>
          </cell>
          <cell r="F49" t="e">
            <v>#N/A</v>
          </cell>
          <cell r="G49" t="e">
            <v>#N/A</v>
          </cell>
          <cell r="H49" t="e">
            <v>#N/A</v>
          </cell>
          <cell r="I49">
            <v>399.59999999999997</v>
          </cell>
          <cell r="J49">
            <v>311.79999999999995</v>
          </cell>
          <cell r="K49">
            <v>384.6</v>
          </cell>
          <cell r="L49">
            <v>399.6</v>
          </cell>
          <cell r="M49">
            <v>394.59999999999997</v>
          </cell>
          <cell r="N49">
            <v>394.59999999999997</v>
          </cell>
          <cell r="O49">
            <v>394.59999999999997</v>
          </cell>
          <cell r="P49">
            <v>392.59999999999997</v>
          </cell>
          <cell r="Q49">
            <v>390.6</v>
          </cell>
          <cell r="R49">
            <v>388.6</v>
          </cell>
          <cell r="S49">
            <v>386.59999999999997</v>
          </cell>
          <cell r="T49">
            <v>384.6</v>
          </cell>
          <cell r="U49">
            <v>384.6</v>
          </cell>
          <cell r="V49">
            <v>384.6</v>
          </cell>
          <cell r="W49">
            <v>384.6</v>
          </cell>
          <cell r="X49">
            <v>384.6</v>
          </cell>
          <cell r="Y49">
            <v>384.6</v>
          </cell>
        </row>
        <row r="50">
          <cell r="B50">
            <v>873</v>
          </cell>
          <cell r="C50">
            <v>903.15971091939059</v>
          </cell>
          <cell r="D50">
            <v>836.5881580082978</v>
          </cell>
          <cell r="E50" t="e">
            <v>#N/A</v>
          </cell>
          <cell r="F50" t="e">
            <v>#N/A</v>
          </cell>
          <cell r="G50" t="e">
            <v>#N/A</v>
          </cell>
          <cell r="H50" t="e">
            <v>#N/A</v>
          </cell>
          <cell r="I50">
            <v>349.6</v>
          </cell>
          <cell r="J50">
            <v>296.79999999999995</v>
          </cell>
          <cell r="K50">
            <v>349.6</v>
          </cell>
          <cell r="L50">
            <v>353.59999999999997</v>
          </cell>
          <cell r="M50">
            <v>343.6</v>
          </cell>
          <cell r="N50">
            <v>343.6</v>
          </cell>
          <cell r="O50">
            <v>343.6</v>
          </cell>
          <cell r="P50">
            <v>340.6</v>
          </cell>
          <cell r="Q50">
            <v>337.59999999999997</v>
          </cell>
          <cell r="R50">
            <v>334.59999999999997</v>
          </cell>
          <cell r="S50">
            <v>331.59999999999997</v>
          </cell>
          <cell r="T50">
            <v>328.59999999999997</v>
          </cell>
          <cell r="U50">
            <v>328.59999999999997</v>
          </cell>
          <cell r="V50">
            <v>328.59999999999997</v>
          </cell>
          <cell r="W50">
            <v>328.59999999999997</v>
          </cell>
          <cell r="X50">
            <v>328.59999999999997</v>
          </cell>
          <cell r="Y50">
            <v>328.59999999999997</v>
          </cell>
        </row>
        <row r="51">
          <cell r="J51">
            <v>305.79999999999995</v>
          </cell>
          <cell r="K51">
            <v>358.6</v>
          </cell>
          <cell r="L51">
            <v>362.59999999999997</v>
          </cell>
          <cell r="M51">
            <v>352.6</v>
          </cell>
          <cell r="N51">
            <v>352.6</v>
          </cell>
          <cell r="O51">
            <v>352.6</v>
          </cell>
          <cell r="P51">
            <v>349.6</v>
          </cell>
          <cell r="Q51">
            <v>346.59999999999997</v>
          </cell>
          <cell r="R51">
            <v>343.59999999999997</v>
          </cell>
          <cell r="S51">
            <v>340.59999999999997</v>
          </cell>
          <cell r="T51">
            <v>337.59999999999997</v>
          </cell>
          <cell r="U51">
            <v>337.59999999999997</v>
          </cell>
          <cell r="V51">
            <v>337.59999999999997</v>
          </cell>
          <cell r="W51">
            <v>337.59999999999997</v>
          </cell>
          <cell r="X51">
            <v>337.59999999999997</v>
          </cell>
          <cell r="Y51">
            <v>337.59999999999997</v>
          </cell>
        </row>
        <row r="52">
          <cell r="B52">
            <v>897</v>
          </cell>
          <cell r="C52">
            <v>923.43270328914923</v>
          </cell>
          <cell r="D52">
            <v>852.15868383523616</v>
          </cell>
          <cell r="E52" t="e">
            <v>#N/A</v>
          </cell>
          <cell r="F52" t="e">
            <v>#N/A</v>
          </cell>
          <cell r="G52" t="e">
            <v>#N/A</v>
          </cell>
          <cell r="H52" t="e">
            <v>#N/A</v>
          </cell>
          <cell r="I52">
            <v>359.59999999999997</v>
          </cell>
          <cell r="J52">
            <v>306.8</v>
          </cell>
          <cell r="K52">
            <v>359.59999999999997</v>
          </cell>
          <cell r="L52">
            <v>364.59999999999997</v>
          </cell>
          <cell r="M52">
            <v>354.59999999999997</v>
          </cell>
          <cell r="N52">
            <v>354.59999999999997</v>
          </cell>
          <cell r="O52">
            <v>354.59999999999997</v>
          </cell>
          <cell r="P52">
            <v>351.6</v>
          </cell>
          <cell r="Q52">
            <v>348.59999999999997</v>
          </cell>
          <cell r="R52">
            <v>345.59999999999997</v>
          </cell>
          <cell r="S52">
            <v>342.59999999999997</v>
          </cell>
          <cell r="T52">
            <v>339.59999999999997</v>
          </cell>
          <cell r="U52">
            <v>339.59999999999997</v>
          </cell>
          <cell r="V52">
            <v>339.59999999999997</v>
          </cell>
          <cell r="W52">
            <v>339.59999999999997</v>
          </cell>
          <cell r="X52">
            <v>339.59999999999997</v>
          </cell>
          <cell r="Y52">
            <v>339.59999999999997</v>
          </cell>
        </row>
        <row r="54">
          <cell r="J54">
            <v>317.40000000000003</v>
          </cell>
          <cell r="K54">
            <v>370.2</v>
          </cell>
          <cell r="L54">
            <v>375.2</v>
          </cell>
          <cell r="M54">
            <v>365.2</v>
          </cell>
          <cell r="N54">
            <v>365.2</v>
          </cell>
          <cell r="O54">
            <v>365.2</v>
          </cell>
          <cell r="P54">
            <v>362.20000000000005</v>
          </cell>
          <cell r="Q54">
            <v>359.2</v>
          </cell>
          <cell r="R54">
            <v>356.2</v>
          </cell>
          <cell r="S54">
            <v>353.2</v>
          </cell>
          <cell r="T54">
            <v>350.2</v>
          </cell>
          <cell r="U54">
            <v>350.2</v>
          </cell>
          <cell r="V54">
            <v>350.2</v>
          </cell>
          <cell r="W54">
            <v>350.2</v>
          </cell>
          <cell r="X54">
            <v>350.2</v>
          </cell>
          <cell r="Y54">
            <v>350.2</v>
          </cell>
        </row>
        <row r="55">
          <cell r="B55">
            <v>606</v>
          </cell>
          <cell r="C55">
            <v>625.00361764489412</v>
          </cell>
          <cell r="D55">
            <v>553.52893110413288</v>
          </cell>
          <cell r="E55" t="e">
            <v>#N/A</v>
          </cell>
          <cell r="F55" t="e">
            <v>#N/A</v>
          </cell>
          <cell r="G55" t="e">
            <v>#N/A</v>
          </cell>
          <cell r="H55" t="e">
            <v>#N/A</v>
          </cell>
          <cell r="I55">
            <v>169.6</v>
          </cell>
          <cell r="J55">
            <v>168.79999999999998</v>
          </cell>
          <cell r="K55">
            <v>234.6</v>
          </cell>
          <cell r="L55">
            <v>189.6</v>
          </cell>
          <cell r="M55">
            <v>174.6</v>
          </cell>
          <cell r="N55">
            <v>164.59999999999997</v>
          </cell>
          <cell r="O55">
            <v>169.6</v>
          </cell>
          <cell r="P55">
            <v>168.6</v>
          </cell>
          <cell r="Q55">
            <v>167.59999999999997</v>
          </cell>
          <cell r="R55">
            <v>166.59999999999997</v>
          </cell>
          <cell r="S55">
            <v>165.59999999999997</v>
          </cell>
          <cell r="T55">
            <v>164.59999999999997</v>
          </cell>
          <cell r="U55">
            <v>164.59999999999997</v>
          </cell>
          <cell r="V55">
            <v>164.59999999999997</v>
          </cell>
          <cell r="W55">
            <v>164.59999999999997</v>
          </cell>
          <cell r="X55">
            <v>164.59999999999997</v>
          </cell>
          <cell r="Y55">
            <v>164.59999999999997</v>
          </cell>
        </row>
        <row r="56">
          <cell r="J56">
            <v>160.79999999999998</v>
          </cell>
          <cell r="K56">
            <v>226.6</v>
          </cell>
          <cell r="L56">
            <v>181.6</v>
          </cell>
          <cell r="M56">
            <v>166.6</v>
          </cell>
          <cell r="N56">
            <v>156.59999999999997</v>
          </cell>
          <cell r="O56">
            <v>161.6</v>
          </cell>
          <cell r="P56">
            <v>160.6</v>
          </cell>
          <cell r="Q56">
            <v>159.59999999999997</v>
          </cell>
          <cell r="R56">
            <v>158.59999999999997</v>
          </cell>
          <cell r="S56">
            <v>157.59999999999997</v>
          </cell>
          <cell r="T56">
            <v>156.59999999999997</v>
          </cell>
          <cell r="U56">
            <v>156.59999999999997</v>
          </cell>
          <cell r="V56">
            <v>156.59999999999997</v>
          </cell>
          <cell r="W56">
            <v>156.59999999999997</v>
          </cell>
          <cell r="X56">
            <v>156.59999999999997</v>
          </cell>
          <cell r="Y56">
            <v>156.59999999999997</v>
          </cell>
        </row>
        <row r="57">
          <cell r="B57">
            <v>570</v>
          </cell>
          <cell r="C57">
            <v>579.57818022755691</v>
          </cell>
          <cell r="D57">
            <v>508.44213648567683</v>
          </cell>
          <cell r="E57" t="e">
            <v>#N/A</v>
          </cell>
          <cell r="F57" t="e">
            <v>#N/A</v>
          </cell>
          <cell r="G57" t="e">
            <v>#N/A</v>
          </cell>
          <cell r="H57" t="e">
            <v>#N/A</v>
          </cell>
          <cell r="I57">
            <v>124.59999999999997</v>
          </cell>
          <cell r="J57">
            <v>106.8</v>
          </cell>
          <cell r="K57">
            <v>134.6</v>
          </cell>
          <cell r="L57">
            <v>119.59999999999997</v>
          </cell>
          <cell r="M57">
            <v>109.59999999999998</v>
          </cell>
          <cell r="N57">
            <v>114.59999999999998</v>
          </cell>
          <cell r="O57">
            <v>119.59999999999997</v>
          </cell>
          <cell r="P57">
            <v>119.59999999999997</v>
          </cell>
          <cell r="Q57">
            <v>119.59999999999997</v>
          </cell>
          <cell r="R57">
            <v>119.59999999999997</v>
          </cell>
          <cell r="S57">
            <v>119.59999999999997</v>
          </cell>
          <cell r="T57">
            <v>119.59999999999997</v>
          </cell>
          <cell r="U57">
            <v>119.59999999999997</v>
          </cell>
          <cell r="V57">
            <v>119.59999999999997</v>
          </cell>
          <cell r="W57">
            <v>119.59999999999997</v>
          </cell>
          <cell r="X57">
            <v>119.59999999999997</v>
          </cell>
          <cell r="Y57">
            <v>119.59999999999997</v>
          </cell>
        </row>
        <row r="58">
          <cell r="C58">
            <v>853.13345638507974</v>
          </cell>
          <cell r="D58">
            <v>746.11392262207744</v>
          </cell>
          <cell r="E58" t="e">
            <v>#N/A</v>
          </cell>
          <cell r="F58" t="e">
            <v>#N/A</v>
          </cell>
          <cell r="G58" t="e">
            <v>#N/A</v>
          </cell>
          <cell r="H58" t="e">
            <v>#N/A</v>
          </cell>
          <cell r="I58">
            <v>264.59999999999997</v>
          </cell>
          <cell r="J58">
            <v>244.4503693181818</v>
          </cell>
          <cell r="K58">
            <v>265.09999999999997</v>
          </cell>
          <cell r="L58">
            <v>258.39999999999998</v>
          </cell>
          <cell r="M58">
            <v>243.39999999999995</v>
          </cell>
          <cell r="N58">
            <v>244.89999999999992</v>
          </cell>
          <cell r="O58">
            <v>246.39999999999995</v>
          </cell>
          <cell r="P58">
            <v>244.3</v>
          </cell>
          <cell r="Q58">
            <v>242.19999999999993</v>
          </cell>
          <cell r="R58">
            <v>240.1</v>
          </cell>
          <cell r="S58">
            <v>237.99999999999997</v>
          </cell>
          <cell r="T58">
            <v>235.89999999999995</v>
          </cell>
          <cell r="U58">
            <v>235.89999999999995</v>
          </cell>
          <cell r="V58">
            <v>235.89999999999995</v>
          </cell>
          <cell r="W58">
            <v>235.89999999999995</v>
          </cell>
          <cell r="X58">
            <v>235.89999999999995</v>
          </cell>
          <cell r="Y58">
            <v>235.89999999999995</v>
          </cell>
        </row>
        <row r="59">
          <cell r="C59">
            <v>841.95852362106893</v>
          </cell>
          <cell r="D59">
            <v>736.34080581697287</v>
          </cell>
          <cell r="E59" t="e">
            <v>#N/A</v>
          </cell>
          <cell r="F59" t="e">
            <v>#N/A</v>
          </cell>
          <cell r="G59" t="e">
            <v>#N/A</v>
          </cell>
          <cell r="H59" t="e">
            <v>#N/A</v>
          </cell>
          <cell r="I59">
            <v>239.6</v>
          </cell>
          <cell r="J59">
            <v>234.7054829545454</v>
          </cell>
          <cell r="K59">
            <v>249.60000000000002</v>
          </cell>
          <cell r="L59">
            <v>229.6</v>
          </cell>
          <cell r="M59">
            <v>219.6</v>
          </cell>
          <cell r="N59">
            <v>214.6</v>
          </cell>
          <cell r="O59">
            <v>219.6</v>
          </cell>
          <cell r="P59">
            <v>219.6</v>
          </cell>
          <cell r="Q59">
            <v>219.6</v>
          </cell>
          <cell r="R59">
            <v>219.6</v>
          </cell>
          <cell r="S59">
            <v>219.6</v>
          </cell>
          <cell r="T59">
            <v>219.6</v>
          </cell>
          <cell r="U59">
            <v>219.6</v>
          </cell>
          <cell r="V59">
            <v>219.6</v>
          </cell>
          <cell r="W59">
            <v>219.6</v>
          </cell>
          <cell r="X59">
            <v>219.6</v>
          </cell>
          <cell r="Y59">
            <v>219.6</v>
          </cell>
        </row>
        <row r="60">
          <cell r="G60" t="e">
            <v>#N/A</v>
          </cell>
          <cell r="H60" t="e">
            <v>#N/A</v>
          </cell>
          <cell r="I60">
            <v>319.59999999999997</v>
          </cell>
          <cell r="J60">
            <v>271.79999999999995</v>
          </cell>
          <cell r="K60">
            <v>324.59999999999997</v>
          </cell>
          <cell r="L60">
            <v>328.59999999999997</v>
          </cell>
          <cell r="M60">
            <v>318.59999999999997</v>
          </cell>
          <cell r="N60">
            <v>318.59999999999997</v>
          </cell>
          <cell r="O60">
            <v>318.59999999999997</v>
          </cell>
          <cell r="P60">
            <v>315.59999999999991</v>
          </cell>
          <cell r="Q60">
            <v>312.59999999999997</v>
          </cell>
          <cell r="R60">
            <v>309.59999999999997</v>
          </cell>
          <cell r="S60">
            <v>306.60000000000002</v>
          </cell>
          <cell r="T60">
            <v>303.59999999999991</v>
          </cell>
          <cell r="U60">
            <v>303.59999999999991</v>
          </cell>
          <cell r="V60">
            <v>303.59999999999991</v>
          </cell>
          <cell r="W60">
            <v>303.59999999999991</v>
          </cell>
          <cell r="X60">
            <v>303.59999999999991</v>
          </cell>
          <cell r="Y60">
            <v>303.59999999999991</v>
          </cell>
        </row>
        <row r="61">
          <cell r="G61" t="e">
            <v>#N/A</v>
          </cell>
          <cell r="H61" t="e">
            <v>#N/A</v>
          </cell>
          <cell r="I61">
            <v>232.09999999999997</v>
          </cell>
          <cell r="J61">
            <v>248.29999999999998</v>
          </cell>
          <cell r="K61">
            <v>287.34999999999991</v>
          </cell>
          <cell r="L61">
            <v>278.49999999999994</v>
          </cell>
          <cell r="M61">
            <v>258.49999999999994</v>
          </cell>
          <cell r="N61">
            <v>259.24999999999994</v>
          </cell>
          <cell r="O61">
            <v>254.99999999999991</v>
          </cell>
          <cell r="P61">
            <v>252.45000000000002</v>
          </cell>
          <cell r="Q61">
            <v>249.9</v>
          </cell>
          <cell r="R61">
            <v>247.34999999999994</v>
          </cell>
          <cell r="S61">
            <v>244.79999999999998</v>
          </cell>
          <cell r="T61">
            <v>237.24999999999994</v>
          </cell>
          <cell r="U61">
            <v>237.24999999999994</v>
          </cell>
          <cell r="V61">
            <v>237.24999999999994</v>
          </cell>
          <cell r="W61">
            <v>237.24999999999994</v>
          </cell>
          <cell r="X61">
            <v>237.24999999999994</v>
          </cell>
          <cell r="Y61">
            <v>227.24999999999994</v>
          </cell>
        </row>
        <row r="62">
          <cell r="C62">
            <v>682.90966921677943</v>
          </cell>
          <cell r="D62">
            <v>584.98436756642764</v>
          </cell>
          <cell r="E62" t="e">
            <v>#N/A</v>
          </cell>
          <cell r="F62" t="e">
            <v>#N/A</v>
          </cell>
          <cell r="G62" t="e">
            <v>#N/A</v>
          </cell>
          <cell r="H62" t="e">
            <v>#N/A</v>
          </cell>
          <cell r="I62">
            <v>268.01459999999997</v>
          </cell>
          <cell r="J62">
            <v>184.28492571428569</v>
          </cell>
          <cell r="K62">
            <v>207.70108000000002</v>
          </cell>
          <cell r="L62">
            <v>200.40307999999996</v>
          </cell>
          <cell r="M62">
            <v>200.40307999999996</v>
          </cell>
          <cell r="N62">
            <v>202.65479999999994</v>
          </cell>
          <cell r="O62">
            <v>213.89400000000001</v>
          </cell>
          <cell r="P62">
            <v>215.42399999999998</v>
          </cell>
          <cell r="Q62">
            <v>224.61119999999997</v>
          </cell>
          <cell r="R62">
            <v>226.1952</v>
          </cell>
          <cell r="S62">
            <v>227.77919999999997</v>
          </cell>
          <cell r="T62">
            <v>229.36319999999998</v>
          </cell>
          <cell r="U62">
            <v>229.36319999999998</v>
          </cell>
          <cell r="V62">
            <v>229.36319999999998</v>
          </cell>
          <cell r="W62">
            <v>229.36319999999998</v>
          </cell>
          <cell r="X62">
            <v>229.36319999999998</v>
          </cell>
          <cell r="Y62">
            <v>229.36319999999998</v>
          </cell>
        </row>
        <row r="63">
          <cell r="E63" t="e">
            <v>#N/A</v>
          </cell>
          <cell r="F63" t="e">
            <v>#N/A</v>
          </cell>
          <cell r="G63" t="e">
            <v>#N/A</v>
          </cell>
          <cell r="H63" t="e">
            <v>#N/A</v>
          </cell>
          <cell r="I63">
            <v>501.39116465863555</v>
          </cell>
          <cell r="J63">
            <v>322.55999999999995</v>
          </cell>
          <cell r="K63">
            <v>429.11999999999995</v>
          </cell>
          <cell r="L63">
            <v>429.11999999999995</v>
          </cell>
          <cell r="M63">
            <v>417.11999999999989</v>
          </cell>
          <cell r="N63">
            <v>417.11999999999989</v>
          </cell>
          <cell r="O63">
            <v>417.11999999999989</v>
          </cell>
          <cell r="P63">
            <v>417.11999999999989</v>
          </cell>
          <cell r="Q63">
            <v>417.11999999999989</v>
          </cell>
          <cell r="R63">
            <v>417.11999999999989</v>
          </cell>
          <cell r="S63">
            <v>417.11999999999989</v>
          </cell>
          <cell r="T63">
            <v>417.11999999999989</v>
          </cell>
          <cell r="U63">
            <v>417.11999999999989</v>
          </cell>
          <cell r="V63">
            <v>417.11999999999989</v>
          </cell>
          <cell r="W63">
            <v>417.11999999999989</v>
          </cell>
          <cell r="X63">
            <v>417.11999999999989</v>
          </cell>
          <cell r="Y63">
            <v>417.11999999999989</v>
          </cell>
        </row>
        <row r="64">
          <cell r="E64" t="e">
            <v>#N/A</v>
          </cell>
          <cell r="F64" t="e">
            <v>#N/A</v>
          </cell>
          <cell r="G64" t="e">
            <v>#N/A</v>
          </cell>
          <cell r="H64" t="e">
            <v>#N/A</v>
          </cell>
          <cell r="I64">
            <v>504.68461607318437</v>
          </cell>
          <cell r="J64">
            <v>432.58681377701521</v>
          </cell>
          <cell r="K64">
            <v>504.68461607318437</v>
          </cell>
          <cell r="L64">
            <v>504.68461607318437</v>
          </cell>
          <cell r="M64">
            <v>504.68461607318437</v>
          </cell>
          <cell r="N64">
            <v>504.68461607318437</v>
          </cell>
          <cell r="O64">
            <v>504.68461607318437</v>
          </cell>
          <cell r="P64">
            <v>504.68461607318437</v>
          </cell>
          <cell r="Q64">
            <v>504.68461607318437</v>
          </cell>
          <cell r="R64">
            <v>504.68461607318437</v>
          </cell>
          <cell r="S64">
            <v>504.68461607318437</v>
          </cell>
          <cell r="T64">
            <v>504.68461607318437</v>
          </cell>
          <cell r="U64">
            <v>504.68461607318437</v>
          </cell>
          <cell r="V64">
            <v>504.68461607318437</v>
          </cell>
          <cell r="W64">
            <v>504.68461607318437</v>
          </cell>
          <cell r="X64">
            <v>504.68461607318437</v>
          </cell>
          <cell r="Y64">
            <v>504.68461607318437</v>
          </cell>
        </row>
        <row r="65">
          <cell r="E65" t="e">
            <v>#N/A</v>
          </cell>
          <cell r="F65" t="e">
            <v>#N/A</v>
          </cell>
          <cell r="G65" t="e">
            <v>#N/A</v>
          </cell>
          <cell r="H65" t="e">
            <v>#N/A</v>
          </cell>
          <cell r="I65">
            <v>429.89760157704495</v>
          </cell>
          <cell r="J65">
            <v>384.30018124212967</v>
          </cell>
          <cell r="K65">
            <v>433.5881235514662</v>
          </cell>
          <cell r="L65">
            <v>429.30397220857532</v>
          </cell>
          <cell r="M65">
            <v>425.06183809584223</v>
          </cell>
          <cell r="N65">
            <v>425.06183809584223</v>
          </cell>
          <cell r="O65">
            <v>425.06183809584223</v>
          </cell>
          <cell r="P65">
            <v>425.06183809584149</v>
          </cell>
          <cell r="Q65">
            <v>425.06183809584223</v>
          </cell>
          <cell r="R65">
            <v>425.06183809584223</v>
          </cell>
          <cell r="S65">
            <v>425.06183809584223</v>
          </cell>
          <cell r="T65">
            <v>425.06183809584223</v>
          </cell>
          <cell r="U65">
            <v>425.06183809584223</v>
          </cell>
          <cell r="V65">
            <v>425.06183809584223</v>
          </cell>
          <cell r="W65">
            <v>425.06183809584223</v>
          </cell>
          <cell r="X65">
            <v>425.06183809584223</v>
          </cell>
          <cell r="Y65">
            <v>425.06183809584223</v>
          </cell>
        </row>
        <row r="66">
          <cell r="E66" t="e">
            <v>#N/A</v>
          </cell>
          <cell r="F66" t="e">
            <v>#N/A</v>
          </cell>
          <cell r="G66" t="e">
            <v>#N/A</v>
          </cell>
          <cell r="H66" t="e">
            <v>#N/A</v>
          </cell>
          <cell r="I66">
            <v>518.10255673429549</v>
          </cell>
          <cell r="J66">
            <v>444.08790577225324</v>
          </cell>
          <cell r="K66">
            <v>518.10255673429549</v>
          </cell>
          <cell r="L66">
            <v>518.10255673429549</v>
          </cell>
          <cell r="M66">
            <v>518.10255673429549</v>
          </cell>
          <cell r="N66">
            <v>518.10255673429549</v>
          </cell>
          <cell r="O66">
            <v>518.10255673429549</v>
          </cell>
          <cell r="P66">
            <v>518.10255673429549</v>
          </cell>
          <cell r="Q66">
            <v>518.10255673429549</v>
          </cell>
          <cell r="R66">
            <v>518.10255673429549</v>
          </cell>
          <cell r="S66">
            <v>518.10255673429549</v>
          </cell>
          <cell r="T66">
            <v>518.10255673429549</v>
          </cell>
          <cell r="U66">
            <v>518.10255673429549</v>
          </cell>
          <cell r="V66">
            <v>518.10255673429549</v>
          </cell>
          <cell r="W66">
            <v>518.10255673429549</v>
          </cell>
          <cell r="X66">
            <v>518.10255673429549</v>
          </cell>
          <cell r="Y66">
            <v>518.10255673429549</v>
          </cell>
        </row>
        <row r="67">
          <cell r="E67" t="e">
            <v>#N/A</v>
          </cell>
          <cell r="F67" t="e">
            <v>#N/A</v>
          </cell>
          <cell r="G67" t="e">
            <v>#N/A</v>
          </cell>
          <cell r="H67" t="e">
            <v>#N/A</v>
          </cell>
          <cell r="I67">
            <v>588.10255673429538</v>
          </cell>
          <cell r="J67">
            <v>504.08790577225324</v>
          </cell>
          <cell r="K67">
            <v>588.10255673429538</v>
          </cell>
          <cell r="L67">
            <v>588.10255673429538</v>
          </cell>
          <cell r="M67">
            <v>588.10255673429538</v>
          </cell>
          <cell r="N67">
            <v>588.10255673429538</v>
          </cell>
          <cell r="O67">
            <v>588.10255673429538</v>
          </cell>
          <cell r="P67">
            <v>588.10255673429538</v>
          </cell>
          <cell r="Q67">
            <v>588.10255673429538</v>
          </cell>
          <cell r="R67">
            <v>588.10255673429538</v>
          </cell>
          <cell r="S67">
            <v>588.10255673429538</v>
          </cell>
          <cell r="T67">
            <v>588.10255673429538</v>
          </cell>
          <cell r="U67">
            <v>588.10255673429538</v>
          </cell>
          <cell r="V67">
            <v>588.10255673429538</v>
          </cell>
          <cell r="W67">
            <v>588.10255673429538</v>
          </cell>
          <cell r="X67">
            <v>588.10255673429538</v>
          </cell>
          <cell r="Y67">
            <v>588.10255673429538</v>
          </cell>
        </row>
        <row r="68">
          <cell r="E68" t="e">
            <v>#N/A</v>
          </cell>
          <cell r="F68" t="e">
            <v>#N/A</v>
          </cell>
          <cell r="G68" t="e">
            <v>#N/A</v>
          </cell>
          <cell r="H68" t="e">
            <v>#N/A</v>
          </cell>
          <cell r="I68">
            <v>516.12308799342156</v>
          </cell>
          <cell r="J68">
            <v>422.19560914003785</v>
          </cell>
          <cell r="K68">
            <v>492.56154399671078</v>
          </cell>
          <cell r="L68">
            <v>492.56154399671078</v>
          </cell>
          <cell r="M68">
            <v>492.56154399671078</v>
          </cell>
          <cell r="N68">
            <v>492.56154399671078</v>
          </cell>
          <cell r="O68">
            <v>492.56154399671078</v>
          </cell>
          <cell r="P68">
            <v>492.56154399671078</v>
          </cell>
          <cell r="Q68">
            <v>492.56154399671078</v>
          </cell>
          <cell r="R68">
            <v>492.56154399671078</v>
          </cell>
          <cell r="S68">
            <v>492.56154399671078</v>
          </cell>
          <cell r="T68">
            <v>492.56154399671078</v>
          </cell>
          <cell r="U68">
            <v>492.56154399671078</v>
          </cell>
          <cell r="V68">
            <v>492.56154399671078</v>
          </cell>
          <cell r="W68">
            <v>492.56154399671078</v>
          </cell>
          <cell r="X68">
            <v>492.56154399671078</v>
          </cell>
          <cell r="Y68">
            <v>492.56154399671078</v>
          </cell>
        </row>
        <row r="69">
          <cell r="E69" t="e">
            <v>#N/A</v>
          </cell>
          <cell r="F69" t="e">
            <v>#N/A</v>
          </cell>
          <cell r="G69" t="e">
            <v>#N/A</v>
          </cell>
          <cell r="H69" t="e">
            <v>#N/A</v>
          </cell>
          <cell r="I69">
            <v>550.71744908091512</v>
          </cell>
          <cell r="J69">
            <v>446.02176389182074</v>
          </cell>
          <cell r="K69">
            <v>520.3587245404575</v>
          </cell>
          <cell r="L69">
            <v>520.3587245404575</v>
          </cell>
          <cell r="M69">
            <v>520.3587245404575</v>
          </cell>
          <cell r="N69">
            <v>520.3587245404575</v>
          </cell>
          <cell r="O69">
            <v>520.3587245404575</v>
          </cell>
          <cell r="P69">
            <v>520.3587245404575</v>
          </cell>
          <cell r="Q69">
            <v>520.3587245404575</v>
          </cell>
          <cell r="R69">
            <v>520.3587245404575</v>
          </cell>
          <cell r="S69">
            <v>520.3587245404575</v>
          </cell>
          <cell r="T69">
            <v>520.3587245404575</v>
          </cell>
          <cell r="U69">
            <v>520.3587245404575</v>
          </cell>
          <cell r="V69">
            <v>520.3587245404575</v>
          </cell>
          <cell r="W69">
            <v>520.3587245404583</v>
          </cell>
          <cell r="X69">
            <v>520.3587245404575</v>
          </cell>
          <cell r="Y69">
            <v>520.3587245404583</v>
          </cell>
        </row>
        <row r="70">
          <cell r="E70" t="e">
            <v>#N/A</v>
          </cell>
          <cell r="F70" t="e">
            <v>#N/A</v>
          </cell>
          <cell r="G70" t="e">
            <v>#N/A</v>
          </cell>
          <cell r="H70" t="e">
            <v>#N/A</v>
          </cell>
          <cell r="I70">
            <v>301.14</v>
          </cell>
          <cell r="J70">
            <v>194.17599999999996</v>
          </cell>
          <cell r="K70">
            <v>233.37199999999996</v>
          </cell>
          <cell r="L70">
            <v>225.17199999999994</v>
          </cell>
          <cell r="M70">
            <v>225.17199999999994</v>
          </cell>
          <cell r="N70">
            <v>225.17199999999994</v>
          </cell>
          <cell r="O70">
            <v>237.65999999999997</v>
          </cell>
          <cell r="P70">
            <v>239.35999999999996</v>
          </cell>
          <cell r="Q70">
            <v>249.56799999999996</v>
          </cell>
          <cell r="R70">
            <v>251.32799999999997</v>
          </cell>
          <cell r="S70">
            <v>253.08799999999994</v>
          </cell>
          <cell r="T70">
            <v>254.84799999999996</v>
          </cell>
          <cell r="U70">
            <v>254.84799999999996</v>
          </cell>
          <cell r="V70">
            <v>254.84799999999996</v>
          </cell>
          <cell r="W70">
            <v>254.84799999999996</v>
          </cell>
          <cell r="X70">
            <v>254.84799999999996</v>
          </cell>
          <cell r="Y70">
            <v>254.84799999999996</v>
          </cell>
        </row>
        <row r="71">
          <cell r="E71" t="e">
            <v>#N/A</v>
          </cell>
          <cell r="F71" t="e">
            <v>#N/A</v>
          </cell>
          <cell r="G71" t="e">
            <v>#N/A</v>
          </cell>
          <cell r="H71" t="e">
            <v>#N/A</v>
          </cell>
          <cell r="I71">
            <v>301.14</v>
          </cell>
          <cell r="J71">
            <v>194.17599999999996</v>
          </cell>
          <cell r="K71">
            <v>233.37199999999996</v>
          </cell>
          <cell r="L71">
            <v>225.17199999999994</v>
          </cell>
          <cell r="M71">
            <v>225.17199999999994</v>
          </cell>
          <cell r="N71">
            <v>225.17199999999994</v>
          </cell>
          <cell r="O71">
            <v>237.65999999999997</v>
          </cell>
          <cell r="P71">
            <v>239.35999999999996</v>
          </cell>
          <cell r="Q71">
            <v>249.56799999999996</v>
          </cell>
          <cell r="R71">
            <v>251.32799999999997</v>
          </cell>
          <cell r="S71">
            <v>253.08799999999994</v>
          </cell>
          <cell r="T71">
            <v>254.84799999999996</v>
          </cell>
          <cell r="U71">
            <v>254.84799999999996</v>
          </cell>
          <cell r="V71">
            <v>254.84799999999996</v>
          </cell>
          <cell r="W71">
            <v>254.84799999999996</v>
          </cell>
          <cell r="X71">
            <v>254.84799999999996</v>
          </cell>
          <cell r="Y71">
            <v>254.84799999999996</v>
          </cell>
        </row>
        <row r="74">
          <cell r="C74">
            <v>888.70821047174206</v>
          </cell>
          <cell r="D74">
            <v>761.85516562557416</v>
          </cell>
          <cell r="E74" t="e">
            <v>#N/A</v>
          </cell>
          <cell r="F74" t="e">
            <v>#N/A</v>
          </cell>
          <cell r="G74" t="e">
            <v>#N/A</v>
          </cell>
          <cell r="H74" t="e">
            <v>#N/A</v>
          </cell>
          <cell r="I74">
            <v>301.14000000000004</v>
          </cell>
          <cell r="J74">
            <v>201.27999999999994</v>
          </cell>
          <cell r="K74">
            <v>241.90999999999997</v>
          </cell>
          <cell r="L74">
            <v>233.40999999999997</v>
          </cell>
          <cell r="M74">
            <v>233.40999999999997</v>
          </cell>
          <cell r="N74">
            <v>233.40999999999997</v>
          </cell>
          <cell r="O74">
            <v>237.66</v>
          </cell>
          <cell r="P74">
            <v>239.35999999999996</v>
          </cell>
          <cell r="Q74">
            <v>241.06</v>
          </cell>
          <cell r="R74">
            <v>242.75999999999996</v>
          </cell>
          <cell r="S74">
            <v>244.45999999999998</v>
          </cell>
          <cell r="T74">
            <v>246.16</v>
          </cell>
          <cell r="U74">
            <v>246.16</v>
          </cell>
          <cell r="V74">
            <v>246.16</v>
          </cell>
          <cell r="W74">
            <v>246.16</v>
          </cell>
          <cell r="X74">
            <v>246.16</v>
          </cell>
          <cell r="Y74">
            <v>246.16</v>
          </cell>
        </row>
        <row r="75">
          <cell r="B75">
            <v>931</v>
          </cell>
          <cell r="C75">
            <v>999.26981323245798</v>
          </cell>
          <cell r="D75">
            <v>915.49577924210519</v>
          </cell>
          <cell r="E75" t="e">
            <v>#N/A</v>
          </cell>
          <cell r="F75" t="e">
            <v>#N/A</v>
          </cell>
          <cell r="G75" t="e">
            <v>#N/A</v>
          </cell>
          <cell r="H75" t="e">
            <v>#N/A</v>
          </cell>
          <cell r="I75">
            <v>399.6</v>
          </cell>
          <cell r="J75">
            <v>268.36059508124737</v>
          </cell>
          <cell r="K75">
            <v>351.16059508124732</v>
          </cell>
          <cell r="L75">
            <v>351.16059508124732</v>
          </cell>
          <cell r="M75">
            <v>341.16059508124732</v>
          </cell>
          <cell r="N75">
            <v>341.16059508124732</v>
          </cell>
          <cell r="O75">
            <v>341.16059508124732</v>
          </cell>
          <cell r="P75">
            <v>341.16059508124732</v>
          </cell>
          <cell r="Q75">
            <v>341.16059508124732</v>
          </cell>
          <cell r="R75">
            <v>341.16059508124732</v>
          </cell>
          <cell r="S75">
            <v>341.16059508124732</v>
          </cell>
          <cell r="T75">
            <v>341.16059508124732</v>
          </cell>
          <cell r="U75">
            <v>341.16059508124732</v>
          </cell>
          <cell r="V75">
            <v>341.16059508124732</v>
          </cell>
          <cell r="W75">
            <v>341.16059508124732</v>
          </cell>
          <cell r="X75">
            <v>341.16059508124732</v>
          </cell>
          <cell r="Y75">
            <v>341.16059508124732</v>
          </cell>
        </row>
        <row r="76">
          <cell r="B76">
            <v>877</v>
          </cell>
          <cell r="C76">
            <v>892.30789056162587</v>
          </cell>
          <cell r="D76">
            <v>819.18551719150548</v>
          </cell>
          <cell r="E76" t="e">
            <v>#N/A</v>
          </cell>
          <cell r="F76" t="e">
            <v>#N/A</v>
          </cell>
          <cell r="G76" t="e">
            <v>#N/A</v>
          </cell>
          <cell r="H76" t="e">
            <v>#N/A</v>
          </cell>
          <cell r="I76">
            <v>319.54127038331802</v>
          </cell>
          <cell r="J76">
            <v>216.70282463611264</v>
          </cell>
          <cell r="K76">
            <v>264.50282463611262</v>
          </cell>
          <cell r="L76">
            <v>254.50282463611265</v>
          </cell>
          <cell r="M76">
            <v>254.50282463611265</v>
          </cell>
          <cell r="N76">
            <v>254.50282463611265</v>
          </cell>
          <cell r="O76">
            <v>259.50282463611268</v>
          </cell>
          <cell r="P76">
            <v>261.50282463611262</v>
          </cell>
          <cell r="Q76">
            <v>263.50282463611262</v>
          </cell>
          <cell r="R76">
            <v>265.50282463611256</v>
          </cell>
          <cell r="S76">
            <v>267.50282463611262</v>
          </cell>
          <cell r="T76">
            <v>269.50282463611262</v>
          </cell>
          <cell r="U76">
            <v>269.50282463611262</v>
          </cell>
          <cell r="V76">
            <v>269.50282463611262</v>
          </cell>
          <cell r="W76">
            <v>269.50282463611262</v>
          </cell>
          <cell r="X76">
            <v>269.50282463611262</v>
          </cell>
          <cell r="Y76">
            <v>269.50282463611262</v>
          </cell>
        </row>
        <row r="77">
          <cell r="B77">
            <v>941</v>
          </cell>
          <cell r="C77">
            <v>985.26202826933354</v>
          </cell>
          <cell r="D77">
            <v>889.8652386601342</v>
          </cell>
          <cell r="E77" t="e">
            <v>#N/A</v>
          </cell>
          <cell r="F77" t="e">
            <v>#N/A</v>
          </cell>
          <cell r="G77" t="e">
            <v>#N/A</v>
          </cell>
          <cell r="H77" t="e">
            <v>#N/A</v>
          </cell>
          <cell r="I77">
            <v>393.82373566686226</v>
          </cell>
          <cell r="J77">
            <v>302.12636242079168</v>
          </cell>
          <cell r="K77">
            <v>374.92636242079163</v>
          </cell>
          <cell r="L77">
            <v>389.92636242079169</v>
          </cell>
          <cell r="M77">
            <v>384.92636242079169</v>
          </cell>
          <cell r="N77">
            <v>384.92636242079169</v>
          </cell>
          <cell r="O77">
            <v>384.92636242079169</v>
          </cell>
          <cell r="P77">
            <v>382.92636242079169</v>
          </cell>
          <cell r="Q77">
            <v>380.92636242079175</v>
          </cell>
          <cell r="R77">
            <v>378.92636242079169</v>
          </cell>
          <cell r="S77">
            <v>376.92636242079169</v>
          </cell>
          <cell r="T77">
            <v>374.92636242079163</v>
          </cell>
          <cell r="U77">
            <v>374.92636242079163</v>
          </cell>
          <cell r="V77">
            <v>374.92636242079163</v>
          </cell>
          <cell r="W77">
            <v>374.92636242079163</v>
          </cell>
          <cell r="X77">
            <v>374.92636242079163</v>
          </cell>
          <cell r="Y77">
            <v>374.92636242079163</v>
          </cell>
        </row>
        <row r="78">
          <cell r="B78">
            <v>873</v>
          </cell>
          <cell r="C78">
            <v>932.19245894418975</v>
          </cell>
          <cell r="D78">
            <v>839.36303192617072</v>
          </cell>
          <cell r="E78" t="e">
            <v>#N/A</v>
          </cell>
          <cell r="F78" t="e">
            <v>#N/A</v>
          </cell>
          <cell r="G78" t="e">
            <v>#N/A</v>
          </cell>
          <cell r="H78" t="e">
            <v>#N/A</v>
          </cell>
          <cell r="I78">
            <v>354.6</v>
          </cell>
          <cell r="J78">
            <v>303.79999999999995</v>
          </cell>
          <cell r="K78">
            <v>354.6</v>
          </cell>
          <cell r="L78">
            <v>358.60000000000008</v>
          </cell>
          <cell r="M78">
            <v>348.59999999999997</v>
          </cell>
          <cell r="N78">
            <v>346.6</v>
          </cell>
          <cell r="O78">
            <v>346.6</v>
          </cell>
          <cell r="P78">
            <v>343.60000000000008</v>
          </cell>
          <cell r="Q78">
            <v>340.6</v>
          </cell>
          <cell r="R78">
            <v>337.60000000000008</v>
          </cell>
          <cell r="S78">
            <v>334.60000000000008</v>
          </cell>
          <cell r="T78">
            <v>331.59999999999997</v>
          </cell>
          <cell r="U78">
            <v>331.59999999999997</v>
          </cell>
          <cell r="V78">
            <v>331.59999999999997</v>
          </cell>
          <cell r="W78">
            <v>331.59999999999997</v>
          </cell>
          <cell r="X78">
            <v>331.59999999999997</v>
          </cell>
          <cell r="Y78">
            <v>331.59999999999997</v>
          </cell>
        </row>
        <row r="80">
          <cell r="B80">
            <v>606</v>
          </cell>
          <cell r="C80">
            <v>655.2278742327037</v>
          </cell>
          <cell r="D80">
            <v>563.59674835689987</v>
          </cell>
          <cell r="E80" t="e">
            <v>#N/A</v>
          </cell>
          <cell r="F80" t="e">
            <v>#N/A</v>
          </cell>
          <cell r="G80" t="e">
            <v>#N/A</v>
          </cell>
          <cell r="H80" t="e">
            <v>#N/A</v>
          </cell>
          <cell r="I80">
            <v>176.35590533809034</v>
          </cell>
          <cell r="J80">
            <v>177.85966536482834</v>
          </cell>
          <cell r="K80">
            <v>243.65966536482836</v>
          </cell>
          <cell r="L80">
            <v>198.65966536482838</v>
          </cell>
          <cell r="M80">
            <v>183.65966536482836</v>
          </cell>
          <cell r="N80">
            <v>173.6596653648283</v>
          </cell>
          <cell r="O80">
            <v>178.65966536482838</v>
          </cell>
          <cell r="P80">
            <v>177.65966536482833</v>
          </cell>
          <cell r="Q80">
            <v>176.65966536482836</v>
          </cell>
          <cell r="R80">
            <v>175.65966536482836</v>
          </cell>
          <cell r="S80">
            <v>174.65966536482836</v>
          </cell>
          <cell r="T80">
            <v>173.6596653648283</v>
          </cell>
          <cell r="U80">
            <v>173.6596653648283</v>
          </cell>
          <cell r="V80">
            <v>173.6596653648283</v>
          </cell>
          <cell r="W80">
            <v>173.6596653648283</v>
          </cell>
          <cell r="X80">
            <v>173.6596653648283</v>
          </cell>
          <cell r="Y80">
            <v>173.6596653648283</v>
          </cell>
        </row>
        <row r="81">
          <cell r="B81">
            <v>570</v>
          </cell>
          <cell r="C81">
            <v>599.65106025265482</v>
          </cell>
          <cell r="D81">
            <v>508.88118866376914</v>
          </cell>
          <cell r="E81" t="e">
            <v>#N/A</v>
          </cell>
          <cell r="F81" t="e">
            <v>#N/A</v>
          </cell>
          <cell r="G81" t="e">
            <v>#N/A</v>
          </cell>
          <cell r="H81" t="e">
            <v>#N/A</v>
          </cell>
          <cell r="I81">
            <v>142.83878158641591</v>
          </cell>
          <cell r="J81">
            <v>122.33430755536737</v>
          </cell>
          <cell r="K81">
            <v>150.13430755536737</v>
          </cell>
          <cell r="L81">
            <v>135.1343075553674</v>
          </cell>
          <cell r="M81">
            <v>125.13430755536736</v>
          </cell>
          <cell r="N81">
            <v>130.13430755536737</v>
          </cell>
          <cell r="O81">
            <v>135.1343075553674</v>
          </cell>
          <cell r="P81">
            <v>135.1343075553674</v>
          </cell>
          <cell r="Q81">
            <v>135.1343075553674</v>
          </cell>
          <cell r="R81">
            <v>135.1343075553674</v>
          </cell>
          <cell r="S81">
            <v>135.1343075553674</v>
          </cell>
          <cell r="T81">
            <v>135.1343075553674</v>
          </cell>
          <cell r="U81">
            <v>135.1343075553674</v>
          </cell>
          <cell r="V81">
            <v>135.1343075553674</v>
          </cell>
          <cell r="W81">
            <v>135.1343075553674</v>
          </cell>
          <cell r="X81">
            <v>135.1343075553674</v>
          </cell>
          <cell r="Y81">
            <v>135.1343075553674</v>
          </cell>
        </row>
        <row r="83">
          <cell r="B83">
            <v>633.45651320138245</v>
          </cell>
          <cell r="C83">
            <v>570.61516281124489</v>
          </cell>
          <cell r="D83">
            <v>537.439695785808</v>
          </cell>
          <cell r="E83" t="e">
            <v>#N/A</v>
          </cell>
          <cell r="F83" t="e">
            <v>#N/A</v>
          </cell>
          <cell r="G83" t="e">
            <v>#N/A</v>
          </cell>
          <cell r="H83" t="e">
            <v>#N/A</v>
          </cell>
          <cell r="I83">
            <v>159.6</v>
          </cell>
          <cell r="J83">
            <v>141.80000000000001</v>
          </cell>
          <cell r="K83">
            <v>169.6</v>
          </cell>
          <cell r="L83">
            <v>154.6</v>
          </cell>
          <cell r="M83">
            <v>144.6</v>
          </cell>
          <cell r="N83">
            <v>149.59999999999997</v>
          </cell>
          <cell r="O83">
            <v>154.6</v>
          </cell>
          <cell r="P83">
            <v>154.6</v>
          </cell>
          <cell r="Q83">
            <v>154.6</v>
          </cell>
          <cell r="R83">
            <v>154.6</v>
          </cell>
          <cell r="S83">
            <v>154.6</v>
          </cell>
          <cell r="T83">
            <v>154.6</v>
          </cell>
          <cell r="U83">
            <v>154.6</v>
          </cell>
          <cell r="V83">
            <v>154.6</v>
          </cell>
          <cell r="W83">
            <v>154.6</v>
          </cell>
          <cell r="X83">
            <v>154.6</v>
          </cell>
          <cell r="Y83">
            <v>154.6</v>
          </cell>
        </row>
        <row r="84">
          <cell r="B84">
            <v>901.68459031276393</v>
          </cell>
          <cell r="C84">
            <v>816.99881000897199</v>
          </cell>
          <cell r="D84">
            <v>805.35063998263263</v>
          </cell>
          <cell r="E84" t="e">
            <v>#N/A</v>
          </cell>
          <cell r="F84" t="e">
            <v>#N/A</v>
          </cell>
          <cell r="G84" t="e">
            <v>#N/A</v>
          </cell>
          <cell r="H84" t="e">
            <v>#N/A</v>
          </cell>
          <cell r="I84">
            <v>361.59999999999997</v>
          </cell>
          <cell r="J84">
            <v>294.05895174532668</v>
          </cell>
          <cell r="K84">
            <v>346.85895174532669</v>
          </cell>
          <cell r="L84">
            <v>350.85895174532675</v>
          </cell>
          <cell r="M84">
            <v>340.85895174532675</v>
          </cell>
          <cell r="N84">
            <v>340.85895174532675</v>
          </cell>
          <cell r="O84">
            <v>340.85895174532675</v>
          </cell>
          <cell r="P84">
            <v>337.85895174532675</v>
          </cell>
          <cell r="Q84">
            <v>334.85895174532675</v>
          </cell>
          <cell r="R84">
            <v>331.85895174532675</v>
          </cell>
          <cell r="S84">
            <v>328.85895174532675</v>
          </cell>
          <cell r="T84">
            <v>325.85895174532675</v>
          </cell>
          <cell r="U84">
            <v>325.85895174532675</v>
          </cell>
          <cell r="V84">
            <v>325.85895174532675</v>
          </cell>
          <cell r="W84">
            <v>325.85895174532675</v>
          </cell>
          <cell r="X84">
            <v>325.85895174532675</v>
          </cell>
          <cell r="Y84">
            <v>325.85895174532675</v>
          </cell>
        </row>
        <row r="134">
          <cell r="G134">
            <v>0</v>
          </cell>
          <cell r="H134">
            <v>0</v>
          </cell>
          <cell r="I134">
            <v>0</v>
          </cell>
          <cell r="J134">
            <v>248.29999999999998</v>
          </cell>
          <cell r="K134">
            <v>293.09699999999992</v>
          </cell>
          <cell r="L134">
            <v>289.75139999999993</v>
          </cell>
          <cell r="M134">
            <v>274.32226799999989</v>
          </cell>
          <cell r="N134">
            <v>280.62053747999994</v>
          </cell>
          <cell r="O134">
            <v>281.54060481599993</v>
          </cell>
          <cell r="P134">
            <v>284.29970274319686</v>
          </cell>
          <cell r="Q134">
            <v>287.05654834555509</v>
          </cell>
          <cell r="R134">
            <v>289.80994789091034</v>
          </cell>
          <cell r="S134">
            <v>292.5586607987417</v>
          </cell>
          <cell r="T134">
            <v>289.20642614375612</v>
          </cell>
          <cell r="U134">
            <v>294.99055466663123</v>
          </cell>
          <cell r="V134">
            <v>300.89036575996386</v>
          </cell>
          <cell r="W134">
            <v>306.90817307516312</v>
          </cell>
          <cell r="X134">
            <v>313.04633653666639</v>
          </cell>
          <cell r="Y134">
            <v>305.84857988415843</v>
          </cell>
        </row>
        <row r="135">
          <cell r="C135">
            <v>682.90966921677943</v>
          </cell>
          <cell r="D135">
            <v>584.98436756642764</v>
          </cell>
          <cell r="E135" t="e">
            <v>#N/A</v>
          </cell>
          <cell r="F135" t="e">
            <v>#N/A</v>
          </cell>
          <cell r="G135">
            <v>0</v>
          </cell>
          <cell r="H135">
            <v>0</v>
          </cell>
          <cell r="I135">
            <v>0</v>
          </cell>
          <cell r="J135">
            <v>184.28492571428569</v>
          </cell>
          <cell r="K135">
            <v>211.85510160000001</v>
          </cell>
          <cell r="L135">
            <v>208.49936443199996</v>
          </cell>
          <cell r="M135">
            <v>212.66935172063995</v>
          </cell>
          <cell r="N135">
            <v>219.36007289836792</v>
          </cell>
          <cell r="O135">
            <v>236.15625931966082</v>
          </cell>
          <cell r="P135">
            <v>242.60241300752793</v>
          </cell>
          <cell r="Q135">
            <v>258.00766623350592</v>
          </cell>
          <cell r="R135">
            <v>265.02372801768371</v>
          </cell>
          <cell r="S135">
            <v>272.21722920673511</v>
          </cell>
          <cell r="T135">
            <v>279.59246095214149</v>
          </cell>
          <cell r="U135">
            <v>285.18431017118434</v>
          </cell>
          <cell r="V135">
            <v>290.88799637460801</v>
          </cell>
          <cell r="W135">
            <v>296.70575630210016</v>
          </cell>
          <cell r="X135">
            <v>302.63987142814216</v>
          </cell>
          <cell r="Y135">
            <v>308.69266885670504</v>
          </cell>
        </row>
      </sheetData>
      <sheetData sheetId="18">
        <row r="8">
          <cell r="B8" t="e">
            <v>#N/A</v>
          </cell>
          <cell r="C8" t="e">
            <v>#N/A</v>
          </cell>
          <cell r="D8" t="e">
            <v>#N/A</v>
          </cell>
          <cell r="E8" t="e">
            <v>#N/A</v>
          </cell>
          <cell r="F8" t="e">
            <v>#N/A</v>
          </cell>
          <cell r="G8" t="e">
            <v>#N/A</v>
          </cell>
          <cell r="H8" t="e">
            <v>#N/A</v>
          </cell>
          <cell r="I8">
            <v>25166.666666666664</v>
          </cell>
          <cell r="J8">
            <v>17973.807999999994</v>
          </cell>
          <cell r="K8">
            <v>23487.695958974364</v>
          </cell>
          <cell r="L8">
            <v>23598.913892702181</v>
          </cell>
          <cell r="M8">
            <v>23425.972544075255</v>
          </cell>
          <cell r="N8">
            <v>25330.929487179492</v>
          </cell>
          <cell r="O8">
            <v>26080.929487179492</v>
          </cell>
          <cell r="P8">
            <v>26580.929487179492</v>
          </cell>
          <cell r="Q8">
            <v>26580.929487179492</v>
          </cell>
          <cell r="R8">
            <v>26580.929487179492</v>
          </cell>
          <cell r="S8">
            <v>26580.929487179492</v>
          </cell>
          <cell r="T8">
            <v>26580.929487179492</v>
          </cell>
          <cell r="U8">
            <v>26580.929487179492</v>
          </cell>
          <cell r="V8">
            <v>26580.929487179492</v>
          </cell>
          <cell r="W8">
            <v>26580.929487179492</v>
          </cell>
          <cell r="X8">
            <v>26580.929487179492</v>
          </cell>
          <cell r="Y8">
            <v>26580.929487179492</v>
          </cell>
          <cell r="AA8" t="str">
            <v>ССЫЛКА НА СЦЕНАРИЙ</v>
          </cell>
        </row>
        <row r="9">
          <cell r="B9" t="e">
            <v>#N/A</v>
          </cell>
          <cell r="C9" t="e">
            <v>#N/A</v>
          </cell>
          <cell r="D9" t="e">
            <v>#N/A</v>
          </cell>
          <cell r="E9" t="e">
            <v>#N/A</v>
          </cell>
          <cell r="F9" t="e">
            <v>#N/A</v>
          </cell>
          <cell r="G9" t="e">
            <v>#N/A</v>
          </cell>
          <cell r="H9" t="e">
            <v>#N/A</v>
          </cell>
          <cell r="I9">
            <v>21833.333333333332</v>
          </cell>
          <cell r="J9">
            <v>14640.474666666665</v>
          </cell>
          <cell r="K9">
            <v>20154.362625641028</v>
          </cell>
          <cell r="L9">
            <v>20265.580559368846</v>
          </cell>
          <cell r="M9">
            <v>20092.63921074192</v>
          </cell>
          <cell r="N9">
            <v>21997.596153846156</v>
          </cell>
          <cell r="O9">
            <v>22747.596153846156</v>
          </cell>
          <cell r="P9">
            <v>23247.596153846156</v>
          </cell>
          <cell r="Q9">
            <v>23247.596153846156</v>
          </cell>
          <cell r="R9">
            <v>23247.596153846156</v>
          </cell>
          <cell r="S9">
            <v>23247.596153846156</v>
          </cell>
          <cell r="T9">
            <v>23247.596153846156</v>
          </cell>
          <cell r="U9">
            <v>23247.596153846156</v>
          </cell>
          <cell r="V9">
            <v>23247.596153846156</v>
          </cell>
          <cell r="W9">
            <v>23247.596153846156</v>
          </cell>
          <cell r="X9">
            <v>23247.596153846156</v>
          </cell>
          <cell r="Y9">
            <v>23247.596153846156</v>
          </cell>
          <cell r="AA9" t="str">
            <v>ССЫЛКА НА СЦЕНАРИЙ</v>
          </cell>
        </row>
        <row r="10">
          <cell r="B10" t="e">
            <v>#N/A</v>
          </cell>
          <cell r="C10" t="e">
            <v>#N/A</v>
          </cell>
          <cell r="D10" t="e">
            <v>#N/A</v>
          </cell>
          <cell r="E10" t="e">
            <v>#N/A</v>
          </cell>
          <cell r="F10" t="e">
            <v>#N/A</v>
          </cell>
          <cell r="G10" t="e">
            <v>#N/A</v>
          </cell>
          <cell r="H10" t="e">
            <v>#N/A</v>
          </cell>
          <cell r="I10">
            <v>21000</v>
          </cell>
          <cell r="J10">
            <v>13390.474666666665</v>
          </cell>
          <cell r="K10">
            <v>19071.029292307692</v>
          </cell>
          <cell r="L10">
            <v>19182.24722603551</v>
          </cell>
          <cell r="M10">
            <v>19009.305877408591</v>
          </cell>
          <cell r="N10">
            <v>20914.262820512828</v>
          </cell>
          <cell r="O10">
            <v>21914.262820512828</v>
          </cell>
          <cell r="P10">
            <v>22414.262820512828</v>
          </cell>
          <cell r="Q10">
            <v>22414.262820512828</v>
          </cell>
          <cell r="R10">
            <v>22414.262820512828</v>
          </cell>
          <cell r="S10">
            <v>22414.262820512828</v>
          </cell>
          <cell r="T10">
            <v>22414.262820512828</v>
          </cell>
          <cell r="U10">
            <v>22414.262820512828</v>
          </cell>
          <cell r="V10">
            <v>22414.262820512828</v>
          </cell>
          <cell r="W10">
            <v>22414.262820512828</v>
          </cell>
          <cell r="X10">
            <v>22414.262820512828</v>
          </cell>
          <cell r="Y10">
            <v>22414.262820512828</v>
          </cell>
          <cell r="AA10" t="str">
            <v>ССЫЛКА НА СЦЕНАРИЙ</v>
          </cell>
        </row>
        <row r="11">
          <cell r="B11" t="e">
            <v>#N/A</v>
          </cell>
          <cell r="C11" t="e">
            <v>#N/A</v>
          </cell>
          <cell r="D11" t="e">
            <v>#N/A</v>
          </cell>
          <cell r="E11" t="e">
            <v>#N/A</v>
          </cell>
          <cell r="F11" t="e">
            <v>#N/A</v>
          </cell>
          <cell r="G11" t="e">
            <v>#N/A</v>
          </cell>
          <cell r="H11" t="e">
            <v>#N/A</v>
          </cell>
          <cell r="I11">
            <v>19260.351999999995</v>
          </cell>
          <cell r="J11">
            <v>13703.358208137861</v>
          </cell>
          <cell r="K11">
            <v>16974.79804148135</v>
          </cell>
          <cell r="L11">
            <v>16558.698041481352</v>
          </cell>
          <cell r="M11">
            <v>16879.898041481349</v>
          </cell>
          <cell r="N11">
            <v>17208.398041481349</v>
          </cell>
          <cell r="O11">
            <v>17573.398041481349</v>
          </cell>
          <cell r="P11">
            <v>17719.398041481349</v>
          </cell>
          <cell r="Q11">
            <v>17865.398041481349</v>
          </cell>
          <cell r="R11">
            <v>18011.398041481349</v>
          </cell>
          <cell r="S11">
            <v>18157.398041481349</v>
          </cell>
          <cell r="T11">
            <v>18303.398041481349</v>
          </cell>
          <cell r="U11">
            <v>18303.398041481349</v>
          </cell>
          <cell r="V11">
            <v>18303.398041481349</v>
          </cell>
          <cell r="W11">
            <v>18303.398041481349</v>
          </cell>
          <cell r="X11">
            <v>18303.398041481349</v>
          </cell>
          <cell r="Y11">
            <v>18303.398041481349</v>
          </cell>
          <cell r="AA11" t="str">
            <v>ССЫЛКА НА СЦЕНАРИЙ</v>
          </cell>
        </row>
        <row r="12">
          <cell r="B12" t="e">
            <v>#N/A</v>
          </cell>
          <cell r="C12" t="e">
            <v>#N/A</v>
          </cell>
          <cell r="D12" t="e">
            <v>#N/A</v>
          </cell>
          <cell r="E12" t="e">
            <v>#N/A</v>
          </cell>
          <cell r="F12" t="e">
            <v>#N/A</v>
          </cell>
          <cell r="G12" t="e">
            <v>#N/A</v>
          </cell>
          <cell r="H12" t="e">
            <v>#N/A</v>
          </cell>
          <cell r="I12">
            <v>23833.333333333336</v>
          </cell>
          <cell r="J12">
            <v>21586.207333333336</v>
          </cell>
          <cell r="K12">
            <v>24268.878615384616</v>
          </cell>
          <cell r="L12">
            <v>24709.768392504942</v>
          </cell>
          <cell r="M12">
            <v>24002.092193293887</v>
          </cell>
          <cell r="N12">
            <v>24164.940828402367</v>
          </cell>
          <cell r="O12">
            <v>24164.940828402367</v>
          </cell>
          <cell r="P12">
            <v>23914.940828402367</v>
          </cell>
          <cell r="Q12">
            <v>23748.274161735702</v>
          </cell>
          <cell r="R12">
            <v>23498.274161735702</v>
          </cell>
          <cell r="S12">
            <v>23248.274161735702</v>
          </cell>
          <cell r="T12">
            <v>23081.607495069038</v>
          </cell>
          <cell r="U12">
            <v>23081.607495069038</v>
          </cell>
          <cell r="V12">
            <v>23081.607495069038</v>
          </cell>
          <cell r="W12">
            <v>23081.607495069038</v>
          </cell>
          <cell r="X12">
            <v>23081.607495069038</v>
          </cell>
          <cell r="Y12">
            <v>23081.607495069038</v>
          </cell>
          <cell r="AA12" t="str">
            <v>ССЫЛКА НА СЦЕНАРИЙ</v>
          </cell>
        </row>
        <row r="13">
          <cell r="B13" t="e">
            <v>#N/A</v>
          </cell>
          <cell r="C13" t="e">
            <v>#N/A</v>
          </cell>
          <cell r="D13" t="e">
            <v>#N/A</v>
          </cell>
          <cell r="E13" t="e">
            <v>#N/A</v>
          </cell>
          <cell r="F13" t="e">
            <v>#N/A</v>
          </cell>
          <cell r="G13" t="e">
            <v>#N/A</v>
          </cell>
          <cell r="H13" t="e">
            <v>#N/A</v>
          </cell>
          <cell r="I13">
            <v>25500.000000000004</v>
          </cell>
          <cell r="J13">
            <v>22836.207333333336</v>
          </cell>
          <cell r="K13">
            <v>25935.545282051287</v>
          </cell>
          <cell r="L13">
            <v>26376.435059171607</v>
          </cell>
          <cell r="M13">
            <v>25668.758859960551</v>
          </cell>
          <cell r="N13">
            <v>25831.607495069038</v>
          </cell>
          <cell r="O13">
            <v>25831.607495069038</v>
          </cell>
          <cell r="P13">
            <v>25581.607495069038</v>
          </cell>
          <cell r="Q13">
            <v>25414.940828402367</v>
          </cell>
          <cell r="R13">
            <v>25164.940828402367</v>
          </cell>
          <cell r="S13">
            <v>24914.940828402367</v>
          </cell>
          <cell r="T13">
            <v>24748.274161735702</v>
          </cell>
          <cell r="U13">
            <v>24748.274161735702</v>
          </cell>
          <cell r="V13">
            <v>24748.274161735702</v>
          </cell>
          <cell r="W13">
            <v>24748.274161735702</v>
          </cell>
          <cell r="X13">
            <v>24748.274161735702</v>
          </cell>
          <cell r="Y13">
            <v>24748.274161735702</v>
          </cell>
          <cell r="AA13" t="str">
            <v>ССЫЛКА НА СЦЕНАРИЙ</v>
          </cell>
        </row>
        <row r="14">
          <cell r="B14" t="e">
            <v>#N/A</v>
          </cell>
          <cell r="C14" t="e">
            <v>#N/A</v>
          </cell>
          <cell r="D14" t="e">
            <v>#N/A</v>
          </cell>
          <cell r="E14" t="e">
            <v>#N/A</v>
          </cell>
          <cell r="F14" t="e">
            <v>#N/A</v>
          </cell>
          <cell r="G14" t="e">
            <v>#N/A</v>
          </cell>
          <cell r="H14" t="e">
            <v>#N/A</v>
          </cell>
          <cell r="I14">
            <v>27000.000000000004</v>
          </cell>
          <cell r="J14">
            <v>20791.666666666668</v>
          </cell>
          <cell r="K14">
            <v>23958.333333333336</v>
          </cell>
          <cell r="L14">
            <v>25291.666666666668</v>
          </cell>
          <cell r="M14">
            <v>25041.666666666668</v>
          </cell>
          <cell r="N14">
            <v>26625</v>
          </cell>
          <cell r="O14">
            <v>26583.333333333336</v>
          </cell>
          <cell r="P14">
            <v>26833.333333333336</v>
          </cell>
          <cell r="Q14">
            <v>26666.666666666668</v>
          </cell>
          <cell r="R14">
            <v>26500</v>
          </cell>
          <cell r="S14">
            <v>26416.666666666668</v>
          </cell>
          <cell r="T14">
            <v>26250</v>
          </cell>
          <cell r="U14">
            <v>26250</v>
          </cell>
          <cell r="V14">
            <v>26250</v>
          </cell>
          <cell r="W14">
            <v>26250</v>
          </cell>
          <cell r="X14">
            <v>26250</v>
          </cell>
          <cell r="Y14">
            <v>26250</v>
          </cell>
          <cell r="AA14" t="str">
            <v>ССЫЛКА НА СЦЕНАРИЙ</v>
          </cell>
        </row>
        <row r="15">
          <cell r="B15" t="e">
            <v>#N/A</v>
          </cell>
          <cell r="C15" t="e">
            <v>#N/A</v>
          </cell>
          <cell r="D15" t="e">
            <v>#N/A</v>
          </cell>
          <cell r="E15" t="e">
            <v>#N/A</v>
          </cell>
          <cell r="F15" t="e">
            <v>#N/A</v>
          </cell>
          <cell r="G15" t="e">
            <v>#N/A</v>
          </cell>
          <cell r="H15" t="e">
            <v>#N/A</v>
          </cell>
          <cell r="I15">
            <v>2666.666666666667</v>
          </cell>
          <cell r="J15">
            <v>2169.5406666666677</v>
          </cell>
          <cell r="K15">
            <v>3797.7247692307701</v>
          </cell>
          <cell r="L15">
            <v>3349.6845660749586</v>
          </cell>
          <cell r="M15">
            <v>3166.4648960412233</v>
          </cell>
          <cell r="N15">
            <v>3167.2495069033539</v>
          </cell>
          <cell r="O15">
            <v>3527.2527309968136</v>
          </cell>
          <cell r="P15">
            <v>3469.563523394374</v>
          </cell>
          <cell r="Q15">
            <v>3494.2213365971529</v>
          </cell>
          <cell r="R15">
            <v>3517.9307723690581</v>
          </cell>
          <cell r="S15">
            <v>3540.7283067651206</v>
          </cell>
          <cell r="T15">
            <v>3479.3156795818468</v>
          </cell>
          <cell r="U15">
            <v>3500.3932816492106</v>
          </cell>
          <cell r="V15">
            <v>3520.6602067139847</v>
          </cell>
          <cell r="W15">
            <v>3540.1476346608833</v>
          </cell>
          <cell r="X15">
            <v>3475.5522128149514</v>
          </cell>
          <cell r="Y15">
            <v>3493.5694353989893</v>
          </cell>
          <cell r="AA15" t="str">
            <v>ССЫЛКА НА СЦЕНАРИЙ</v>
          </cell>
        </row>
        <row r="19">
          <cell r="B19" t="e">
            <v>#N/A</v>
          </cell>
          <cell r="C19" t="e">
            <v>#N/A</v>
          </cell>
          <cell r="D19" t="e">
            <v>#N/A</v>
          </cell>
          <cell r="E19" t="e">
            <v>#N/A</v>
          </cell>
          <cell r="F19" t="e">
            <v>#N/A</v>
          </cell>
          <cell r="G19" t="e">
            <v>#N/A</v>
          </cell>
          <cell r="H19" t="e">
            <v>#N/A</v>
          </cell>
          <cell r="I19">
            <v>22500</v>
          </cell>
          <cell r="J19">
            <v>15973.807999999994</v>
          </cell>
          <cell r="K19">
            <v>21487.695958974364</v>
          </cell>
          <cell r="L19">
            <v>21598.913892702181</v>
          </cell>
          <cell r="M19">
            <v>21425.972544075255</v>
          </cell>
          <cell r="N19">
            <v>23330.929487179492</v>
          </cell>
          <cell r="O19">
            <v>24080.929487179492</v>
          </cell>
          <cell r="P19">
            <v>24580.929487179492</v>
          </cell>
          <cell r="Q19">
            <v>24580.929487179492</v>
          </cell>
          <cell r="R19">
            <v>24580.929487179492</v>
          </cell>
          <cell r="S19">
            <v>24580.929487179492</v>
          </cell>
          <cell r="T19">
            <v>24580.929487179492</v>
          </cell>
          <cell r="U19">
            <v>24580.929487179492</v>
          </cell>
          <cell r="V19">
            <v>24580.929487179492</v>
          </cell>
          <cell r="W19">
            <v>24580.929487179492</v>
          </cell>
          <cell r="X19">
            <v>24580.929487179492</v>
          </cell>
          <cell r="Y19">
            <v>24580.929487179492</v>
          </cell>
          <cell r="AA19" t="str">
            <v>ССЫЛКА НА СЦЕНАРИЙ</v>
          </cell>
        </row>
        <row r="20">
          <cell r="B20" t="e">
            <v>#N/A</v>
          </cell>
          <cell r="C20" t="e">
            <v>#N/A</v>
          </cell>
          <cell r="D20" t="e">
            <v>#N/A</v>
          </cell>
          <cell r="E20" t="e">
            <v>#N/A</v>
          </cell>
          <cell r="F20" t="e">
            <v>#N/A</v>
          </cell>
          <cell r="G20" t="e">
            <v>#N/A</v>
          </cell>
          <cell r="H20" t="e">
            <v>#N/A</v>
          </cell>
          <cell r="I20">
            <v>18750</v>
          </cell>
          <cell r="J20">
            <v>12223.807999999994</v>
          </cell>
          <cell r="K20">
            <v>17737.695958974364</v>
          </cell>
          <cell r="L20">
            <v>17848.913892702181</v>
          </cell>
          <cell r="M20">
            <v>17675.972544075255</v>
          </cell>
          <cell r="N20">
            <v>19580.929487179492</v>
          </cell>
          <cell r="O20">
            <v>20330.929487179492</v>
          </cell>
          <cell r="P20">
            <v>20830.929487179492</v>
          </cell>
          <cell r="Q20">
            <v>20830.929487179492</v>
          </cell>
          <cell r="R20">
            <v>20830.929487179492</v>
          </cell>
          <cell r="S20">
            <v>20830.929487179492</v>
          </cell>
          <cell r="T20">
            <v>20830.929487179492</v>
          </cell>
          <cell r="U20">
            <v>20830.929487179492</v>
          </cell>
          <cell r="V20">
            <v>20830.929487179492</v>
          </cell>
          <cell r="W20">
            <v>20830.929487179492</v>
          </cell>
          <cell r="X20">
            <v>20830.929487179492</v>
          </cell>
          <cell r="Y20">
            <v>20830.929487179492</v>
          </cell>
          <cell r="AA20" t="str">
            <v>ССЫЛКА НА СЦЕНАРИЙ</v>
          </cell>
        </row>
        <row r="21">
          <cell r="B21" t="e">
            <v>#N/A</v>
          </cell>
          <cell r="C21" t="e">
            <v>#N/A</v>
          </cell>
          <cell r="D21" t="e">
            <v>#N/A</v>
          </cell>
          <cell r="E21" t="e">
            <v>#N/A</v>
          </cell>
          <cell r="F21" t="e">
            <v>#N/A</v>
          </cell>
          <cell r="G21" t="e">
            <v>#N/A</v>
          </cell>
          <cell r="H21" t="e">
            <v>#N/A</v>
          </cell>
          <cell r="I21">
            <v>18166.666666666668</v>
          </cell>
          <cell r="J21">
            <v>10973.807999999994</v>
          </cell>
          <cell r="K21">
            <v>16654.362625641028</v>
          </cell>
          <cell r="L21">
            <v>16765.580559368846</v>
          </cell>
          <cell r="M21">
            <v>16592.63921074192</v>
          </cell>
          <cell r="N21">
            <v>18497.596153846156</v>
          </cell>
          <cell r="O21">
            <v>19497.596153846156</v>
          </cell>
          <cell r="P21">
            <v>19997.596153846156</v>
          </cell>
          <cell r="Q21">
            <v>19997.596153846156</v>
          </cell>
          <cell r="R21">
            <v>19997.596153846156</v>
          </cell>
          <cell r="S21">
            <v>19997.596153846156</v>
          </cell>
          <cell r="T21">
            <v>19997.596153846156</v>
          </cell>
          <cell r="U21">
            <v>19997.596153846156</v>
          </cell>
          <cell r="V21">
            <v>19997.596153846156</v>
          </cell>
          <cell r="W21">
            <v>19997.596153846156</v>
          </cell>
          <cell r="X21">
            <v>19997.596153846156</v>
          </cell>
          <cell r="Y21">
            <v>19997.596153846156</v>
          </cell>
          <cell r="AA21" t="str">
            <v>ССЫЛКА НА СЦЕНАРИЙ</v>
          </cell>
        </row>
        <row r="22">
          <cell r="B22" t="e">
            <v>#N/A</v>
          </cell>
          <cell r="C22" t="e">
            <v>#N/A</v>
          </cell>
          <cell r="D22" t="e">
            <v>#N/A</v>
          </cell>
          <cell r="E22" t="e">
            <v>#N/A</v>
          </cell>
          <cell r="F22" t="e">
            <v>#N/A</v>
          </cell>
          <cell r="G22" t="e">
            <v>#N/A</v>
          </cell>
          <cell r="H22" t="e">
            <v>#N/A</v>
          </cell>
          <cell r="I22">
            <v>16734.059999999998</v>
          </cell>
          <cell r="J22">
            <v>11469.128208137861</v>
          </cell>
          <cell r="K22">
            <v>14047.068041481349</v>
          </cell>
          <cell r="L22">
            <v>13630.96804148135</v>
          </cell>
          <cell r="M22">
            <v>13952.168041481347</v>
          </cell>
          <cell r="N22">
            <v>14280.668041481347</v>
          </cell>
          <cell r="O22">
            <v>14645.668041481347</v>
          </cell>
          <cell r="P22">
            <v>14791.668041481347</v>
          </cell>
          <cell r="Q22">
            <v>14937.668041481347</v>
          </cell>
          <cell r="R22">
            <v>15083.668041481347</v>
          </cell>
          <cell r="S22">
            <v>15229.668041481347</v>
          </cell>
          <cell r="T22">
            <v>15375.668041481347</v>
          </cell>
          <cell r="U22">
            <v>15375.668041481347</v>
          </cell>
          <cell r="V22">
            <v>15375.668041481347</v>
          </cell>
          <cell r="W22">
            <v>15375.668041481347</v>
          </cell>
          <cell r="X22">
            <v>15375.668041481347</v>
          </cell>
          <cell r="Y22">
            <v>15375.668041481347</v>
          </cell>
          <cell r="AA22" t="str">
            <v>ССЫЛКА НА СЦЕНАРИЙ</v>
          </cell>
        </row>
        <row r="23">
          <cell r="B23" t="e">
            <v>#N/A</v>
          </cell>
          <cell r="C23" t="e">
            <v>#N/A</v>
          </cell>
          <cell r="D23" t="e">
            <v>#N/A</v>
          </cell>
          <cell r="E23" t="e">
            <v>#N/A</v>
          </cell>
          <cell r="F23" t="e">
            <v>#N/A</v>
          </cell>
          <cell r="G23" t="e">
            <v>#N/A</v>
          </cell>
          <cell r="H23" t="e">
            <v>#N/A</v>
          </cell>
          <cell r="I23">
            <v>21166.666666666668</v>
          </cell>
          <cell r="J23">
            <v>19419.540666666671</v>
          </cell>
          <cell r="K23">
            <v>22018.878615384616</v>
          </cell>
          <cell r="L23">
            <v>22459.768392504942</v>
          </cell>
          <cell r="M23">
            <v>21752.092193293887</v>
          </cell>
          <cell r="N23">
            <v>21998.274161735702</v>
          </cell>
          <cell r="O23">
            <v>21998.274161735702</v>
          </cell>
          <cell r="P23">
            <v>21748.274161735702</v>
          </cell>
          <cell r="Q23">
            <v>21498.274161735702</v>
          </cell>
          <cell r="R23">
            <v>21331.607495069038</v>
          </cell>
          <cell r="S23">
            <v>21081.607495069038</v>
          </cell>
          <cell r="T23">
            <v>20831.607495069038</v>
          </cell>
          <cell r="U23">
            <v>20831.607495069038</v>
          </cell>
          <cell r="V23">
            <v>20831.607495069038</v>
          </cell>
          <cell r="W23">
            <v>20831.607495069038</v>
          </cell>
          <cell r="X23">
            <v>20831.607495069038</v>
          </cell>
          <cell r="Y23">
            <v>20831.607495069038</v>
          </cell>
          <cell r="AA23" t="str">
            <v>ССЫЛКА НА СЦЕНАРИЙ</v>
          </cell>
        </row>
        <row r="24">
          <cell r="B24" t="e">
            <v>#N/A</v>
          </cell>
          <cell r="C24" t="e">
            <v>#N/A</v>
          </cell>
          <cell r="D24" t="e">
            <v>#N/A</v>
          </cell>
          <cell r="E24" t="e">
            <v>#N/A</v>
          </cell>
          <cell r="F24" t="e">
            <v>#N/A</v>
          </cell>
          <cell r="G24" t="e">
            <v>#N/A</v>
          </cell>
          <cell r="H24" t="e">
            <v>#N/A</v>
          </cell>
          <cell r="I24">
            <v>25500.000000000004</v>
          </cell>
          <cell r="J24">
            <v>22502.874</v>
          </cell>
          <cell r="K24">
            <v>25102.211948717952</v>
          </cell>
          <cell r="L24">
            <v>25543.101725838278</v>
          </cell>
          <cell r="M24">
            <v>24835.425526627216</v>
          </cell>
          <cell r="N24">
            <v>25081.607495069038</v>
          </cell>
          <cell r="O24">
            <v>25081.607495069038</v>
          </cell>
          <cell r="P24">
            <v>24831.607495069038</v>
          </cell>
          <cell r="Q24">
            <v>24581.607495069038</v>
          </cell>
          <cell r="R24">
            <v>24414.940828402367</v>
          </cell>
          <cell r="S24">
            <v>24164.940828402367</v>
          </cell>
          <cell r="T24">
            <v>23914.940828402367</v>
          </cell>
          <cell r="U24">
            <v>23914.940828402367</v>
          </cell>
          <cell r="V24">
            <v>23914.940828402367</v>
          </cell>
          <cell r="W24">
            <v>23914.940828402367</v>
          </cell>
          <cell r="X24">
            <v>23914.940828402367</v>
          </cell>
          <cell r="Y24">
            <v>23914.940828402367</v>
          </cell>
          <cell r="AA24" t="str">
            <v>ССЫЛКА НА СЦЕНАРИЙ</v>
          </cell>
        </row>
        <row r="25">
          <cell r="B25" t="e">
            <v>#N/A</v>
          </cell>
          <cell r="C25" t="e">
            <v>#N/A</v>
          </cell>
          <cell r="D25" t="e">
            <v>#N/A</v>
          </cell>
          <cell r="E25" t="e">
            <v>#N/A</v>
          </cell>
          <cell r="F25" t="e">
            <v>#N/A</v>
          </cell>
          <cell r="G25" t="e">
            <v>#N/A</v>
          </cell>
          <cell r="H25" t="e">
            <v>#N/A</v>
          </cell>
          <cell r="I25">
            <v>24750</v>
          </cell>
          <cell r="J25">
            <v>17500</v>
          </cell>
          <cell r="K25">
            <v>20750</v>
          </cell>
          <cell r="L25">
            <v>22000</v>
          </cell>
          <cell r="M25">
            <v>21833.333333333336</v>
          </cell>
          <cell r="N25">
            <v>23333.333333333336</v>
          </cell>
          <cell r="O25">
            <v>23333.333333333336</v>
          </cell>
          <cell r="P25">
            <v>23583.333333333336</v>
          </cell>
          <cell r="Q25">
            <v>23416.666666666668</v>
          </cell>
          <cell r="R25">
            <v>23333.333333333336</v>
          </cell>
          <cell r="S25">
            <v>23166.666666666668</v>
          </cell>
          <cell r="T25">
            <v>23000</v>
          </cell>
          <cell r="U25">
            <v>23000</v>
          </cell>
          <cell r="V25">
            <v>23000</v>
          </cell>
          <cell r="W25">
            <v>23000</v>
          </cell>
          <cell r="X25">
            <v>23000</v>
          </cell>
          <cell r="Y25">
            <v>23000</v>
          </cell>
          <cell r="AA25" t="str">
            <v>ССЫЛКА НА СЦЕНАРИЙ</v>
          </cell>
        </row>
        <row r="26">
          <cell r="B26" t="e">
            <v>#N/A</v>
          </cell>
          <cell r="C26" t="e">
            <v>#N/A</v>
          </cell>
          <cell r="D26" t="e">
            <v>#N/A</v>
          </cell>
          <cell r="E26" t="e">
            <v>#N/A</v>
          </cell>
          <cell r="F26" t="e">
            <v>#N/A</v>
          </cell>
          <cell r="G26" t="e">
            <v>#N/A</v>
          </cell>
          <cell r="H26" t="e">
            <v>#N/A</v>
          </cell>
          <cell r="I26">
            <v>1500</v>
          </cell>
          <cell r="J26">
            <v>3252.8739999999998</v>
          </cell>
          <cell r="K26">
            <v>5547.7247692307701</v>
          </cell>
          <cell r="L26">
            <v>5766.3512327416265</v>
          </cell>
          <cell r="M26">
            <v>5583.1315627078875</v>
          </cell>
          <cell r="N26">
            <v>5833.91617357002</v>
          </cell>
          <cell r="O26">
            <v>5443.9193976634815</v>
          </cell>
          <cell r="P26">
            <v>5469.563523394374</v>
          </cell>
          <cell r="Q26">
            <v>5494.2213365971529</v>
          </cell>
          <cell r="R26">
            <v>5517.9307723690581</v>
          </cell>
          <cell r="S26">
            <v>5457.3949734317866</v>
          </cell>
          <cell r="T26">
            <v>5479.3156795818468</v>
          </cell>
          <cell r="U26">
            <v>5500.3932816492106</v>
          </cell>
          <cell r="V26">
            <v>5520.6602067139847</v>
          </cell>
          <cell r="W26">
            <v>5456.8143013275494</v>
          </cell>
          <cell r="X26">
            <v>5475.5522128149514</v>
          </cell>
          <cell r="Y26">
            <v>5493.5694353989893</v>
          </cell>
          <cell r="AA26" t="str">
            <v>ССЫЛКА НА СЦЕНАРИЙ</v>
          </cell>
        </row>
        <row r="30">
          <cell r="B30" t="e">
            <v>#N/A</v>
          </cell>
          <cell r="C30" t="e">
            <v>#N/A</v>
          </cell>
          <cell r="D30" t="e">
            <v>#N/A</v>
          </cell>
          <cell r="E30" t="e">
            <v>#N/A</v>
          </cell>
          <cell r="F30" t="e">
            <v>#N/A</v>
          </cell>
          <cell r="G30" t="e">
            <v>#N/A</v>
          </cell>
          <cell r="H30" t="e">
            <v>#N/A</v>
          </cell>
          <cell r="I30">
            <v>24750</v>
          </cell>
          <cell r="J30">
            <v>17807.141333333329</v>
          </cell>
          <cell r="K30">
            <v>23487.695958974364</v>
          </cell>
          <cell r="L30">
            <v>23598.913892702181</v>
          </cell>
          <cell r="M30">
            <v>23425.972544075255</v>
          </cell>
          <cell r="N30">
            <v>25330.929487179492</v>
          </cell>
          <cell r="O30">
            <v>24664.262820512828</v>
          </cell>
          <cell r="P30">
            <v>25164.262820512828</v>
          </cell>
          <cell r="Q30">
            <v>25164.262820512828</v>
          </cell>
          <cell r="R30">
            <v>25164.262820512828</v>
          </cell>
          <cell r="S30">
            <v>25164.262820512828</v>
          </cell>
          <cell r="T30">
            <v>25164.262820512828</v>
          </cell>
          <cell r="U30">
            <v>25164.262820512828</v>
          </cell>
          <cell r="V30">
            <v>25164.262820512828</v>
          </cell>
          <cell r="W30">
            <v>25164.262820512828</v>
          </cell>
          <cell r="X30">
            <v>25164.262820512828</v>
          </cell>
          <cell r="Y30">
            <v>25164.262820512828</v>
          </cell>
          <cell r="AA30" t="str">
            <v>ССЫЛКА НА СЦЕНАРИЙ</v>
          </cell>
        </row>
        <row r="31">
          <cell r="B31" t="e">
            <v>#N/A</v>
          </cell>
          <cell r="C31" t="e">
            <v>#N/A</v>
          </cell>
          <cell r="D31" t="e">
            <v>#N/A</v>
          </cell>
          <cell r="E31" t="e">
            <v>#N/A</v>
          </cell>
          <cell r="F31" t="e">
            <v>#N/A</v>
          </cell>
          <cell r="G31" t="e">
            <v>#N/A</v>
          </cell>
          <cell r="H31" t="e">
            <v>#N/A</v>
          </cell>
          <cell r="I31">
            <v>21416.666666666668</v>
          </cell>
          <cell r="J31">
            <v>14473.807999999994</v>
          </cell>
          <cell r="K31">
            <v>20154.362625641028</v>
          </cell>
          <cell r="L31">
            <v>20265.580559368846</v>
          </cell>
          <cell r="M31">
            <v>20092.63921074192</v>
          </cell>
          <cell r="N31">
            <v>21997.596153846156</v>
          </cell>
          <cell r="O31">
            <v>22580.929487179492</v>
          </cell>
          <cell r="P31">
            <v>23080.929487179492</v>
          </cell>
          <cell r="Q31">
            <v>23080.929487179492</v>
          </cell>
          <cell r="R31">
            <v>23080.929487179492</v>
          </cell>
          <cell r="S31">
            <v>23080.929487179492</v>
          </cell>
          <cell r="T31">
            <v>23080.929487179492</v>
          </cell>
          <cell r="U31">
            <v>23080.929487179492</v>
          </cell>
          <cell r="V31">
            <v>23080.929487179492</v>
          </cell>
          <cell r="W31">
            <v>23080.929487179492</v>
          </cell>
          <cell r="X31">
            <v>23080.929487179492</v>
          </cell>
          <cell r="Y31">
            <v>23080.929487179492</v>
          </cell>
          <cell r="AA31" t="str">
            <v>ССЫЛКА НА СЦЕНАРИЙ</v>
          </cell>
        </row>
        <row r="32">
          <cell r="B32" t="e">
            <v>#N/A</v>
          </cell>
          <cell r="C32" t="e">
            <v>#N/A</v>
          </cell>
          <cell r="D32" t="e">
            <v>#N/A</v>
          </cell>
          <cell r="E32" t="e">
            <v>#N/A</v>
          </cell>
          <cell r="F32" t="e">
            <v>#N/A</v>
          </cell>
          <cell r="G32" t="e">
            <v>#N/A</v>
          </cell>
          <cell r="H32" t="e">
            <v>#N/A</v>
          </cell>
          <cell r="I32">
            <v>20833.333333333336</v>
          </cell>
          <cell r="J32">
            <v>13223.807999999994</v>
          </cell>
          <cell r="K32">
            <v>18904.362625641028</v>
          </cell>
          <cell r="L32">
            <v>19015.580559368846</v>
          </cell>
          <cell r="M32">
            <v>18842.63921074192</v>
          </cell>
          <cell r="N32">
            <v>20747.596153846156</v>
          </cell>
          <cell r="O32">
            <v>21747.596153846156</v>
          </cell>
          <cell r="P32">
            <v>22247.596153846156</v>
          </cell>
          <cell r="Q32">
            <v>22247.596153846156</v>
          </cell>
          <cell r="R32">
            <v>22247.596153846156</v>
          </cell>
          <cell r="S32">
            <v>22247.596153846156</v>
          </cell>
          <cell r="T32">
            <v>22247.596153846156</v>
          </cell>
          <cell r="U32">
            <v>22247.596153846156</v>
          </cell>
          <cell r="V32">
            <v>22247.596153846156</v>
          </cell>
          <cell r="W32">
            <v>22247.596153846156</v>
          </cell>
          <cell r="X32">
            <v>22247.596153846156</v>
          </cell>
          <cell r="Y32">
            <v>22247.596153846156</v>
          </cell>
          <cell r="AA32" t="str">
            <v>ССЫЛКА НА СЦЕНАРИЙ</v>
          </cell>
        </row>
        <row r="33">
          <cell r="B33" t="e">
            <v>#N/A</v>
          </cell>
          <cell r="C33" t="e">
            <v>#N/A</v>
          </cell>
          <cell r="D33" t="e">
            <v>#N/A</v>
          </cell>
          <cell r="E33" t="e">
            <v>#N/A</v>
          </cell>
          <cell r="F33" t="e">
            <v>#N/A</v>
          </cell>
          <cell r="G33" t="e">
            <v>#N/A</v>
          </cell>
          <cell r="H33" t="e">
            <v>#N/A</v>
          </cell>
          <cell r="I33">
            <v>19305.149199999996</v>
          </cell>
          <cell r="J33">
            <v>14389.976208137859</v>
          </cell>
          <cell r="K33">
            <v>16967.916041481349</v>
          </cell>
          <cell r="L33">
            <v>16551.81604148135</v>
          </cell>
          <cell r="M33">
            <v>16873.016041481347</v>
          </cell>
          <cell r="N33">
            <v>17201.516041481347</v>
          </cell>
          <cell r="O33">
            <v>17566.516041481347</v>
          </cell>
          <cell r="P33">
            <v>17712.516041481347</v>
          </cell>
          <cell r="Q33">
            <v>17858.516041481347</v>
          </cell>
          <cell r="R33">
            <v>18004.516041481347</v>
          </cell>
          <cell r="S33">
            <v>18150.516041481347</v>
          </cell>
          <cell r="T33">
            <v>18296.516041481347</v>
          </cell>
          <cell r="U33">
            <v>18296.516041481347</v>
          </cell>
          <cell r="V33">
            <v>18296.516041481347</v>
          </cell>
          <cell r="W33">
            <v>18296.516041481347</v>
          </cell>
          <cell r="X33">
            <v>18296.516041481347</v>
          </cell>
          <cell r="Y33">
            <v>18296.516041481347</v>
          </cell>
          <cell r="AA33" t="str">
            <v>ССЫЛКА НА СЦЕНАРИЙ</v>
          </cell>
        </row>
        <row r="34">
          <cell r="B34" t="e">
            <v>#N/A</v>
          </cell>
          <cell r="C34" t="e">
            <v>#N/A</v>
          </cell>
          <cell r="D34" t="e">
            <v>#N/A</v>
          </cell>
          <cell r="E34" t="e">
            <v>#N/A</v>
          </cell>
          <cell r="F34" t="e">
            <v>#N/A</v>
          </cell>
          <cell r="G34" t="e">
            <v>#N/A</v>
          </cell>
          <cell r="H34" t="e">
            <v>#N/A</v>
          </cell>
          <cell r="I34">
            <v>23666.666666666668</v>
          </cell>
          <cell r="J34">
            <v>21419.540666666671</v>
          </cell>
          <cell r="K34">
            <v>24102.211948717952</v>
          </cell>
          <cell r="L34">
            <v>24543.101725838278</v>
          </cell>
          <cell r="M34">
            <v>23835.425526627216</v>
          </cell>
          <cell r="N34">
            <v>23998.274161735702</v>
          </cell>
          <cell r="O34">
            <v>23998.274161735702</v>
          </cell>
          <cell r="P34">
            <v>23748.274161735702</v>
          </cell>
          <cell r="Q34">
            <v>23581.607495069038</v>
          </cell>
          <cell r="R34">
            <v>23331.607495069038</v>
          </cell>
          <cell r="S34">
            <v>23081.607495069038</v>
          </cell>
          <cell r="T34">
            <v>22914.940828402367</v>
          </cell>
          <cell r="U34">
            <v>22914.940828402367</v>
          </cell>
          <cell r="V34">
            <v>22914.940828402367</v>
          </cell>
          <cell r="W34">
            <v>22914.940828402367</v>
          </cell>
          <cell r="X34">
            <v>22914.940828402367</v>
          </cell>
          <cell r="Y34">
            <v>22914.940828402367</v>
          </cell>
          <cell r="AA34" t="str">
            <v>ССЫЛКА НА СЦЕНАРИЙ</v>
          </cell>
        </row>
        <row r="35">
          <cell r="B35" t="e">
            <v>#N/A</v>
          </cell>
          <cell r="C35" t="e">
            <v>#N/A</v>
          </cell>
          <cell r="D35" t="e">
            <v>#N/A</v>
          </cell>
          <cell r="E35" t="e">
            <v>#N/A</v>
          </cell>
          <cell r="F35" t="e">
            <v>#N/A</v>
          </cell>
          <cell r="G35" t="e">
            <v>#N/A</v>
          </cell>
          <cell r="H35" t="e">
            <v>#N/A</v>
          </cell>
          <cell r="I35">
            <v>27000</v>
          </cell>
          <cell r="J35">
            <v>23502.874</v>
          </cell>
          <cell r="K35">
            <v>26185.545282051287</v>
          </cell>
          <cell r="L35">
            <v>26626.435059171607</v>
          </cell>
          <cell r="M35">
            <v>25918.758859960551</v>
          </cell>
          <cell r="N35">
            <v>26081.607495069038</v>
          </cell>
          <cell r="O35">
            <v>26081.607495069038</v>
          </cell>
          <cell r="P35">
            <v>25831.607495069038</v>
          </cell>
          <cell r="Q35">
            <v>25664.940828402367</v>
          </cell>
          <cell r="R35">
            <v>25414.940828402367</v>
          </cell>
          <cell r="S35">
            <v>25164.940828402367</v>
          </cell>
          <cell r="T35">
            <v>24998.274161735702</v>
          </cell>
          <cell r="U35">
            <v>24998.274161735702</v>
          </cell>
          <cell r="V35">
            <v>24998.274161735702</v>
          </cell>
          <cell r="W35">
            <v>24998.274161735702</v>
          </cell>
          <cell r="X35">
            <v>24998.274161735702</v>
          </cell>
          <cell r="Y35">
            <v>24998.274161735702</v>
          </cell>
          <cell r="AA35" t="str">
            <v>ССЫЛКА НА СЦЕНАРИЙ</v>
          </cell>
        </row>
        <row r="36">
          <cell r="B36" t="e">
            <v>#N/A</v>
          </cell>
          <cell r="C36" t="e">
            <v>#N/A</v>
          </cell>
          <cell r="D36" t="e">
            <v>#N/A</v>
          </cell>
          <cell r="E36" t="e">
            <v>#N/A</v>
          </cell>
          <cell r="F36" t="e">
            <v>#N/A</v>
          </cell>
          <cell r="G36" t="e">
            <v>#N/A</v>
          </cell>
          <cell r="H36" t="e">
            <v>#N/A</v>
          </cell>
          <cell r="I36">
            <v>25833.333333333336</v>
          </cell>
          <cell r="J36">
            <v>19583.333333333336</v>
          </cell>
          <cell r="K36">
            <v>22750</v>
          </cell>
          <cell r="L36">
            <v>24083.333333333336</v>
          </cell>
          <cell r="M36">
            <v>23833.333333333336</v>
          </cell>
          <cell r="N36">
            <v>25416.666666666668</v>
          </cell>
          <cell r="O36">
            <v>25416.666666666668</v>
          </cell>
          <cell r="P36">
            <v>25666.666666666668</v>
          </cell>
          <cell r="Q36">
            <v>25500</v>
          </cell>
          <cell r="R36">
            <v>25333.333333333336</v>
          </cell>
          <cell r="S36">
            <v>25250</v>
          </cell>
          <cell r="T36">
            <v>25083.333333333336</v>
          </cell>
          <cell r="U36">
            <v>25083.333333333336</v>
          </cell>
          <cell r="V36">
            <v>25083.333333333336</v>
          </cell>
          <cell r="W36">
            <v>25083.333333333336</v>
          </cell>
          <cell r="X36">
            <v>25083.333333333336</v>
          </cell>
          <cell r="Y36">
            <v>25083.333333333336</v>
          </cell>
          <cell r="AA36" t="str">
            <v>ССЫЛКА НА СЦЕНАРИЙ</v>
          </cell>
        </row>
        <row r="37">
          <cell r="B37" t="e">
            <v>#N/A</v>
          </cell>
          <cell r="C37" t="e">
            <v>#N/A</v>
          </cell>
          <cell r="D37" t="e">
            <v>#N/A</v>
          </cell>
          <cell r="E37" t="e">
            <v>#N/A</v>
          </cell>
          <cell r="F37" t="e">
            <v>#N/A</v>
          </cell>
          <cell r="G37" t="e">
            <v>#N/A</v>
          </cell>
          <cell r="H37" t="e">
            <v>#N/A</v>
          </cell>
          <cell r="I37">
            <v>2833.3333333333335</v>
          </cell>
          <cell r="J37">
            <v>3836.2073333333356</v>
          </cell>
          <cell r="K37">
            <v>5381.0581025641059</v>
          </cell>
          <cell r="L37">
            <v>4849.6845660749586</v>
          </cell>
          <cell r="M37">
            <v>3833.1315627078875</v>
          </cell>
          <cell r="N37">
            <v>3750.582840236686</v>
          </cell>
          <cell r="O37">
            <v>4110.5860643301476</v>
          </cell>
          <cell r="P37">
            <v>4052.8968567277061</v>
          </cell>
          <cell r="Q37">
            <v>4077.554669930485</v>
          </cell>
          <cell r="R37">
            <v>4101.2641057023902</v>
          </cell>
          <cell r="S37">
            <v>4040.7283067651206</v>
          </cell>
          <cell r="T37">
            <v>4062.6490129151807</v>
          </cell>
          <cell r="U37">
            <v>4083.7266149825446</v>
          </cell>
          <cell r="V37">
            <v>4103.9935400473187</v>
          </cell>
          <cell r="W37">
            <v>4040.1476346608833</v>
          </cell>
          <cell r="X37">
            <v>4058.8855461482854</v>
          </cell>
          <cell r="Y37">
            <v>4076.9027687323232</v>
          </cell>
          <cell r="AA37" t="str">
            <v>ССЫЛКА НА СЦЕНАРИЙ</v>
          </cell>
        </row>
      </sheetData>
      <sheetData sheetId="19">
        <row r="6">
          <cell r="B6" t="e">
            <v>#N/A</v>
          </cell>
          <cell r="C6" t="e">
            <v>#N/A</v>
          </cell>
          <cell r="D6" t="e">
            <v>#N/A</v>
          </cell>
          <cell r="E6" t="e">
            <v>#N/A</v>
          </cell>
          <cell r="F6" t="e">
            <v>#N/A</v>
          </cell>
          <cell r="G6" t="e">
            <v>#N/A</v>
          </cell>
          <cell r="H6" t="e">
            <v>#N/A</v>
          </cell>
          <cell r="I6">
            <v>20862.532799999994</v>
          </cell>
          <cell r="J6">
            <v>12841.399999999998</v>
          </cell>
          <cell r="K6">
            <v>18491.199999999997</v>
          </cell>
          <cell r="L6">
            <v>18666.399999999998</v>
          </cell>
          <cell r="M6">
            <v>18476.599999999999</v>
          </cell>
          <cell r="N6">
            <v>19381.799999999996</v>
          </cell>
          <cell r="O6">
            <v>19381.799999999996</v>
          </cell>
          <cell r="P6">
            <v>19381.799999999996</v>
          </cell>
          <cell r="Q6">
            <v>19381.799999999996</v>
          </cell>
          <cell r="R6">
            <v>19381.799999999996</v>
          </cell>
          <cell r="S6">
            <v>19381.799999999996</v>
          </cell>
          <cell r="T6">
            <v>19381.799999999996</v>
          </cell>
          <cell r="U6">
            <v>19381.799999999996</v>
          </cell>
          <cell r="V6">
            <v>19381.799999999996</v>
          </cell>
          <cell r="W6">
            <v>19381.799999999996</v>
          </cell>
          <cell r="X6">
            <v>19381.799999999996</v>
          </cell>
          <cell r="Y6">
            <v>19381.799999999996</v>
          </cell>
        </row>
        <row r="7">
          <cell r="B7" t="e">
            <v>#N/A</v>
          </cell>
          <cell r="C7" t="e">
            <v>#N/A</v>
          </cell>
          <cell r="D7" t="e">
            <v>#N/A</v>
          </cell>
          <cell r="E7" t="e">
            <v>#N/A</v>
          </cell>
          <cell r="F7" t="e">
            <v>#N/A</v>
          </cell>
          <cell r="G7" t="e">
            <v>#N/A</v>
          </cell>
          <cell r="H7" t="e">
            <v>#N/A</v>
          </cell>
          <cell r="I7">
            <v>23017.341443519996</v>
          </cell>
          <cell r="J7">
            <v>20637.579442462644</v>
          </cell>
          <cell r="K7">
            <v>24086.215662056897</v>
          </cell>
          <cell r="L7">
            <v>23732.844021856894</v>
          </cell>
          <cell r="M7">
            <v>23033.386754656898</v>
          </cell>
          <cell r="N7">
            <v>23208.251071456896</v>
          </cell>
          <cell r="O7">
            <v>23208.251071456896</v>
          </cell>
          <cell r="P7">
            <v>22989.670675456895</v>
          </cell>
          <cell r="Q7">
            <v>22771.090279456897</v>
          </cell>
          <cell r="R7">
            <v>22552.509883456896</v>
          </cell>
          <cell r="S7">
            <v>22333.929487456895</v>
          </cell>
          <cell r="T7">
            <v>22115.349091456894</v>
          </cell>
          <cell r="U7">
            <v>22115.349091456894</v>
          </cell>
          <cell r="V7">
            <v>22115.349091456894</v>
          </cell>
          <cell r="W7">
            <v>22115.349091456894</v>
          </cell>
          <cell r="X7">
            <v>22115.349091456894</v>
          </cell>
          <cell r="Y7">
            <v>22115.349091456894</v>
          </cell>
        </row>
        <row r="8">
          <cell r="B8" t="e">
            <v>#N/A</v>
          </cell>
          <cell r="C8" t="e">
            <v>#N/A</v>
          </cell>
          <cell r="D8" t="e">
            <v>#N/A</v>
          </cell>
          <cell r="E8" t="e">
            <v>#N/A</v>
          </cell>
          <cell r="F8" t="e">
            <v>#N/A</v>
          </cell>
          <cell r="G8" t="e">
            <v>#N/A</v>
          </cell>
          <cell r="H8" t="e">
            <v>#N/A</v>
          </cell>
          <cell r="I8">
            <v>2506.3959999999975</v>
          </cell>
          <cell r="J8">
            <v>2031.6406823498635</v>
          </cell>
          <cell r="K8">
            <v>3690.4359715784394</v>
          </cell>
          <cell r="L8">
            <v>3172.1359715784401</v>
          </cell>
          <cell r="M8">
            <v>3026.1359715784401</v>
          </cell>
          <cell r="N8">
            <v>3004.2359715784401</v>
          </cell>
          <cell r="O8">
            <v>3369.2359715784401</v>
          </cell>
          <cell r="P8">
            <v>3369.2359715784401</v>
          </cell>
          <cell r="Q8">
            <v>3369.2359715784401</v>
          </cell>
          <cell r="R8">
            <v>3369.2359715784401</v>
          </cell>
          <cell r="S8">
            <v>3369.2359715784401</v>
          </cell>
          <cell r="T8">
            <v>3369.2359715784401</v>
          </cell>
          <cell r="U8">
            <v>3369.2359715784401</v>
          </cell>
          <cell r="V8">
            <v>3369.2359715784401</v>
          </cell>
          <cell r="W8">
            <v>3369.2359715784401</v>
          </cell>
          <cell r="X8">
            <v>3369.2359715784401</v>
          </cell>
          <cell r="Y8">
            <v>3369.2359715784401</v>
          </cell>
        </row>
        <row r="9">
          <cell r="B9" t="e">
            <v>#N/A</v>
          </cell>
          <cell r="C9" t="e">
            <v>#N/A</v>
          </cell>
          <cell r="D9" t="e">
            <v>#N/A</v>
          </cell>
          <cell r="E9" t="e">
            <v>#N/A</v>
          </cell>
          <cell r="F9" t="e">
            <v>#N/A</v>
          </cell>
          <cell r="G9" t="e">
            <v>#N/A</v>
          </cell>
          <cell r="H9" t="e">
            <v>#N/A</v>
          </cell>
          <cell r="I9">
            <v>15870.591971578438</v>
          </cell>
          <cell r="J9">
            <v>11537.443920018033</v>
          </cell>
          <cell r="K9">
            <v>14130.856961983078</v>
          </cell>
          <cell r="L9">
            <v>14362.862615805101</v>
          </cell>
          <cell r="M9">
            <v>14236.376369579073</v>
          </cell>
          <cell r="N9">
            <v>14835.808742856954</v>
          </cell>
          <cell r="O9">
            <v>14835.808742856954</v>
          </cell>
          <cell r="P9">
            <v>14616.808742856954</v>
          </cell>
          <cell r="Q9">
            <v>14397.808742856954</v>
          </cell>
          <cell r="R9">
            <v>14178.808742856954</v>
          </cell>
          <cell r="S9">
            <v>13959.808742856954</v>
          </cell>
          <cell r="T9">
            <v>13740.808742856954</v>
          </cell>
          <cell r="U9">
            <v>13740.808742856954</v>
          </cell>
          <cell r="V9">
            <v>13740.808742856954</v>
          </cell>
          <cell r="W9">
            <v>13740.808742856954</v>
          </cell>
          <cell r="X9">
            <v>13740.808742856954</v>
          </cell>
          <cell r="Y9">
            <v>13740.808742856954</v>
          </cell>
        </row>
        <row r="10">
          <cell r="B10" t="e">
            <v>#N/A</v>
          </cell>
          <cell r="C10" t="e">
            <v>#N/A</v>
          </cell>
          <cell r="D10" t="e">
            <v>#N/A</v>
          </cell>
          <cell r="E10" t="e">
            <v>#N/A</v>
          </cell>
          <cell r="F10" t="e">
            <v>#N/A</v>
          </cell>
          <cell r="G10" t="e">
            <v>#N/A</v>
          </cell>
          <cell r="H10" t="e">
            <v>#N/A</v>
          </cell>
          <cell r="I10">
            <v>9483.0919715784385</v>
          </cell>
          <cell r="J10">
            <v>14605.740682349859</v>
          </cell>
          <cell r="K10">
            <v>13253.435971578441</v>
          </cell>
          <cell r="L10">
            <v>13341.035971578438</v>
          </cell>
          <cell r="M10">
            <v>12830.035971578438</v>
          </cell>
          <cell r="N10">
            <v>13538.135971578437</v>
          </cell>
          <cell r="O10">
            <v>13647.635971578437</v>
          </cell>
          <cell r="P10">
            <v>13494.335971578439</v>
          </cell>
          <cell r="Q10">
            <v>13341.035971578438</v>
          </cell>
          <cell r="R10">
            <v>13187.735971578441</v>
          </cell>
          <cell r="S10">
            <v>13034.435971578438</v>
          </cell>
          <cell r="T10">
            <v>12881.135971578437</v>
          </cell>
          <cell r="U10">
            <v>12881.135971578437</v>
          </cell>
          <cell r="V10">
            <v>12881.135971578437</v>
          </cell>
          <cell r="W10">
            <v>12881.135971578437</v>
          </cell>
          <cell r="X10">
            <v>12881.135971578437</v>
          </cell>
          <cell r="Y10">
            <v>12881.135971578437</v>
          </cell>
        </row>
        <row r="13">
          <cell r="B13" t="e">
            <v>#N/A</v>
          </cell>
          <cell r="C13" t="e">
            <v>#N/A</v>
          </cell>
          <cell r="D13" t="e">
            <v>#N/A</v>
          </cell>
          <cell r="E13" t="e">
            <v>#N/A</v>
          </cell>
          <cell r="F13" t="e">
            <v>#N/A</v>
          </cell>
          <cell r="G13" t="e">
            <v>#N/A</v>
          </cell>
          <cell r="H13" t="e">
            <v>#N/A</v>
          </cell>
          <cell r="I13">
            <v>16133.328399999997</v>
          </cell>
          <cell r="J13">
            <v>8439.899999999996</v>
          </cell>
          <cell r="K13">
            <v>14089.699999999999</v>
          </cell>
          <cell r="L13">
            <v>14264.899999999996</v>
          </cell>
          <cell r="M13">
            <v>14075.099999999999</v>
          </cell>
          <cell r="N13">
            <v>14980.299999999997</v>
          </cell>
          <cell r="O13">
            <v>14980.299999999997</v>
          </cell>
          <cell r="P13">
            <v>14980.299999999997</v>
          </cell>
          <cell r="Q13">
            <v>14980.299999999997</v>
          </cell>
          <cell r="R13">
            <v>14980.299999999997</v>
          </cell>
          <cell r="S13">
            <v>14980.299999999997</v>
          </cell>
          <cell r="T13">
            <v>14980.299999999997</v>
          </cell>
          <cell r="U13">
            <v>14980.299999999997</v>
          </cell>
          <cell r="V13">
            <v>14980.299999999997</v>
          </cell>
          <cell r="W13">
            <v>14980.299999999997</v>
          </cell>
          <cell r="X13">
            <v>14980.299999999997</v>
          </cell>
          <cell r="Y13">
            <v>14980.299999999997</v>
          </cell>
        </row>
        <row r="14">
          <cell r="B14" t="e">
            <v>#N/A</v>
          </cell>
          <cell r="C14" t="e">
            <v>#N/A</v>
          </cell>
          <cell r="D14" t="e">
            <v>#N/A</v>
          </cell>
          <cell r="E14" t="e">
            <v>#N/A</v>
          </cell>
          <cell r="F14" t="e">
            <v>#N/A</v>
          </cell>
          <cell r="G14" t="e">
            <v>#N/A</v>
          </cell>
          <cell r="H14" t="e">
            <v>#N/A</v>
          </cell>
          <cell r="I14">
            <v>21165.886878879995</v>
          </cell>
          <cell r="J14">
            <v>18849.916736172861</v>
          </cell>
          <cell r="K14">
            <v>21514.914313683705</v>
          </cell>
          <cell r="L14">
            <v>21950.975971578438</v>
          </cell>
          <cell r="M14">
            <v>21250.175971578439</v>
          </cell>
          <cell r="N14">
            <v>21425.37597157844</v>
          </cell>
          <cell r="O14">
            <v>21425.37597157844</v>
          </cell>
          <cell r="P14">
            <v>21206.37597157844</v>
          </cell>
          <cell r="Q14">
            <v>20987.37597157844</v>
          </cell>
          <cell r="R14">
            <v>20768.37597157844</v>
          </cell>
          <cell r="S14">
            <v>20549.37597157844</v>
          </cell>
          <cell r="T14">
            <v>20330.37597157844</v>
          </cell>
          <cell r="U14">
            <v>20330.37597157844</v>
          </cell>
          <cell r="V14">
            <v>20330.37597157844</v>
          </cell>
          <cell r="W14">
            <v>20330.37597157844</v>
          </cell>
          <cell r="X14">
            <v>20330.37597157844</v>
          </cell>
          <cell r="Y14">
            <v>20330.37597157844</v>
          </cell>
        </row>
        <row r="15">
          <cell r="B15" t="e">
            <v>#N/A</v>
          </cell>
          <cell r="C15" t="e">
            <v>#N/A</v>
          </cell>
          <cell r="D15" t="e">
            <v>#N/A</v>
          </cell>
          <cell r="E15" t="e">
            <v>#N/A</v>
          </cell>
          <cell r="F15" t="e">
            <v>#N/A</v>
          </cell>
          <cell r="G15" t="e">
            <v>#N/A</v>
          </cell>
          <cell r="H15" t="e">
            <v>#N/A</v>
          </cell>
          <cell r="I15">
            <v>520.98479999999699</v>
          </cell>
          <cell r="J15">
            <v>4428.7906823498624</v>
          </cell>
          <cell r="K15">
            <v>5862.58597157844</v>
          </cell>
          <cell r="L15">
            <v>5344.2859715784407</v>
          </cell>
          <cell r="M15">
            <v>4570.4859715784396</v>
          </cell>
          <cell r="N15">
            <v>4804.0859715784409</v>
          </cell>
          <cell r="O15">
            <v>4439.0859715784409</v>
          </cell>
          <cell r="P15">
            <v>4439.0859715784409</v>
          </cell>
          <cell r="Q15">
            <v>4439.0859715784409</v>
          </cell>
          <cell r="R15">
            <v>4439.0859715784409</v>
          </cell>
          <cell r="S15">
            <v>4439.0859715784409</v>
          </cell>
          <cell r="T15">
            <v>4439.0859715784409</v>
          </cell>
          <cell r="U15">
            <v>4439.0859715784409</v>
          </cell>
          <cell r="V15">
            <v>4439.0859715784409</v>
          </cell>
          <cell r="W15">
            <v>4439.0859715784409</v>
          </cell>
          <cell r="X15">
            <v>4439.0859715784409</v>
          </cell>
          <cell r="Y15">
            <v>4439.0859715784409</v>
          </cell>
        </row>
        <row r="16">
          <cell r="B16" t="e">
            <v>#N/A</v>
          </cell>
          <cell r="C16" t="e">
            <v>#N/A</v>
          </cell>
          <cell r="D16" t="e">
            <v>#N/A</v>
          </cell>
          <cell r="E16" t="e">
            <v>#N/A</v>
          </cell>
          <cell r="F16" t="e">
            <v>#N/A</v>
          </cell>
          <cell r="G16" t="e">
            <v>#N/A</v>
          </cell>
          <cell r="H16" t="e">
            <v>#N/A</v>
          </cell>
          <cell r="J16">
            <v>9322.2939200180335</v>
          </cell>
          <cell r="K16">
            <v>11915.70696198308</v>
          </cell>
          <cell r="L16">
            <v>12147.7126158051</v>
          </cell>
          <cell r="M16">
            <v>12021.226369579072</v>
          </cell>
          <cell r="N16">
            <v>12620.658742856953</v>
          </cell>
          <cell r="O16">
            <v>12620.658742856953</v>
          </cell>
          <cell r="P16">
            <v>12401.658742856953</v>
          </cell>
          <cell r="Q16">
            <v>12182.658742856953</v>
          </cell>
          <cell r="R16">
            <v>11963.658742856953</v>
          </cell>
          <cell r="S16">
            <v>11744.658742856953</v>
          </cell>
          <cell r="T16">
            <v>11525.658742856953</v>
          </cell>
          <cell r="U16">
            <v>11525.658742856953</v>
          </cell>
          <cell r="V16">
            <v>11525.658742856953</v>
          </cell>
          <cell r="W16">
            <v>11525.658742856953</v>
          </cell>
          <cell r="X16">
            <v>11525.658742856953</v>
          </cell>
          <cell r="Y16">
            <v>11525.658742856953</v>
          </cell>
        </row>
        <row r="17">
          <cell r="B17" t="e">
            <v>#N/A</v>
          </cell>
          <cell r="C17" t="e">
            <v>#N/A</v>
          </cell>
          <cell r="D17" t="e">
            <v>#N/A</v>
          </cell>
          <cell r="E17" t="e">
            <v>#N/A</v>
          </cell>
          <cell r="F17" t="e">
            <v>#N/A</v>
          </cell>
          <cell r="G17" t="e">
            <v>#N/A</v>
          </cell>
          <cell r="H17" t="e">
            <v>#N/A</v>
          </cell>
          <cell r="I17">
            <v>6772.7907715784386</v>
          </cell>
          <cell r="J17">
            <v>12390.590682349861</v>
          </cell>
          <cell r="K17">
            <v>11038.285971578442</v>
          </cell>
          <cell r="L17">
            <v>11125.885971578437</v>
          </cell>
          <cell r="M17">
            <v>10614.885971578437</v>
          </cell>
          <cell r="N17">
            <v>11322.985971578435</v>
          </cell>
          <cell r="O17">
            <v>11432.485971578435</v>
          </cell>
          <cell r="P17">
            <v>11279.185971578438</v>
          </cell>
          <cell r="Q17">
            <v>11125.885971578437</v>
          </cell>
          <cell r="R17">
            <v>10972.585971578439</v>
          </cell>
          <cell r="S17">
            <v>10819.285971578438</v>
          </cell>
          <cell r="T17">
            <v>10665.985971578435</v>
          </cell>
          <cell r="U17">
            <v>10665.985971578435</v>
          </cell>
          <cell r="V17">
            <v>10665.985971578435</v>
          </cell>
          <cell r="W17">
            <v>10665.985971578435</v>
          </cell>
          <cell r="X17">
            <v>10665.985971578435</v>
          </cell>
          <cell r="Y17">
            <v>10665.985971578435</v>
          </cell>
        </row>
        <row r="20">
          <cell r="B20" t="e">
            <v>#N/A</v>
          </cell>
          <cell r="C20" t="e">
            <v>#N/A</v>
          </cell>
          <cell r="D20" t="e">
            <v>#N/A</v>
          </cell>
          <cell r="E20" t="e">
            <v>#N/A</v>
          </cell>
          <cell r="F20" t="e">
            <v>#N/A</v>
          </cell>
          <cell r="G20" t="e">
            <v>#N/A</v>
          </cell>
          <cell r="H20" t="e">
            <v>#N/A</v>
          </cell>
          <cell r="I20">
            <v>20487.973599999994</v>
          </cell>
          <cell r="J20">
            <v>12688.899999999998</v>
          </cell>
          <cell r="K20">
            <v>18338.699999999997</v>
          </cell>
          <cell r="L20">
            <v>18513.899999999998</v>
          </cell>
          <cell r="M20">
            <v>18324.099999999999</v>
          </cell>
          <cell r="N20">
            <v>19229.3</v>
          </cell>
          <cell r="O20">
            <v>19229.3</v>
          </cell>
          <cell r="P20">
            <v>19229.3</v>
          </cell>
          <cell r="Q20">
            <v>19229.3</v>
          </cell>
          <cell r="R20">
            <v>19229.3</v>
          </cell>
          <cell r="S20">
            <v>19229.3</v>
          </cell>
          <cell r="T20">
            <v>19229.3</v>
          </cell>
          <cell r="U20">
            <v>19229.3</v>
          </cell>
          <cell r="V20">
            <v>19229.3</v>
          </cell>
          <cell r="W20">
            <v>19229.3</v>
          </cell>
          <cell r="X20">
            <v>19229.3</v>
          </cell>
          <cell r="Y20">
            <v>19229.3</v>
          </cell>
        </row>
        <row r="21">
          <cell r="B21" t="e">
            <v>#N/A</v>
          </cell>
          <cell r="C21" t="e">
            <v>#N/A</v>
          </cell>
          <cell r="D21" t="e">
            <v>#N/A</v>
          </cell>
          <cell r="E21" t="e">
            <v>#N/A</v>
          </cell>
          <cell r="F21" t="e">
            <v>#N/A</v>
          </cell>
          <cell r="G21" t="e">
            <v>#N/A</v>
          </cell>
          <cell r="H21" t="e">
            <v>#N/A</v>
          </cell>
          <cell r="I21">
            <v>23635.585541839995</v>
          </cell>
          <cell r="J21">
            <v>21264.254565131836</v>
          </cell>
          <cell r="K21">
            <v>23926.542203977278</v>
          </cell>
          <cell r="L21">
            <v>24362.147305316194</v>
          </cell>
          <cell r="M21">
            <v>23662.081042916197</v>
          </cell>
          <cell r="N21">
            <v>23837.097608516193</v>
          </cell>
          <cell r="O21">
            <v>23837.097608516193</v>
          </cell>
          <cell r="P21">
            <v>23618.326901516197</v>
          </cell>
          <cell r="Q21">
            <v>23399.556194516194</v>
          </cell>
          <cell r="R21">
            <v>23180.785487516194</v>
          </cell>
          <cell r="S21">
            <v>22962.014780516194</v>
          </cell>
          <cell r="T21">
            <v>22743.244073516194</v>
          </cell>
          <cell r="U21">
            <v>22743.244073516194</v>
          </cell>
          <cell r="V21">
            <v>22743.244073516194</v>
          </cell>
          <cell r="W21">
            <v>22743.244073516194</v>
          </cell>
          <cell r="X21">
            <v>22743.244073516194</v>
          </cell>
          <cell r="Y21">
            <v>22743.244073516194</v>
          </cell>
        </row>
        <row r="22">
          <cell r="B22" t="e">
            <v>#N/A</v>
          </cell>
          <cell r="C22" t="e">
            <v>#N/A</v>
          </cell>
          <cell r="D22" t="e">
            <v>#N/A</v>
          </cell>
          <cell r="E22" t="e">
            <v>#N/A</v>
          </cell>
          <cell r="F22" t="e">
            <v>#N/A</v>
          </cell>
          <cell r="G22" t="e">
            <v>#N/A</v>
          </cell>
          <cell r="H22" t="e">
            <v>#N/A</v>
          </cell>
          <cell r="I22">
            <v>2712.270988570338</v>
          </cell>
          <cell r="J22">
            <v>3657.7376823498635</v>
          </cell>
          <cell r="K22">
            <v>5225.6529715784409</v>
          </cell>
          <cell r="L22">
            <v>4707.3529715784416</v>
          </cell>
          <cell r="M22">
            <v>3699.9529715784406</v>
          </cell>
          <cell r="N22">
            <v>3568.5529715784405</v>
          </cell>
          <cell r="O22">
            <v>3933.5529715784405</v>
          </cell>
          <cell r="P22">
            <v>3933.5529715784405</v>
          </cell>
          <cell r="Q22">
            <v>3933.5529715784405</v>
          </cell>
          <cell r="R22">
            <v>3933.5529715784405</v>
          </cell>
          <cell r="S22">
            <v>3933.5529715784405</v>
          </cell>
          <cell r="T22">
            <v>3933.5529715784405</v>
          </cell>
          <cell r="U22">
            <v>3933.5529715784405</v>
          </cell>
          <cell r="V22">
            <v>3933.5529715784405</v>
          </cell>
          <cell r="W22">
            <v>3933.5529715784405</v>
          </cell>
          <cell r="X22">
            <v>3933.5529715784405</v>
          </cell>
          <cell r="Y22">
            <v>3933.5529715784405</v>
          </cell>
        </row>
        <row r="23">
          <cell r="B23" t="e">
            <v>#N/A</v>
          </cell>
          <cell r="C23" t="e">
            <v>#N/A</v>
          </cell>
          <cell r="D23" t="e">
            <v>#N/A</v>
          </cell>
          <cell r="E23" t="e">
            <v>#N/A</v>
          </cell>
          <cell r="F23" t="e">
            <v>#N/A</v>
          </cell>
          <cell r="G23" t="e">
            <v>#N/A</v>
          </cell>
          <cell r="H23" t="e">
            <v>#N/A</v>
          </cell>
          <cell r="I23">
            <v>15901.874371578439</v>
          </cell>
          <cell r="J23">
            <v>11976.200920018033</v>
          </cell>
          <cell r="K23">
            <v>14569.613961983077</v>
          </cell>
          <cell r="L23">
            <v>14801.619615805101</v>
          </cell>
          <cell r="M23">
            <v>14675.133369579073</v>
          </cell>
          <cell r="N23">
            <v>15274.565742856954</v>
          </cell>
          <cell r="O23">
            <v>15274.565742856954</v>
          </cell>
          <cell r="P23">
            <v>15055.565742856954</v>
          </cell>
          <cell r="Q23">
            <v>14836.565742856954</v>
          </cell>
          <cell r="R23">
            <v>14617.565742856954</v>
          </cell>
          <cell r="S23">
            <v>14398.565742856954</v>
          </cell>
          <cell r="T23">
            <v>14179.565742856954</v>
          </cell>
          <cell r="U23">
            <v>14179.565742856954</v>
          </cell>
          <cell r="V23">
            <v>14179.565742856954</v>
          </cell>
          <cell r="W23">
            <v>14179.565742856954</v>
          </cell>
          <cell r="X23">
            <v>14179.565742856954</v>
          </cell>
          <cell r="Y23">
            <v>14179.565742856954</v>
          </cell>
        </row>
        <row r="24">
          <cell r="B24" t="e">
            <v>#N/A</v>
          </cell>
          <cell r="C24" t="e">
            <v>#N/A</v>
          </cell>
          <cell r="D24" t="e">
            <v>#N/A</v>
          </cell>
          <cell r="E24" t="e">
            <v>#N/A</v>
          </cell>
          <cell r="F24" t="e">
            <v>#N/A</v>
          </cell>
          <cell r="G24" t="e">
            <v>#N/A</v>
          </cell>
          <cell r="H24" t="e">
            <v>#N/A</v>
          </cell>
          <cell r="I24">
            <v>9514.3743715784385</v>
          </cell>
          <cell r="J24">
            <v>14998.297682349859</v>
          </cell>
          <cell r="K24">
            <v>13648.39297157844</v>
          </cell>
          <cell r="L24">
            <v>13735.992971578438</v>
          </cell>
          <cell r="M24">
            <v>13224.992971578438</v>
          </cell>
          <cell r="N24">
            <v>13933.092971578437</v>
          </cell>
          <cell r="O24">
            <v>14042.592971578437</v>
          </cell>
          <cell r="P24">
            <v>13889.292971578439</v>
          </cell>
          <cell r="Q24">
            <v>13735.992971578438</v>
          </cell>
          <cell r="R24">
            <v>13582.692971578441</v>
          </cell>
          <cell r="S24">
            <v>13429.392971578438</v>
          </cell>
          <cell r="T24">
            <v>13276.092971578437</v>
          </cell>
          <cell r="U24">
            <v>13276.092971578437</v>
          </cell>
          <cell r="V24">
            <v>13276.092971578437</v>
          </cell>
          <cell r="W24">
            <v>13276.092971578437</v>
          </cell>
          <cell r="X24">
            <v>13276.092971578437</v>
          </cell>
          <cell r="Y24">
            <v>13276.092971578437</v>
          </cell>
        </row>
      </sheetData>
      <sheetData sheetId="20">
        <row r="38">
          <cell r="B38" t="e">
            <v>#N/A</v>
          </cell>
          <cell r="C38" t="e">
            <v>#N/A</v>
          </cell>
          <cell r="D38" t="e">
            <v>#N/A</v>
          </cell>
          <cell r="E38" t="e">
            <v>#N/A</v>
          </cell>
          <cell r="F38" t="e">
            <v>#N/A</v>
          </cell>
          <cell r="G38" t="e">
            <v>#N/A</v>
          </cell>
          <cell r="H38" t="e">
            <v>#N/A</v>
          </cell>
          <cell r="I38">
            <v>28.659799999999997</v>
          </cell>
          <cell r="J38">
            <v>41.077516742399993</v>
          </cell>
          <cell r="K38">
            <v>44.446348112284163</v>
          </cell>
          <cell r="L38">
            <v>45.415059934247161</v>
          </cell>
          <cell r="M38">
            <v>46.789177131227717</v>
          </cell>
          <cell r="N38">
            <v>41.915476208800008</v>
          </cell>
          <cell r="O38">
            <v>43.292320757152005</v>
          </cell>
          <cell r="P38">
            <v>44.405375087438088</v>
          </cell>
          <cell r="Q38">
            <v>44.970775590935602</v>
          </cell>
          <cell r="R38">
            <v>45.558792114573038</v>
          </cell>
          <cell r="S38">
            <v>46.170329299155952</v>
          </cell>
          <cell r="T38">
            <v>46.806327971122194</v>
          </cell>
        </row>
        <row r="39">
          <cell r="B39" t="e">
            <v>#N/A</v>
          </cell>
          <cell r="C39" t="e">
            <v>#N/A</v>
          </cell>
          <cell r="D39" t="e">
            <v>#N/A</v>
          </cell>
          <cell r="E39" t="e">
            <v>#N/A</v>
          </cell>
          <cell r="F39" t="e">
            <v>#N/A</v>
          </cell>
          <cell r="G39" t="e">
            <v>#N/A</v>
          </cell>
          <cell r="H39" t="e">
            <v>#N/A</v>
          </cell>
          <cell r="I39">
            <v>24.863799999999998</v>
          </cell>
          <cell r="J39">
            <v>37.281516742399994</v>
          </cell>
          <cell r="K39">
            <v>40.650348112284163</v>
          </cell>
          <cell r="L39">
            <v>41.619059934247147</v>
          </cell>
          <cell r="M39">
            <v>42.993177131227718</v>
          </cell>
          <cell r="N39">
            <v>38.119476208800002</v>
          </cell>
          <cell r="O39">
            <v>39.496320757152006</v>
          </cell>
          <cell r="P39">
            <v>40.609375087438089</v>
          </cell>
          <cell r="Q39">
            <v>41.174775590935603</v>
          </cell>
          <cell r="R39">
            <v>41.762792114573038</v>
          </cell>
          <cell r="S39">
            <v>42.374329299155953</v>
          </cell>
          <cell r="T39">
            <v>43.010327971122194</v>
          </cell>
        </row>
        <row r="40">
          <cell r="B40" t="e">
            <v>#N/A</v>
          </cell>
          <cell r="C40" t="e">
            <v>#N/A</v>
          </cell>
          <cell r="D40" t="e">
            <v>#N/A</v>
          </cell>
          <cell r="E40" t="e">
            <v>#N/A</v>
          </cell>
          <cell r="F40" t="e">
            <v>#N/A</v>
          </cell>
          <cell r="G40" t="e">
            <v>#N/A</v>
          </cell>
          <cell r="H40" t="e">
            <v>#N/A</v>
          </cell>
          <cell r="I40">
            <v>23.9148</v>
          </cell>
          <cell r="J40">
            <v>35.858016742399997</v>
          </cell>
          <cell r="K40">
            <v>39.416648112284157</v>
          </cell>
          <cell r="L40">
            <v>40.385359934247155</v>
          </cell>
          <cell r="M40">
            <v>41.759477131227726</v>
          </cell>
          <cell r="N40">
            <v>36.885776208800003</v>
          </cell>
          <cell r="O40">
            <v>38.547320757152001</v>
          </cell>
          <cell r="P40">
            <v>39.660375087438091</v>
          </cell>
          <cell r="Q40">
            <v>40.225775590935612</v>
          </cell>
          <cell r="R40">
            <v>40.81379211457304</v>
          </cell>
          <cell r="S40">
            <v>41.425329299155955</v>
          </cell>
          <cell r="T40">
            <v>42.061327971122189</v>
          </cell>
        </row>
        <row r="42">
          <cell r="B42" t="e">
            <v>#N/A</v>
          </cell>
          <cell r="C42" t="e">
            <v>#N/A</v>
          </cell>
          <cell r="D42" t="e">
            <v>#N/A</v>
          </cell>
          <cell r="E42" t="e">
            <v>#N/A</v>
          </cell>
          <cell r="F42" t="e">
            <v>#N/A</v>
          </cell>
          <cell r="G42" t="e">
            <v>#N/A</v>
          </cell>
          <cell r="H42" t="e">
            <v>#N/A</v>
          </cell>
          <cell r="I42">
            <v>30.859399999999997</v>
          </cell>
          <cell r="J42">
            <v>43.633958751199998</v>
          </cell>
          <cell r="K42">
            <v>45.903379928193601</v>
          </cell>
          <cell r="L42">
            <v>46.940422953957253</v>
          </cell>
          <cell r="M42">
            <v>47.510448068273917</v>
          </cell>
          <cell r="N42">
            <v>41.583191906215383</v>
          </cell>
          <cell r="O42">
            <v>41.99496896707938</v>
          </cell>
          <cell r="P42">
            <v>42.099517110377946</v>
          </cell>
          <cell r="Q42">
            <v>42.329095179408448</v>
          </cell>
          <cell r="R42">
            <v>42.468588371200177</v>
          </cell>
          <cell r="S42">
            <v>42.626609290663559</v>
          </cell>
          <cell r="T42">
            <v>42.911799046905493</v>
          </cell>
        </row>
        <row r="43">
          <cell r="B43" t="e">
            <v>#N/A</v>
          </cell>
          <cell r="C43" t="e">
            <v>#N/A</v>
          </cell>
          <cell r="D43" t="e">
            <v>#N/A</v>
          </cell>
          <cell r="E43" t="e">
            <v>#N/A</v>
          </cell>
          <cell r="F43" t="e">
            <v>#N/A</v>
          </cell>
          <cell r="G43" t="e">
            <v>#N/A</v>
          </cell>
          <cell r="H43" t="e">
            <v>#N/A</v>
          </cell>
          <cell r="I43">
            <v>33.017400000000002</v>
          </cell>
          <cell r="J43">
            <v>45.252458751200002</v>
          </cell>
          <cell r="K43">
            <v>48.06137992819361</v>
          </cell>
          <cell r="L43">
            <v>49.098422953957254</v>
          </cell>
          <cell r="M43">
            <v>49.668448068273904</v>
          </cell>
          <cell r="N43">
            <v>43.741191906215391</v>
          </cell>
          <cell r="O43">
            <v>44.152968967079381</v>
          </cell>
          <cell r="P43">
            <v>44.257517110377947</v>
          </cell>
          <cell r="Q43">
            <v>44.487095179408449</v>
          </cell>
          <cell r="R43">
            <v>44.626588371200164</v>
          </cell>
          <cell r="S43">
            <v>44.78460929066356</v>
          </cell>
          <cell r="T43">
            <v>45.069799046905487</v>
          </cell>
        </row>
        <row r="46">
          <cell r="B46" t="e">
            <v>#N/A</v>
          </cell>
          <cell r="C46" t="e">
            <v>#N/A</v>
          </cell>
          <cell r="D46" t="e">
            <v>#N/A</v>
          </cell>
          <cell r="E46" t="e">
            <v>#N/A</v>
          </cell>
          <cell r="F46" t="e">
            <v>#N/A</v>
          </cell>
          <cell r="G46" t="e">
            <v>#N/A</v>
          </cell>
          <cell r="H46" t="e">
            <v>#N/A</v>
          </cell>
          <cell r="I46">
            <v>25.623000000000001</v>
          </cell>
          <cell r="J46">
            <v>38.799916742399986</v>
          </cell>
          <cell r="K46">
            <v>42.168748112284163</v>
          </cell>
          <cell r="L46">
            <v>43.137459934247161</v>
          </cell>
          <cell r="M46">
            <v>44.511577131227725</v>
          </cell>
          <cell r="N46">
            <v>39.637876208800009</v>
          </cell>
          <cell r="O46">
            <v>41.014720757152006</v>
          </cell>
          <cell r="P46">
            <v>42.127775087438089</v>
          </cell>
          <cell r="Q46">
            <v>42.693175590935617</v>
          </cell>
          <cell r="R46">
            <v>43.281192114573031</v>
          </cell>
          <cell r="S46">
            <v>43.892729299155953</v>
          </cell>
          <cell r="T46">
            <v>44.528727971122194</v>
          </cell>
        </row>
        <row r="47">
          <cell r="B47" t="e">
            <v>#N/A</v>
          </cell>
          <cell r="C47" t="e">
            <v>#N/A</v>
          </cell>
          <cell r="D47" t="e">
            <v>#N/A</v>
          </cell>
          <cell r="E47" t="e">
            <v>#N/A</v>
          </cell>
          <cell r="F47" t="e">
            <v>#N/A</v>
          </cell>
          <cell r="G47" t="e">
            <v>#N/A</v>
          </cell>
          <cell r="H47" t="e">
            <v>#N/A</v>
          </cell>
          <cell r="I47">
            <v>21.352499999999999</v>
          </cell>
          <cell r="J47">
            <v>34.529416742399988</v>
          </cell>
          <cell r="K47">
            <v>37.898248112284165</v>
          </cell>
          <cell r="L47">
            <v>38.866959934247163</v>
          </cell>
          <cell r="M47">
            <v>40.241077131227719</v>
          </cell>
          <cell r="N47">
            <v>35.36737620880001</v>
          </cell>
          <cell r="O47">
            <v>36.744220757152007</v>
          </cell>
          <cell r="P47">
            <v>37.85727508743809</v>
          </cell>
          <cell r="Q47">
            <v>38.422675590935611</v>
          </cell>
          <cell r="R47">
            <v>39.010692114573033</v>
          </cell>
          <cell r="S47">
            <v>39.622229299155961</v>
          </cell>
          <cell r="T47">
            <v>40.258227971122196</v>
          </cell>
        </row>
        <row r="48">
          <cell r="B48" t="e">
            <v>#N/A</v>
          </cell>
          <cell r="C48" t="e">
            <v>#N/A</v>
          </cell>
          <cell r="D48" t="e">
            <v>#N/A</v>
          </cell>
          <cell r="E48" t="e">
            <v>#N/A</v>
          </cell>
          <cell r="F48" t="e">
            <v>#N/A</v>
          </cell>
          <cell r="G48" t="e">
            <v>#N/A</v>
          </cell>
          <cell r="H48" t="e">
            <v>#N/A</v>
          </cell>
          <cell r="I48">
            <v>20.688200000000002</v>
          </cell>
          <cell r="J48">
            <v>33.105916742399991</v>
          </cell>
          <cell r="K48">
            <v>36.664548112284159</v>
          </cell>
          <cell r="L48">
            <v>37.63325993424715</v>
          </cell>
          <cell r="M48">
            <v>39.007377131227727</v>
          </cell>
          <cell r="N48">
            <v>34.133676208799997</v>
          </cell>
          <cell r="O48">
            <v>35.795220757152002</v>
          </cell>
          <cell r="P48">
            <v>36.908275087438085</v>
          </cell>
          <cell r="Q48">
            <v>37.473675590935606</v>
          </cell>
          <cell r="R48">
            <v>38.061692114573034</v>
          </cell>
          <cell r="S48">
            <v>38.673229299155949</v>
          </cell>
          <cell r="T48">
            <v>39.309227971122191</v>
          </cell>
        </row>
        <row r="50">
          <cell r="B50" t="e">
            <v>#N/A</v>
          </cell>
          <cell r="C50" t="e">
            <v>#N/A</v>
          </cell>
          <cell r="D50" t="e">
            <v>#N/A</v>
          </cell>
          <cell r="E50" t="e">
            <v>#N/A</v>
          </cell>
          <cell r="F50" t="e">
            <v>#N/A</v>
          </cell>
          <cell r="G50" t="e">
            <v>#N/A</v>
          </cell>
          <cell r="H50" t="e">
            <v>#N/A</v>
          </cell>
          <cell r="I50">
            <v>27.406599999999997</v>
          </cell>
          <cell r="J50">
            <v>40.828558751200006</v>
          </cell>
          <cell r="K50">
            <v>42.990079928193595</v>
          </cell>
          <cell r="L50">
            <v>44.027122953957253</v>
          </cell>
          <cell r="M50">
            <v>44.59714806827391</v>
          </cell>
          <cell r="N50">
            <v>38.777791906215384</v>
          </cell>
          <cell r="O50">
            <v>39.189568967079389</v>
          </cell>
          <cell r="P50">
            <v>39.29411711037794</v>
          </cell>
          <cell r="Q50">
            <v>39.415795179408441</v>
          </cell>
          <cell r="R50">
            <v>39.663188371200171</v>
          </cell>
          <cell r="S50">
            <v>39.821209290663568</v>
          </cell>
          <cell r="T50">
            <v>39.998499046905494</v>
          </cell>
        </row>
        <row r="51">
          <cell r="B51" t="e">
            <v>#N/A</v>
          </cell>
          <cell r="C51" t="e">
            <v>#N/A</v>
          </cell>
          <cell r="D51" t="e">
            <v>#N/A</v>
          </cell>
          <cell r="E51" t="e">
            <v>#N/A</v>
          </cell>
          <cell r="F51" t="e">
            <v>#N/A</v>
          </cell>
          <cell r="G51" t="e">
            <v>#N/A</v>
          </cell>
          <cell r="H51" t="e">
            <v>#N/A</v>
          </cell>
          <cell r="I51">
            <v>33.017400000000002</v>
          </cell>
          <cell r="J51">
            <v>44.820858751199999</v>
          </cell>
          <cell r="K51">
            <v>46.982379928193616</v>
          </cell>
          <cell r="L51">
            <v>48.01942295395726</v>
          </cell>
          <cell r="M51">
            <v>48.58944806827391</v>
          </cell>
          <cell r="N51">
            <v>42.770091906215391</v>
          </cell>
          <cell r="O51">
            <v>43.181868967079382</v>
          </cell>
          <cell r="P51">
            <v>43.286417110377954</v>
          </cell>
          <cell r="Q51">
            <v>43.408095179408456</v>
          </cell>
          <cell r="R51">
            <v>43.655488371200171</v>
          </cell>
          <cell r="S51">
            <v>43.813509290663561</v>
          </cell>
          <cell r="T51">
            <v>43.990799046905487</v>
          </cell>
        </row>
        <row r="54">
          <cell r="B54" t="e">
            <v>#N/A</v>
          </cell>
          <cell r="C54" t="e">
            <v>#N/A</v>
          </cell>
          <cell r="D54" t="e">
            <v>#N/A</v>
          </cell>
          <cell r="E54" t="e">
            <v>#N/A</v>
          </cell>
          <cell r="F54" t="e">
            <v>#N/A</v>
          </cell>
          <cell r="G54" t="e">
            <v>#N/A</v>
          </cell>
          <cell r="H54" t="e">
            <v>#N/A</v>
          </cell>
          <cell r="I54">
            <v>28.185299999999998</v>
          </cell>
          <cell r="J54">
            <v>40.887716742400002</v>
          </cell>
          <cell r="K54">
            <v>44.446348112284163</v>
          </cell>
          <cell r="L54">
            <v>45.415059934247161</v>
          </cell>
          <cell r="M54">
            <v>46.789177131227717</v>
          </cell>
          <cell r="N54">
            <v>41.915476208800008</v>
          </cell>
          <cell r="O54">
            <v>41.679020757152017</v>
          </cell>
          <cell r="P54">
            <v>42.7920750874381</v>
          </cell>
          <cell r="Q54">
            <v>43.357475590935614</v>
          </cell>
          <cell r="R54">
            <v>43.945492114573042</v>
          </cell>
          <cell r="S54">
            <v>44.557029299155964</v>
          </cell>
          <cell r="T54">
            <v>45.193027971122206</v>
          </cell>
        </row>
        <row r="55">
          <cell r="B55" t="e">
            <v>#N/A</v>
          </cell>
          <cell r="C55" t="e">
            <v>#N/A</v>
          </cell>
          <cell r="D55" t="e">
            <v>#N/A</v>
          </cell>
          <cell r="E55" t="e">
            <v>#N/A</v>
          </cell>
          <cell r="F55" t="e">
            <v>#N/A</v>
          </cell>
          <cell r="G55" t="e">
            <v>#N/A</v>
          </cell>
          <cell r="H55" t="e">
            <v>#N/A</v>
          </cell>
          <cell r="I55">
            <v>24.389299999999999</v>
          </cell>
          <cell r="J55">
            <v>37.091716742399996</v>
          </cell>
          <cell r="K55">
            <v>40.650348112284163</v>
          </cell>
          <cell r="L55">
            <v>41.619059934247147</v>
          </cell>
          <cell r="M55">
            <v>42.993177131227718</v>
          </cell>
          <cell r="N55">
            <v>38.119476208800002</v>
          </cell>
          <cell r="O55">
            <v>39.306520757152001</v>
          </cell>
          <cell r="P55">
            <v>40.419575087438083</v>
          </cell>
          <cell r="Q55">
            <v>40.984975590935612</v>
          </cell>
          <cell r="R55">
            <v>41.572992114573033</v>
          </cell>
          <cell r="S55">
            <v>42.184529299155955</v>
          </cell>
          <cell r="T55">
            <v>42.820527971122196</v>
          </cell>
        </row>
        <row r="56">
          <cell r="B56" t="e">
            <v>#N/A</v>
          </cell>
          <cell r="C56" t="e">
            <v>#N/A</v>
          </cell>
          <cell r="D56" t="e">
            <v>#N/A</v>
          </cell>
          <cell r="E56" t="e">
            <v>#N/A</v>
          </cell>
          <cell r="F56" t="e">
            <v>#N/A</v>
          </cell>
          <cell r="G56" t="e">
            <v>#N/A</v>
          </cell>
          <cell r="H56" t="e">
            <v>#N/A</v>
          </cell>
          <cell r="I56">
            <v>23.725000000000001</v>
          </cell>
          <cell r="J56">
            <v>35.668216742399991</v>
          </cell>
          <cell r="K56">
            <v>39.226848112284159</v>
          </cell>
          <cell r="L56">
            <v>40.19555993424715</v>
          </cell>
          <cell r="M56">
            <v>41.569677131227721</v>
          </cell>
          <cell r="N56">
            <v>36.695976208799998</v>
          </cell>
          <cell r="O56">
            <v>38.357520757152002</v>
          </cell>
          <cell r="P56">
            <v>39.470575087438085</v>
          </cell>
          <cell r="Q56">
            <v>40.035975590935607</v>
          </cell>
          <cell r="R56">
            <v>40.623992114573035</v>
          </cell>
          <cell r="S56">
            <v>41.235529299155957</v>
          </cell>
          <cell r="T56">
            <v>41.871527971122198</v>
          </cell>
        </row>
        <row r="58">
          <cell r="B58" t="e">
            <v>#N/A</v>
          </cell>
          <cell r="C58" t="e">
            <v>#N/A</v>
          </cell>
          <cell r="D58" t="e">
            <v>#N/A</v>
          </cell>
          <cell r="E58" t="e">
            <v>#N/A</v>
          </cell>
          <cell r="F58" t="e">
            <v>#N/A</v>
          </cell>
          <cell r="G58" t="e">
            <v>#N/A</v>
          </cell>
          <cell r="H58" t="e">
            <v>#N/A</v>
          </cell>
          <cell r="I58">
            <v>34.959600000000002</v>
          </cell>
          <cell r="J58">
            <v>46.115658751200002</v>
          </cell>
          <cell r="K58">
            <v>48.385079928193605</v>
          </cell>
          <cell r="L58">
            <v>49.422122953957256</v>
          </cell>
          <cell r="M58">
            <v>49.992148068273899</v>
          </cell>
          <cell r="N58">
            <v>44.064891906215387</v>
          </cell>
          <cell r="O58">
            <v>44.476668967079377</v>
          </cell>
          <cell r="P58">
            <v>44.581217110377949</v>
          </cell>
          <cell r="Q58">
            <v>44.810795179408444</v>
          </cell>
          <cell r="R58">
            <v>44.950288371200173</v>
          </cell>
          <cell r="S58">
            <v>45.108309290663556</v>
          </cell>
          <cell r="T58">
            <v>45.393499046905482</v>
          </cell>
        </row>
        <row r="59">
          <cell r="B59" t="e">
            <v>#N/A</v>
          </cell>
          <cell r="C59" t="e">
            <v>#N/A</v>
          </cell>
          <cell r="D59" t="e">
            <v>#N/A</v>
          </cell>
          <cell r="E59" t="e">
            <v>#N/A</v>
          </cell>
          <cell r="F59" t="e">
            <v>#N/A</v>
          </cell>
          <cell r="G59" t="e">
            <v>#N/A</v>
          </cell>
          <cell r="H59" t="e">
            <v>#N/A</v>
          </cell>
          <cell r="I59">
            <v>30.643599999999999</v>
          </cell>
          <cell r="J59">
            <v>43.418158751200004</v>
          </cell>
          <cell r="K59">
            <v>45.687579928193614</v>
          </cell>
          <cell r="L59">
            <v>46.724622953957265</v>
          </cell>
          <cell r="M59">
            <v>47.294648068273908</v>
          </cell>
          <cell r="N59">
            <v>41.367391906215381</v>
          </cell>
          <cell r="O59">
            <v>41.779168967079386</v>
          </cell>
          <cell r="P59">
            <v>41.883717110377944</v>
          </cell>
          <cell r="Q59">
            <v>42.113295179408453</v>
          </cell>
          <cell r="R59">
            <v>42.252788371200175</v>
          </cell>
          <cell r="S59">
            <v>42.410809290663565</v>
          </cell>
          <cell r="T59">
            <v>42.695999046905484</v>
          </cell>
        </row>
      </sheetData>
      <sheetData sheetId="21"/>
      <sheetData sheetId="22"/>
      <sheetData sheetId="23"/>
      <sheetData sheetId="24"/>
      <sheetData sheetId="25"/>
      <sheetData sheetId="26"/>
      <sheetData sheetId="27"/>
      <sheetData sheetId="28"/>
      <sheetData sheetId="29"/>
      <sheetData sheetId="30"/>
      <sheetData sheetId="31"/>
      <sheetData sheetId="32">
        <row r="35">
          <cell r="B35" t="str">
            <v>%</v>
          </cell>
          <cell r="C35" t="str">
            <v>Бюджет</v>
          </cell>
          <cell r="F35">
            <v>-6.0000000000000001E-3</v>
          </cell>
          <cell r="G35">
            <v>6.0000000000000001E-3</v>
          </cell>
          <cell r="H35">
            <v>1.7000000000000001E-2</v>
          </cell>
          <cell r="I35">
            <v>2.1000000000000001E-2</v>
          </cell>
          <cell r="J35">
            <v>2.1000000000000001E-2</v>
          </cell>
          <cell r="K35">
            <v>2.1000000000000001E-2</v>
          </cell>
          <cell r="L35">
            <v>2.1000000000000001E-2</v>
          </cell>
          <cell r="M35">
            <v>2.1000000000000001E-2</v>
          </cell>
          <cell r="N35">
            <v>2.1000000000000001E-2</v>
          </cell>
          <cell r="O35">
            <v>2.1000000000000001E-2</v>
          </cell>
        </row>
        <row r="36">
          <cell r="B36" t="str">
            <v>%</v>
          </cell>
          <cell r="C36" t="str">
            <v>Низкий</v>
          </cell>
          <cell r="F36">
            <v>-1.84505146437672E-2</v>
          </cell>
          <cell r="G36">
            <v>-6.3441434092119664E-3</v>
          </cell>
          <cell r="H36">
            <v>1.111372566682034E-2</v>
          </cell>
          <cell r="I36">
            <v>1.2777261292012065E-2</v>
          </cell>
          <cell r="J36">
            <v>1.2842664480353871E-2</v>
          </cell>
          <cell r="K36">
            <v>1.2588541717289958E-2</v>
          </cell>
          <cell r="L36">
            <v>1.4971443796814032E-2</v>
          </cell>
          <cell r="M36">
            <v>1.5745512794792083E-2</v>
          </cell>
          <cell r="N36">
            <v>1.4230577415732748E-2</v>
          </cell>
          <cell r="O36">
            <v>1.450471440192791E-2</v>
          </cell>
        </row>
        <row r="37">
          <cell r="B37" t="str">
            <v>%</v>
          </cell>
          <cell r="C37" t="str">
            <v>Базовый</v>
          </cell>
          <cell r="F37">
            <v>1.1425272835313301E-3</v>
          </cell>
          <cell r="G37">
            <v>6.854487095323103E-3</v>
          </cell>
          <cell r="H37">
            <v>1.6583520138290453E-2</v>
          </cell>
          <cell r="I37">
            <v>1.9549492095942922E-2</v>
          </cell>
          <cell r="J37">
            <v>2.1093006984172602E-2</v>
          </cell>
          <cell r="K37">
            <v>1.8505503307260973E-2</v>
          </cell>
          <cell r="L37">
            <v>1.8856625327561494E-2</v>
          </cell>
          <cell r="M37">
            <v>1.8699066887758464E-2</v>
          </cell>
          <cell r="N37">
            <v>1.7400576804376788E-2</v>
          </cell>
          <cell r="O37">
            <v>1.7302357570798899E-2</v>
          </cell>
        </row>
        <row r="38">
          <cell r="B38" t="str">
            <v>%</v>
          </cell>
          <cell r="C38" t="str">
            <v>Высокий</v>
          </cell>
          <cell r="F38">
            <v>1.2822970114843998E-2</v>
          </cell>
          <cell r="G38">
            <v>1.8289862528376943E-2</v>
          </cell>
          <cell r="H38">
            <v>2.3278419489979996E-2</v>
          </cell>
          <cell r="I38">
            <v>2.5483467792819292E-2</v>
          </cell>
          <cell r="J38">
            <v>2.65189892732276E-2</v>
          </cell>
          <cell r="K38">
            <v>2.6027714006485292E-2</v>
          </cell>
          <cell r="L38">
            <v>2.5843456466354997E-2</v>
          </cell>
          <cell r="M38">
            <v>2.5281678529152751E-2</v>
          </cell>
          <cell r="N38">
            <v>2.3237173346216666E-2</v>
          </cell>
          <cell r="O38">
            <v>2.1548106871233097E-2</v>
          </cell>
        </row>
      </sheetData>
      <sheetData sheetId="33"/>
      <sheetData sheetId="34"/>
      <sheetData sheetId="3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Result real"/>
      <sheetName val="Список показателей"/>
      <sheetName val="Коэфф.барр."/>
      <sheetName val="Транспорт"/>
      <sheetName val="NetBack"/>
      <sheetName val="Новый порт"/>
      <sheetName val="Приразломное"/>
      <sheetName val="Нетбэк Арктикгаз"/>
      <sheetName val="Нортгаз"/>
      <sheetName val="Выбор сценария"/>
      <sheetName val="Сценарии ГПН"/>
      <sheetName val="Чувствительность"/>
      <sheetName val="Цена на нефть, USD"/>
      <sheetName val="Инфляция"/>
      <sheetName val="Фин ставки"/>
      <sheetName val="Налоги"/>
      <sheetName val="НДПИ газ"/>
      <sheetName val="Акцизы"/>
      <sheetName val="Премии ВР"/>
      <sheetName val="Газ"/>
      <sheetName val="Прогноз цен"/>
      <sheetName val="Крупноопт.цены"/>
      <sheetName val="Эксп.альт."/>
      <sheetName val="Цена АЗС"/>
      <sheetName val="Маржа"/>
      <sheetName val="Маржа ДРП (2015)"/>
      <sheetName val="Маржа ДРП (2016)_АИ"/>
      <sheetName val="Маржа ДРП (2016)_ДТ"/>
      <sheetName val="Маржа ДРП (2016)_АИ (2)"/>
      <sheetName val="Маржа ДРП (2016)_ДТ (2)"/>
      <sheetName val="NetBack NOM"/>
      <sheetName val="Новый порт_2017_8,1 НОМ"/>
      <sheetName val="Приразломное НОМ"/>
      <sheetName val="Комм."/>
      <sheetName val="Нефтегазовые доходы"/>
      <sheetName val="Бюджет РФ"/>
      <sheetName val="Бюджет РФ-из закона"/>
      <sheetName val="Бюджет2017"/>
      <sheetName val="ставки фрахта"/>
    </sheetNames>
    <sheetDataSet>
      <sheetData sheetId="0"/>
      <sheetData sheetId="1"/>
      <sheetData sheetId="2"/>
      <sheetData sheetId="3"/>
      <sheetData sheetId="4"/>
      <sheetData sheetId="5"/>
      <sheetData sheetId="6">
        <row r="46">
          <cell r="A46" t="str">
            <v>Профиль Приразломное ИК ГНШ 26.12.2019</v>
          </cell>
        </row>
      </sheetData>
      <sheetData sheetId="7"/>
      <sheetData sheetId="8"/>
      <sheetData sheetId="9"/>
      <sheetData sheetId="10"/>
      <sheetData sheetId="11"/>
      <sheetData sheetId="12"/>
      <sheetData sheetId="13">
        <row r="12">
          <cell r="B12">
            <v>110.79174418604659</v>
          </cell>
          <cell r="C12">
            <v>108.29715953307399</v>
          </cell>
          <cell r="D12">
            <v>97.900739299610905</v>
          </cell>
          <cell r="E12">
            <v>51.393852140077833</v>
          </cell>
          <cell r="F12">
            <v>42.058287937743202</v>
          </cell>
          <cell r="G12">
            <v>53.287782101167259</v>
          </cell>
          <cell r="H12">
            <v>70.100901960784313</v>
          </cell>
          <cell r="I12">
            <v>48</v>
          </cell>
          <cell r="J12">
            <v>57</v>
          </cell>
          <cell r="K12">
            <v>48.5</v>
          </cell>
          <cell r="L12">
            <v>48.5</v>
          </cell>
          <cell r="M12">
            <v>48.5</v>
          </cell>
          <cell r="N12">
            <v>48.5</v>
          </cell>
          <cell r="O12">
            <v>48.5</v>
          </cell>
          <cell r="P12">
            <v>48.5</v>
          </cell>
          <cell r="Q12">
            <v>48.5</v>
          </cell>
          <cell r="R12">
            <v>48.5</v>
          </cell>
          <cell r="S12">
            <v>48.5</v>
          </cell>
          <cell r="T12">
            <v>48.5</v>
          </cell>
          <cell r="U12">
            <v>48.5</v>
          </cell>
          <cell r="V12">
            <v>48.5</v>
          </cell>
          <cell r="W12">
            <v>48.5</v>
          </cell>
          <cell r="X12">
            <v>48.5</v>
          </cell>
          <cell r="Y12">
            <v>48.5</v>
          </cell>
        </row>
      </sheetData>
      <sheetData sheetId="14"/>
      <sheetData sheetId="15"/>
      <sheetData sheetId="16">
        <row r="27">
          <cell r="B27">
            <v>374</v>
          </cell>
          <cell r="C27">
            <v>394</v>
          </cell>
          <cell r="D27">
            <v>343.1</v>
          </cell>
          <cell r="E27" t="e">
            <v>#N/A</v>
          </cell>
          <cell r="F27" t="e">
            <v>#N/A</v>
          </cell>
          <cell r="G27">
            <v>91.1</v>
          </cell>
          <cell r="H27">
            <v>127.9</v>
          </cell>
          <cell r="I27">
            <v>66.2</v>
          </cell>
          <cell r="J27">
            <v>66.2</v>
          </cell>
          <cell r="K27">
            <v>40.299999999999997</v>
          </cell>
          <cell r="L27">
            <v>26.8</v>
          </cell>
          <cell r="M27">
            <v>13.4</v>
          </cell>
          <cell r="N27">
            <v>0</v>
          </cell>
          <cell r="O27">
            <v>0</v>
          </cell>
          <cell r="P27">
            <v>0</v>
          </cell>
          <cell r="Q27">
            <v>0</v>
          </cell>
          <cell r="R27">
            <v>0</v>
          </cell>
          <cell r="S27">
            <v>0</v>
          </cell>
          <cell r="T27">
            <v>0</v>
          </cell>
          <cell r="U27">
            <v>0</v>
          </cell>
          <cell r="V27">
            <v>0</v>
          </cell>
          <cell r="W27">
            <v>0</v>
          </cell>
          <cell r="X27">
            <v>0</v>
          </cell>
          <cell r="Y27">
            <v>0</v>
          </cell>
        </row>
      </sheetData>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Инструкция"/>
      <sheetName val="Тех.листы&gt;&gt;"/>
      <sheetName val="Макра"/>
      <sheetName val="Sys"/>
      <sheetName val="&lt;&lt;Тех.листы"/>
      <sheetName val="Шаблоны&gt;&gt;"/>
      <sheetName val="Согласование"/>
      <sheetName val="РП"/>
      <sheetName val="РП (MVP)"/>
      <sheetName val="РП (РиТ1)"/>
      <sheetName val="РП (РиТ2)"/>
      <sheetName val="РП (РиТ3)"/>
      <sheetName val="РП (РиТ4)"/>
      <sheetName val="РП (РиТ5)"/>
      <sheetName val="ДКПЭ"/>
      <sheetName val="Бюджет"/>
      <sheetName val="&lt;&lt;Шаблоны"/>
      <sheetName val="ИД"/>
      <sheetName val="Проекты&gt;&gt;"/>
      <sheetName val="КПЭ"/>
      <sheetName val="Пользователи"/>
      <sheetName val="Расчет"/>
      <sheetName val="&lt;&lt;Проекты"/>
      <sheetName val="Оригинал_ИД"/>
    </sheetNames>
    <sheetDataSet>
      <sheetData sheetId="0"/>
      <sheetData sheetId="1"/>
      <sheetData sheetId="2"/>
      <sheetData sheetId="3"/>
      <sheetData sheetId="4"/>
      <sheetData sheetId="5"/>
      <sheetData sheetId="6"/>
      <sheetData sheetId="7">
        <row r="16">
          <cell r="B16" t="str">
            <v>Эффекты</v>
          </cell>
        </row>
      </sheetData>
      <sheetData sheetId="8">
        <row r="16">
          <cell r="B16" t="str">
            <v>Эффекты</v>
          </cell>
        </row>
      </sheetData>
      <sheetData sheetId="9">
        <row r="16">
          <cell r="B16" t="str">
            <v>Эффекты</v>
          </cell>
        </row>
      </sheetData>
      <sheetData sheetId="10">
        <row r="16">
          <cell r="B16" t="str">
            <v>Эффекты</v>
          </cell>
        </row>
      </sheetData>
      <sheetData sheetId="11">
        <row r="11">
          <cell r="D11">
            <v>0</v>
          </cell>
          <cell r="E11">
            <v>0</v>
          </cell>
        </row>
        <row r="12">
          <cell r="D12" t="e">
            <v>#DIV/0!</v>
          </cell>
          <cell r="E12" t="e">
            <v>#DIV/0!</v>
          </cell>
        </row>
        <row r="13">
          <cell r="D13" t="str">
            <v/>
          </cell>
          <cell r="E13" t="str">
            <v/>
          </cell>
        </row>
        <row r="14">
          <cell r="D14">
            <v>0</v>
          </cell>
          <cell r="E14">
            <v>0</v>
          </cell>
        </row>
      </sheetData>
      <sheetData sheetId="12">
        <row r="11">
          <cell r="D11">
            <v>0</v>
          </cell>
          <cell r="E11">
            <v>0</v>
          </cell>
        </row>
        <row r="12">
          <cell r="D12" t="e">
            <v>#DIV/0!</v>
          </cell>
          <cell r="E12" t="e">
            <v>#DIV/0!</v>
          </cell>
        </row>
        <row r="13">
          <cell r="D13" t="str">
            <v/>
          </cell>
          <cell r="E13" t="str">
            <v/>
          </cell>
        </row>
        <row r="14">
          <cell r="D14">
            <v>0</v>
          </cell>
          <cell r="E14">
            <v>0</v>
          </cell>
        </row>
      </sheetData>
      <sheetData sheetId="13">
        <row r="11">
          <cell r="D11">
            <v>0</v>
          </cell>
          <cell r="E11">
            <v>0</v>
          </cell>
        </row>
        <row r="12">
          <cell r="D12" t="e">
            <v>#DIV/0!</v>
          </cell>
          <cell r="E12" t="e">
            <v>#DIV/0!</v>
          </cell>
        </row>
        <row r="13">
          <cell r="D13" t="str">
            <v/>
          </cell>
          <cell r="E13" t="str">
            <v/>
          </cell>
        </row>
        <row r="14">
          <cell r="D14">
            <v>0</v>
          </cell>
          <cell r="E14">
            <v>0</v>
          </cell>
        </row>
      </sheetData>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s"/>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Бенч_As is"/>
      <sheetName val="Бенч_To be"/>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Оглавление"/>
      <sheetName val="Программа-&gt;&gt;"/>
      <sheetName val="УпД_ПЛ"/>
      <sheetName val="УпД_Резюме"/>
      <sheetName val="УпД_Дерево_КПЭ"/>
      <sheetName val="УпД_Дерево_КПЭ_support"/>
      <sheetName val="Fact_KPI_1-3_9m2021"/>
      <sheetName val="УпД_ИД"/>
      <sheetName val="Проекты-&gt;&gt;"/>
      <sheetName val="НСИ-&gt;&gt;"/>
      <sheetName val="1859_ИД"/>
      <sheetName val="1859_Расчет"/>
      <sheetName val="1859_Резюме"/>
      <sheetName val="Д_БРД-&gt;&gt;"/>
      <sheetName val="1870_ИД"/>
      <sheetName val="1870_Расчет"/>
      <sheetName val="1870_Резюме"/>
      <sheetName val="PRO-&gt;&gt;"/>
      <sheetName val="1865_ИД"/>
      <sheetName val="1865_Расчет"/>
      <sheetName val="1865_Резюме"/>
      <sheetName val="DM-&gt;&gt;"/>
      <sheetName val="1747_ИД"/>
      <sheetName val="1747_Расчет"/>
      <sheetName val="1747_Резюме"/>
      <sheetName val="Миграция-&gt;&gt;"/>
      <sheetName val="1871_ИД"/>
      <sheetName val="1871_Расчет"/>
      <sheetName val="1871_Резюме"/>
      <sheetName val="СВД-&gt;&gt;"/>
      <sheetName val="1441_ИД"/>
      <sheetName val="1441_Расчет"/>
      <sheetName val="1441_Резюме"/>
      <sheetName val="RHD-&gt;&gt;"/>
      <sheetName val="1576 ИД"/>
      <sheetName val="1576_Расчет"/>
      <sheetName val="1576_Резюме"/>
      <sheetName val="Прочие ИД"/>
      <sheetName val="Old-&gt;&gt;"/>
      <sheetName val="КПЭ_202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6BDC6-91BF-2C43-B553-929717210409}">
  <dimension ref="A1:CA506"/>
  <sheetViews>
    <sheetView workbookViewId="0"/>
    <sheetView workbookViewId="1"/>
  </sheetViews>
  <sheetFormatPr baseColWidth="10" defaultColWidth="0" defaultRowHeight="16" zeroHeight="1" outlineLevelCol="1"/>
  <cols>
    <col min="1" max="1" width="26.1640625" style="803" customWidth="1"/>
    <col min="2" max="2" width="18.6640625" style="803" customWidth="1"/>
    <col min="3" max="3" width="25.33203125" style="803" customWidth="1"/>
    <col min="4" max="4" width="24.33203125" customWidth="1"/>
    <col min="5" max="5" width="31" customWidth="1"/>
    <col min="6" max="7" width="10.83203125" customWidth="1"/>
    <col min="8" max="8" width="9.83203125" customWidth="1" outlineLevel="1"/>
    <col min="9" max="9" width="10.83203125" customWidth="1"/>
    <col min="10" max="10" width="11.83203125" customWidth="1"/>
    <col min="11" max="44" width="10.83203125" customWidth="1"/>
    <col min="45" max="77" width="0" hidden="1" customWidth="1"/>
    <col min="80" max="16384" width="10.83203125" hidden="1"/>
  </cols>
  <sheetData>
    <row r="1" spans="1:45" ht="39.5" customHeight="1">
      <c r="A1" s="426" t="s">
        <v>1040</v>
      </c>
      <c r="B1" s="426" t="s">
        <v>1041</v>
      </c>
      <c r="C1" s="426" t="s">
        <v>1042</v>
      </c>
      <c r="D1" s="426" t="s">
        <v>16</v>
      </c>
      <c r="E1" s="426" t="s">
        <v>15</v>
      </c>
      <c r="F1" s="426" t="s">
        <v>13</v>
      </c>
      <c r="G1" s="6" t="s">
        <v>10</v>
      </c>
      <c r="H1" s="6" t="s">
        <v>1247</v>
      </c>
      <c r="I1" s="6">
        <v>2015</v>
      </c>
      <c r="J1" s="6">
        <v>2016</v>
      </c>
      <c r="K1" s="5">
        <f>J1+1</f>
        <v>2017</v>
      </c>
      <c r="L1" s="5">
        <f t="shared" ref="L1:AR1" si="0">K1+1</f>
        <v>2018</v>
      </c>
      <c r="M1" s="5">
        <f t="shared" si="0"/>
        <v>2019</v>
      </c>
      <c r="N1" s="5">
        <f t="shared" si="0"/>
        <v>2020</v>
      </c>
      <c r="O1" s="5">
        <f t="shared" si="0"/>
        <v>2021</v>
      </c>
      <c r="P1" s="5">
        <f t="shared" si="0"/>
        <v>2022</v>
      </c>
      <c r="Q1" s="5">
        <f t="shared" si="0"/>
        <v>2023</v>
      </c>
      <c r="R1" s="5">
        <f t="shared" si="0"/>
        <v>2024</v>
      </c>
      <c r="S1" s="5">
        <f t="shared" si="0"/>
        <v>2025</v>
      </c>
      <c r="T1" s="5">
        <f t="shared" si="0"/>
        <v>2026</v>
      </c>
      <c r="U1" s="5">
        <f t="shared" si="0"/>
        <v>2027</v>
      </c>
      <c r="V1" s="5">
        <f t="shared" si="0"/>
        <v>2028</v>
      </c>
      <c r="W1" s="5">
        <f t="shared" si="0"/>
        <v>2029</v>
      </c>
      <c r="X1" s="5">
        <f t="shared" si="0"/>
        <v>2030</v>
      </c>
      <c r="Y1" s="5">
        <f t="shared" si="0"/>
        <v>2031</v>
      </c>
      <c r="Z1" s="5">
        <f t="shared" si="0"/>
        <v>2032</v>
      </c>
      <c r="AA1" s="5">
        <f t="shared" si="0"/>
        <v>2033</v>
      </c>
      <c r="AB1" s="5">
        <f t="shared" si="0"/>
        <v>2034</v>
      </c>
      <c r="AC1" s="5">
        <f t="shared" si="0"/>
        <v>2035</v>
      </c>
      <c r="AD1" s="5">
        <f t="shared" si="0"/>
        <v>2036</v>
      </c>
      <c r="AE1" s="5">
        <f t="shared" si="0"/>
        <v>2037</v>
      </c>
      <c r="AF1" s="5">
        <f t="shared" si="0"/>
        <v>2038</v>
      </c>
      <c r="AG1" s="5">
        <f t="shared" si="0"/>
        <v>2039</v>
      </c>
      <c r="AH1" s="5">
        <f t="shared" si="0"/>
        <v>2040</v>
      </c>
      <c r="AI1" s="5">
        <f t="shared" si="0"/>
        <v>2041</v>
      </c>
      <c r="AJ1" s="5">
        <f t="shared" si="0"/>
        <v>2042</v>
      </c>
      <c r="AK1" s="5">
        <f t="shared" si="0"/>
        <v>2043</v>
      </c>
      <c r="AL1" s="5">
        <f t="shared" si="0"/>
        <v>2044</v>
      </c>
      <c r="AM1" s="5">
        <f t="shared" si="0"/>
        <v>2045</v>
      </c>
      <c r="AN1" s="5">
        <f t="shared" si="0"/>
        <v>2046</v>
      </c>
      <c r="AO1" s="5">
        <f t="shared" si="0"/>
        <v>2047</v>
      </c>
      <c r="AP1" s="5">
        <f t="shared" si="0"/>
        <v>2048</v>
      </c>
      <c r="AQ1" s="5">
        <f t="shared" si="0"/>
        <v>2049</v>
      </c>
      <c r="AR1" s="5">
        <f t="shared" si="0"/>
        <v>2050</v>
      </c>
      <c r="AS1" t="s">
        <v>11</v>
      </c>
    </row>
    <row r="2" spans="1:45" s="802" customFormat="1">
      <c r="A2" s="803" t="s">
        <v>944</v>
      </c>
      <c r="B2" s="803"/>
      <c r="C2" s="803"/>
      <c r="D2" s="803" t="s">
        <v>1154</v>
      </c>
      <c r="E2" s="803" t="s">
        <v>210</v>
      </c>
      <c r="F2" s="803" t="s">
        <v>322</v>
      </c>
      <c r="G2" s="803" t="s">
        <v>350</v>
      </c>
      <c r="H2" s="803" t="str">
        <f>D2&amp;E2&amp;F2</f>
        <v>UMVСокращение расходов на оплату труда ННГ</v>
      </c>
      <c r="I2" s="805">
        <f ca="1">IFERROR(VLOOKUP($H2,INDIRECT("'"&amp;#REF!&amp;"'!"&amp;"$B"&amp;":"&amp;"$BZ"),MATCH(I$1,INDIRECT("'"&amp;#REF!&amp;"'!"&amp;"$B1"&amp;":"&amp;"$BZ1"),FALSE),FALSE),0)</f>
        <v>0</v>
      </c>
      <c r="J2" s="805">
        <f ca="1">IFERROR(VLOOKUP($H2,INDIRECT("'"&amp;#REF!&amp;"'!"&amp;"$B"&amp;":"&amp;"$BZ"),MATCH(J$1,INDIRECT("'"&amp;#REF!&amp;"'!"&amp;"$B1"&amp;":"&amp;"$BZ1"),FALSE),FALSE),0)</f>
        <v>0</v>
      </c>
      <c r="K2" s="805">
        <f ca="1">IFERROR(VLOOKUP($H2,INDIRECT("'"&amp;#REF!&amp;"'!"&amp;"$B"&amp;":"&amp;"$BZ"),MATCH(K$1,INDIRECT("'"&amp;#REF!&amp;"'!"&amp;"$B1"&amp;":"&amp;"$BZ1"),FALSE),FALSE),0)</f>
        <v>0</v>
      </c>
      <c r="L2" s="805">
        <f ca="1">IFERROR(VLOOKUP($H2,INDIRECT("'"&amp;#REF!&amp;"'!"&amp;"$B"&amp;":"&amp;"$BZ"),MATCH(L$1,INDIRECT("'"&amp;#REF!&amp;"'!"&amp;"$B1"&amp;":"&amp;"$BZ1"),FALSE),FALSE),0)</f>
        <v>0</v>
      </c>
      <c r="M2" s="805">
        <f ca="1">IFERROR(VLOOKUP($H2,INDIRECT("'"&amp;#REF!&amp;"'!"&amp;"$B"&amp;":"&amp;"$BZ"),MATCH(M$1,INDIRECT("'"&amp;#REF!&amp;"'!"&amp;"$B1"&amp;":"&amp;"$BZ1"),FALSE),FALSE),0)</f>
        <v>0</v>
      </c>
      <c r="N2" s="805">
        <f ca="1">IFERROR(VLOOKUP($H2,INDIRECT("'"&amp;#REF!&amp;"'!"&amp;"$B"&amp;":"&amp;"$BZ"),MATCH(N$1,INDIRECT("'"&amp;#REF!&amp;"'!"&amp;"$B1"&amp;":"&amp;"$BZ1"),FALSE),FALSE),0)</f>
        <v>0</v>
      </c>
      <c r="O2" s="805">
        <f ca="1">IFERROR(VLOOKUP($H2,INDIRECT("'"&amp;#REF!&amp;"'!"&amp;"$B"&amp;":"&amp;"$BZ"),MATCH(O$1,INDIRECT("'"&amp;#REF!&amp;"'!"&amp;"$B1"&amp;":"&amp;"$BZ1"),FALSE),FALSE),0)</f>
        <v>0</v>
      </c>
      <c r="P2" s="805">
        <f ca="1">IFERROR(VLOOKUP($H2,INDIRECT("'"&amp;#REF!&amp;"'!"&amp;"$B"&amp;":"&amp;"$BZ"),MATCH(P$1,INDIRECT("'"&amp;#REF!&amp;"'!"&amp;"$B1"&amp;":"&amp;"$BZ1"),FALSE),FALSE),0)</f>
        <v>0</v>
      </c>
      <c r="Q2" s="805">
        <f ca="1">IFERROR(VLOOKUP($H2,INDIRECT("'"&amp;#REF!&amp;"'!"&amp;"$B"&amp;":"&amp;"$BZ"),MATCH(Q$1,INDIRECT("'"&amp;#REF!&amp;"'!"&amp;"$B1"&amp;":"&amp;"$BZ1"),FALSE),FALSE),0)</f>
        <v>0</v>
      </c>
      <c r="R2" s="805">
        <f ca="1">IFERROR(VLOOKUP($H2,INDIRECT("'"&amp;#REF!&amp;"'!"&amp;"$B"&amp;":"&amp;"$BZ"),MATCH(R$1,INDIRECT("'"&amp;#REF!&amp;"'!"&amp;"$B1"&amp;":"&amp;"$BZ1"),FALSE),FALSE),0)</f>
        <v>0</v>
      </c>
      <c r="S2" s="805">
        <f ca="1">IFERROR(VLOOKUP($H2,INDIRECT("'"&amp;#REF!&amp;"'!"&amp;"$B"&amp;":"&amp;"$BZ"),MATCH(S$1,INDIRECT("'"&amp;#REF!&amp;"'!"&amp;"$B1"&amp;":"&amp;"$BZ1"),FALSE),FALSE),0)</f>
        <v>0</v>
      </c>
      <c r="T2" s="805">
        <f ca="1">IFERROR(VLOOKUP($H2,INDIRECT("'"&amp;#REF!&amp;"'!"&amp;"$B"&amp;":"&amp;"$BZ"),MATCH(T$1,INDIRECT("'"&amp;#REF!&amp;"'!"&amp;"$B1"&amp;":"&amp;"$BZ1"),FALSE),FALSE),0)</f>
        <v>0</v>
      </c>
      <c r="U2" s="805">
        <f ca="1">IFERROR(VLOOKUP($H2,INDIRECT("'"&amp;#REF!&amp;"'!"&amp;"$B"&amp;":"&amp;"$BZ"),MATCH(U$1,INDIRECT("'"&amp;#REF!&amp;"'!"&amp;"$B1"&amp;":"&amp;"$BZ1"),FALSE),FALSE),0)</f>
        <v>0</v>
      </c>
      <c r="V2" s="805">
        <f ca="1">IFERROR(VLOOKUP($H2,INDIRECT("'"&amp;#REF!&amp;"'!"&amp;"$B"&amp;":"&amp;"$BZ"),MATCH(V$1,INDIRECT("'"&amp;#REF!&amp;"'!"&amp;"$B1"&amp;":"&amp;"$BZ1"),FALSE),FALSE),0)</f>
        <v>0</v>
      </c>
      <c r="W2" s="805">
        <f ca="1">IFERROR(VLOOKUP($H2,INDIRECT("'"&amp;#REF!&amp;"'!"&amp;"$B"&amp;":"&amp;"$BZ"),MATCH(W$1,INDIRECT("'"&amp;#REF!&amp;"'!"&amp;"$B1"&amp;":"&amp;"$BZ1"),FALSE),FALSE),0)</f>
        <v>0</v>
      </c>
      <c r="X2" s="805">
        <f ca="1">IFERROR(VLOOKUP($H2,INDIRECT("'"&amp;#REF!&amp;"'!"&amp;"$B"&amp;":"&amp;"$BZ"),MATCH(X$1,INDIRECT("'"&amp;#REF!&amp;"'!"&amp;"$B1"&amp;":"&amp;"$BZ1"),FALSE),FALSE),0)</f>
        <v>0</v>
      </c>
      <c r="Y2" s="805">
        <f ca="1">IFERROR(VLOOKUP($H2,INDIRECT("'"&amp;#REF!&amp;"'!"&amp;"$B"&amp;":"&amp;"$BZ"),MATCH(Y$1,INDIRECT("'"&amp;#REF!&amp;"'!"&amp;"$B1"&amp;":"&amp;"$BZ1"),FALSE),FALSE),0)</f>
        <v>0</v>
      </c>
      <c r="Z2" s="805">
        <f ca="1">IFERROR(VLOOKUP($H2,INDIRECT("'"&amp;#REF!&amp;"'!"&amp;"$B"&amp;":"&amp;"$BZ"),MATCH(Z$1,INDIRECT("'"&amp;#REF!&amp;"'!"&amp;"$B1"&amp;":"&amp;"$BZ1"),FALSE),FALSE),0)</f>
        <v>0</v>
      </c>
      <c r="AA2" s="805">
        <f ca="1">IFERROR(VLOOKUP($H2,INDIRECT("'"&amp;#REF!&amp;"'!"&amp;"$B"&amp;":"&amp;"$BZ"),MATCH(AA$1,INDIRECT("'"&amp;#REF!&amp;"'!"&amp;"$B1"&amp;":"&amp;"$BZ1"),FALSE),FALSE),0)</f>
        <v>0</v>
      </c>
      <c r="AB2" s="805">
        <f ca="1">IFERROR(VLOOKUP($H2,INDIRECT("'"&amp;#REF!&amp;"'!"&amp;"$B"&amp;":"&amp;"$BZ"),MATCH(AB$1,INDIRECT("'"&amp;#REF!&amp;"'!"&amp;"$B1"&amp;":"&amp;"$BZ1"),FALSE),FALSE),0)</f>
        <v>0</v>
      </c>
      <c r="AC2" s="805">
        <f ca="1">IFERROR(VLOOKUP($H2,INDIRECT("'"&amp;#REF!&amp;"'!"&amp;"$B"&amp;":"&amp;"$BZ"),MATCH(AC$1,INDIRECT("'"&amp;#REF!&amp;"'!"&amp;"$B1"&amp;":"&amp;"$BZ1"),FALSE),FALSE),0)</f>
        <v>0</v>
      </c>
      <c r="AD2" s="805">
        <f ca="1">IFERROR(VLOOKUP($H2,INDIRECT("'"&amp;#REF!&amp;"'!"&amp;"$B"&amp;":"&amp;"$BZ"),MATCH(AD$1,INDIRECT("'"&amp;#REF!&amp;"'!"&amp;"$B1"&amp;":"&amp;"$BZ1"),FALSE),FALSE),0)</f>
        <v>0</v>
      </c>
      <c r="AE2" s="805">
        <f ca="1">IFERROR(VLOOKUP($H2,INDIRECT("'"&amp;#REF!&amp;"'!"&amp;"$B"&amp;":"&amp;"$BZ"),MATCH(AE$1,INDIRECT("'"&amp;#REF!&amp;"'!"&amp;"$B1"&amp;":"&amp;"$BZ1"),FALSE),FALSE),0)</f>
        <v>0</v>
      </c>
      <c r="AF2" s="805">
        <f ca="1">IFERROR(VLOOKUP($H2,INDIRECT("'"&amp;#REF!&amp;"'!"&amp;"$B"&amp;":"&amp;"$BZ"),MATCH(AF$1,INDIRECT("'"&amp;#REF!&amp;"'!"&amp;"$B1"&amp;":"&amp;"$BZ1"),FALSE),FALSE),0)</f>
        <v>0</v>
      </c>
      <c r="AG2" s="805">
        <f ca="1">IFERROR(VLOOKUP($H2,INDIRECT("'"&amp;#REF!&amp;"'!"&amp;"$B"&amp;":"&amp;"$BZ"),MATCH(AG$1,INDIRECT("'"&amp;#REF!&amp;"'!"&amp;"$B1"&amp;":"&amp;"$BZ1"),FALSE),FALSE),0)</f>
        <v>0</v>
      </c>
      <c r="AH2" s="805">
        <f ca="1">IFERROR(VLOOKUP($H2,INDIRECT("'"&amp;#REF!&amp;"'!"&amp;"$B"&amp;":"&amp;"$BZ"),MATCH(AH$1,INDIRECT("'"&amp;#REF!&amp;"'!"&amp;"$B1"&amp;":"&amp;"$BZ1"),FALSE),FALSE),0)</f>
        <v>0</v>
      </c>
      <c r="AI2" s="805">
        <f ca="1">IFERROR(VLOOKUP($H2,INDIRECT("'"&amp;#REF!&amp;"'!"&amp;"$B"&amp;":"&amp;"$BZ"),MATCH(AI$1,INDIRECT("'"&amp;#REF!&amp;"'!"&amp;"$B1"&amp;":"&amp;"$BZ1"),FALSE),FALSE),0)</f>
        <v>0</v>
      </c>
      <c r="AJ2" s="805">
        <f ca="1">IFERROR(VLOOKUP($H2,INDIRECT("'"&amp;#REF!&amp;"'!"&amp;"$B"&amp;":"&amp;"$BZ"),MATCH(AJ$1,INDIRECT("'"&amp;#REF!&amp;"'!"&amp;"$B1"&amp;":"&amp;"$BZ1"),FALSE),FALSE),0)</f>
        <v>0</v>
      </c>
      <c r="AK2" s="805">
        <f ca="1">IFERROR(VLOOKUP($H2,INDIRECT("'"&amp;#REF!&amp;"'!"&amp;"$B"&amp;":"&amp;"$BZ"),MATCH(AK$1,INDIRECT("'"&amp;#REF!&amp;"'!"&amp;"$B1"&amp;":"&amp;"$BZ1"),FALSE),FALSE),0)</f>
        <v>0</v>
      </c>
      <c r="AL2" s="805">
        <f ca="1">IFERROR(VLOOKUP($H2,INDIRECT("'"&amp;#REF!&amp;"'!"&amp;"$B"&amp;":"&amp;"$BZ"),MATCH(AL$1,INDIRECT("'"&amp;#REF!&amp;"'!"&amp;"$B1"&amp;":"&amp;"$BZ1"),FALSE),FALSE),0)</f>
        <v>0</v>
      </c>
      <c r="AM2" s="805">
        <f ca="1">IFERROR(VLOOKUP($H2,INDIRECT("'"&amp;#REF!&amp;"'!"&amp;"$B"&amp;":"&amp;"$BZ"),MATCH(AM$1,INDIRECT("'"&amp;#REF!&amp;"'!"&amp;"$B1"&amp;":"&amp;"$BZ1"),FALSE),FALSE),0)</f>
        <v>0</v>
      </c>
      <c r="AN2" s="805">
        <f ca="1">IFERROR(VLOOKUP($H2,INDIRECT("'"&amp;#REF!&amp;"'!"&amp;"$B"&amp;":"&amp;"$BZ"),MATCH(AN$1,INDIRECT("'"&amp;#REF!&amp;"'!"&amp;"$B1"&amp;":"&amp;"$BZ1"),FALSE),FALSE),0)</f>
        <v>0</v>
      </c>
      <c r="AO2" s="805">
        <f ca="1">IFERROR(VLOOKUP($H2,INDIRECT("'"&amp;#REF!&amp;"'!"&amp;"$B"&amp;":"&amp;"$BZ"),MATCH(AO$1,INDIRECT("'"&amp;#REF!&amp;"'!"&amp;"$B1"&amp;":"&amp;"$BZ1"),FALSE),FALSE),0)</f>
        <v>0</v>
      </c>
      <c r="AP2" s="805">
        <f ca="1">IFERROR(VLOOKUP($H2,INDIRECT("'"&amp;#REF!&amp;"'!"&amp;"$B"&amp;":"&amp;"$BZ"),MATCH(AP$1,INDIRECT("'"&amp;#REF!&amp;"'!"&amp;"$B1"&amp;":"&amp;"$BZ1"),FALSE),FALSE),0)</f>
        <v>0</v>
      </c>
      <c r="AQ2" s="805">
        <f ca="1">IFERROR(VLOOKUP($H2,INDIRECT("'"&amp;#REF!&amp;"'!"&amp;"$B"&amp;":"&amp;"$BZ"),MATCH(AQ$1,INDIRECT("'"&amp;#REF!&amp;"'!"&amp;"$B1"&amp;":"&amp;"$BZ1"),FALSE),FALSE),0)</f>
        <v>0</v>
      </c>
      <c r="AR2" s="805">
        <f ca="1">IFERROR(VLOOKUP($H2,INDIRECT("'"&amp;#REF!&amp;"'!"&amp;"$B"&amp;":"&amp;"$BZ"),MATCH(AR$1,INDIRECT("'"&amp;#REF!&amp;"'!"&amp;"$B1"&amp;":"&amp;"$BZ1"),FALSE),FALSE),0)</f>
        <v>0</v>
      </c>
    </row>
    <row r="3" spans="1:45">
      <c r="D3" s="803"/>
      <c r="E3" s="803"/>
      <c r="F3" s="803"/>
      <c r="G3" s="803"/>
      <c r="H3" s="803"/>
      <c r="I3" s="805"/>
      <c r="J3" s="805"/>
      <c r="K3" s="805"/>
      <c r="L3" s="805"/>
      <c r="M3" s="805"/>
      <c r="N3" s="805"/>
      <c r="O3" s="805"/>
      <c r="P3" s="805"/>
      <c r="Q3" s="805"/>
      <c r="R3" s="805"/>
      <c r="S3" s="805"/>
      <c r="T3" s="805"/>
      <c r="U3" s="805"/>
      <c r="V3" s="805"/>
      <c r="W3" s="805"/>
      <c r="X3" s="805"/>
      <c r="Y3" s="805"/>
      <c r="Z3" s="805"/>
      <c r="AA3" s="805"/>
      <c r="AB3" s="805"/>
      <c r="AC3" s="805"/>
      <c r="AD3" s="805"/>
      <c r="AE3" s="805"/>
      <c r="AF3" s="805"/>
      <c r="AG3" s="805"/>
      <c r="AH3" s="805"/>
      <c r="AI3" s="805"/>
      <c r="AJ3" s="805"/>
      <c r="AK3" s="805"/>
      <c r="AL3" s="805"/>
      <c r="AM3" s="805"/>
      <c r="AN3" s="805"/>
      <c r="AO3" s="805"/>
      <c r="AP3" s="805"/>
      <c r="AQ3" s="805"/>
      <c r="AR3" s="805"/>
    </row>
    <row r="4" spans="1:45">
      <c r="D4" s="803"/>
      <c r="E4" s="803"/>
      <c r="F4" s="803"/>
      <c r="G4" s="804"/>
      <c r="H4" s="804"/>
      <c r="I4" s="805"/>
      <c r="J4" s="805"/>
      <c r="K4" s="805"/>
      <c r="L4" s="805"/>
      <c r="M4" s="805"/>
      <c r="N4" s="805"/>
      <c r="O4" s="805"/>
      <c r="P4" s="805"/>
      <c r="Q4" s="805"/>
      <c r="R4" s="805"/>
      <c r="S4" s="805"/>
      <c r="T4" s="805"/>
      <c r="U4" s="805"/>
      <c r="V4" s="805"/>
      <c r="W4" s="805"/>
      <c r="X4" s="805"/>
      <c r="Y4" s="805"/>
      <c r="Z4" s="805"/>
      <c r="AA4" s="805"/>
      <c r="AB4" s="805"/>
      <c r="AC4" s="805"/>
      <c r="AD4" s="805"/>
      <c r="AE4" s="805"/>
      <c r="AF4" s="805"/>
      <c r="AG4" s="805"/>
      <c r="AH4" s="805"/>
      <c r="AI4" s="805"/>
      <c r="AJ4" s="805"/>
      <c r="AK4" s="805"/>
      <c r="AL4" s="805"/>
      <c r="AM4" s="805"/>
      <c r="AN4" s="805"/>
      <c r="AO4" s="805"/>
      <c r="AP4" s="805"/>
      <c r="AQ4" s="805"/>
      <c r="AR4" s="805"/>
    </row>
    <row r="5" spans="1:45">
      <c r="D5" s="803"/>
      <c r="E5" s="803"/>
      <c r="F5" s="806"/>
      <c r="G5" s="804"/>
      <c r="H5" s="804"/>
      <c r="I5" s="805"/>
      <c r="J5" s="805"/>
      <c r="K5" s="805"/>
      <c r="L5" s="805"/>
      <c r="M5" s="805"/>
      <c r="N5" s="805"/>
      <c r="O5" s="805"/>
      <c r="P5" s="805"/>
      <c r="Q5" s="805"/>
      <c r="R5" s="805"/>
      <c r="S5" s="805"/>
      <c r="T5" s="805"/>
      <c r="U5" s="805"/>
      <c r="V5" s="805"/>
      <c r="W5" s="805"/>
      <c r="X5" s="805"/>
      <c r="Y5" s="805"/>
      <c r="Z5" s="805"/>
      <c r="AA5" s="805"/>
      <c r="AB5" s="805"/>
      <c r="AC5" s="805"/>
      <c r="AD5" s="805"/>
      <c r="AE5" s="805"/>
      <c r="AF5" s="805"/>
      <c r="AG5" s="805"/>
      <c r="AH5" s="805"/>
      <c r="AI5" s="805"/>
      <c r="AJ5" s="805"/>
      <c r="AK5" s="805"/>
      <c r="AL5" s="805"/>
      <c r="AM5" s="805"/>
      <c r="AN5" s="805"/>
      <c r="AO5" s="805"/>
      <c r="AP5" s="805"/>
      <c r="AQ5" s="805"/>
      <c r="AR5" s="805"/>
    </row>
    <row r="6" spans="1:45">
      <c r="D6" s="803"/>
      <c r="E6" s="803"/>
      <c r="F6" s="806"/>
      <c r="G6" s="804"/>
      <c r="H6" s="804"/>
      <c r="I6" s="805"/>
      <c r="J6" s="805"/>
      <c r="K6" s="805"/>
      <c r="L6" s="805"/>
      <c r="M6" s="805"/>
      <c r="N6" s="805"/>
      <c r="O6" s="805"/>
      <c r="P6" s="805"/>
      <c r="Q6" s="805"/>
      <c r="R6" s="805"/>
      <c r="S6" s="805"/>
      <c r="T6" s="805"/>
      <c r="U6" s="805"/>
      <c r="V6" s="805"/>
      <c r="W6" s="805"/>
      <c r="X6" s="805"/>
      <c r="Y6" s="805"/>
      <c r="Z6" s="805"/>
      <c r="AA6" s="805"/>
      <c r="AB6" s="805"/>
      <c r="AC6" s="805"/>
      <c r="AD6" s="805"/>
      <c r="AE6" s="805"/>
      <c r="AF6" s="805"/>
      <c r="AG6" s="805"/>
      <c r="AH6" s="805"/>
      <c r="AI6" s="805"/>
      <c r="AJ6" s="805"/>
      <c r="AK6" s="805"/>
      <c r="AL6" s="805"/>
      <c r="AM6" s="805"/>
      <c r="AN6" s="805"/>
      <c r="AO6" s="805"/>
      <c r="AP6" s="805"/>
      <c r="AQ6" s="805"/>
      <c r="AR6" s="805"/>
    </row>
    <row r="7" spans="1:45">
      <c r="D7" s="803"/>
      <c r="E7" s="803"/>
      <c r="F7" s="806"/>
      <c r="G7" s="804"/>
      <c r="H7" s="804"/>
      <c r="I7" s="805"/>
      <c r="J7" s="805"/>
      <c r="K7" s="805"/>
      <c r="L7" s="805"/>
      <c r="M7" s="805"/>
      <c r="N7" s="805"/>
      <c r="O7" s="805"/>
      <c r="P7" s="805"/>
      <c r="Q7" s="805"/>
      <c r="R7" s="805"/>
      <c r="S7" s="805"/>
      <c r="T7" s="805"/>
      <c r="U7" s="805"/>
      <c r="V7" s="805"/>
      <c r="W7" s="805"/>
      <c r="X7" s="805"/>
      <c r="Y7" s="805"/>
      <c r="Z7" s="805"/>
      <c r="AA7" s="805"/>
      <c r="AB7" s="805"/>
      <c r="AC7" s="805"/>
      <c r="AD7" s="805"/>
      <c r="AE7" s="805"/>
      <c r="AF7" s="805"/>
      <c r="AG7" s="805"/>
      <c r="AH7" s="805"/>
      <c r="AI7" s="805"/>
      <c r="AJ7" s="805"/>
      <c r="AK7" s="805"/>
      <c r="AL7" s="805"/>
      <c r="AM7" s="805"/>
      <c r="AN7" s="805"/>
      <c r="AO7" s="805"/>
      <c r="AP7" s="805"/>
      <c r="AQ7" s="805"/>
      <c r="AR7" s="805"/>
    </row>
    <row r="8" spans="1:45">
      <c r="D8" s="803"/>
      <c r="E8" s="803"/>
      <c r="F8" s="806"/>
      <c r="G8" s="804"/>
      <c r="H8" s="804"/>
      <c r="I8" s="805"/>
      <c r="J8" s="805"/>
      <c r="K8" s="805"/>
      <c r="L8" s="805"/>
      <c r="M8" s="805"/>
      <c r="N8" s="805"/>
      <c r="O8" s="805"/>
      <c r="P8" s="805"/>
      <c r="Q8" s="805"/>
      <c r="R8" s="805"/>
      <c r="S8" s="805"/>
      <c r="T8" s="805"/>
      <c r="U8" s="805"/>
      <c r="V8" s="805"/>
      <c r="W8" s="805"/>
      <c r="X8" s="805"/>
      <c r="Y8" s="805"/>
      <c r="Z8" s="805"/>
      <c r="AA8" s="805"/>
      <c r="AB8" s="805"/>
      <c r="AC8" s="805"/>
      <c r="AD8" s="805"/>
      <c r="AE8" s="805"/>
      <c r="AF8" s="805"/>
      <c r="AG8" s="805"/>
      <c r="AH8" s="805"/>
      <c r="AI8" s="805"/>
      <c r="AJ8" s="805"/>
      <c r="AK8" s="805"/>
      <c r="AL8" s="805"/>
      <c r="AM8" s="805"/>
      <c r="AN8" s="805"/>
      <c r="AO8" s="805"/>
      <c r="AP8" s="805"/>
      <c r="AQ8" s="805"/>
      <c r="AR8" s="805"/>
    </row>
    <row r="9" spans="1:45">
      <c r="D9" s="803"/>
      <c r="E9" s="803"/>
      <c r="F9" s="806"/>
      <c r="G9" s="804"/>
      <c r="H9" s="804"/>
      <c r="I9" s="805"/>
      <c r="J9" s="805"/>
      <c r="K9" s="805"/>
      <c r="L9" s="805"/>
      <c r="M9" s="805"/>
      <c r="N9" s="805"/>
      <c r="O9" s="805"/>
      <c r="P9" s="805"/>
      <c r="Q9" s="805"/>
      <c r="R9" s="805"/>
      <c r="S9" s="805"/>
      <c r="T9" s="805"/>
      <c r="U9" s="805"/>
      <c r="V9" s="805"/>
      <c r="W9" s="805"/>
      <c r="X9" s="805"/>
      <c r="Y9" s="805"/>
      <c r="Z9" s="805"/>
      <c r="AA9" s="805"/>
      <c r="AB9" s="805"/>
      <c r="AC9" s="805"/>
      <c r="AD9" s="805"/>
      <c r="AE9" s="805"/>
      <c r="AF9" s="805"/>
      <c r="AG9" s="805"/>
      <c r="AH9" s="805"/>
      <c r="AI9" s="805"/>
      <c r="AJ9" s="805"/>
      <c r="AK9" s="805"/>
      <c r="AL9" s="805"/>
      <c r="AM9" s="805"/>
      <c r="AN9" s="805"/>
      <c r="AO9" s="805"/>
      <c r="AP9" s="805"/>
      <c r="AQ9" s="805"/>
      <c r="AR9" s="805"/>
    </row>
    <row r="10" spans="1:45">
      <c r="D10" s="803"/>
      <c r="E10" s="803"/>
      <c r="F10" s="806"/>
      <c r="G10" s="804"/>
      <c r="H10" s="804"/>
      <c r="I10" s="805"/>
      <c r="J10" s="805"/>
      <c r="K10" s="805"/>
      <c r="L10" s="805"/>
      <c r="M10" s="805"/>
      <c r="N10" s="805"/>
      <c r="O10" s="805"/>
      <c r="P10" s="805"/>
      <c r="Q10" s="805"/>
      <c r="R10" s="805"/>
      <c r="S10" s="805"/>
      <c r="T10" s="805"/>
      <c r="U10" s="805"/>
      <c r="V10" s="805"/>
      <c r="W10" s="805"/>
      <c r="X10" s="805"/>
      <c r="Y10" s="805"/>
      <c r="Z10" s="805"/>
      <c r="AA10" s="805"/>
      <c r="AB10" s="805"/>
      <c r="AC10" s="805"/>
      <c r="AD10" s="805"/>
      <c r="AE10" s="805"/>
      <c r="AF10" s="805"/>
      <c r="AG10" s="805"/>
      <c r="AH10" s="805"/>
      <c r="AI10" s="805"/>
      <c r="AJ10" s="805"/>
      <c r="AK10" s="805"/>
      <c r="AL10" s="805"/>
      <c r="AM10" s="805"/>
      <c r="AN10" s="805"/>
      <c r="AO10" s="805"/>
      <c r="AP10" s="805"/>
      <c r="AQ10" s="805"/>
      <c r="AR10" s="805"/>
    </row>
    <row r="11" spans="1:45">
      <c r="D11" s="803"/>
      <c r="E11" s="803"/>
      <c r="F11" s="806"/>
      <c r="G11" s="804"/>
      <c r="H11" s="804"/>
      <c r="I11" s="805"/>
      <c r="J11" s="805"/>
      <c r="K11" s="805"/>
      <c r="L11" s="805"/>
      <c r="M11" s="805"/>
      <c r="N11" s="805"/>
      <c r="O11" s="805"/>
      <c r="P11" s="805"/>
      <c r="Q11" s="805"/>
      <c r="R11" s="805"/>
      <c r="S11" s="805"/>
      <c r="T11" s="805"/>
      <c r="U11" s="805"/>
      <c r="V11" s="805"/>
      <c r="W11" s="805"/>
      <c r="X11" s="805"/>
      <c r="Y11" s="805"/>
      <c r="Z11" s="805"/>
      <c r="AA11" s="805"/>
      <c r="AB11" s="805"/>
      <c r="AC11" s="805"/>
      <c r="AD11" s="805"/>
      <c r="AE11" s="805"/>
      <c r="AF11" s="805"/>
      <c r="AG11" s="805"/>
      <c r="AH11" s="805"/>
      <c r="AI11" s="805"/>
      <c r="AJ11" s="805"/>
      <c r="AK11" s="805"/>
      <c r="AL11" s="805"/>
      <c r="AM11" s="805"/>
      <c r="AN11" s="805"/>
      <c r="AO11" s="805"/>
      <c r="AP11" s="805"/>
      <c r="AQ11" s="805"/>
      <c r="AR11" s="805"/>
    </row>
    <row r="12" spans="1:45">
      <c r="D12" s="803"/>
      <c r="E12" s="803"/>
      <c r="F12" s="806"/>
      <c r="G12" s="804"/>
      <c r="H12" s="804"/>
      <c r="I12" s="805"/>
      <c r="J12" s="805"/>
      <c r="K12" s="805"/>
      <c r="L12" s="805"/>
      <c r="M12" s="805"/>
      <c r="N12" s="805"/>
      <c r="O12" s="805"/>
      <c r="P12" s="805"/>
      <c r="Q12" s="805"/>
      <c r="R12" s="805"/>
      <c r="S12" s="805"/>
      <c r="T12" s="805"/>
      <c r="U12" s="805"/>
      <c r="V12" s="805"/>
      <c r="W12" s="805"/>
      <c r="X12" s="805"/>
      <c r="Y12" s="805"/>
      <c r="Z12" s="805"/>
      <c r="AA12" s="805"/>
      <c r="AB12" s="805"/>
      <c r="AC12" s="805"/>
      <c r="AD12" s="805"/>
      <c r="AE12" s="805"/>
      <c r="AF12" s="805"/>
      <c r="AG12" s="805"/>
      <c r="AH12" s="805"/>
      <c r="AI12" s="805"/>
      <c r="AJ12" s="805"/>
      <c r="AK12" s="805"/>
      <c r="AL12" s="805"/>
      <c r="AM12" s="805"/>
      <c r="AN12" s="805"/>
      <c r="AO12" s="805"/>
      <c r="AP12" s="805"/>
      <c r="AQ12" s="805"/>
      <c r="AR12" s="805"/>
    </row>
    <row r="13" spans="1:45">
      <c r="D13" s="803"/>
      <c r="E13" s="803"/>
      <c r="F13" s="806"/>
      <c r="G13" s="804"/>
      <c r="H13" s="804"/>
      <c r="I13" s="805"/>
      <c r="J13" s="805"/>
      <c r="K13" s="805"/>
      <c r="L13" s="805"/>
      <c r="M13" s="805"/>
      <c r="N13" s="805"/>
      <c r="O13" s="805"/>
      <c r="P13" s="805"/>
      <c r="Q13" s="805"/>
      <c r="R13" s="805"/>
      <c r="S13" s="805"/>
      <c r="T13" s="805"/>
      <c r="U13" s="805"/>
      <c r="V13" s="805"/>
      <c r="W13" s="805"/>
      <c r="X13" s="805"/>
      <c r="Y13" s="805"/>
      <c r="Z13" s="805"/>
      <c r="AA13" s="805"/>
      <c r="AB13" s="805"/>
      <c r="AC13" s="805"/>
      <c r="AD13" s="805"/>
      <c r="AE13" s="805"/>
      <c r="AF13" s="805"/>
      <c r="AG13" s="805"/>
      <c r="AH13" s="805"/>
      <c r="AI13" s="805"/>
      <c r="AJ13" s="805"/>
      <c r="AK13" s="805"/>
      <c r="AL13" s="805"/>
      <c r="AM13" s="805"/>
      <c r="AN13" s="805"/>
      <c r="AO13" s="805"/>
      <c r="AP13" s="805"/>
      <c r="AQ13" s="805"/>
      <c r="AR13" s="805"/>
    </row>
    <row r="14" spans="1:45">
      <c r="D14" s="803"/>
      <c r="E14" s="803"/>
      <c r="F14" s="806"/>
      <c r="G14" s="804"/>
      <c r="H14" s="804"/>
      <c r="I14" s="805"/>
      <c r="J14" s="805"/>
      <c r="K14" s="805"/>
      <c r="L14" s="805"/>
      <c r="M14" s="805"/>
      <c r="N14" s="805"/>
      <c r="O14" s="805"/>
      <c r="P14" s="805"/>
      <c r="Q14" s="805"/>
      <c r="R14" s="805"/>
      <c r="S14" s="805"/>
      <c r="T14" s="805"/>
      <c r="U14" s="805"/>
      <c r="V14" s="805"/>
      <c r="W14" s="805"/>
      <c r="X14" s="805"/>
      <c r="Y14" s="805"/>
      <c r="Z14" s="805"/>
      <c r="AA14" s="805"/>
      <c r="AB14" s="805"/>
      <c r="AC14" s="805"/>
      <c r="AD14" s="805"/>
      <c r="AE14" s="805"/>
      <c r="AF14" s="805"/>
      <c r="AG14" s="805"/>
      <c r="AH14" s="805"/>
      <c r="AI14" s="805"/>
      <c r="AJ14" s="805"/>
      <c r="AK14" s="805"/>
      <c r="AL14" s="805"/>
      <c r="AM14" s="805"/>
      <c r="AN14" s="805"/>
      <c r="AO14" s="805"/>
      <c r="AP14" s="805"/>
      <c r="AQ14" s="805"/>
      <c r="AR14" s="805"/>
    </row>
    <row r="15" spans="1:45">
      <c r="D15" s="803"/>
      <c r="E15" s="803"/>
      <c r="F15" s="806"/>
      <c r="G15" s="804"/>
      <c r="H15" s="804"/>
      <c r="I15" s="805"/>
      <c r="J15" s="805"/>
      <c r="K15" s="805"/>
      <c r="L15" s="805"/>
      <c r="M15" s="805"/>
      <c r="N15" s="805"/>
      <c r="O15" s="805"/>
      <c r="P15" s="805"/>
      <c r="Q15" s="805"/>
      <c r="R15" s="805"/>
      <c r="S15" s="805"/>
      <c r="T15" s="805"/>
      <c r="U15" s="805"/>
      <c r="V15" s="805"/>
      <c r="W15" s="805"/>
      <c r="X15" s="805"/>
      <c r="Y15" s="805"/>
      <c r="Z15" s="805"/>
      <c r="AA15" s="805"/>
      <c r="AB15" s="805"/>
      <c r="AC15" s="805"/>
      <c r="AD15" s="805"/>
      <c r="AE15" s="805"/>
      <c r="AF15" s="805"/>
      <c r="AG15" s="805"/>
      <c r="AH15" s="805"/>
      <c r="AI15" s="805"/>
      <c r="AJ15" s="805"/>
      <c r="AK15" s="805"/>
      <c r="AL15" s="805"/>
      <c r="AM15" s="805"/>
      <c r="AN15" s="805"/>
      <c r="AO15" s="805"/>
      <c r="AP15" s="805"/>
      <c r="AQ15" s="805"/>
      <c r="AR15" s="805"/>
    </row>
    <row r="16" spans="1:45">
      <c r="D16" s="803"/>
      <c r="E16" s="803"/>
      <c r="F16" s="806"/>
      <c r="G16" s="804"/>
      <c r="H16" s="804"/>
      <c r="I16" s="805"/>
      <c r="J16" s="805"/>
      <c r="K16" s="805"/>
      <c r="L16" s="805"/>
      <c r="M16" s="805"/>
      <c r="N16" s="805"/>
      <c r="O16" s="805"/>
      <c r="P16" s="805"/>
      <c r="Q16" s="805"/>
      <c r="R16" s="805"/>
      <c r="S16" s="805"/>
      <c r="T16" s="805"/>
      <c r="U16" s="805"/>
      <c r="V16" s="805"/>
      <c r="W16" s="805"/>
      <c r="X16" s="805"/>
      <c r="Y16" s="805"/>
      <c r="Z16" s="805"/>
      <c r="AA16" s="805"/>
      <c r="AB16" s="805"/>
      <c r="AC16" s="805"/>
      <c r="AD16" s="805"/>
      <c r="AE16" s="805"/>
      <c r="AF16" s="805"/>
      <c r="AG16" s="805"/>
      <c r="AH16" s="805"/>
      <c r="AI16" s="805"/>
      <c r="AJ16" s="805"/>
      <c r="AK16" s="805"/>
      <c r="AL16" s="805"/>
      <c r="AM16" s="805"/>
      <c r="AN16" s="805"/>
      <c r="AO16" s="805"/>
      <c r="AP16" s="805"/>
      <c r="AQ16" s="805"/>
      <c r="AR16" s="805"/>
    </row>
    <row r="17" spans="4:44">
      <c r="D17" s="803"/>
      <c r="E17" s="803"/>
      <c r="F17" s="806"/>
      <c r="G17" s="804"/>
      <c r="H17" s="804"/>
      <c r="I17" s="805"/>
      <c r="J17" s="805"/>
      <c r="K17" s="805"/>
      <c r="L17" s="805"/>
      <c r="M17" s="805"/>
      <c r="N17" s="805"/>
      <c r="O17" s="805"/>
      <c r="P17" s="805"/>
      <c r="Q17" s="805"/>
      <c r="R17" s="805"/>
      <c r="S17" s="805"/>
      <c r="T17" s="805"/>
      <c r="U17" s="805"/>
      <c r="V17" s="805"/>
      <c r="W17" s="805"/>
      <c r="X17" s="805"/>
      <c r="Y17" s="805"/>
      <c r="Z17" s="805"/>
      <c r="AA17" s="805"/>
      <c r="AB17" s="805"/>
      <c r="AC17" s="805"/>
      <c r="AD17" s="805"/>
      <c r="AE17" s="805"/>
      <c r="AF17" s="805"/>
      <c r="AG17" s="805"/>
      <c r="AH17" s="805"/>
      <c r="AI17" s="805"/>
      <c r="AJ17" s="805"/>
      <c r="AK17" s="805"/>
      <c r="AL17" s="805"/>
      <c r="AM17" s="805"/>
      <c r="AN17" s="805"/>
      <c r="AO17" s="805"/>
      <c r="AP17" s="805"/>
      <c r="AQ17" s="805"/>
      <c r="AR17" s="805"/>
    </row>
    <row r="18" spans="4:44">
      <c r="D18" s="803"/>
      <c r="E18" s="803"/>
      <c r="F18" s="806"/>
      <c r="G18" s="804"/>
      <c r="H18" s="804"/>
      <c r="I18" s="805"/>
      <c r="J18" s="805"/>
      <c r="K18" s="805"/>
      <c r="L18" s="805"/>
      <c r="M18" s="805"/>
      <c r="N18" s="805"/>
      <c r="O18" s="805"/>
      <c r="P18" s="805"/>
      <c r="Q18" s="805"/>
      <c r="R18" s="805"/>
      <c r="S18" s="805"/>
      <c r="T18" s="805"/>
      <c r="U18" s="805"/>
      <c r="V18" s="805"/>
      <c r="W18" s="805"/>
      <c r="X18" s="805"/>
      <c r="Y18" s="805"/>
      <c r="Z18" s="805"/>
      <c r="AA18" s="805"/>
      <c r="AB18" s="805"/>
      <c r="AC18" s="805"/>
      <c r="AD18" s="805"/>
      <c r="AE18" s="805"/>
      <c r="AF18" s="805"/>
      <c r="AG18" s="805"/>
      <c r="AH18" s="805"/>
      <c r="AI18" s="805"/>
      <c r="AJ18" s="805"/>
      <c r="AK18" s="805"/>
      <c r="AL18" s="805"/>
      <c r="AM18" s="805"/>
      <c r="AN18" s="805"/>
      <c r="AO18" s="805"/>
      <c r="AP18" s="805"/>
      <c r="AQ18" s="805"/>
      <c r="AR18" s="805"/>
    </row>
    <row r="19" spans="4:44">
      <c r="D19" s="803"/>
      <c r="E19" s="803"/>
      <c r="F19" s="806"/>
      <c r="G19" s="804"/>
      <c r="H19" s="804"/>
      <c r="I19" s="805"/>
      <c r="J19" s="805"/>
      <c r="K19" s="805"/>
      <c r="L19" s="805"/>
      <c r="M19" s="805"/>
      <c r="N19" s="805"/>
      <c r="O19" s="805"/>
      <c r="P19" s="805"/>
      <c r="Q19" s="805"/>
      <c r="R19" s="805"/>
      <c r="S19" s="805"/>
      <c r="T19" s="805"/>
      <c r="U19" s="805"/>
      <c r="V19" s="805"/>
      <c r="W19" s="805"/>
      <c r="X19" s="805"/>
      <c r="Y19" s="805"/>
      <c r="Z19" s="805"/>
      <c r="AA19" s="805"/>
      <c r="AB19" s="805"/>
      <c r="AC19" s="805"/>
      <c r="AD19" s="805"/>
      <c r="AE19" s="805"/>
      <c r="AF19" s="805"/>
      <c r="AG19" s="805"/>
      <c r="AH19" s="805"/>
      <c r="AI19" s="805"/>
      <c r="AJ19" s="805"/>
      <c r="AK19" s="805"/>
      <c r="AL19" s="805"/>
      <c r="AM19" s="805"/>
      <c r="AN19" s="805"/>
      <c r="AO19" s="805"/>
      <c r="AP19" s="805"/>
      <c r="AQ19" s="805"/>
      <c r="AR19" s="805"/>
    </row>
    <row r="20" spans="4:44">
      <c r="D20" s="803"/>
      <c r="E20" s="803"/>
      <c r="F20" s="806"/>
      <c r="G20" s="804"/>
      <c r="H20" s="804"/>
      <c r="I20" s="805"/>
      <c r="J20" s="805"/>
      <c r="K20" s="805"/>
      <c r="L20" s="805"/>
      <c r="M20" s="805"/>
      <c r="N20" s="805"/>
      <c r="O20" s="805"/>
      <c r="P20" s="805"/>
      <c r="Q20" s="805"/>
      <c r="R20" s="805"/>
      <c r="S20" s="805"/>
      <c r="T20" s="805"/>
      <c r="U20" s="805"/>
      <c r="V20" s="805"/>
      <c r="W20" s="805"/>
      <c r="X20" s="805"/>
      <c r="Y20" s="805"/>
      <c r="Z20" s="805"/>
      <c r="AA20" s="805"/>
      <c r="AB20" s="805"/>
      <c r="AC20" s="805"/>
      <c r="AD20" s="805"/>
      <c r="AE20" s="805"/>
      <c r="AF20" s="805"/>
      <c r="AG20" s="805"/>
      <c r="AH20" s="805"/>
      <c r="AI20" s="805"/>
      <c r="AJ20" s="805"/>
      <c r="AK20" s="805"/>
      <c r="AL20" s="805"/>
      <c r="AM20" s="805"/>
      <c r="AN20" s="805"/>
      <c r="AO20" s="805"/>
      <c r="AP20" s="805"/>
      <c r="AQ20" s="805"/>
      <c r="AR20" s="805"/>
    </row>
    <row r="21" spans="4:44">
      <c r="D21" s="803"/>
      <c r="E21" s="803"/>
      <c r="F21" s="806"/>
      <c r="G21" s="804"/>
      <c r="H21" s="804"/>
      <c r="I21" s="805"/>
      <c r="J21" s="805"/>
      <c r="K21" s="805"/>
      <c r="L21" s="805"/>
      <c r="M21" s="805"/>
      <c r="N21" s="805"/>
      <c r="O21" s="805"/>
      <c r="P21" s="805"/>
      <c r="Q21" s="805"/>
      <c r="R21" s="805"/>
      <c r="S21" s="805"/>
      <c r="T21" s="805"/>
      <c r="U21" s="805"/>
      <c r="V21" s="805"/>
      <c r="W21" s="805"/>
      <c r="X21" s="805"/>
      <c r="Y21" s="805"/>
      <c r="Z21" s="805"/>
      <c r="AA21" s="805"/>
      <c r="AB21" s="805"/>
      <c r="AC21" s="805"/>
      <c r="AD21" s="805"/>
      <c r="AE21" s="805"/>
      <c r="AF21" s="805"/>
      <c r="AG21" s="805"/>
      <c r="AH21" s="805"/>
      <c r="AI21" s="805"/>
      <c r="AJ21" s="805"/>
      <c r="AK21" s="805"/>
      <c r="AL21" s="805"/>
      <c r="AM21" s="805"/>
      <c r="AN21" s="805"/>
      <c r="AO21" s="805"/>
      <c r="AP21" s="805"/>
      <c r="AQ21" s="805"/>
      <c r="AR21" s="805"/>
    </row>
    <row r="22" spans="4:44">
      <c r="D22" s="803"/>
      <c r="E22" s="803"/>
      <c r="F22" s="806"/>
      <c r="G22" s="804"/>
      <c r="H22" s="804"/>
      <c r="I22" s="805"/>
      <c r="J22" s="805"/>
      <c r="K22" s="805"/>
      <c r="L22" s="805"/>
      <c r="M22" s="805"/>
      <c r="N22" s="805"/>
      <c r="O22" s="805"/>
      <c r="P22" s="805"/>
      <c r="Q22" s="805"/>
      <c r="R22" s="805"/>
      <c r="S22" s="805"/>
      <c r="T22" s="805"/>
      <c r="U22" s="805"/>
      <c r="V22" s="805"/>
      <c r="W22" s="805"/>
      <c r="X22" s="805"/>
      <c r="Y22" s="805"/>
      <c r="Z22" s="805"/>
      <c r="AA22" s="805"/>
      <c r="AB22" s="805"/>
      <c r="AC22" s="805"/>
      <c r="AD22" s="805"/>
      <c r="AE22" s="805"/>
      <c r="AF22" s="805"/>
      <c r="AG22" s="805"/>
      <c r="AH22" s="805"/>
      <c r="AI22" s="805"/>
      <c r="AJ22" s="805"/>
      <c r="AK22" s="805"/>
      <c r="AL22" s="805"/>
      <c r="AM22" s="805"/>
      <c r="AN22" s="805"/>
      <c r="AO22" s="805"/>
      <c r="AP22" s="805"/>
      <c r="AQ22" s="805"/>
      <c r="AR22" s="805"/>
    </row>
    <row r="23" spans="4:44">
      <c r="D23" s="803"/>
      <c r="E23" s="803"/>
      <c r="F23" s="806"/>
      <c r="G23" s="804"/>
      <c r="H23" s="804"/>
      <c r="I23" s="805"/>
      <c r="J23" s="805"/>
      <c r="K23" s="805"/>
      <c r="L23" s="805"/>
      <c r="M23" s="805"/>
      <c r="N23" s="805"/>
      <c r="O23" s="805"/>
      <c r="P23" s="805"/>
      <c r="Q23" s="805"/>
      <c r="R23" s="805"/>
      <c r="S23" s="805"/>
      <c r="T23" s="805"/>
      <c r="U23" s="805"/>
      <c r="V23" s="805"/>
      <c r="W23" s="805"/>
      <c r="X23" s="805"/>
      <c r="Y23" s="805"/>
      <c r="Z23" s="805"/>
      <c r="AA23" s="805"/>
      <c r="AB23" s="805"/>
      <c r="AC23" s="805"/>
      <c r="AD23" s="805"/>
      <c r="AE23" s="805"/>
      <c r="AF23" s="805"/>
      <c r="AG23" s="805"/>
      <c r="AH23" s="805"/>
      <c r="AI23" s="805"/>
      <c r="AJ23" s="805"/>
      <c r="AK23" s="805"/>
      <c r="AL23" s="805"/>
      <c r="AM23" s="805"/>
      <c r="AN23" s="805"/>
      <c r="AO23" s="805"/>
      <c r="AP23" s="805"/>
      <c r="AQ23" s="805"/>
      <c r="AR23" s="805"/>
    </row>
    <row r="24" spans="4:44">
      <c r="D24" s="803"/>
      <c r="E24" s="803"/>
      <c r="F24" s="806"/>
      <c r="G24" s="804"/>
      <c r="H24" s="804"/>
      <c r="I24" s="805"/>
      <c r="J24" s="805"/>
      <c r="K24" s="805"/>
      <c r="L24" s="805"/>
      <c r="M24" s="805"/>
      <c r="N24" s="805"/>
      <c r="O24" s="805"/>
      <c r="P24" s="805"/>
      <c r="Q24" s="805"/>
      <c r="R24" s="805"/>
      <c r="S24" s="805"/>
      <c r="T24" s="805"/>
      <c r="U24" s="805"/>
      <c r="V24" s="805"/>
      <c r="W24" s="805"/>
      <c r="X24" s="805"/>
      <c r="Y24" s="805"/>
      <c r="Z24" s="805"/>
      <c r="AA24" s="805"/>
      <c r="AB24" s="805"/>
      <c r="AC24" s="805"/>
      <c r="AD24" s="805"/>
      <c r="AE24" s="805"/>
      <c r="AF24" s="805"/>
      <c r="AG24" s="805"/>
      <c r="AH24" s="805"/>
      <c r="AI24" s="805"/>
      <c r="AJ24" s="805"/>
      <c r="AK24" s="805"/>
      <c r="AL24" s="805"/>
      <c r="AM24" s="805"/>
      <c r="AN24" s="805"/>
      <c r="AO24" s="805"/>
      <c r="AP24" s="805"/>
      <c r="AQ24" s="805"/>
      <c r="AR24" s="805"/>
    </row>
    <row r="25" spans="4:44">
      <c r="D25" s="803"/>
      <c r="E25" s="803"/>
      <c r="F25" s="806"/>
      <c r="G25" s="804"/>
      <c r="H25" s="804"/>
      <c r="I25" s="805"/>
      <c r="J25" s="805"/>
      <c r="K25" s="805"/>
      <c r="L25" s="805"/>
      <c r="M25" s="805"/>
      <c r="N25" s="805"/>
      <c r="O25" s="805"/>
      <c r="P25" s="805"/>
      <c r="Q25" s="805"/>
      <c r="R25" s="805"/>
      <c r="S25" s="805"/>
      <c r="T25" s="805"/>
      <c r="U25" s="805"/>
      <c r="V25" s="805"/>
      <c r="W25" s="805"/>
      <c r="X25" s="805"/>
      <c r="Y25" s="805"/>
      <c r="Z25" s="805"/>
      <c r="AA25" s="805"/>
      <c r="AB25" s="805"/>
      <c r="AC25" s="805"/>
      <c r="AD25" s="805"/>
      <c r="AE25" s="805"/>
      <c r="AF25" s="805"/>
      <c r="AG25" s="805"/>
      <c r="AH25" s="805"/>
      <c r="AI25" s="805"/>
      <c r="AJ25" s="805"/>
      <c r="AK25" s="805"/>
      <c r="AL25" s="805"/>
      <c r="AM25" s="805"/>
      <c r="AN25" s="805"/>
      <c r="AO25" s="805"/>
      <c r="AP25" s="805"/>
      <c r="AQ25" s="805"/>
      <c r="AR25" s="805"/>
    </row>
    <row r="26" spans="4:44">
      <c r="D26" s="803"/>
      <c r="E26" s="803"/>
      <c r="F26" s="806"/>
      <c r="G26" s="804"/>
      <c r="H26" s="804"/>
      <c r="I26" s="805"/>
      <c r="J26" s="805"/>
      <c r="K26" s="805"/>
      <c r="L26" s="805"/>
      <c r="M26" s="805"/>
      <c r="N26" s="805"/>
      <c r="O26" s="805"/>
      <c r="P26" s="805"/>
      <c r="Q26" s="805"/>
      <c r="R26" s="805"/>
      <c r="S26" s="805"/>
      <c r="T26" s="805"/>
      <c r="U26" s="805"/>
      <c r="V26" s="805"/>
      <c r="W26" s="805"/>
      <c r="X26" s="805"/>
      <c r="Y26" s="805"/>
      <c r="Z26" s="805"/>
      <c r="AA26" s="805"/>
      <c r="AB26" s="805"/>
      <c r="AC26" s="805"/>
      <c r="AD26" s="805"/>
      <c r="AE26" s="805"/>
      <c r="AF26" s="805"/>
      <c r="AG26" s="805"/>
      <c r="AH26" s="805"/>
      <c r="AI26" s="805"/>
      <c r="AJ26" s="805"/>
      <c r="AK26" s="805"/>
      <c r="AL26" s="805"/>
      <c r="AM26" s="805"/>
      <c r="AN26" s="805"/>
      <c r="AO26" s="805"/>
      <c r="AP26" s="805"/>
      <c r="AQ26" s="805"/>
      <c r="AR26" s="805"/>
    </row>
    <row r="27" spans="4:44">
      <c r="D27" s="803"/>
      <c r="E27" s="803"/>
      <c r="F27" s="806"/>
      <c r="G27" s="804"/>
      <c r="H27" s="804"/>
      <c r="I27" s="805"/>
      <c r="J27" s="805"/>
      <c r="K27" s="805"/>
      <c r="L27" s="805"/>
      <c r="M27" s="805"/>
      <c r="N27" s="805"/>
      <c r="O27" s="805"/>
      <c r="P27" s="805"/>
      <c r="Q27" s="805"/>
      <c r="R27" s="805"/>
      <c r="S27" s="805"/>
      <c r="T27" s="805"/>
      <c r="U27" s="805"/>
      <c r="V27" s="805"/>
      <c r="W27" s="805"/>
      <c r="X27" s="805"/>
      <c r="Y27" s="805"/>
      <c r="Z27" s="805"/>
      <c r="AA27" s="805"/>
      <c r="AB27" s="805"/>
      <c r="AC27" s="805"/>
      <c r="AD27" s="805"/>
      <c r="AE27" s="805"/>
      <c r="AF27" s="805"/>
      <c r="AG27" s="805"/>
      <c r="AH27" s="805"/>
      <c r="AI27" s="805"/>
      <c r="AJ27" s="805"/>
      <c r="AK27" s="805"/>
      <c r="AL27" s="805"/>
      <c r="AM27" s="805"/>
      <c r="AN27" s="805"/>
      <c r="AO27" s="805"/>
      <c r="AP27" s="805"/>
      <c r="AQ27" s="805"/>
      <c r="AR27" s="805"/>
    </row>
    <row r="28" spans="4:44">
      <c r="D28" s="803"/>
      <c r="E28" s="803"/>
      <c r="F28" s="806"/>
      <c r="G28" s="804"/>
      <c r="H28" s="804"/>
      <c r="I28" s="805"/>
      <c r="J28" s="805"/>
      <c r="K28" s="805"/>
      <c r="L28" s="805"/>
      <c r="M28" s="805"/>
      <c r="N28" s="805"/>
      <c r="O28" s="805"/>
      <c r="P28" s="805"/>
      <c r="Q28" s="805"/>
      <c r="R28" s="805"/>
      <c r="S28" s="805"/>
      <c r="T28" s="805"/>
      <c r="U28" s="805"/>
      <c r="V28" s="805"/>
      <c r="W28" s="805"/>
      <c r="X28" s="805"/>
      <c r="Y28" s="805"/>
      <c r="Z28" s="805"/>
      <c r="AA28" s="805"/>
      <c r="AB28" s="805"/>
      <c r="AC28" s="805"/>
      <c r="AD28" s="805"/>
      <c r="AE28" s="805"/>
      <c r="AF28" s="805"/>
      <c r="AG28" s="805"/>
      <c r="AH28" s="805"/>
      <c r="AI28" s="805"/>
      <c r="AJ28" s="805"/>
      <c r="AK28" s="805"/>
      <c r="AL28" s="805"/>
      <c r="AM28" s="805"/>
      <c r="AN28" s="805"/>
      <c r="AO28" s="805"/>
      <c r="AP28" s="805"/>
      <c r="AQ28" s="805"/>
      <c r="AR28" s="805"/>
    </row>
    <row r="29" spans="4:44">
      <c r="D29" s="803"/>
      <c r="E29" s="803"/>
      <c r="F29" s="806"/>
      <c r="G29" s="804"/>
      <c r="H29" s="804"/>
      <c r="I29" s="805"/>
      <c r="J29" s="805"/>
      <c r="K29" s="805"/>
      <c r="L29" s="805"/>
      <c r="M29" s="805"/>
      <c r="N29" s="805"/>
      <c r="O29" s="805"/>
      <c r="P29" s="805"/>
      <c r="Q29" s="805"/>
      <c r="R29" s="805"/>
      <c r="S29" s="805"/>
      <c r="T29" s="805"/>
      <c r="U29" s="805"/>
      <c r="V29" s="805"/>
      <c r="W29" s="805"/>
      <c r="X29" s="805"/>
      <c r="Y29" s="805"/>
      <c r="Z29" s="805"/>
      <c r="AA29" s="805"/>
      <c r="AB29" s="805"/>
      <c r="AC29" s="805"/>
      <c r="AD29" s="805"/>
      <c r="AE29" s="805"/>
      <c r="AF29" s="805"/>
      <c r="AG29" s="805"/>
      <c r="AH29" s="805"/>
      <c r="AI29" s="805"/>
      <c r="AJ29" s="805"/>
      <c r="AK29" s="805"/>
      <c r="AL29" s="805"/>
      <c r="AM29" s="805"/>
      <c r="AN29" s="805"/>
      <c r="AO29" s="805"/>
      <c r="AP29" s="805"/>
      <c r="AQ29" s="805"/>
      <c r="AR29" s="805"/>
    </row>
    <row r="30" spans="4:44">
      <c r="D30" s="803"/>
      <c r="E30" s="803"/>
      <c r="F30" s="806"/>
      <c r="G30" s="804"/>
      <c r="H30" s="804"/>
      <c r="I30" s="805"/>
      <c r="J30" s="805"/>
      <c r="K30" s="805"/>
      <c r="L30" s="805"/>
      <c r="M30" s="805"/>
      <c r="N30" s="805"/>
      <c r="O30" s="805"/>
      <c r="P30" s="805"/>
      <c r="Q30" s="805"/>
      <c r="R30" s="805"/>
      <c r="S30" s="805"/>
      <c r="T30" s="805"/>
      <c r="U30" s="805"/>
      <c r="V30" s="805"/>
      <c r="W30" s="805"/>
      <c r="X30" s="805"/>
      <c r="Y30" s="805"/>
      <c r="Z30" s="805"/>
      <c r="AA30" s="805"/>
      <c r="AB30" s="805"/>
      <c r="AC30" s="805"/>
      <c r="AD30" s="805"/>
      <c r="AE30" s="805"/>
      <c r="AF30" s="805"/>
      <c r="AG30" s="805"/>
      <c r="AH30" s="805"/>
      <c r="AI30" s="805"/>
      <c r="AJ30" s="805"/>
      <c r="AK30" s="805"/>
      <c r="AL30" s="805"/>
      <c r="AM30" s="805"/>
      <c r="AN30" s="805"/>
      <c r="AO30" s="805"/>
      <c r="AP30" s="805"/>
      <c r="AQ30" s="805"/>
      <c r="AR30" s="805"/>
    </row>
    <row r="31" spans="4:44">
      <c r="D31" s="803"/>
      <c r="E31" s="803"/>
      <c r="F31" s="806"/>
      <c r="G31" s="804"/>
      <c r="H31" s="804"/>
      <c r="I31" s="805"/>
      <c r="J31" s="805"/>
      <c r="K31" s="805"/>
      <c r="L31" s="805"/>
      <c r="M31" s="805"/>
      <c r="N31" s="805"/>
      <c r="O31" s="805"/>
      <c r="P31" s="805"/>
      <c r="Q31" s="805"/>
      <c r="R31" s="805"/>
      <c r="S31" s="805"/>
      <c r="T31" s="805"/>
      <c r="U31" s="805"/>
      <c r="V31" s="805"/>
      <c r="W31" s="805"/>
      <c r="X31" s="805"/>
      <c r="Y31" s="805"/>
      <c r="Z31" s="805"/>
      <c r="AA31" s="805"/>
      <c r="AB31" s="805"/>
      <c r="AC31" s="805"/>
      <c r="AD31" s="805"/>
      <c r="AE31" s="805"/>
      <c r="AF31" s="805"/>
      <c r="AG31" s="805"/>
      <c r="AH31" s="805"/>
      <c r="AI31" s="805"/>
      <c r="AJ31" s="805"/>
      <c r="AK31" s="805"/>
      <c r="AL31" s="805"/>
      <c r="AM31" s="805"/>
      <c r="AN31" s="805"/>
      <c r="AO31" s="805"/>
      <c r="AP31" s="805"/>
      <c r="AQ31" s="805"/>
      <c r="AR31" s="805"/>
    </row>
    <row r="32" spans="4:44">
      <c r="D32" s="803"/>
      <c r="E32" s="803"/>
      <c r="F32" s="806"/>
      <c r="G32" s="804"/>
      <c r="H32" s="804"/>
      <c r="I32" s="805"/>
      <c r="J32" s="805"/>
      <c r="K32" s="805"/>
      <c r="L32" s="805"/>
      <c r="M32" s="805"/>
      <c r="N32" s="805"/>
      <c r="O32" s="805"/>
      <c r="P32" s="805"/>
      <c r="Q32" s="805"/>
      <c r="R32" s="805"/>
      <c r="S32" s="805"/>
      <c r="T32" s="805"/>
      <c r="U32" s="805"/>
      <c r="V32" s="805"/>
      <c r="W32" s="805"/>
      <c r="X32" s="805"/>
      <c r="Y32" s="805"/>
      <c r="Z32" s="805"/>
      <c r="AA32" s="805"/>
      <c r="AB32" s="805"/>
      <c r="AC32" s="805"/>
      <c r="AD32" s="805"/>
      <c r="AE32" s="805"/>
      <c r="AF32" s="805"/>
      <c r="AG32" s="805"/>
      <c r="AH32" s="805"/>
      <c r="AI32" s="805"/>
      <c r="AJ32" s="805"/>
      <c r="AK32" s="805"/>
      <c r="AL32" s="805"/>
      <c r="AM32" s="805"/>
      <c r="AN32" s="805"/>
      <c r="AO32" s="805"/>
      <c r="AP32" s="805"/>
      <c r="AQ32" s="805"/>
      <c r="AR32" s="805"/>
    </row>
    <row r="33" spans="4:44">
      <c r="D33" s="803"/>
      <c r="E33" s="803"/>
      <c r="F33" s="806"/>
      <c r="G33" s="804"/>
      <c r="H33" s="804"/>
      <c r="I33" s="805"/>
      <c r="J33" s="805"/>
      <c r="K33" s="805"/>
      <c r="L33" s="805"/>
      <c r="M33" s="805"/>
      <c r="N33" s="805"/>
      <c r="O33" s="805"/>
      <c r="P33" s="805"/>
      <c r="Q33" s="805"/>
      <c r="R33" s="805"/>
      <c r="S33" s="805"/>
      <c r="T33" s="805"/>
      <c r="U33" s="805"/>
      <c r="V33" s="805"/>
      <c r="W33" s="805"/>
      <c r="X33" s="805"/>
      <c r="Y33" s="805"/>
      <c r="Z33" s="805"/>
      <c r="AA33" s="805"/>
      <c r="AB33" s="805"/>
      <c r="AC33" s="805"/>
      <c r="AD33" s="805"/>
      <c r="AE33" s="805"/>
      <c r="AF33" s="805"/>
      <c r="AG33" s="805"/>
      <c r="AH33" s="805"/>
      <c r="AI33" s="805"/>
      <c r="AJ33" s="805"/>
      <c r="AK33" s="805"/>
      <c r="AL33" s="805"/>
      <c r="AM33" s="805"/>
      <c r="AN33" s="805"/>
      <c r="AO33" s="805"/>
      <c r="AP33" s="805"/>
      <c r="AQ33" s="805"/>
      <c r="AR33" s="805"/>
    </row>
    <row r="34" spans="4:44">
      <c r="D34" s="803"/>
      <c r="E34" s="803"/>
      <c r="F34" s="806"/>
      <c r="G34" s="804"/>
      <c r="H34" s="804"/>
      <c r="I34" s="805"/>
      <c r="J34" s="805"/>
      <c r="K34" s="805"/>
      <c r="L34" s="805"/>
      <c r="M34" s="805"/>
      <c r="N34" s="805"/>
      <c r="O34" s="805"/>
      <c r="P34" s="805"/>
      <c r="Q34" s="805"/>
      <c r="R34" s="805"/>
      <c r="S34" s="805"/>
      <c r="T34" s="805"/>
      <c r="U34" s="805"/>
      <c r="V34" s="805"/>
      <c r="W34" s="805"/>
      <c r="X34" s="805"/>
      <c r="Y34" s="805"/>
      <c r="Z34" s="805"/>
      <c r="AA34" s="805"/>
      <c r="AB34" s="805"/>
      <c r="AC34" s="805"/>
      <c r="AD34" s="805"/>
      <c r="AE34" s="805"/>
      <c r="AF34" s="805"/>
      <c r="AG34" s="805"/>
      <c r="AH34" s="805"/>
      <c r="AI34" s="805"/>
      <c r="AJ34" s="805"/>
      <c r="AK34" s="805"/>
      <c r="AL34" s="805"/>
      <c r="AM34" s="805"/>
      <c r="AN34" s="805"/>
      <c r="AO34" s="805"/>
      <c r="AP34" s="805"/>
      <c r="AQ34" s="805"/>
      <c r="AR34" s="805"/>
    </row>
    <row r="35" spans="4:44">
      <c r="D35" s="803"/>
      <c r="E35" s="803"/>
      <c r="F35" s="806"/>
      <c r="G35" s="804"/>
      <c r="H35" s="804"/>
      <c r="I35" s="805"/>
      <c r="J35" s="805"/>
      <c r="K35" s="805"/>
      <c r="L35" s="805"/>
      <c r="M35" s="805"/>
      <c r="N35" s="805"/>
      <c r="O35" s="805"/>
      <c r="P35" s="805"/>
      <c r="Q35" s="805"/>
      <c r="R35" s="805"/>
      <c r="S35" s="805"/>
      <c r="T35" s="805"/>
      <c r="U35" s="805"/>
      <c r="V35" s="805"/>
      <c r="W35" s="805"/>
      <c r="X35" s="805"/>
      <c r="Y35" s="805"/>
      <c r="Z35" s="805"/>
      <c r="AA35" s="805"/>
      <c r="AB35" s="805"/>
      <c r="AC35" s="805"/>
      <c r="AD35" s="805"/>
      <c r="AE35" s="805"/>
      <c r="AF35" s="805"/>
      <c r="AG35" s="805"/>
      <c r="AH35" s="805"/>
      <c r="AI35" s="805"/>
      <c r="AJ35" s="805"/>
      <c r="AK35" s="805"/>
      <c r="AL35" s="805"/>
      <c r="AM35" s="805"/>
      <c r="AN35" s="805"/>
      <c r="AO35" s="805"/>
      <c r="AP35" s="805"/>
      <c r="AQ35" s="805"/>
      <c r="AR35" s="805"/>
    </row>
    <row r="36" spans="4:44">
      <c r="D36" s="803"/>
      <c r="E36" s="803"/>
      <c r="F36" s="806"/>
      <c r="G36" s="804"/>
      <c r="H36" s="804"/>
      <c r="I36" s="805"/>
      <c r="J36" s="805"/>
      <c r="K36" s="805"/>
      <c r="L36" s="805"/>
      <c r="M36" s="805"/>
      <c r="N36" s="805"/>
      <c r="O36" s="805"/>
      <c r="P36" s="805"/>
      <c r="Q36" s="805"/>
      <c r="R36" s="805"/>
      <c r="S36" s="805"/>
      <c r="T36" s="805"/>
      <c r="U36" s="805"/>
      <c r="V36" s="805"/>
      <c r="W36" s="805"/>
      <c r="X36" s="805"/>
      <c r="Y36" s="805"/>
      <c r="Z36" s="805"/>
      <c r="AA36" s="805"/>
      <c r="AB36" s="805"/>
      <c r="AC36" s="805"/>
      <c r="AD36" s="805"/>
      <c r="AE36" s="805"/>
      <c r="AF36" s="805"/>
      <c r="AG36" s="805"/>
      <c r="AH36" s="805"/>
      <c r="AI36" s="805"/>
      <c r="AJ36" s="805"/>
      <c r="AK36" s="805"/>
      <c r="AL36" s="805"/>
      <c r="AM36" s="805"/>
      <c r="AN36" s="805"/>
      <c r="AO36" s="805"/>
      <c r="AP36" s="805"/>
      <c r="AQ36" s="805"/>
      <c r="AR36" s="805"/>
    </row>
    <row r="37" spans="4:44">
      <c r="D37" s="803"/>
      <c r="E37" s="803"/>
      <c r="F37" s="806"/>
      <c r="G37" s="804"/>
      <c r="H37" s="804"/>
      <c r="I37" s="805"/>
      <c r="J37" s="805"/>
      <c r="K37" s="805"/>
      <c r="L37" s="805"/>
      <c r="M37" s="805"/>
      <c r="N37" s="805"/>
      <c r="O37" s="805"/>
      <c r="P37" s="805"/>
      <c r="Q37" s="805"/>
      <c r="R37" s="805"/>
      <c r="S37" s="805"/>
      <c r="T37" s="805"/>
      <c r="U37" s="805"/>
      <c r="V37" s="805"/>
      <c r="W37" s="805"/>
      <c r="X37" s="805"/>
      <c r="Y37" s="805"/>
      <c r="Z37" s="805"/>
      <c r="AA37" s="805"/>
      <c r="AB37" s="805"/>
      <c r="AC37" s="805"/>
      <c r="AD37" s="805"/>
      <c r="AE37" s="805"/>
      <c r="AF37" s="805"/>
      <c r="AG37" s="805"/>
      <c r="AH37" s="805"/>
      <c r="AI37" s="805"/>
      <c r="AJ37" s="805"/>
      <c r="AK37" s="805"/>
      <c r="AL37" s="805"/>
      <c r="AM37" s="805"/>
      <c r="AN37" s="805"/>
      <c r="AO37" s="805"/>
      <c r="AP37" s="805"/>
      <c r="AQ37" s="805"/>
      <c r="AR37" s="805"/>
    </row>
    <row r="38" spans="4:44">
      <c r="D38" s="803"/>
      <c r="E38" s="803"/>
      <c r="F38" s="806"/>
      <c r="G38" s="804"/>
      <c r="H38" s="804"/>
      <c r="I38" s="805"/>
      <c r="J38" s="805"/>
      <c r="K38" s="805"/>
      <c r="L38" s="805"/>
      <c r="M38" s="805"/>
      <c r="N38" s="805"/>
      <c r="O38" s="805"/>
      <c r="P38" s="805"/>
      <c r="Q38" s="805"/>
      <c r="R38" s="805"/>
      <c r="S38" s="805"/>
      <c r="T38" s="805"/>
      <c r="U38" s="805"/>
      <c r="V38" s="805"/>
      <c r="W38" s="805"/>
      <c r="X38" s="805"/>
      <c r="Y38" s="805"/>
      <c r="Z38" s="805"/>
      <c r="AA38" s="805"/>
      <c r="AB38" s="805"/>
      <c r="AC38" s="805"/>
      <c r="AD38" s="805"/>
      <c r="AE38" s="805"/>
      <c r="AF38" s="805"/>
      <c r="AG38" s="805"/>
      <c r="AH38" s="805"/>
      <c r="AI38" s="805"/>
      <c r="AJ38" s="805"/>
      <c r="AK38" s="805"/>
      <c r="AL38" s="805"/>
      <c r="AM38" s="805"/>
      <c r="AN38" s="805"/>
      <c r="AO38" s="805"/>
      <c r="AP38" s="805"/>
      <c r="AQ38" s="805"/>
      <c r="AR38" s="805"/>
    </row>
    <row r="39" spans="4:44">
      <c r="D39" s="803"/>
      <c r="E39" s="803"/>
      <c r="F39" s="806"/>
      <c r="G39" s="804"/>
      <c r="H39" s="804"/>
      <c r="I39" s="805"/>
      <c r="J39" s="805"/>
      <c r="K39" s="805"/>
      <c r="L39" s="805"/>
      <c r="M39" s="805"/>
      <c r="N39" s="805"/>
      <c r="O39" s="805"/>
      <c r="P39" s="805"/>
      <c r="Q39" s="805"/>
      <c r="R39" s="805"/>
      <c r="S39" s="805"/>
      <c r="T39" s="805"/>
      <c r="U39" s="805"/>
      <c r="V39" s="805"/>
      <c r="W39" s="805"/>
      <c r="X39" s="805"/>
      <c r="Y39" s="805"/>
      <c r="Z39" s="805"/>
      <c r="AA39" s="805"/>
      <c r="AB39" s="805"/>
      <c r="AC39" s="805"/>
      <c r="AD39" s="805"/>
      <c r="AE39" s="805"/>
      <c r="AF39" s="805"/>
      <c r="AG39" s="805"/>
      <c r="AH39" s="805"/>
      <c r="AI39" s="805"/>
      <c r="AJ39" s="805"/>
      <c r="AK39" s="805"/>
      <c r="AL39" s="805"/>
      <c r="AM39" s="805"/>
      <c r="AN39" s="805"/>
      <c r="AO39" s="805"/>
      <c r="AP39" s="805"/>
      <c r="AQ39" s="805"/>
      <c r="AR39" s="805"/>
    </row>
    <row r="40" spans="4:44">
      <c r="D40" s="803"/>
      <c r="E40" s="803"/>
      <c r="F40" s="806"/>
      <c r="G40" s="804"/>
      <c r="H40" s="804"/>
      <c r="I40" s="805"/>
      <c r="J40" s="805"/>
      <c r="K40" s="805"/>
      <c r="L40" s="805"/>
      <c r="M40" s="805"/>
      <c r="N40" s="805"/>
      <c r="O40" s="805"/>
      <c r="P40" s="805"/>
      <c r="Q40" s="805"/>
      <c r="R40" s="805"/>
      <c r="S40" s="805"/>
      <c r="T40" s="805"/>
      <c r="U40" s="805"/>
      <c r="V40" s="805"/>
      <c r="W40" s="805"/>
      <c r="X40" s="805"/>
      <c r="Y40" s="805"/>
      <c r="Z40" s="805"/>
      <c r="AA40" s="805"/>
      <c r="AB40" s="805"/>
      <c r="AC40" s="805"/>
      <c r="AD40" s="805"/>
      <c r="AE40" s="805"/>
      <c r="AF40" s="805"/>
      <c r="AG40" s="805"/>
      <c r="AH40" s="805"/>
      <c r="AI40" s="805"/>
      <c r="AJ40" s="805"/>
      <c r="AK40" s="805"/>
      <c r="AL40" s="805"/>
      <c r="AM40" s="805"/>
      <c r="AN40" s="805"/>
      <c r="AO40" s="805"/>
      <c r="AP40" s="805"/>
      <c r="AQ40" s="805"/>
      <c r="AR40" s="805"/>
    </row>
    <row r="41" spans="4:44">
      <c r="D41" s="803"/>
      <c r="E41" s="803"/>
      <c r="F41" s="806"/>
      <c r="G41" s="804"/>
      <c r="H41" s="804"/>
      <c r="I41" s="805"/>
      <c r="J41" s="805"/>
      <c r="K41" s="805"/>
      <c r="L41" s="805"/>
      <c r="M41" s="805"/>
      <c r="N41" s="805"/>
      <c r="O41" s="805"/>
      <c r="P41" s="805"/>
      <c r="Q41" s="805"/>
      <c r="R41" s="805"/>
      <c r="S41" s="805"/>
      <c r="T41" s="805"/>
      <c r="U41" s="805"/>
      <c r="V41" s="805"/>
      <c r="W41" s="805"/>
      <c r="X41" s="805"/>
      <c r="Y41" s="805"/>
      <c r="Z41" s="805"/>
      <c r="AA41" s="805"/>
      <c r="AB41" s="805"/>
      <c r="AC41" s="805"/>
      <c r="AD41" s="805"/>
      <c r="AE41" s="805"/>
      <c r="AF41" s="805"/>
      <c r="AG41" s="805"/>
      <c r="AH41" s="805"/>
      <c r="AI41" s="805"/>
      <c r="AJ41" s="805"/>
      <c r="AK41" s="805"/>
      <c r="AL41" s="805"/>
      <c r="AM41" s="805"/>
      <c r="AN41" s="805"/>
      <c r="AO41" s="805"/>
      <c r="AP41" s="805"/>
      <c r="AQ41" s="805"/>
      <c r="AR41" s="805"/>
    </row>
    <row r="42" spans="4:44">
      <c r="D42" s="803"/>
      <c r="E42" s="803"/>
      <c r="F42" s="806"/>
      <c r="G42" s="804"/>
      <c r="H42" s="804"/>
      <c r="I42" s="805"/>
      <c r="J42" s="805"/>
      <c r="K42" s="805"/>
      <c r="L42" s="805"/>
      <c r="M42" s="805"/>
      <c r="N42" s="805"/>
      <c r="O42" s="805"/>
      <c r="P42" s="805"/>
      <c r="Q42" s="805"/>
      <c r="R42" s="805"/>
      <c r="S42" s="805"/>
      <c r="T42" s="805"/>
      <c r="U42" s="805"/>
      <c r="V42" s="805"/>
      <c r="W42" s="805"/>
      <c r="X42" s="805"/>
      <c r="Y42" s="805"/>
      <c r="Z42" s="805"/>
      <c r="AA42" s="805"/>
      <c r="AB42" s="805"/>
      <c r="AC42" s="805"/>
      <c r="AD42" s="805"/>
      <c r="AE42" s="805"/>
      <c r="AF42" s="805"/>
      <c r="AG42" s="805"/>
      <c r="AH42" s="805"/>
      <c r="AI42" s="805"/>
      <c r="AJ42" s="805"/>
      <c r="AK42" s="805"/>
      <c r="AL42" s="805"/>
      <c r="AM42" s="805"/>
      <c r="AN42" s="805"/>
      <c r="AO42" s="805"/>
      <c r="AP42" s="805"/>
      <c r="AQ42" s="805"/>
      <c r="AR42" s="805"/>
    </row>
    <row r="43" spans="4:44">
      <c r="D43" s="803"/>
      <c r="E43" s="803"/>
      <c r="F43" s="806"/>
      <c r="G43" s="804"/>
      <c r="H43" s="804"/>
      <c r="I43" s="805"/>
      <c r="J43" s="805"/>
      <c r="K43" s="805"/>
      <c r="L43" s="805"/>
      <c r="M43" s="805"/>
      <c r="N43" s="805"/>
      <c r="O43" s="805"/>
      <c r="P43" s="805"/>
      <c r="Q43" s="805"/>
      <c r="R43" s="805"/>
      <c r="S43" s="805"/>
      <c r="T43" s="805"/>
      <c r="U43" s="805"/>
      <c r="V43" s="805"/>
      <c r="W43" s="805"/>
      <c r="X43" s="805"/>
      <c r="Y43" s="805"/>
      <c r="Z43" s="805"/>
      <c r="AA43" s="805"/>
      <c r="AB43" s="805"/>
      <c r="AC43" s="805"/>
      <c r="AD43" s="805"/>
      <c r="AE43" s="805"/>
      <c r="AF43" s="805"/>
      <c r="AG43" s="805"/>
      <c r="AH43" s="805"/>
      <c r="AI43" s="805"/>
      <c r="AJ43" s="805"/>
      <c r="AK43" s="805"/>
      <c r="AL43" s="805"/>
      <c r="AM43" s="805"/>
      <c r="AN43" s="805"/>
      <c r="AO43" s="805"/>
      <c r="AP43" s="805"/>
      <c r="AQ43" s="805"/>
      <c r="AR43" s="805"/>
    </row>
    <row r="44" spans="4:44">
      <c r="D44" s="803"/>
      <c r="E44" s="803"/>
      <c r="F44" s="806"/>
      <c r="G44" s="804"/>
      <c r="H44" s="804"/>
      <c r="I44" s="805"/>
      <c r="J44" s="805"/>
      <c r="K44" s="805"/>
      <c r="L44" s="805"/>
      <c r="M44" s="805"/>
      <c r="N44" s="805"/>
      <c r="O44" s="805"/>
      <c r="P44" s="805"/>
      <c r="Q44" s="805"/>
      <c r="R44" s="805"/>
      <c r="S44" s="805"/>
      <c r="T44" s="805"/>
      <c r="U44" s="805"/>
      <c r="V44" s="805"/>
      <c r="W44" s="805"/>
      <c r="X44" s="805"/>
      <c r="Y44" s="805"/>
      <c r="Z44" s="805"/>
      <c r="AA44" s="805"/>
      <c r="AB44" s="805"/>
      <c r="AC44" s="805"/>
      <c r="AD44" s="805"/>
      <c r="AE44" s="805"/>
      <c r="AF44" s="805"/>
      <c r="AG44" s="805"/>
      <c r="AH44" s="805"/>
      <c r="AI44" s="805"/>
      <c r="AJ44" s="805"/>
      <c r="AK44" s="805"/>
      <c r="AL44" s="805"/>
      <c r="AM44" s="805"/>
      <c r="AN44" s="805"/>
      <c r="AO44" s="805"/>
      <c r="AP44" s="805"/>
      <c r="AQ44" s="805"/>
      <c r="AR44" s="805"/>
    </row>
    <row r="45" spans="4:44">
      <c r="D45" s="803"/>
      <c r="E45" s="803"/>
      <c r="F45" s="806"/>
      <c r="G45" s="804"/>
      <c r="H45" s="804"/>
      <c r="I45" s="805"/>
      <c r="J45" s="805"/>
      <c r="K45" s="805"/>
      <c r="L45" s="805"/>
      <c r="M45" s="805"/>
      <c r="N45" s="805"/>
      <c r="O45" s="805"/>
      <c r="P45" s="805"/>
      <c r="Q45" s="805"/>
      <c r="R45" s="805"/>
      <c r="S45" s="805"/>
      <c r="T45" s="805"/>
      <c r="U45" s="805"/>
      <c r="V45" s="805"/>
      <c r="W45" s="805"/>
      <c r="X45" s="805"/>
      <c r="Y45" s="805"/>
      <c r="Z45" s="805"/>
      <c r="AA45" s="805"/>
      <c r="AB45" s="805"/>
      <c r="AC45" s="805"/>
      <c r="AD45" s="805"/>
      <c r="AE45" s="805"/>
      <c r="AF45" s="805"/>
      <c r="AG45" s="805"/>
      <c r="AH45" s="805"/>
      <c r="AI45" s="805"/>
      <c r="AJ45" s="805"/>
      <c r="AK45" s="805"/>
      <c r="AL45" s="805"/>
      <c r="AM45" s="805"/>
      <c r="AN45" s="805"/>
      <c r="AO45" s="805"/>
      <c r="AP45" s="805"/>
      <c r="AQ45" s="805"/>
      <c r="AR45" s="805"/>
    </row>
    <row r="46" spans="4:44">
      <c r="D46" s="803"/>
      <c r="E46" s="803"/>
      <c r="F46" s="806"/>
      <c r="G46" s="804"/>
      <c r="H46" s="804"/>
      <c r="I46" s="805"/>
      <c r="J46" s="805"/>
      <c r="K46" s="805"/>
      <c r="L46" s="805"/>
      <c r="M46" s="805"/>
      <c r="N46" s="805"/>
      <c r="O46" s="805"/>
      <c r="P46" s="805"/>
      <c r="Q46" s="805"/>
      <c r="R46" s="805"/>
      <c r="S46" s="805"/>
      <c r="T46" s="805"/>
      <c r="U46" s="805"/>
      <c r="V46" s="805"/>
      <c r="W46" s="805"/>
      <c r="X46" s="805"/>
      <c r="Y46" s="805"/>
      <c r="Z46" s="805"/>
      <c r="AA46" s="805"/>
      <c r="AB46" s="805"/>
      <c r="AC46" s="805"/>
      <c r="AD46" s="805"/>
      <c r="AE46" s="805"/>
      <c r="AF46" s="805"/>
      <c r="AG46" s="805"/>
      <c r="AH46" s="805"/>
      <c r="AI46" s="805"/>
      <c r="AJ46" s="805"/>
      <c r="AK46" s="805"/>
      <c r="AL46" s="805"/>
      <c r="AM46" s="805"/>
      <c r="AN46" s="805"/>
      <c r="AO46" s="805"/>
      <c r="AP46" s="805"/>
      <c r="AQ46" s="805"/>
      <c r="AR46" s="805"/>
    </row>
    <row r="47" spans="4:44">
      <c r="D47" s="803"/>
      <c r="E47" s="803"/>
      <c r="F47" s="806"/>
      <c r="G47" s="804"/>
      <c r="H47" s="804"/>
      <c r="I47" s="805"/>
      <c r="J47" s="805"/>
      <c r="K47" s="805"/>
      <c r="L47" s="805"/>
      <c r="M47" s="805"/>
      <c r="N47" s="805"/>
      <c r="O47" s="805"/>
      <c r="P47" s="805"/>
      <c r="Q47" s="805"/>
      <c r="R47" s="805"/>
      <c r="S47" s="805"/>
      <c r="T47" s="805"/>
      <c r="U47" s="805"/>
      <c r="V47" s="805"/>
      <c r="W47" s="805"/>
      <c r="X47" s="805"/>
      <c r="Y47" s="805"/>
      <c r="Z47" s="805"/>
      <c r="AA47" s="805"/>
      <c r="AB47" s="805"/>
      <c r="AC47" s="805"/>
      <c r="AD47" s="805"/>
      <c r="AE47" s="805"/>
      <c r="AF47" s="805"/>
      <c r="AG47" s="805"/>
      <c r="AH47" s="805"/>
      <c r="AI47" s="805"/>
      <c r="AJ47" s="805"/>
      <c r="AK47" s="805"/>
      <c r="AL47" s="805"/>
      <c r="AM47" s="805"/>
      <c r="AN47" s="805"/>
      <c r="AO47" s="805"/>
      <c r="AP47" s="805"/>
      <c r="AQ47" s="805"/>
      <c r="AR47" s="805"/>
    </row>
    <row r="48" spans="4:44">
      <c r="D48" s="803"/>
      <c r="E48" s="803"/>
      <c r="F48" s="806"/>
      <c r="G48" s="804"/>
      <c r="H48" s="804"/>
      <c r="I48" s="805"/>
      <c r="J48" s="805"/>
      <c r="K48" s="805"/>
      <c r="L48" s="805"/>
      <c r="M48" s="805"/>
      <c r="N48" s="805"/>
      <c r="O48" s="805"/>
      <c r="P48" s="805"/>
      <c r="Q48" s="805"/>
      <c r="R48" s="805"/>
      <c r="S48" s="805"/>
      <c r="T48" s="805"/>
      <c r="U48" s="805"/>
      <c r="V48" s="805"/>
      <c r="W48" s="805"/>
      <c r="X48" s="805"/>
      <c r="Y48" s="805"/>
      <c r="Z48" s="805"/>
      <c r="AA48" s="805"/>
      <c r="AB48" s="805"/>
      <c r="AC48" s="805"/>
      <c r="AD48" s="805"/>
      <c r="AE48" s="805"/>
      <c r="AF48" s="805"/>
      <c r="AG48" s="805"/>
      <c r="AH48" s="805"/>
      <c r="AI48" s="805"/>
      <c r="AJ48" s="805"/>
      <c r="AK48" s="805"/>
      <c r="AL48" s="805"/>
      <c r="AM48" s="805"/>
      <c r="AN48" s="805"/>
      <c r="AO48" s="805"/>
      <c r="AP48" s="805"/>
      <c r="AQ48" s="805"/>
      <c r="AR48" s="805"/>
    </row>
    <row r="49" spans="4:44">
      <c r="D49" s="803"/>
      <c r="E49" s="803"/>
      <c r="F49" s="806"/>
      <c r="G49" s="804"/>
      <c r="H49" s="804"/>
      <c r="I49" s="805"/>
      <c r="J49" s="805"/>
      <c r="K49" s="805"/>
      <c r="L49" s="805"/>
      <c r="M49" s="805"/>
      <c r="N49" s="805"/>
      <c r="O49" s="805"/>
      <c r="P49" s="805"/>
      <c r="Q49" s="805"/>
      <c r="R49" s="805"/>
      <c r="S49" s="805"/>
      <c r="T49" s="805"/>
      <c r="U49" s="805"/>
      <c r="V49" s="805"/>
      <c r="W49" s="805"/>
      <c r="X49" s="805"/>
      <c r="Y49" s="805"/>
      <c r="Z49" s="805"/>
      <c r="AA49" s="805"/>
      <c r="AB49" s="805"/>
      <c r="AC49" s="805"/>
      <c r="AD49" s="805"/>
      <c r="AE49" s="805"/>
      <c r="AF49" s="805"/>
      <c r="AG49" s="805"/>
      <c r="AH49" s="805"/>
      <c r="AI49" s="805"/>
      <c r="AJ49" s="805"/>
      <c r="AK49" s="805"/>
      <c r="AL49" s="805"/>
      <c r="AM49" s="805"/>
      <c r="AN49" s="805"/>
      <c r="AO49" s="805"/>
      <c r="AP49" s="805"/>
      <c r="AQ49" s="805"/>
      <c r="AR49" s="805"/>
    </row>
    <row r="50" spans="4:44">
      <c r="D50" s="803"/>
      <c r="E50" s="803"/>
      <c r="F50" s="806"/>
      <c r="G50" s="804"/>
      <c r="H50" s="804"/>
      <c r="I50" s="805"/>
      <c r="J50" s="805"/>
      <c r="K50" s="805"/>
      <c r="L50" s="805"/>
      <c r="M50" s="805"/>
      <c r="N50" s="805"/>
      <c r="O50" s="805"/>
      <c r="P50" s="805"/>
      <c r="Q50" s="805"/>
      <c r="R50" s="805"/>
      <c r="S50" s="805"/>
      <c r="T50" s="805"/>
      <c r="U50" s="805"/>
      <c r="V50" s="805"/>
      <c r="W50" s="805"/>
      <c r="X50" s="805"/>
      <c r="Y50" s="805"/>
      <c r="Z50" s="805"/>
      <c r="AA50" s="805"/>
      <c r="AB50" s="805"/>
      <c r="AC50" s="805"/>
      <c r="AD50" s="805"/>
      <c r="AE50" s="805"/>
      <c r="AF50" s="805"/>
      <c r="AG50" s="805"/>
      <c r="AH50" s="805"/>
      <c r="AI50" s="805"/>
      <c r="AJ50" s="805"/>
      <c r="AK50" s="805"/>
      <c r="AL50" s="805"/>
      <c r="AM50" s="805"/>
      <c r="AN50" s="805"/>
      <c r="AO50" s="805"/>
      <c r="AP50" s="805"/>
      <c r="AQ50" s="805"/>
      <c r="AR50" s="805"/>
    </row>
    <row r="51" spans="4:44">
      <c r="D51" s="803"/>
      <c r="E51" s="803"/>
      <c r="F51" s="806"/>
      <c r="G51" s="804"/>
      <c r="H51" s="804"/>
      <c r="I51" s="805"/>
      <c r="J51" s="805"/>
      <c r="K51" s="805"/>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5"/>
      <c r="AM51" s="805"/>
      <c r="AN51" s="805"/>
      <c r="AO51" s="805"/>
      <c r="AP51" s="805"/>
      <c r="AQ51" s="805"/>
      <c r="AR51" s="805"/>
    </row>
    <row r="52" spans="4:44">
      <c r="D52" s="803"/>
      <c r="E52" s="803"/>
      <c r="F52" s="806"/>
      <c r="G52" s="804"/>
      <c r="H52" s="804"/>
      <c r="I52" s="805"/>
      <c r="J52" s="805"/>
      <c r="K52" s="805"/>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5"/>
      <c r="AM52" s="805"/>
      <c r="AN52" s="805"/>
      <c r="AO52" s="805"/>
      <c r="AP52" s="805"/>
      <c r="AQ52" s="805"/>
      <c r="AR52" s="805"/>
    </row>
    <row r="53" spans="4:44">
      <c r="D53" s="803"/>
      <c r="E53" s="803"/>
      <c r="F53" s="806"/>
      <c r="G53" s="804"/>
      <c r="H53" s="804"/>
      <c r="I53" s="805"/>
      <c r="J53" s="805"/>
      <c r="K53" s="805"/>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5"/>
      <c r="AM53" s="805"/>
      <c r="AN53" s="805"/>
      <c r="AO53" s="805"/>
      <c r="AP53" s="805"/>
      <c r="AQ53" s="805"/>
      <c r="AR53" s="805"/>
    </row>
    <row r="54" spans="4:44">
      <c r="D54" s="803"/>
      <c r="E54" s="803"/>
      <c r="F54" s="806"/>
      <c r="G54" s="804"/>
      <c r="H54" s="804"/>
      <c r="I54" s="805"/>
      <c r="J54" s="805"/>
      <c r="K54" s="805"/>
      <c r="L54" s="805"/>
      <c r="M54" s="805"/>
      <c r="N54" s="805"/>
      <c r="O54" s="805"/>
      <c r="P54" s="805"/>
      <c r="Q54" s="805"/>
      <c r="R54" s="805"/>
      <c r="S54" s="805"/>
      <c r="T54" s="805"/>
      <c r="U54" s="805"/>
      <c r="V54" s="805"/>
      <c r="W54" s="805"/>
      <c r="X54" s="805"/>
      <c r="Y54" s="805"/>
      <c r="Z54" s="805"/>
      <c r="AA54" s="805"/>
      <c r="AB54" s="805"/>
      <c r="AC54" s="805"/>
      <c r="AD54" s="805"/>
      <c r="AE54" s="805"/>
      <c r="AF54" s="805"/>
      <c r="AG54" s="805"/>
      <c r="AH54" s="805"/>
      <c r="AI54" s="805"/>
      <c r="AJ54" s="805"/>
      <c r="AK54" s="805"/>
      <c r="AL54" s="805"/>
      <c r="AM54" s="805"/>
      <c r="AN54" s="805"/>
      <c r="AO54" s="805"/>
      <c r="AP54" s="805"/>
      <c r="AQ54" s="805"/>
      <c r="AR54" s="805"/>
    </row>
    <row r="55" spans="4:44">
      <c r="D55" s="803"/>
      <c r="E55" s="803"/>
      <c r="F55" s="806"/>
      <c r="G55" s="804"/>
      <c r="H55" s="804"/>
      <c r="I55" s="805"/>
      <c r="J55" s="805"/>
      <c r="K55" s="805"/>
      <c r="L55" s="805"/>
      <c r="M55" s="805"/>
      <c r="N55" s="805"/>
      <c r="O55" s="805"/>
      <c r="P55" s="805"/>
      <c r="Q55" s="805"/>
      <c r="R55" s="805"/>
      <c r="S55" s="805"/>
      <c r="T55" s="805"/>
      <c r="U55" s="805"/>
      <c r="V55" s="805"/>
      <c r="W55" s="805"/>
      <c r="X55" s="805"/>
      <c r="Y55" s="805"/>
      <c r="Z55" s="805"/>
      <c r="AA55" s="805"/>
      <c r="AB55" s="805"/>
      <c r="AC55" s="805"/>
      <c r="AD55" s="805"/>
      <c r="AE55" s="805"/>
      <c r="AF55" s="805"/>
      <c r="AG55" s="805"/>
      <c r="AH55" s="805"/>
      <c r="AI55" s="805"/>
      <c r="AJ55" s="805"/>
      <c r="AK55" s="805"/>
      <c r="AL55" s="805"/>
      <c r="AM55" s="805"/>
      <c r="AN55" s="805"/>
      <c r="AO55" s="805"/>
      <c r="AP55" s="805"/>
      <c r="AQ55" s="805"/>
      <c r="AR55" s="805"/>
    </row>
    <row r="56" spans="4:44">
      <c r="D56" s="803"/>
      <c r="E56" s="803"/>
      <c r="F56" s="806"/>
      <c r="G56" s="804"/>
      <c r="H56" s="804"/>
      <c r="I56" s="805"/>
      <c r="J56" s="805"/>
      <c r="K56" s="805"/>
      <c r="L56" s="805"/>
      <c r="M56" s="805"/>
      <c r="N56" s="805"/>
      <c r="O56" s="805"/>
      <c r="P56" s="805"/>
      <c r="Q56" s="805"/>
      <c r="R56" s="805"/>
      <c r="S56" s="805"/>
      <c r="T56" s="805"/>
      <c r="U56" s="805"/>
      <c r="V56" s="805"/>
      <c r="W56" s="805"/>
      <c r="X56" s="805"/>
      <c r="Y56" s="805"/>
      <c r="Z56" s="805"/>
      <c r="AA56" s="805"/>
      <c r="AB56" s="805"/>
      <c r="AC56" s="805"/>
      <c r="AD56" s="805"/>
      <c r="AE56" s="805"/>
      <c r="AF56" s="805"/>
      <c r="AG56" s="805"/>
      <c r="AH56" s="805"/>
      <c r="AI56" s="805"/>
      <c r="AJ56" s="805"/>
      <c r="AK56" s="805"/>
      <c r="AL56" s="805"/>
      <c r="AM56" s="805"/>
      <c r="AN56" s="805"/>
      <c r="AO56" s="805"/>
      <c r="AP56" s="805"/>
      <c r="AQ56" s="805"/>
      <c r="AR56" s="805"/>
    </row>
    <row r="57" spans="4:44">
      <c r="D57" s="803"/>
      <c r="E57" s="803"/>
      <c r="F57" s="806"/>
      <c r="G57" s="804"/>
      <c r="H57" s="804"/>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row>
    <row r="58" spans="4:44">
      <c r="D58" s="803"/>
      <c r="E58" s="803"/>
      <c r="F58" s="806"/>
      <c r="G58" s="804"/>
      <c r="H58" s="804"/>
      <c r="I58" s="805"/>
      <c r="J58" s="805"/>
      <c r="K58" s="805"/>
      <c r="L58" s="805"/>
      <c r="M58" s="805"/>
      <c r="N58" s="805"/>
      <c r="O58" s="805"/>
      <c r="P58" s="805"/>
      <c r="Q58" s="805"/>
      <c r="R58" s="805"/>
      <c r="S58" s="805"/>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row>
    <row r="59" spans="4:44">
      <c r="D59" s="803"/>
      <c r="E59" s="803"/>
      <c r="F59" s="806"/>
      <c r="G59" s="804"/>
      <c r="H59" s="804"/>
      <c r="I59" s="805"/>
      <c r="J59" s="805"/>
      <c r="K59" s="805"/>
      <c r="L59" s="805"/>
      <c r="M59" s="805"/>
      <c r="N59" s="805"/>
      <c r="O59" s="805"/>
      <c r="P59" s="805"/>
      <c r="Q59" s="805"/>
      <c r="R59" s="805"/>
      <c r="S59" s="805"/>
      <c r="T59" s="805"/>
      <c r="U59" s="805"/>
      <c r="V59" s="805"/>
      <c r="W59" s="805"/>
      <c r="X59" s="805"/>
      <c r="Y59" s="805"/>
      <c r="Z59" s="805"/>
      <c r="AA59" s="805"/>
      <c r="AB59" s="805"/>
      <c r="AC59" s="805"/>
      <c r="AD59" s="805"/>
      <c r="AE59" s="805"/>
      <c r="AF59" s="805"/>
      <c r="AG59" s="805"/>
      <c r="AH59" s="805"/>
      <c r="AI59" s="805"/>
      <c r="AJ59" s="805"/>
      <c r="AK59" s="805"/>
      <c r="AL59" s="805"/>
      <c r="AM59" s="805"/>
      <c r="AN59" s="805"/>
      <c r="AO59" s="805"/>
      <c r="AP59" s="805"/>
      <c r="AQ59" s="805"/>
      <c r="AR59" s="805"/>
    </row>
    <row r="60" spans="4:44">
      <c r="D60" s="803"/>
      <c r="E60" s="803"/>
      <c r="F60" s="806"/>
      <c r="G60" s="804"/>
      <c r="H60" s="804"/>
      <c r="I60" s="805"/>
      <c r="J60" s="805"/>
      <c r="K60" s="805"/>
      <c r="L60" s="805"/>
      <c r="M60" s="805"/>
      <c r="N60" s="805"/>
      <c r="O60" s="805"/>
      <c r="P60" s="805"/>
      <c r="Q60" s="805"/>
      <c r="R60" s="805"/>
      <c r="S60" s="805"/>
      <c r="T60" s="805"/>
      <c r="U60" s="805"/>
      <c r="V60" s="805"/>
      <c r="W60" s="805"/>
      <c r="X60" s="805"/>
      <c r="Y60" s="805"/>
      <c r="Z60" s="805"/>
      <c r="AA60" s="805"/>
      <c r="AB60" s="805"/>
      <c r="AC60" s="805"/>
      <c r="AD60" s="805"/>
      <c r="AE60" s="805"/>
      <c r="AF60" s="805"/>
      <c r="AG60" s="805"/>
      <c r="AH60" s="805"/>
      <c r="AI60" s="805"/>
      <c r="AJ60" s="805"/>
      <c r="AK60" s="805"/>
      <c r="AL60" s="805"/>
      <c r="AM60" s="805"/>
      <c r="AN60" s="805"/>
      <c r="AO60" s="805"/>
      <c r="AP60" s="805"/>
      <c r="AQ60" s="805"/>
      <c r="AR60" s="805"/>
    </row>
    <row r="61" spans="4:44">
      <c r="D61" s="803"/>
      <c r="E61" s="803"/>
      <c r="F61" s="806"/>
      <c r="G61" s="804"/>
      <c r="H61" s="804"/>
      <c r="I61" s="805"/>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5"/>
      <c r="AM61" s="805"/>
      <c r="AN61" s="805"/>
      <c r="AO61" s="805"/>
      <c r="AP61" s="805"/>
      <c r="AQ61" s="805"/>
      <c r="AR61" s="805"/>
    </row>
    <row r="62" spans="4:44">
      <c r="D62" s="803"/>
      <c r="E62" s="803"/>
      <c r="F62" s="806"/>
      <c r="G62" s="804"/>
      <c r="H62" s="804"/>
      <c r="I62" s="805"/>
      <c r="J62" s="805"/>
      <c r="K62" s="805"/>
      <c r="L62" s="805"/>
      <c r="M62" s="805"/>
      <c r="N62" s="805"/>
      <c r="O62" s="805"/>
      <c r="P62" s="805"/>
      <c r="Q62" s="805"/>
      <c r="R62" s="805"/>
      <c r="S62" s="805"/>
      <c r="T62" s="805"/>
      <c r="U62" s="805"/>
      <c r="V62" s="805"/>
      <c r="W62" s="805"/>
      <c r="X62" s="805"/>
      <c r="Y62" s="805"/>
      <c r="Z62" s="805"/>
      <c r="AA62" s="805"/>
      <c r="AB62" s="805"/>
      <c r="AC62" s="805"/>
      <c r="AD62" s="805"/>
      <c r="AE62" s="805"/>
      <c r="AF62" s="805"/>
      <c r="AG62" s="805"/>
      <c r="AH62" s="805"/>
      <c r="AI62" s="805"/>
      <c r="AJ62" s="805"/>
      <c r="AK62" s="805"/>
      <c r="AL62" s="805"/>
      <c r="AM62" s="805"/>
      <c r="AN62" s="805"/>
      <c r="AO62" s="805"/>
      <c r="AP62" s="805"/>
      <c r="AQ62" s="805"/>
      <c r="AR62" s="805"/>
    </row>
    <row r="63" spans="4:44">
      <c r="D63" s="803"/>
      <c r="E63" s="803"/>
      <c r="F63" s="806"/>
      <c r="G63" s="804"/>
      <c r="H63" s="804"/>
      <c r="I63" s="805"/>
      <c r="J63" s="805"/>
      <c r="K63" s="805"/>
      <c r="L63" s="805"/>
      <c r="M63" s="805"/>
      <c r="N63" s="805"/>
      <c r="O63" s="805"/>
      <c r="P63" s="805"/>
      <c r="Q63" s="805"/>
      <c r="R63" s="805"/>
      <c r="S63" s="805"/>
      <c r="T63" s="805"/>
      <c r="U63" s="805"/>
      <c r="V63" s="805"/>
      <c r="W63" s="805"/>
      <c r="X63" s="805"/>
      <c r="Y63" s="805"/>
      <c r="Z63" s="805"/>
      <c r="AA63" s="805"/>
      <c r="AB63" s="805"/>
      <c r="AC63" s="805"/>
      <c r="AD63" s="805"/>
      <c r="AE63" s="805"/>
      <c r="AF63" s="805"/>
      <c r="AG63" s="805"/>
      <c r="AH63" s="805"/>
      <c r="AI63" s="805"/>
      <c r="AJ63" s="805"/>
      <c r="AK63" s="805"/>
      <c r="AL63" s="805"/>
      <c r="AM63" s="805"/>
      <c r="AN63" s="805"/>
      <c r="AO63" s="805"/>
      <c r="AP63" s="805"/>
      <c r="AQ63" s="805"/>
      <c r="AR63" s="805"/>
    </row>
    <row r="64" spans="4:44">
      <c r="D64" s="803"/>
      <c r="E64" s="803"/>
      <c r="F64" s="806"/>
      <c r="G64" s="804"/>
      <c r="H64" s="804"/>
      <c r="I64" s="805"/>
      <c r="J64" s="805"/>
      <c r="K64" s="805"/>
      <c r="L64" s="805"/>
      <c r="M64" s="805"/>
      <c r="N64" s="805"/>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5"/>
      <c r="AM64" s="805"/>
      <c r="AN64" s="805"/>
      <c r="AO64" s="805"/>
      <c r="AP64" s="805"/>
      <c r="AQ64" s="805"/>
      <c r="AR64" s="805"/>
    </row>
    <row r="65" spans="4:44">
      <c r="D65" s="803"/>
      <c r="E65" s="803"/>
      <c r="F65" s="806"/>
      <c r="G65" s="804"/>
      <c r="H65" s="804"/>
      <c r="I65" s="805"/>
      <c r="J65" s="805"/>
      <c r="K65" s="805"/>
      <c r="L65" s="805"/>
      <c r="M65" s="805"/>
      <c r="N65" s="805"/>
      <c r="O65" s="805"/>
      <c r="P65" s="805"/>
      <c r="Q65" s="805"/>
      <c r="R65" s="805"/>
      <c r="S65" s="805"/>
      <c r="T65" s="805"/>
      <c r="U65" s="805"/>
      <c r="V65" s="805"/>
      <c r="W65" s="805"/>
      <c r="X65" s="805"/>
      <c r="Y65" s="805"/>
      <c r="Z65" s="805"/>
      <c r="AA65" s="805"/>
      <c r="AB65" s="805"/>
      <c r="AC65" s="805"/>
      <c r="AD65" s="805"/>
      <c r="AE65" s="805"/>
      <c r="AF65" s="805"/>
      <c r="AG65" s="805"/>
      <c r="AH65" s="805"/>
      <c r="AI65" s="805"/>
      <c r="AJ65" s="805"/>
      <c r="AK65" s="805"/>
      <c r="AL65" s="805"/>
      <c r="AM65" s="805"/>
      <c r="AN65" s="805"/>
      <c r="AO65" s="805"/>
      <c r="AP65" s="805"/>
      <c r="AQ65" s="805"/>
      <c r="AR65" s="805"/>
    </row>
    <row r="66" spans="4:44">
      <c r="D66" s="803"/>
      <c r="E66" s="803"/>
      <c r="F66" s="806"/>
      <c r="G66" s="804"/>
      <c r="H66" s="804"/>
      <c r="I66" s="805"/>
      <c r="J66" s="805"/>
      <c r="K66" s="805"/>
      <c r="L66" s="805"/>
      <c r="M66" s="805"/>
      <c r="N66" s="805"/>
      <c r="O66" s="805"/>
      <c r="P66" s="805"/>
      <c r="Q66" s="805"/>
      <c r="R66" s="805"/>
      <c r="S66" s="805"/>
      <c r="T66" s="805"/>
      <c r="U66" s="805"/>
      <c r="V66" s="805"/>
      <c r="W66" s="805"/>
      <c r="X66" s="805"/>
      <c r="Y66" s="805"/>
      <c r="Z66" s="805"/>
      <c r="AA66" s="805"/>
      <c r="AB66" s="805"/>
      <c r="AC66" s="805"/>
      <c r="AD66" s="805"/>
      <c r="AE66" s="805"/>
      <c r="AF66" s="805"/>
      <c r="AG66" s="805"/>
      <c r="AH66" s="805"/>
      <c r="AI66" s="805"/>
      <c r="AJ66" s="805"/>
      <c r="AK66" s="805"/>
      <c r="AL66" s="805"/>
      <c r="AM66" s="805"/>
      <c r="AN66" s="805"/>
      <c r="AO66" s="805"/>
      <c r="AP66" s="805"/>
      <c r="AQ66" s="805"/>
      <c r="AR66" s="805"/>
    </row>
    <row r="67" spans="4:44">
      <c r="D67" s="803"/>
      <c r="E67" s="803"/>
      <c r="F67" s="806"/>
      <c r="G67" s="804"/>
      <c r="H67" s="804"/>
      <c r="I67" s="805"/>
      <c r="J67" s="805"/>
      <c r="K67" s="805"/>
      <c r="L67" s="805"/>
      <c r="M67" s="805"/>
      <c r="N67" s="805"/>
      <c r="O67" s="805"/>
      <c r="P67" s="805"/>
      <c r="Q67" s="805"/>
      <c r="R67" s="805"/>
      <c r="S67" s="805"/>
      <c r="T67" s="805"/>
      <c r="U67" s="805"/>
      <c r="V67" s="805"/>
      <c r="W67" s="805"/>
      <c r="X67" s="805"/>
      <c r="Y67" s="805"/>
      <c r="Z67" s="805"/>
      <c r="AA67" s="805"/>
      <c r="AB67" s="805"/>
      <c r="AC67" s="805"/>
      <c r="AD67" s="805"/>
      <c r="AE67" s="805"/>
      <c r="AF67" s="805"/>
      <c r="AG67" s="805"/>
      <c r="AH67" s="805"/>
      <c r="AI67" s="805"/>
      <c r="AJ67" s="805"/>
      <c r="AK67" s="805"/>
      <c r="AL67" s="805"/>
      <c r="AM67" s="805"/>
      <c r="AN67" s="805"/>
      <c r="AO67" s="805"/>
      <c r="AP67" s="805"/>
      <c r="AQ67" s="805"/>
      <c r="AR67" s="805"/>
    </row>
    <row r="68" spans="4:44">
      <c r="D68" s="803"/>
      <c r="E68" s="803"/>
      <c r="F68" s="806"/>
      <c r="G68" s="804"/>
      <c r="H68" s="804"/>
      <c r="I68" s="805"/>
      <c r="J68" s="805"/>
      <c r="K68" s="805"/>
      <c r="L68" s="805"/>
      <c r="M68" s="805"/>
      <c r="N68" s="805"/>
      <c r="O68" s="805"/>
      <c r="P68" s="805"/>
      <c r="Q68" s="805"/>
      <c r="R68" s="805"/>
      <c r="S68" s="805"/>
      <c r="T68" s="805"/>
      <c r="U68" s="805"/>
      <c r="V68" s="805"/>
      <c r="W68" s="805"/>
      <c r="X68" s="805"/>
      <c r="Y68" s="805"/>
      <c r="Z68" s="805"/>
      <c r="AA68" s="805"/>
      <c r="AB68" s="805"/>
      <c r="AC68" s="805"/>
      <c r="AD68" s="805"/>
      <c r="AE68" s="805"/>
      <c r="AF68" s="805"/>
      <c r="AG68" s="805"/>
      <c r="AH68" s="805"/>
      <c r="AI68" s="805"/>
      <c r="AJ68" s="805"/>
      <c r="AK68" s="805"/>
      <c r="AL68" s="805"/>
      <c r="AM68" s="805"/>
      <c r="AN68" s="805"/>
      <c r="AO68" s="805"/>
      <c r="AP68" s="805"/>
      <c r="AQ68" s="805"/>
      <c r="AR68" s="805"/>
    </row>
    <row r="69" spans="4:44">
      <c r="D69" s="803"/>
      <c r="E69" s="803"/>
      <c r="F69" s="806"/>
      <c r="G69" s="804"/>
      <c r="H69" s="804"/>
      <c r="I69" s="805"/>
      <c r="J69" s="805"/>
      <c r="K69" s="805"/>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5"/>
      <c r="AM69" s="805"/>
      <c r="AN69" s="805"/>
      <c r="AO69" s="805"/>
      <c r="AP69" s="805"/>
      <c r="AQ69" s="805"/>
      <c r="AR69" s="805"/>
    </row>
    <row r="70" spans="4:44">
      <c r="D70" s="803"/>
      <c r="E70" s="803"/>
      <c r="F70" s="806"/>
      <c r="G70" s="804"/>
      <c r="H70" s="804"/>
      <c r="I70" s="805"/>
      <c r="J70" s="805"/>
      <c r="K70" s="805"/>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5"/>
      <c r="AM70" s="805"/>
      <c r="AN70" s="805"/>
      <c r="AO70" s="805"/>
      <c r="AP70" s="805"/>
      <c r="AQ70" s="805"/>
      <c r="AR70" s="805"/>
    </row>
    <row r="71" spans="4:44">
      <c r="D71" s="803"/>
      <c r="E71" s="803"/>
      <c r="F71" s="806"/>
      <c r="G71" s="804"/>
      <c r="H71" s="804"/>
      <c r="I71" s="805"/>
      <c r="J71" s="805"/>
      <c r="K71" s="805"/>
      <c r="L71" s="805"/>
      <c r="M71" s="805"/>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5"/>
      <c r="AM71" s="805"/>
      <c r="AN71" s="805"/>
      <c r="AO71" s="805"/>
      <c r="AP71" s="805"/>
      <c r="AQ71" s="805"/>
      <c r="AR71" s="805"/>
    </row>
    <row r="72" spans="4:44">
      <c r="D72" s="803"/>
      <c r="E72" s="803"/>
      <c r="F72" s="806"/>
      <c r="G72" s="804"/>
      <c r="H72" s="804"/>
      <c r="I72" s="805"/>
      <c r="J72" s="805"/>
      <c r="K72" s="805"/>
      <c r="L72" s="805"/>
      <c r="M72" s="805"/>
      <c r="N72" s="805"/>
      <c r="O72" s="805"/>
      <c r="P72" s="805"/>
      <c r="Q72" s="805"/>
      <c r="R72" s="805"/>
      <c r="S72" s="805"/>
      <c r="T72" s="805"/>
      <c r="U72" s="805"/>
      <c r="V72" s="805"/>
      <c r="W72" s="805"/>
      <c r="X72" s="805"/>
      <c r="Y72" s="805"/>
      <c r="Z72" s="805"/>
      <c r="AA72" s="805"/>
      <c r="AB72" s="805"/>
      <c r="AC72" s="805"/>
      <c r="AD72" s="805"/>
      <c r="AE72" s="805"/>
      <c r="AF72" s="805"/>
      <c r="AG72" s="805"/>
      <c r="AH72" s="805"/>
      <c r="AI72" s="805"/>
      <c r="AJ72" s="805"/>
      <c r="AK72" s="805"/>
      <c r="AL72" s="805"/>
      <c r="AM72" s="805"/>
      <c r="AN72" s="805"/>
      <c r="AO72" s="805"/>
      <c r="AP72" s="805"/>
      <c r="AQ72" s="805"/>
      <c r="AR72" s="805"/>
    </row>
    <row r="73" spans="4:44">
      <c r="D73" s="803"/>
      <c r="E73" s="803"/>
      <c r="F73" s="806"/>
      <c r="G73" s="804"/>
      <c r="H73" s="804"/>
      <c r="I73" s="805"/>
      <c r="J73" s="805"/>
      <c r="K73" s="805"/>
      <c r="L73" s="805"/>
      <c r="M73" s="805"/>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5"/>
      <c r="AM73" s="805"/>
      <c r="AN73" s="805"/>
      <c r="AO73" s="805"/>
      <c r="AP73" s="805"/>
      <c r="AQ73" s="805"/>
      <c r="AR73" s="805"/>
    </row>
    <row r="74" spans="4:44">
      <c r="D74" s="803"/>
      <c r="E74" s="803"/>
      <c r="F74" s="806"/>
      <c r="G74" s="804"/>
      <c r="H74" s="804"/>
      <c r="I74" s="805"/>
      <c r="J74" s="805"/>
      <c r="K74" s="805"/>
      <c r="L74" s="805"/>
      <c r="M74" s="805"/>
      <c r="N74" s="805"/>
      <c r="O74" s="805"/>
      <c r="P74" s="805"/>
      <c r="Q74" s="805"/>
      <c r="R74" s="805"/>
      <c r="S74" s="805"/>
      <c r="T74" s="805"/>
      <c r="U74" s="805"/>
      <c r="V74" s="805"/>
      <c r="W74" s="805"/>
      <c r="X74" s="805"/>
      <c r="Y74" s="805"/>
      <c r="Z74" s="805"/>
      <c r="AA74" s="805"/>
      <c r="AB74" s="805"/>
      <c r="AC74" s="805"/>
      <c r="AD74" s="805"/>
      <c r="AE74" s="805"/>
      <c r="AF74" s="805"/>
      <c r="AG74" s="805"/>
      <c r="AH74" s="805"/>
      <c r="AI74" s="805"/>
      <c r="AJ74" s="805"/>
      <c r="AK74" s="805"/>
      <c r="AL74" s="805"/>
      <c r="AM74" s="805"/>
      <c r="AN74" s="805"/>
      <c r="AO74" s="805"/>
      <c r="AP74" s="805"/>
      <c r="AQ74" s="805"/>
      <c r="AR74" s="805"/>
    </row>
    <row r="75" spans="4:44">
      <c r="D75" s="803"/>
      <c r="E75" s="803"/>
      <c r="F75" s="806"/>
      <c r="G75" s="804"/>
      <c r="H75" s="804"/>
      <c r="I75" s="805"/>
      <c r="J75" s="805"/>
      <c r="K75" s="805"/>
      <c r="L75" s="805"/>
      <c r="M75" s="805"/>
      <c r="N75" s="805"/>
      <c r="O75" s="805"/>
      <c r="P75" s="805"/>
      <c r="Q75" s="805"/>
      <c r="R75" s="805"/>
      <c r="S75" s="805"/>
      <c r="T75" s="805"/>
      <c r="U75" s="805"/>
      <c r="V75" s="805"/>
      <c r="W75" s="805"/>
      <c r="X75" s="805"/>
      <c r="Y75" s="805"/>
      <c r="Z75" s="805"/>
      <c r="AA75" s="805"/>
      <c r="AB75" s="805"/>
      <c r="AC75" s="805"/>
      <c r="AD75" s="805"/>
      <c r="AE75" s="805"/>
      <c r="AF75" s="805"/>
      <c r="AG75" s="805"/>
      <c r="AH75" s="805"/>
      <c r="AI75" s="805"/>
      <c r="AJ75" s="805"/>
      <c r="AK75" s="805"/>
      <c r="AL75" s="805"/>
      <c r="AM75" s="805"/>
      <c r="AN75" s="805"/>
      <c r="AO75" s="805"/>
      <c r="AP75" s="805"/>
      <c r="AQ75" s="805"/>
      <c r="AR75" s="805"/>
    </row>
    <row r="76" spans="4:44">
      <c r="D76" s="803"/>
      <c r="E76" s="803"/>
      <c r="F76" s="806"/>
      <c r="G76" s="804"/>
      <c r="H76" s="804"/>
      <c r="I76" s="805"/>
      <c r="J76" s="805"/>
      <c r="K76" s="805"/>
      <c r="L76" s="805"/>
      <c r="M76" s="805"/>
      <c r="N76" s="805"/>
      <c r="O76" s="805"/>
      <c r="P76" s="805"/>
      <c r="Q76" s="805"/>
      <c r="R76" s="805"/>
      <c r="S76" s="805"/>
      <c r="T76" s="805"/>
      <c r="U76" s="805"/>
      <c r="V76" s="805"/>
      <c r="W76" s="805"/>
      <c r="X76" s="805"/>
      <c r="Y76" s="805"/>
      <c r="Z76" s="805"/>
      <c r="AA76" s="805"/>
      <c r="AB76" s="805"/>
      <c r="AC76" s="805"/>
      <c r="AD76" s="805"/>
      <c r="AE76" s="805"/>
      <c r="AF76" s="805"/>
      <c r="AG76" s="805"/>
      <c r="AH76" s="805"/>
      <c r="AI76" s="805"/>
      <c r="AJ76" s="805"/>
      <c r="AK76" s="805"/>
      <c r="AL76" s="805"/>
      <c r="AM76" s="805"/>
      <c r="AN76" s="805"/>
      <c r="AO76" s="805"/>
      <c r="AP76" s="805"/>
      <c r="AQ76" s="805"/>
      <c r="AR76" s="805"/>
    </row>
    <row r="77" spans="4:44">
      <c r="D77" s="803"/>
      <c r="E77" s="803"/>
      <c r="F77" s="806"/>
      <c r="G77" s="804"/>
      <c r="H77" s="804"/>
      <c r="I77" s="805"/>
      <c r="J77" s="805"/>
      <c r="K77" s="805"/>
      <c r="L77" s="805"/>
      <c r="M77" s="805"/>
      <c r="N77" s="805"/>
      <c r="O77" s="805"/>
      <c r="P77" s="805"/>
      <c r="Q77" s="805"/>
      <c r="R77" s="805"/>
      <c r="S77" s="805"/>
      <c r="T77" s="805"/>
      <c r="U77" s="805"/>
      <c r="V77" s="805"/>
      <c r="W77" s="805"/>
      <c r="X77" s="805"/>
      <c r="Y77" s="805"/>
      <c r="Z77" s="805"/>
      <c r="AA77" s="805"/>
      <c r="AB77" s="805"/>
      <c r="AC77" s="805"/>
      <c r="AD77" s="805"/>
      <c r="AE77" s="805"/>
      <c r="AF77" s="805"/>
      <c r="AG77" s="805"/>
      <c r="AH77" s="805"/>
      <c r="AI77" s="805"/>
      <c r="AJ77" s="805"/>
      <c r="AK77" s="805"/>
      <c r="AL77" s="805"/>
      <c r="AM77" s="805"/>
      <c r="AN77" s="805"/>
      <c r="AO77" s="805"/>
      <c r="AP77" s="805"/>
      <c r="AQ77" s="805"/>
      <c r="AR77" s="805"/>
    </row>
    <row r="78" spans="4:44">
      <c r="D78" s="803"/>
      <c r="E78" s="803"/>
      <c r="F78" s="806"/>
      <c r="G78" s="804"/>
      <c r="H78" s="804"/>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5"/>
      <c r="AM78" s="805"/>
      <c r="AN78" s="805"/>
      <c r="AO78" s="805"/>
      <c r="AP78" s="805"/>
      <c r="AQ78" s="805"/>
      <c r="AR78" s="805"/>
    </row>
    <row r="79" spans="4:44">
      <c r="D79" s="803"/>
      <c r="E79" s="803"/>
      <c r="F79" s="806"/>
      <c r="G79" s="804"/>
      <c r="H79" s="804"/>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805"/>
      <c r="AG79" s="805"/>
      <c r="AH79" s="805"/>
      <c r="AI79" s="805"/>
      <c r="AJ79" s="805"/>
      <c r="AK79" s="805"/>
      <c r="AL79" s="805"/>
      <c r="AM79" s="805"/>
      <c r="AN79" s="805"/>
      <c r="AO79" s="805"/>
      <c r="AP79" s="805"/>
      <c r="AQ79" s="805"/>
      <c r="AR79" s="805"/>
    </row>
    <row r="80" spans="4:44">
      <c r="D80" s="803"/>
      <c r="E80" s="803"/>
      <c r="F80" s="806"/>
      <c r="G80" s="804"/>
      <c r="H80" s="804"/>
      <c r="I80" s="805"/>
      <c r="J80" s="805"/>
      <c r="K80" s="805"/>
      <c r="L80" s="805"/>
      <c r="M80" s="805"/>
      <c r="N80" s="805"/>
      <c r="O80" s="805"/>
      <c r="P80" s="805"/>
      <c r="Q80" s="805"/>
      <c r="R80" s="805"/>
      <c r="S80" s="805"/>
      <c r="T80" s="805"/>
      <c r="U80" s="805"/>
      <c r="V80" s="805"/>
      <c r="W80" s="805"/>
      <c r="X80" s="805"/>
      <c r="Y80" s="805"/>
      <c r="Z80" s="805"/>
      <c r="AA80" s="805"/>
      <c r="AB80" s="805"/>
      <c r="AC80" s="805"/>
      <c r="AD80" s="805"/>
      <c r="AE80" s="805"/>
      <c r="AF80" s="805"/>
      <c r="AG80" s="805"/>
      <c r="AH80" s="805"/>
      <c r="AI80" s="805"/>
      <c r="AJ80" s="805"/>
      <c r="AK80" s="805"/>
      <c r="AL80" s="805"/>
      <c r="AM80" s="805"/>
      <c r="AN80" s="805"/>
      <c r="AO80" s="805"/>
      <c r="AP80" s="805"/>
      <c r="AQ80" s="805"/>
      <c r="AR80" s="805"/>
    </row>
    <row r="81" spans="4:44">
      <c r="D81" s="803"/>
      <c r="E81" s="803"/>
      <c r="F81" s="806"/>
      <c r="G81" s="804"/>
      <c r="H81" s="804"/>
      <c r="I81" s="805"/>
      <c r="J81" s="805"/>
      <c r="K81" s="805"/>
      <c r="L81" s="805"/>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5"/>
      <c r="AM81" s="805"/>
      <c r="AN81" s="805"/>
      <c r="AO81" s="805"/>
      <c r="AP81" s="805"/>
      <c r="AQ81" s="805"/>
      <c r="AR81" s="805"/>
    </row>
    <row r="82" spans="4:44">
      <c r="D82" s="803"/>
      <c r="E82" s="803"/>
      <c r="F82" s="806"/>
      <c r="G82" s="804"/>
      <c r="H82" s="804"/>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5"/>
      <c r="AM82" s="805"/>
      <c r="AN82" s="805"/>
      <c r="AO82" s="805"/>
      <c r="AP82" s="805"/>
      <c r="AQ82" s="805"/>
      <c r="AR82" s="805"/>
    </row>
    <row r="83" spans="4:44">
      <c r="D83" s="803"/>
      <c r="E83" s="803"/>
      <c r="F83" s="806"/>
      <c r="G83" s="804"/>
      <c r="H83" s="804"/>
      <c r="I83" s="805"/>
      <c r="J83" s="805"/>
      <c r="K83" s="805"/>
      <c r="L83" s="805"/>
      <c r="M83" s="805"/>
      <c r="N83" s="805"/>
      <c r="O83" s="805"/>
      <c r="P83" s="805"/>
      <c r="Q83" s="805"/>
      <c r="R83" s="805"/>
      <c r="S83" s="805"/>
      <c r="T83" s="805"/>
      <c r="U83" s="805"/>
      <c r="V83" s="805"/>
      <c r="W83" s="805"/>
      <c r="X83" s="805"/>
      <c r="Y83" s="805"/>
      <c r="Z83" s="805"/>
      <c r="AA83" s="805"/>
      <c r="AB83" s="805"/>
      <c r="AC83" s="805"/>
      <c r="AD83" s="805"/>
      <c r="AE83" s="805"/>
      <c r="AF83" s="805"/>
      <c r="AG83" s="805"/>
      <c r="AH83" s="805"/>
      <c r="AI83" s="805"/>
      <c r="AJ83" s="805"/>
      <c r="AK83" s="805"/>
      <c r="AL83" s="805"/>
      <c r="AM83" s="805"/>
      <c r="AN83" s="805"/>
      <c r="AO83" s="805"/>
      <c r="AP83" s="805"/>
      <c r="AQ83" s="805"/>
      <c r="AR83" s="805"/>
    </row>
    <row r="84" spans="4:44">
      <c r="D84" s="803"/>
      <c r="E84" s="803"/>
      <c r="F84" s="806"/>
      <c r="G84" s="804"/>
      <c r="H84" s="804"/>
      <c r="I84" s="805"/>
      <c r="J84" s="805"/>
      <c r="K84" s="805"/>
      <c r="L84" s="805"/>
      <c r="M84" s="805"/>
      <c r="N84" s="805"/>
      <c r="O84" s="805"/>
      <c r="P84" s="805"/>
      <c r="Q84" s="805"/>
      <c r="R84" s="805"/>
      <c r="S84" s="805"/>
      <c r="T84" s="805"/>
      <c r="U84" s="805"/>
      <c r="V84" s="805"/>
      <c r="W84" s="805"/>
      <c r="X84" s="805"/>
      <c r="Y84" s="805"/>
      <c r="Z84" s="805"/>
      <c r="AA84" s="805"/>
      <c r="AB84" s="805"/>
      <c r="AC84" s="805"/>
      <c r="AD84" s="805"/>
      <c r="AE84" s="805"/>
      <c r="AF84" s="805"/>
      <c r="AG84" s="805"/>
      <c r="AH84" s="805"/>
      <c r="AI84" s="805"/>
      <c r="AJ84" s="805"/>
      <c r="AK84" s="805"/>
      <c r="AL84" s="805"/>
      <c r="AM84" s="805"/>
      <c r="AN84" s="805"/>
      <c r="AO84" s="805"/>
      <c r="AP84" s="805"/>
      <c r="AQ84" s="805"/>
      <c r="AR84" s="805"/>
    </row>
    <row r="85" spans="4:44">
      <c r="D85" s="803"/>
      <c r="E85" s="803"/>
      <c r="F85" s="806"/>
      <c r="G85" s="804"/>
      <c r="H85" s="804"/>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5"/>
      <c r="AJ85" s="805"/>
      <c r="AK85" s="805"/>
      <c r="AL85" s="805"/>
      <c r="AM85" s="805"/>
      <c r="AN85" s="805"/>
      <c r="AO85" s="805"/>
      <c r="AP85" s="805"/>
      <c r="AQ85" s="805"/>
      <c r="AR85" s="805"/>
    </row>
    <row r="86" spans="4:44">
      <c r="D86" s="803"/>
      <c r="E86" s="803"/>
      <c r="F86" s="806"/>
      <c r="G86" s="804"/>
      <c r="H86" s="804"/>
      <c r="I86" s="805"/>
      <c r="J86" s="805"/>
      <c r="K86" s="805"/>
      <c r="L86" s="805"/>
      <c r="M86" s="805"/>
      <c r="N86" s="805"/>
      <c r="O86" s="805"/>
      <c r="P86" s="805"/>
      <c r="Q86" s="805"/>
      <c r="R86" s="805"/>
      <c r="S86" s="805"/>
      <c r="T86" s="805"/>
      <c r="U86" s="805"/>
      <c r="V86" s="805"/>
      <c r="W86" s="805"/>
      <c r="X86" s="805"/>
      <c r="Y86" s="805"/>
      <c r="Z86" s="805"/>
      <c r="AA86" s="805"/>
      <c r="AB86" s="805"/>
      <c r="AC86" s="805"/>
      <c r="AD86" s="805"/>
      <c r="AE86" s="805"/>
      <c r="AF86" s="805"/>
      <c r="AG86" s="805"/>
      <c r="AH86" s="805"/>
      <c r="AI86" s="805"/>
      <c r="AJ86" s="805"/>
      <c r="AK86" s="805"/>
      <c r="AL86" s="805"/>
      <c r="AM86" s="805"/>
      <c r="AN86" s="805"/>
      <c r="AO86" s="805"/>
      <c r="AP86" s="805"/>
      <c r="AQ86" s="805"/>
      <c r="AR86" s="805"/>
    </row>
    <row r="87" spans="4:44">
      <c r="D87" s="803"/>
      <c r="E87" s="803"/>
      <c r="F87" s="806"/>
      <c r="G87" s="804"/>
      <c r="H87" s="804"/>
      <c r="I87" s="805"/>
      <c r="J87" s="805"/>
      <c r="K87" s="805"/>
      <c r="L87" s="805"/>
      <c r="M87" s="805"/>
      <c r="N87" s="805"/>
      <c r="O87" s="805"/>
      <c r="P87" s="805"/>
      <c r="Q87" s="805"/>
      <c r="R87" s="805"/>
      <c r="S87" s="805"/>
      <c r="T87" s="805"/>
      <c r="U87" s="805"/>
      <c r="V87" s="805"/>
      <c r="W87" s="805"/>
      <c r="X87" s="805"/>
      <c r="Y87" s="805"/>
      <c r="Z87" s="805"/>
      <c r="AA87" s="805"/>
      <c r="AB87" s="805"/>
      <c r="AC87" s="805"/>
      <c r="AD87" s="805"/>
      <c r="AE87" s="805"/>
      <c r="AF87" s="805"/>
      <c r="AG87" s="805"/>
      <c r="AH87" s="805"/>
      <c r="AI87" s="805"/>
      <c r="AJ87" s="805"/>
      <c r="AK87" s="805"/>
      <c r="AL87" s="805"/>
      <c r="AM87" s="805"/>
      <c r="AN87" s="805"/>
      <c r="AO87" s="805"/>
      <c r="AP87" s="805"/>
      <c r="AQ87" s="805"/>
      <c r="AR87" s="805"/>
    </row>
    <row r="88" spans="4:44">
      <c r="D88" s="803"/>
      <c r="E88" s="803"/>
      <c r="F88" s="806"/>
      <c r="G88" s="804"/>
      <c r="H88" s="804"/>
      <c r="I88" s="805"/>
      <c r="J88" s="805"/>
      <c r="K88" s="805"/>
      <c r="L88" s="805"/>
      <c r="M88" s="805"/>
      <c r="N88" s="805"/>
      <c r="O88" s="805"/>
      <c r="P88" s="805"/>
      <c r="Q88" s="805"/>
      <c r="R88" s="805"/>
      <c r="S88" s="805"/>
      <c r="T88" s="805"/>
      <c r="U88" s="805"/>
      <c r="V88" s="805"/>
      <c r="W88" s="805"/>
      <c r="X88" s="805"/>
      <c r="Y88" s="805"/>
      <c r="Z88" s="805"/>
      <c r="AA88" s="805"/>
      <c r="AB88" s="805"/>
      <c r="AC88" s="805"/>
      <c r="AD88" s="805"/>
      <c r="AE88" s="805"/>
      <c r="AF88" s="805"/>
      <c r="AG88" s="805"/>
      <c r="AH88" s="805"/>
      <c r="AI88" s="805"/>
      <c r="AJ88" s="805"/>
      <c r="AK88" s="805"/>
      <c r="AL88" s="805"/>
      <c r="AM88" s="805"/>
      <c r="AN88" s="805"/>
      <c r="AO88" s="805"/>
      <c r="AP88" s="805"/>
      <c r="AQ88" s="805"/>
      <c r="AR88" s="805"/>
    </row>
    <row r="89" spans="4:44">
      <c r="D89" s="803"/>
      <c r="E89" s="803"/>
      <c r="F89" s="806"/>
      <c r="G89" s="804"/>
      <c r="H89" s="804"/>
      <c r="I89" s="805"/>
      <c r="J89" s="805"/>
      <c r="K89" s="805"/>
      <c r="L89" s="805"/>
      <c r="M89" s="805"/>
      <c r="N89" s="805"/>
      <c r="O89" s="805"/>
      <c r="P89" s="805"/>
      <c r="Q89" s="805"/>
      <c r="R89" s="805"/>
      <c r="S89" s="805"/>
      <c r="T89" s="805"/>
      <c r="U89" s="805"/>
      <c r="V89" s="805"/>
      <c r="W89" s="805"/>
      <c r="X89" s="805"/>
      <c r="Y89" s="805"/>
      <c r="Z89" s="805"/>
      <c r="AA89" s="805"/>
      <c r="AB89" s="805"/>
      <c r="AC89" s="805"/>
      <c r="AD89" s="805"/>
      <c r="AE89" s="805"/>
      <c r="AF89" s="805"/>
      <c r="AG89" s="805"/>
      <c r="AH89" s="805"/>
      <c r="AI89" s="805"/>
      <c r="AJ89" s="805"/>
      <c r="AK89" s="805"/>
      <c r="AL89" s="805"/>
      <c r="AM89" s="805"/>
      <c r="AN89" s="805"/>
      <c r="AO89" s="805"/>
      <c r="AP89" s="805"/>
      <c r="AQ89" s="805"/>
      <c r="AR89" s="805"/>
    </row>
    <row r="90" spans="4:44">
      <c r="D90" s="803"/>
      <c r="E90" s="803"/>
      <c r="F90" s="806"/>
      <c r="G90" s="804"/>
      <c r="H90" s="804"/>
      <c r="I90" s="805"/>
      <c r="J90" s="805"/>
      <c r="K90" s="805"/>
      <c r="L90" s="805"/>
      <c r="M90" s="805"/>
      <c r="N90" s="805"/>
      <c r="O90" s="805"/>
      <c r="P90" s="805"/>
      <c r="Q90" s="805"/>
      <c r="R90" s="805"/>
      <c r="S90" s="805"/>
      <c r="T90" s="805"/>
      <c r="U90" s="805"/>
      <c r="V90" s="805"/>
      <c r="W90" s="805"/>
      <c r="X90" s="805"/>
      <c r="Y90" s="805"/>
      <c r="Z90" s="805"/>
      <c r="AA90" s="805"/>
      <c r="AB90" s="805"/>
      <c r="AC90" s="805"/>
      <c r="AD90" s="805"/>
      <c r="AE90" s="805"/>
      <c r="AF90" s="805"/>
      <c r="AG90" s="805"/>
      <c r="AH90" s="805"/>
      <c r="AI90" s="805"/>
      <c r="AJ90" s="805"/>
      <c r="AK90" s="805"/>
      <c r="AL90" s="805"/>
      <c r="AM90" s="805"/>
      <c r="AN90" s="805"/>
      <c r="AO90" s="805"/>
      <c r="AP90" s="805"/>
      <c r="AQ90" s="805"/>
      <c r="AR90" s="805"/>
    </row>
    <row r="91" spans="4:44">
      <c r="D91" s="803"/>
      <c r="E91" s="803"/>
      <c r="F91" s="806"/>
      <c r="G91" s="804"/>
      <c r="H91" s="804"/>
      <c r="I91" s="805"/>
      <c r="J91" s="805"/>
      <c r="K91" s="805"/>
      <c r="L91" s="805"/>
      <c r="M91" s="805"/>
      <c r="N91" s="805"/>
      <c r="O91" s="805"/>
      <c r="P91" s="805"/>
      <c r="Q91" s="805"/>
      <c r="R91" s="805"/>
      <c r="S91" s="805"/>
      <c r="T91" s="805"/>
      <c r="U91" s="805"/>
      <c r="V91" s="805"/>
      <c r="W91" s="805"/>
      <c r="X91" s="805"/>
      <c r="Y91" s="805"/>
      <c r="Z91" s="805"/>
      <c r="AA91" s="805"/>
      <c r="AB91" s="805"/>
      <c r="AC91" s="805"/>
      <c r="AD91" s="805"/>
      <c r="AE91" s="805"/>
      <c r="AF91" s="805"/>
      <c r="AG91" s="805"/>
      <c r="AH91" s="805"/>
      <c r="AI91" s="805"/>
      <c r="AJ91" s="805"/>
      <c r="AK91" s="805"/>
      <c r="AL91" s="805"/>
      <c r="AM91" s="805"/>
      <c r="AN91" s="805"/>
      <c r="AO91" s="805"/>
      <c r="AP91" s="805"/>
      <c r="AQ91" s="805"/>
      <c r="AR91" s="805"/>
    </row>
    <row r="92" spans="4:44">
      <c r="D92" s="803"/>
      <c r="E92" s="803"/>
      <c r="F92" s="806"/>
      <c r="G92" s="804"/>
      <c r="H92" s="804"/>
      <c r="I92" s="805"/>
      <c r="J92" s="805"/>
      <c r="K92" s="805"/>
      <c r="L92" s="805"/>
      <c r="M92" s="805"/>
      <c r="N92" s="805"/>
      <c r="O92" s="805"/>
      <c r="P92" s="805"/>
      <c r="Q92" s="805"/>
      <c r="R92" s="805"/>
      <c r="S92" s="805"/>
      <c r="T92" s="805"/>
      <c r="U92" s="805"/>
      <c r="V92" s="805"/>
      <c r="W92" s="805"/>
      <c r="X92" s="805"/>
      <c r="Y92" s="805"/>
      <c r="Z92" s="805"/>
      <c r="AA92" s="805"/>
      <c r="AB92" s="805"/>
      <c r="AC92" s="805"/>
      <c r="AD92" s="805"/>
      <c r="AE92" s="805"/>
      <c r="AF92" s="805"/>
      <c r="AG92" s="805"/>
      <c r="AH92" s="805"/>
      <c r="AI92" s="805"/>
      <c r="AJ92" s="805"/>
      <c r="AK92" s="805"/>
      <c r="AL92" s="805"/>
      <c r="AM92" s="805"/>
      <c r="AN92" s="805"/>
      <c r="AO92" s="805"/>
      <c r="AP92" s="805"/>
      <c r="AQ92" s="805"/>
      <c r="AR92" s="805"/>
    </row>
    <row r="93" spans="4:44">
      <c r="D93" s="803"/>
      <c r="E93" s="803"/>
      <c r="F93" s="806"/>
      <c r="G93" s="804"/>
      <c r="H93" s="804"/>
      <c r="I93" s="805"/>
      <c r="J93" s="805"/>
      <c r="K93" s="805"/>
      <c r="L93" s="805"/>
      <c r="M93" s="805"/>
      <c r="N93" s="805"/>
      <c r="O93" s="805"/>
      <c r="P93" s="805"/>
      <c r="Q93" s="805"/>
      <c r="R93" s="805"/>
      <c r="S93" s="805"/>
      <c r="T93" s="805"/>
      <c r="U93" s="805"/>
      <c r="V93" s="805"/>
      <c r="W93" s="805"/>
      <c r="X93" s="805"/>
      <c r="Y93" s="805"/>
      <c r="Z93" s="805"/>
      <c r="AA93" s="805"/>
      <c r="AB93" s="805"/>
      <c r="AC93" s="805"/>
      <c r="AD93" s="805"/>
      <c r="AE93" s="805"/>
      <c r="AF93" s="805"/>
      <c r="AG93" s="805"/>
      <c r="AH93" s="805"/>
      <c r="AI93" s="805"/>
      <c r="AJ93" s="805"/>
      <c r="AK93" s="805"/>
      <c r="AL93" s="805"/>
      <c r="AM93" s="805"/>
      <c r="AN93" s="805"/>
      <c r="AO93" s="805"/>
      <c r="AP93" s="805"/>
      <c r="AQ93" s="805"/>
      <c r="AR93" s="805"/>
    </row>
    <row r="94" spans="4:44">
      <c r="D94" s="803"/>
      <c r="E94" s="803"/>
      <c r="F94" s="806"/>
      <c r="G94" s="804"/>
      <c r="H94" s="804"/>
      <c r="I94" s="805"/>
      <c r="J94" s="805"/>
      <c r="K94" s="805"/>
      <c r="L94" s="805"/>
      <c r="M94" s="805"/>
      <c r="N94" s="805"/>
      <c r="O94" s="805"/>
      <c r="P94" s="805"/>
      <c r="Q94" s="805"/>
      <c r="R94" s="805"/>
      <c r="S94" s="805"/>
      <c r="T94" s="805"/>
      <c r="U94" s="805"/>
      <c r="V94" s="805"/>
      <c r="W94" s="805"/>
      <c r="X94" s="805"/>
      <c r="Y94" s="805"/>
      <c r="Z94" s="805"/>
      <c r="AA94" s="805"/>
      <c r="AB94" s="805"/>
      <c r="AC94" s="805"/>
      <c r="AD94" s="805"/>
      <c r="AE94" s="805"/>
      <c r="AF94" s="805"/>
      <c r="AG94" s="805"/>
      <c r="AH94" s="805"/>
      <c r="AI94" s="805"/>
      <c r="AJ94" s="805"/>
      <c r="AK94" s="805"/>
      <c r="AL94" s="805"/>
      <c r="AM94" s="805"/>
      <c r="AN94" s="805"/>
      <c r="AO94" s="805"/>
      <c r="AP94" s="805"/>
      <c r="AQ94" s="805"/>
      <c r="AR94" s="805"/>
    </row>
    <row r="95" spans="4:44">
      <c r="D95" s="803"/>
      <c r="E95" s="803"/>
      <c r="F95" s="806"/>
      <c r="G95" s="804"/>
      <c r="H95" s="804"/>
      <c r="I95" s="805"/>
      <c r="J95" s="805"/>
      <c r="K95" s="805"/>
      <c r="L95" s="805"/>
      <c r="M95" s="805"/>
      <c r="N95" s="805"/>
      <c r="O95" s="805"/>
      <c r="P95" s="805"/>
      <c r="Q95" s="805"/>
      <c r="R95" s="805"/>
      <c r="S95" s="805"/>
      <c r="T95" s="805"/>
      <c r="U95" s="805"/>
      <c r="V95" s="805"/>
      <c r="W95" s="805"/>
      <c r="X95" s="805"/>
      <c r="Y95" s="805"/>
      <c r="Z95" s="805"/>
      <c r="AA95" s="805"/>
      <c r="AB95" s="805"/>
      <c r="AC95" s="805"/>
      <c r="AD95" s="805"/>
      <c r="AE95" s="805"/>
      <c r="AF95" s="805"/>
      <c r="AG95" s="805"/>
      <c r="AH95" s="805"/>
      <c r="AI95" s="805"/>
      <c r="AJ95" s="805"/>
      <c r="AK95" s="805"/>
      <c r="AL95" s="805"/>
      <c r="AM95" s="805"/>
      <c r="AN95" s="805"/>
      <c r="AO95" s="805"/>
      <c r="AP95" s="805"/>
      <c r="AQ95" s="805"/>
      <c r="AR95" s="805"/>
    </row>
    <row r="96" spans="4:44">
      <c r="D96" s="803"/>
      <c r="E96" s="803"/>
      <c r="F96" s="806"/>
      <c r="G96" s="804"/>
      <c r="H96" s="804"/>
      <c r="I96" s="805"/>
      <c r="J96" s="805"/>
      <c r="K96" s="805"/>
      <c r="L96" s="805"/>
      <c r="M96" s="805"/>
      <c r="N96" s="805"/>
      <c r="O96" s="805"/>
      <c r="P96" s="805"/>
      <c r="Q96" s="805"/>
      <c r="R96" s="805"/>
      <c r="S96" s="805"/>
      <c r="T96" s="805"/>
      <c r="U96" s="805"/>
      <c r="V96" s="805"/>
      <c r="W96" s="805"/>
      <c r="X96" s="805"/>
      <c r="Y96" s="805"/>
      <c r="Z96" s="805"/>
      <c r="AA96" s="805"/>
      <c r="AB96" s="805"/>
      <c r="AC96" s="805"/>
      <c r="AD96" s="805"/>
      <c r="AE96" s="805"/>
      <c r="AF96" s="805"/>
      <c r="AG96" s="805"/>
      <c r="AH96" s="805"/>
      <c r="AI96" s="805"/>
      <c r="AJ96" s="805"/>
      <c r="AK96" s="805"/>
      <c r="AL96" s="805"/>
      <c r="AM96" s="805"/>
      <c r="AN96" s="805"/>
      <c r="AO96" s="805"/>
      <c r="AP96" s="805"/>
      <c r="AQ96" s="805"/>
      <c r="AR96" s="805"/>
    </row>
    <row r="97" spans="4:44">
      <c r="D97" s="803"/>
      <c r="E97" s="803"/>
      <c r="F97" s="806"/>
      <c r="G97" s="804"/>
      <c r="H97" s="804"/>
      <c r="I97" s="805"/>
      <c r="J97" s="805"/>
      <c r="K97" s="805"/>
      <c r="L97" s="805"/>
      <c r="M97" s="805"/>
      <c r="N97" s="805"/>
      <c r="O97" s="805"/>
      <c r="P97" s="805"/>
      <c r="Q97" s="805"/>
      <c r="R97" s="805"/>
      <c r="S97" s="805"/>
      <c r="T97" s="805"/>
      <c r="U97" s="805"/>
      <c r="V97" s="805"/>
      <c r="W97" s="805"/>
      <c r="X97" s="805"/>
      <c r="Y97" s="805"/>
      <c r="Z97" s="805"/>
      <c r="AA97" s="805"/>
      <c r="AB97" s="805"/>
      <c r="AC97" s="805"/>
      <c r="AD97" s="805"/>
      <c r="AE97" s="805"/>
      <c r="AF97" s="805"/>
      <c r="AG97" s="805"/>
      <c r="AH97" s="805"/>
      <c r="AI97" s="805"/>
      <c r="AJ97" s="805"/>
      <c r="AK97" s="805"/>
      <c r="AL97" s="805"/>
      <c r="AM97" s="805"/>
      <c r="AN97" s="805"/>
      <c r="AO97" s="805"/>
      <c r="AP97" s="805"/>
      <c r="AQ97" s="805"/>
      <c r="AR97" s="805"/>
    </row>
    <row r="98" spans="4:44">
      <c r="D98" s="803"/>
      <c r="E98" s="803"/>
      <c r="F98" s="806"/>
      <c r="G98" s="804"/>
      <c r="H98" s="804"/>
      <c r="I98" s="805"/>
      <c r="J98" s="805"/>
      <c r="K98" s="805"/>
      <c r="L98" s="805"/>
      <c r="M98" s="805"/>
      <c r="N98" s="805"/>
      <c r="O98" s="805"/>
      <c r="P98" s="805"/>
      <c r="Q98" s="805"/>
      <c r="R98" s="805"/>
      <c r="S98" s="805"/>
      <c r="T98" s="805"/>
      <c r="U98" s="805"/>
      <c r="V98" s="805"/>
      <c r="W98" s="805"/>
      <c r="X98" s="805"/>
      <c r="Y98" s="805"/>
      <c r="Z98" s="805"/>
      <c r="AA98" s="805"/>
      <c r="AB98" s="805"/>
      <c r="AC98" s="805"/>
      <c r="AD98" s="805"/>
      <c r="AE98" s="805"/>
      <c r="AF98" s="805"/>
      <c r="AG98" s="805"/>
      <c r="AH98" s="805"/>
      <c r="AI98" s="805"/>
      <c r="AJ98" s="805"/>
      <c r="AK98" s="805"/>
      <c r="AL98" s="805"/>
      <c r="AM98" s="805"/>
      <c r="AN98" s="805"/>
      <c r="AO98" s="805"/>
      <c r="AP98" s="805"/>
      <c r="AQ98" s="805"/>
      <c r="AR98" s="805"/>
    </row>
    <row r="99" spans="4:44">
      <c r="D99" s="803"/>
      <c r="E99" s="803"/>
      <c r="F99" s="806"/>
      <c r="G99" s="804"/>
      <c r="H99" s="804"/>
      <c r="I99" s="805"/>
      <c r="J99" s="805"/>
      <c r="K99" s="805"/>
      <c r="L99" s="805"/>
      <c r="M99" s="805"/>
      <c r="N99" s="805"/>
      <c r="O99" s="805"/>
      <c r="P99" s="805"/>
      <c r="Q99" s="805"/>
      <c r="R99" s="805"/>
      <c r="S99" s="805"/>
      <c r="T99" s="805"/>
      <c r="U99" s="805"/>
      <c r="V99" s="805"/>
      <c r="W99" s="805"/>
      <c r="X99" s="805"/>
      <c r="Y99" s="805"/>
      <c r="Z99" s="805"/>
      <c r="AA99" s="805"/>
      <c r="AB99" s="805"/>
      <c r="AC99" s="805"/>
      <c r="AD99" s="805"/>
      <c r="AE99" s="805"/>
      <c r="AF99" s="805"/>
      <c r="AG99" s="805"/>
      <c r="AH99" s="805"/>
      <c r="AI99" s="805"/>
      <c r="AJ99" s="805"/>
      <c r="AK99" s="805"/>
      <c r="AL99" s="805"/>
      <c r="AM99" s="805"/>
      <c r="AN99" s="805"/>
      <c r="AO99" s="805"/>
      <c r="AP99" s="805"/>
      <c r="AQ99" s="805"/>
      <c r="AR99" s="805"/>
    </row>
    <row r="100" spans="4:44">
      <c r="D100" s="803"/>
      <c r="E100" s="803"/>
      <c r="F100" s="806"/>
      <c r="G100" s="804"/>
      <c r="H100" s="804"/>
      <c r="I100" s="805"/>
      <c r="J100" s="805"/>
      <c r="K100" s="805"/>
      <c r="L100" s="805"/>
      <c r="M100" s="805"/>
      <c r="N100" s="805"/>
      <c r="O100" s="805"/>
      <c r="P100" s="805"/>
      <c r="Q100" s="805"/>
      <c r="R100" s="805"/>
      <c r="S100" s="805"/>
      <c r="T100" s="805"/>
      <c r="U100" s="805"/>
      <c r="V100" s="805"/>
      <c r="W100" s="805"/>
      <c r="X100" s="805"/>
      <c r="Y100" s="805"/>
      <c r="Z100" s="805"/>
      <c r="AA100" s="805"/>
      <c r="AB100" s="805"/>
      <c r="AC100" s="805"/>
      <c r="AD100" s="805"/>
      <c r="AE100" s="805"/>
      <c r="AF100" s="805"/>
      <c r="AG100" s="805"/>
      <c r="AH100" s="805"/>
      <c r="AI100" s="805"/>
      <c r="AJ100" s="805"/>
      <c r="AK100" s="805"/>
      <c r="AL100" s="805"/>
      <c r="AM100" s="805"/>
      <c r="AN100" s="805"/>
      <c r="AO100" s="805"/>
      <c r="AP100" s="805"/>
      <c r="AQ100" s="805"/>
      <c r="AR100" s="805"/>
    </row>
    <row r="101" spans="4:44">
      <c r="D101" s="803"/>
      <c r="E101" s="803"/>
      <c r="F101" s="806"/>
      <c r="G101" s="804"/>
      <c r="H101" s="804"/>
      <c r="I101" s="805"/>
      <c r="J101" s="805"/>
      <c r="K101" s="805"/>
      <c r="L101" s="805"/>
      <c r="M101" s="805"/>
      <c r="N101" s="805"/>
      <c r="O101" s="805"/>
      <c r="P101" s="805"/>
      <c r="Q101" s="805"/>
      <c r="R101" s="805"/>
      <c r="S101" s="805"/>
      <c r="T101" s="805"/>
      <c r="U101" s="805"/>
      <c r="V101" s="805"/>
      <c r="W101" s="805"/>
      <c r="X101" s="805"/>
      <c r="Y101" s="805"/>
      <c r="Z101" s="805"/>
      <c r="AA101" s="805"/>
      <c r="AB101" s="805"/>
      <c r="AC101" s="805"/>
      <c r="AD101" s="805"/>
      <c r="AE101" s="805"/>
      <c r="AF101" s="805"/>
      <c r="AG101" s="805"/>
      <c r="AH101" s="805"/>
      <c r="AI101" s="805"/>
      <c r="AJ101" s="805"/>
      <c r="AK101" s="805"/>
      <c r="AL101" s="805"/>
      <c r="AM101" s="805"/>
      <c r="AN101" s="805"/>
      <c r="AO101" s="805"/>
      <c r="AP101" s="805"/>
      <c r="AQ101" s="805"/>
      <c r="AR101" s="805"/>
    </row>
    <row r="102" spans="4:44">
      <c r="D102" s="803"/>
      <c r="E102" s="803"/>
      <c r="F102" s="806"/>
      <c r="G102" s="804"/>
      <c r="H102" s="804"/>
      <c r="I102" s="805"/>
      <c r="J102" s="805"/>
      <c r="K102" s="805"/>
      <c r="L102" s="805"/>
      <c r="M102" s="805"/>
      <c r="N102" s="805"/>
      <c r="O102" s="805"/>
      <c r="P102" s="805"/>
      <c r="Q102" s="805"/>
      <c r="R102" s="805"/>
      <c r="S102" s="805"/>
      <c r="T102" s="805"/>
      <c r="U102" s="805"/>
      <c r="V102" s="805"/>
      <c r="W102" s="805"/>
      <c r="X102" s="805"/>
      <c r="Y102" s="805"/>
      <c r="Z102" s="805"/>
      <c r="AA102" s="805"/>
      <c r="AB102" s="805"/>
      <c r="AC102" s="805"/>
      <c r="AD102" s="805"/>
      <c r="AE102" s="805"/>
      <c r="AF102" s="805"/>
      <c r="AG102" s="805"/>
      <c r="AH102" s="805"/>
      <c r="AI102" s="805"/>
      <c r="AJ102" s="805"/>
      <c r="AK102" s="805"/>
      <c r="AL102" s="805"/>
      <c r="AM102" s="805"/>
      <c r="AN102" s="805"/>
      <c r="AO102" s="805"/>
      <c r="AP102" s="805"/>
      <c r="AQ102" s="805"/>
      <c r="AR102" s="805"/>
    </row>
    <row r="103" spans="4:44">
      <c r="D103" s="803"/>
      <c r="E103" s="803"/>
      <c r="F103" s="806"/>
      <c r="G103" s="804"/>
      <c r="H103" s="804"/>
      <c r="I103" s="805"/>
      <c r="J103" s="805"/>
      <c r="K103" s="805"/>
      <c r="L103" s="805"/>
      <c r="M103" s="805"/>
      <c r="N103" s="805"/>
      <c r="O103" s="805"/>
      <c r="P103" s="805"/>
      <c r="Q103" s="805"/>
      <c r="R103" s="805"/>
      <c r="S103" s="805"/>
      <c r="T103" s="805"/>
      <c r="U103" s="805"/>
      <c r="V103" s="805"/>
      <c r="W103" s="805"/>
      <c r="X103" s="805"/>
      <c r="Y103" s="805"/>
      <c r="Z103" s="805"/>
      <c r="AA103" s="805"/>
      <c r="AB103" s="805"/>
      <c r="AC103" s="805"/>
      <c r="AD103" s="805"/>
      <c r="AE103" s="805"/>
      <c r="AF103" s="805"/>
      <c r="AG103" s="805"/>
      <c r="AH103" s="805"/>
      <c r="AI103" s="805"/>
      <c r="AJ103" s="805"/>
      <c r="AK103" s="805"/>
      <c r="AL103" s="805"/>
      <c r="AM103" s="805"/>
      <c r="AN103" s="805"/>
      <c r="AO103" s="805"/>
      <c r="AP103" s="805"/>
      <c r="AQ103" s="805"/>
      <c r="AR103" s="805"/>
    </row>
    <row r="104" spans="4:44">
      <c r="D104" s="803"/>
      <c r="E104" s="803"/>
      <c r="F104" s="806"/>
      <c r="G104" s="804"/>
      <c r="H104" s="804"/>
      <c r="I104" s="805"/>
      <c r="J104" s="805"/>
      <c r="K104" s="805"/>
      <c r="L104" s="805"/>
      <c r="M104" s="805"/>
      <c r="N104" s="805"/>
      <c r="O104" s="805"/>
      <c r="P104" s="805"/>
      <c r="Q104" s="805"/>
      <c r="R104" s="805"/>
      <c r="S104" s="805"/>
      <c r="T104" s="805"/>
      <c r="U104" s="805"/>
      <c r="V104" s="805"/>
      <c r="W104" s="805"/>
      <c r="X104" s="805"/>
      <c r="Y104" s="805"/>
      <c r="Z104" s="805"/>
      <c r="AA104" s="805"/>
      <c r="AB104" s="805"/>
      <c r="AC104" s="805"/>
      <c r="AD104" s="805"/>
      <c r="AE104" s="805"/>
      <c r="AF104" s="805"/>
      <c r="AG104" s="805"/>
      <c r="AH104" s="805"/>
      <c r="AI104" s="805"/>
      <c r="AJ104" s="805"/>
      <c r="AK104" s="805"/>
      <c r="AL104" s="805"/>
      <c r="AM104" s="805"/>
      <c r="AN104" s="805"/>
      <c r="AO104" s="805"/>
      <c r="AP104" s="805"/>
      <c r="AQ104" s="805"/>
      <c r="AR104" s="805"/>
    </row>
    <row r="105" spans="4:44">
      <c r="D105" s="803"/>
      <c r="E105" s="803"/>
      <c r="F105" s="806"/>
      <c r="G105" s="804"/>
      <c r="H105" s="804"/>
      <c r="I105" s="805"/>
      <c r="J105" s="805"/>
      <c r="K105" s="805"/>
      <c r="L105" s="805"/>
      <c r="M105" s="805"/>
      <c r="N105" s="805"/>
      <c r="O105" s="805"/>
      <c r="P105" s="805"/>
      <c r="Q105" s="805"/>
      <c r="R105" s="805"/>
      <c r="S105" s="805"/>
      <c r="T105" s="805"/>
      <c r="U105" s="805"/>
      <c r="V105" s="805"/>
      <c r="W105" s="805"/>
      <c r="X105" s="805"/>
      <c r="Y105" s="805"/>
      <c r="Z105" s="805"/>
      <c r="AA105" s="805"/>
      <c r="AB105" s="805"/>
      <c r="AC105" s="805"/>
      <c r="AD105" s="805"/>
      <c r="AE105" s="805"/>
      <c r="AF105" s="805"/>
      <c r="AG105" s="805"/>
      <c r="AH105" s="805"/>
      <c r="AI105" s="805"/>
      <c r="AJ105" s="805"/>
      <c r="AK105" s="805"/>
      <c r="AL105" s="805"/>
      <c r="AM105" s="805"/>
      <c r="AN105" s="805"/>
      <c r="AO105" s="805"/>
      <c r="AP105" s="805"/>
      <c r="AQ105" s="805"/>
      <c r="AR105" s="805"/>
    </row>
    <row r="106" spans="4:44">
      <c r="D106" s="803"/>
      <c r="E106" s="803"/>
      <c r="F106" s="806"/>
      <c r="G106" s="804"/>
      <c r="H106" s="804"/>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5"/>
      <c r="AJ106" s="805"/>
      <c r="AK106" s="805"/>
      <c r="AL106" s="805"/>
      <c r="AM106" s="805"/>
      <c r="AN106" s="805"/>
      <c r="AO106" s="805"/>
      <c r="AP106" s="805"/>
      <c r="AQ106" s="805"/>
      <c r="AR106" s="805"/>
    </row>
    <row r="107" spans="4:44">
      <c r="D107" s="803"/>
      <c r="E107" s="803"/>
      <c r="F107" s="806"/>
      <c r="G107" s="804"/>
      <c r="H107" s="804"/>
      <c r="I107" s="805"/>
      <c r="J107" s="805"/>
      <c r="K107" s="805"/>
      <c r="L107" s="805"/>
      <c r="M107" s="805"/>
      <c r="N107" s="805"/>
      <c r="O107" s="805"/>
      <c r="P107" s="805"/>
      <c r="Q107" s="805"/>
      <c r="R107" s="805"/>
      <c r="S107" s="805"/>
      <c r="T107" s="805"/>
      <c r="U107" s="805"/>
      <c r="V107" s="805"/>
      <c r="W107" s="805"/>
      <c r="X107" s="805"/>
      <c r="Y107" s="805"/>
      <c r="Z107" s="805"/>
      <c r="AA107" s="805"/>
      <c r="AB107" s="805"/>
      <c r="AC107" s="805"/>
      <c r="AD107" s="805"/>
      <c r="AE107" s="805"/>
      <c r="AF107" s="805"/>
      <c r="AG107" s="805"/>
      <c r="AH107" s="805"/>
      <c r="AI107" s="805"/>
      <c r="AJ107" s="805"/>
      <c r="AK107" s="805"/>
      <c r="AL107" s="805"/>
      <c r="AM107" s="805"/>
      <c r="AN107" s="805"/>
      <c r="AO107" s="805"/>
      <c r="AP107" s="805"/>
      <c r="AQ107" s="805"/>
      <c r="AR107" s="805"/>
    </row>
    <row r="108" spans="4:44">
      <c r="D108" s="803"/>
      <c r="E108" s="803"/>
      <c r="F108" s="806"/>
      <c r="G108" s="804"/>
      <c r="H108" s="804"/>
      <c r="I108" s="805"/>
      <c r="J108" s="805"/>
      <c r="K108" s="805"/>
      <c r="L108" s="805"/>
      <c r="M108" s="805"/>
      <c r="N108" s="805"/>
      <c r="O108" s="805"/>
      <c r="P108" s="805"/>
      <c r="Q108" s="805"/>
      <c r="R108" s="805"/>
      <c r="S108" s="805"/>
      <c r="T108" s="805"/>
      <c r="U108" s="805"/>
      <c r="V108" s="805"/>
      <c r="W108" s="805"/>
      <c r="X108" s="805"/>
      <c r="Y108" s="805"/>
      <c r="Z108" s="805"/>
      <c r="AA108" s="805"/>
      <c r="AB108" s="805"/>
      <c r="AC108" s="805"/>
      <c r="AD108" s="805"/>
      <c r="AE108" s="805"/>
      <c r="AF108" s="805"/>
      <c r="AG108" s="805"/>
      <c r="AH108" s="805"/>
      <c r="AI108" s="805"/>
      <c r="AJ108" s="805"/>
      <c r="AK108" s="805"/>
      <c r="AL108" s="805"/>
      <c r="AM108" s="805"/>
      <c r="AN108" s="805"/>
      <c r="AO108" s="805"/>
      <c r="AP108" s="805"/>
      <c r="AQ108" s="805"/>
      <c r="AR108" s="805"/>
    </row>
    <row r="109" spans="4:44">
      <c r="D109" s="803"/>
      <c r="E109" s="803"/>
      <c r="F109" s="806"/>
      <c r="G109" s="804"/>
      <c r="H109" s="804"/>
      <c r="I109" s="805"/>
      <c r="J109" s="805"/>
      <c r="K109" s="805"/>
      <c r="L109" s="805"/>
      <c r="M109" s="805"/>
      <c r="N109" s="805"/>
      <c r="O109" s="805"/>
      <c r="P109" s="805"/>
      <c r="Q109" s="805"/>
      <c r="R109" s="805"/>
      <c r="S109" s="805"/>
      <c r="T109" s="805"/>
      <c r="U109" s="805"/>
      <c r="V109" s="805"/>
      <c r="W109" s="805"/>
      <c r="X109" s="805"/>
      <c r="Y109" s="805"/>
      <c r="Z109" s="805"/>
      <c r="AA109" s="805"/>
      <c r="AB109" s="805"/>
      <c r="AC109" s="805"/>
      <c r="AD109" s="805"/>
      <c r="AE109" s="805"/>
      <c r="AF109" s="805"/>
      <c r="AG109" s="805"/>
      <c r="AH109" s="805"/>
      <c r="AI109" s="805"/>
      <c r="AJ109" s="805"/>
      <c r="AK109" s="805"/>
      <c r="AL109" s="805"/>
      <c r="AM109" s="805"/>
      <c r="AN109" s="805"/>
      <c r="AO109" s="805"/>
      <c r="AP109" s="805"/>
      <c r="AQ109" s="805"/>
      <c r="AR109" s="805"/>
    </row>
    <row r="110" spans="4:44">
      <c r="D110" s="803"/>
      <c r="E110" s="803"/>
      <c r="F110" s="806"/>
      <c r="G110" s="804"/>
      <c r="H110" s="804"/>
      <c r="I110" s="805"/>
      <c r="J110" s="805"/>
      <c r="K110" s="805"/>
      <c r="L110" s="805"/>
      <c r="M110" s="805"/>
      <c r="N110" s="805"/>
      <c r="O110" s="805"/>
      <c r="P110" s="805"/>
      <c r="Q110" s="805"/>
      <c r="R110" s="805"/>
      <c r="S110" s="805"/>
      <c r="T110" s="805"/>
      <c r="U110" s="805"/>
      <c r="V110" s="805"/>
      <c r="W110" s="805"/>
      <c r="X110" s="805"/>
      <c r="Y110" s="805"/>
      <c r="Z110" s="805"/>
      <c r="AA110" s="805"/>
      <c r="AB110" s="805"/>
      <c r="AC110" s="805"/>
      <c r="AD110" s="805"/>
      <c r="AE110" s="805"/>
      <c r="AF110" s="805"/>
      <c r="AG110" s="805"/>
      <c r="AH110" s="805"/>
      <c r="AI110" s="805"/>
      <c r="AJ110" s="805"/>
      <c r="AK110" s="805"/>
      <c r="AL110" s="805"/>
      <c r="AM110" s="805"/>
      <c r="AN110" s="805"/>
      <c r="AO110" s="805"/>
      <c r="AP110" s="805"/>
      <c r="AQ110" s="805"/>
      <c r="AR110" s="805"/>
    </row>
    <row r="111" spans="4:44">
      <c r="D111" s="803"/>
      <c r="E111" s="803"/>
      <c r="F111" s="806"/>
      <c r="G111" s="804"/>
      <c r="H111" s="804"/>
      <c r="I111" s="805"/>
      <c r="J111" s="805"/>
      <c r="K111" s="805"/>
      <c r="L111" s="805"/>
      <c r="M111" s="805"/>
      <c r="N111" s="805"/>
      <c r="O111" s="805"/>
      <c r="P111" s="805"/>
      <c r="Q111" s="805"/>
      <c r="R111" s="805"/>
      <c r="S111" s="805"/>
      <c r="T111" s="805"/>
      <c r="U111" s="805"/>
      <c r="V111" s="805"/>
      <c r="W111" s="805"/>
      <c r="X111" s="805"/>
      <c r="Y111" s="805"/>
      <c r="Z111" s="805"/>
      <c r="AA111" s="805"/>
      <c r="AB111" s="805"/>
      <c r="AC111" s="805"/>
      <c r="AD111" s="805"/>
      <c r="AE111" s="805"/>
      <c r="AF111" s="805"/>
      <c r="AG111" s="805"/>
      <c r="AH111" s="805"/>
      <c r="AI111" s="805"/>
      <c r="AJ111" s="805"/>
      <c r="AK111" s="805"/>
      <c r="AL111" s="805"/>
      <c r="AM111" s="805"/>
      <c r="AN111" s="805"/>
      <c r="AO111" s="805"/>
      <c r="AP111" s="805"/>
      <c r="AQ111" s="805"/>
      <c r="AR111" s="805"/>
    </row>
    <row r="112" spans="4:44">
      <c r="D112" s="803"/>
      <c r="E112" s="803"/>
      <c r="F112" s="806"/>
      <c r="G112" s="804"/>
      <c r="H112" s="804"/>
      <c r="I112" s="805"/>
      <c r="J112" s="805"/>
      <c r="K112" s="805"/>
      <c r="L112" s="805"/>
      <c r="M112" s="805"/>
      <c r="N112" s="805"/>
      <c r="O112" s="805"/>
      <c r="P112" s="805"/>
      <c r="Q112" s="805"/>
      <c r="R112" s="805"/>
      <c r="S112" s="805"/>
      <c r="T112" s="805"/>
      <c r="U112" s="805"/>
      <c r="V112" s="805"/>
      <c r="W112" s="805"/>
      <c r="X112" s="805"/>
      <c r="Y112" s="805"/>
      <c r="Z112" s="805"/>
      <c r="AA112" s="805"/>
      <c r="AB112" s="805"/>
      <c r="AC112" s="805"/>
      <c r="AD112" s="805"/>
      <c r="AE112" s="805"/>
      <c r="AF112" s="805"/>
      <c r="AG112" s="805"/>
      <c r="AH112" s="805"/>
      <c r="AI112" s="805"/>
      <c r="AJ112" s="805"/>
      <c r="AK112" s="805"/>
      <c r="AL112" s="805"/>
      <c r="AM112" s="805"/>
      <c r="AN112" s="805"/>
      <c r="AO112" s="805"/>
      <c r="AP112" s="805"/>
      <c r="AQ112" s="805"/>
      <c r="AR112" s="805"/>
    </row>
    <row r="113" spans="4:44">
      <c r="D113" s="803"/>
      <c r="E113" s="803"/>
      <c r="F113" s="806"/>
      <c r="G113" s="804"/>
      <c r="H113" s="804"/>
      <c r="I113" s="805"/>
      <c r="J113" s="805"/>
      <c r="K113" s="805"/>
      <c r="L113" s="805"/>
      <c r="M113" s="805"/>
      <c r="N113" s="805"/>
      <c r="O113" s="805"/>
      <c r="P113" s="805"/>
      <c r="Q113" s="805"/>
      <c r="R113" s="805"/>
      <c r="S113" s="805"/>
      <c r="T113" s="805"/>
      <c r="U113" s="805"/>
      <c r="V113" s="805"/>
      <c r="W113" s="805"/>
      <c r="X113" s="805"/>
      <c r="Y113" s="805"/>
      <c r="Z113" s="805"/>
      <c r="AA113" s="805"/>
      <c r="AB113" s="805"/>
      <c r="AC113" s="805"/>
      <c r="AD113" s="805"/>
      <c r="AE113" s="805"/>
      <c r="AF113" s="805"/>
      <c r="AG113" s="805"/>
      <c r="AH113" s="805"/>
      <c r="AI113" s="805"/>
      <c r="AJ113" s="805"/>
      <c r="AK113" s="805"/>
      <c r="AL113" s="805"/>
      <c r="AM113" s="805"/>
      <c r="AN113" s="805"/>
      <c r="AO113" s="805"/>
      <c r="AP113" s="805"/>
      <c r="AQ113" s="805"/>
      <c r="AR113" s="805"/>
    </row>
    <row r="114" spans="4:44">
      <c r="D114" s="803"/>
      <c r="E114" s="803"/>
      <c r="F114" s="806"/>
      <c r="G114" s="804"/>
      <c r="H114" s="804"/>
      <c r="I114" s="805"/>
      <c r="J114" s="805"/>
      <c r="K114" s="805"/>
      <c r="L114" s="805"/>
      <c r="M114" s="805"/>
      <c r="N114" s="805"/>
      <c r="O114" s="805"/>
      <c r="P114" s="805"/>
      <c r="Q114" s="805"/>
      <c r="R114" s="805"/>
      <c r="S114" s="805"/>
      <c r="T114" s="805"/>
      <c r="U114" s="805"/>
      <c r="V114" s="805"/>
      <c r="W114" s="805"/>
      <c r="X114" s="805"/>
      <c r="Y114" s="805"/>
      <c r="Z114" s="805"/>
      <c r="AA114" s="805"/>
      <c r="AB114" s="805"/>
      <c r="AC114" s="805"/>
      <c r="AD114" s="805"/>
      <c r="AE114" s="805"/>
      <c r="AF114" s="805"/>
      <c r="AG114" s="805"/>
      <c r="AH114" s="805"/>
      <c r="AI114" s="805"/>
      <c r="AJ114" s="805"/>
      <c r="AK114" s="805"/>
      <c r="AL114" s="805"/>
      <c r="AM114" s="805"/>
      <c r="AN114" s="805"/>
      <c r="AO114" s="805"/>
      <c r="AP114" s="805"/>
      <c r="AQ114" s="805"/>
      <c r="AR114" s="805"/>
    </row>
    <row r="115" spans="4:44">
      <c r="D115" s="803"/>
      <c r="E115" s="803"/>
      <c r="F115" s="806"/>
      <c r="G115" s="804"/>
      <c r="H115" s="804"/>
      <c r="I115" s="805"/>
      <c r="J115" s="805"/>
      <c r="K115" s="805"/>
      <c r="L115" s="805"/>
      <c r="M115" s="805"/>
      <c r="N115" s="805"/>
      <c r="O115" s="805"/>
      <c r="P115" s="805"/>
      <c r="Q115" s="805"/>
      <c r="R115" s="805"/>
      <c r="S115" s="805"/>
      <c r="T115" s="805"/>
      <c r="U115" s="805"/>
      <c r="V115" s="805"/>
      <c r="W115" s="805"/>
      <c r="X115" s="805"/>
      <c r="Y115" s="805"/>
      <c r="Z115" s="805"/>
      <c r="AA115" s="805"/>
      <c r="AB115" s="805"/>
      <c r="AC115" s="805"/>
      <c r="AD115" s="805"/>
      <c r="AE115" s="805"/>
      <c r="AF115" s="805"/>
      <c r="AG115" s="805"/>
      <c r="AH115" s="805"/>
      <c r="AI115" s="805"/>
      <c r="AJ115" s="805"/>
      <c r="AK115" s="805"/>
      <c r="AL115" s="805"/>
      <c r="AM115" s="805"/>
      <c r="AN115" s="805"/>
      <c r="AO115" s="805"/>
      <c r="AP115" s="805"/>
      <c r="AQ115" s="805"/>
      <c r="AR115" s="805"/>
    </row>
    <row r="116" spans="4:44">
      <c r="D116" s="803"/>
      <c r="E116" s="803"/>
      <c r="F116" s="806"/>
      <c r="G116" s="804"/>
      <c r="H116" s="804"/>
      <c r="I116" s="805"/>
      <c r="J116" s="805"/>
      <c r="K116" s="805"/>
      <c r="L116" s="805"/>
      <c r="M116" s="805"/>
      <c r="N116" s="805"/>
      <c r="O116" s="805"/>
      <c r="P116" s="805"/>
      <c r="Q116" s="805"/>
      <c r="R116" s="805"/>
      <c r="S116" s="805"/>
      <c r="T116" s="805"/>
      <c r="U116" s="805"/>
      <c r="V116" s="805"/>
      <c r="W116" s="805"/>
      <c r="X116" s="805"/>
      <c r="Y116" s="805"/>
      <c r="Z116" s="805"/>
      <c r="AA116" s="805"/>
      <c r="AB116" s="805"/>
      <c r="AC116" s="805"/>
      <c r="AD116" s="805"/>
      <c r="AE116" s="805"/>
      <c r="AF116" s="805"/>
      <c r="AG116" s="805"/>
      <c r="AH116" s="805"/>
      <c r="AI116" s="805"/>
      <c r="AJ116" s="805"/>
      <c r="AK116" s="805"/>
      <c r="AL116" s="805"/>
      <c r="AM116" s="805"/>
      <c r="AN116" s="805"/>
      <c r="AO116" s="805"/>
      <c r="AP116" s="805"/>
      <c r="AQ116" s="805"/>
      <c r="AR116" s="805"/>
    </row>
    <row r="117" spans="4:44">
      <c r="D117" s="803"/>
      <c r="E117" s="803"/>
      <c r="F117" s="806"/>
      <c r="G117" s="804"/>
      <c r="H117" s="804"/>
      <c r="I117" s="805"/>
      <c r="J117" s="805"/>
      <c r="K117" s="805"/>
      <c r="L117" s="805"/>
      <c r="M117" s="805"/>
      <c r="N117" s="805"/>
      <c r="O117" s="805"/>
      <c r="P117" s="805"/>
      <c r="Q117" s="805"/>
      <c r="R117" s="805"/>
      <c r="S117" s="805"/>
      <c r="T117" s="805"/>
      <c r="U117" s="805"/>
      <c r="V117" s="805"/>
      <c r="W117" s="805"/>
      <c r="X117" s="805"/>
      <c r="Y117" s="805"/>
      <c r="Z117" s="805"/>
      <c r="AA117" s="805"/>
      <c r="AB117" s="805"/>
      <c r="AC117" s="805"/>
      <c r="AD117" s="805"/>
      <c r="AE117" s="805"/>
      <c r="AF117" s="805"/>
      <c r="AG117" s="805"/>
      <c r="AH117" s="805"/>
      <c r="AI117" s="805"/>
      <c r="AJ117" s="805"/>
      <c r="AK117" s="805"/>
      <c r="AL117" s="805"/>
      <c r="AM117" s="805"/>
      <c r="AN117" s="805"/>
      <c r="AO117" s="805"/>
      <c r="AP117" s="805"/>
      <c r="AQ117" s="805"/>
      <c r="AR117" s="805"/>
    </row>
    <row r="118" spans="4:44">
      <c r="D118" s="803"/>
      <c r="E118" s="803"/>
      <c r="F118" s="806"/>
      <c r="G118" s="804"/>
      <c r="H118" s="804"/>
      <c r="I118" s="805"/>
      <c r="J118" s="805"/>
      <c r="K118" s="805"/>
      <c r="L118" s="805"/>
      <c r="M118" s="805"/>
      <c r="N118" s="805"/>
      <c r="O118" s="805"/>
      <c r="P118" s="805"/>
      <c r="Q118" s="805"/>
      <c r="R118" s="805"/>
      <c r="S118" s="805"/>
      <c r="T118" s="805"/>
      <c r="U118" s="805"/>
      <c r="V118" s="805"/>
      <c r="W118" s="805"/>
      <c r="X118" s="805"/>
      <c r="Y118" s="805"/>
      <c r="Z118" s="805"/>
      <c r="AA118" s="805"/>
      <c r="AB118" s="805"/>
      <c r="AC118" s="805"/>
      <c r="AD118" s="805"/>
      <c r="AE118" s="805"/>
      <c r="AF118" s="805"/>
      <c r="AG118" s="805"/>
      <c r="AH118" s="805"/>
      <c r="AI118" s="805"/>
      <c r="AJ118" s="805"/>
      <c r="AK118" s="805"/>
      <c r="AL118" s="805"/>
      <c r="AM118" s="805"/>
      <c r="AN118" s="805"/>
      <c r="AO118" s="805"/>
      <c r="AP118" s="805"/>
      <c r="AQ118" s="805"/>
      <c r="AR118" s="805"/>
    </row>
    <row r="119" spans="4:44">
      <c r="D119" s="803"/>
      <c r="E119" s="803"/>
      <c r="F119" s="806"/>
      <c r="G119" s="804"/>
      <c r="H119" s="804"/>
      <c r="I119" s="805"/>
      <c r="J119" s="805"/>
      <c r="K119" s="805"/>
      <c r="L119" s="805"/>
      <c r="M119" s="805"/>
      <c r="N119" s="805"/>
      <c r="O119" s="805"/>
      <c r="P119" s="805"/>
      <c r="Q119" s="805"/>
      <c r="R119" s="805"/>
      <c r="S119" s="805"/>
      <c r="T119" s="805"/>
      <c r="U119" s="805"/>
      <c r="V119" s="805"/>
      <c r="W119" s="805"/>
      <c r="X119" s="805"/>
      <c r="Y119" s="805"/>
      <c r="Z119" s="805"/>
      <c r="AA119" s="805"/>
      <c r="AB119" s="805"/>
      <c r="AC119" s="805"/>
      <c r="AD119" s="805"/>
      <c r="AE119" s="805"/>
      <c r="AF119" s="805"/>
      <c r="AG119" s="805"/>
      <c r="AH119" s="805"/>
      <c r="AI119" s="805"/>
      <c r="AJ119" s="805"/>
      <c r="AK119" s="805"/>
      <c r="AL119" s="805"/>
      <c r="AM119" s="805"/>
      <c r="AN119" s="805"/>
      <c r="AO119" s="805"/>
      <c r="AP119" s="805"/>
      <c r="AQ119" s="805"/>
      <c r="AR119" s="805"/>
    </row>
    <row r="120" spans="4:44">
      <c r="D120" s="803"/>
      <c r="E120" s="803"/>
      <c r="F120" s="806"/>
      <c r="G120" s="804"/>
      <c r="H120" s="804"/>
      <c r="I120" s="805"/>
      <c r="J120" s="805"/>
      <c r="K120" s="805"/>
      <c r="L120" s="805"/>
      <c r="M120" s="805"/>
      <c r="N120" s="805"/>
      <c r="O120" s="805"/>
      <c r="P120" s="805"/>
      <c r="Q120" s="805"/>
      <c r="R120" s="805"/>
      <c r="S120" s="805"/>
      <c r="T120" s="805"/>
      <c r="U120" s="805"/>
      <c r="V120" s="805"/>
      <c r="W120" s="805"/>
      <c r="X120" s="805"/>
      <c r="Y120" s="805"/>
      <c r="Z120" s="805"/>
      <c r="AA120" s="805"/>
      <c r="AB120" s="805"/>
      <c r="AC120" s="805"/>
      <c r="AD120" s="805"/>
      <c r="AE120" s="805"/>
      <c r="AF120" s="805"/>
      <c r="AG120" s="805"/>
      <c r="AH120" s="805"/>
      <c r="AI120" s="805"/>
      <c r="AJ120" s="805"/>
      <c r="AK120" s="805"/>
      <c r="AL120" s="805"/>
      <c r="AM120" s="805"/>
      <c r="AN120" s="805"/>
      <c r="AO120" s="805"/>
      <c r="AP120" s="805"/>
      <c r="AQ120" s="805"/>
      <c r="AR120" s="805"/>
    </row>
    <row r="121" spans="4:44">
      <c r="D121" s="803"/>
      <c r="E121" s="803"/>
      <c r="F121" s="806"/>
      <c r="G121" s="804"/>
      <c r="H121" s="804"/>
      <c r="I121" s="805"/>
      <c r="J121" s="805"/>
      <c r="K121" s="805"/>
      <c r="L121" s="805"/>
      <c r="M121" s="805"/>
      <c r="N121" s="805"/>
      <c r="O121" s="805"/>
      <c r="P121" s="805"/>
      <c r="Q121" s="805"/>
      <c r="R121" s="805"/>
      <c r="S121" s="805"/>
      <c r="T121" s="805"/>
      <c r="U121" s="805"/>
      <c r="V121" s="805"/>
      <c r="W121" s="805"/>
      <c r="X121" s="805"/>
      <c r="Y121" s="805"/>
      <c r="Z121" s="805"/>
      <c r="AA121" s="805"/>
      <c r="AB121" s="805"/>
      <c r="AC121" s="805"/>
      <c r="AD121" s="805"/>
      <c r="AE121" s="805"/>
      <c r="AF121" s="805"/>
      <c r="AG121" s="805"/>
      <c r="AH121" s="805"/>
      <c r="AI121" s="805"/>
      <c r="AJ121" s="805"/>
      <c r="AK121" s="805"/>
      <c r="AL121" s="805"/>
      <c r="AM121" s="805"/>
      <c r="AN121" s="805"/>
      <c r="AO121" s="805"/>
      <c r="AP121" s="805"/>
      <c r="AQ121" s="805"/>
      <c r="AR121" s="805"/>
    </row>
    <row r="122" spans="4:44">
      <c r="D122" s="803"/>
      <c r="E122" s="803"/>
      <c r="F122" s="806"/>
      <c r="G122" s="804"/>
      <c r="H122" s="804"/>
      <c r="I122" s="805"/>
      <c r="J122" s="805"/>
      <c r="K122" s="805"/>
      <c r="L122" s="805"/>
      <c r="M122" s="805"/>
      <c r="N122" s="805"/>
      <c r="O122" s="805"/>
      <c r="P122" s="805"/>
      <c r="Q122" s="805"/>
      <c r="R122" s="805"/>
      <c r="S122" s="805"/>
      <c r="T122" s="805"/>
      <c r="U122" s="805"/>
      <c r="V122" s="805"/>
      <c r="W122" s="805"/>
      <c r="X122" s="805"/>
      <c r="Y122" s="805"/>
      <c r="Z122" s="805"/>
      <c r="AA122" s="805"/>
      <c r="AB122" s="805"/>
      <c r="AC122" s="805"/>
      <c r="AD122" s="805"/>
      <c r="AE122" s="805"/>
      <c r="AF122" s="805"/>
      <c r="AG122" s="805"/>
      <c r="AH122" s="805"/>
      <c r="AI122" s="805"/>
      <c r="AJ122" s="805"/>
      <c r="AK122" s="805"/>
      <c r="AL122" s="805"/>
      <c r="AM122" s="805"/>
      <c r="AN122" s="805"/>
      <c r="AO122" s="805"/>
      <c r="AP122" s="805"/>
      <c r="AQ122" s="805"/>
      <c r="AR122" s="805"/>
    </row>
    <row r="123" spans="4:44">
      <c r="D123" s="803"/>
      <c r="E123" s="803"/>
      <c r="F123" s="806"/>
      <c r="G123" s="804"/>
      <c r="H123" s="804"/>
      <c r="I123" s="805"/>
      <c r="J123" s="805"/>
      <c r="K123" s="805"/>
      <c r="L123" s="805"/>
      <c r="M123" s="805"/>
      <c r="N123" s="805"/>
      <c r="O123" s="805"/>
      <c r="P123" s="805"/>
      <c r="Q123" s="805"/>
      <c r="R123" s="805"/>
      <c r="S123" s="805"/>
      <c r="T123" s="805"/>
      <c r="U123" s="805"/>
      <c r="V123" s="805"/>
      <c r="W123" s="805"/>
      <c r="X123" s="805"/>
      <c r="Y123" s="805"/>
      <c r="Z123" s="805"/>
      <c r="AA123" s="805"/>
      <c r="AB123" s="805"/>
      <c r="AC123" s="805"/>
      <c r="AD123" s="805"/>
      <c r="AE123" s="805"/>
      <c r="AF123" s="805"/>
      <c r="AG123" s="805"/>
      <c r="AH123" s="805"/>
      <c r="AI123" s="805"/>
      <c r="AJ123" s="805"/>
      <c r="AK123" s="805"/>
      <c r="AL123" s="805"/>
      <c r="AM123" s="805"/>
      <c r="AN123" s="805"/>
      <c r="AO123" s="805"/>
      <c r="AP123" s="805"/>
      <c r="AQ123" s="805"/>
      <c r="AR123" s="805"/>
    </row>
    <row r="124" spans="4:44">
      <c r="D124" s="803"/>
      <c r="E124" s="803"/>
      <c r="F124" s="806"/>
      <c r="G124" s="804"/>
      <c r="H124" s="804"/>
      <c r="I124" s="805"/>
      <c r="J124" s="805"/>
      <c r="K124" s="805"/>
      <c r="L124" s="805"/>
      <c r="M124" s="805"/>
      <c r="N124" s="805"/>
      <c r="O124" s="805"/>
      <c r="P124" s="805"/>
      <c r="Q124" s="805"/>
      <c r="R124" s="805"/>
      <c r="S124" s="805"/>
      <c r="T124" s="805"/>
      <c r="U124" s="805"/>
      <c r="V124" s="805"/>
      <c r="W124" s="805"/>
      <c r="X124" s="805"/>
      <c r="Y124" s="805"/>
      <c r="Z124" s="805"/>
      <c r="AA124" s="805"/>
      <c r="AB124" s="805"/>
      <c r="AC124" s="805"/>
      <c r="AD124" s="805"/>
      <c r="AE124" s="805"/>
      <c r="AF124" s="805"/>
      <c r="AG124" s="805"/>
      <c r="AH124" s="805"/>
      <c r="AI124" s="805"/>
      <c r="AJ124" s="805"/>
      <c r="AK124" s="805"/>
      <c r="AL124" s="805"/>
      <c r="AM124" s="805"/>
      <c r="AN124" s="805"/>
      <c r="AO124" s="805"/>
      <c r="AP124" s="805"/>
      <c r="AQ124" s="805"/>
      <c r="AR124" s="805"/>
    </row>
    <row r="125" spans="4:44">
      <c r="D125" s="803"/>
      <c r="E125" s="803"/>
      <c r="F125" s="806"/>
      <c r="G125" s="804"/>
      <c r="H125" s="804"/>
      <c r="I125" s="805"/>
      <c r="J125" s="805"/>
      <c r="K125" s="805"/>
      <c r="L125" s="805"/>
      <c r="M125" s="805"/>
      <c r="N125" s="805"/>
      <c r="O125" s="805"/>
      <c r="P125" s="805"/>
      <c r="Q125" s="805"/>
      <c r="R125" s="805"/>
      <c r="S125" s="805"/>
      <c r="T125" s="805"/>
      <c r="U125" s="805"/>
      <c r="V125" s="805"/>
      <c r="W125" s="805"/>
      <c r="X125" s="805"/>
      <c r="Y125" s="805"/>
      <c r="Z125" s="805"/>
      <c r="AA125" s="805"/>
      <c r="AB125" s="805"/>
      <c r="AC125" s="805"/>
      <c r="AD125" s="805"/>
      <c r="AE125" s="805"/>
      <c r="AF125" s="805"/>
      <c r="AG125" s="805"/>
      <c r="AH125" s="805"/>
      <c r="AI125" s="805"/>
      <c r="AJ125" s="805"/>
      <c r="AK125" s="805"/>
      <c r="AL125" s="805"/>
      <c r="AM125" s="805"/>
      <c r="AN125" s="805"/>
      <c r="AO125" s="805"/>
      <c r="AP125" s="805"/>
      <c r="AQ125" s="805"/>
      <c r="AR125" s="805"/>
    </row>
    <row r="126" spans="4:44">
      <c r="D126" s="803"/>
      <c r="E126" s="803"/>
      <c r="F126" s="806"/>
      <c r="G126" s="804"/>
      <c r="H126" s="804"/>
      <c r="I126" s="805"/>
      <c r="J126" s="805"/>
      <c r="K126" s="805"/>
      <c r="L126" s="805"/>
      <c r="M126" s="805"/>
      <c r="N126" s="805"/>
      <c r="O126" s="805"/>
      <c r="P126" s="805"/>
      <c r="Q126" s="805"/>
      <c r="R126" s="805"/>
      <c r="S126" s="805"/>
      <c r="T126" s="805"/>
      <c r="U126" s="805"/>
      <c r="V126" s="805"/>
      <c r="W126" s="805"/>
      <c r="X126" s="805"/>
      <c r="Y126" s="805"/>
      <c r="Z126" s="805"/>
      <c r="AA126" s="805"/>
      <c r="AB126" s="805"/>
      <c r="AC126" s="805"/>
      <c r="AD126" s="805"/>
      <c r="AE126" s="805"/>
      <c r="AF126" s="805"/>
      <c r="AG126" s="805"/>
      <c r="AH126" s="805"/>
      <c r="AI126" s="805"/>
      <c r="AJ126" s="805"/>
      <c r="AK126" s="805"/>
      <c r="AL126" s="805"/>
      <c r="AM126" s="805"/>
      <c r="AN126" s="805"/>
      <c r="AO126" s="805"/>
      <c r="AP126" s="805"/>
      <c r="AQ126" s="805"/>
      <c r="AR126" s="805"/>
    </row>
    <row r="127" spans="4:44">
      <c r="D127" s="803"/>
      <c r="E127" s="803"/>
      <c r="F127" s="806"/>
      <c r="G127" s="804"/>
      <c r="H127" s="804"/>
      <c r="I127" s="805"/>
      <c r="J127" s="805"/>
      <c r="K127" s="805"/>
      <c r="L127" s="805"/>
      <c r="M127" s="805"/>
      <c r="N127" s="805"/>
      <c r="O127" s="805"/>
      <c r="P127" s="805"/>
      <c r="Q127" s="805"/>
      <c r="R127" s="805"/>
      <c r="S127" s="805"/>
      <c r="T127" s="805"/>
      <c r="U127" s="805"/>
      <c r="V127" s="805"/>
      <c r="W127" s="805"/>
      <c r="X127" s="805"/>
      <c r="Y127" s="805"/>
      <c r="Z127" s="805"/>
      <c r="AA127" s="805"/>
      <c r="AB127" s="805"/>
      <c r="AC127" s="805"/>
      <c r="AD127" s="805"/>
      <c r="AE127" s="805"/>
      <c r="AF127" s="805"/>
      <c r="AG127" s="805"/>
      <c r="AH127" s="805"/>
      <c r="AI127" s="805"/>
      <c r="AJ127" s="805"/>
      <c r="AK127" s="805"/>
      <c r="AL127" s="805"/>
      <c r="AM127" s="805"/>
      <c r="AN127" s="805"/>
      <c r="AO127" s="805"/>
      <c r="AP127" s="805"/>
      <c r="AQ127" s="805"/>
      <c r="AR127" s="805"/>
    </row>
    <row r="128" spans="4:44">
      <c r="D128" s="803"/>
      <c r="E128" s="803"/>
      <c r="F128" s="806"/>
      <c r="G128" s="804"/>
      <c r="H128" s="804"/>
      <c r="I128" s="805"/>
      <c r="J128" s="805"/>
      <c r="K128" s="805"/>
      <c r="L128" s="805"/>
      <c r="M128" s="805"/>
      <c r="N128" s="805"/>
      <c r="O128" s="805"/>
      <c r="P128" s="805"/>
      <c r="Q128" s="805"/>
      <c r="R128" s="805"/>
      <c r="S128" s="805"/>
      <c r="T128" s="805"/>
      <c r="U128" s="805"/>
      <c r="V128" s="805"/>
      <c r="W128" s="805"/>
      <c r="X128" s="805"/>
      <c r="Y128" s="805"/>
      <c r="Z128" s="805"/>
      <c r="AA128" s="805"/>
      <c r="AB128" s="805"/>
      <c r="AC128" s="805"/>
      <c r="AD128" s="805"/>
      <c r="AE128" s="805"/>
      <c r="AF128" s="805"/>
      <c r="AG128" s="805"/>
      <c r="AH128" s="805"/>
      <c r="AI128" s="805"/>
      <c r="AJ128" s="805"/>
      <c r="AK128" s="805"/>
      <c r="AL128" s="805"/>
      <c r="AM128" s="805"/>
      <c r="AN128" s="805"/>
      <c r="AO128" s="805"/>
      <c r="AP128" s="805"/>
      <c r="AQ128" s="805"/>
      <c r="AR128" s="805"/>
    </row>
    <row r="129" spans="4:44">
      <c r="D129" s="803"/>
      <c r="E129" s="803"/>
      <c r="F129" s="806"/>
      <c r="G129" s="804"/>
      <c r="H129" s="804"/>
      <c r="I129" s="805"/>
      <c r="J129" s="805"/>
      <c r="K129" s="805"/>
      <c r="L129" s="805"/>
      <c r="M129" s="805"/>
      <c r="N129" s="805"/>
      <c r="O129" s="805"/>
      <c r="P129" s="805"/>
      <c r="Q129" s="805"/>
      <c r="R129" s="805"/>
      <c r="S129" s="805"/>
      <c r="T129" s="805"/>
      <c r="U129" s="805"/>
      <c r="V129" s="805"/>
      <c r="W129" s="805"/>
      <c r="X129" s="805"/>
      <c r="Y129" s="805"/>
      <c r="Z129" s="805"/>
      <c r="AA129" s="805"/>
      <c r="AB129" s="805"/>
      <c r="AC129" s="805"/>
      <c r="AD129" s="805"/>
      <c r="AE129" s="805"/>
      <c r="AF129" s="805"/>
      <c r="AG129" s="805"/>
      <c r="AH129" s="805"/>
      <c r="AI129" s="805"/>
      <c r="AJ129" s="805"/>
      <c r="AK129" s="805"/>
      <c r="AL129" s="805"/>
      <c r="AM129" s="805"/>
      <c r="AN129" s="805"/>
      <c r="AO129" s="805"/>
      <c r="AP129" s="805"/>
      <c r="AQ129" s="805"/>
      <c r="AR129" s="805"/>
    </row>
    <row r="130" spans="4:44">
      <c r="D130" s="803"/>
      <c r="E130" s="803"/>
      <c r="F130" s="806"/>
      <c r="G130" s="804"/>
      <c r="H130" s="804"/>
      <c r="I130" s="805"/>
      <c r="J130" s="805"/>
      <c r="K130" s="805"/>
      <c r="L130" s="805"/>
      <c r="M130" s="805"/>
      <c r="N130" s="805"/>
      <c r="O130" s="805"/>
      <c r="P130" s="805"/>
      <c r="Q130" s="805"/>
      <c r="R130" s="805"/>
      <c r="S130" s="805"/>
      <c r="T130" s="805"/>
      <c r="U130" s="805"/>
      <c r="V130" s="805"/>
      <c r="W130" s="805"/>
      <c r="X130" s="805"/>
      <c r="Y130" s="805"/>
      <c r="Z130" s="805"/>
      <c r="AA130" s="805"/>
      <c r="AB130" s="805"/>
      <c r="AC130" s="805"/>
      <c r="AD130" s="805"/>
      <c r="AE130" s="805"/>
      <c r="AF130" s="805"/>
      <c r="AG130" s="805"/>
      <c r="AH130" s="805"/>
      <c r="AI130" s="805"/>
      <c r="AJ130" s="805"/>
      <c r="AK130" s="805"/>
      <c r="AL130" s="805"/>
      <c r="AM130" s="805"/>
      <c r="AN130" s="805"/>
      <c r="AO130" s="805"/>
      <c r="AP130" s="805"/>
      <c r="AQ130" s="805"/>
      <c r="AR130" s="805"/>
    </row>
    <row r="131" spans="4:44">
      <c r="D131" s="803"/>
      <c r="E131" s="803"/>
      <c r="F131" s="806"/>
      <c r="G131" s="804"/>
      <c r="H131" s="804"/>
      <c r="I131" s="805"/>
      <c r="J131" s="805"/>
      <c r="K131" s="805"/>
      <c r="L131" s="805"/>
      <c r="M131" s="805"/>
      <c r="N131" s="805"/>
      <c r="O131" s="805"/>
      <c r="P131" s="805"/>
      <c r="Q131" s="805"/>
      <c r="R131" s="805"/>
      <c r="S131" s="805"/>
      <c r="T131" s="805"/>
      <c r="U131" s="805"/>
      <c r="V131" s="805"/>
      <c r="W131" s="805"/>
      <c r="X131" s="805"/>
      <c r="Y131" s="805"/>
      <c r="Z131" s="805"/>
      <c r="AA131" s="805"/>
      <c r="AB131" s="805"/>
      <c r="AC131" s="805"/>
      <c r="AD131" s="805"/>
      <c r="AE131" s="805"/>
      <c r="AF131" s="805"/>
      <c r="AG131" s="805"/>
      <c r="AH131" s="805"/>
      <c r="AI131" s="805"/>
      <c r="AJ131" s="805"/>
      <c r="AK131" s="805"/>
      <c r="AL131" s="805"/>
      <c r="AM131" s="805"/>
      <c r="AN131" s="805"/>
      <c r="AO131" s="805"/>
      <c r="AP131" s="805"/>
      <c r="AQ131" s="805"/>
      <c r="AR131" s="805"/>
    </row>
    <row r="132" spans="4:44">
      <c r="D132" s="803"/>
      <c r="E132" s="803"/>
      <c r="F132" s="806"/>
      <c r="G132" s="804"/>
      <c r="H132" s="804"/>
      <c r="I132" s="805"/>
      <c r="J132" s="805"/>
      <c r="K132" s="805"/>
      <c r="L132" s="805"/>
      <c r="M132" s="805"/>
      <c r="N132" s="805"/>
      <c r="O132" s="805"/>
      <c r="P132" s="805"/>
      <c r="Q132" s="805"/>
      <c r="R132" s="805"/>
      <c r="S132" s="805"/>
      <c r="T132" s="805"/>
      <c r="U132" s="805"/>
      <c r="V132" s="805"/>
      <c r="W132" s="805"/>
      <c r="X132" s="805"/>
      <c r="Y132" s="805"/>
      <c r="Z132" s="805"/>
      <c r="AA132" s="805"/>
      <c r="AB132" s="805"/>
      <c r="AC132" s="805"/>
      <c r="AD132" s="805"/>
      <c r="AE132" s="805"/>
      <c r="AF132" s="805"/>
      <c r="AG132" s="805"/>
      <c r="AH132" s="805"/>
      <c r="AI132" s="805"/>
      <c r="AJ132" s="805"/>
      <c r="AK132" s="805"/>
      <c r="AL132" s="805"/>
      <c r="AM132" s="805"/>
      <c r="AN132" s="805"/>
      <c r="AO132" s="805"/>
      <c r="AP132" s="805"/>
      <c r="AQ132" s="805"/>
      <c r="AR132" s="805"/>
    </row>
    <row r="133" spans="4:44">
      <c r="D133" s="803"/>
      <c r="E133" s="803"/>
      <c r="F133" s="806"/>
      <c r="G133" s="804"/>
      <c r="H133" s="804"/>
      <c r="I133" s="805"/>
      <c r="J133" s="805"/>
      <c r="K133" s="805"/>
      <c r="L133" s="805"/>
      <c r="M133" s="805"/>
      <c r="N133" s="805"/>
      <c r="O133" s="805"/>
      <c r="P133" s="805"/>
      <c r="Q133" s="805"/>
      <c r="R133" s="805"/>
      <c r="S133" s="805"/>
      <c r="T133" s="805"/>
      <c r="U133" s="805"/>
      <c r="V133" s="805"/>
      <c r="W133" s="805"/>
      <c r="X133" s="805"/>
      <c r="Y133" s="805"/>
      <c r="Z133" s="805"/>
      <c r="AA133" s="805"/>
      <c r="AB133" s="805"/>
      <c r="AC133" s="805"/>
      <c r="AD133" s="805"/>
      <c r="AE133" s="805"/>
      <c r="AF133" s="805"/>
      <c r="AG133" s="805"/>
      <c r="AH133" s="805"/>
      <c r="AI133" s="805"/>
      <c r="AJ133" s="805"/>
      <c r="AK133" s="805"/>
      <c r="AL133" s="805"/>
      <c r="AM133" s="805"/>
      <c r="AN133" s="805"/>
      <c r="AO133" s="805"/>
      <c r="AP133" s="805"/>
      <c r="AQ133" s="805"/>
      <c r="AR133" s="805"/>
    </row>
    <row r="134" spans="4:44">
      <c r="D134" s="803"/>
      <c r="E134" s="803"/>
      <c r="F134" s="806"/>
      <c r="G134" s="804"/>
      <c r="H134" s="804"/>
      <c r="I134" s="805"/>
      <c r="J134" s="805"/>
      <c r="K134" s="805"/>
      <c r="L134" s="805"/>
      <c r="M134" s="805"/>
      <c r="N134" s="805"/>
      <c r="O134" s="805"/>
      <c r="P134" s="805"/>
      <c r="Q134" s="805"/>
      <c r="R134" s="805"/>
      <c r="S134" s="805"/>
      <c r="T134" s="805"/>
      <c r="U134" s="805"/>
      <c r="V134" s="805"/>
      <c r="W134" s="805"/>
      <c r="X134" s="805"/>
      <c r="Y134" s="805"/>
      <c r="Z134" s="805"/>
      <c r="AA134" s="805"/>
      <c r="AB134" s="805"/>
      <c r="AC134" s="805"/>
      <c r="AD134" s="805"/>
      <c r="AE134" s="805"/>
      <c r="AF134" s="805"/>
      <c r="AG134" s="805"/>
      <c r="AH134" s="805"/>
      <c r="AI134" s="805"/>
      <c r="AJ134" s="805"/>
      <c r="AK134" s="805"/>
      <c r="AL134" s="805"/>
      <c r="AM134" s="805"/>
      <c r="AN134" s="805"/>
      <c r="AO134" s="805"/>
      <c r="AP134" s="805"/>
      <c r="AQ134" s="805"/>
      <c r="AR134" s="805"/>
    </row>
    <row r="135" spans="4:44">
      <c r="D135" s="803"/>
      <c r="E135" s="803"/>
      <c r="F135" s="806"/>
      <c r="G135" s="804"/>
      <c r="H135" s="804"/>
      <c r="I135" s="805"/>
      <c r="J135" s="805"/>
      <c r="K135" s="805"/>
      <c r="L135" s="805"/>
      <c r="M135" s="805"/>
      <c r="N135" s="805"/>
      <c r="O135" s="805"/>
      <c r="P135" s="805"/>
      <c r="Q135" s="805"/>
      <c r="R135" s="805"/>
      <c r="S135" s="805"/>
      <c r="T135" s="805"/>
      <c r="U135" s="805"/>
      <c r="V135" s="805"/>
      <c r="W135" s="805"/>
      <c r="X135" s="805"/>
      <c r="Y135" s="805"/>
      <c r="Z135" s="805"/>
      <c r="AA135" s="805"/>
      <c r="AB135" s="805"/>
      <c r="AC135" s="805"/>
      <c r="AD135" s="805"/>
      <c r="AE135" s="805"/>
      <c r="AF135" s="805"/>
      <c r="AG135" s="805"/>
      <c r="AH135" s="805"/>
      <c r="AI135" s="805"/>
      <c r="AJ135" s="805"/>
      <c r="AK135" s="805"/>
      <c r="AL135" s="805"/>
      <c r="AM135" s="805"/>
      <c r="AN135" s="805"/>
      <c r="AO135" s="805"/>
      <c r="AP135" s="805"/>
      <c r="AQ135" s="805"/>
      <c r="AR135" s="805"/>
    </row>
    <row r="136" spans="4:44">
      <c r="D136" s="803"/>
      <c r="E136" s="803"/>
      <c r="F136" s="806"/>
      <c r="G136" s="804"/>
      <c r="H136" s="804"/>
      <c r="I136" s="805"/>
      <c r="J136" s="805"/>
      <c r="K136" s="805"/>
      <c r="L136" s="805"/>
      <c r="M136" s="805"/>
      <c r="N136" s="805"/>
      <c r="O136" s="805"/>
      <c r="P136" s="805"/>
      <c r="Q136" s="805"/>
      <c r="R136" s="805"/>
      <c r="S136" s="805"/>
      <c r="T136" s="805"/>
      <c r="U136" s="805"/>
      <c r="V136" s="805"/>
      <c r="W136" s="805"/>
      <c r="X136" s="805"/>
      <c r="Y136" s="805"/>
      <c r="Z136" s="805"/>
      <c r="AA136" s="805"/>
      <c r="AB136" s="805"/>
      <c r="AC136" s="805"/>
      <c r="AD136" s="805"/>
      <c r="AE136" s="805"/>
      <c r="AF136" s="805"/>
      <c r="AG136" s="805"/>
      <c r="AH136" s="805"/>
      <c r="AI136" s="805"/>
      <c r="AJ136" s="805"/>
      <c r="AK136" s="805"/>
      <c r="AL136" s="805"/>
      <c r="AM136" s="805"/>
      <c r="AN136" s="805"/>
      <c r="AO136" s="805"/>
      <c r="AP136" s="805"/>
      <c r="AQ136" s="805"/>
      <c r="AR136" s="805"/>
    </row>
    <row r="137" spans="4:44">
      <c r="D137" s="803"/>
      <c r="E137" s="803"/>
      <c r="F137" s="806"/>
      <c r="G137" s="804"/>
      <c r="H137" s="804"/>
      <c r="I137" s="805"/>
      <c r="J137" s="805"/>
      <c r="K137" s="805"/>
      <c r="L137" s="805"/>
      <c r="M137" s="805"/>
      <c r="N137" s="805"/>
      <c r="O137" s="805"/>
      <c r="P137" s="805"/>
      <c r="Q137" s="805"/>
      <c r="R137" s="805"/>
      <c r="S137" s="805"/>
      <c r="T137" s="805"/>
      <c r="U137" s="805"/>
      <c r="V137" s="805"/>
      <c r="W137" s="805"/>
      <c r="X137" s="805"/>
      <c r="Y137" s="805"/>
      <c r="Z137" s="805"/>
      <c r="AA137" s="805"/>
      <c r="AB137" s="805"/>
      <c r="AC137" s="805"/>
      <c r="AD137" s="805"/>
      <c r="AE137" s="805"/>
      <c r="AF137" s="805"/>
      <c r="AG137" s="805"/>
      <c r="AH137" s="805"/>
      <c r="AI137" s="805"/>
      <c r="AJ137" s="805"/>
      <c r="AK137" s="805"/>
      <c r="AL137" s="805"/>
      <c r="AM137" s="805"/>
      <c r="AN137" s="805"/>
      <c r="AO137" s="805"/>
      <c r="AP137" s="805"/>
      <c r="AQ137" s="805"/>
      <c r="AR137" s="805"/>
    </row>
    <row r="138" spans="4:44">
      <c r="D138" s="803"/>
      <c r="E138" s="803"/>
      <c r="F138" s="806"/>
      <c r="G138" s="804"/>
      <c r="H138" s="804"/>
      <c r="I138" s="805"/>
      <c r="J138" s="805"/>
      <c r="K138" s="805"/>
      <c r="L138" s="805"/>
      <c r="M138" s="805"/>
      <c r="N138" s="805"/>
      <c r="O138" s="805"/>
      <c r="P138" s="805"/>
      <c r="Q138" s="805"/>
      <c r="R138" s="805"/>
      <c r="S138" s="805"/>
      <c r="T138" s="805"/>
      <c r="U138" s="805"/>
      <c r="V138" s="805"/>
      <c r="W138" s="805"/>
      <c r="X138" s="805"/>
      <c r="Y138" s="805"/>
      <c r="Z138" s="805"/>
      <c r="AA138" s="805"/>
      <c r="AB138" s="805"/>
      <c r="AC138" s="805"/>
      <c r="AD138" s="805"/>
      <c r="AE138" s="805"/>
      <c r="AF138" s="805"/>
      <c r="AG138" s="805"/>
      <c r="AH138" s="805"/>
      <c r="AI138" s="805"/>
      <c r="AJ138" s="805"/>
      <c r="AK138" s="805"/>
      <c r="AL138" s="805"/>
      <c r="AM138" s="805"/>
      <c r="AN138" s="805"/>
      <c r="AO138" s="805"/>
      <c r="AP138" s="805"/>
      <c r="AQ138" s="805"/>
      <c r="AR138" s="805"/>
    </row>
    <row r="139" spans="4:44">
      <c r="D139" s="803"/>
      <c r="E139" s="803"/>
      <c r="F139" s="806"/>
      <c r="G139" s="804"/>
      <c r="H139" s="804"/>
      <c r="I139" s="805"/>
      <c r="J139" s="805"/>
      <c r="K139" s="805"/>
      <c r="L139" s="805"/>
      <c r="M139" s="805"/>
      <c r="N139" s="805"/>
      <c r="O139" s="805"/>
      <c r="P139" s="805"/>
      <c r="Q139" s="805"/>
      <c r="R139" s="805"/>
      <c r="S139" s="805"/>
      <c r="T139" s="805"/>
      <c r="U139" s="805"/>
      <c r="V139" s="805"/>
      <c r="W139" s="805"/>
      <c r="X139" s="805"/>
      <c r="Y139" s="805"/>
      <c r="Z139" s="805"/>
      <c r="AA139" s="805"/>
      <c r="AB139" s="805"/>
      <c r="AC139" s="805"/>
      <c r="AD139" s="805"/>
      <c r="AE139" s="805"/>
      <c r="AF139" s="805"/>
      <c r="AG139" s="805"/>
      <c r="AH139" s="805"/>
      <c r="AI139" s="805"/>
      <c r="AJ139" s="805"/>
      <c r="AK139" s="805"/>
      <c r="AL139" s="805"/>
      <c r="AM139" s="805"/>
      <c r="AN139" s="805"/>
      <c r="AO139" s="805"/>
      <c r="AP139" s="805"/>
      <c r="AQ139" s="805"/>
      <c r="AR139" s="805"/>
    </row>
    <row r="140" spans="4:44">
      <c r="D140" s="803"/>
      <c r="E140" s="803"/>
      <c r="F140" s="806"/>
      <c r="G140" s="804"/>
      <c r="H140" s="804"/>
      <c r="I140" s="805"/>
      <c r="J140" s="805"/>
      <c r="K140" s="805"/>
      <c r="L140" s="805"/>
      <c r="M140" s="805"/>
      <c r="N140" s="805"/>
      <c r="O140" s="805"/>
      <c r="P140" s="805"/>
      <c r="Q140" s="805"/>
      <c r="R140" s="805"/>
      <c r="S140" s="805"/>
      <c r="T140" s="805"/>
      <c r="U140" s="805"/>
      <c r="V140" s="805"/>
      <c r="W140" s="805"/>
      <c r="X140" s="805"/>
      <c r="Y140" s="805"/>
      <c r="Z140" s="805"/>
      <c r="AA140" s="805"/>
      <c r="AB140" s="805"/>
      <c r="AC140" s="805"/>
      <c r="AD140" s="805"/>
      <c r="AE140" s="805"/>
      <c r="AF140" s="805"/>
      <c r="AG140" s="805"/>
      <c r="AH140" s="805"/>
      <c r="AI140" s="805"/>
      <c r="AJ140" s="805"/>
      <c r="AK140" s="805"/>
      <c r="AL140" s="805"/>
      <c r="AM140" s="805"/>
      <c r="AN140" s="805"/>
      <c r="AO140" s="805"/>
      <c r="AP140" s="805"/>
      <c r="AQ140" s="805"/>
      <c r="AR140" s="805"/>
    </row>
    <row r="141" spans="4:44">
      <c r="D141" s="803"/>
      <c r="E141" s="803"/>
      <c r="F141" s="806"/>
      <c r="G141" s="804"/>
      <c r="H141" s="804"/>
      <c r="I141" s="805"/>
      <c r="J141" s="805"/>
      <c r="K141" s="805"/>
      <c r="L141" s="805"/>
      <c r="M141" s="805"/>
      <c r="N141" s="805"/>
      <c r="O141" s="805"/>
      <c r="P141" s="805"/>
      <c r="Q141" s="805"/>
      <c r="R141" s="805"/>
      <c r="S141" s="805"/>
      <c r="T141" s="805"/>
      <c r="U141" s="805"/>
      <c r="V141" s="805"/>
      <c r="W141" s="805"/>
      <c r="X141" s="805"/>
      <c r="Y141" s="805"/>
      <c r="Z141" s="805"/>
      <c r="AA141" s="805"/>
      <c r="AB141" s="805"/>
      <c r="AC141" s="805"/>
      <c r="AD141" s="805"/>
      <c r="AE141" s="805"/>
      <c r="AF141" s="805"/>
      <c r="AG141" s="805"/>
      <c r="AH141" s="805"/>
      <c r="AI141" s="805"/>
      <c r="AJ141" s="805"/>
      <c r="AK141" s="805"/>
      <c r="AL141" s="805"/>
      <c r="AM141" s="805"/>
      <c r="AN141" s="805"/>
      <c r="AO141" s="805"/>
      <c r="AP141" s="805"/>
      <c r="AQ141" s="805"/>
      <c r="AR141" s="805"/>
    </row>
    <row r="142" spans="4:44">
      <c r="D142" s="803"/>
      <c r="E142" s="803"/>
      <c r="F142" s="806"/>
      <c r="G142" s="804"/>
      <c r="H142" s="804"/>
      <c r="I142" s="805"/>
      <c r="J142" s="805"/>
      <c r="K142" s="805"/>
      <c r="L142" s="805"/>
      <c r="M142" s="805"/>
      <c r="N142" s="805"/>
      <c r="O142" s="805"/>
      <c r="P142" s="805"/>
      <c r="Q142" s="805"/>
      <c r="R142" s="805"/>
      <c r="S142" s="805"/>
      <c r="T142" s="805"/>
      <c r="U142" s="805"/>
      <c r="V142" s="805"/>
      <c r="W142" s="805"/>
      <c r="X142" s="805"/>
      <c r="Y142" s="805"/>
      <c r="Z142" s="805"/>
      <c r="AA142" s="805"/>
      <c r="AB142" s="805"/>
      <c r="AC142" s="805"/>
      <c r="AD142" s="805"/>
      <c r="AE142" s="805"/>
      <c r="AF142" s="805"/>
      <c r="AG142" s="805"/>
      <c r="AH142" s="805"/>
      <c r="AI142" s="805"/>
      <c r="AJ142" s="805"/>
      <c r="AK142" s="805"/>
      <c r="AL142" s="805"/>
      <c r="AM142" s="805"/>
      <c r="AN142" s="805"/>
      <c r="AO142" s="805"/>
      <c r="AP142" s="805"/>
      <c r="AQ142" s="805"/>
      <c r="AR142" s="805"/>
    </row>
    <row r="143" spans="4:44">
      <c r="D143" s="803"/>
      <c r="E143" s="803"/>
      <c r="F143" s="806"/>
      <c r="G143" s="804"/>
      <c r="H143" s="804"/>
      <c r="I143" s="805"/>
      <c r="J143" s="805"/>
      <c r="K143" s="805"/>
      <c r="L143" s="805"/>
      <c r="M143" s="805"/>
      <c r="N143" s="805"/>
      <c r="O143" s="805"/>
      <c r="P143" s="805"/>
      <c r="Q143" s="805"/>
      <c r="R143" s="805"/>
      <c r="S143" s="805"/>
      <c r="T143" s="805"/>
      <c r="U143" s="805"/>
      <c r="V143" s="805"/>
      <c r="W143" s="805"/>
      <c r="X143" s="805"/>
      <c r="Y143" s="805"/>
      <c r="Z143" s="805"/>
      <c r="AA143" s="805"/>
      <c r="AB143" s="805"/>
      <c r="AC143" s="805"/>
      <c r="AD143" s="805"/>
      <c r="AE143" s="805"/>
      <c r="AF143" s="805"/>
      <c r="AG143" s="805"/>
      <c r="AH143" s="805"/>
      <c r="AI143" s="805"/>
      <c r="AJ143" s="805"/>
      <c r="AK143" s="805"/>
      <c r="AL143" s="805"/>
      <c r="AM143" s="805"/>
      <c r="AN143" s="805"/>
      <c r="AO143" s="805"/>
      <c r="AP143" s="805"/>
      <c r="AQ143" s="805"/>
      <c r="AR143" s="805"/>
    </row>
    <row r="144" spans="4:44">
      <c r="D144" s="803"/>
      <c r="E144" s="803"/>
      <c r="F144" s="806"/>
      <c r="G144" s="804"/>
      <c r="H144" s="804"/>
      <c r="I144" s="805"/>
      <c r="J144" s="805"/>
      <c r="K144" s="805"/>
      <c r="L144" s="805"/>
      <c r="M144" s="805"/>
      <c r="N144" s="805"/>
      <c r="O144" s="805"/>
      <c r="P144" s="805"/>
      <c r="Q144" s="805"/>
      <c r="R144" s="805"/>
      <c r="S144" s="805"/>
      <c r="T144" s="805"/>
      <c r="U144" s="805"/>
      <c r="V144" s="805"/>
      <c r="W144" s="805"/>
      <c r="X144" s="805"/>
      <c r="Y144" s="805"/>
      <c r="Z144" s="805"/>
      <c r="AA144" s="805"/>
      <c r="AB144" s="805"/>
      <c r="AC144" s="805"/>
      <c r="AD144" s="805"/>
      <c r="AE144" s="805"/>
      <c r="AF144" s="805"/>
      <c r="AG144" s="805"/>
      <c r="AH144" s="805"/>
      <c r="AI144" s="805"/>
      <c r="AJ144" s="805"/>
      <c r="AK144" s="805"/>
      <c r="AL144" s="805"/>
      <c r="AM144" s="805"/>
      <c r="AN144" s="805"/>
      <c r="AO144" s="805"/>
      <c r="AP144" s="805"/>
      <c r="AQ144" s="805"/>
      <c r="AR144" s="805"/>
    </row>
    <row r="145" spans="4:44">
      <c r="D145" s="803"/>
      <c r="E145" s="803"/>
      <c r="F145" s="806"/>
      <c r="G145" s="804"/>
      <c r="H145" s="804"/>
      <c r="I145" s="805"/>
      <c r="J145" s="805"/>
      <c r="K145" s="805"/>
      <c r="L145" s="805"/>
      <c r="M145" s="805"/>
      <c r="N145" s="805"/>
      <c r="O145" s="805"/>
      <c r="P145" s="805"/>
      <c r="Q145" s="805"/>
      <c r="R145" s="805"/>
      <c r="S145" s="805"/>
      <c r="T145" s="805"/>
      <c r="U145" s="805"/>
      <c r="V145" s="805"/>
      <c r="W145" s="805"/>
      <c r="X145" s="805"/>
      <c r="Y145" s="805"/>
      <c r="Z145" s="805"/>
      <c r="AA145" s="805"/>
      <c r="AB145" s="805"/>
      <c r="AC145" s="805"/>
      <c r="AD145" s="805"/>
      <c r="AE145" s="805"/>
      <c r="AF145" s="805"/>
      <c r="AG145" s="805"/>
      <c r="AH145" s="805"/>
      <c r="AI145" s="805"/>
      <c r="AJ145" s="805"/>
      <c r="AK145" s="805"/>
      <c r="AL145" s="805"/>
      <c r="AM145" s="805"/>
      <c r="AN145" s="805"/>
      <c r="AO145" s="805"/>
      <c r="AP145" s="805"/>
      <c r="AQ145" s="805"/>
      <c r="AR145" s="805"/>
    </row>
    <row r="146" spans="4:44">
      <c r="D146" s="803"/>
      <c r="E146" s="803"/>
      <c r="F146" s="806"/>
      <c r="G146" s="804"/>
      <c r="H146" s="804"/>
      <c r="I146" s="805"/>
      <c r="J146" s="805"/>
      <c r="K146" s="805"/>
      <c r="L146" s="805"/>
      <c r="M146" s="805"/>
      <c r="N146" s="805"/>
      <c r="O146" s="805"/>
      <c r="P146" s="805"/>
      <c r="Q146" s="805"/>
      <c r="R146" s="805"/>
      <c r="S146" s="805"/>
      <c r="T146" s="805"/>
      <c r="U146" s="805"/>
      <c r="V146" s="805"/>
      <c r="W146" s="805"/>
      <c r="X146" s="805"/>
      <c r="Y146" s="805"/>
      <c r="Z146" s="805"/>
      <c r="AA146" s="805"/>
      <c r="AB146" s="805"/>
      <c r="AC146" s="805"/>
      <c r="AD146" s="805"/>
      <c r="AE146" s="805"/>
      <c r="AF146" s="805"/>
      <c r="AG146" s="805"/>
      <c r="AH146" s="805"/>
      <c r="AI146" s="805"/>
      <c r="AJ146" s="805"/>
      <c r="AK146" s="805"/>
      <c r="AL146" s="805"/>
      <c r="AM146" s="805"/>
      <c r="AN146" s="805"/>
      <c r="AO146" s="805"/>
      <c r="AP146" s="805"/>
      <c r="AQ146" s="805"/>
      <c r="AR146" s="805"/>
    </row>
    <row r="147" spans="4:44">
      <c r="D147" s="803"/>
      <c r="E147" s="803"/>
      <c r="F147" s="806"/>
      <c r="G147" s="804"/>
      <c r="H147" s="804"/>
      <c r="I147" s="805"/>
      <c r="J147" s="805"/>
      <c r="K147" s="805"/>
      <c r="L147" s="805"/>
      <c r="M147" s="805"/>
      <c r="N147" s="805"/>
      <c r="O147" s="805"/>
      <c r="P147" s="805"/>
      <c r="Q147" s="805"/>
      <c r="R147" s="805"/>
      <c r="S147" s="805"/>
      <c r="T147" s="805"/>
      <c r="U147" s="805"/>
      <c r="V147" s="805"/>
      <c r="W147" s="805"/>
      <c r="X147" s="805"/>
      <c r="Y147" s="805"/>
      <c r="Z147" s="805"/>
      <c r="AA147" s="805"/>
      <c r="AB147" s="805"/>
      <c r="AC147" s="805"/>
      <c r="AD147" s="805"/>
      <c r="AE147" s="805"/>
      <c r="AF147" s="805"/>
      <c r="AG147" s="805"/>
      <c r="AH147" s="805"/>
      <c r="AI147" s="805"/>
      <c r="AJ147" s="805"/>
      <c r="AK147" s="805"/>
      <c r="AL147" s="805"/>
      <c r="AM147" s="805"/>
      <c r="AN147" s="805"/>
      <c r="AO147" s="805"/>
      <c r="AP147" s="805"/>
      <c r="AQ147" s="805"/>
      <c r="AR147" s="805"/>
    </row>
    <row r="148" spans="4:44">
      <c r="D148" s="803"/>
      <c r="E148" s="803"/>
      <c r="F148" s="806"/>
      <c r="G148" s="804"/>
      <c r="H148" s="804"/>
      <c r="I148" s="805"/>
      <c r="J148" s="805"/>
      <c r="K148" s="805"/>
      <c r="L148" s="805"/>
      <c r="M148" s="805"/>
      <c r="N148" s="805"/>
      <c r="O148" s="805"/>
      <c r="P148" s="805"/>
      <c r="Q148" s="805"/>
      <c r="R148" s="805"/>
      <c r="S148" s="805"/>
      <c r="T148" s="805"/>
      <c r="U148" s="805"/>
      <c r="V148" s="805"/>
      <c r="W148" s="805"/>
      <c r="X148" s="805"/>
      <c r="Y148" s="805"/>
      <c r="Z148" s="805"/>
      <c r="AA148" s="805"/>
      <c r="AB148" s="805"/>
      <c r="AC148" s="805"/>
      <c r="AD148" s="805"/>
      <c r="AE148" s="805"/>
      <c r="AF148" s="805"/>
      <c r="AG148" s="805"/>
      <c r="AH148" s="805"/>
      <c r="AI148" s="805"/>
      <c r="AJ148" s="805"/>
      <c r="AK148" s="805"/>
      <c r="AL148" s="805"/>
      <c r="AM148" s="805"/>
      <c r="AN148" s="805"/>
      <c r="AO148" s="805"/>
      <c r="AP148" s="805"/>
      <c r="AQ148" s="805"/>
      <c r="AR148" s="805"/>
    </row>
    <row r="149" spans="4:44">
      <c r="D149" s="803"/>
      <c r="E149" s="803"/>
      <c r="F149" s="806"/>
      <c r="G149" s="804"/>
      <c r="H149" s="804"/>
      <c r="I149" s="805"/>
      <c r="J149" s="805"/>
      <c r="K149" s="805"/>
      <c r="L149" s="805"/>
      <c r="M149" s="805"/>
      <c r="N149" s="805"/>
      <c r="O149" s="805"/>
      <c r="P149" s="805"/>
      <c r="Q149" s="805"/>
      <c r="R149" s="805"/>
      <c r="S149" s="805"/>
      <c r="T149" s="805"/>
      <c r="U149" s="805"/>
      <c r="V149" s="805"/>
      <c r="W149" s="805"/>
      <c r="X149" s="805"/>
      <c r="Y149" s="805"/>
      <c r="Z149" s="805"/>
      <c r="AA149" s="805"/>
      <c r="AB149" s="805"/>
      <c r="AC149" s="805"/>
      <c r="AD149" s="805"/>
      <c r="AE149" s="805"/>
      <c r="AF149" s="805"/>
      <c r="AG149" s="805"/>
      <c r="AH149" s="805"/>
      <c r="AI149" s="805"/>
      <c r="AJ149" s="805"/>
      <c r="AK149" s="805"/>
      <c r="AL149" s="805"/>
      <c r="AM149" s="805"/>
      <c r="AN149" s="805"/>
      <c r="AO149" s="805"/>
      <c r="AP149" s="805"/>
      <c r="AQ149" s="805"/>
      <c r="AR149" s="805"/>
    </row>
    <row r="150" spans="4:44">
      <c r="D150" s="803"/>
      <c r="E150" s="803"/>
      <c r="F150" s="806"/>
      <c r="G150" s="804"/>
      <c r="H150" s="804"/>
      <c r="I150" s="805"/>
      <c r="J150" s="805"/>
      <c r="K150" s="805"/>
      <c r="L150" s="805"/>
      <c r="M150" s="805"/>
      <c r="N150" s="805"/>
      <c r="O150" s="805"/>
      <c r="P150" s="805"/>
      <c r="Q150" s="805"/>
      <c r="R150" s="805"/>
      <c r="S150" s="805"/>
      <c r="T150" s="805"/>
      <c r="U150" s="805"/>
      <c r="V150" s="805"/>
      <c r="W150" s="805"/>
      <c r="X150" s="805"/>
      <c r="Y150" s="805"/>
      <c r="Z150" s="805"/>
      <c r="AA150" s="805"/>
      <c r="AB150" s="805"/>
      <c r="AC150" s="805"/>
      <c r="AD150" s="805"/>
      <c r="AE150" s="805"/>
      <c r="AF150" s="805"/>
      <c r="AG150" s="805"/>
      <c r="AH150" s="805"/>
      <c r="AI150" s="805"/>
      <c r="AJ150" s="805"/>
      <c r="AK150" s="805"/>
      <c r="AL150" s="805"/>
      <c r="AM150" s="805"/>
      <c r="AN150" s="805"/>
      <c r="AO150" s="805"/>
      <c r="AP150" s="805"/>
      <c r="AQ150" s="805"/>
      <c r="AR150" s="805"/>
    </row>
    <row r="151" spans="4:44">
      <c r="D151" s="803"/>
      <c r="E151" s="803"/>
      <c r="F151" s="806"/>
      <c r="G151" s="804"/>
      <c r="H151" s="804"/>
      <c r="I151" s="805"/>
      <c r="J151" s="805"/>
      <c r="K151" s="805"/>
      <c r="L151" s="805"/>
      <c r="M151" s="805"/>
      <c r="N151" s="805"/>
      <c r="O151" s="805"/>
      <c r="P151" s="805"/>
      <c r="Q151" s="805"/>
      <c r="R151" s="805"/>
      <c r="S151" s="805"/>
      <c r="T151" s="805"/>
      <c r="U151" s="805"/>
      <c r="V151" s="805"/>
      <c r="W151" s="805"/>
      <c r="X151" s="805"/>
      <c r="Y151" s="805"/>
      <c r="Z151" s="805"/>
      <c r="AA151" s="805"/>
      <c r="AB151" s="805"/>
      <c r="AC151" s="805"/>
      <c r="AD151" s="805"/>
      <c r="AE151" s="805"/>
      <c r="AF151" s="805"/>
      <c r="AG151" s="805"/>
      <c r="AH151" s="805"/>
      <c r="AI151" s="805"/>
      <c r="AJ151" s="805"/>
      <c r="AK151" s="805"/>
      <c r="AL151" s="805"/>
      <c r="AM151" s="805"/>
      <c r="AN151" s="805"/>
      <c r="AO151" s="805"/>
      <c r="AP151" s="805"/>
      <c r="AQ151" s="805"/>
      <c r="AR151" s="805"/>
    </row>
    <row r="152" spans="4:44">
      <c r="D152" s="803"/>
      <c r="E152" s="803"/>
      <c r="F152" s="806"/>
      <c r="G152" s="804"/>
      <c r="H152" s="804"/>
      <c r="I152" s="805"/>
      <c r="J152" s="805"/>
      <c r="K152" s="805"/>
      <c r="L152" s="805"/>
      <c r="M152" s="805"/>
      <c r="N152" s="805"/>
      <c r="O152" s="805"/>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5"/>
      <c r="AL152" s="805"/>
      <c r="AM152" s="805"/>
      <c r="AN152" s="805"/>
      <c r="AO152" s="805"/>
      <c r="AP152" s="805"/>
      <c r="AQ152" s="805"/>
      <c r="AR152" s="805"/>
    </row>
    <row r="153" spans="4:44">
      <c r="D153" s="803"/>
      <c r="E153" s="803"/>
      <c r="F153" s="806"/>
      <c r="G153" s="804"/>
      <c r="H153" s="804"/>
      <c r="I153" s="805"/>
      <c r="J153" s="805"/>
      <c r="K153" s="805"/>
      <c r="L153" s="805"/>
      <c r="M153" s="805"/>
      <c r="N153" s="805"/>
      <c r="O153" s="805"/>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5"/>
      <c r="AL153" s="805"/>
      <c r="AM153" s="805"/>
      <c r="AN153" s="805"/>
      <c r="AO153" s="805"/>
      <c r="AP153" s="805"/>
      <c r="AQ153" s="805"/>
      <c r="AR153" s="805"/>
    </row>
    <row r="154" spans="4:44">
      <c r="D154" s="803"/>
      <c r="E154" s="803"/>
      <c r="F154" s="806"/>
      <c r="G154" s="804"/>
      <c r="H154" s="804"/>
      <c r="I154" s="805"/>
      <c r="J154" s="805"/>
      <c r="K154" s="805"/>
      <c r="L154" s="805"/>
      <c r="M154" s="805"/>
      <c r="N154" s="805"/>
      <c r="O154" s="805"/>
      <c r="P154" s="805"/>
      <c r="Q154" s="805"/>
      <c r="R154" s="805"/>
      <c r="S154" s="805"/>
      <c r="T154" s="805"/>
      <c r="U154" s="805"/>
      <c r="V154" s="805"/>
      <c r="W154" s="805"/>
      <c r="X154" s="805"/>
      <c r="Y154" s="805"/>
      <c r="Z154" s="805"/>
      <c r="AA154" s="805"/>
      <c r="AB154" s="805"/>
      <c r="AC154" s="805"/>
      <c r="AD154" s="805"/>
      <c r="AE154" s="805"/>
      <c r="AF154" s="805"/>
      <c r="AG154" s="805"/>
      <c r="AH154" s="805"/>
      <c r="AI154" s="805"/>
      <c r="AJ154" s="805"/>
      <c r="AK154" s="805"/>
      <c r="AL154" s="805"/>
      <c r="AM154" s="805"/>
      <c r="AN154" s="805"/>
      <c r="AO154" s="805"/>
      <c r="AP154" s="805"/>
      <c r="AQ154" s="805"/>
      <c r="AR154" s="805"/>
    </row>
    <row r="155" spans="4:44">
      <c r="D155" s="803"/>
      <c r="E155" s="803"/>
      <c r="F155" s="806"/>
      <c r="G155" s="804"/>
      <c r="H155" s="804"/>
      <c r="I155" s="805"/>
      <c r="J155" s="805"/>
      <c r="K155" s="805"/>
      <c r="L155" s="805"/>
      <c r="M155" s="805"/>
      <c r="N155" s="805"/>
      <c r="O155" s="805"/>
      <c r="P155" s="805"/>
      <c r="Q155" s="805"/>
      <c r="R155" s="805"/>
      <c r="S155" s="805"/>
      <c r="T155" s="805"/>
      <c r="U155" s="805"/>
      <c r="V155" s="805"/>
      <c r="W155" s="805"/>
      <c r="X155" s="805"/>
      <c r="Y155" s="805"/>
      <c r="Z155" s="805"/>
      <c r="AA155" s="805"/>
      <c r="AB155" s="805"/>
      <c r="AC155" s="805"/>
      <c r="AD155" s="805"/>
      <c r="AE155" s="805"/>
      <c r="AF155" s="805"/>
      <c r="AG155" s="805"/>
      <c r="AH155" s="805"/>
      <c r="AI155" s="805"/>
      <c r="AJ155" s="805"/>
      <c r="AK155" s="805"/>
      <c r="AL155" s="805"/>
      <c r="AM155" s="805"/>
      <c r="AN155" s="805"/>
      <c r="AO155" s="805"/>
      <c r="AP155" s="805"/>
      <c r="AQ155" s="805"/>
      <c r="AR155" s="805"/>
    </row>
    <row r="156" spans="4:44">
      <c r="D156" s="803"/>
      <c r="E156" s="803"/>
      <c r="F156" s="806"/>
      <c r="G156" s="804"/>
      <c r="H156" s="804"/>
      <c r="I156" s="805"/>
      <c r="J156" s="805"/>
      <c r="K156" s="805"/>
      <c r="L156" s="805"/>
      <c r="M156" s="805"/>
      <c r="N156" s="805"/>
      <c r="O156" s="805"/>
      <c r="P156" s="805"/>
      <c r="Q156" s="805"/>
      <c r="R156" s="805"/>
      <c r="S156" s="805"/>
      <c r="T156" s="805"/>
      <c r="U156" s="805"/>
      <c r="V156" s="805"/>
      <c r="W156" s="805"/>
      <c r="X156" s="805"/>
      <c r="Y156" s="805"/>
      <c r="Z156" s="805"/>
      <c r="AA156" s="805"/>
      <c r="AB156" s="805"/>
      <c r="AC156" s="805"/>
      <c r="AD156" s="805"/>
      <c r="AE156" s="805"/>
      <c r="AF156" s="805"/>
      <c r="AG156" s="805"/>
      <c r="AH156" s="805"/>
      <c r="AI156" s="805"/>
      <c r="AJ156" s="805"/>
      <c r="AK156" s="805"/>
      <c r="AL156" s="805"/>
      <c r="AM156" s="805"/>
      <c r="AN156" s="805"/>
      <c r="AO156" s="805"/>
      <c r="AP156" s="805"/>
      <c r="AQ156" s="805"/>
      <c r="AR156" s="805"/>
    </row>
    <row r="157" spans="4:44">
      <c r="D157" s="803"/>
      <c r="E157" s="803"/>
      <c r="F157" s="806"/>
      <c r="G157" s="804"/>
      <c r="H157" s="804"/>
      <c r="I157" s="805"/>
      <c r="J157" s="805"/>
      <c r="K157" s="805"/>
      <c r="L157" s="805"/>
      <c r="M157" s="805"/>
      <c r="N157" s="805"/>
      <c r="O157" s="805"/>
      <c r="P157" s="805"/>
      <c r="Q157" s="805"/>
      <c r="R157" s="805"/>
      <c r="S157" s="805"/>
      <c r="T157" s="805"/>
      <c r="U157" s="805"/>
      <c r="V157" s="805"/>
      <c r="W157" s="805"/>
      <c r="X157" s="805"/>
      <c r="Y157" s="805"/>
      <c r="Z157" s="805"/>
      <c r="AA157" s="805"/>
      <c r="AB157" s="805"/>
      <c r="AC157" s="805"/>
      <c r="AD157" s="805"/>
      <c r="AE157" s="805"/>
      <c r="AF157" s="805"/>
      <c r="AG157" s="805"/>
      <c r="AH157" s="805"/>
      <c r="AI157" s="805"/>
      <c r="AJ157" s="805"/>
      <c r="AK157" s="805"/>
      <c r="AL157" s="805"/>
      <c r="AM157" s="805"/>
      <c r="AN157" s="805"/>
      <c r="AO157" s="805"/>
      <c r="AP157" s="805"/>
      <c r="AQ157" s="805"/>
      <c r="AR157" s="805"/>
    </row>
    <row r="158" spans="4:44">
      <c r="D158" s="803"/>
      <c r="E158" s="803"/>
      <c r="F158" s="806"/>
      <c r="G158" s="804"/>
      <c r="H158" s="804"/>
      <c r="I158" s="805"/>
      <c r="J158" s="805"/>
      <c r="K158" s="805"/>
      <c r="L158" s="805"/>
      <c r="M158" s="805"/>
      <c r="N158" s="805"/>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5"/>
      <c r="AM158" s="805"/>
      <c r="AN158" s="805"/>
      <c r="AO158" s="805"/>
      <c r="AP158" s="805"/>
      <c r="AQ158" s="805"/>
      <c r="AR158" s="805"/>
    </row>
    <row r="159" spans="4:44">
      <c r="D159" s="803"/>
      <c r="E159" s="803"/>
      <c r="F159" s="806"/>
      <c r="G159" s="804"/>
      <c r="H159" s="804"/>
      <c r="I159" s="805"/>
      <c r="J159" s="805"/>
      <c r="K159" s="805"/>
      <c r="L159" s="805"/>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5"/>
      <c r="AM159" s="805"/>
      <c r="AN159" s="805"/>
      <c r="AO159" s="805"/>
      <c r="AP159" s="805"/>
      <c r="AQ159" s="805"/>
      <c r="AR159" s="805"/>
    </row>
    <row r="160" spans="4:44">
      <c r="D160" s="803"/>
      <c r="E160" s="803"/>
      <c r="F160" s="806"/>
      <c r="G160" s="804"/>
      <c r="H160" s="804"/>
      <c r="I160" s="805"/>
      <c r="J160" s="805"/>
      <c r="K160" s="805"/>
      <c r="L160" s="805"/>
      <c r="M160" s="805"/>
      <c r="N160" s="805"/>
      <c r="O160" s="805"/>
      <c r="P160" s="805"/>
      <c r="Q160" s="805"/>
      <c r="R160" s="805"/>
      <c r="S160" s="805"/>
      <c r="T160" s="805"/>
      <c r="U160" s="805"/>
      <c r="V160" s="805"/>
      <c r="W160" s="805"/>
      <c r="X160" s="805"/>
      <c r="Y160" s="805"/>
      <c r="Z160" s="805"/>
      <c r="AA160" s="805"/>
      <c r="AB160" s="805"/>
      <c r="AC160" s="805"/>
      <c r="AD160" s="805"/>
      <c r="AE160" s="805"/>
      <c r="AF160" s="805"/>
      <c r="AG160" s="805"/>
      <c r="AH160" s="805"/>
      <c r="AI160" s="805"/>
      <c r="AJ160" s="805"/>
      <c r="AK160" s="805"/>
      <c r="AL160" s="805"/>
      <c r="AM160" s="805"/>
      <c r="AN160" s="805"/>
      <c r="AO160" s="805"/>
      <c r="AP160" s="805"/>
      <c r="AQ160" s="805"/>
      <c r="AR160" s="805"/>
    </row>
    <row r="161" spans="4:44">
      <c r="D161" s="803"/>
      <c r="E161" s="803"/>
      <c r="F161" s="806"/>
      <c r="G161" s="804"/>
      <c r="H161" s="804"/>
      <c r="I161" s="805"/>
      <c r="J161" s="805"/>
      <c r="K161" s="805"/>
      <c r="L161" s="805"/>
      <c r="M161" s="805"/>
      <c r="N161" s="805"/>
      <c r="O161" s="805"/>
      <c r="P161" s="805"/>
      <c r="Q161" s="805"/>
      <c r="R161" s="805"/>
      <c r="S161" s="805"/>
      <c r="T161" s="805"/>
      <c r="U161" s="805"/>
      <c r="V161" s="805"/>
      <c r="W161" s="805"/>
      <c r="X161" s="805"/>
      <c r="Y161" s="805"/>
      <c r="Z161" s="805"/>
      <c r="AA161" s="805"/>
      <c r="AB161" s="805"/>
      <c r="AC161" s="805"/>
      <c r="AD161" s="805"/>
      <c r="AE161" s="805"/>
      <c r="AF161" s="805"/>
      <c r="AG161" s="805"/>
      <c r="AH161" s="805"/>
      <c r="AI161" s="805"/>
      <c r="AJ161" s="805"/>
      <c r="AK161" s="805"/>
      <c r="AL161" s="805"/>
      <c r="AM161" s="805"/>
      <c r="AN161" s="805"/>
      <c r="AO161" s="805"/>
      <c r="AP161" s="805"/>
      <c r="AQ161" s="805"/>
      <c r="AR161" s="805"/>
    </row>
    <row r="162" spans="4:44">
      <c r="D162" s="803"/>
      <c r="E162" s="803"/>
      <c r="F162" s="806"/>
      <c r="G162" s="804"/>
      <c r="H162" s="804"/>
      <c r="I162" s="805"/>
      <c r="J162" s="805"/>
      <c r="K162" s="805"/>
      <c r="L162" s="805"/>
      <c r="M162" s="805"/>
      <c r="N162" s="805"/>
      <c r="O162" s="805"/>
      <c r="P162" s="805"/>
      <c r="Q162" s="805"/>
      <c r="R162" s="805"/>
      <c r="S162" s="805"/>
      <c r="T162" s="805"/>
      <c r="U162" s="805"/>
      <c r="V162" s="805"/>
      <c r="W162" s="805"/>
      <c r="X162" s="805"/>
      <c r="Y162" s="805"/>
      <c r="Z162" s="805"/>
      <c r="AA162" s="805"/>
      <c r="AB162" s="805"/>
      <c r="AC162" s="805"/>
      <c r="AD162" s="805"/>
      <c r="AE162" s="805"/>
      <c r="AF162" s="805"/>
      <c r="AG162" s="805"/>
      <c r="AH162" s="805"/>
      <c r="AI162" s="805"/>
      <c r="AJ162" s="805"/>
      <c r="AK162" s="805"/>
      <c r="AL162" s="805"/>
      <c r="AM162" s="805"/>
      <c r="AN162" s="805"/>
      <c r="AO162" s="805"/>
      <c r="AP162" s="805"/>
      <c r="AQ162" s="805"/>
      <c r="AR162" s="805"/>
    </row>
    <row r="163" spans="4:44">
      <c r="D163" s="803"/>
      <c r="E163" s="803"/>
      <c r="F163" s="806"/>
      <c r="G163" s="804"/>
      <c r="H163" s="804"/>
      <c r="I163" s="805"/>
      <c r="J163" s="805"/>
      <c r="K163" s="805"/>
      <c r="L163" s="805"/>
      <c r="M163" s="805"/>
      <c r="N163" s="805"/>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5"/>
      <c r="AM163" s="805"/>
      <c r="AN163" s="805"/>
      <c r="AO163" s="805"/>
      <c r="AP163" s="805"/>
      <c r="AQ163" s="805"/>
      <c r="AR163" s="805"/>
    </row>
    <row r="164" spans="4:44">
      <c r="D164" s="803"/>
      <c r="E164" s="803"/>
      <c r="F164" s="806"/>
      <c r="G164" s="804"/>
      <c r="H164" s="804"/>
      <c r="I164" s="805"/>
      <c r="J164" s="805"/>
      <c r="K164" s="805"/>
      <c r="L164" s="805"/>
      <c r="M164" s="805"/>
      <c r="N164" s="805"/>
      <c r="O164" s="805"/>
      <c r="P164" s="805"/>
      <c r="Q164" s="805"/>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5"/>
      <c r="AM164" s="805"/>
      <c r="AN164" s="805"/>
      <c r="AO164" s="805"/>
      <c r="AP164" s="805"/>
      <c r="AQ164" s="805"/>
      <c r="AR164" s="805"/>
    </row>
    <row r="165" spans="4:44">
      <c r="D165" s="803"/>
      <c r="E165" s="803"/>
      <c r="F165" s="806"/>
      <c r="G165" s="804"/>
      <c r="H165" s="804"/>
      <c r="I165" s="805"/>
      <c r="J165" s="805"/>
      <c r="K165" s="805"/>
      <c r="L165" s="805"/>
      <c r="M165" s="805"/>
      <c r="N165" s="805"/>
      <c r="O165" s="805"/>
      <c r="P165" s="805"/>
      <c r="Q165" s="805"/>
      <c r="R165" s="805"/>
      <c r="S165" s="805"/>
      <c r="T165" s="805"/>
      <c r="U165" s="805"/>
      <c r="V165" s="805"/>
      <c r="W165" s="805"/>
      <c r="X165" s="805"/>
      <c r="Y165" s="805"/>
      <c r="Z165" s="805"/>
      <c r="AA165" s="805"/>
      <c r="AB165" s="805"/>
      <c r="AC165" s="805"/>
      <c r="AD165" s="805"/>
      <c r="AE165" s="805"/>
      <c r="AF165" s="805"/>
      <c r="AG165" s="805"/>
      <c r="AH165" s="805"/>
      <c r="AI165" s="805"/>
      <c r="AJ165" s="805"/>
      <c r="AK165" s="805"/>
      <c r="AL165" s="805"/>
      <c r="AM165" s="805"/>
      <c r="AN165" s="805"/>
      <c r="AO165" s="805"/>
      <c r="AP165" s="805"/>
      <c r="AQ165" s="805"/>
      <c r="AR165" s="805"/>
    </row>
    <row r="166" spans="4:44">
      <c r="D166" s="803"/>
      <c r="E166" s="803"/>
      <c r="F166" s="806"/>
      <c r="G166" s="804"/>
      <c r="H166" s="804"/>
      <c r="I166" s="805"/>
      <c r="J166" s="805"/>
      <c r="K166" s="805"/>
      <c r="L166" s="805"/>
      <c r="M166" s="805"/>
      <c r="N166" s="805"/>
      <c r="O166" s="805"/>
      <c r="P166" s="805"/>
      <c r="Q166" s="805"/>
      <c r="R166" s="805"/>
      <c r="S166" s="805"/>
      <c r="T166" s="805"/>
      <c r="U166" s="805"/>
      <c r="V166" s="805"/>
      <c r="W166" s="805"/>
      <c r="X166" s="805"/>
      <c r="Y166" s="805"/>
      <c r="Z166" s="805"/>
      <c r="AA166" s="805"/>
      <c r="AB166" s="805"/>
      <c r="AC166" s="805"/>
      <c r="AD166" s="805"/>
      <c r="AE166" s="805"/>
      <c r="AF166" s="805"/>
      <c r="AG166" s="805"/>
      <c r="AH166" s="805"/>
      <c r="AI166" s="805"/>
      <c r="AJ166" s="805"/>
      <c r="AK166" s="805"/>
      <c r="AL166" s="805"/>
      <c r="AM166" s="805"/>
      <c r="AN166" s="805"/>
      <c r="AO166" s="805"/>
      <c r="AP166" s="805"/>
      <c r="AQ166" s="805"/>
      <c r="AR166" s="805"/>
    </row>
    <row r="167" spans="4:44">
      <c r="D167" s="803"/>
      <c r="E167" s="803"/>
      <c r="F167" s="806"/>
      <c r="G167" s="804"/>
      <c r="H167" s="804"/>
      <c r="I167" s="805"/>
      <c r="J167" s="805"/>
      <c r="K167" s="805"/>
      <c r="L167" s="805"/>
      <c r="M167" s="805"/>
      <c r="N167" s="805"/>
      <c r="O167" s="805"/>
      <c r="P167" s="805"/>
      <c r="Q167" s="805"/>
      <c r="R167" s="805"/>
      <c r="S167" s="805"/>
      <c r="T167" s="805"/>
      <c r="U167" s="805"/>
      <c r="V167" s="805"/>
      <c r="W167" s="805"/>
      <c r="X167" s="805"/>
      <c r="Y167" s="805"/>
      <c r="Z167" s="805"/>
      <c r="AA167" s="805"/>
      <c r="AB167" s="805"/>
      <c r="AC167" s="805"/>
      <c r="AD167" s="805"/>
      <c r="AE167" s="805"/>
      <c r="AF167" s="805"/>
      <c r="AG167" s="805"/>
      <c r="AH167" s="805"/>
      <c r="AI167" s="805"/>
      <c r="AJ167" s="805"/>
      <c r="AK167" s="805"/>
      <c r="AL167" s="805"/>
      <c r="AM167" s="805"/>
      <c r="AN167" s="805"/>
      <c r="AO167" s="805"/>
      <c r="AP167" s="805"/>
      <c r="AQ167" s="805"/>
      <c r="AR167" s="805"/>
    </row>
    <row r="168" spans="4:44">
      <c r="D168" s="803"/>
      <c r="E168" s="803"/>
      <c r="F168" s="806"/>
      <c r="G168" s="804"/>
      <c r="H168" s="804"/>
      <c r="I168" s="805"/>
      <c r="J168" s="805"/>
      <c r="K168" s="805"/>
      <c r="L168" s="805"/>
      <c r="M168" s="805"/>
      <c r="N168" s="805"/>
      <c r="O168" s="805"/>
      <c r="P168" s="805"/>
      <c r="Q168" s="805"/>
      <c r="R168" s="805"/>
      <c r="S168" s="805"/>
      <c r="T168" s="805"/>
      <c r="U168" s="805"/>
      <c r="V168" s="805"/>
      <c r="W168" s="805"/>
      <c r="X168" s="805"/>
      <c r="Y168" s="805"/>
      <c r="Z168" s="805"/>
      <c r="AA168" s="805"/>
      <c r="AB168" s="805"/>
      <c r="AC168" s="805"/>
      <c r="AD168" s="805"/>
      <c r="AE168" s="805"/>
      <c r="AF168" s="805"/>
      <c r="AG168" s="805"/>
      <c r="AH168" s="805"/>
      <c r="AI168" s="805"/>
      <c r="AJ168" s="805"/>
      <c r="AK168" s="805"/>
      <c r="AL168" s="805"/>
      <c r="AM168" s="805"/>
      <c r="AN168" s="805"/>
      <c r="AO168" s="805"/>
      <c r="AP168" s="805"/>
      <c r="AQ168" s="805"/>
      <c r="AR168" s="805"/>
    </row>
    <row r="169" spans="4:44">
      <c r="D169" s="803"/>
      <c r="E169" s="803"/>
      <c r="F169" s="806"/>
      <c r="G169" s="804"/>
      <c r="H169" s="804"/>
      <c r="I169" s="805"/>
      <c r="J169" s="805"/>
      <c r="K169" s="805"/>
      <c r="L169" s="805"/>
      <c r="M169" s="805"/>
      <c r="N169" s="805"/>
      <c r="O169" s="805"/>
      <c r="P169" s="805"/>
      <c r="Q169" s="805"/>
      <c r="R169" s="805"/>
      <c r="S169" s="805"/>
      <c r="T169" s="805"/>
      <c r="U169" s="805"/>
      <c r="V169" s="805"/>
      <c r="W169" s="805"/>
      <c r="X169" s="805"/>
      <c r="Y169" s="805"/>
      <c r="Z169" s="805"/>
      <c r="AA169" s="805"/>
      <c r="AB169" s="805"/>
      <c r="AC169" s="805"/>
      <c r="AD169" s="805"/>
      <c r="AE169" s="805"/>
      <c r="AF169" s="805"/>
      <c r="AG169" s="805"/>
      <c r="AH169" s="805"/>
      <c r="AI169" s="805"/>
      <c r="AJ169" s="805"/>
      <c r="AK169" s="805"/>
      <c r="AL169" s="805"/>
      <c r="AM169" s="805"/>
      <c r="AN169" s="805"/>
      <c r="AO169" s="805"/>
      <c r="AP169" s="805"/>
      <c r="AQ169" s="805"/>
      <c r="AR169" s="805"/>
    </row>
    <row r="170" spans="4:44">
      <c r="D170" s="803"/>
      <c r="E170" s="803"/>
      <c r="F170" s="806"/>
      <c r="G170" s="804"/>
      <c r="H170" s="804"/>
      <c r="I170" s="805"/>
      <c r="J170" s="805"/>
      <c r="K170" s="805"/>
      <c r="L170" s="805"/>
      <c r="M170" s="805"/>
      <c r="N170" s="805"/>
      <c r="O170" s="805"/>
      <c r="P170" s="805"/>
      <c r="Q170" s="805"/>
      <c r="R170" s="805"/>
      <c r="S170" s="805"/>
      <c r="T170" s="805"/>
      <c r="U170" s="805"/>
      <c r="V170" s="805"/>
      <c r="W170" s="805"/>
      <c r="X170" s="805"/>
      <c r="Y170" s="805"/>
      <c r="Z170" s="805"/>
      <c r="AA170" s="805"/>
      <c r="AB170" s="805"/>
      <c r="AC170" s="805"/>
      <c r="AD170" s="805"/>
      <c r="AE170" s="805"/>
      <c r="AF170" s="805"/>
      <c r="AG170" s="805"/>
      <c r="AH170" s="805"/>
      <c r="AI170" s="805"/>
      <c r="AJ170" s="805"/>
      <c r="AK170" s="805"/>
      <c r="AL170" s="805"/>
      <c r="AM170" s="805"/>
      <c r="AN170" s="805"/>
      <c r="AO170" s="805"/>
      <c r="AP170" s="805"/>
      <c r="AQ170" s="805"/>
      <c r="AR170" s="805"/>
    </row>
    <row r="171" spans="4:44">
      <c r="D171" s="803"/>
      <c r="E171" s="803"/>
      <c r="F171" s="806"/>
      <c r="G171" s="804"/>
      <c r="H171" s="804"/>
      <c r="I171" s="805"/>
      <c r="J171" s="805"/>
      <c r="K171" s="805"/>
      <c r="L171" s="805"/>
      <c r="M171" s="805"/>
      <c r="N171" s="805"/>
      <c r="O171" s="805"/>
      <c r="P171" s="805"/>
      <c r="Q171" s="805"/>
      <c r="R171" s="805"/>
      <c r="S171" s="805"/>
      <c r="T171" s="805"/>
      <c r="U171" s="805"/>
      <c r="V171" s="805"/>
      <c r="W171" s="805"/>
      <c r="X171" s="805"/>
      <c r="Y171" s="805"/>
      <c r="Z171" s="805"/>
      <c r="AA171" s="805"/>
      <c r="AB171" s="805"/>
      <c r="AC171" s="805"/>
      <c r="AD171" s="805"/>
      <c r="AE171" s="805"/>
      <c r="AF171" s="805"/>
      <c r="AG171" s="805"/>
      <c r="AH171" s="805"/>
      <c r="AI171" s="805"/>
      <c r="AJ171" s="805"/>
      <c r="AK171" s="805"/>
      <c r="AL171" s="805"/>
      <c r="AM171" s="805"/>
      <c r="AN171" s="805"/>
      <c r="AO171" s="805"/>
      <c r="AP171" s="805"/>
      <c r="AQ171" s="805"/>
      <c r="AR171" s="805"/>
    </row>
    <row r="172" spans="4:44">
      <c r="D172" s="803"/>
      <c r="E172" s="803"/>
      <c r="F172" s="806"/>
      <c r="G172" s="804"/>
      <c r="H172" s="804"/>
      <c r="I172" s="805"/>
      <c r="J172" s="805"/>
      <c r="K172" s="805"/>
      <c r="L172" s="805"/>
      <c r="M172" s="805"/>
      <c r="N172" s="805"/>
      <c r="O172" s="805"/>
      <c r="P172" s="805"/>
      <c r="Q172" s="805"/>
      <c r="R172" s="805"/>
      <c r="S172" s="805"/>
      <c r="T172" s="805"/>
      <c r="U172" s="805"/>
      <c r="V172" s="805"/>
      <c r="W172" s="805"/>
      <c r="X172" s="805"/>
      <c r="Y172" s="805"/>
      <c r="Z172" s="805"/>
      <c r="AA172" s="805"/>
      <c r="AB172" s="805"/>
      <c r="AC172" s="805"/>
      <c r="AD172" s="805"/>
      <c r="AE172" s="805"/>
      <c r="AF172" s="805"/>
      <c r="AG172" s="805"/>
      <c r="AH172" s="805"/>
      <c r="AI172" s="805"/>
      <c r="AJ172" s="805"/>
      <c r="AK172" s="805"/>
      <c r="AL172" s="805"/>
      <c r="AM172" s="805"/>
      <c r="AN172" s="805"/>
      <c r="AO172" s="805"/>
      <c r="AP172" s="805"/>
      <c r="AQ172" s="805"/>
      <c r="AR172" s="805"/>
    </row>
    <row r="173" spans="4:44">
      <c r="D173" s="803"/>
      <c r="E173" s="803"/>
      <c r="F173" s="806"/>
      <c r="G173" s="804"/>
      <c r="H173" s="804"/>
      <c r="I173" s="805"/>
      <c r="J173" s="805"/>
      <c r="K173" s="805"/>
      <c r="L173" s="805"/>
      <c r="M173" s="805"/>
      <c r="N173" s="805"/>
      <c r="O173" s="805"/>
      <c r="P173" s="805"/>
      <c r="Q173" s="805"/>
      <c r="R173" s="805"/>
      <c r="S173" s="805"/>
      <c r="T173" s="805"/>
      <c r="U173" s="805"/>
      <c r="V173" s="805"/>
      <c r="W173" s="805"/>
      <c r="X173" s="805"/>
      <c r="Y173" s="805"/>
      <c r="Z173" s="805"/>
      <c r="AA173" s="805"/>
      <c r="AB173" s="805"/>
      <c r="AC173" s="805"/>
      <c r="AD173" s="805"/>
      <c r="AE173" s="805"/>
      <c r="AF173" s="805"/>
      <c r="AG173" s="805"/>
      <c r="AH173" s="805"/>
      <c r="AI173" s="805"/>
      <c r="AJ173" s="805"/>
      <c r="AK173" s="805"/>
      <c r="AL173" s="805"/>
      <c r="AM173" s="805"/>
      <c r="AN173" s="805"/>
      <c r="AO173" s="805"/>
      <c r="AP173" s="805"/>
      <c r="AQ173" s="805"/>
      <c r="AR173" s="805"/>
    </row>
    <row r="174" spans="4:44">
      <c r="D174" s="803"/>
      <c r="E174" s="803"/>
      <c r="F174" s="806"/>
      <c r="G174" s="804"/>
      <c r="H174" s="804"/>
      <c r="I174" s="805"/>
      <c r="J174" s="805"/>
      <c r="K174" s="805"/>
      <c r="L174" s="805"/>
      <c r="M174" s="805"/>
      <c r="N174" s="805"/>
      <c r="O174" s="805"/>
      <c r="P174" s="805"/>
      <c r="Q174" s="805"/>
      <c r="R174" s="805"/>
      <c r="S174" s="805"/>
      <c r="T174" s="805"/>
      <c r="U174" s="805"/>
      <c r="V174" s="805"/>
      <c r="W174" s="805"/>
      <c r="X174" s="805"/>
      <c r="Y174" s="805"/>
      <c r="Z174" s="805"/>
      <c r="AA174" s="805"/>
      <c r="AB174" s="805"/>
      <c r="AC174" s="805"/>
      <c r="AD174" s="805"/>
      <c r="AE174" s="805"/>
      <c r="AF174" s="805"/>
      <c r="AG174" s="805"/>
      <c r="AH174" s="805"/>
      <c r="AI174" s="805"/>
      <c r="AJ174" s="805"/>
      <c r="AK174" s="805"/>
      <c r="AL174" s="805"/>
      <c r="AM174" s="805"/>
      <c r="AN174" s="805"/>
      <c r="AO174" s="805"/>
      <c r="AP174" s="805"/>
      <c r="AQ174" s="805"/>
      <c r="AR174" s="805"/>
    </row>
    <row r="175" spans="4:44">
      <c r="D175" s="803"/>
      <c r="E175" s="803"/>
      <c r="F175" s="806"/>
      <c r="G175" s="804"/>
      <c r="H175" s="804"/>
      <c r="I175" s="805"/>
      <c r="J175" s="805"/>
      <c r="K175" s="805"/>
      <c r="L175" s="805"/>
      <c r="M175" s="805"/>
      <c r="N175" s="805"/>
      <c r="O175" s="805"/>
      <c r="P175" s="805"/>
      <c r="Q175" s="805"/>
      <c r="R175" s="805"/>
      <c r="S175" s="805"/>
      <c r="T175" s="805"/>
      <c r="U175" s="805"/>
      <c r="V175" s="805"/>
      <c r="W175" s="805"/>
      <c r="X175" s="805"/>
      <c r="Y175" s="805"/>
      <c r="Z175" s="805"/>
      <c r="AA175" s="805"/>
      <c r="AB175" s="805"/>
      <c r="AC175" s="805"/>
      <c r="AD175" s="805"/>
      <c r="AE175" s="805"/>
      <c r="AF175" s="805"/>
      <c r="AG175" s="805"/>
      <c r="AH175" s="805"/>
      <c r="AI175" s="805"/>
      <c r="AJ175" s="805"/>
      <c r="AK175" s="805"/>
      <c r="AL175" s="805"/>
      <c r="AM175" s="805"/>
      <c r="AN175" s="805"/>
      <c r="AO175" s="805"/>
      <c r="AP175" s="805"/>
      <c r="AQ175" s="805"/>
      <c r="AR175" s="805"/>
    </row>
    <row r="176" spans="4:44">
      <c r="D176" s="803"/>
      <c r="E176" s="803"/>
      <c r="F176" s="806"/>
      <c r="G176" s="804"/>
      <c r="H176" s="804"/>
      <c r="I176" s="805"/>
      <c r="J176" s="805"/>
      <c r="K176" s="805"/>
      <c r="L176" s="805"/>
      <c r="M176" s="805"/>
      <c r="N176" s="805"/>
      <c r="O176" s="805"/>
      <c r="P176" s="805"/>
      <c r="Q176" s="805"/>
      <c r="R176" s="805"/>
      <c r="S176" s="805"/>
      <c r="T176" s="805"/>
      <c r="U176" s="805"/>
      <c r="V176" s="805"/>
      <c r="W176" s="805"/>
      <c r="X176" s="805"/>
      <c r="Y176" s="805"/>
      <c r="Z176" s="805"/>
      <c r="AA176" s="805"/>
      <c r="AB176" s="805"/>
      <c r="AC176" s="805"/>
      <c r="AD176" s="805"/>
      <c r="AE176" s="805"/>
      <c r="AF176" s="805"/>
      <c r="AG176" s="805"/>
      <c r="AH176" s="805"/>
      <c r="AI176" s="805"/>
      <c r="AJ176" s="805"/>
      <c r="AK176" s="805"/>
      <c r="AL176" s="805"/>
      <c r="AM176" s="805"/>
      <c r="AN176" s="805"/>
      <c r="AO176" s="805"/>
      <c r="AP176" s="805"/>
      <c r="AQ176" s="805"/>
      <c r="AR176" s="805"/>
    </row>
    <row r="177" spans="4:44">
      <c r="D177" s="803"/>
      <c r="E177" s="803"/>
      <c r="F177" s="806"/>
      <c r="G177" s="804"/>
      <c r="H177" s="804"/>
      <c r="I177" s="805"/>
      <c r="J177" s="805"/>
      <c r="K177" s="805"/>
      <c r="L177" s="805"/>
      <c r="M177" s="805"/>
      <c r="N177" s="805"/>
      <c r="O177" s="805"/>
      <c r="P177" s="805"/>
      <c r="Q177" s="805"/>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5"/>
      <c r="AM177" s="805"/>
      <c r="AN177" s="805"/>
      <c r="AO177" s="805"/>
      <c r="AP177" s="805"/>
      <c r="AQ177" s="805"/>
      <c r="AR177" s="805"/>
    </row>
    <row r="178" spans="4:44">
      <c r="D178" s="803"/>
      <c r="E178" s="803"/>
      <c r="F178" s="806"/>
      <c r="G178" s="804"/>
      <c r="H178" s="804"/>
      <c r="I178" s="805"/>
      <c r="J178" s="805"/>
      <c r="K178" s="805"/>
      <c r="L178" s="805"/>
      <c r="M178" s="805"/>
      <c r="N178" s="805"/>
      <c r="O178" s="805"/>
      <c r="P178" s="805"/>
      <c r="Q178" s="805"/>
      <c r="R178" s="805"/>
      <c r="S178" s="805"/>
      <c r="T178" s="805"/>
      <c r="U178" s="805"/>
      <c r="V178" s="805"/>
      <c r="W178" s="805"/>
      <c r="X178" s="805"/>
      <c r="Y178" s="805"/>
      <c r="Z178" s="805"/>
      <c r="AA178" s="805"/>
      <c r="AB178" s="805"/>
      <c r="AC178" s="805"/>
      <c r="AD178" s="805"/>
      <c r="AE178" s="805"/>
      <c r="AF178" s="805"/>
      <c r="AG178" s="805"/>
      <c r="AH178" s="805"/>
      <c r="AI178" s="805"/>
      <c r="AJ178" s="805"/>
      <c r="AK178" s="805"/>
      <c r="AL178" s="805"/>
      <c r="AM178" s="805"/>
      <c r="AN178" s="805"/>
      <c r="AO178" s="805"/>
      <c r="AP178" s="805"/>
      <c r="AQ178" s="805"/>
      <c r="AR178" s="805"/>
    </row>
    <row r="179" spans="4:44">
      <c r="D179" s="803"/>
      <c r="E179" s="803"/>
      <c r="F179" s="806"/>
      <c r="G179" s="804"/>
      <c r="H179" s="804"/>
      <c r="I179" s="805"/>
      <c r="J179" s="805"/>
      <c r="K179" s="805"/>
      <c r="L179" s="805"/>
      <c r="M179" s="805"/>
      <c r="N179" s="805"/>
      <c r="O179" s="805"/>
      <c r="P179" s="805"/>
      <c r="Q179" s="805"/>
      <c r="R179" s="805"/>
      <c r="S179" s="805"/>
      <c r="T179" s="805"/>
      <c r="U179" s="805"/>
      <c r="V179" s="805"/>
      <c r="W179" s="805"/>
      <c r="X179" s="805"/>
      <c r="Y179" s="805"/>
      <c r="Z179" s="805"/>
      <c r="AA179" s="805"/>
      <c r="AB179" s="805"/>
      <c r="AC179" s="805"/>
      <c r="AD179" s="805"/>
      <c r="AE179" s="805"/>
      <c r="AF179" s="805"/>
      <c r="AG179" s="805"/>
      <c r="AH179" s="805"/>
      <c r="AI179" s="805"/>
      <c r="AJ179" s="805"/>
      <c r="AK179" s="805"/>
      <c r="AL179" s="805"/>
      <c r="AM179" s="805"/>
      <c r="AN179" s="805"/>
      <c r="AO179" s="805"/>
      <c r="AP179" s="805"/>
      <c r="AQ179" s="805"/>
      <c r="AR179" s="805"/>
    </row>
    <row r="180" spans="4:44">
      <c r="D180" s="803"/>
      <c r="E180" s="803"/>
      <c r="F180" s="806"/>
      <c r="G180" s="804"/>
      <c r="H180" s="804"/>
      <c r="I180" s="805"/>
      <c r="J180" s="805"/>
      <c r="K180" s="805"/>
      <c r="L180" s="805"/>
      <c r="M180" s="805"/>
      <c r="N180" s="805"/>
      <c r="O180" s="805"/>
      <c r="P180" s="805"/>
      <c r="Q180" s="805"/>
      <c r="R180" s="805"/>
      <c r="S180" s="805"/>
      <c r="T180" s="805"/>
      <c r="U180" s="805"/>
      <c r="V180" s="805"/>
      <c r="W180" s="805"/>
      <c r="X180" s="805"/>
      <c r="Y180" s="805"/>
      <c r="Z180" s="805"/>
      <c r="AA180" s="805"/>
      <c r="AB180" s="805"/>
      <c r="AC180" s="805"/>
      <c r="AD180" s="805"/>
      <c r="AE180" s="805"/>
      <c r="AF180" s="805"/>
      <c r="AG180" s="805"/>
      <c r="AH180" s="805"/>
      <c r="AI180" s="805"/>
      <c r="AJ180" s="805"/>
      <c r="AK180" s="805"/>
      <c r="AL180" s="805"/>
      <c r="AM180" s="805"/>
      <c r="AN180" s="805"/>
      <c r="AO180" s="805"/>
      <c r="AP180" s="805"/>
      <c r="AQ180" s="805"/>
      <c r="AR180" s="805"/>
    </row>
    <row r="181" spans="4:44">
      <c r="D181" s="803"/>
      <c r="E181" s="803"/>
      <c r="F181" s="806"/>
      <c r="G181" s="804"/>
      <c r="H181" s="804"/>
      <c r="I181" s="805"/>
      <c r="J181" s="805"/>
      <c r="K181" s="805"/>
      <c r="L181" s="805"/>
      <c r="M181" s="805"/>
      <c r="N181" s="805"/>
      <c r="O181" s="805"/>
      <c r="P181" s="805"/>
      <c r="Q181" s="805"/>
      <c r="R181" s="805"/>
      <c r="S181" s="805"/>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row>
    <row r="182" spans="4:44">
      <c r="D182" s="803"/>
      <c r="E182" s="803"/>
      <c r="F182" s="806"/>
      <c r="G182" s="804"/>
      <c r="H182" s="804"/>
      <c r="I182" s="805"/>
      <c r="J182" s="805"/>
      <c r="K182" s="805"/>
      <c r="L182" s="805"/>
      <c r="M182" s="805"/>
      <c r="N182" s="805"/>
      <c r="O182" s="805"/>
      <c r="P182" s="805"/>
      <c r="Q182" s="805"/>
      <c r="R182" s="805"/>
      <c r="S182" s="805"/>
      <c r="T182" s="805"/>
      <c r="U182" s="805"/>
      <c r="V182" s="805"/>
      <c r="W182" s="805"/>
      <c r="X182" s="805"/>
      <c r="Y182" s="805"/>
      <c r="Z182" s="805"/>
      <c r="AA182" s="805"/>
      <c r="AB182" s="805"/>
      <c r="AC182" s="805"/>
      <c r="AD182" s="805"/>
      <c r="AE182" s="805"/>
      <c r="AF182" s="805"/>
      <c r="AG182" s="805"/>
      <c r="AH182" s="805"/>
      <c r="AI182" s="805"/>
      <c r="AJ182" s="805"/>
      <c r="AK182" s="805"/>
      <c r="AL182" s="805"/>
      <c r="AM182" s="805"/>
      <c r="AN182" s="805"/>
      <c r="AO182" s="805"/>
      <c r="AP182" s="805"/>
      <c r="AQ182" s="805"/>
      <c r="AR182" s="805"/>
    </row>
    <row r="183" spans="4:44">
      <c r="D183" s="803"/>
      <c r="E183" s="803"/>
      <c r="F183" s="806"/>
      <c r="G183" s="804"/>
      <c r="H183" s="804"/>
      <c r="I183" s="805"/>
      <c r="J183" s="805"/>
      <c r="K183" s="805"/>
      <c r="L183" s="805"/>
      <c r="M183" s="805"/>
      <c r="N183" s="805"/>
      <c r="O183" s="805"/>
      <c r="P183" s="805"/>
      <c r="Q183" s="805"/>
      <c r="R183" s="805"/>
      <c r="S183" s="805"/>
      <c r="T183" s="805"/>
      <c r="U183" s="805"/>
      <c r="V183" s="805"/>
      <c r="W183" s="805"/>
      <c r="X183" s="805"/>
      <c r="Y183" s="805"/>
      <c r="Z183" s="805"/>
      <c r="AA183" s="805"/>
      <c r="AB183" s="805"/>
      <c r="AC183" s="805"/>
      <c r="AD183" s="805"/>
      <c r="AE183" s="805"/>
      <c r="AF183" s="805"/>
      <c r="AG183" s="805"/>
      <c r="AH183" s="805"/>
      <c r="AI183" s="805"/>
      <c r="AJ183" s="805"/>
      <c r="AK183" s="805"/>
      <c r="AL183" s="805"/>
      <c r="AM183" s="805"/>
      <c r="AN183" s="805"/>
      <c r="AO183" s="805"/>
      <c r="AP183" s="805"/>
      <c r="AQ183" s="805"/>
      <c r="AR183" s="805"/>
    </row>
    <row r="184" spans="4:44">
      <c r="D184" s="803"/>
      <c r="E184" s="803"/>
      <c r="F184" s="806"/>
      <c r="G184" s="804"/>
      <c r="H184" s="804"/>
      <c r="I184" s="805"/>
      <c r="J184" s="805"/>
      <c r="K184" s="805"/>
      <c r="L184" s="805"/>
      <c r="M184" s="805"/>
      <c r="N184" s="805"/>
      <c r="O184" s="805"/>
      <c r="P184" s="805"/>
      <c r="Q184" s="805"/>
      <c r="R184" s="805"/>
      <c r="S184" s="805"/>
      <c r="T184" s="805"/>
      <c r="U184" s="805"/>
      <c r="V184" s="805"/>
      <c r="W184" s="805"/>
      <c r="X184" s="805"/>
      <c r="Y184" s="805"/>
      <c r="Z184" s="805"/>
      <c r="AA184" s="805"/>
      <c r="AB184" s="805"/>
      <c r="AC184" s="805"/>
      <c r="AD184" s="805"/>
      <c r="AE184" s="805"/>
      <c r="AF184" s="805"/>
      <c r="AG184" s="805"/>
      <c r="AH184" s="805"/>
      <c r="AI184" s="805"/>
      <c r="AJ184" s="805"/>
      <c r="AK184" s="805"/>
      <c r="AL184" s="805"/>
      <c r="AM184" s="805"/>
      <c r="AN184" s="805"/>
      <c r="AO184" s="805"/>
      <c r="AP184" s="805"/>
      <c r="AQ184" s="805"/>
      <c r="AR184" s="805"/>
    </row>
    <row r="185" spans="4:44">
      <c r="D185" s="803"/>
      <c r="E185" s="803"/>
      <c r="F185" s="806"/>
      <c r="G185" s="804"/>
      <c r="H185" s="804"/>
      <c r="I185" s="805"/>
      <c r="J185" s="805"/>
      <c r="K185" s="805"/>
      <c r="L185" s="805"/>
      <c r="M185" s="805"/>
      <c r="N185" s="805"/>
      <c r="O185" s="805"/>
      <c r="P185" s="805"/>
      <c r="Q185" s="805"/>
      <c r="R185" s="805"/>
      <c r="S185" s="805"/>
      <c r="T185" s="805"/>
      <c r="U185" s="805"/>
      <c r="V185" s="805"/>
      <c r="W185" s="805"/>
      <c r="X185" s="805"/>
      <c r="Y185" s="805"/>
      <c r="Z185" s="805"/>
      <c r="AA185" s="805"/>
      <c r="AB185" s="805"/>
      <c r="AC185" s="805"/>
      <c r="AD185" s="805"/>
      <c r="AE185" s="805"/>
      <c r="AF185" s="805"/>
      <c r="AG185" s="805"/>
      <c r="AH185" s="805"/>
      <c r="AI185" s="805"/>
      <c r="AJ185" s="805"/>
      <c r="AK185" s="805"/>
      <c r="AL185" s="805"/>
      <c r="AM185" s="805"/>
      <c r="AN185" s="805"/>
      <c r="AO185" s="805"/>
      <c r="AP185" s="805"/>
      <c r="AQ185" s="805"/>
      <c r="AR185" s="805"/>
    </row>
    <row r="186" spans="4:44">
      <c r="D186" s="803"/>
      <c r="E186" s="803"/>
      <c r="F186" s="806"/>
      <c r="G186" s="804"/>
      <c r="H186" s="804"/>
      <c r="I186" s="805"/>
      <c r="J186" s="805"/>
      <c r="K186" s="805"/>
      <c r="L186" s="805"/>
      <c r="M186" s="805"/>
      <c r="N186" s="805"/>
      <c r="O186" s="805"/>
      <c r="P186" s="805"/>
      <c r="Q186" s="805"/>
      <c r="R186" s="805"/>
      <c r="S186" s="805"/>
      <c r="T186" s="805"/>
      <c r="U186" s="805"/>
      <c r="V186" s="805"/>
      <c r="W186" s="805"/>
      <c r="X186" s="805"/>
      <c r="Y186" s="805"/>
      <c r="Z186" s="805"/>
      <c r="AA186" s="805"/>
      <c r="AB186" s="805"/>
      <c r="AC186" s="805"/>
      <c r="AD186" s="805"/>
      <c r="AE186" s="805"/>
      <c r="AF186" s="805"/>
      <c r="AG186" s="805"/>
      <c r="AH186" s="805"/>
      <c r="AI186" s="805"/>
      <c r="AJ186" s="805"/>
      <c r="AK186" s="805"/>
      <c r="AL186" s="805"/>
      <c r="AM186" s="805"/>
      <c r="AN186" s="805"/>
      <c r="AO186" s="805"/>
      <c r="AP186" s="805"/>
      <c r="AQ186" s="805"/>
      <c r="AR186" s="805"/>
    </row>
    <row r="187" spans="4:44">
      <c r="D187" s="803"/>
      <c r="E187" s="803"/>
      <c r="F187" s="806"/>
      <c r="G187" s="804"/>
      <c r="H187" s="804"/>
      <c r="I187" s="805"/>
      <c r="J187" s="805"/>
      <c r="K187" s="805"/>
      <c r="L187" s="805"/>
      <c r="M187" s="805"/>
      <c r="N187" s="805"/>
      <c r="O187" s="805"/>
      <c r="P187" s="805"/>
      <c r="Q187" s="805"/>
      <c r="R187" s="805"/>
      <c r="S187" s="805"/>
      <c r="T187" s="805"/>
      <c r="U187" s="805"/>
      <c r="V187" s="805"/>
      <c r="W187" s="805"/>
      <c r="X187" s="805"/>
      <c r="Y187" s="805"/>
      <c r="Z187" s="805"/>
      <c r="AA187" s="805"/>
      <c r="AB187" s="805"/>
      <c r="AC187" s="805"/>
      <c r="AD187" s="805"/>
      <c r="AE187" s="805"/>
      <c r="AF187" s="805"/>
      <c r="AG187" s="805"/>
      <c r="AH187" s="805"/>
      <c r="AI187" s="805"/>
      <c r="AJ187" s="805"/>
      <c r="AK187" s="805"/>
      <c r="AL187" s="805"/>
      <c r="AM187" s="805"/>
      <c r="AN187" s="805"/>
      <c r="AO187" s="805"/>
      <c r="AP187" s="805"/>
      <c r="AQ187" s="805"/>
      <c r="AR187" s="805"/>
    </row>
    <row r="188" spans="4:44">
      <c r="D188" s="803"/>
      <c r="E188" s="803"/>
      <c r="F188" s="806"/>
      <c r="G188" s="804"/>
      <c r="H188" s="804"/>
      <c r="I188" s="805"/>
      <c r="J188" s="805"/>
      <c r="K188" s="805"/>
      <c r="L188" s="805"/>
      <c r="M188" s="805"/>
      <c r="N188" s="805"/>
      <c r="O188" s="805"/>
      <c r="P188" s="805"/>
      <c r="Q188" s="805"/>
      <c r="R188" s="805"/>
      <c r="S188" s="805"/>
      <c r="T188" s="805"/>
      <c r="U188" s="805"/>
      <c r="V188" s="805"/>
      <c r="W188" s="805"/>
      <c r="X188" s="805"/>
      <c r="Y188" s="805"/>
      <c r="Z188" s="805"/>
      <c r="AA188" s="805"/>
      <c r="AB188" s="805"/>
      <c r="AC188" s="805"/>
      <c r="AD188" s="805"/>
      <c r="AE188" s="805"/>
      <c r="AF188" s="805"/>
      <c r="AG188" s="805"/>
      <c r="AH188" s="805"/>
      <c r="AI188" s="805"/>
      <c r="AJ188" s="805"/>
      <c r="AK188" s="805"/>
      <c r="AL188" s="805"/>
      <c r="AM188" s="805"/>
      <c r="AN188" s="805"/>
      <c r="AO188" s="805"/>
      <c r="AP188" s="805"/>
      <c r="AQ188" s="805"/>
      <c r="AR188" s="805"/>
    </row>
    <row r="189" spans="4:44">
      <c r="D189" s="803"/>
      <c r="E189" s="803"/>
      <c r="F189" s="806"/>
      <c r="G189" s="804"/>
      <c r="H189" s="804"/>
      <c r="I189" s="805"/>
      <c r="J189" s="805"/>
      <c r="K189" s="805"/>
      <c r="L189" s="805"/>
      <c r="M189" s="805"/>
      <c r="N189" s="805"/>
      <c r="O189" s="805"/>
      <c r="P189" s="805"/>
      <c r="Q189" s="805"/>
      <c r="R189" s="805"/>
      <c r="S189" s="805"/>
      <c r="T189" s="805"/>
      <c r="U189" s="805"/>
      <c r="V189" s="805"/>
      <c r="W189" s="805"/>
      <c r="X189" s="805"/>
      <c r="Y189" s="805"/>
      <c r="Z189" s="805"/>
      <c r="AA189" s="805"/>
      <c r="AB189" s="805"/>
      <c r="AC189" s="805"/>
      <c r="AD189" s="805"/>
      <c r="AE189" s="805"/>
      <c r="AF189" s="805"/>
      <c r="AG189" s="805"/>
      <c r="AH189" s="805"/>
      <c r="AI189" s="805"/>
      <c r="AJ189" s="805"/>
      <c r="AK189" s="805"/>
      <c r="AL189" s="805"/>
      <c r="AM189" s="805"/>
      <c r="AN189" s="805"/>
      <c r="AO189" s="805"/>
      <c r="AP189" s="805"/>
      <c r="AQ189" s="805"/>
      <c r="AR189" s="805"/>
    </row>
    <row r="190" spans="4:44">
      <c r="D190" s="803"/>
      <c r="E190" s="803"/>
      <c r="F190" s="806"/>
      <c r="G190" s="804"/>
      <c r="H190" s="804"/>
      <c r="I190" s="805"/>
      <c r="J190" s="805"/>
      <c r="K190" s="805"/>
      <c r="L190" s="805"/>
      <c r="M190" s="805"/>
      <c r="N190" s="805"/>
      <c r="O190" s="805"/>
      <c r="P190" s="805"/>
      <c r="Q190" s="805"/>
      <c r="R190" s="805"/>
      <c r="S190" s="805"/>
      <c r="T190" s="805"/>
      <c r="U190" s="805"/>
      <c r="V190" s="805"/>
      <c r="W190" s="805"/>
      <c r="X190" s="805"/>
      <c r="Y190" s="805"/>
      <c r="Z190" s="805"/>
      <c r="AA190" s="805"/>
      <c r="AB190" s="805"/>
      <c r="AC190" s="805"/>
      <c r="AD190" s="805"/>
      <c r="AE190" s="805"/>
      <c r="AF190" s="805"/>
      <c r="AG190" s="805"/>
      <c r="AH190" s="805"/>
      <c r="AI190" s="805"/>
      <c r="AJ190" s="805"/>
      <c r="AK190" s="805"/>
      <c r="AL190" s="805"/>
      <c r="AM190" s="805"/>
      <c r="AN190" s="805"/>
      <c r="AO190" s="805"/>
      <c r="AP190" s="805"/>
      <c r="AQ190" s="805"/>
      <c r="AR190" s="805"/>
    </row>
    <row r="191" spans="4:44">
      <c r="D191" s="803"/>
      <c r="E191" s="803"/>
      <c r="F191" s="806"/>
      <c r="G191" s="804"/>
      <c r="H191" s="804"/>
      <c r="I191" s="805"/>
      <c r="J191" s="805"/>
      <c r="K191" s="805"/>
      <c r="L191" s="805"/>
      <c r="M191" s="805"/>
      <c r="N191" s="805"/>
      <c r="O191" s="805"/>
      <c r="P191" s="805"/>
      <c r="Q191" s="805"/>
      <c r="R191" s="805"/>
      <c r="S191" s="805"/>
      <c r="T191" s="805"/>
      <c r="U191" s="805"/>
      <c r="V191" s="805"/>
      <c r="W191" s="805"/>
      <c r="X191" s="805"/>
      <c r="Y191" s="805"/>
      <c r="Z191" s="805"/>
      <c r="AA191" s="805"/>
      <c r="AB191" s="805"/>
      <c r="AC191" s="805"/>
      <c r="AD191" s="805"/>
      <c r="AE191" s="805"/>
      <c r="AF191" s="805"/>
      <c r="AG191" s="805"/>
      <c r="AH191" s="805"/>
      <c r="AI191" s="805"/>
      <c r="AJ191" s="805"/>
      <c r="AK191" s="805"/>
      <c r="AL191" s="805"/>
      <c r="AM191" s="805"/>
      <c r="AN191" s="805"/>
      <c r="AO191" s="805"/>
      <c r="AP191" s="805"/>
      <c r="AQ191" s="805"/>
      <c r="AR191" s="805"/>
    </row>
    <row r="192" spans="4:44">
      <c r="D192" s="803"/>
      <c r="E192" s="803"/>
      <c r="F192" s="806"/>
      <c r="G192" s="804"/>
      <c r="H192" s="804"/>
      <c r="I192" s="805"/>
      <c r="J192" s="805"/>
      <c r="K192" s="805"/>
      <c r="L192" s="805"/>
      <c r="M192" s="805"/>
      <c r="N192" s="805"/>
      <c r="O192" s="805"/>
      <c r="P192" s="805"/>
      <c r="Q192" s="805"/>
      <c r="R192" s="805"/>
      <c r="S192" s="805"/>
      <c r="T192" s="805"/>
      <c r="U192" s="805"/>
      <c r="V192" s="805"/>
      <c r="W192" s="805"/>
      <c r="X192" s="805"/>
      <c r="Y192" s="805"/>
      <c r="Z192" s="805"/>
      <c r="AA192" s="805"/>
      <c r="AB192" s="805"/>
      <c r="AC192" s="805"/>
      <c r="AD192" s="805"/>
      <c r="AE192" s="805"/>
      <c r="AF192" s="805"/>
      <c r="AG192" s="805"/>
      <c r="AH192" s="805"/>
      <c r="AI192" s="805"/>
      <c r="AJ192" s="805"/>
      <c r="AK192" s="805"/>
      <c r="AL192" s="805"/>
      <c r="AM192" s="805"/>
      <c r="AN192" s="805"/>
      <c r="AO192" s="805"/>
      <c r="AP192" s="805"/>
      <c r="AQ192" s="805"/>
      <c r="AR192" s="805"/>
    </row>
    <row r="193" spans="4:44">
      <c r="D193" s="803"/>
      <c r="E193" s="803"/>
      <c r="F193" s="806"/>
      <c r="G193" s="804"/>
      <c r="H193" s="804"/>
      <c r="I193" s="805"/>
      <c r="J193" s="805"/>
      <c r="K193" s="805"/>
      <c r="L193" s="805"/>
      <c r="M193" s="805"/>
      <c r="N193" s="805"/>
      <c r="O193" s="805"/>
      <c r="P193" s="805"/>
      <c r="Q193" s="805"/>
      <c r="R193" s="805"/>
      <c r="S193" s="805"/>
      <c r="T193" s="805"/>
      <c r="U193" s="805"/>
      <c r="V193" s="805"/>
      <c r="W193" s="805"/>
      <c r="X193" s="805"/>
      <c r="Y193" s="805"/>
      <c r="Z193" s="805"/>
      <c r="AA193" s="805"/>
      <c r="AB193" s="805"/>
      <c r="AC193" s="805"/>
      <c r="AD193" s="805"/>
      <c r="AE193" s="805"/>
      <c r="AF193" s="805"/>
      <c r="AG193" s="805"/>
      <c r="AH193" s="805"/>
      <c r="AI193" s="805"/>
      <c r="AJ193" s="805"/>
      <c r="AK193" s="805"/>
      <c r="AL193" s="805"/>
      <c r="AM193" s="805"/>
      <c r="AN193" s="805"/>
      <c r="AO193" s="805"/>
      <c r="AP193" s="805"/>
      <c r="AQ193" s="805"/>
      <c r="AR193" s="805"/>
    </row>
    <row r="194" spans="4:44">
      <c r="D194" s="803"/>
      <c r="E194" s="803"/>
      <c r="F194" s="806"/>
      <c r="G194" s="804"/>
      <c r="H194" s="804"/>
      <c r="I194" s="805"/>
      <c r="J194" s="805"/>
      <c r="K194" s="805"/>
      <c r="L194" s="805"/>
      <c r="M194" s="805"/>
      <c r="N194" s="805"/>
      <c r="O194" s="805"/>
      <c r="P194" s="805"/>
      <c r="Q194" s="805"/>
      <c r="R194" s="805"/>
      <c r="S194" s="805"/>
      <c r="T194" s="805"/>
      <c r="U194" s="805"/>
      <c r="V194" s="805"/>
      <c r="W194" s="805"/>
      <c r="X194" s="805"/>
      <c r="Y194" s="805"/>
      <c r="Z194" s="805"/>
      <c r="AA194" s="805"/>
      <c r="AB194" s="805"/>
      <c r="AC194" s="805"/>
      <c r="AD194" s="805"/>
      <c r="AE194" s="805"/>
      <c r="AF194" s="805"/>
      <c r="AG194" s="805"/>
      <c r="AH194" s="805"/>
      <c r="AI194" s="805"/>
      <c r="AJ194" s="805"/>
      <c r="AK194" s="805"/>
      <c r="AL194" s="805"/>
      <c r="AM194" s="805"/>
      <c r="AN194" s="805"/>
      <c r="AO194" s="805"/>
      <c r="AP194" s="805"/>
      <c r="AQ194" s="805"/>
      <c r="AR194" s="805"/>
    </row>
    <row r="195" spans="4:44">
      <c r="D195" s="803"/>
      <c r="E195" s="803"/>
      <c r="F195" s="806"/>
      <c r="G195" s="804"/>
      <c r="H195" s="804"/>
      <c r="I195" s="805"/>
      <c r="J195" s="805"/>
      <c r="K195" s="805"/>
      <c r="L195" s="805"/>
      <c r="M195" s="805"/>
      <c r="N195" s="805"/>
      <c r="O195" s="805"/>
      <c r="P195" s="805"/>
      <c r="Q195" s="805"/>
      <c r="R195" s="805"/>
      <c r="S195" s="805"/>
      <c r="T195" s="805"/>
      <c r="U195" s="805"/>
      <c r="V195" s="805"/>
      <c r="W195" s="805"/>
      <c r="X195" s="805"/>
      <c r="Y195" s="805"/>
      <c r="Z195" s="805"/>
      <c r="AA195" s="805"/>
      <c r="AB195" s="805"/>
      <c r="AC195" s="805"/>
      <c r="AD195" s="805"/>
      <c r="AE195" s="805"/>
      <c r="AF195" s="805"/>
      <c r="AG195" s="805"/>
      <c r="AH195" s="805"/>
      <c r="AI195" s="805"/>
      <c r="AJ195" s="805"/>
      <c r="AK195" s="805"/>
      <c r="AL195" s="805"/>
      <c r="AM195" s="805"/>
      <c r="AN195" s="805"/>
      <c r="AO195" s="805"/>
      <c r="AP195" s="805"/>
      <c r="AQ195" s="805"/>
      <c r="AR195" s="805"/>
    </row>
    <row r="196" spans="4:44">
      <c r="D196" s="803"/>
      <c r="E196" s="803"/>
      <c r="F196" s="806"/>
      <c r="G196" s="804"/>
      <c r="H196" s="804"/>
      <c r="I196" s="805"/>
      <c r="J196" s="805"/>
      <c r="K196" s="805"/>
      <c r="L196" s="805"/>
      <c r="M196" s="805"/>
      <c r="N196" s="805"/>
      <c r="O196" s="805"/>
      <c r="P196" s="805"/>
      <c r="Q196" s="805"/>
      <c r="R196" s="805"/>
      <c r="S196" s="805"/>
      <c r="T196" s="805"/>
      <c r="U196" s="805"/>
      <c r="V196" s="805"/>
      <c r="W196" s="805"/>
      <c r="X196" s="805"/>
      <c r="Y196" s="805"/>
      <c r="Z196" s="805"/>
      <c r="AA196" s="805"/>
      <c r="AB196" s="805"/>
      <c r="AC196" s="805"/>
      <c r="AD196" s="805"/>
      <c r="AE196" s="805"/>
      <c r="AF196" s="805"/>
      <c r="AG196" s="805"/>
      <c r="AH196" s="805"/>
      <c r="AI196" s="805"/>
      <c r="AJ196" s="805"/>
      <c r="AK196" s="805"/>
      <c r="AL196" s="805"/>
      <c r="AM196" s="805"/>
      <c r="AN196" s="805"/>
      <c r="AO196" s="805"/>
      <c r="AP196" s="805"/>
      <c r="AQ196" s="805"/>
      <c r="AR196" s="805"/>
    </row>
    <row r="197" spans="4:44">
      <c r="D197" s="803"/>
      <c r="E197" s="803"/>
      <c r="F197" s="806"/>
      <c r="G197" s="804"/>
      <c r="H197" s="804"/>
      <c r="I197" s="805"/>
      <c r="J197" s="805"/>
      <c r="K197" s="805"/>
      <c r="L197" s="805"/>
      <c r="M197" s="805"/>
      <c r="N197" s="805"/>
      <c r="O197" s="805"/>
      <c r="P197" s="805"/>
      <c r="Q197" s="805"/>
      <c r="R197" s="805"/>
      <c r="S197" s="805"/>
      <c r="T197" s="805"/>
      <c r="U197" s="805"/>
      <c r="V197" s="805"/>
      <c r="W197" s="805"/>
      <c r="X197" s="805"/>
      <c r="Y197" s="805"/>
      <c r="Z197" s="805"/>
      <c r="AA197" s="805"/>
      <c r="AB197" s="805"/>
      <c r="AC197" s="805"/>
      <c r="AD197" s="805"/>
      <c r="AE197" s="805"/>
      <c r="AF197" s="805"/>
      <c r="AG197" s="805"/>
      <c r="AH197" s="805"/>
      <c r="AI197" s="805"/>
      <c r="AJ197" s="805"/>
      <c r="AK197" s="805"/>
      <c r="AL197" s="805"/>
      <c r="AM197" s="805"/>
      <c r="AN197" s="805"/>
      <c r="AO197" s="805"/>
      <c r="AP197" s="805"/>
      <c r="AQ197" s="805"/>
      <c r="AR197" s="805"/>
    </row>
    <row r="198" spans="4:44">
      <c r="D198" s="803"/>
      <c r="E198" s="803"/>
      <c r="F198" s="806"/>
      <c r="G198" s="804"/>
      <c r="H198" s="804"/>
      <c r="I198" s="805"/>
      <c r="J198" s="805"/>
      <c r="K198" s="805"/>
      <c r="L198" s="805"/>
      <c r="M198" s="805"/>
      <c r="N198" s="805"/>
      <c r="O198" s="805"/>
      <c r="P198" s="805"/>
      <c r="Q198" s="805"/>
      <c r="R198" s="805"/>
      <c r="S198" s="805"/>
      <c r="T198" s="805"/>
      <c r="U198" s="805"/>
      <c r="V198" s="805"/>
      <c r="W198" s="805"/>
      <c r="X198" s="805"/>
      <c r="Y198" s="805"/>
      <c r="Z198" s="805"/>
      <c r="AA198" s="805"/>
      <c r="AB198" s="805"/>
      <c r="AC198" s="805"/>
      <c r="AD198" s="805"/>
      <c r="AE198" s="805"/>
      <c r="AF198" s="805"/>
      <c r="AG198" s="805"/>
      <c r="AH198" s="805"/>
      <c r="AI198" s="805"/>
      <c r="AJ198" s="805"/>
      <c r="AK198" s="805"/>
      <c r="AL198" s="805"/>
      <c r="AM198" s="805"/>
      <c r="AN198" s="805"/>
      <c r="AO198" s="805"/>
      <c r="AP198" s="805"/>
      <c r="AQ198" s="805"/>
      <c r="AR198" s="805"/>
    </row>
    <row r="199" spans="4:44">
      <c r="D199" s="803"/>
      <c r="E199" s="803"/>
      <c r="F199" s="806"/>
      <c r="G199" s="804"/>
      <c r="H199" s="804"/>
      <c r="I199" s="805"/>
      <c r="J199" s="805"/>
      <c r="K199" s="805"/>
      <c r="L199" s="805"/>
      <c r="M199" s="805"/>
      <c r="N199" s="805"/>
      <c r="O199" s="805"/>
      <c r="P199" s="805"/>
      <c r="Q199" s="805"/>
      <c r="R199" s="805"/>
      <c r="S199" s="805"/>
      <c r="T199" s="805"/>
      <c r="U199" s="805"/>
      <c r="V199" s="805"/>
      <c r="W199" s="805"/>
      <c r="X199" s="805"/>
      <c r="Y199" s="805"/>
      <c r="Z199" s="805"/>
      <c r="AA199" s="805"/>
      <c r="AB199" s="805"/>
      <c r="AC199" s="805"/>
      <c r="AD199" s="805"/>
      <c r="AE199" s="805"/>
      <c r="AF199" s="805"/>
      <c r="AG199" s="805"/>
      <c r="AH199" s="805"/>
      <c r="AI199" s="805"/>
      <c r="AJ199" s="805"/>
      <c r="AK199" s="805"/>
      <c r="AL199" s="805"/>
      <c r="AM199" s="805"/>
      <c r="AN199" s="805"/>
      <c r="AO199" s="805"/>
      <c r="AP199" s="805"/>
      <c r="AQ199" s="805"/>
      <c r="AR199" s="805"/>
    </row>
    <row r="200" spans="4:44">
      <c r="D200" s="803"/>
      <c r="E200" s="803"/>
      <c r="F200" s="806"/>
      <c r="G200" s="804"/>
      <c r="H200" s="804"/>
      <c r="I200" s="805"/>
      <c r="J200" s="805"/>
      <c r="K200" s="805"/>
      <c r="L200" s="805"/>
      <c r="M200" s="805"/>
      <c r="N200" s="805"/>
      <c r="O200" s="805"/>
      <c r="P200" s="805"/>
      <c r="Q200" s="805"/>
      <c r="R200" s="805"/>
      <c r="S200" s="805"/>
      <c r="T200" s="805"/>
      <c r="U200" s="805"/>
      <c r="V200" s="805"/>
      <c r="W200" s="805"/>
      <c r="X200" s="805"/>
      <c r="Y200" s="805"/>
      <c r="Z200" s="805"/>
      <c r="AA200" s="805"/>
      <c r="AB200" s="805"/>
      <c r="AC200" s="805"/>
      <c r="AD200" s="805"/>
      <c r="AE200" s="805"/>
      <c r="AF200" s="805"/>
      <c r="AG200" s="805"/>
      <c r="AH200" s="805"/>
      <c r="AI200" s="805"/>
      <c r="AJ200" s="805"/>
      <c r="AK200" s="805"/>
      <c r="AL200" s="805"/>
      <c r="AM200" s="805"/>
      <c r="AN200" s="805"/>
      <c r="AO200" s="805"/>
      <c r="AP200" s="805"/>
      <c r="AQ200" s="805"/>
      <c r="AR200" s="805"/>
    </row>
    <row r="201" spans="4:44">
      <c r="D201" s="803"/>
      <c r="E201" s="803"/>
      <c r="F201" s="806"/>
      <c r="G201" s="804"/>
      <c r="H201" s="804"/>
      <c r="I201" s="805"/>
      <c r="J201" s="805"/>
      <c r="K201" s="805"/>
      <c r="L201" s="805"/>
      <c r="M201" s="805"/>
      <c r="N201" s="805"/>
      <c r="O201" s="805"/>
      <c r="P201" s="805"/>
      <c r="Q201" s="805"/>
      <c r="R201" s="805"/>
      <c r="S201" s="805"/>
      <c r="T201" s="805"/>
      <c r="U201" s="805"/>
      <c r="V201" s="805"/>
      <c r="W201" s="805"/>
      <c r="X201" s="805"/>
      <c r="Y201" s="805"/>
      <c r="Z201" s="805"/>
      <c r="AA201" s="805"/>
      <c r="AB201" s="805"/>
      <c r="AC201" s="805"/>
      <c r="AD201" s="805"/>
      <c r="AE201" s="805"/>
      <c r="AF201" s="805"/>
      <c r="AG201" s="805"/>
      <c r="AH201" s="805"/>
      <c r="AI201" s="805"/>
      <c r="AJ201" s="805"/>
      <c r="AK201" s="805"/>
      <c r="AL201" s="805"/>
      <c r="AM201" s="805"/>
      <c r="AN201" s="805"/>
      <c r="AO201" s="805"/>
      <c r="AP201" s="805"/>
      <c r="AQ201" s="805"/>
      <c r="AR201" s="805"/>
    </row>
    <row r="202" spans="4:44">
      <c r="D202" s="803"/>
      <c r="E202" s="803"/>
      <c r="F202" s="806"/>
      <c r="G202" s="804"/>
      <c r="H202" s="804"/>
      <c r="I202" s="805"/>
      <c r="J202" s="805"/>
      <c r="K202" s="805"/>
      <c r="L202" s="805"/>
      <c r="M202" s="805"/>
      <c r="N202" s="805"/>
      <c r="O202" s="805"/>
      <c r="P202" s="805"/>
      <c r="Q202" s="805"/>
      <c r="R202" s="805"/>
      <c r="S202" s="805"/>
      <c r="T202" s="805"/>
      <c r="U202" s="805"/>
      <c r="V202" s="805"/>
      <c r="W202" s="805"/>
      <c r="X202" s="805"/>
      <c r="Y202" s="805"/>
      <c r="Z202" s="805"/>
      <c r="AA202" s="805"/>
      <c r="AB202" s="805"/>
      <c r="AC202" s="805"/>
      <c r="AD202" s="805"/>
      <c r="AE202" s="805"/>
      <c r="AF202" s="805"/>
      <c r="AG202" s="805"/>
      <c r="AH202" s="805"/>
      <c r="AI202" s="805"/>
      <c r="AJ202" s="805"/>
      <c r="AK202" s="805"/>
      <c r="AL202" s="805"/>
      <c r="AM202" s="805"/>
      <c r="AN202" s="805"/>
      <c r="AO202" s="805"/>
      <c r="AP202" s="805"/>
      <c r="AQ202" s="805"/>
      <c r="AR202" s="805"/>
    </row>
    <row r="203" spans="4:44">
      <c r="D203" s="803"/>
      <c r="E203" s="803"/>
      <c r="F203" s="806"/>
      <c r="G203" s="804"/>
      <c r="H203" s="804"/>
      <c r="I203" s="805"/>
      <c r="J203" s="805"/>
      <c r="K203" s="805"/>
      <c r="L203" s="805"/>
      <c r="M203" s="805"/>
      <c r="N203" s="805"/>
      <c r="O203" s="805"/>
      <c r="P203" s="805"/>
      <c r="Q203" s="805"/>
      <c r="R203" s="805"/>
      <c r="S203" s="805"/>
      <c r="T203" s="805"/>
      <c r="U203" s="805"/>
      <c r="V203" s="805"/>
      <c r="W203" s="805"/>
      <c r="X203" s="805"/>
      <c r="Y203" s="805"/>
      <c r="Z203" s="805"/>
      <c r="AA203" s="805"/>
      <c r="AB203" s="805"/>
      <c r="AC203" s="805"/>
      <c r="AD203" s="805"/>
      <c r="AE203" s="805"/>
      <c r="AF203" s="805"/>
      <c r="AG203" s="805"/>
      <c r="AH203" s="805"/>
      <c r="AI203" s="805"/>
      <c r="AJ203" s="805"/>
      <c r="AK203" s="805"/>
      <c r="AL203" s="805"/>
      <c r="AM203" s="805"/>
      <c r="AN203" s="805"/>
      <c r="AO203" s="805"/>
      <c r="AP203" s="805"/>
      <c r="AQ203" s="805"/>
      <c r="AR203" s="805"/>
    </row>
    <row r="204" spans="4:44">
      <c r="D204" s="803"/>
      <c r="E204" s="803"/>
      <c r="F204" s="806"/>
      <c r="G204" s="804"/>
      <c r="H204" s="804"/>
      <c r="I204" s="805"/>
      <c r="J204" s="805"/>
      <c r="K204" s="805"/>
      <c r="L204" s="805"/>
      <c r="M204" s="805"/>
      <c r="N204" s="805"/>
      <c r="O204" s="805"/>
      <c r="P204" s="805"/>
      <c r="Q204" s="805"/>
      <c r="R204" s="805"/>
      <c r="S204" s="805"/>
      <c r="T204" s="805"/>
      <c r="U204" s="805"/>
      <c r="V204" s="805"/>
      <c r="W204" s="805"/>
      <c r="X204" s="805"/>
      <c r="Y204" s="805"/>
      <c r="Z204" s="805"/>
      <c r="AA204" s="805"/>
      <c r="AB204" s="805"/>
      <c r="AC204" s="805"/>
      <c r="AD204" s="805"/>
      <c r="AE204" s="805"/>
      <c r="AF204" s="805"/>
      <c r="AG204" s="805"/>
      <c r="AH204" s="805"/>
      <c r="AI204" s="805"/>
      <c r="AJ204" s="805"/>
      <c r="AK204" s="805"/>
      <c r="AL204" s="805"/>
      <c r="AM204" s="805"/>
      <c r="AN204" s="805"/>
      <c r="AO204" s="805"/>
      <c r="AP204" s="805"/>
      <c r="AQ204" s="805"/>
      <c r="AR204" s="805"/>
    </row>
    <row r="205" spans="4:44">
      <c r="D205" s="803"/>
      <c r="E205" s="803"/>
      <c r="F205" s="806"/>
      <c r="G205" s="804"/>
      <c r="H205" s="804"/>
      <c r="I205" s="805"/>
      <c r="J205" s="805"/>
      <c r="K205" s="805"/>
      <c r="L205" s="805"/>
      <c r="M205" s="805"/>
      <c r="N205" s="805"/>
      <c r="O205" s="805"/>
      <c r="P205" s="805"/>
      <c r="Q205" s="805"/>
      <c r="R205" s="805"/>
      <c r="S205" s="805"/>
      <c r="T205" s="805"/>
      <c r="U205" s="805"/>
      <c r="V205" s="805"/>
      <c r="W205" s="805"/>
      <c r="X205" s="805"/>
      <c r="Y205" s="805"/>
      <c r="Z205" s="805"/>
      <c r="AA205" s="805"/>
      <c r="AB205" s="805"/>
      <c r="AC205" s="805"/>
      <c r="AD205" s="805"/>
      <c r="AE205" s="805"/>
      <c r="AF205" s="805"/>
      <c r="AG205" s="805"/>
      <c r="AH205" s="805"/>
      <c r="AI205" s="805"/>
      <c r="AJ205" s="805"/>
      <c r="AK205" s="805"/>
      <c r="AL205" s="805"/>
      <c r="AM205" s="805"/>
      <c r="AN205" s="805"/>
      <c r="AO205" s="805"/>
      <c r="AP205" s="805"/>
      <c r="AQ205" s="805"/>
      <c r="AR205" s="805"/>
    </row>
    <row r="206" spans="4:44">
      <c r="D206" s="803"/>
      <c r="E206" s="803"/>
      <c r="F206" s="806"/>
      <c r="G206" s="804"/>
      <c r="H206" s="804"/>
      <c r="I206" s="805"/>
      <c r="J206" s="805"/>
      <c r="K206" s="805"/>
      <c r="L206" s="805"/>
      <c r="M206" s="805"/>
      <c r="N206" s="805"/>
      <c r="O206" s="805"/>
      <c r="P206" s="805"/>
      <c r="Q206" s="805"/>
      <c r="R206" s="805"/>
      <c r="S206" s="805"/>
      <c r="T206" s="805"/>
      <c r="U206" s="805"/>
      <c r="V206" s="805"/>
      <c r="W206" s="805"/>
      <c r="X206" s="805"/>
      <c r="Y206" s="805"/>
      <c r="Z206" s="805"/>
      <c r="AA206" s="805"/>
      <c r="AB206" s="805"/>
      <c r="AC206" s="805"/>
      <c r="AD206" s="805"/>
      <c r="AE206" s="805"/>
      <c r="AF206" s="805"/>
      <c r="AG206" s="805"/>
      <c r="AH206" s="805"/>
      <c r="AI206" s="805"/>
      <c r="AJ206" s="805"/>
      <c r="AK206" s="805"/>
      <c r="AL206" s="805"/>
      <c r="AM206" s="805"/>
      <c r="AN206" s="805"/>
      <c r="AO206" s="805"/>
      <c r="AP206" s="805"/>
      <c r="AQ206" s="805"/>
      <c r="AR206" s="805"/>
    </row>
    <row r="207" spans="4:44">
      <c r="D207" s="803"/>
      <c r="E207" s="803"/>
      <c r="F207" s="806"/>
      <c r="G207" s="804"/>
      <c r="H207" s="804"/>
      <c r="I207" s="805"/>
      <c r="J207" s="805"/>
      <c r="K207" s="805"/>
      <c r="L207" s="805"/>
      <c r="M207" s="805"/>
      <c r="N207" s="805"/>
      <c r="O207" s="805"/>
      <c r="P207" s="805"/>
      <c r="Q207" s="805"/>
      <c r="R207" s="805"/>
      <c r="S207" s="805"/>
      <c r="T207" s="805"/>
      <c r="U207" s="805"/>
      <c r="V207" s="805"/>
      <c r="W207" s="805"/>
      <c r="X207" s="805"/>
      <c r="Y207" s="805"/>
      <c r="Z207" s="805"/>
      <c r="AA207" s="805"/>
      <c r="AB207" s="805"/>
      <c r="AC207" s="805"/>
      <c r="AD207" s="805"/>
      <c r="AE207" s="805"/>
      <c r="AF207" s="805"/>
      <c r="AG207" s="805"/>
      <c r="AH207" s="805"/>
      <c r="AI207" s="805"/>
      <c r="AJ207" s="805"/>
      <c r="AK207" s="805"/>
      <c r="AL207" s="805"/>
      <c r="AM207" s="805"/>
      <c r="AN207" s="805"/>
      <c r="AO207" s="805"/>
      <c r="AP207" s="805"/>
      <c r="AQ207" s="805"/>
      <c r="AR207" s="805"/>
    </row>
    <row r="208" spans="4:44">
      <c r="D208" s="803"/>
      <c r="E208" s="803"/>
      <c r="F208" s="806"/>
      <c r="G208" s="804"/>
      <c r="H208" s="804"/>
      <c r="I208" s="805"/>
      <c r="J208" s="805"/>
      <c r="K208" s="805"/>
      <c r="L208" s="805"/>
      <c r="M208" s="805"/>
      <c r="N208" s="805"/>
      <c r="O208" s="805"/>
      <c r="P208" s="805"/>
      <c r="Q208" s="805"/>
      <c r="R208" s="805"/>
      <c r="S208" s="805"/>
      <c r="T208" s="805"/>
      <c r="U208" s="805"/>
      <c r="V208" s="805"/>
      <c r="W208" s="805"/>
      <c r="X208" s="805"/>
      <c r="Y208" s="805"/>
      <c r="Z208" s="805"/>
      <c r="AA208" s="805"/>
      <c r="AB208" s="805"/>
      <c r="AC208" s="805"/>
      <c r="AD208" s="805"/>
      <c r="AE208" s="805"/>
      <c r="AF208" s="805"/>
      <c r="AG208" s="805"/>
      <c r="AH208" s="805"/>
      <c r="AI208" s="805"/>
      <c r="AJ208" s="805"/>
      <c r="AK208" s="805"/>
      <c r="AL208" s="805"/>
      <c r="AM208" s="805"/>
      <c r="AN208" s="805"/>
      <c r="AO208" s="805"/>
      <c r="AP208" s="805"/>
      <c r="AQ208" s="805"/>
      <c r="AR208" s="805"/>
    </row>
    <row r="209" spans="4:44">
      <c r="D209" s="803"/>
      <c r="E209" s="803"/>
      <c r="F209" s="806"/>
      <c r="G209" s="804"/>
      <c r="H209" s="804"/>
      <c r="I209" s="805"/>
      <c r="J209" s="805"/>
      <c r="K209" s="805"/>
      <c r="L209" s="805"/>
      <c r="M209" s="805"/>
      <c r="N209" s="805"/>
      <c r="O209" s="805"/>
      <c r="P209" s="805"/>
      <c r="Q209" s="805"/>
      <c r="R209" s="805"/>
      <c r="S209" s="805"/>
      <c r="T209" s="805"/>
      <c r="U209" s="805"/>
      <c r="V209" s="805"/>
      <c r="W209" s="805"/>
      <c r="X209" s="805"/>
      <c r="Y209" s="805"/>
      <c r="Z209" s="805"/>
      <c r="AA209" s="805"/>
      <c r="AB209" s="805"/>
      <c r="AC209" s="805"/>
      <c r="AD209" s="805"/>
      <c r="AE209" s="805"/>
      <c r="AF209" s="805"/>
      <c r="AG209" s="805"/>
      <c r="AH209" s="805"/>
      <c r="AI209" s="805"/>
      <c r="AJ209" s="805"/>
      <c r="AK209" s="805"/>
      <c r="AL209" s="805"/>
      <c r="AM209" s="805"/>
      <c r="AN209" s="805"/>
      <c r="AO209" s="805"/>
      <c r="AP209" s="805"/>
      <c r="AQ209" s="805"/>
      <c r="AR209" s="805"/>
    </row>
    <row r="210" spans="4:44">
      <c r="D210" s="803"/>
      <c r="E210" s="803"/>
      <c r="F210" s="806"/>
      <c r="G210" s="804"/>
      <c r="H210" s="804"/>
      <c r="I210" s="805"/>
      <c r="J210" s="805"/>
      <c r="K210" s="805"/>
      <c r="L210" s="805"/>
      <c r="M210" s="805"/>
      <c r="N210" s="805"/>
      <c r="O210" s="805"/>
      <c r="P210" s="805"/>
      <c r="Q210" s="805"/>
      <c r="R210" s="805"/>
      <c r="S210" s="805"/>
      <c r="T210" s="805"/>
      <c r="U210" s="805"/>
      <c r="V210" s="805"/>
      <c r="W210" s="805"/>
      <c r="X210" s="805"/>
      <c r="Y210" s="805"/>
      <c r="Z210" s="805"/>
      <c r="AA210" s="805"/>
      <c r="AB210" s="805"/>
      <c r="AC210" s="805"/>
      <c r="AD210" s="805"/>
      <c r="AE210" s="805"/>
      <c r="AF210" s="805"/>
      <c r="AG210" s="805"/>
      <c r="AH210" s="805"/>
      <c r="AI210" s="805"/>
      <c r="AJ210" s="805"/>
      <c r="AK210" s="805"/>
      <c r="AL210" s="805"/>
      <c r="AM210" s="805"/>
      <c r="AN210" s="805"/>
      <c r="AO210" s="805"/>
      <c r="AP210" s="805"/>
      <c r="AQ210" s="805"/>
      <c r="AR210" s="805"/>
    </row>
    <row r="211" spans="4:44">
      <c r="D211" s="803"/>
      <c r="E211" s="803"/>
      <c r="F211" s="806"/>
      <c r="G211" s="804"/>
      <c r="H211" s="804"/>
      <c r="I211" s="805"/>
      <c r="J211" s="805"/>
      <c r="K211" s="805"/>
      <c r="L211" s="805"/>
      <c r="M211" s="805"/>
      <c r="N211" s="805"/>
      <c r="O211" s="805"/>
      <c r="P211" s="805"/>
      <c r="Q211" s="805"/>
      <c r="R211" s="805"/>
      <c r="S211" s="805"/>
      <c r="T211" s="805"/>
      <c r="U211" s="805"/>
      <c r="V211" s="805"/>
      <c r="W211" s="805"/>
      <c r="X211" s="805"/>
      <c r="Y211" s="805"/>
      <c r="Z211" s="805"/>
      <c r="AA211" s="805"/>
      <c r="AB211" s="805"/>
      <c r="AC211" s="805"/>
      <c r="AD211" s="805"/>
      <c r="AE211" s="805"/>
      <c r="AF211" s="805"/>
      <c r="AG211" s="805"/>
      <c r="AH211" s="805"/>
      <c r="AI211" s="805"/>
      <c r="AJ211" s="805"/>
      <c r="AK211" s="805"/>
      <c r="AL211" s="805"/>
      <c r="AM211" s="805"/>
      <c r="AN211" s="805"/>
      <c r="AO211" s="805"/>
      <c r="AP211" s="805"/>
      <c r="AQ211" s="805"/>
      <c r="AR211" s="805"/>
    </row>
    <row r="212" spans="4:44">
      <c r="D212" s="803"/>
      <c r="E212" s="803"/>
      <c r="F212" s="806"/>
      <c r="G212" s="804"/>
      <c r="H212" s="804"/>
      <c r="I212" s="805"/>
      <c r="J212" s="805"/>
      <c r="K212" s="805"/>
      <c r="L212" s="805"/>
      <c r="M212" s="805"/>
      <c r="N212" s="805"/>
      <c r="O212" s="805"/>
      <c r="P212" s="805"/>
      <c r="Q212" s="805"/>
      <c r="R212" s="805"/>
      <c r="S212" s="805"/>
      <c r="T212" s="805"/>
      <c r="U212" s="805"/>
      <c r="V212" s="805"/>
      <c r="W212" s="805"/>
      <c r="X212" s="805"/>
      <c r="Y212" s="805"/>
      <c r="Z212" s="805"/>
      <c r="AA212" s="805"/>
      <c r="AB212" s="805"/>
      <c r="AC212" s="805"/>
      <c r="AD212" s="805"/>
      <c r="AE212" s="805"/>
      <c r="AF212" s="805"/>
      <c r="AG212" s="805"/>
      <c r="AH212" s="805"/>
      <c r="AI212" s="805"/>
      <c r="AJ212" s="805"/>
      <c r="AK212" s="805"/>
      <c r="AL212" s="805"/>
      <c r="AM212" s="805"/>
      <c r="AN212" s="805"/>
      <c r="AO212" s="805"/>
      <c r="AP212" s="805"/>
      <c r="AQ212" s="805"/>
      <c r="AR212" s="805"/>
    </row>
    <row r="213" spans="4:44">
      <c r="D213" s="803"/>
      <c r="E213" s="803"/>
      <c r="F213" s="806"/>
      <c r="G213" s="804"/>
      <c r="H213" s="804"/>
      <c r="I213" s="805"/>
      <c r="J213" s="805"/>
      <c r="K213" s="805"/>
      <c r="L213" s="805"/>
      <c r="M213" s="805"/>
      <c r="N213" s="805"/>
      <c r="O213" s="805"/>
      <c r="P213" s="805"/>
      <c r="Q213" s="805"/>
      <c r="R213" s="805"/>
      <c r="S213" s="805"/>
      <c r="T213" s="805"/>
      <c r="U213" s="805"/>
      <c r="V213" s="805"/>
      <c r="W213" s="805"/>
      <c r="X213" s="805"/>
      <c r="Y213" s="805"/>
      <c r="Z213" s="805"/>
      <c r="AA213" s="805"/>
      <c r="AB213" s="805"/>
      <c r="AC213" s="805"/>
      <c r="AD213" s="805"/>
      <c r="AE213" s="805"/>
      <c r="AF213" s="805"/>
      <c r="AG213" s="805"/>
      <c r="AH213" s="805"/>
      <c r="AI213" s="805"/>
      <c r="AJ213" s="805"/>
      <c r="AK213" s="805"/>
      <c r="AL213" s="805"/>
      <c r="AM213" s="805"/>
      <c r="AN213" s="805"/>
      <c r="AO213" s="805"/>
      <c r="AP213" s="805"/>
      <c r="AQ213" s="805"/>
      <c r="AR213" s="805"/>
    </row>
    <row r="214" spans="4:44">
      <c r="D214" s="803"/>
      <c r="E214" s="803"/>
      <c r="F214" s="806"/>
      <c r="G214" s="804"/>
      <c r="H214" s="804"/>
      <c r="I214" s="805"/>
      <c r="J214" s="805"/>
      <c r="K214" s="805"/>
      <c r="L214" s="805"/>
      <c r="M214" s="805"/>
      <c r="N214" s="805"/>
      <c r="O214" s="805"/>
      <c r="P214" s="805"/>
      <c r="Q214" s="805"/>
      <c r="R214" s="805"/>
      <c r="S214" s="805"/>
      <c r="T214" s="805"/>
      <c r="U214" s="805"/>
      <c r="V214" s="805"/>
      <c r="W214" s="805"/>
      <c r="X214" s="805"/>
      <c r="Y214" s="805"/>
      <c r="Z214" s="805"/>
      <c r="AA214" s="805"/>
      <c r="AB214" s="805"/>
      <c r="AC214" s="805"/>
      <c r="AD214" s="805"/>
      <c r="AE214" s="805"/>
      <c r="AF214" s="805"/>
      <c r="AG214" s="805"/>
      <c r="AH214" s="805"/>
      <c r="AI214" s="805"/>
      <c r="AJ214" s="805"/>
      <c r="AK214" s="805"/>
      <c r="AL214" s="805"/>
      <c r="AM214" s="805"/>
      <c r="AN214" s="805"/>
      <c r="AO214" s="805"/>
      <c r="AP214" s="805"/>
      <c r="AQ214" s="805"/>
      <c r="AR214" s="805"/>
    </row>
    <row r="215" spans="4:44">
      <c r="D215" s="803"/>
      <c r="E215" s="803"/>
      <c r="F215" s="806"/>
      <c r="G215" s="804"/>
      <c r="H215" s="804"/>
      <c r="I215" s="805"/>
      <c r="J215" s="805"/>
      <c r="K215" s="805"/>
      <c r="L215" s="805"/>
      <c r="M215" s="805"/>
      <c r="N215" s="805"/>
      <c r="O215" s="805"/>
      <c r="P215" s="805"/>
      <c r="Q215" s="805"/>
      <c r="R215" s="805"/>
      <c r="S215" s="805"/>
      <c r="T215" s="805"/>
      <c r="U215" s="805"/>
      <c r="V215" s="805"/>
      <c r="W215" s="805"/>
      <c r="X215" s="805"/>
      <c r="Y215" s="805"/>
      <c r="Z215" s="805"/>
      <c r="AA215" s="805"/>
      <c r="AB215" s="805"/>
      <c r="AC215" s="805"/>
      <c r="AD215" s="805"/>
      <c r="AE215" s="805"/>
      <c r="AF215" s="805"/>
      <c r="AG215" s="805"/>
      <c r="AH215" s="805"/>
      <c r="AI215" s="805"/>
      <c r="AJ215" s="805"/>
      <c r="AK215" s="805"/>
      <c r="AL215" s="805"/>
      <c r="AM215" s="805"/>
      <c r="AN215" s="805"/>
      <c r="AO215" s="805"/>
      <c r="AP215" s="805"/>
      <c r="AQ215" s="805"/>
      <c r="AR215" s="805"/>
    </row>
    <row r="216" spans="4:44">
      <c r="D216" s="803"/>
      <c r="E216" s="803"/>
      <c r="F216" s="806"/>
      <c r="G216" s="804"/>
      <c r="H216" s="804"/>
      <c r="I216" s="805"/>
      <c r="J216" s="805"/>
      <c r="K216" s="805"/>
      <c r="L216" s="805"/>
      <c r="M216" s="805"/>
      <c r="N216" s="805"/>
      <c r="O216" s="805"/>
      <c r="P216" s="805"/>
      <c r="Q216" s="805"/>
      <c r="R216" s="805"/>
      <c r="S216" s="805"/>
      <c r="T216" s="805"/>
      <c r="U216" s="805"/>
      <c r="V216" s="805"/>
      <c r="W216" s="805"/>
      <c r="X216" s="805"/>
      <c r="Y216" s="805"/>
      <c r="Z216" s="805"/>
      <c r="AA216" s="805"/>
      <c r="AB216" s="805"/>
      <c r="AC216" s="805"/>
      <c r="AD216" s="805"/>
      <c r="AE216" s="805"/>
      <c r="AF216" s="805"/>
      <c r="AG216" s="805"/>
      <c r="AH216" s="805"/>
      <c r="AI216" s="805"/>
      <c r="AJ216" s="805"/>
      <c r="AK216" s="805"/>
      <c r="AL216" s="805"/>
      <c r="AM216" s="805"/>
      <c r="AN216" s="805"/>
      <c r="AO216" s="805"/>
      <c r="AP216" s="805"/>
      <c r="AQ216" s="805"/>
      <c r="AR216" s="805"/>
    </row>
    <row r="217" spans="4:44">
      <c r="D217" s="803"/>
      <c r="E217" s="803"/>
      <c r="F217" s="806"/>
      <c r="G217" s="804"/>
      <c r="H217" s="804"/>
      <c r="I217" s="805"/>
      <c r="J217" s="805"/>
      <c r="K217" s="805"/>
      <c r="L217" s="805"/>
      <c r="M217" s="805"/>
      <c r="N217" s="805"/>
      <c r="O217" s="805"/>
      <c r="P217" s="805"/>
      <c r="Q217" s="805"/>
      <c r="R217" s="805"/>
      <c r="S217" s="805"/>
      <c r="T217" s="805"/>
      <c r="U217" s="805"/>
      <c r="V217" s="805"/>
      <c r="W217" s="805"/>
      <c r="X217" s="805"/>
      <c r="Y217" s="805"/>
      <c r="Z217" s="805"/>
      <c r="AA217" s="805"/>
      <c r="AB217" s="805"/>
      <c r="AC217" s="805"/>
      <c r="AD217" s="805"/>
      <c r="AE217" s="805"/>
      <c r="AF217" s="805"/>
      <c r="AG217" s="805"/>
      <c r="AH217" s="805"/>
      <c r="AI217" s="805"/>
      <c r="AJ217" s="805"/>
      <c r="AK217" s="805"/>
      <c r="AL217" s="805"/>
      <c r="AM217" s="805"/>
      <c r="AN217" s="805"/>
      <c r="AO217" s="805"/>
      <c r="AP217" s="805"/>
      <c r="AQ217" s="805"/>
      <c r="AR217" s="805"/>
    </row>
    <row r="218" spans="4:44">
      <c r="D218" s="803"/>
      <c r="E218" s="803"/>
      <c r="F218" s="806"/>
      <c r="G218" s="804"/>
      <c r="H218" s="804"/>
      <c r="I218" s="805"/>
      <c r="J218" s="805"/>
      <c r="K218" s="805"/>
      <c r="L218" s="805"/>
      <c r="M218" s="805"/>
      <c r="N218" s="805"/>
      <c r="O218" s="805"/>
      <c r="P218" s="805"/>
      <c r="Q218" s="805"/>
      <c r="R218" s="805"/>
      <c r="S218" s="805"/>
      <c r="T218" s="805"/>
      <c r="U218" s="805"/>
      <c r="V218" s="805"/>
      <c r="W218" s="805"/>
      <c r="X218" s="805"/>
      <c r="Y218" s="805"/>
      <c r="Z218" s="805"/>
      <c r="AA218" s="805"/>
      <c r="AB218" s="805"/>
      <c r="AC218" s="805"/>
      <c r="AD218" s="805"/>
      <c r="AE218" s="805"/>
      <c r="AF218" s="805"/>
      <c r="AG218" s="805"/>
      <c r="AH218" s="805"/>
      <c r="AI218" s="805"/>
      <c r="AJ218" s="805"/>
      <c r="AK218" s="805"/>
      <c r="AL218" s="805"/>
      <c r="AM218" s="805"/>
      <c r="AN218" s="805"/>
      <c r="AO218" s="805"/>
      <c r="AP218" s="805"/>
      <c r="AQ218" s="805"/>
      <c r="AR218" s="805"/>
    </row>
    <row r="219" spans="4:44">
      <c r="D219" s="803"/>
      <c r="E219" s="803"/>
      <c r="F219" s="806"/>
      <c r="G219" s="804"/>
      <c r="H219" s="804"/>
      <c r="I219" s="805"/>
      <c r="J219" s="805"/>
      <c r="K219" s="805"/>
      <c r="L219" s="805"/>
      <c r="M219" s="805"/>
      <c r="N219" s="805"/>
      <c r="O219" s="805"/>
      <c r="P219" s="805"/>
      <c r="Q219" s="805"/>
      <c r="R219" s="805"/>
      <c r="S219" s="805"/>
      <c r="T219" s="805"/>
      <c r="U219" s="805"/>
      <c r="V219" s="805"/>
      <c r="W219" s="805"/>
      <c r="X219" s="805"/>
      <c r="Y219" s="805"/>
      <c r="Z219" s="805"/>
      <c r="AA219" s="805"/>
      <c r="AB219" s="805"/>
      <c r="AC219" s="805"/>
      <c r="AD219" s="805"/>
      <c r="AE219" s="805"/>
      <c r="AF219" s="805"/>
      <c r="AG219" s="805"/>
      <c r="AH219" s="805"/>
      <c r="AI219" s="805"/>
      <c r="AJ219" s="805"/>
      <c r="AK219" s="805"/>
      <c r="AL219" s="805"/>
      <c r="AM219" s="805"/>
      <c r="AN219" s="805"/>
      <c r="AO219" s="805"/>
      <c r="AP219" s="805"/>
      <c r="AQ219" s="805"/>
      <c r="AR219" s="805"/>
    </row>
    <row r="220" spans="4:44">
      <c r="D220" s="803"/>
      <c r="E220" s="803"/>
      <c r="F220" s="806"/>
      <c r="G220" s="804"/>
      <c r="H220" s="804"/>
      <c r="I220" s="805"/>
      <c r="J220" s="805"/>
      <c r="K220" s="805"/>
      <c r="L220" s="805"/>
      <c r="M220" s="805"/>
      <c r="N220" s="805"/>
      <c r="O220" s="805"/>
      <c r="P220" s="805"/>
      <c r="Q220" s="805"/>
      <c r="R220" s="805"/>
      <c r="S220" s="805"/>
      <c r="T220" s="805"/>
      <c r="U220" s="805"/>
      <c r="V220" s="805"/>
      <c r="W220" s="805"/>
      <c r="X220" s="805"/>
      <c r="Y220" s="805"/>
      <c r="Z220" s="805"/>
      <c r="AA220" s="805"/>
      <c r="AB220" s="805"/>
      <c r="AC220" s="805"/>
      <c r="AD220" s="805"/>
      <c r="AE220" s="805"/>
      <c r="AF220" s="805"/>
      <c r="AG220" s="805"/>
      <c r="AH220" s="805"/>
      <c r="AI220" s="805"/>
      <c r="AJ220" s="805"/>
      <c r="AK220" s="805"/>
      <c r="AL220" s="805"/>
      <c r="AM220" s="805"/>
      <c r="AN220" s="805"/>
      <c r="AO220" s="805"/>
      <c r="AP220" s="805"/>
      <c r="AQ220" s="805"/>
      <c r="AR220" s="805"/>
    </row>
    <row r="221" spans="4:44">
      <c r="D221" s="803"/>
      <c r="E221" s="803"/>
      <c r="F221" s="806"/>
      <c r="G221" s="804"/>
      <c r="H221" s="804"/>
      <c r="I221" s="805"/>
      <c r="J221" s="805"/>
      <c r="K221" s="805"/>
      <c r="L221" s="805"/>
      <c r="M221" s="805"/>
      <c r="N221" s="805"/>
      <c r="O221" s="805"/>
      <c r="P221" s="805"/>
      <c r="Q221" s="805"/>
      <c r="R221" s="805"/>
      <c r="S221" s="805"/>
      <c r="T221" s="805"/>
      <c r="U221" s="805"/>
      <c r="V221" s="805"/>
      <c r="W221" s="805"/>
      <c r="X221" s="805"/>
      <c r="Y221" s="805"/>
      <c r="Z221" s="805"/>
      <c r="AA221" s="805"/>
      <c r="AB221" s="805"/>
      <c r="AC221" s="805"/>
      <c r="AD221" s="805"/>
      <c r="AE221" s="805"/>
      <c r="AF221" s="805"/>
      <c r="AG221" s="805"/>
      <c r="AH221" s="805"/>
      <c r="AI221" s="805"/>
      <c r="AJ221" s="805"/>
      <c r="AK221" s="805"/>
      <c r="AL221" s="805"/>
      <c r="AM221" s="805"/>
      <c r="AN221" s="805"/>
      <c r="AO221" s="805"/>
      <c r="AP221" s="805"/>
      <c r="AQ221" s="805"/>
      <c r="AR221" s="805"/>
    </row>
    <row r="222" spans="4:44">
      <c r="D222" s="803"/>
      <c r="E222" s="803"/>
      <c r="F222" s="806"/>
      <c r="G222" s="804"/>
      <c r="H222" s="804"/>
      <c r="I222" s="805"/>
      <c r="J222" s="805"/>
      <c r="K222" s="805"/>
      <c r="L222" s="805"/>
      <c r="M222" s="805"/>
      <c r="N222" s="805"/>
      <c r="O222" s="805"/>
      <c r="P222" s="805"/>
      <c r="Q222" s="805"/>
      <c r="R222" s="805"/>
      <c r="S222" s="805"/>
      <c r="T222" s="805"/>
      <c r="U222" s="805"/>
      <c r="V222" s="805"/>
      <c r="W222" s="805"/>
      <c r="X222" s="805"/>
      <c r="Y222" s="805"/>
      <c r="Z222" s="805"/>
      <c r="AA222" s="805"/>
      <c r="AB222" s="805"/>
      <c r="AC222" s="805"/>
      <c r="AD222" s="805"/>
      <c r="AE222" s="805"/>
      <c r="AF222" s="805"/>
      <c r="AG222" s="805"/>
      <c r="AH222" s="805"/>
      <c r="AI222" s="805"/>
      <c r="AJ222" s="805"/>
      <c r="AK222" s="805"/>
      <c r="AL222" s="805"/>
      <c r="AM222" s="805"/>
      <c r="AN222" s="805"/>
      <c r="AO222" s="805"/>
      <c r="AP222" s="805"/>
      <c r="AQ222" s="805"/>
      <c r="AR222" s="805"/>
    </row>
    <row r="223" spans="4:44">
      <c r="D223" s="803"/>
      <c r="E223" s="803"/>
      <c r="F223" s="806"/>
      <c r="G223" s="804"/>
      <c r="H223" s="804"/>
      <c r="I223" s="805"/>
      <c r="J223" s="805"/>
      <c r="K223" s="805"/>
      <c r="L223" s="805"/>
      <c r="M223" s="805"/>
      <c r="N223" s="805"/>
      <c r="O223" s="805"/>
      <c r="P223" s="805"/>
      <c r="Q223" s="805"/>
      <c r="R223" s="805"/>
      <c r="S223" s="805"/>
      <c r="T223" s="805"/>
      <c r="U223" s="805"/>
      <c r="V223" s="805"/>
      <c r="W223" s="805"/>
      <c r="X223" s="805"/>
      <c r="Y223" s="805"/>
      <c r="Z223" s="805"/>
      <c r="AA223" s="805"/>
      <c r="AB223" s="805"/>
      <c r="AC223" s="805"/>
      <c r="AD223" s="805"/>
      <c r="AE223" s="805"/>
      <c r="AF223" s="805"/>
      <c r="AG223" s="805"/>
      <c r="AH223" s="805"/>
      <c r="AI223" s="805"/>
      <c r="AJ223" s="805"/>
      <c r="AK223" s="805"/>
      <c r="AL223" s="805"/>
      <c r="AM223" s="805"/>
      <c r="AN223" s="805"/>
      <c r="AO223" s="805"/>
      <c r="AP223" s="805"/>
      <c r="AQ223" s="805"/>
      <c r="AR223" s="805"/>
    </row>
    <row r="224" spans="4:44">
      <c r="D224" s="803"/>
      <c r="E224" s="803"/>
      <c r="F224" s="806"/>
      <c r="G224" s="804"/>
      <c r="H224" s="804"/>
      <c r="I224" s="805"/>
      <c r="J224" s="805"/>
      <c r="K224" s="805"/>
      <c r="L224" s="805"/>
      <c r="M224" s="805"/>
      <c r="N224" s="805"/>
      <c r="O224" s="805"/>
      <c r="P224" s="805"/>
      <c r="Q224" s="805"/>
      <c r="R224" s="805"/>
      <c r="S224" s="805"/>
      <c r="T224" s="805"/>
      <c r="U224" s="805"/>
      <c r="V224" s="805"/>
      <c r="W224" s="805"/>
      <c r="X224" s="805"/>
      <c r="Y224" s="805"/>
      <c r="Z224" s="805"/>
      <c r="AA224" s="805"/>
      <c r="AB224" s="805"/>
      <c r="AC224" s="805"/>
      <c r="AD224" s="805"/>
      <c r="AE224" s="805"/>
      <c r="AF224" s="805"/>
      <c r="AG224" s="805"/>
      <c r="AH224" s="805"/>
      <c r="AI224" s="805"/>
      <c r="AJ224" s="805"/>
      <c r="AK224" s="805"/>
      <c r="AL224" s="805"/>
      <c r="AM224" s="805"/>
      <c r="AN224" s="805"/>
      <c r="AO224" s="805"/>
      <c r="AP224" s="805"/>
      <c r="AQ224" s="805"/>
      <c r="AR224" s="805"/>
    </row>
    <row r="225" spans="4:44">
      <c r="D225" s="803"/>
      <c r="E225" s="803"/>
      <c r="F225" s="806"/>
      <c r="G225" s="804"/>
      <c r="H225" s="804"/>
      <c r="I225" s="805"/>
      <c r="J225" s="805"/>
      <c r="K225" s="805"/>
      <c r="L225" s="805"/>
      <c r="M225" s="805"/>
      <c r="N225" s="805"/>
      <c r="O225" s="805"/>
      <c r="P225" s="805"/>
      <c r="Q225" s="805"/>
      <c r="R225" s="805"/>
      <c r="S225" s="805"/>
      <c r="T225" s="805"/>
      <c r="U225" s="805"/>
      <c r="V225" s="805"/>
      <c r="W225" s="805"/>
      <c r="X225" s="805"/>
      <c r="Y225" s="805"/>
      <c r="Z225" s="805"/>
      <c r="AA225" s="805"/>
      <c r="AB225" s="805"/>
      <c r="AC225" s="805"/>
      <c r="AD225" s="805"/>
      <c r="AE225" s="805"/>
      <c r="AF225" s="805"/>
      <c r="AG225" s="805"/>
      <c r="AH225" s="805"/>
      <c r="AI225" s="805"/>
      <c r="AJ225" s="805"/>
      <c r="AK225" s="805"/>
      <c r="AL225" s="805"/>
      <c r="AM225" s="805"/>
      <c r="AN225" s="805"/>
      <c r="AO225" s="805"/>
      <c r="AP225" s="805"/>
      <c r="AQ225" s="805"/>
      <c r="AR225" s="805"/>
    </row>
    <row r="226" spans="4:44">
      <c r="D226" s="803"/>
      <c r="E226" s="803"/>
      <c r="F226" s="806"/>
      <c r="G226" s="804"/>
      <c r="H226" s="804"/>
      <c r="I226" s="805"/>
      <c r="J226" s="805"/>
      <c r="K226" s="805"/>
      <c r="L226" s="805"/>
      <c r="M226" s="805"/>
      <c r="N226" s="805"/>
      <c r="O226" s="805"/>
      <c r="P226" s="805"/>
      <c r="Q226" s="805"/>
      <c r="R226" s="805"/>
      <c r="S226" s="805"/>
      <c r="T226" s="805"/>
      <c r="U226" s="805"/>
      <c r="V226" s="805"/>
      <c r="W226" s="805"/>
      <c r="X226" s="805"/>
      <c r="Y226" s="805"/>
      <c r="Z226" s="805"/>
      <c r="AA226" s="805"/>
      <c r="AB226" s="805"/>
      <c r="AC226" s="805"/>
      <c r="AD226" s="805"/>
      <c r="AE226" s="805"/>
      <c r="AF226" s="805"/>
      <c r="AG226" s="805"/>
      <c r="AH226" s="805"/>
      <c r="AI226" s="805"/>
      <c r="AJ226" s="805"/>
      <c r="AK226" s="805"/>
      <c r="AL226" s="805"/>
      <c r="AM226" s="805"/>
      <c r="AN226" s="805"/>
      <c r="AO226" s="805"/>
      <c r="AP226" s="805"/>
      <c r="AQ226" s="805"/>
      <c r="AR226" s="805"/>
    </row>
    <row r="227" spans="4:44">
      <c r="D227" s="803"/>
      <c r="E227" s="803"/>
      <c r="F227" s="806"/>
      <c r="G227" s="804"/>
      <c r="H227" s="804"/>
      <c r="I227" s="805"/>
      <c r="J227" s="805"/>
      <c r="K227" s="805"/>
      <c r="L227" s="805"/>
      <c r="M227" s="805"/>
      <c r="N227" s="805"/>
      <c r="O227" s="805"/>
      <c r="P227" s="805"/>
      <c r="Q227" s="805"/>
      <c r="R227" s="805"/>
      <c r="S227" s="805"/>
      <c r="T227" s="805"/>
      <c r="U227" s="805"/>
      <c r="V227" s="805"/>
      <c r="W227" s="805"/>
      <c r="X227" s="805"/>
      <c r="Y227" s="805"/>
      <c r="Z227" s="805"/>
      <c r="AA227" s="805"/>
      <c r="AB227" s="805"/>
      <c r="AC227" s="805"/>
      <c r="AD227" s="805"/>
      <c r="AE227" s="805"/>
      <c r="AF227" s="805"/>
      <c r="AG227" s="805"/>
      <c r="AH227" s="805"/>
      <c r="AI227" s="805"/>
      <c r="AJ227" s="805"/>
      <c r="AK227" s="805"/>
      <c r="AL227" s="805"/>
      <c r="AM227" s="805"/>
      <c r="AN227" s="805"/>
      <c r="AO227" s="805"/>
      <c r="AP227" s="805"/>
      <c r="AQ227" s="805"/>
      <c r="AR227" s="805"/>
    </row>
    <row r="228" spans="4:44">
      <c r="D228" s="803"/>
      <c r="E228" s="803"/>
      <c r="F228" s="806"/>
      <c r="G228" s="804"/>
      <c r="H228" s="804"/>
      <c r="I228" s="805"/>
      <c r="J228" s="805"/>
      <c r="K228" s="805"/>
      <c r="L228" s="805"/>
      <c r="M228" s="805"/>
      <c r="N228" s="805"/>
      <c r="O228" s="805"/>
      <c r="P228" s="805"/>
      <c r="Q228" s="805"/>
      <c r="R228" s="805"/>
      <c r="S228" s="805"/>
      <c r="T228" s="805"/>
      <c r="U228" s="805"/>
      <c r="V228" s="805"/>
      <c r="W228" s="805"/>
      <c r="X228" s="805"/>
      <c r="Y228" s="805"/>
      <c r="Z228" s="805"/>
      <c r="AA228" s="805"/>
      <c r="AB228" s="805"/>
      <c r="AC228" s="805"/>
      <c r="AD228" s="805"/>
      <c r="AE228" s="805"/>
      <c r="AF228" s="805"/>
      <c r="AG228" s="805"/>
      <c r="AH228" s="805"/>
      <c r="AI228" s="805"/>
      <c r="AJ228" s="805"/>
      <c r="AK228" s="805"/>
      <c r="AL228" s="805"/>
      <c r="AM228" s="805"/>
      <c r="AN228" s="805"/>
      <c r="AO228" s="805"/>
      <c r="AP228" s="805"/>
      <c r="AQ228" s="805"/>
      <c r="AR228" s="805"/>
    </row>
    <row r="229" spans="4:44">
      <c r="D229" s="803"/>
      <c r="E229" s="803"/>
      <c r="F229" s="806"/>
      <c r="G229" s="804"/>
      <c r="H229" s="804"/>
      <c r="I229" s="805"/>
      <c r="J229" s="805"/>
      <c r="K229" s="805"/>
      <c r="L229" s="805"/>
      <c r="M229" s="805"/>
      <c r="N229" s="805"/>
      <c r="O229" s="805"/>
      <c r="P229" s="805"/>
      <c r="Q229" s="805"/>
      <c r="R229" s="805"/>
      <c r="S229" s="805"/>
      <c r="T229" s="805"/>
      <c r="U229" s="805"/>
      <c r="V229" s="805"/>
      <c r="W229" s="805"/>
      <c r="X229" s="805"/>
      <c r="Y229" s="805"/>
      <c r="Z229" s="805"/>
      <c r="AA229" s="805"/>
      <c r="AB229" s="805"/>
      <c r="AC229" s="805"/>
      <c r="AD229" s="805"/>
      <c r="AE229" s="805"/>
      <c r="AF229" s="805"/>
      <c r="AG229" s="805"/>
      <c r="AH229" s="805"/>
      <c r="AI229" s="805"/>
      <c r="AJ229" s="805"/>
      <c r="AK229" s="805"/>
      <c r="AL229" s="805"/>
      <c r="AM229" s="805"/>
      <c r="AN229" s="805"/>
      <c r="AO229" s="805"/>
      <c r="AP229" s="805"/>
      <c r="AQ229" s="805"/>
      <c r="AR229" s="805"/>
    </row>
    <row r="230" spans="4:44">
      <c r="D230" s="803"/>
      <c r="E230" s="803"/>
      <c r="F230" s="806"/>
      <c r="G230" s="804"/>
      <c r="H230" s="804"/>
      <c r="I230" s="805"/>
      <c r="J230" s="805"/>
      <c r="K230" s="805"/>
      <c r="L230" s="805"/>
      <c r="M230" s="805"/>
      <c r="N230" s="805"/>
      <c r="O230" s="805"/>
      <c r="P230" s="805"/>
      <c r="Q230" s="805"/>
      <c r="R230" s="805"/>
      <c r="S230" s="805"/>
      <c r="T230" s="805"/>
      <c r="U230" s="805"/>
      <c r="V230" s="805"/>
      <c r="W230" s="805"/>
      <c r="X230" s="805"/>
      <c r="Y230" s="805"/>
      <c r="Z230" s="805"/>
      <c r="AA230" s="805"/>
      <c r="AB230" s="805"/>
      <c r="AC230" s="805"/>
      <c r="AD230" s="805"/>
      <c r="AE230" s="805"/>
      <c r="AF230" s="805"/>
      <c r="AG230" s="805"/>
      <c r="AH230" s="805"/>
      <c r="AI230" s="805"/>
      <c r="AJ230" s="805"/>
      <c r="AK230" s="805"/>
      <c r="AL230" s="805"/>
      <c r="AM230" s="805"/>
      <c r="AN230" s="805"/>
      <c r="AO230" s="805"/>
      <c r="AP230" s="805"/>
      <c r="AQ230" s="805"/>
      <c r="AR230" s="805"/>
    </row>
    <row r="231" spans="4:44">
      <c r="D231" s="803"/>
      <c r="E231" s="803"/>
      <c r="F231" s="806"/>
      <c r="G231" s="804"/>
      <c r="H231" s="804"/>
      <c r="I231" s="805"/>
      <c r="J231" s="805"/>
      <c r="K231" s="805"/>
      <c r="L231" s="805"/>
      <c r="M231" s="805"/>
      <c r="N231" s="805"/>
      <c r="O231" s="805"/>
      <c r="P231" s="805"/>
      <c r="Q231" s="805"/>
      <c r="R231" s="805"/>
      <c r="S231" s="805"/>
      <c r="T231" s="805"/>
      <c r="U231" s="805"/>
      <c r="V231" s="805"/>
      <c r="W231" s="805"/>
      <c r="X231" s="805"/>
      <c r="Y231" s="805"/>
      <c r="Z231" s="805"/>
      <c r="AA231" s="805"/>
      <c r="AB231" s="805"/>
      <c r="AC231" s="805"/>
      <c r="AD231" s="805"/>
      <c r="AE231" s="805"/>
      <c r="AF231" s="805"/>
      <c r="AG231" s="805"/>
      <c r="AH231" s="805"/>
      <c r="AI231" s="805"/>
      <c r="AJ231" s="805"/>
      <c r="AK231" s="805"/>
      <c r="AL231" s="805"/>
      <c r="AM231" s="805"/>
      <c r="AN231" s="805"/>
      <c r="AO231" s="805"/>
      <c r="AP231" s="805"/>
      <c r="AQ231" s="805"/>
      <c r="AR231" s="805"/>
    </row>
    <row r="232" spans="4:44">
      <c r="D232" s="803"/>
      <c r="E232" s="803"/>
      <c r="F232" s="806"/>
      <c r="G232" s="804"/>
      <c r="H232" s="804"/>
      <c r="I232" s="805"/>
      <c r="J232" s="805"/>
      <c r="K232" s="805"/>
      <c r="L232" s="805"/>
      <c r="M232" s="805"/>
      <c r="N232" s="805"/>
      <c r="O232" s="805"/>
      <c r="P232" s="805"/>
      <c r="Q232" s="805"/>
      <c r="R232" s="805"/>
      <c r="S232" s="805"/>
      <c r="T232" s="805"/>
      <c r="U232" s="805"/>
      <c r="V232" s="805"/>
      <c r="W232" s="805"/>
      <c r="X232" s="805"/>
      <c r="Y232" s="805"/>
      <c r="Z232" s="805"/>
      <c r="AA232" s="805"/>
      <c r="AB232" s="805"/>
      <c r="AC232" s="805"/>
      <c r="AD232" s="805"/>
      <c r="AE232" s="805"/>
      <c r="AF232" s="805"/>
      <c r="AG232" s="805"/>
      <c r="AH232" s="805"/>
      <c r="AI232" s="805"/>
      <c r="AJ232" s="805"/>
      <c r="AK232" s="805"/>
      <c r="AL232" s="805"/>
      <c r="AM232" s="805"/>
      <c r="AN232" s="805"/>
      <c r="AO232" s="805"/>
      <c r="AP232" s="805"/>
      <c r="AQ232" s="805"/>
      <c r="AR232" s="805"/>
    </row>
    <row r="233" spans="4:44">
      <c r="D233" s="803"/>
      <c r="E233" s="803"/>
      <c r="F233" s="806"/>
      <c r="G233" s="804"/>
      <c r="H233" s="804"/>
      <c r="I233" s="805"/>
      <c r="J233" s="805"/>
      <c r="K233" s="805"/>
      <c r="L233" s="805"/>
      <c r="M233" s="805"/>
      <c r="N233" s="805"/>
      <c r="O233" s="805"/>
      <c r="P233" s="805"/>
      <c r="Q233" s="805"/>
      <c r="R233" s="805"/>
      <c r="S233" s="805"/>
      <c r="T233" s="805"/>
      <c r="U233" s="805"/>
      <c r="V233" s="805"/>
      <c r="W233" s="805"/>
      <c r="X233" s="805"/>
      <c r="Y233" s="805"/>
      <c r="Z233" s="805"/>
      <c r="AA233" s="805"/>
      <c r="AB233" s="805"/>
      <c r="AC233" s="805"/>
      <c r="AD233" s="805"/>
      <c r="AE233" s="805"/>
      <c r="AF233" s="805"/>
      <c r="AG233" s="805"/>
      <c r="AH233" s="805"/>
      <c r="AI233" s="805"/>
      <c r="AJ233" s="805"/>
      <c r="AK233" s="805"/>
      <c r="AL233" s="805"/>
      <c r="AM233" s="805"/>
      <c r="AN233" s="805"/>
      <c r="AO233" s="805"/>
      <c r="AP233" s="805"/>
      <c r="AQ233" s="805"/>
      <c r="AR233" s="805"/>
    </row>
    <row r="234" spans="4:44">
      <c r="D234" s="803"/>
      <c r="E234" s="803"/>
      <c r="F234" s="806"/>
      <c r="G234" s="804"/>
      <c r="H234" s="804"/>
      <c r="I234" s="805"/>
      <c r="J234" s="805"/>
      <c r="K234" s="805"/>
      <c r="L234" s="805"/>
      <c r="M234" s="805"/>
      <c r="N234" s="805"/>
      <c r="O234" s="805"/>
      <c r="P234" s="805"/>
      <c r="Q234" s="805"/>
      <c r="R234" s="805"/>
      <c r="S234" s="805"/>
      <c r="T234" s="805"/>
      <c r="U234" s="805"/>
      <c r="V234" s="805"/>
      <c r="W234" s="805"/>
      <c r="X234" s="805"/>
      <c r="Y234" s="805"/>
      <c r="Z234" s="805"/>
      <c r="AA234" s="805"/>
      <c r="AB234" s="805"/>
      <c r="AC234" s="805"/>
      <c r="AD234" s="805"/>
      <c r="AE234" s="805"/>
      <c r="AF234" s="805"/>
      <c r="AG234" s="805"/>
      <c r="AH234" s="805"/>
      <c r="AI234" s="805"/>
      <c r="AJ234" s="805"/>
      <c r="AK234" s="805"/>
      <c r="AL234" s="805"/>
      <c r="AM234" s="805"/>
      <c r="AN234" s="805"/>
      <c r="AO234" s="805"/>
      <c r="AP234" s="805"/>
      <c r="AQ234" s="805"/>
      <c r="AR234" s="805"/>
    </row>
    <row r="235" spans="4:44">
      <c r="D235" s="803"/>
      <c r="E235" s="803"/>
      <c r="F235" s="806"/>
      <c r="G235" s="804"/>
      <c r="H235" s="804"/>
      <c r="I235" s="805"/>
      <c r="J235" s="805"/>
      <c r="K235" s="805"/>
      <c r="L235" s="805"/>
      <c r="M235" s="805"/>
      <c r="N235" s="805"/>
      <c r="O235" s="805"/>
      <c r="P235" s="805"/>
      <c r="Q235" s="805"/>
      <c r="R235" s="805"/>
      <c r="S235" s="805"/>
      <c r="T235" s="805"/>
      <c r="U235" s="805"/>
      <c r="V235" s="805"/>
      <c r="W235" s="805"/>
      <c r="X235" s="805"/>
      <c r="Y235" s="805"/>
      <c r="Z235" s="805"/>
      <c r="AA235" s="805"/>
      <c r="AB235" s="805"/>
      <c r="AC235" s="805"/>
      <c r="AD235" s="805"/>
      <c r="AE235" s="805"/>
      <c r="AF235" s="805"/>
      <c r="AG235" s="805"/>
      <c r="AH235" s="805"/>
      <c r="AI235" s="805"/>
      <c r="AJ235" s="805"/>
      <c r="AK235" s="805"/>
      <c r="AL235" s="805"/>
      <c r="AM235" s="805"/>
      <c r="AN235" s="805"/>
      <c r="AO235" s="805"/>
      <c r="AP235" s="805"/>
      <c r="AQ235" s="805"/>
      <c r="AR235" s="805"/>
    </row>
    <row r="236" spans="4:44">
      <c r="D236" s="803"/>
      <c r="E236" s="803"/>
      <c r="F236" s="806"/>
      <c r="G236" s="804"/>
      <c r="H236" s="804"/>
      <c r="I236" s="805"/>
      <c r="J236" s="805"/>
      <c r="K236" s="805"/>
      <c r="L236" s="805"/>
      <c r="M236" s="805"/>
      <c r="N236" s="805"/>
      <c r="O236" s="805"/>
      <c r="P236" s="805"/>
      <c r="Q236" s="805"/>
      <c r="R236" s="805"/>
      <c r="S236" s="805"/>
      <c r="T236" s="805"/>
      <c r="U236" s="805"/>
      <c r="V236" s="805"/>
      <c r="W236" s="805"/>
      <c r="X236" s="805"/>
      <c r="Y236" s="805"/>
      <c r="Z236" s="805"/>
      <c r="AA236" s="805"/>
      <c r="AB236" s="805"/>
      <c r="AC236" s="805"/>
      <c r="AD236" s="805"/>
      <c r="AE236" s="805"/>
      <c r="AF236" s="805"/>
      <c r="AG236" s="805"/>
      <c r="AH236" s="805"/>
      <c r="AI236" s="805"/>
      <c r="AJ236" s="805"/>
      <c r="AK236" s="805"/>
      <c r="AL236" s="805"/>
      <c r="AM236" s="805"/>
      <c r="AN236" s="805"/>
      <c r="AO236" s="805"/>
      <c r="AP236" s="805"/>
      <c r="AQ236" s="805"/>
      <c r="AR236" s="805"/>
    </row>
    <row r="237" spans="4:44">
      <c r="D237" s="803"/>
      <c r="E237" s="803"/>
      <c r="F237" s="806"/>
      <c r="G237" s="804"/>
      <c r="H237" s="804"/>
      <c r="I237" s="805"/>
      <c r="J237" s="805"/>
      <c r="K237" s="805"/>
      <c r="L237" s="805"/>
      <c r="M237" s="805"/>
      <c r="N237" s="805"/>
      <c r="O237" s="805"/>
      <c r="P237" s="805"/>
      <c r="Q237" s="805"/>
      <c r="R237" s="805"/>
      <c r="S237" s="805"/>
      <c r="T237" s="805"/>
      <c r="U237" s="805"/>
      <c r="V237" s="805"/>
      <c r="W237" s="805"/>
      <c r="X237" s="805"/>
      <c r="Y237" s="805"/>
      <c r="Z237" s="805"/>
      <c r="AA237" s="805"/>
      <c r="AB237" s="805"/>
      <c r="AC237" s="805"/>
      <c r="AD237" s="805"/>
      <c r="AE237" s="805"/>
      <c r="AF237" s="805"/>
      <c r="AG237" s="805"/>
      <c r="AH237" s="805"/>
      <c r="AI237" s="805"/>
      <c r="AJ237" s="805"/>
      <c r="AK237" s="805"/>
      <c r="AL237" s="805"/>
      <c r="AM237" s="805"/>
      <c r="AN237" s="805"/>
      <c r="AO237" s="805"/>
      <c r="AP237" s="805"/>
      <c r="AQ237" s="805"/>
      <c r="AR237" s="805"/>
    </row>
    <row r="238" spans="4:44">
      <c r="D238" s="803"/>
      <c r="E238" s="803"/>
      <c r="F238" s="806"/>
      <c r="G238" s="804"/>
      <c r="H238" s="804"/>
      <c r="I238" s="805"/>
      <c r="J238" s="805"/>
      <c r="K238" s="805"/>
      <c r="L238" s="805"/>
      <c r="M238" s="805"/>
      <c r="N238" s="805"/>
      <c r="O238" s="805"/>
      <c r="P238" s="805"/>
      <c r="Q238" s="805"/>
      <c r="R238" s="805"/>
      <c r="S238" s="805"/>
      <c r="T238" s="805"/>
      <c r="U238" s="805"/>
      <c r="V238" s="805"/>
      <c r="W238" s="805"/>
      <c r="X238" s="805"/>
      <c r="Y238" s="805"/>
      <c r="Z238" s="805"/>
      <c r="AA238" s="805"/>
      <c r="AB238" s="805"/>
      <c r="AC238" s="805"/>
      <c r="AD238" s="805"/>
      <c r="AE238" s="805"/>
      <c r="AF238" s="805"/>
      <c r="AG238" s="805"/>
      <c r="AH238" s="805"/>
      <c r="AI238" s="805"/>
      <c r="AJ238" s="805"/>
      <c r="AK238" s="805"/>
      <c r="AL238" s="805"/>
      <c r="AM238" s="805"/>
      <c r="AN238" s="805"/>
      <c r="AO238" s="805"/>
      <c r="AP238" s="805"/>
      <c r="AQ238" s="805"/>
      <c r="AR238" s="805"/>
    </row>
    <row r="239" spans="4:44">
      <c r="D239" s="803"/>
      <c r="E239" s="803"/>
      <c r="F239" s="806"/>
      <c r="G239" s="804"/>
      <c r="H239" s="804"/>
      <c r="I239" s="805"/>
      <c r="J239" s="805"/>
      <c r="K239" s="805"/>
      <c r="L239" s="805"/>
      <c r="M239" s="805"/>
      <c r="N239" s="805"/>
      <c r="O239" s="805"/>
      <c r="P239" s="805"/>
      <c r="Q239" s="805"/>
      <c r="R239" s="805"/>
      <c r="S239" s="805"/>
      <c r="T239" s="805"/>
      <c r="U239" s="805"/>
      <c r="V239" s="805"/>
      <c r="W239" s="805"/>
      <c r="X239" s="805"/>
      <c r="Y239" s="805"/>
      <c r="Z239" s="805"/>
      <c r="AA239" s="805"/>
      <c r="AB239" s="805"/>
      <c r="AC239" s="805"/>
      <c r="AD239" s="805"/>
      <c r="AE239" s="805"/>
      <c r="AF239" s="805"/>
      <c r="AG239" s="805"/>
      <c r="AH239" s="805"/>
      <c r="AI239" s="805"/>
      <c r="AJ239" s="805"/>
      <c r="AK239" s="805"/>
      <c r="AL239" s="805"/>
      <c r="AM239" s="805"/>
      <c r="AN239" s="805"/>
      <c r="AO239" s="805"/>
      <c r="AP239" s="805"/>
      <c r="AQ239" s="805"/>
      <c r="AR239" s="805"/>
    </row>
    <row r="240" spans="4:44">
      <c r="D240" s="803"/>
      <c r="E240" s="803"/>
      <c r="F240" s="806"/>
      <c r="G240" s="804"/>
      <c r="H240" s="804"/>
      <c r="I240" s="805"/>
      <c r="J240" s="805"/>
      <c r="K240" s="805"/>
      <c r="L240" s="805"/>
      <c r="M240" s="805"/>
      <c r="N240" s="805"/>
      <c r="O240" s="805"/>
      <c r="P240" s="805"/>
      <c r="Q240" s="805"/>
      <c r="R240" s="805"/>
      <c r="S240" s="805"/>
      <c r="T240" s="805"/>
      <c r="U240" s="805"/>
      <c r="V240" s="805"/>
      <c r="W240" s="805"/>
      <c r="X240" s="805"/>
      <c r="Y240" s="805"/>
      <c r="Z240" s="805"/>
      <c r="AA240" s="805"/>
      <c r="AB240" s="805"/>
      <c r="AC240" s="805"/>
      <c r="AD240" s="805"/>
      <c r="AE240" s="805"/>
      <c r="AF240" s="805"/>
      <c r="AG240" s="805"/>
      <c r="AH240" s="805"/>
      <c r="AI240" s="805"/>
      <c r="AJ240" s="805"/>
      <c r="AK240" s="805"/>
      <c r="AL240" s="805"/>
      <c r="AM240" s="805"/>
      <c r="AN240" s="805"/>
      <c r="AO240" s="805"/>
      <c r="AP240" s="805"/>
      <c r="AQ240" s="805"/>
      <c r="AR240" s="805"/>
    </row>
    <row r="241" spans="4:44">
      <c r="D241" s="803"/>
      <c r="E241" s="803"/>
      <c r="F241" s="806"/>
      <c r="G241" s="804"/>
      <c r="H241" s="804"/>
      <c r="I241" s="805"/>
      <c r="J241" s="805"/>
      <c r="K241" s="805"/>
      <c r="L241" s="805"/>
      <c r="M241" s="805"/>
      <c r="N241" s="805"/>
      <c r="O241" s="805"/>
      <c r="P241" s="805"/>
      <c r="Q241" s="805"/>
      <c r="R241" s="805"/>
      <c r="S241" s="805"/>
      <c r="T241" s="805"/>
      <c r="U241" s="805"/>
      <c r="V241" s="805"/>
      <c r="W241" s="805"/>
      <c r="X241" s="805"/>
      <c r="Y241" s="805"/>
      <c r="Z241" s="805"/>
      <c r="AA241" s="805"/>
      <c r="AB241" s="805"/>
      <c r="AC241" s="805"/>
      <c r="AD241" s="805"/>
      <c r="AE241" s="805"/>
      <c r="AF241" s="805"/>
      <c r="AG241" s="805"/>
      <c r="AH241" s="805"/>
      <c r="AI241" s="805"/>
      <c r="AJ241" s="805"/>
      <c r="AK241" s="805"/>
      <c r="AL241" s="805"/>
      <c r="AM241" s="805"/>
      <c r="AN241" s="805"/>
      <c r="AO241" s="805"/>
      <c r="AP241" s="805"/>
      <c r="AQ241" s="805"/>
      <c r="AR241" s="805"/>
    </row>
    <row r="242" spans="4:44">
      <c r="D242" s="803"/>
      <c r="E242" s="803"/>
      <c r="F242" s="806"/>
      <c r="G242" s="804"/>
      <c r="H242" s="804"/>
      <c r="I242" s="805"/>
      <c r="J242" s="805"/>
      <c r="K242" s="805"/>
      <c r="L242" s="805"/>
      <c r="M242" s="805"/>
      <c r="N242" s="805"/>
      <c r="O242" s="805"/>
      <c r="P242" s="805"/>
      <c r="Q242" s="805"/>
      <c r="R242" s="805"/>
      <c r="S242" s="805"/>
      <c r="T242" s="805"/>
      <c r="U242" s="805"/>
      <c r="V242" s="805"/>
      <c r="W242" s="805"/>
      <c r="X242" s="805"/>
      <c r="Y242" s="805"/>
      <c r="Z242" s="805"/>
      <c r="AA242" s="805"/>
      <c r="AB242" s="805"/>
      <c r="AC242" s="805"/>
      <c r="AD242" s="805"/>
      <c r="AE242" s="805"/>
      <c r="AF242" s="805"/>
      <c r="AG242" s="805"/>
      <c r="AH242" s="805"/>
      <c r="AI242" s="805"/>
      <c r="AJ242" s="805"/>
      <c r="AK242" s="805"/>
      <c r="AL242" s="805"/>
      <c r="AM242" s="805"/>
      <c r="AN242" s="805"/>
      <c r="AO242" s="805"/>
      <c r="AP242" s="805"/>
      <c r="AQ242" s="805"/>
      <c r="AR242" s="805"/>
    </row>
    <row r="243" spans="4:44">
      <c r="D243" s="803"/>
      <c r="E243" s="803"/>
      <c r="F243" s="806"/>
      <c r="G243" s="804"/>
      <c r="H243" s="804"/>
      <c r="I243" s="805"/>
      <c r="J243" s="805"/>
      <c r="K243" s="805"/>
      <c r="L243" s="805"/>
      <c r="M243" s="805"/>
      <c r="N243" s="805"/>
      <c r="O243" s="805"/>
      <c r="P243" s="805"/>
      <c r="Q243" s="805"/>
      <c r="R243" s="805"/>
      <c r="S243" s="805"/>
      <c r="T243" s="805"/>
      <c r="U243" s="805"/>
      <c r="V243" s="805"/>
      <c r="W243" s="805"/>
      <c r="X243" s="805"/>
      <c r="Y243" s="805"/>
      <c r="Z243" s="805"/>
      <c r="AA243" s="805"/>
      <c r="AB243" s="805"/>
      <c r="AC243" s="805"/>
      <c r="AD243" s="805"/>
      <c r="AE243" s="805"/>
      <c r="AF243" s="805"/>
      <c r="AG243" s="805"/>
      <c r="AH243" s="805"/>
      <c r="AI243" s="805"/>
      <c r="AJ243" s="805"/>
      <c r="AK243" s="805"/>
      <c r="AL243" s="805"/>
      <c r="AM243" s="805"/>
      <c r="AN243" s="805"/>
      <c r="AO243" s="805"/>
      <c r="AP243" s="805"/>
      <c r="AQ243" s="805"/>
      <c r="AR243" s="805"/>
    </row>
    <row r="244" spans="4:44">
      <c r="D244" s="803"/>
      <c r="E244" s="803"/>
      <c r="F244" s="806"/>
      <c r="G244" s="804"/>
      <c r="H244" s="804"/>
      <c r="I244" s="805"/>
      <c r="J244" s="805"/>
      <c r="K244" s="805"/>
      <c r="L244" s="805"/>
      <c r="M244" s="805"/>
      <c r="N244" s="805"/>
      <c r="O244" s="805"/>
      <c r="P244" s="805"/>
      <c r="Q244" s="805"/>
      <c r="R244" s="805"/>
      <c r="S244" s="805"/>
      <c r="T244" s="805"/>
      <c r="U244" s="805"/>
      <c r="V244" s="805"/>
      <c r="W244" s="805"/>
      <c r="X244" s="805"/>
      <c r="Y244" s="805"/>
      <c r="Z244" s="805"/>
      <c r="AA244" s="805"/>
      <c r="AB244" s="805"/>
      <c r="AC244" s="805"/>
      <c r="AD244" s="805"/>
      <c r="AE244" s="805"/>
      <c r="AF244" s="805"/>
      <c r="AG244" s="805"/>
      <c r="AH244" s="805"/>
      <c r="AI244" s="805"/>
      <c r="AJ244" s="805"/>
      <c r="AK244" s="805"/>
      <c r="AL244" s="805"/>
      <c r="AM244" s="805"/>
      <c r="AN244" s="805"/>
      <c r="AO244" s="805"/>
      <c r="AP244" s="805"/>
      <c r="AQ244" s="805"/>
      <c r="AR244" s="805"/>
    </row>
    <row r="245" spans="4:44">
      <c r="D245" s="803"/>
      <c r="E245" s="803"/>
      <c r="F245" s="806"/>
      <c r="G245" s="804"/>
      <c r="H245" s="804"/>
      <c r="I245" s="805"/>
      <c r="J245" s="805"/>
      <c r="K245" s="805"/>
      <c r="L245" s="805"/>
      <c r="M245" s="805"/>
      <c r="N245" s="805"/>
      <c r="O245" s="805"/>
      <c r="P245" s="805"/>
      <c r="Q245" s="805"/>
      <c r="R245" s="805"/>
      <c r="S245" s="805"/>
      <c r="T245" s="805"/>
      <c r="U245" s="805"/>
      <c r="V245" s="805"/>
      <c r="W245" s="805"/>
      <c r="X245" s="805"/>
      <c r="Y245" s="805"/>
      <c r="Z245" s="805"/>
      <c r="AA245" s="805"/>
      <c r="AB245" s="805"/>
      <c r="AC245" s="805"/>
      <c r="AD245" s="805"/>
      <c r="AE245" s="805"/>
      <c r="AF245" s="805"/>
      <c r="AG245" s="805"/>
      <c r="AH245" s="805"/>
      <c r="AI245" s="805"/>
      <c r="AJ245" s="805"/>
      <c r="AK245" s="805"/>
      <c r="AL245" s="805"/>
      <c r="AM245" s="805"/>
      <c r="AN245" s="805"/>
      <c r="AO245" s="805"/>
      <c r="AP245" s="805"/>
      <c r="AQ245" s="805"/>
      <c r="AR245" s="805"/>
    </row>
    <row r="246" spans="4:44">
      <c r="D246" s="803"/>
      <c r="E246" s="803"/>
      <c r="F246" s="806"/>
      <c r="G246" s="804"/>
      <c r="H246" s="804"/>
      <c r="I246" s="805"/>
      <c r="J246" s="805"/>
      <c r="K246" s="805"/>
      <c r="L246" s="805"/>
      <c r="M246" s="805"/>
      <c r="N246" s="805"/>
      <c r="O246" s="805"/>
      <c r="P246" s="805"/>
      <c r="Q246" s="805"/>
      <c r="R246" s="805"/>
      <c r="S246" s="805"/>
      <c r="T246" s="805"/>
      <c r="U246" s="805"/>
      <c r="V246" s="805"/>
      <c r="W246" s="805"/>
      <c r="X246" s="805"/>
      <c r="Y246" s="805"/>
      <c r="Z246" s="805"/>
      <c r="AA246" s="805"/>
      <c r="AB246" s="805"/>
      <c r="AC246" s="805"/>
      <c r="AD246" s="805"/>
      <c r="AE246" s="805"/>
      <c r="AF246" s="805"/>
      <c r="AG246" s="805"/>
      <c r="AH246" s="805"/>
      <c r="AI246" s="805"/>
      <c r="AJ246" s="805"/>
      <c r="AK246" s="805"/>
      <c r="AL246" s="805"/>
      <c r="AM246" s="805"/>
      <c r="AN246" s="805"/>
      <c r="AO246" s="805"/>
      <c r="AP246" s="805"/>
      <c r="AQ246" s="805"/>
      <c r="AR246" s="805"/>
    </row>
    <row r="247" spans="4:44">
      <c r="D247" s="803"/>
      <c r="E247" s="803"/>
      <c r="F247" s="806"/>
      <c r="G247" s="804"/>
      <c r="H247" s="804"/>
      <c r="I247" s="805"/>
      <c r="J247" s="805"/>
      <c r="K247" s="805"/>
      <c r="L247" s="805"/>
      <c r="M247" s="805"/>
      <c r="N247" s="805"/>
      <c r="O247" s="805"/>
      <c r="P247" s="805"/>
      <c r="Q247" s="805"/>
      <c r="R247" s="805"/>
      <c r="S247" s="805"/>
      <c r="T247" s="805"/>
      <c r="U247" s="805"/>
      <c r="V247" s="805"/>
      <c r="W247" s="805"/>
      <c r="X247" s="805"/>
      <c r="Y247" s="805"/>
      <c r="Z247" s="805"/>
      <c r="AA247" s="805"/>
      <c r="AB247" s="805"/>
      <c r="AC247" s="805"/>
      <c r="AD247" s="805"/>
      <c r="AE247" s="805"/>
      <c r="AF247" s="805"/>
      <c r="AG247" s="805"/>
      <c r="AH247" s="805"/>
      <c r="AI247" s="805"/>
      <c r="AJ247" s="805"/>
      <c r="AK247" s="805"/>
      <c r="AL247" s="805"/>
      <c r="AM247" s="805"/>
      <c r="AN247" s="805"/>
      <c r="AO247" s="805"/>
      <c r="AP247" s="805"/>
      <c r="AQ247" s="805"/>
      <c r="AR247" s="805"/>
    </row>
    <row r="248" spans="4:44">
      <c r="D248" s="803"/>
      <c r="E248" s="803"/>
      <c r="F248" s="806"/>
      <c r="G248" s="804"/>
      <c r="H248" s="804"/>
      <c r="I248" s="805"/>
      <c r="J248" s="805"/>
      <c r="K248" s="805"/>
      <c r="L248" s="805"/>
      <c r="M248" s="805"/>
      <c r="N248" s="805"/>
      <c r="O248" s="805"/>
      <c r="P248" s="805"/>
      <c r="Q248" s="805"/>
      <c r="R248" s="805"/>
      <c r="S248" s="805"/>
      <c r="T248" s="805"/>
      <c r="U248" s="805"/>
      <c r="V248" s="805"/>
      <c r="W248" s="805"/>
      <c r="X248" s="805"/>
      <c r="Y248" s="805"/>
      <c r="Z248" s="805"/>
      <c r="AA248" s="805"/>
      <c r="AB248" s="805"/>
      <c r="AC248" s="805"/>
      <c r="AD248" s="805"/>
      <c r="AE248" s="805"/>
      <c r="AF248" s="805"/>
      <c r="AG248" s="805"/>
      <c r="AH248" s="805"/>
      <c r="AI248" s="805"/>
      <c r="AJ248" s="805"/>
      <c r="AK248" s="805"/>
      <c r="AL248" s="805"/>
      <c r="AM248" s="805"/>
      <c r="AN248" s="805"/>
      <c r="AO248" s="805"/>
      <c r="AP248" s="805"/>
      <c r="AQ248" s="805"/>
      <c r="AR248" s="805"/>
    </row>
    <row r="249" spans="4:44">
      <c r="D249" s="803"/>
      <c r="E249" s="803"/>
      <c r="F249" s="806"/>
      <c r="G249" s="804"/>
      <c r="H249" s="804"/>
      <c r="I249" s="805"/>
      <c r="J249" s="805"/>
      <c r="K249" s="805"/>
      <c r="L249" s="805"/>
      <c r="M249" s="805"/>
      <c r="N249" s="805"/>
      <c r="O249" s="805"/>
      <c r="P249" s="805"/>
      <c r="Q249" s="805"/>
      <c r="R249" s="805"/>
      <c r="S249" s="805"/>
      <c r="T249" s="805"/>
      <c r="U249" s="805"/>
      <c r="V249" s="805"/>
      <c r="W249" s="805"/>
      <c r="X249" s="805"/>
      <c r="Y249" s="805"/>
      <c r="Z249" s="805"/>
      <c r="AA249" s="805"/>
      <c r="AB249" s="805"/>
      <c r="AC249" s="805"/>
      <c r="AD249" s="805"/>
      <c r="AE249" s="805"/>
      <c r="AF249" s="805"/>
      <c r="AG249" s="805"/>
      <c r="AH249" s="805"/>
      <c r="AI249" s="805"/>
      <c r="AJ249" s="805"/>
      <c r="AK249" s="805"/>
      <c r="AL249" s="805"/>
      <c r="AM249" s="805"/>
      <c r="AN249" s="805"/>
      <c r="AO249" s="805"/>
      <c r="AP249" s="805"/>
      <c r="AQ249" s="805"/>
      <c r="AR249" s="805"/>
    </row>
    <row r="250" spans="4:44">
      <c r="D250" s="803"/>
      <c r="E250" s="803"/>
      <c r="F250" s="806"/>
      <c r="G250" s="804"/>
      <c r="H250" s="804"/>
      <c r="I250" s="805"/>
      <c r="J250" s="805"/>
      <c r="K250" s="805"/>
      <c r="L250" s="805"/>
      <c r="M250" s="805"/>
      <c r="N250" s="805"/>
      <c r="O250" s="805"/>
      <c r="P250" s="805"/>
      <c r="Q250" s="805"/>
      <c r="R250" s="805"/>
      <c r="S250" s="805"/>
      <c r="T250" s="805"/>
      <c r="U250" s="805"/>
      <c r="V250" s="805"/>
      <c r="W250" s="805"/>
      <c r="X250" s="805"/>
      <c r="Y250" s="805"/>
      <c r="Z250" s="805"/>
      <c r="AA250" s="805"/>
      <c r="AB250" s="805"/>
      <c r="AC250" s="805"/>
      <c r="AD250" s="805"/>
      <c r="AE250" s="805"/>
      <c r="AF250" s="805"/>
      <c r="AG250" s="805"/>
      <c r="AH250" s="805"/>
      <c r="AI250" s="805"/>
      <c r="AJ250" s="805"/>
      <c r="AK250" s="805"/>
      <c r="AL250" s="805"/>
      <c r="AM250" s="805"/>
      <c r="AN250" s="805"/>
      <c r="AO250" s="805"/>
      <c r="AP250" s="805"/>
      <c r="AQ250" s="805"/>
      <c r="AR250" s="805"/>
    </row>
    <row r="251" spans="4:44">
      <c r="D251" s="803"/>
      <c r="E251" s="803"/>
      <c r="F251" s="806"/>
      <c r="G251" s="804"/>
      <c r="H251" s="804"/>
      <c r="I251" s="805"/>
      <c r="J251" s="805"/>
      <c r="K251" s="805"/>
      <c r="L251" s="805"/>
      <c r="M251" s="805"/>
      <c r="N251" s="805"/>
      <c r="O251" s="805"/>
      <c r="P251" s="805"/>
      <c r="Q251" s="805"/>
      <c r="R251" s="805"/>
      <c r="S251" s="805"/>
      <c r="T251" s="805"/>
      <c r="U251" s="805"/>
      <c r="V251" s="805"/>
      <c r="W251" s="805"/>
      <c r="X251" s="805"/>
      <c r="Y251" s="805"/>
      <c r="Z251" s="805"/>
      <c r="AA251" s="805"/>
      <c r="AB251" s="805"/>
      <c r="AC251" s="805"/>
      <c r="AD251" s="805"/>
      <c r="AE251" s="805"/>
      <c r="AF251" s="805"/>
      <c r="AG251" s="805"/>
      <c r="AH251" s="805"/>
      <c r="AI251" s="805"/>
      <c r="AJ251" s="805"/>
      <c r="AK251" s="805"/>
      <c r="AL251" s="805"/>
      <c r="AM251" s="805"/>
      <c r="AN251" s="805"/>
      <c r="AO251" s="805"/>
      <c r="AP251" s="805"/>
      <c r="AQ251" s="805"/>
      <c r="AR251" s="805"/>
    </row>
    <row r="252" spans="4:44">
      <c r="D252" s="803"/>
      <c r="E252" s="803"/>
      <c r="F252" s="806"/>
      <c r="G252" s="804"/>
      <c r="H252" s="804"/>
      <c r="I252" s="805"/>
      <c r="J252" s="805"/>
      <c r="K252" s="805"/>
      <c r="L252" s="805"/>
      <c r="M252" s="805"/>
      <c r="N252" s="805"/>
      <c r="O252" s="805"/>
      <c r="P252" s="805"/>
      <c r="Q252" s="805"/>
      <c r="R252" s="805"/>
      <c r="S252" s="805"/>
      <c r="T252" s="805"/>
      <c r="U252" s="805"/>
      <c r="V252" s="805"/>
      <c r="W252" s="805"/>
      <c r="X252" s="805"/>
      <c r="Y252" s="805"/>
      <c r="Z252" s="805"/>
      <c r="AA252" s="805"/>
      <c r="AB252" s="805"/>
      <c r="AC252" s="805"/>
      <c r="AD252" s="805"/>
      <c r="AE252" s="805"/>
      <c r="AF252" s="805"/>
      <c r="AG252" s="805"/>
      <c r="AH252" s="805"/>
      <c r="AI252" s="805"/>
      <c r="AJ252" s="805"/>
      <c r="AK252" s="805"/>
      <c r="AL252" s="805"/>
      <c r="AM252" s="805"/>
      <c r="AN252" s="805"/>
      <c r="AO252" s="805"/>
      <c r="AP252" s="805"/>
      <c r="AQ252" s="805"/>
      <c r="AR252" s="805"/>
    </row>
    <row r="253" spans="4:44">
      <c r="D253" s="803"/>
      <c r="E253" s="803"/>
      <c r="F253" s="806"/>
      <c r="G253" s="804"/>
      <c r="H253" s="804"/>
      <c r="I253" s="805"/>
      <c r="J253" s="805"/>
      <c r="K253" s="805"/>
      <c r="L253" s="805"/>
      <c r="M253" s="805"/>
      <c r="N253" s="805"/>
      <c r="O253" s="805"/>
      <c r="P253" s="805"/>
      <c r="Q253" s="805"/>
      <c r="R253" s="805"/>
      <c r="S253" s="805"/>
      <c r="T253" s="805"/>
      <c r="U253" s="805"/>
      <c r="V253" s="805"/>
      <c r="W253" s="805"/>
      <c r="X253" s="805"/>
      <c r="Y253" s="805"/>
      <c r="Z253" s="805"/>
      <c r="AA253" s="805"/>
      <c r="AB253" s="805"/>
      <c r="AC253" s="805"/>
      <c r="AD253" s="805"/>
      <c r="AE253" s="805"/>
      <c r="AF253" s="805"/>
      <c r="AG253" s="805"/>
      <c r="AH253" s="805"/>
      <c r="AI253" s="805"/>
      <c r="AJ253" s="805"/>
      <c r="AK253" s="805"/>
      <c r="AL253" s="805"/>
      <c r="AM253" s="805"/>
      <c r="AN253" s="805"/>
      <c r="AO253" s="805"/>
      <c r="AP253" s="805"/>
      <c r="AQ253" s="805"/>
      <c r="AR253" s="805"/>
    </row>
    <row r="254" spans="4:44">
      <c r="D254" s="803"/>
      <c r="E254" s="803"/>
      <c r="F254" s="806"/>
      <c r="G254" s="804"/>
      <c r="H254" s="804"/>
      <c r="I254" s="805"/>
      <c r="J254" s="805"/>
      <c r="K254" s="805"/>
      <c r="L254" s="805"/>
      <c r="M254" s="805"/>
      <c r="N254" s="805"/>
      <c r="O254" s="805"/>
      <c r="P254" s="805"/>
      <c r="Q254" s="805"/>
      <c r="R254" s="805"/>
      <c r="S254" s="805"/>
      <c r="T254" s="805"/>
      <c r="U254" s="805"/>
      <c r="V254" s="805"/>
      <c r="W254" s="805"/>
      <c r="X254" s="805"/>
      <c r="Y254" s="805"/>
      <c r="Z254" s="805"/>
      <c r="AA254" s="805"/>
      <c r="AB254" s="805"/>
      <c r="AC254" s="805"/>
      <c r="AD254" s="805"/>
      <c r="AE254" s="805"/>
      <c r="AF254" s="805"/>
      <c r="AG254" s="805"/>
      <c r="AH254" s="805"/>
      <c r="AI254" s="805"/>
      <c r="AJ254" s="805"/>
      <c r="AK254" s="805"/>
      <c r="AL254" s="805"/>
      <c r="AM254" s="805"/>
      <c r="AN254" s="805"/>
      <c r="AO254" s="805"/>
      <c r="AP254" s="805"/>
      <c r="AQ254" s="805"/>
      <c r="AR254" s="805"/>
    </row>
    <row r="255" spans="4:44">
      <c r="D255" s="803"/>
      <c r="E255" s="803"/>
      <c r="F255" s="806"/>
      <c r="G255" s="804"/>
      <c r="H255" s="804"/>
      <c r="I255" s="805"/>
      <c r="J255" s="805"/>
      <c r="K255" s="805"/>
      <c r="L255" s="805"/>
      <c r="M255" s="805"/>
      <c r="N255" s="805"/>
      <c r="O255" s="805"/>
      <c r="P255" s="805"/>
      <c r="Q255" s="805"/>
      <c r="R255" s="805"/>
      <c r="S255" s="805"/>
      <c r="T255" s="805"/>
      <c r="U255" s="805"/>
      <c r="V255" s="805"/>
      <c r="W255" s="805"/>
      <c r="X255" s="805"/>
      <c r="Y255" s="805"/>
      <c r="Z255" s="805"/>
      <c r="AA255" s="805"/>
      <c r="AB255" s="805"/>
      <c r="AC255" s="805"/>
      <c r="AD255" s="805"/>
      <c r="AE255" s="805"/>
      <c r="AF255" s="805"/>
      <c r="AG255" s="805"/>
      <c r="AH255" s="805"/>
      <c r="AI255" s="805"/>
      <c r="AJ255" s="805"/>
      <c r="AK255" s="805"/>
      <c r="AL255" s="805"/>
      <c r="AM255" s="805"/>
      <c r="AN255" s="805"/>
      <c r="AO255" s="805"/>
      <c r="AP255" s="805"/>
      <c r="AQ255" s="805"/>
      <c r="AR255" s="805"/>
    </row>
    <row r="256" spans="4:44">
      <c r="D256" s="803"/>
      <c r="E256" s="803"/>
      <c r="F256" s="806"/>
      <c r="G256" s="804"/>
      <c r="H256" s="804"/>
      <c r="I256" s="805"/>
      <c r="J256" s="805"/>
      <c r="K256" s="805"/>
      <c r="L256" s="805"/>
      <c r="M256" s="805"/>
      <c r="N256" s="805"/>
      <c r="O256" s="805"/>
      <c r="P256" s="805"/>
      <c r="Q256" s="805"/>
      <c r="R256" s="805"/>
      <c r="S256" s="805"/>
      <c r="T256" s="805"/>
      <c r="U256" s="805"/>
      <c r="V256" s="805"/>
      <c r="W256" s="805"/>
      <c r="X256" s="805"/>
      <c r="Y256" s="805"/>
      <c r="Z256" s="805"/>
      <c r="AA256" s="805"/>
      <c r="AB256" s="805"/>
      <c r="AC256" s="805"/>
      <c r="AD256" s="805"/>
      <c r="AE256" s="805"/>
      <c r="AF256" s="805"/>
      <c r="AG256" s="805"/>
      <c r="AH256" s="805"/>
      <c r="AI256" s="805"/>
      <c r="AJ256" s="805"/>
      <c r="AK256" s="805"/>
      <c r="AL256" s="805"/>
      <c r="AM256" s="805"/>
      <c r="AN256" s="805"/>
      <c r="AO256" s="805"/>
      <c r="AP256" s="805"/>
      <c r="AQ256" s="805"/>
      <c r="AR256" s="805"/>
    </row>
    <row r="257" spans="4:44">
      <c r="D257" s="803"/>
      <c r="E257" s="803"/>
      <c r="F257" s="806"/>
      <c r="G257" s="804"/>
      <c r="H257" s="804"/>
      <c r="I257" s="805"/>
      <c r="J257" s="805"/>
      <c r="K257" s="805"/>
      <c r="L257" s="805"/>
      <c r="M257" s="805"/>
      <c r="N257" s="805"/>
      <c r="O257" s="805"/>
      <c r="P257" s="805"/>
      <c r="Q257" s="805"/>
      <c r="R257" s="805"/>
      <c r="S257" s="805"/>
      <c r="T257" s="805"/>
      <c r="U257" s="805"/>
      <c r="V257" s="805"/>
      <c r="W257" s="805"/>
      <c r="X257" s="805"/>
      <c r="Y257" s="805"/>
      <c r="Z257" s="805"/>
      <c r="AA257" s="805"/>
      <c r="AB257" s="805"/>
      <c r="AC257" s="805"/>
      <c r="AD257" s="805"/>
      <c r="AE257" s="805"/>
      <c r="AF257" s="805"/>
      <c r="AG257" s="805"/>
      <c r="AH257" s="805"/>
      <c r="AI257" s="805"/>
      <c r="AJ257" s="805"/>
      <c r="AK257" s="805"/>
      <c r="AL257" s="805"/>
      <c r="AM257" s="805"/>
      <c r="AN257" s="805"/>
      <c r="AO257" s="805"/>
      <c r="AP257" s="805"/>
      <c r="AQ257" s="805"/>
      <c r="AR257" s="805"/>
    </row>
    <row r="258" spans="4:44">
      <c r="D258" s="803"/>
      <c r="E258" s="803"/>
      <c r="F258" s="806"/>
      <c r="G258" s="804"/>
      <c r="H258" s="804"/>
      <c r="I258" s="805"/>
      <c r="J258" s="805"/>
      <c r="K258" s="805"/>
      <c r="L258" s="805"/>
      <c r="M258" s="805"/>
      <c r="N258" s="805"/>
      <c r="O258" s="805"/>
      <c r="P258" s="805"/>
      <c r="Q258" s="805"/>
      <c r="R258" s="805"/>
      <c r="S258" s="805"/>
      <c r="T258" s="805"/>
      <c r="U258" s="805"/>
      <c r="V258" s="805"/>
      <c r="W258" s="805"/>
      <c r="X258" s="805"/>
      <c r="Y258" s="805"/>
      <c r="Z258" s="805"/>
      <c r="AA258" s="805"/>
      <c r="AB258" s="805"/>
      <c r="AC258" s="805"/>
      <c r="AD258" s="805"/>
      <c r="AE258" s="805"/>
      <c r="AF258" s="805"/>
      <c r="AG258" s="805"/>
      <c r="AH258" s="805"/>
      <c r="AI258" s="805"/>
      <c r="AJ258" s="805"/>
      <c r="AK258" s="805"/>
      <c r="AL258" s="805"/>
      <c r="AM258" s="805"/>
      <c r="AN258" s="805"/>
      <c r="AO258" s="805"/>
      <c r="AP258" s="805"/>
      <c r="AQ258" s="805"/>
      <c r="AR258" s="805"/>
    </row>
    <row r="259" spans="4:44">
      <c r="D259" s="803"/>
      <c r="E259" s="803"/>
      <c r="F259" s="806"/>
      <c r="G259" s="804"/>
      <c r="H259" s="804"/>
      <c r="I259" s="805"/>
      <c r="J259" s="805"/>
      <c r="K259" s="805"/>
      <c r="L259" s="805"/>
      <c r="M259" s="805"/>
      <c r="N259" s="805"/>
      <c r="O259" s="805"/>
      <c r="P259" s="805"/>
      <c r="Q259" s="805"/>
      <c r="R259" s="805"/>
      <c r="S259" s="805"/>
      <c r="T259" s="805"/>
      <c r="U259" s="805"/>
      <c r="V259" s="805"/>
      <c r="W259" s="805"/>
      <c r="X259" s="805"/>
      <c r="Y259" s="805"/>
      <c r="Z259" s="805"/>
      <c r="AA259" s="805"/>
      <c r="AB259" s="805"/>
      <c r="AC259" s="805"/>
      <c r="AD259" s="805"/>
      <c r="AE259" s="805"/>
      <c r="AF259" s="805"/>
      <c r="AG259" s="805"/>
      <c r="AH259" s="805"/>
      <c r="AI259" s="805"/>
      <c r="AJ259" s="805"/>
      <c r="AK259" s="805"/>
      <c r="AL259" s="805"/>
      <c r="AM259" s="805"/>
      <c r="AN259" s="805"/>
      <c r="AO259" s="805"/>
      <c r="AP259" s="805"/>
      <c r="AQ259" s="805"/>
      <c r="AR259" s="805"/>
    </row>
    <row r="260" spans="4:44">
      <c r="D260" s="803"/>
      <c r="E260" s="803"/>
      <c r="F260" s="806"/>
      <c r="G260" s="804"/>
      <c r="H260" s="804"/>
      <c r="I260" s="805"/>
      <c r="J260" s="805"/>
      <c r="K260" s="805"/>
      <c r="L260" s="805"/>
      <c r="M260" s="805"/>
      <c r="N260" s="805"/>
      <c r="O260" s="805"/>
      <c r="P260" s="805"/>
      <c r="Q260" s="805"/>
      <c r="R260" s="805"/>
      <c r="S260" s="805"/>
      <c r="T260" s="805"/>
      <c r="U260" s="805"/>
      <c r="V260" s="805"/>
      <c r="W260" s="805"/>
      <c r="X260" s="805"/>
      <c r="Y260" s="805"/>
      <c r="Z260" s="805"/>
      <c r="AA260" s="805"/>
      <c r="AB260" s="805"/>
      <c r="AC260" s="805"/>
      <c r="AD260" s="805"/>
      <c r="AE260" s="805"/>
      <c r="AF260" s="805"/>
      <c r="AG260" s="805"/>
      <c r="AH260" s="805"/>
      <c r="AI260" s="805"/>
      <c r="AJ260" s="805"/>
      <c r="AK260" s="805"/>
      <c r="AL260" s="805"/>
      <c r="AM260" s="805"/>
      <c r="AN260" s="805"/>
      <c r="AO260" s="805"/>
      <c r="AP260" s="805"/>
      <c r="AQ260" s="805"/>
      <c r="AR260" s="805"/>
    </row>
    <row r="261" spans="4:44">
      <c r="D261" s="803"/>
      <c r="E261" s="803"/>
      <c r="F261" s="806"/>
      <c r="G261" s="804"/>
      <c r="H261" s="804"/>
      <c r="I261" s="805"/>
      <c r="J261" s="805"/>
      <c r="K261" s="805"/>
      <c r="L261" s="805"/>
      <c r="M261" s="805"/>
      <c r="N261" s="805"/>
      <c r="O261" s="805"/>
      <c r="P261" s="805"/>
      <c r="Q261" s="805"/>
      <c r="R261" s="805"/>
      <c r="S261" s="805"/>
      <c r="T261" s="805"/>
      <c r="U261" s="805"/>
      <c r="V261" s="805"/>
      <c r="W261" s="805"/>
      <c r="X261" s="805"/>
      <c r="Y261" s="805"/>
      <c r="Z261" s="805"/>
      <c r="AA261" s="805"/>
      <c r="AB261" s="805"/>
      <c r="AC261" s="805"/>
      <c r="AD261" s="805"/>
      <c r="AE261" s="805"/>
      <c r="AF261" s="805"/>
      <c r="AG261" s="805"/>
      <c r="AH261" s="805"/>
      <c r="AI261" s="805"/>
      <c r="AJ261" s="805"/>
      <c r="AK261" s="805"/>
      <c r="AL261" s="805"/>
      <c r="AM261" s="805"/>
      <c r="AN261" s="805"/>
      <c r="AO261" s="805"/>
      <c r="AP261" s="805"/>
      <c r="AQ261" s="805"/>
      <c r="AR261" s="805"/>
    </row>
    <row r="262" spans="4:44">
      <c r="D262" s="803"/>
      <c r="E262" s="803"/>
      <c r="F262" s="806"/>
      <c r="G262" s="804"/>
      <c r="H262" s="804"/>
      <c r="I262" s="805"/>
      <c r="J262" s="805"/>
      <c r="K262" s="805"/>
      <c r="L262" s="805"/>
      <c r="M262" s="805"/>
      <c r="N262" s="805"/>
      <c r="O262" s="805"/>
      <c r="P262" s="805"/>
      <c r="Q262" s="805"/>
      <c r="R262" s="805"/>
      <c r="S262" s="805"/>
      <c r="T262" s="805"/>
      <c r="U262" s="805"/>
      <c r="V262" s="805"/>
      <c r="W262" s="805"/>
      <c r="X262" s="805"/>
      <c r="Y262" s="805"/>
      <c r="Z262" s="805"/>
      <c r="AA262" s="805"/>
      <c r="AB262" s="805"/>
      <c r="AC262" s="805"/>
      <c r="AD262" s="805"/>
      <c r="AE262" s="805"/>
      <c r="AF262" s="805"/>
      <c r="AG262" s="805"/>
      <c r="AH262" s="805"/>
      <c r="AI262" s="805"/>
      <c r="AJ262" s="805"/>
      <c r="AK262" s="805"/>
      <c r="AL262" s="805"/>
      <c r="AM262" s="805"/>
      <c r="AN262" s="805"/>
      <c r="AO262" s="805"/>
      <c r="AP262" s="805"/>
      <c r="AQ262" s="805"/>
      <c r="AR262" s="805"/>
    </row>
    <row r="263" spans="4:44">
      <c r="D263" s="803"/>
      <c r="E263" s="803"/>
      <c r="F263" s="806"/>
      <c r="G263" s="804"/>
      <c r="H263" s="804"/>
      <c r="I263" s="805"/>
      <c r="J263" s="805"/>
      <c r="K263" s="805"/>
      <c r="L263" s="805"/>
      <c r="M263" s="805"/>
      <c r="N263" s="805"/>
      <c r="O263" s="805"/>
      <c r="P263" s="805"/>
      <c r="Q263" s="805"/>
      <c r="R263" s="805"/>
      <c r="S263" s="805"/>
      <c r="T263" s="805"/>
      <c r="U263" s="805"/>
      <c r="V263" s="805"/>
      <c r="W263" s="805"/>
      <c r="X263" s="805"/>
      <c r="Y263" s="805"/>
      <c r="Z263" s="805"/>
      <c r="AA263" s="805"/>
      <c r="AB263" s="805"/>
      <c r="AC263" s="805"/>
      <c r="AD263" s="805"/>
      <c r="AE263" s="805"/>
      <c r="AF263" s="805"/>
      <c r="AG263" s="805"/>
      <c r="AH263" s="805"/>
      <c r="AI263" s="805"/>
      <c r="AJ263" s="805"/>
      <c r="AK263" s="805"/>
      <c r="AL263" s="805"/>
      <c r="AM263" s="805"/>
      <c r="AN263" s="805"/>
      <c r="AO263" s="805"/>
      <c r="AP263" s="805"/>
      <c r="AQ263" s="805"/>
      <c r="AR263" s="805"/>
    </row>
    <row r="264" spans="4:44">
      <c r="D264" s="803"/>
      <c r="E264" s="803"/>
      <c r="F264" s="806"/>
      <c r="G264" s="804"/>
      <c r="H264" s="804"/>
      <c r="I264" s="805"/>
      <c r="J264" s="805"/>
      <c r="K264" s="805"/>
      <c r="L264" s="805"/>
      <c r="M264" s="805"/>
      <c r="N264" s="805"/>
      <c r="O264" s="805"/>
      <c r="P264" s="805"/>
      <c r="Q264" s="805"/>
      <c r="R264" s="805"/>
      <c r="S264" s="805"/>
      <c r="T264" s="805"/>
      <c r="U264" s="805"/>
      <c r="V264" s="805"/>
      <c r="W264" s="805"/>
      <c r="X264" s="805"/>
      <c r="Y264" s="805"/>
      <c r="Z264" s="805"/>
      <c r="AA264" s="805"/>
      <c r="AB264" s="805"/>
      <c r="AC264" s="805"/>
      <c r="AD264" s="805"/>
      <c r="AE264" s="805"/>
      <c r="AF264" s="805"/>
      <c r="AG264" s="805"/>
      <c r="AH264" s="805"/>
      <c r="AI264" s="805"/>
      <c r="AJ264" s="805"/>
      <c r="AK264" s="805"/>
      <c r="AL264" s="805"/>
      <c r="AM264" s="805"/>
      <c r="AN264" s="805"/>
      <c r="AO264" s="805"/>
      <c r="AP264" s="805"/>
      <c r="AQ264" s="805"/>
      <c r="AR264" s="805"/>
    </row>
    <row r="265" spans="4:44">
      <c r="D265" s="803"/>
      <c r="E265" s="803"/>
      <c r="F265" s="806"/>
      <c r="G265" s="804"/>
      <c r="H265" s="804"/>
      <c r="I265" s="805"/>
      <c r="J265" s="805"/>
      <c r="K265" s="805"/>
      <c r="L265" s="805"/>
      <c r="M265" s="805"/>
      <c r="N265" s="805"/>
      <c r="O265" s="805"/>
      <c r="P265" s="805"/>
      <c r="Q265" s="805"/>
      <c r="R265" s="805"/>
      <c r="S265" s="805"/>
      <c r="T265" s="805"/>
      <c r="U265" s="805"/>
      <c r="V265" s="805"/>
      <c r="W265" s="805"/>
      <c r="X265" s="805"/>
      <c r="Y265" s="805"/>
      <c r="Z265" s="805"/>
      <c r="AA265" s="805"/>
      <c r="AB265" s="805"/>
      <c r="AC265" s="805"/>
      <c r="AD265" s="805"/>
      <c r="AE265" s="805"/>
      <c r="AF265" s="805"/>
      <c r="AG265" s="805"/>
      <c r="AH265" s="805"/>
      <c r="AI265" s="805"/>
      <c r="AJ265" s="805"/>
      <c r="AK265" s="805"/>
      <c r="AL265" s="805"/>
      <c r="AM265" s="805"/>
      <c r="AN265" s="805"/>
      <c r="AO265" s="805"/>
      <c r="AP265" s="805"/>
      <c r="AQ265" s="805"/>
      <c r="AR265" s="805"/>
    </row>
    <row r="266" spans="4:44">
      <c r="D266" s="803"/>
      <c r="E266" s="803"/>
      <c r="F266" s="806"/>
      <c r="G266" s="804"/>
      <c r="H266" s="804"/>
      <c r="I266" s="805"/>
      <c r="J266" s="805"/>
      <c r="K266" s="805"/>
      <c r="L266" s="805"/>
      <c r="M266" s="805"/>
      <c r="N266" s="805"/>
      <c r="O266" s="805"/>
      <c r="P266" s="805"/>
      <c r="Q266" s="805"/>
      <c r="R266" s="805"/>
      <c r="S266" s="805"/>
      <c r="T266" s="805"/>
      <c r="U266" s="805"/>
      <c r="V266" s="805"/>
      <c r="W266" s="805"/>
      <c r="X266" s="805"/>
      <c r="Y266" s="805"/>
      <c r="Z266" s="805"/>
      <c r="AA266" s="805"/>
      <c r="AB266" s="805"/>
      <c r="AC266" s="805"/>
      <c r="AD266" s="805"/>
      <c r="AE266" s="805"/>
      <c r="AF266" s="805"/>
      <c r="AG266" s="805"/>
      <c r="AH266" s="805"/>
      <c r="AI266" s="805"/>
      <c r="AJ266" s="805"/>
      <c r="AK266" s="805"/>
      <c r="AL266" s="805"/>
      <c r="AM266" s="805"/>
      <c r="AN266" s="805"/>
      <c r="AO266" s="805"/>
      <c r="AP266" s="805"/>
      <c r="AQ266" s="805"/>
      <c r="AR266" s="805"/>
    </row>
    <row r="267" spans="4:44">
      <c r="D267" s="803"/>
      <c r="E267" s="803"/>
      <c r="F267" s="806"/>
      <c r="G267" s="804"/>
      <c r="H267" s="804"/>
      <c r="I267" s="805"/>
      <c r="J267" s="805"/>
      <c r="K267" s="805"/>
      <c r="L267" s="805"/>
      <c r="M267" s="805"/>
      <c r="N267" s="805"/>
      <c r="O267" s="805"/>
      <c r="P267" s="805"/>
      <c r="Q267" s="805"/>
      <c r="R267" s="805"/>
      <c r="S267" s="805"/>
      <c r="T267" s="805"/>
      <c r="U267" s="805"/>
      <c r="V267" s="805"/>
      <c r="W267" s="805"/>
      <c r="X267" s="805"/>
      <c r="Y267" s="805"/>
      <c r="Z267" s="805"/>
      <c r="AA267" s="805"/>
      <c r="AB267" s="805"/>
      <c r="AC267" s="805"/>
      <c r="AD267" s="805"/>
      <c r="AE267" s="805"/>
      <c r="AF267" s="805"/>
      <c r="AG267" s="805"/>
      <c r="AH267" s="805"/>
      <c r="AI267" s="805"/>
      <c r="AJ267" s="805"/>
      <c r="AK267" s="805"/>
      <c r="AL267" s="805"/>
      <c r="AM267" s="805"/>
      <c r="AN267" s="805"/>
      <c r="AO267" s="805"/>
      <c r="AP267" s="805"/>
      <c r="AQ267" s="805"/>
      <c r="AR267" s="805"/>
    </row>
    <row r="268" spans="4:44">
      <c r="D268" s="803"/>
      <c r="E268" s="803"/>
      <c r="F268" s="806"/>
      <c r="G268" s="804"/>
      <c r="H268" s="804"/>
      <c r="I268" s="805"/>
      <c r="J268" s="805"/>
      <c r="K268" s="805"/>
      <c r="L268" s="805"/>
      <c r="M268" s="805"/>
      <c r="N268" s="805"/>
      <c r="O268" s="805"/>
      <c r="P268" s="805"/>
      <c r="Q268" s="805"/>
      <c r="R268" s="805"/>
      <c r="S268" s="805"/>
      <c r="T268" s="805"/>
      <c r="U268" s="805"/>
      <c r="V268" s="805"/>
      <c r="W268" s="805"/>
      <c r="X268" s="805"/>
      <c r="Y268" s="805"/>
      <c r="Z268" s="805"/>
      <c r="AA268" s="805"/>
      <c r="AB268" s="805"/>
      <c r="AC268" s="805"/>
      <c r="AD268" s="805"/>
      <c r="AE268" s="805"/>
      <c r="AF268" s="805"/>
      <c r="AG268" s="805"/>
      <c r="AH268" s="805"/>
      <c r="AI268" s="805"/>
      <c r="AJ268" s="805"/>
      <c r="AK268" s="805"/>
      <c r="AL268" s="805"/>
      <c r="AM268" s="805"/>
      <c r="AN268" s="805"/>
      <c r="AO268" s="805"/>
      <c r="AP268" s="805"/>
      <c r="AQ268" s="805"/>
      <c r="AR268" s="805"/>
    </row>
    <row r="269" spans="4:44">
      <c r="D269" s="803"/>
      <c r="E269" s="803"/>
      <c r="F269" s="806"/>
      <c r="G269" s="804"/>
      <c r="H269" s="804"/>
      <c r="I269" s="805"/>
      <c r="J269" s="805"/>
      <c r="K269" s="805"/>
      <c r="L269" s="805"/>
      <c r="M269" s="805"/>
      <c r="N269" s="805"/>
      <c r="O269" s="805"/>
      <c r="P269" s="805"/>
      <c r="Q269" s="805"/>
      <c r="R269" s="805"/>
      <c r="S269" s="805"/>
      <c r="T269" s="805"/>
      <c r="U269" s="805"/>
      <c r="V269" s="805"/>
      <c r="W269" s="805"/>
      <c r="X269" s="805"/>
      <c r="Y269" s="805"/>
      <c r="Z269" s="805"/>
      <c r="AA269" s="805"/>
      <c r="AB269" s="805"/>
      <c r="AC269" s="805"/>
      <c r="AD269" s="805"/>
      <c r="AE269" s="805"/>
      <c r="AF269" s="805"/>
      <c r="AG269" s="805"/>
      <c r="AH269" s="805"/>
      <c r="AI269" s="805"/>
      <c r="AJ269" s="805"/>
      <c r="AK269" s="805"/>
      <c r="AL269" s="805"/>
      <c r="AM269" s="805"/>
      <c r="AN269" s="805"/>
      <c r="AO269" s="805"/>
      <c r="AP269" s="805"/>
      <c r="AQ269" s="805"/>
      <c r="AR269" s="805"/>
    </row>
    <row r="270" spans="4:44">
      <c r="D270" s="803"/>
      <c r="E270" s="803"/>
      <c r="F270" s="806"/>
      <c r="G270" s="804"/>
      <c r="H270" s="804"/>
      <c r="I270" s="805"/>
      <c r="J270" s="805"/>
      <c r="K270" s="805"/>
      <c r="L270" s="805"/>
      <c r="M270" s="805"/>
      <c r="N270" s="805"/>
      <c r="O270" s="805"/>
      <c r="P270" s="805"/>
      <c r="Q270" s="805"/>
      <c r="R270" s="805"/>
      <c r="S270" s="805"/>
      <c r="T270" s="805"/>
      <c r="U270" s="805"/>
      <c r="V270" s="805"/>
      <c r="W270" s="805"/>
      <c r="X270" s="805"/>
      <c r="Y270" s="805"/>
      <c r="Z270" s="805"/>
      <c r="AA270" s="805"/>
      <c r="AB270" s="805"/>
      <c r="AC270" s="805"/>
      <c r="AD270" s="805"/>
      <c r="AE270" s="805"/>
      <c r="AF270" s="805"/>
      <c r="AG270" s="805"/>
      <c r="AH270" s="805"/>
      <c r="AI270" s="805"/>
      <c r="AJ270" s="805"/>
      <c r="AK270" s="805"/>
      <c r="AL270" s="805"/>
      <c r="AM270" s="805"/>
      <c r="AN270" s="805"/>
      <c r="AO270" s="805"/>
      <c r="AP270" s="805"/>
      <c r="AQ270" s="805"/>
      <c r="AR270" s="805"/>
    </row>
    <row r="271" spans="4:44">
      <c r="D271" s="803"/>
      <c r="E271" s="803"/>
      <c r="F271" s="806"/>
      <c r="G271" s="804"/>
      <c r="H271" s="804"/>
      <c r="I271" s="805"/>
      <c r="J271" s="805"/>
      <c r="K271" s="805"/>
      <c r="L271" s="805"/>
      <c r="M271" s="805"/>
      <c r="N271" s="805"/>
      <c r="O271" s="805"/>
      <c r="P271" s="805"/>
      <c r="Q271" s="805"/>
      <c r="R271" s="805"/>
      <c r="S271" s="805"/>
      <c r="T271" s="805"/>
      <c r="U271" s="805"/>
      <c r="V271" s="805"/>
      <c r="W271" s="805"/>
      <c r="X271" s="805"/>
      <c r="Y271" s="805"/>
      <c r="Z271" s="805"/>
      <c r="AA271" s="805"/>
      <c r="AB271" s="805"/>
      <c r="AC271" s="805"/>
      <c r="AD271" s="805"/>
      <c r="AE271" s="805"/>
      <c r="AF271" s="805"/>
      <c r="AG271" s="805"/>
      <c r="AH271" s="805"/>
      <c r="AI271" s="805"/>
      <c r="AJ271" s="805"/>
      <c r="AK271" s="805"/>
      <c r="AL271" s="805"/>
      <c r="AM271" s="805"/>
      <c r="AN271" s="805"/>
      <c r="AO271" s="805"/>
      <c r="AP271" s="805"/>
      <c r="AQ271" s="805"/>
      <c r="AR271" s="805"/>
    </row>
    <row r="272" spans="4:44">
      <c r="D272" s="803"/>
      <c r="E272" s="803"/>
      <c r="F272" s="806"/>
      <c r="G272" s="804"/>
      <c r="H272" s="804"/>
      <c r="I272" s="805"/>
      <c r="J272" s="805"/>
      <c r="K272" s="805"/>
      <c r="L272" s="805"/>
      <c r="M272" s="805"/>
      <c r="N272" s="805"/>
      <c r="O272" s="805"/>
      <c r="P272" s="805"/>
      <c r="Q272" s="805"/>
      <c r="R272" s="805"/>
      <c r="S272" s="805"/>
      <c r="T272" s="805"/>
      <c r="U272" s="805"/>
      <c r="V272" s="805"/>
      <c r="W272" s="805"/>
      <c r="X272" s="805"/>
      <c r="Y272" s="805"/>
      <c r="Z272" s="805"/>
      <c r="AA272" s="805"/>
      <c r="AB272" s="805"/>
      <c r="AC272" s="805"/>
      <c r="AD272" s="805"/>
      <c r="AE272" s="805"/>
      <c r="AF272" s="805"/>
      <c r="AG272" s="805"/>
      <c r="AH272" s="805"/>
      <c r="AI272" s="805"/>
      <c r="AJ272" s="805"/>
      <c r="AK272" s="805"/>
      <c r="AL272" s="805"/>
      <c r="AM272" s="805"/>
      <c r="AN272" s="805"/>
      <c r="AO272" s="805"/>
      <c r="AP272" s="805"/>
      <c r="AQ272" s="805"/>
      <c r="AR272" s="805"/>
    </row>
    <row r="273" spans="4:44">
      <c r="D273" s="803"/>
      <c r="E273" s="803"/>
      <c r="F273" s="806"/>
      <c r="G273" s="804"/>
      <c r="H273" s="804"/>
      <c r="I273" s="805"/>
      <c r="J273" s="805"/>
      <c r="K273" s="805"/>
      <c r="L273" s="805"/>
      <c r="M273" s="805"/>
      <c r="N273" s="805"/>
      <c r="O273" s="805"/>
      <c r="P273" s="805"/>
      <c r="Q273" s="805"/>
      <c r="R273" s="805"/>
      <c r="S273" s="805"/>
      <c r="T273" s="805"/>
      <c r="U273" s="805"/>
      <c r="V273" s="805"/>
      <c r="W273" s="805"/>
      <c r="X273" s="805"/>
      <c r="Y273" s="805"/>
      <c r="Z273" s="805"/>
      <c r="AA273" s="805"/>
      <c r="AB273" s="805"/>
      <c r="AC273" s="805"/>
      <c r="AD273" s="805"/>
      <c r="AE273" s="805"/>
      <c r="AF273" s="805"/>
      <c r="AG273" s="805"/>
      <c r="AH273" s="805"/>
      <c r="AI273" s="805"/>
      <c r="AJ273" s="805"/>
      <c r="AK273" s="805"/>
      <c r="AL273" s="805"/>
      <c r="AM273" s="805"/>
      <c r="AN273" s="805"/>
      <c r="AO273" s="805"/>
      <c r="AP273" s="805"/>
      <c r="AQ273" s="805"/>
      <c r="AR273" s="805"/>
    </row>
    <row r="274" spans="4:44">
      <c r="D274" s="803"/>
      <c r="E274" s="803"/>
      <c r="F274" s="806"/>
      <c r="G274" s="804"/>
      <c r="H274" s="804"/>
      <c r="I274" s="805"/>
      <c r="J274" s="805"/>
      <c r="K274" s="805"/>
      <c r="L274" s="805"/>
      <c r="M274" s="805"/>
      <c r="N274" s="805"/>
      <c r="O274" s="805"/>
      <c r="P274" s="805"/>
      <c r="Q274" s="805"/>
      <c r="R274" s="805"/>
      <c r="S274" s="805"/>
      <c r="T274" s="805"/>
      <c r="U274" s="805"/>
      <c r="V274" s="805"/>
      <c r="W274" s="805"/>
      <c r="X274" s="805"/>
      <c r="Y274" s="805"/>
      <c r="Z274" s="805"/>
      <c r="AA274" s="805"/>
      <c r="AB274" s="805"/>
      <c r="AC274" s="805"/>
      <c r="AD274" s="805"/>
      <c r="AE274" s="805"/>
      <c r="AF274" s="805"/>
      <c r="AG274" s="805"/>
      <c r="AH274" s="805"/>
      <c r="AI274" s="805"/>
      <c r="AJ274" s="805"/>
      <c r="AK274" s="805"/>
      <c r="AL274" s="805"/>
      <c r="AM274" s="805"/>
      <c r="AN274" s="805"/>
      <c r="AO274" s="805"/>
      <c r="AP274" s="805"/>
      <c r="AQ274" s="805"/>
      <c r="AR274" s="805"/>
    </row>
    <row r="275" spans="4:44">
      <c r="D275" s="803"/>
      <c r="E275" s="803"/>
      <c r="F275" s="806"/>
      <c r="G275" s="804"/>
      <c r="H275" s="804"/>
      <c r="I275" s="805"/>
      <c r="J275" s="805"/>
      <c r="K275" s="805"/>
      <c r="L275" s="805"/>
      <c r="M275" s="805"/>
      <c r="N275" s="805"/>
      <c r="O275" s="805"/>
      <c r="P275" s="805"/>
      <c r="Q275" s="805"/>
      <c r="R275" s="805"/>
      <c r="S275" s="805"/>
      <c r="T275" s="805"/>
      <c r="U275" s="805"/>
      <c r="V275" s="805"/>
      <c r="W275" s="805"/>
      <c r="X275" s="805"/>
      <c r="Y275" s="805"/>
      <c r="Z275" s="805"/>
      <c r="AA275" s="805"/>
      <c r="AB275" s="805"/>
      <c r="AC275" s="805"/>
      <c r="AD275" s="805"/>
      <c r="AE275" s="805"/>
      <c r="AF275" s="805"/>
      <c r="AG275" s="805"/>
      <c r="AH275" s="805"/>
      <c r="AI275" s="805"/>
      <c r="AJ275" s="805"/>
      <c r="AK275" s="805"/>
      <c r="AL275" s="805"/>
      <c r="AM275" s="805"/>
      <c r="AN275" s="805"/>
      <c r="AO275" s="805"/>
      <c r="AP275" s="805"/>
      <c r="AQ275" s="805"/>
      <c r="AR275" s="805"/>
    </row>
    <row r="276" spans="4:44">
      <c r="D276" s="803"/>
      <c r="E276" s="803"/>
      <c r="F276" s="806"/>
      <c r="G276" s="804"/>
      <c r="H276" s="804"/>
      <c r="I276" s="805"/>
      <c r="J276" s="805"/>
      <c r="K276" s="805"/>
      <c r="L276" s="805"/>
      <c r="M276" s="805"/>
      <c r="N276" s="805"/>
      <c r="O276" s="805"/>
      <c r="P276" s="805"/>
      <c r="Q276" s="805"/>
      <c r="R276" s="805"/>
      <c r="S276" s="805"/>
      <c r="T276" s="805"/>
      <c r="U276" s="805"/>
      <c r="V276" s="805"/>
      <c r="W276" s="805"/>
      <c r="X276" s="805"/>
      <c r="Y276" s="805"/>
      <c r="Z276" s="805"/>
      <c r="AA276" s="805"/>
      <c r="AB276" s="805"/>
      <c r="AC276" s="805"/>
      <c r="AD276" s="805"/>
      <c r="AE276" s="805"/>
      <c r="AF276" s="805"/>
      <c r="AG276" s="805"/>
      <c r="AH276" s="805"/>
      <c r="AI276" s="805"/>
      <c r="AJ276" s="805"/>
      <c r="AK276" s="805"/>
      <c r="AL276" s="805"/>
      <c r="AM276" s="805"/>
      <c r="AN276" s="805"/>
      <c r="AO276" s="805"/>
      <c r="AP276" s="805"/>
      <c r="AQ276" s="805"/>
      <c r="AR276" s="805"/>
    </row>
    <row r="277" spans="4:44">
      <c r="D277" s="803"/>
      <c r="E277" s="803"/>
      <c r="F277" s="806"/>
      <c r="G277" s="804"/>
      <c r="H277" s="804"/>
      <c r="I277" s="805"/>
      <c r="J277" s="805"/>
      <c r="K277" s="805"/>
      <c r="L277" s="805"/>
      <c r="M277" s="805"/>
      <c r="N277" s="805"/>
      <c r="O277" s="805"/>
      <c r="P277" s="805"/>
      <c r="Q277" s="805"/>
      <c r="R277" s="805"/>
      <c r="S277" s="805"/>
      <c r="T277" s="805"/>
      <c r="U277" s="805"/>
      <c r="V277" s="805"/>
      <c r="W277" s="805"/>
      <c r="X277" s="805"/>
      <c r="Y277" s="805"/>
      <c r="Z277" s="805"/>
      <c r="AA277" s="805"/>
      <c r="AB277" s="805"/>
      <c r="AC277" s="805"/>
      <c r="AD277" s="805"/>
      <c r="AE277" s="805"/>
      <c r="AF277" s="805"/>
      <c r="AG277" s="805"/>
      <c r="AH277" s="805"/>
      <c r="AI277" s="805"/>
      <c r="AJ277" s="805"/>
      <c r="AK277" s="805"/>
      <c r="AL277" s="805"/>
      <c r="AM277" s="805"/>
      <c r="AN277" s="805"/>
      <c r="AO277" s="805"/>
      <c r="AP277" s="805"/>
      <c r="AQ277" s="805"/>
      <c r="AR277" s="805"/>
    </row>
    <row r="278" spans="4:44">
      <c r="D278" s="803"/>
      <c r="E278" s="803"/>
      <c r="F278" s="806"/>
      <c r="G278" s="804"/>
      <c r="H278" s="804"/>
      <c r="I278" s="805"/>
      <c r="J278" s="805"/>
      <c r="K278" s="805"/>
      <c r="L278" s="805"/>
      <c r="M278" s="805"/>
      <c r="N278" s="805"/>
      <c r="O278" s="805"/>
      <c r="P278" s="805"/>
      <c r="Q278" s="805"/>
      <c r="R278" s="805"/>
      <c r="S278" s="805"/>
      <c r="T278" s="805"/>
      <c r="U278" s="805"/>
      <c r="V278" s="805"/>
      <c r="W278" s="805"/>
      <c r="X278" s="805"/>
      <c r="Y278" s="805"/>
      <c r="Z278" s="805"/>
      <c r="AA278" s="805"/>
      <c r="AB278" s="805"/>
      <c r="AC278" s="805"/>
      <c r="AD278" s="805"/>
      <c r="AE278" s="805"/>
      <c r="AF278" s="805"/>
      <c r="AG278" s="805"/>
      <c r="AH278" s="805"/>
      <c r="AI278" s="805"/>
      <c r="AJ278" s="805"/>
      <c r="AK278" s="805"/>
      <c r="AL278" s="805"/>
      <c r="AM278" s="805"/>
      <c r="AN278" s="805"/>
      <c r="AO278" s="805"/>
      <c r="AP278" s="805"/>
      <c r="AQ278" s="805"/>
      <c r="AR278" s="805"/>
    </row>
    <row r="279" spans="4:44">
      <c r="D279" s="803"/>
      <c r="E279" s="803"/>
      <c r="F279" s="806"/>
      <c r="G279" s="804"/>
      <c r="H279" s="804"/>
      <c r="I279" s="805"/>
      <c r="J279" s="805"/>
      <c r="K279" s="805"/>
      <c r="L279" s="805"/>
      <c r="M279" s="805"/>
      <c r="N279" s="805"/>
      <c r="O279" s="805"/>
      <c r="P279" s="805"/>
      <c r="Q279" s="805"/>
      <c r="R279" s="805"/>
      <c r="S279" s="805"/>
      <c r="T279" s="805"/>
      <c r="U279" s="805"/>
      <c r="V279" s="805"/>
      <c r="W279" s="805"/>
      <c r="X279" s="805"/>
      <c r="Y279" s="805"/>
      <c r="Z279" s="805"/>
      <c r="AA279" s="805"/>
      <c r="AB279" s="805"/>
      <c r="AC279" s="805"/>
      <c r="AD279" s="805"/>
      <c r="AE279" s="805"/>
      <c r="AF279" s="805"/>
      <c r="AG279" s="805"/>
      <c r="AH279" s="805"/>
      <c r="AI279" s="805"/>
      <c r="AJ279" s="805"/>
      <c r="AK279" s="805"/>
      <c r="AL279" s="805"/>
      <c r="AM279" s="805"/>
      <c r="AN279" s="805"/>
      <c r="AO279" s="805"/>
      <c r="AP279" s="805"/>
      <c r="AQ279" s="805"/>
      <c r="AR279" s="805"/>
    </row>
    <row r="280" spans="4:44">
      <c r="D280" s="803"/>
      <c r="E280" s="803"/>
      <c r="F280" s="806"/>
      <c r="G280" s="804"/>
      <c r="H280" s="804"/>
      <c r="I280" s="805"/>
      <c r="J280" s="805"/>
      <c r="K280" s="805"/>
      <c r="L280" s="805"/>
      <c r="M280" s="805"/>
      <c r="N280" s="805"/>
      <c r="O280" s="805"/>
      <c r="P280" s="805"/>
      <c r="Q280" s="805"/>
      <c r="R280" s="805"/>
      <c r="S280" s="805"/>
      <c r="T280" s="805"/>
      <c r="U280" s="805"/>
      <c r="V280" s="805"/>
      <c r="W280" s="805"/>
      <c r="X280" s="805"/>
      <c r="Y280" s="805"/>
      <c r="Z280" s="805"/>
      <c r="AA280" s="805"/>
      <c r="AB280" s="805"/>
      <c r="AC280" s="805"/>
      <c r="AD280" s="805"/>
      <c r="AE280" s="805"/>
      <c r="AF280" s="805"/>
      <c r="AG280" s="805"/>
      <c r="AH280" s="805"/>
      <c r="AI280" s="805"/>
      <c r="AJ280" s="805"/>
      <c r="AK280" s="805"/>
      <c r="AL280" s="805"/>
      <c r="AM280" s="805"/>
      <c r="AN280" s="805"/>
      <c r="AO280" s="805"/>
      <c r="AP280" s="805"/>
      <c r="AQ280" s="805"/>
      <c r="AR280" s="805"/>
    </row>
    <row r="281" spans="4:44">
      <c r="D281" s="803"/>
      <c r="E281" s="803"/>
      <c r="F281" s="806"/>
      <c r="G281" s="804"/>
      <c r="H281" s="804"/>
      <c r="I281" s="805"/>
      <c r="J281" s="805"/>
      <c r="K281" s="805"/>
      <c r="L281" s="805"/>
      <c r="M281" s="805"/>
      <c r="N281" s="805"/>
      <c r="O281" s="805"/>
      <c r="P281" s="805"/>
      <c r="Q281" s="805"/>
      <c r="R281" s="805"/>
      <c r="S281" s="805"/>
      <c r="T281" s="805"/>
      <c r="U281" s="805"/>
      <c r="V281" s="805"/>
      <c r="W281" s="805"/>
      <c r="X281" s="805"/>
      <c r="Y281" s="805"/>
      <c r="Z281" s="805"/>
      <c r="AA281" s="805"/>
      <c r="AB281" s="805"/>
      <c r="AC281" s="805"/>
      <c r="AD281" s="805"/>
      <c r="AE281" s="805"/>
      <c r="AF281" s="805"/>
      <c r="AG281" s="805"/>
      <c r="AH281" s="805"/>
      <c r="AI281" s="805"/>
      <c r="AJ281" s="805"/>
      <c r="AK281" s="805"/>
      <c r="AL281" s="805"/>
      <c r="AM281" s="805"/>
      <c r="AN281" s="805"/>
      <c r="AO281" s="805"/>
      <c r="AP281" s="805"/>
      <c r="AQ281" s="805"/>
      <c r="AR281" s="805"/>
    </row>
    <row r="282" spans="4:44">
      <c r="D282" s="803"/>
      <c r="E282" s="803"/>
      <c r="F282" s="806"/>
      <c r="G282" s="804"/>
      <c r="H282" s="804"/>
      <c r="I282" s="805"/>
      <c r="J282" s="805"/>
      <c r="K282" s="805"/>
      <c r="L282" s="805"/>
      <c r="M282" s="805"/>
      <c r="N282" s="805"/>
      <c r="O282" s="805"/>
      <c r="P282" s="805"/>
      <c r="Q282" s="805"/>
      <c r="R282" s="805"/>
      <c r="S282" s="805"/>
      <c r="T282" s="805"/>
      <c r="U282" s="805"/>
      <c r="V282" s="805"/>
      <c r="W282" s="805"/>
      <c r="X282" s="805"/>
      <c r="Y282" s="805"/>
      <c r="Z282" s="805"/>
      <c r="AA282" s="805"/>
      <c r="AB282" s="805"/>
      <c r="AC282" s="805"/>
      <c r="AD282" s="805"/>
      <c r="AE282" s="805"/>
      <c r="AF282" s="805"/>
      <c r="AG282" s="805"/>
      <c r="AH282" s="805"/>
      <c r="AI282" s="805"/>
      <c r="AJ282" s="805"/>
      <c r="AK282" s="805"/>
      <c r="AL282" s="805"/>
      <c r="AM282" s="805"/>
      <c r="AN282" s="805"/>
      <c r="AO282" s="805"/>
      <c r="AP282" s="805"/>
      <c r="AQ282" s="805"/>
      <c r="AR282" s="805"/>
    </row>
    <row r="283" spans="4:44">
      <c r="D283" s="803"/>
      <c r="E283" s="803"/>
      <c r="F283" s="806"/>
      <c r="G283" s="804"/>
      <c r="H283" s="804"/>
      <c r="I283" s="805"/>
      <c r="J283" s="805"/>
      <c r="K283" s="805"/>
      <c r="L283" s="805"/>
      <c r="M283" s="805"/>
      <c r="N283" s="805"/>
      <c r="O283" s="805"/>
      <c r="P283" s="805"/>
      <c r="Q283" s="805"/>
      <c r="R283" s="805"/>
      <c r="S283" s="805"/>
      <c r="T283" s="805"/>
      <c r="U283" s="805"/>
      <c r="V283" s="805"/>
      <c r="W283" s="805"/>
      <c r="X283" s="805"/>
      <c r="Y283" s="805"/>
      <c r="Z283" s="805"/>
      <c r="AA283" s="805"/>
      <c r="AB283" s="805"/>
      <c r="AC283" s="805"/>
      <c r="AD283" s="805"/>
      <c r="AE283" s="805"/>
      <c r="AF283" s="805"/>
      <c r="AG283" s="805"/>
      <c r="AH283" s="805"/>
      <c r="AI283" s="805"/>
      <c r="AJ283" s="805"/>
      <c r="AK283" s="805"/>
      <c r="AL283" s="805"/>
      <c r="AM283" s="805"/>
      <c r="AN283" s="805"/>
      <c r="AO283" s="805"/>
      <c r="AP283" s="805"/>
      <c r="AQ283" s="805"/>
      <c r="AR283" s="805"/>
    </row>
    <row r="284" spans="4:44">
      <c r="D284" s="803"/>
      <c r="E284" s="803"/>
      <c r="F284" s="806"/>
      <c r="G284" s="804"/>
      <c r="H284" s="804"/>
      <c r="I284" s="805"/>
      <c r="J284" s="805"/>
      <c r="K284" s="805"/>
      <c r="L284" s="805"/>
      <c r="M284" s="805"/>
      <c r="N284" s="805"/>
      <c r="O284" s="805"/>
      <c r="P284" s="805"/>
      <c r="Q284" s="805"/>
      <c r="R284" s="805"/>
      <c r="S284" s="805"/>
      <c r="T284" s="805"/>
      <c r="U284" s="805"/>
      <c r="V284" s="805"/>
      <c r="W284" s="805"/>
      <c r="X284" s="805"/>
      <c r="Y284" s="805"/>
      <c r="Z284" s="805"/>
      <c r="AA284" s="805"/>
      <c r="AB284" s="805"/>
      <c r="AC284" s="805"/>
      <c r="AD284" s="805"/>
      <c r="AE284" s="805"/>
      <c r="AF284" s="805"/>
      <c r="AG284" s="805"/>
      <c r="AH284" s="805"/>
      <c r="AI284" s="805"/>
      <c r="AJ284" s="805"/>
      <c r="AK284" s="805"/>
      <c r="AL284" s="805"/>
      <c r="AM284" s="805"/>
      <c r="AN284" s="805"/>
      <c r="AO284" s="805"/>
      <c r="AP284" s="805"/>
      <c r="AQ284" s="805"/>
      <c r="AR284" s="805"/>
    </row>
    <row r="285" spans="4:44">
      <c r="D285" s="803"/>
      <c r="E285" s="803"/>
      <c r="F285" s="806"/>
      <c r="G285" s="804"/>
      <c r="H285" s="804"/>
      <c r="I285" s="805"/>
      <c r="J285" s="805"/>
      <c r="K285" s="805"/>
      <c r="L285" s="805"/>
      <c r="M285" s="805"/>
      <c r="N285" s="805"/>
      <c r="O285" s="805"/>
      <c r="P285" s="805"/>
      <c r="Q285" s="805"/>
      <c r="R285" s="805"/>
      <c r="S285" s="805"/>
      <c r="T285" s="805"/>
      <c r="U285" s="805"/>
      <c r="V285" s="805"/>
      <c r="W285" s="805"/>
      <c r="X285" s="805"/>
      <c r="Y285" s="805"/>
      <c r="Z285" s="805"/>
      <c r="AA285" s="805"/>
      <c r="AB285" s="805"/>
      <c r="AC285" s="805"/>
      <c r="AD285" s="805"/>
      <c r="AE285" s="805"/>
      <c r="AF285" s="805"/>
      <c r="AG285" s="805"/>
      <c r="AH285" s="805"/>
      <c r="AI285" s="805"/>
      <c r="AJ285" s="805"/>
      <c r="AK285" s="805"/>
      <c r="AL285" s="805"/>
      <c r="AM285" s="805"/>
      <c r="AN285" s="805"/>
      <c r="AO285" s="805"/>
      <c r="AP285" s="805"/>
      <c r="AQ285" s="805"/>
      <c r="AR285" s="805"/>
    </row>
    <row r="286" spans="4:44">
      <c r="D286" s="803"/>
      <c r="E286" s="803"/>
      <c r="F286" s="806"/>
      <c r="G286" s="804"/>
      <c r="H286" s="804"/>
      <c r="I286" s="805"/>
      <c r="J286" s="805"/>
      <c r="K286" s="805"/>
      <c r="L286" s="805"/>
      <c r="M286" s="805"/>
      <c r="N286" s="805"/>
      <c r="O286" s="805"/>
      <c r="P286" s="805"/>
      <c r="Q286" s="805"/>
      <c r="R286" s="805"/>
      <c r="S286" s="805"/>
      <c r="T286" s="805"/>
      <c r="U286" s="805"/>
      <c r="V286" s="805"/>
      <c r="W286" s="805"/>
      <c r="X286" s="805"/>
      <c r="Y286" s="805"/>
      <c r="Z286" s="805"/>
      <c r="AA286" s="805"/>
      <c r="AB286" s="805"/>
      <c r="AC286" s="805"/>
      <c r="AD286" s="805"/>
      <c r="AE286" s="805"/>
      <c r="AF286" s="805"/>
      <c r="AG286" s="805"/>
      <c r="AH286" s="805"/>
      <c r="AI286" s="805"/>
      <c r="AJ286" s="805"/>
      <c r="AK286" s="805"/>
      <c r="AL286" s="805"/>
      <c r="AM286" s="805"/>
      <c r="AN286" s="805"/>
      <c r="AO286" s="805"/>
      <c r="AP286" s="805"/>
      <c r="AQ286" s="805"/>
      <c r="AR286" s="805"/>
    </row>
    <row r="287" spans="4:44">
      <c r="D287" s="803"/>
      <c r="E287" s="803"/>
      <c r="F287" s="806"/>
      <c r="G287" s="804"/>
      <c r="H287" s="804"/>
      <c r="I287" s="805"/>
      <c r="J287" s="805"/>
      <c r="K287" s="805"/>
      <c r="L287" s="805"/>
      <c r="M287" s="805"/>
      <c r="N287" s="805"/>
      <c r="O287" s="805"/>
      <c r="P287" s="805"/>
      <c r="Q287" s="805"/>
      <c r="R287" s="805"/>
      <c r="S287" s="805"/>
      <c r="T287" s="805"/>
      <c r="U287" s="805"/>
      <c r="V287" s="805"/>
      <c r="W287" s="805"/>
      <c r="X287" s="805"/>
      <c r="Y287" s="805"/>
      <c r="Z287" s="805"/>
      <c r="AA287" s="805"/>
      <c r="AB287" s="805"/>
      <c r="AC287" s="805"/>
      <c r="AD287" s="805"/>
      <c r="AE287" s="805"/>
      <c r="AF287" s="805"/>
      <c r="AG287" s="805"/>
      <c r="AH287" s="805"/>
      <c r="AI287" s="805"/>
      <c r="AJ287" s="805"/>
      <c r="AK287" s="805"/>
      <c r="AL287" s="805"/>
      <c r="AM287" s="805"/>
      <c r="AN287" s="805"/>
      <c r="AO287" s="805"/>
      <c r="AP287" s="805"/>
      <c r="AQ287" s="805"/>
      <c r="AR287" s="805"/>
    </row>
    <row r="288" spans="4:44">
      <c r="D288" s="803"/>
      <c r="E288" s="803"/>
      <c r="F288" s="806"/>
      <c r="G288" s="804"/>
      <c r="H288" s="804"/>
      <c r="I288" s="805"/>
      <c r="J288" s="805"/>
      <c r="K288" s="805"/>
      <c r="L288" s="805"/>
      <c r="M288" s="805"/>
      <c r="N288" s="805"/>
      <c r="O288" s="805"/>
      <c r="P288" s="805"/>
      <c r="Q288" s="805"/>
      <c r="R288" s="805"/>
      <c r="S288" s="805"/>
      <c r="T288" s="805"/>
      <c r="U288" s="805"/>
      <c r="V288" s="805"/>
      <c r="W288" s="805"/>
      <c r="X288" s="805"/>
      <c r="Y288" s="805"/>
      <c r="Z288" s="805"/>
      <c r="AA288" s="805"/>
      <c r="AB288" s="805"/>
      <c r="AC288" s="805"/>
      <c r="AD288" s="805"/>
      <c r="AE288" s="805"/>
      <c r="AF288" s="805"/>
      <c r="AG288" s="805"/>
      <c r="AH288" s="805"/>
      <c r="AI288" s="805"/>
      <c r="AJ288" s="805"/>
      <c r="AK288" s="805"/>
      <c r="AL288" s="805"/>
      <c r="AM288" s="805"/>
      <c r="AN288" s="805"/>
      <c r="AO288" s="805"/>
      <c r="AP288" s="805"/>
      <c r="AQ288" s="805"/>
      <c r="AR288" s="805"/>
    </row>
    <row r="289" spans="4:44">
      <c r="D289" s="803"/>
      <c r="E289" s="803"/>
      <c r="F289" s="806"/>
      <c r="G289" s="804"/>
      <c r="H289" s="804"/>
      <c r="I289" s="805"/>
      <c r="J289" s="805"/>
      <c r="K289" s="805"/>
      <c r="L289" s="805"/>
      <c r="M289" s="805"/>
      <c r="N289" s="805"/>
      <c r="O289" s="805"/>
      <c r="P289" s="805"/>
      <c r="Q289" s="805"/>
      <c r="R289" s="805"/>
      <c r="S289" s="805"/>
      <c r="T289" s="805"/>
      <c r="U289" s="805"/>
      <c r="V289" s="805"/>
      <c r="W289" s="805"/>
      <c r="X289" s="805"/>
      <c r="Y289" s="805"/>
      <c r="Z289" s="805"/>
      <c r="AA289" s="805"/>
      <c r="AB289" s="805"/>
      <c r="AC289" s="805"/>
      <c r="AD289" s="805"/>
      <c r="AE289" s="805"/>
      <c r="AF289" s="805"/>
      <c r="AG289" s="805"/>
      <c r="AH289" s="805"/>
      <c r="AI289" s="805"/>
      <c r="AJ289" s="805"/>
      <c r="AK289" s="805"/>
      <c r="AL289" s="805"/>
      <c r="AM289" s="805"/>
      <c r="AN289" s="805"/>
      <c r="AO289" s="805"/>
      <c r="AP289" s="805"/>
      <c r="AQ289" s="805"/>
      <c r="AR289" s="805"/>
    </row>
    <row r="290" spans="4:44">
      <c r="D290" s="803"/>
      <c r="E290" s="803"/>
      <c r="F290" s="806"/>
      <c r="G290" s="804"/>
      <c r="H290" s="804"/>
      <c r="I290" s="805"/>
      <c r="J290" s="805"/>
      <c r="K290" s="805"/>
      <c r="L290" s="805"/>
      <c r="M290" s="805"/>
      <c r="N290" s="805"/>
      <c r="O290" s="805"/>
      <c r="P290" s="805"/>
      <c r="Q290" s="805"/>
      <c r="R290" s="805"/>
      <c r="S290" s="805"/>
      <c r="T290" s="805"/>
      <c r="U290" s="805"/>
      <c r="V290" s="805"/>
      <c r="W290" s="805"/>
      <c r="X290" s="805"/>
      <c r="Y290" s="805"/>
      <c r="Z290" s="805"/>
      <c r="AA290" s="805"/>
      <c r="AB290" s="805"/>
      <c r="AC290" s="805"/>
      <c r="AD290" s="805"/>
      <c r="AE290" s="805"/>
      <c r="AF290" s="805"/>
      <c r="AG290" s="805"/>
      <c r="AH290" s="805"/>
      <c r="AI290" s="805"/>
      <c r="AJ290" s="805"/>
      <c r="AK290" s="805"/>
      <c r="AL290" s="805"/>
      <c r="AM290" s="805"/>
      <c r="AN290" s="805"/>
      <c r="AO290" s="805"/>
      <c r="AP290" s="805"/>
      <c r="AQ290" s="805"/>
      <c r="AR290" s="805"/>
    </row>
    <row r="291" spans="4:44">
      <c r="D291" s="803"/>
      <c r="E291" s="803"/>
      <c r="F291" s="806"/>
      <c r="G291" s="804"/>
      <c r="H291" s="804"/>
      <c r="I291" s="805"/>
      <c r="J291" s="805"/>
      <c r="K291" s="805"/>
      <c r="L291" s="805"/>
      <c r="M291" s="805"/>
      <c r="N291" s="805"/>
      <c r="O291" s="805"/>
      <c r="P291" s="805"/>
      <c r="Q291" s="805"/>
      <c r="R291" s="805"/>
      <c r="S291" s="805"/>
      <c r="T291" s="805"/>
      <c r="U291" s="805"/>
      <c r="V291" s="805"/>
      <c r="W291" s="805"/>
      <c r="X291" s="805"/>
      <c r="Y291" s="805"/>
      <c r="Z291" s="805"/>
      <c r="AA291" s="805"/>
      <c r="AB291" s="805"/>
      <c r="AC291" s="805"/>
      <c r="AD291" s="805"/>
      <c r="AE291" s="805"/>
      <c r="AF291" s="805"/>
      <c r="AG291" s="805"/>
      <c r="AH291" s="805"/>
      <c r="AI291" s="805"/>
      <c r="AJ291" s="805"/>
      <c r="AK291" s="805"/>
      <c r="AL291" s="805"/>
      <c r="AM291" s="805"/>
      <c r="AN291" s="805"/>
      <c r="AO291" s="805"/>
      <c r="AP291" s="805"/>
      <c r="AQ291" s="805"/>
      <c r="AR291" s="805"/>
    </row>
    <row r="292" spans="4:44">
      <c r="D292" s="803"/>
      <c r="E292" s="803"/>
      <c r="F292" s="806"/>
      <c r="G292" s="804"/>
      <c r="H292" s="804"/>
      <c r="I292" s="805"/>
      <c r="J292" s="805"/>
      <c r="K292" s="805"/>
      <c r="L292" s="805"/>
      <c r="M292" s="805"/>
      <c r="N292" s="805"/>
      <c r="O292" s="805"/>
      <c r="P292" s="805"/>
      <c r="Q292" s="805"/>
      <c r="R292" s="805"/>
      <c r="S292" s="805"/>
      <c r="T292" s="805"/>
      <c r="U292" s="805"/>
      <c r="V292" s="805"/>
      <c r="W292" s="805"/>
      <c r="X292" s="805"/>
      <c r="Y292" s="805"/>
      <c r="Z292" s="805"/>
      <c r="AA292" s="805"/>
      <c r="AB292" s="805"/>
      <c r="AC292" s="805"/>
      <c r="AD292" s="805"/>
      <c r="AE292" s="805"/>
      <c r="AF292" s="805"/>
      <c r="AG292" s="805"/>
      <c r="AH292" s="805"/>
      <c r="AI292" s="805"/>
      <c r="AJ292" s="805"/>
      <c r="AK292" s="805"/>
      <c r="AL292" s="805"/>
      <c r="AM292" s="805"/>
      <c r="AN292" s="805"/>
      <c r="AO292" s="805"/>
      <c r="AP292" s="805"/>
      <c r="AQ292" s="805"/>
      <c r="AR292" s="805"/>
    </row>
    <row r="293" spans="4:44">
      <c r="D293" s="803"/>
      <c r="E293" s="803"/>
      <c r="F293" s="806"/>
      <c r="G293" s="804"/>
      <c r="H293" s="804"/>
      <c r="I293" s="805"/>
      <c r="J293" s="805"/>
      <c r="K293" s="805"/>
      <c r="L293" s="805"/>
      <c r="M293" s="805"/>
      <c r="N293" s="805"/>
      <c r="O293" s="805"/>
      <c r="P293" s="805"/>
      <c r="Q293" s="805"/>
      <c r="R293" s="805"/>
      <c r="S293" s="805"/>
      <c r="T293" s="805"/>
      <c r="U293" s="805"/>
      <c r="V293" s="805"/>
      <c r="W293" s="805"/>
      <c r="X293" s="805"/>
      <c r="Y293" s="805"/>
      <c r="Z293" s="805"/>
      <c r="AA293" s="805"/>
      <c r="AB293" s="805"/>
      <c r="AC293" s="805"/>
      <c r="AD293" s="805"/>
      <c r="AE293" s="805"/>
      <c r="AF293" s="805"/>
      <c r="AG293" s="805"/>
      <c r="AH293" s="805"/>
      <c r="AI293" s="805"/>
      <c r="AJ293" s="805"/>
      <c r="AK293" s="805"/>
      <c r="AL293" s="805"/>
      <c r="AM293" s="805"/>
      <c r="AN293" s="805"/>
      <c r="AO293" s="805"/>
      <c r="AP293" s="805"/>
      <c r="AQ293" s="805"/>
      <c r="AR293" s="805"/>
    </row>
    <row r="294" spans="4:44">
      <c r="D294" s="803"/>
      <c r="E294" s="803"/>
      <c r="F294" s="806"/>
      <c r="G294" s="804"/>
      <c r="H294" s="804"/>
      <c r="I294" s="805"/>
      <c r="J294" s="805"/>
      <c r="K294" s="805"/>
      <c r="L294" s="805"/>
      <c r="M294" s="805"/>
      <c r="N294" s="805"/>
      <c r="O294" s="805"/>
      <c r="P294" s="805"/>
      <c r="Q294" s="805"/>
      <c r="R294" s="805"/>
      <c r="S294" s="805"/>
      <c r="T294" s="805"/>
      <c r="U294" s="805"/>
      <c r="V294" s="805"/>
      <c r="W294" s="805"/>
      <c r="X294" s="805"/>
      <c r="Y294" s="805"/>
      <c r="Z294" s="805"/>
      <c r="AA294" s="805"/>
      <c r="AB294" s="805"/>
      <c r="AC294" s="805"/>
      <c r="AD294" s="805"/>
      <c r="AE294" s="805"/>
      <c r="AF294" s="805"/>
      <c r="AG294" s="805"/>
      <c r="AH294" s="805"/>
      <c r="AI294" s="805"/>
      <c r="AJ294" s="805"/>
      <c r="AK294" s="805"/>
      <c r="AL294" s="805"/>
      <c r="AM294" s="805"/>
      <c r="AN294" s="805"/>
      <c r="AO294" s="805"/>
      <c r="AP294" s="805"/>
      <c r="AQ294" s="805"/>
      <c r="AR294" s="805"/>
    </row>
    <row r="295" spans="4:44">
      <c r="D295" s="803"/>
      <c r="E295" s="803"/>
      <c r="F295" s="806"/>
      <c r="G295" s="804"/>
      <c r="H295" s="804"/>
      <c r="I295" s="805"/>
      <c r="J295" s="805"/>
      <c r="K295" s="805"/>
      <c r="L295" s="805"/>
      <c r="M295" s="805"/>
      <c r="N295" s="805"/>
      <c r="O295" s="805"/>
      <c r="P295" s="805"/>
      <c r="Q295" s="805"/>
      <c r="R295" s="805"/>
      <c r="S295" s="805"/>
      <c r="T295" s="805"/>
      <c r="U295" s="805"/>
      <c r="V295" s="805"/>
      <c r="W295" s="805"/>
      <c r="X295" s="805"/>
      <c r="Y295" s="805"/>
      <c r="Z295" s="805"/>
      <c r="AA295" s="805"/>
      <c r="AB295" s="805"/>
      <c r="AC295" s="805"/>
      <c r="AD295" s="805"/>
      <c r="AE295" s="805"/>
      <c r="AF295" s="805"/>
      <c r="AG295" s="805"/>
      <c r="AH295" s="805"/>
      <c r="AI295" s="805"/>
      <c r="AJ295" s="805"/>
      <c r="AK295" s="805"/>
      <c r="AL295" s="805"/>
      <c r="AM295" s="805"/>
      <c r="AN295" s="805"/>
      <c r="AO295" s="805"/>
      <c r="AP295" s="805"/>
      <c r="AQ295" s="805"/>
      <c r="AR295" s="805"/>
    </row>
    <row r="296" spans="4:44">
      <c r="D296" s="803"/>
      <c r="E296" s="803"/>
      <c r="F296" s="806"/>
      <c r="G296" s="804"/>
      <c r="H296" s="804"/>
      <c r="I296" s="805"/>
      <c r="J296" s="805"/>
      <c r="K296" s="805"/>
      <c r="L296" s="805"/>
      <c r="M296" s="805"/>
      <c r="N296" s="805"/>
      <c r="O296" s="805"/>
      <c r="P296" s="805"/>
      <c r="Q296" s="805"/>
      <c r="R296" s="805"/>
      <c r="S296" s="805"/>
      <c r="T296" s="805"/>
      <c r="U296" s="805"/>
      <c r="V296" s="805"/>
      <c r="W296" s="805"/>
      <c r="X296" s="805"/>
      <c r="Y296" s="805"/>
      <c r="Z296" s="805"/>
      <c r="AA296" s="805"/>
      <c r="AB296" s="805"/>
      <c r="AC296" s="805"/>
      <c r="AD296" s="805"/>
      <c r="AE296" s="805"/>
      <c r="AF296" s="805"/>
      <c r="AG296" s="805"/>
      <c r="AH296" s="805"/>
      <c r="AI296" s="805"/>
      <c r="AJ296" s="805"/>
      <c r="AK296" s="805"/>
      <c r="AL296" s="805"/>
      <c r="AM296" s="805"/>
      <c r="AN296" s="805"/>
      <c r="AO296" s="805"/>
      <c r="AP296" s="805"/>
      <c r="AQ296" s="805"/>
      <c r="AR296" s="805"/>
    </row>
    <row r="297" spans="4:44">
      <c r="D297" s="803"/>
      <c r="E297" s="803"/>
      <c r="F297" s="806"/>
      <c r="G297" s="804"/>
      <c r="H297" s="804"/>
      <c r="I297" s="805"/>
      <c r="J297" s="805"/>
      <c r="K297" s="805"/>
      <c r="L297" s="805"/>
      <c r="M297" s="805"/>
      <c r="N297" s="805"/>
      <c r="O297" s="805"/>
      <c r="P297" s="805"/>
      <c r="Q297" s="805"/>
      <c r="R297" s="805"/>
      <c r="S297" s="805"/>
      <c r="T297" s="805"/>
      <c r="U297" s="805"/>
      <c r="V297" s="805"/>
      <c r="W297" s="805"/>
      <c r="X297" s="805"/>
      <c r="Y297" s="805"/>
      <c r="Z297" s="805"/>
      <c r="AA297" s="805"/>
      <c r="AB297" s="805"/>
      <c r="AC297" s="805"/>
      <c r="AD297" s="805"/>
      <c r="AE297" s="805"/>
      <c r="AF297" s="805"/>
      <c r="AG297" s="805"/>
      <c r="AH297" s="805"/>
      <c r="AI297" s="805"/>
      <c r="AJ297" s="805"/>
      <c r="AK297" s="805"/>
      <c r="AL297" s="805"/>
      <c r="AM297" s="805"/>
      <c r="AN297" s="805"/>
      <c r="AO297" s="805"/>
      <c r="AP297" s="805"/>
      <c r="AQ297" s="805"/>
      <c r="AR297" s="805"/>
    </row>
    <row r="298" spans="4:44">
      <c r="D298" s="803"/>
      <c r="E298" s="803"/>
      <c r="F298" s="806"/>
      <c r="G298" s="804"/>
      <c r="H298" s="804"/>
      <c r="I298" s="805"/>
      <c r="J298" s="805"/>
      <c r="K298" s="805"/>
      <c r="L298" s="805"/>
      <c r="M298" s="805"/>
      <c r="N298" s="805"/>
      <c r="O298" s="805"/>
      <c r="P298" s="805"/>
      <c r="Q298" s="805"/>
      <c r="R298" s="805"/>
      <c r="S298" s="805"/>
      <c r="T298" s="805"/>
      <c r="U298" s="805"/>
      <c r="V298" s="805"/>
      <c r="W298" s="805"/>
      <c r="X298" s="805"/>
      <c r="Y298" s="805"/>
      <c r="Z298" s="805"/>
      <c r="AA298" s="805"/>
      <c r="AB298" s="805"/>
      <c r="AC298" s="805"/>
      <c r="AD298" s="805"/>
      <c r="AE298" s="805"/>
      <c r="AF298" s="805"/>
      <c r="AG298" s="805"/>
      <c r="AH298" s="805"/>
      <c r="AI298" s="805"/>
      <c r="AJ298" s="805"/>
      <c r="AK298" s="805"/>
      <c r="AL298" s="805"/>
      <c r="AM298" s="805"/>
      <c r="AN298" s="805"/>
      <c r="AO298" s="805"/>
      <c r="AP298" s="805"/>
      <c r="AQ298" s="805"/>
      <c r="AR298" s="805"/>
    </row>
    <row r="299" spans="4:44">
      <c r="D299" s="803"/>
      <c r="E299" s="803"/>
      <c r="F299" s="806"/>
      <c r="G299" s="804"/>
      <c r="H299" s="804"/>
      <c r="I299" s="805"/>
      <c r="J299" s="805"/>
      <c r="K299" s="805"/>
      <c r="L299" s="805"/>
      <c r="M299" s="805"/>
      <c r="N299" s="805"/>
      <c r="O299" s="805"/>
      <c r="P299" s="805"/>
      <c r="Q299" s="805"/>
      <c r="R299" s="805"/>
      <c r="S299" s="805"/>
      <c r="T299" s="805"/>
      <c r="U299" s="805"/>
      <c r="V299" s="805"/>
      <c r="W299" s="805"/>
      <c r="X299" s="805"/>
      <c r="Y299" s="805"/>
      <c r="Z299" s="805"/>
      <c r="AA299" s="805"/>
      <c r="AB299" s="805"/>
      <c r="AC299" s="805"/>
      <c r="AD299" s="805"/>
      <c r="AE299" s="805"/>
      <c r="AF299" s="805"/>
      <c r="AG299" s="805"/>
      <c r="AH299" s="805"/>
      <c r="AI299" s="805"/>
      <c r="AJ299" s="805"/>
      <c r="AK299" s="805"/>
      <c r="AL299" s="805"/>
      <c r="AM299" s="805"/>
      <c r="AN299" s="805"/>
      <c r="AO299" s="805"/>
      <c r="AP299" s="805"/>
      <c r="AQ299" s="805"/>
      <c r="AR299" s="805"/>
    </row>
    <row r="300" spans="4:44">
      <c r="D300" s="803"/>
      <c r="E300" s="803"/>
      <c r="F300" s="806"/>
      <c r="G300" s="804"/>
      <c r="H300" s="804"/>
      <c r="I300" s="805"/>
      <c r="J300" s="805"/>
      <c r="K300" s="805"/>
      <c r="L300" s="805"/>
      <c r="M300" s="805"/>
      <c r="N300" s="805"/>
      <c r="O300" s="805"/>
      <c r="P300" s="805"/>
      <c r="Q300" s="805"/>
      <c r="R300" s="805"/>
      <c r="S300" s="805"/>
      <c r="T300" s="805"/>
      <c r="U300" s="805"/>
      <c r="V300" s="805"/>
      <c r="W300" s="805"/>
      <c r="X300" s="805"/>
      <c r="Y300" s="805"/>
      <c r="Z300" s="805"/>
      <c r="AA300" s="805"/>
      <c r="AB300" s="805"/>
      <c r="AC300" s="805"/>
      <c r="AD300" s="805"/>
      <c r="AE300" s="805"/>
      <c r="AF300" s="805"/>
      <c r="AG300" s="805"/>
      <c r="AH300" s="805"/>
      <c r="AI300" s="805"/>
      <c r="AJ300" s="805"/>
      <c r="AK300" s="805"/>
      <c r="AL300" s="805"/>
      <c r="AM300" s="805"/>
      <c r="AN300" s="805"/>
      <c r="AO300" s="805"/>
      <c r="AP300" s="805"/>
      <c r="AQ300" s="805"/>
      <c r="AR300" s="805"/>
    </row>
    <row r="301" spans="4:44">
      <c r="D301" s="803"/>
      <c r="E301" s="803"/>
      <c r="F301" s="806"/>
      <c r="G301" s="804"/>
      <c r="H301" s="804"/>
      <c r="I301" s="805"/>
      <c r="J301" s="805"/>
      <c r="K301" s="805"/>
      <c r="L301" s="805"/>
      <c r="M301" s="805"/>
      <c r="N301" s="805"/>
      <c r="O301" s="805"/>
      <c r="P301" s="805"/>
      <c r="Q301" s="805"/>
      <c r="R301" s="805"/>
      <c r="S301" s="805"/>
      <c r="T301" s="805"/>
      <c r="U301" s="805"/>
      <c r="V301" s="805"/>
      <c r="W301" s="805"/>
      <c r="X301" s="805"/>
      <c r="Y301" s="805"/>
      <c r="Z301" s="805"/>
      <c r="AA301" s="805"/>
      <c r="AB301" s="805"/>
      <c r="AC301" s="805"/>
      <c r="AD301" s="805"/>
      <c r="AE301" s="805"/>
      <c r="AF301" s="805"/>
      <c r="AG301" s="805"/>
      <c r="AH301" s="805"/>
      <c r="AI301" s="805"/>
      <c r="AJ301" s="805"/>
      <c r="AK301" s="805"/>
      <c r="AL301" s="805"/>
      <c r="AM301" s="805"/>
      <c r="AN301" s="805"/>
      <c r="AO301" s="805"/>
      <c r="AP301" s="805"/>
      <c r="AQ301" s="805"/>
      <c r="AR301" s="805"/>
    </row>
    <row r="302" spans="4:44">
      <c r="D302" s="803"/>
      <c r="E302" s="803"/>
      <c r="F302" s="806"/>
      <c r="G302" s="804"/>
      <c r="H302" s="804"/>
      <c r="I302" s="805"/>
      <c r="J302" s="805"/>
      <c r="K302" s="805"/>
      <c r="L302" s="805"/>
      <c r="M302" s="805"/>
      <c r="N302" s="805"/>
      <c r="O302" s="805"/>
      <c r="P302" s="805"/>
      <c r="Q302" s="805"/>
      <c r="R302" s="805"/>
      <c r="S302" s="805"/>
      <c r="T302" s="805"/>
      <c r="U302" s="805"/>
      <c r="V302" s="805"/>
      <c r="W302" s="805"/>
      <c r="X302" s="805"/>
      <c r="Y302" s="805"/>
      <c r="Z302" s="805"/>
      <c r="AA302" s="805"/>
      <c r="AB302" s="805"/>
      <c r="AC302" s="805"/>
      <c r="AD302" s="805"/>
      <c r="AE302" s="805"/>
      <c r="AF302" s="805"/>
      <c r="AG302" s="805"/>
      <c r="AH302" s="805"/>
      <c r="AI302" s="805"/>
      <c r="AJ302" s="805"/>
      <c r="AK302" s="805"/>
      <c r="AL302" s="805"/>
      <c r="AM302" s="805"/>
      <c r="AN302" s="805"/>
      <c r="AO302" s="805"/>
      <c r="AP302" s="805"/>
      <c r="AQ302" s="805"/>
      <c r="AR302" s="805"/>
    </row>
    <row r="303" spans="4:44">
      <c r="D303" s="803"/>
      <c r="E303" s="803"/>
      <c r="F303" s="806"/>
      <c r="G303" s="804"/>
      <c r="H303" s="804"/>
      <c r="I303" s="805"/>
      <c r="J303" s="805"/>
      <c r="K303" s="805"/>
      <c r="L303" s="805"/>
      <c r="M303" s="805"/>
      <c r="N303" s="805"/>
      <c r="O303" s="805"/>
      <c r="P303" s="805"/>
      <c r="Q303" s="805"/>
      <c r="R303" s="805"/>
      <c r="S303" s="805"/>
      <c r="T303" s="805"/>
      <c r="U303" s="805"/>
      <c r="V303" s="805"/>
      <c r="W303" s="805"/>
      <c r="X303" s="805"/>
      <c r="Y303" s="805"/>
      <c r="Z303" s="805"/>
      <c r="AA303" s="805"/>
      <c r="AB303" s="805"/>
      <c r="AC303" s="805"/>
      <c r="AD303" s="805"/>
      <c r="AE303" s="805"/>
      <c r="AF303" s="805"/>
      <c r="AG303" s="805"/>
      <c r="AH303" s="805"/>
      <c r="AI303" s="805"/>
      <c r="AJ303" s="805"/>
      <c r="AK303" s="805"/>
      <c r="AL303" s="805"/>
      <c r="AM303" s="805"/>
      <c r="AN303" s="805"/>
      <c r="AO303" s="805"/>
      <c r="AP303" s="805"/>
      <c r="AQ303" s="805"/>
      <c r="AR303" s="805"/>
    </row>
    <row r="304" spans="4:44">
      <c r="D304" s="803"/>
      <c r="E304" s="803"/>
      <c r="F304" s="806"/>
      <c r="G304" s="804"/>
      <c r="H304" s="804"/>
      <c r="I304" s="805"/>
      <c r="J304" s="805"/>
      <c r="K304" s="805"/>
      <c r="L304" s="805"/>
      <c r="M304" s="805"/>
      <c r="N304" s="805"/>
      <c r="O304" s="805"/>
      <c r="P304" s="805"/>
      <c r="Q304" s="805"/>
      <c r="R304" s="805"/>
      <c r="S304" s="805"/>
      <c r="T304" s="805"/>
      <c r="U304" s="805"/>
      <c r="V304" s="805"/>
      <c r="W304" s="805"/>
      <c r="X304" s="805"/>
      <c r="Y304" s="805"/>
      <c r="Z304" s="805"/>
      <c r="AA304" s="805"/>
      <c r="AB304" s="805"/>
      <c r="AC304" s="805"/>
      <c r="AD304" s="805"/>
      <c r="AE304" s="805"/>
      <c r="AF304" s="805"/>
      <c r="AG304" s="805"/>
      <c r="AH304" s="805"/>
      <c r="AI304" s="805"/>
      <c r="AJ304" s="805"/>
      <c r="AK304" s="805"/>
      <c r="AL304" s="805"/>
      <c r="AM304" s="805"/>
      <c r="AN304" s="805"/>
      <c r="AO304" s="805"/>
      <c r="AP304" s="805"/>
      <c r="AQ304" s="805"/>
      <c r="AR304" s="805"/>
    </row>
    <row r="305" spans="4:44">
      <c r="D305" s="803"/>
      <c r="E305" s="803"/>
      <c r="F305" s="806"/>
      <c r="G305" s="804"/>
      <c r="H305" s="804"/>
      <c r="I305" s="805"/>
      <c r="J305" s="805"/>
      <c r="K305" s="805"/>
      <c r="L305" s="805"/>
      <c r="M305" s="805"/>
      <c r="N305" s="805"/>
      <c r="O305" s="805"/>
      <c r="P305" s="805"/>
      <c r="Q305" s="805"/>
      <c r="R305" s="805"/>
      <c r="S305" s="805"/>
      <c r="T305" s="805"/>
      <c r="U305" s="805"/>
      <c r="V305" s="805"/>
      <c r="W305" s="805"/>
      <c r="X305" s="805"/>
      <c r="Y305" s="805"/>
      <c r="Z305" s="805"/>
      <c r="AA305" s="805"/>
      <c r="AB305" s="805"/>
      <c r="AC305" s="805"/>
      <c r="AD305" s="805"/>
      <c r="AE305" s="805"/>
      <c r="AF305" s="805"/>
      <c r="AG305" s="805"/>
      <c r="AH305" s="805"/>
      <c r="AI305" s="805"/>
      <c r="AJ305" s="805"/>
      <c r="AK305" s="805"/>
      <c r="AL305" s="805"/>
      <c r="AM305" s="805"/>
      <c r="AN305" s="805"/>
      <c r="AO305" s="805"/>
      <c r="AP305" s="805"/>
      <c r="AQ305" s="805"/>
      <c r="AR305" s="805"/>
    </row>
    <row r="306" spans="4:44">
      <c r="D306" s="803"/>
      <c r="E306" s="803"/>
      <c r="F306" s="806"/>
      <c r="G306" s="804"/>
      <c r="H306" s="804"/>
      <c r="I306" s="805"/>
      <c r="J306" s="805"/>
      <c r="K306" s="805"/>
      <c r="L306" s="805"/>
      <c r="M306" s="805"/>
      <c r="N306" s="805"/>
      <c r="O306" s="805"/>
      <c r="P306" s="805"/>
      <c r="Q306" s="805"/>
      <c r="R306" s="805"/>
      <c r="S306" s="805"/>
      <c r="T306" s="805"/>
      <c r="U306" s="805"/>
      <c r="V306" s="805"/>
      <c r="W306" s="805"/>
      <c r="X306" s="805"/>
      <c r="Y306" s="805"/>
      <c r="Z306" s="805"/>
      <c r="AA306" s="805"/>
      <c r="AB306" s="805"/>
      <c r="AC306" s="805"/>
      <c r="AD306" s="805"/>
      <c r="AE306" s="805"/>
      <c r="AF306" s="805"/>
      <c r="AG306" s="805"/>
      <c r="AH306" s="805"/>
      <c r="AI306" s="805"/>
      <c r="AJ306" s="805"/>
      <c r="AK306" s="805"/>
      <c r="AL306" s="805"/>
      <c r="AM306" s="805"/>
      <c r="AN306" s="805"/>
      <c r="AO306" s="805"/>
      <c r="AP306" s="805"/>
      <c r="AQ306" s="805"/>
      <c r="AR306" s="805"/>
    </row>
    <row r="307" spans="4:44">
      <c r="D307" s="803"/>
      <c r="E307" s="803"/>
      <c r="F307" s="806"/>
      <c r="G307" s="804"/>
      <c r="H307" s="804"/>
      <c r="I307" s="805"/>
      <c r="J307" s="805"/>
      <c r="K307" s="805"/>
      <c r="L307" s="805"/>
      <c r="M307" s="805"/>
      <c r="N307" s="805"/>
      <c r="O307" s="805"/>
      <c r="P307" s="805"/>
      <c r="Q307" s="805"/>
      <c r="R307" s="805"/>
      <c r="S307" s="805"/>
      <c r="T307" s="805"/>
      <c r="U307" s="805"/>
      <c r="V307" s="805"/>
      <c r="W307" s="805"/>
      <c r="X307" s="805"/>
      <c r="Y307" s="805"/>
      <c r="Z307" s="805"/>
      <c r="AA307" s="805"/>
      <c r="AB307" s="805"/>
      <c r="AC307" s="805"/>
      <c r="AD307" s="805"/>
      <c r="AE307" s="805"/>
      <c r="AF307" s="805"/>
      <c r="AG307" s="805"/>
      <c r="AH307" s="805"/>
      <c r="AI307" s="805"/>
      <c r="AJ307" s="805"/>
      <c r="AK307" s="805"/>
      <c r="AL307" s="805"/>
      <c r="AM307" s="805"/>
      <c r="AN307" s="805"/>
      <c r="AO307" s="805"/>
      <c r="AP307" s="805"/>
      <c r="AQ307" s="805"/>
      <c r="AR307" s="805"/>
    </row>
    <row r="308" spans="4:44">
      <c r="D308" s="803"/>
      <c r="E308" s="803"/>
      <c r="F308" s="806"/>
      <c r="G308" s="804"/>
      <c r="H308" s="804"/>
      <c r="I308" s="805"/>
      <c r="J308" s="805"/>
      <c r="K308" s="805"/>
      <c r="L308" s="805"/>
      <c r="M308" s="805"/>
      <c r="N308" s="805"/>
      <c r="O308" s="805"/>
      <c r="P308" s="805"/>
      <c r="Q308" s="805"/>
      <c r="R308" s="805"/>
      <c r="S308" s="805"/>
      <c r="T308" s="805"/>
      <c r="U308" s="805"/>
      <c r="V308" s="805"/>
      <c r="W308" s="805"/>
      <c r="X308" s="805"/>
      <c r="Y308" s="805"/>
      <c r="Z308" s="805"/>
      <c r="AA308" s="805"/>
      <c r="AB308" s="805"/>
      <c r="AC308" s="805"/>
      <c r="AD308" s="805"/>
      <c r="AE308" s="805"/>
      <c r="AF308" s="805"/>
      <c r="AG308" s="805"/>
      <c r="AH308" s="805"/>
      <c r="AI308" s="805"/>
      <c r="AJ308" s="805"/>
      <c r="AK308" s="805"/>
      <c r="AL308" s="805"/>
      <c r="AM308" s="805"/>
      <c r="AN308" s="805"/>
      <c r="AO308" s="805"/>
      <c r="AP308" s="805"/>
      <c r="AQ308" s="805"/>
      <c r="AR308" s="805"/>
    </row>
    <row r="309" spans="4:44">
      <c r="D309" s="803"/>
      <c r="E309" s="803"/>
      <c r="F309" s="806"/>
      <c r="G309" s="804"/>
      <c r="H309" s="804"/>
      <c r="I309" s="805"/>
      <c r="J309" s="805"/>
      <c r="K309" s="805"/>
      <c r="L309" s="805"/>
      <c r="M309" s="805"/>
      <c r="N309" s="805"/>
      <c r="O309" s="805"/>
      <c r="P309" s="805"/>
      <c r="Q309" s="805"/>
      <c r="R309" s="805"/>
      <c r="S309" s="805"/>
      <c r="T309" s="805"/>
      <c r="U309" s="805"/>
      <c r="V309" s="805"/>
      <c r="W309" s="805"/>
      <c r="X309" s="805"/>
      <c r="Y309" s="805"/>
      <c r="Z309" s="805"/>
      <c r="AA309" s="805"/>
      <c r="AB309" s="805"/>
      <c r="AC309" s="805"/>
      <c r="AD309" s="805"/>
      <c r="AE309" s="805"/>
      <c r="AF309" s="805"/>
      <c r="AG309" s="805"/>
      <c r="AH309" s="805"/>
      <c r="AI309" s="805"/>
      <c r="AJ309" s="805"/>
      <c r="AK309" s="805"/>
      <c r="AL309" s="805"/>
      <c r="AM309" s="805"/>
      <c r="AN309" s="805"/>
      <c r="AO309" s="805"/>
      <c r="AP309" s="805"/>
      <c r="AQ309" s="805"/>
      <c r="AR309" s="805"/>
    </row>
    <row r="310" spans="4:44">
      <c r="D310" s="803"/>
      <c r="E310" s="803"/>
      <c r="F310" s="806"/>
      <c r="G310" s="804"/>
      <c r="H310" s="804"/>
      <c r="I310" s="805"/>
      <c r="J310" s="805"/>
      <c r="K310" s="805"/>
      <c r="L310" s="805"/>
      <c r="M310" s="805"/>
      <c r="N310" s="805"/>
      <c r="O310" s="805"/>
      <c r="P310" s="805"/>
      <c r="Q310" s="805"/>
      <c r="R310" s="805"/>
      <c r="S310" s="805"/>
      <c r="T310" s="805"/>
      <c r="U310" s="805"/>
      <c r="V310" s="805"/>
      <c r="W310" s="805"/>
      <c r="X310" s="805"/>
      <c r="Y310" s="805"/>
      <c r="Z310" s="805"/>
      <c r="AA310" s="805"/>
      <c r="AB310" s="805"/>
      <c r="AC310" s="805"/>
      <c r="AD310" s="805"/>
      <c r="AE310" s="805"/>
      <c r="AF310" s="805"/>
      <c r="AG310" s="805"/>
      <c r="AH310" s="805"/>
      <c r="AI310" s="805"/>
      <c r="AJ310" s="805"/>
      <c r="AK310" s="805"/>
      <c r="AL310" s="805"/>
      <c r="AM310" s="805"/>
      <c r="AN310" s="805"/>
      <c r="AO310" s="805"/>
      <c r="AP310" s="805"/>
      <c r="AQ310" s="805"/>
      <c r="AR310" s="805"/>
    </row>
    <row r="311" spans="4:44">
      <c r="D311" s="803"/>
      <c r="E311" s="803"/>
      <c r="F311" s="806"/>
      <c r="G311" s="804"/>
      <c r="H311" s="804"/>
      <c r="I311" s="805"/>
      <c r="J311" s="805"/>
      <c r="K311" s="805"/>
      <c r="L311" s="805"/>
      <c r="M311" s="805"/>
      <c r="N311" s="805"/>
      <c r="O311" s="805"/>
      <c r="P311" s="805"/>
      <c r="Q311" s="805"/>
      <c r="R311" s="805"/>
      <c r="S311" s="805"/>
      <c r="T311" s="805"/>
      <c r="U311" s="805"/>
      <c r="V311" s="805"/>
      <c r="W311" s="805"/>
      <c r="X311" s="805"/>
      <c r="Y311" s="805"/>
      <c r="Z311" s="805"/>
      <c r="AA311" s="805"/>
      <c r="AB311" s="805"/>
      <c r="AC311" s="805"/>
      <c r="AD311" s="805"/>
      <c r="AE311" s="805"/>
      <c r="AF311" s="805"/>
      <c r="AG311" s="805"/>
      <c r="AH311" s="805"/>
      <c r="AI311" s="805"/>
      <c r="AJ311" s="805"/>
      <c r="AK311" s="805"/>
      <c r="AL311" s="805"/>
      <c r="AM311" s="805"/>
      <c r="AN311" s="805"/>
      <c r="AO311" s="805"/>
      <c r="AP311" s="805"/>
      <c r="AQ311" s="805"/>
      <c r="AR311" s="805"/>
    </row>
    <row r="312" spans="4:44">
      <c r="D312" s="803"/>
      <c r="E312" s="803"/>
      <c r="F312" s="806"/>
      <c r="G312" s="804"/>
      <c r="H312" s="804"/>
      <c r="I312" s="805"/>
      <c r="J312" s="805"/>
      <c r="K312" s="805"/>
      <c r="L312" s="805"/>
      <c r="M312" s="805"/>
      <c r="N312" s="805"/>
      <c r="O312" s="805"/>
      <c r="P312" s="805"/>
      <c r="Q312" s="805"/>
      <c r="R312" s="805"/>
      <c r="S312" s="805"/>
      <c r="T312" s="805"/>
      <c r="U312" s="805"/>
      <c r="V312" s="805"/>
      <c r="W312" s="805"/>
      <c r="X312" s="805"/>
      <c r="Y312" s="805"/>
      <c r="Z312" s="805"/>
      <c r="AA312" s="805"/>
      <c r="AB312" s="805"/>
      <c r="AC312" s="805"/>
      <c r="AD312" s="805"/>
      <c r="AE312" s="805"/>
      <c r="AF312" s="805"/>
      <c r="AG312" s="805"/>
      <c r="AH312" s="805"/>
      <c r="AI312" s="805"/>
      <c r="AJ312" s="805"/>
      <c r="AK312" s="805"/>
      <c r="AL312" s="805"/>
      <c r="AM312" s="805"/>
      <c r="AN312" s="805"/>
      <c r="AO312" s="805"/>
      <c r="AP312" s="805"/>
      <c r="AQ312" s="805"/>
      <c r="AR312" s="805"/>
    </row>
    <row r="313" spans="4:44">
      <c r="D313" s="803"/>
      <c r="E313" s="803"/>
      <c r="F313" s="806"/>
      <c r="G313" s="804"/>
      <c r="H313" s="804"/>
      <c r="I313" s="805"/>
      <c r="J313" s="805"/>
      <c r="K313" s="805"/>
      <c r="L313" s="805"/>
      <c r="M313" s="805"/>
      <c r="N313" s="805"/>
      <c r="O313" s="805"/>
      <c r="P313" s="805"/>
      <c r="Q313" s="805"/>
      <c r="R313" s="805"/>
      <c r="S313" s="805"/>
      <c r="T313" s="805"/>
      <c r="U313" s="805"/>
      <c r="V313" s="805"/>
      <c r="W313" s="805"/>
      <c r="X313" s="805"/>
      <c r="Y313" s="805"/>
      <c r="Z313" s="805"/>
      <c r="AA313" s="805"/>
      <c r="AB313" s="805"/>
      <c r="AC313" s="805"/>
      <c r="AD313" s="805"/>
      <c r="AE313" s="805"/>
      <c r="AF313" s="805"/>
      <c r="AG313" s="805"/>
      <c r="AH313" s="805"/>
      <c r="AI313" s="805"/>
      <c r="AJ313" s="805"/>
      <c r="AK313" s="805"/>
      <c r="AL313" s="805"/>
      <c r="AM313" s="805"/>
      <c r="AN313" s="805"/>
      <c r="AO313" s="805"/>
      <c r="AP313" s="805"/>
      <c r="AQ313" s="805"/>
      <c r="AR313" s="805"/>
    </row>
    <row r="314" spans="4:44">
      <c r="D314" s="803"/>
      <c r="E314" s="803"/>
      <c r="F314" s="806"/>
      <c r="G314" s="804"/>
      <c r="H314" s="804"/>
      <c r="I314" s="805"/>
      <c r="J314" s="805"/>
      <c r="K314" s="805"/>
      <c r="L314" s="805"/>
      <c r="M314" s="805"/>
      <c r="N314" s="805"/>
      <c r="O314" s="805"/>
      <c r="P314" s="805"/>
      <c r="Q314" s="805"/>
      <c r="R314" s="805"/>
      <c r="S314" s="805"/>
      <c r="T314" s="805"/>
      <c r="U314" s="805"/>
      <c r="V314" s="805"/>
      <c r="W314" s="805"/>
      <c r="X314" s="805"/>
      <c r="Y314" s="805"/>
      <c r="Z314" s="805"/>
      <c r="AA314" s="805"/>
      <c r="AB314" s="805"/>
      <c r="AC314" s="805"/>
      <c r="AD314" s="805"/>
      <c r="AE314" s="805"/>
      <c r="AF314" s="805"/>
      <c r="AG314" s="805"/>
      <c r="AH314" s="805"/>
      <c r="AI314" s="805"/>
      <c r="AJ314" s="805"/>
      <c r="AK314" s="805"/>
      <c r="AL314" s="805"/>
      <c r="AM314" s="805"/>
      <c r="AN314" s="805"/>
      <c r="AO314" s="805"/>
      <c r="AP314" s="805"/>
      <c r="AQ314" s="805"/>
      <c r="AR314" s="805"/>
    </row>
    <row r="315" spans="4:44">
      <c r="D315" s="803"/>
      <c r="E315" s="803"/>
      <c r="F315" s="806"/>
      <c r="G315" s="804"/>
      <c r="H315" s="804"/>
      <c r="I315" s="805"/>
      <c r="J315" s="805"/>
      <c r="K315" s="805"/>
      <c r="L315" s="805"/>
      <c r="M315" s="805"/>
      <c r="N315" s="805"/>
      <c r="O315" s="805"/>
      <c r="P315" s="805"/>
      <c r="Q315" s="805"/>
      <c r="R315" s="805"/>
      <c r="S315" s="805"/>
      <c r="T315" s="805"/>
      <c r="U315" s="805"/>
      <c r="V315" s="805"/>
      <c r="W315" s="805"/>
      <c r="X315" s="805"/>
      <c r="Y315" s="805"/>
      <c r="Z315" s="805"/>
      <c r="AA315" s="805"/>
      <c r="AB315" s="805"/>
      <c r="AC315" s="805"/>
      <c r="AD315" s="805"/>
      <c r="AE315" s="805"/>
      <c r="AF315" s="805"/>
      <c r="AG315" s="805"/>
      <c r="AH315" s="805"/>
      <c r="AI315" s="805"/>
      <c r="AJ315" s="805"/>
      <c r="AK315" s="805"/>
      <c r="AL315" s="805"/>
      <c r="AM315" s="805"/>
      <c r="AN315" s="805"/>
      <c r="AO315" s="805"/>
      <c r="AP315" s="805"/>
      <c r="AQ315" s="805"/>
      <c r="AR315" s="805"/>
    </row>
    <row r="316" spans="4:44">
      <c r="D316" s="803"/>
      <c r="E316" s="803"/>
      <c r="F316" s="806"/>
      <c r="G316" s="804"/>
      <c r="H316" s="804"/>
      <c r="I316" s="805"/>
      <c r="J316" s="805"/>
      <c r="K316" s="805"/>
      <c r="L316" s="805"/>
      <c r="M316" s="805"/>
      <c r="N316" s="805"/>
      <c r="O316" s="805"/>
      <c r="P316" s="805"/>
      <c r="Q316" s="805"/>
      <c r="R316" s="805"/>
      <c r="S316" s="805"/>
      <c r="T316" s="805"/>
      <c r="U316" s="805"/>
      <c r="V316" s="805"/>
      <c r="W316" s="805"/>
      <c r="X316" s="805"/>
      <c r="Y316" s="805"/>
      <c r="Z316" s="805"/>
      <c r="AA316" s="805"/>
      <c r="AB316" s="805"/>
      <c r="AC316" s="805"/>
      <c r="AD316" s="805"/>
      <c r="AE316" s="805"/>
      <c r="AF316" s="805"/>
      <c r="AG316" s="805"/>
      <c r="AH316" s="805"/>
      <c r="AI316" s="805"/>
      <c r="AJ316" s="805"/>
      <c r="AK316" s="805"/>
      <c r="AL316" s="805"/>
      <c r="AM316" s="805"/>
      <c r="AN316" s="805"/>
      <c r="AO316" s="805"/>
      <c r="AP316" s="805"/>
      <c r="AQ316" s="805"/>
      <c r="AR316" s="805"/>
    </row>
    <row r="317" spans="4:44">
      <c r="D317" s="803"/>
      <c r="E317" s="803"/>
      <c r="F317" s="806"/>
      <c r="G317" s="804"/>
      <c r="H317" s="804"/>
      <c r="I317" s="805"/>
      <c r="J317" s="805"/>
      <c r="K317" s="805"/>
      <c r="L317" s="805"/>
      <c r="M317" s="805"/>
      <c r="N317" s="805"/>
      <c r="O317" s="805"/>
      <c r="P317" s="805"/>
      <c r="Q317" s="805"/>
      <c r="R317" s="805"/>
      <c r="S317" s="805"/>
      <c r="T317" s="805"/>
      <c r="U317" s="805"/>
      <c r="V317" s="805"/>
      <c r="W317" s="805"/>
      <c r="X317" s="805"/>
      <c r="Y317" s="805"/>
      <c r="Z317" s="805"/>
      <c r="AA317" s="805"/>
      <c r="AB317" s="805"/>
      <c r="AC317" s="805"/>
      <c r="AD317" s="805"/>
      <c r="AE317" s="805"/>
      <c r="AF317" s="805"/>
      <c r="AG317" s="805"/>
      <c r="AH317" s="805"/>
      <c r="AI317" s="805"/>
      <c r="AJ317" s="805"/>
      <c r="AK317" s="805"/>
      <c r="AL317" s="805"/>
      <c r="AM317" s="805"/>
      <c r="AN317" s="805"/>
      <c r="AO317" s="805"/>
      <c r="AP317" s="805"/>
      <c r="AQ317" s="805"/>
      <c r="AR317" s="805"/>
    </row>
    <row r="318" spans="4:44">
      <c r="D318" s="803"/>
      <c r="E318" s="803"/>
      <c r="F318" s="806"/>
      <c r="G318" s="804"/>
      <c r="H318" s="804"/>
      <c r="I318" s="805"/>
      <c r="J318" s="805"/>
      <c r="K318" s="805"/>
      <c r="L318" s="805"/>
      <c r="M318" s="805"/>
      <c r="N318" s="805"/>
      <c r="O318" s="805"/>
      <c r="P318" s="805"/>
      <c r="Q318" s="805"/>
      <c r="R318" s="805"/>
      <c r="S318" s="805"/>
      <c r="T318" s="805"/>
      <c r="U318" s="805"/>
      <c r="V318" s="805"/>
      <c r="W318" s="805"/>
      <c r="X318" s="805"/>
      <c r="Y318" s="805"/>
      <c r="Z318" s="805"/>
      <c r="AA318" s="805"/>
      <c r="AB318" s="805"/>
      <c r="AC318" s="805"/>
      <c r="AD318" s="805"/>
      <c r="AE318" s="805"/>
      <c r="AF318" s="805"/>
      <c r="AG318" s="805"/>
      <c r="AH318" s="805"/>
      <c r="AI318" s="805"/>
      <c r="AJ318" s="805"/>
      <c r="AK318" s="805"/>
      <c r="AL318" s="805"/>
      <c r="AM318" s="805"/>
      <c r="AN318" s="805"/>
      <c r="AO318" s="805"/>
      <c r="AP318" s="805"/>
      <c r="AQ318" s="805"/>
      <c r="AR318" s="805"/>
    </row>
    <row r="319" spans="4:44">
      <c r="D319" s="803"/>
      <c r="E319" s="803"/>
      <c r="F319" s="806"/>
      <c r="G319" s="804"/>
      <c r="H319" s="804"/>
      <c r="I319" s="805"/>
      <c r="J319" s="805"/>
      <c r="K319" s="805"/>
      <c r="L319" s="805"/>
      <c r="M319" s="805"/>
      <c r="N319" s="805"/>
      <c r="O319" s="805"/>
      <c r="P319" s="805"/>
      <c r="Q319" s="805"/>
      <c r="R319" s="805"/>
      <c r="S319" s="805"/>
      <c r="T319" s="805"/>
      <c r="U319" s="805"/>
      <c r="V319" s="805"/>
      <c r="W319" s="805"/>
      <c r="X319" s="805"/>
      <c r="Y319" s="805"/>
      <c r="Z319" s="805"/>
      <c r="AA319" s="805"/>
      <c r="AB319" s="805"/>
      <c r="AC319" s="805"/>
      <c r="AD319" s="805"/>
      <c r="AE319" s="805"/>
      <c r="AF319" s="805"/>
      <c r="AG319" s="805"/>
      <c r="AH319" s="805"/>
      <c r="AI319" s="805"/>
      <c r="AJ319" s="805"/>
      <c r="AK319" s="805"/>
      <c r="AL319" s="805"/>
      <c r="AM319" s="805"/>
      <c r="AN319" s="805"/>
      <c r="AO319" s="805"/>
      <c r="AP319" s="805"/>
      <c r="AQ319" s="805"/>
      <c r="AR319" s="805"/>
    </row>
    <row r="320" spans="4:44">
      <c r="D320" s="803"/>
      <c r="E320" s="803"/>
      <c r="F320" s="806"/>
      <c r="G320" s="804"/>
      <c r="H320" s="804"/>
      <c r="I320" s="805"/>
      <c r="J320" s="805"/>
      <c r="K320" s="805"/>
      <c r="L320" s="805"/>
      <c r="M320" s="805"/>
      <c r="N320" s="805"/>
      <c r="O320" s="805"/>
      <c r="P320" s="805"/>
      <c r="Q320" s="805"/>
      <c r="R320" s="805"/>
      <c r="S320" s="805"/>
      <c r="T320" s="805"/>
      <c r="U320" s="805"/>
      <c r="V320" s="805"/>
      <c r="W320" s="805"/>
      <c r="X320" s="805"/>
      <c r="Y320" s="805"/>
      <c r="Z320" s="805"/>
      <c r="AA320" s="805"/>
      <c r="AB320" s="805"/>
      <c r="AC320" s="805"/>
      <c r="AD320" s="805"/>
      <c r="AE320" s="805"/>
      <c r="AF320" s="805"/>
      <c r="AG320" s="805"/>
      <c r="AH320" s="805"/>
      <c r="AI320" s="805"/>
      <c r="AJ320" s="805"/>
      <c r="AK320" s="805"/>
      <c r="AL320" s="805"/>
      <c r="AM320" s="805"/>
      <c r="AN320" s="805"/>
      <c r="AO320" s="805"/>
      <c r="AP320" s="805"/>
      <c r="AQ320" s="805"/>
      <c r="AR320" s="805"/>
    </row>
    <row r="321" spans="4:44">
      <c r="D321" s="803"/>
      <c r="E321" s="803"/>
      <c r="F321" s="806"/>
      <c r="G321" s="804"/>
      <c r="H321" s="804"/>
      <c r="I321" s="805"/>
      <c r="J321" s="805"/>
      <c r="K321" s="805"/>
      <c r="L321" s="805"/>
      <c r="M321" s="805"/>
      <c r="N321" s="805"/>
      <c r="O321" s="805"/>
      <c r="P321" s="805"/>
      <c r="Q321" s="805"/>
      <c r="R321" s="805"/>
      <c r="S321" s="805"/>
      <c r="T321" s="805"/>
      <c r="U321" s="805"/>
      <c r="V321" s="805"/>
      <c r="W321" s="805"/>
      <c r="X321" s="805"/>
      <c r="Y321" s="805"/>
      <c r="Z321" s="805"/>
      <c r="AA321" s="805"/>
      <c r="AB321" s="805"/>
      <c r="AC321" s="805"/>
      <c r="AD321" s="805"/>
      <c r="AE321" s="805"/>
      <c r="AF321" s="805"/>
      <c r="AG321" s="805"/>
      <c r="AH321" s="805"/>
      <c r="AI321" s="805"/>
      <c r="AJ321" s="805"/>
      <c r="AK321" s="805"/>
      <c r="AL321" s="805"/>
      <c r="AM321" s="805"/>
      <c r="AN321" s="805"/>
      <c r="AO321" s="805"/>
      <c r="AP321" s="805"/>
      <c r="AQ321" s="805"/>
      <c r="AR321" s="805"/>
    </row>
    <row r="322" spans="4:44">
      <c r="D322" s="803"/>
      <c r="E322" s="803"/>
      <c r="F322" s="806"/>
      <c r="G322" s="804"/>
      <c r="H322" s="804"/>
      <c r="I322" s="805"/>
      <c r="J322" s="805"/>
      <c r="K322" s="805"/>
      <c r="L322" s="805"/>
      <c r="M322" s="805"/>
      <c r="N322" s="805"/>
      <c r="O322" s="805"/>
      <c r="P322" s="805"/>
      <c r="Q322" s="805"/>
      <c r="R322" s="805"/>
      <c r="S322" s="805"/>
      <c r="T322" s="805"/>
      <c r="U322" s="805"/>
      <c r="V322" s="805"/>
      <c r="W322" s="805"/>
      <c r="X322" s="805"/>
      <c r="Y322" s="805"/>
      <c r="Z322" s="805"/>
      <c r="AA322" s="805"/>
      <c r="AB322" s="805"/>
      <c r="AC322" s="805"/>
      <c r="AD322" s="805"/>
      <c r="AE322" s="805"/>
      <c r="AF322" s="805"/>
      <c r="AG322" s="805"/>
      <c r="AH322" s="805"/>
      <c r="AI322" s="805"/>
      <c r="AJ322" s="805"/>
      <c r="AK322" s="805"/>
      <c r="AL322" s="805"/>
      <c r="AM322" s="805"/>
      <c r="AN322" s="805"/>
      <c r="AO322" s="805"/>
      <c r="AP322" s="805"/>
      <c r="AQ322" s="805"/>
      <c r="AR322" s="805"/>
    </row>
    <row r="323" spans="4:44">
      <c r="D323" s="803"/>
      <c r="E323" s="803"/>
      <c r="F323" s="806"/>
      <c r="G323" s="804"/>
      <c r="H323" s="804"/>
      <c r="I323" s="805"/>
      <c r="J323" s="805"/>
      <c r="K323" s="805"/>
      <c r="L323" s="805"/>
      <c r="M323" s="805"/>
      <c r="N323" s="805"/>
      <c r="O323" s="805"/>
      <c r="P323" s="805"/>
      <c r="Q323" s="805"/>
      <c r="R323" s="805"/>
      <c r="S323" s="805"/>
      <c r="T323" s="805"/>
      <c r="U323" s="805"/>
      <c r="V323" s="805"/>
      <c r="W323" s="805"/>
      <c r="X323" s="805"/>
      <c r="Y323" s="805"/>
      <c r="Z323" s="805"/>
      <c r="AA323" s="805"/>
      <c r="AB323" s="805"/>
      <c r="AC323" s="805"/>
      <c r="AD323" s="805"/>
      <c r="AE323" s="805"/>
      <c r="AF323" s="805"/>
      <c r="AG323" s="805"/>
      <c r="AH323" s="805"/>
      <c r="AI323" s="805"/>
      <c r="AJ323" s="805"/>
      <c r="AK323" s="805"/>
      <c r="AL323" s="805"/>
      <c r="AM323" s="805"/>
      <c r="AN323" s="805"/>
      <c r="AO323" s="805"/>
      <c r="AP323" s="805"/>
      <c r="AQ323" s="805"/>
      <c r="AR323" s="805"/>
    </row>
    <row r="324" spans="4:44">
      <c r="D324" s="803"/>
      <c r="E324" s="803"/>
      <c r="F324" s="806"/>
      <c r="G324" s="804"/>
      <c r="H324" s="804"/>
      <c r="I324" s="805"/>
      <c r="J324" s="805"/>
      <c r="K324" s="805"/>
      <c r="L324" s="805"/>
      <c r="M324" s="805"/>
      <c r="N324" s="805"/>
      <c r="O324" s="805"/>
      <c r="P324" s="805"/>
      <c r="Q324" s="805"/>
      <c r="R324" s="805"/>
      <c r="S324" s="805"/>
      <c r="T324" s="805"/>
      <c r="U324" s="805"/>
      <c r="V324" s="805"/>
      <c r="W324" s="805"/>
      <c r="X324" s="805"/>
      <c r="Y324" s="805"/>
      <c r="Z324" s="805"/>
      <c r="AA324" s="805"/>
      <c r="AB324" s="805"/>
      <c r="AC324" s="805"/>
      <c r="AD324" s="805"/>
      <c r="AE324" s="805"/>
      <c r="AF324" s="805"/>
      <c r="AG324" s="805"/>
      <c r="AH324" s="805"/>
      <c r="AI324" s="805"/>
      <c r="AJ324" s="805"/>
      <c r="AK324" s="805"/>
      <c r="AL324" s="805"/>
      <c r="AM324" s="805"/>
      <c r="AN324" s="805"/>
      <c r="AO324" s="805"/>
      <c r="AP324" s="805"/>
      <c r="AQ324" s="805"/>
      <c r="AR324" s="805"/>
    </row>
    <row r="325" spans="4:44">
      <c r="D325" s="803"/>
      <c r="E325" s="803"/>
      <c r="F325" s="806"/>
      <c r="G325" s="804"/>
      <c r="H325" s="804"/>
      <c r="I325" s="805"/>
      <c r="J325" s="805"/>
      <c r="K325" s="805"/>
      <c r="L325" s="805"/>
      <c r="M325" s="805"/>
      <c r="N325" s="805"/>
      <c r="O325" s="805"/>
      <c r="P325" s="805"/>
      <c r="Q325" s="805"/>
      <c r="R325" s="805"/>
      <c r="S325" s="805"/>
      <c r="T325" s="805"/>
      <c r="U325" s="805"/>
      <c r="V325" s="805"/>
      <c r="W325" s="805"/>
      <c r="X325" s="805"/>
      <c r="Y325" s="805"/>
      <c r="Z325" s="805"/>
      <c r="AA325" s="805"/>
      <c r="AB325" s="805"/>
      <c r="AC325" s="805"/>
      <c r="AD325" s="805"/>
      <c r="AE325" s="805"/>
      <c r="AF325" s="805"/>
      <c r="AG325" s="805"/>
      <c r="AH325" s="805"/>
      <c r="AI325" s="805"/>
      <c r="AJ325" s="805"/>
      <c r="AK325" s="805"/>
      <c r="AL325" s="805"/>
      <c r="AM325" s="805"/>
      <c r="AN325" s="805"/>
      <c r="AO325" s="805"/>
      <c r="AP325" s="805"/>
      <c r="AQ325" s="805"/>
      <c r="AR325" s="805"/>
    </row>
    <row r="326" spans="4:44">
      <c r="D326" s="803"/>
      <c r="E326" s="803"/>
      <c r="F326" s="806"/>
      <c r="G326" s="804"/>
      <c r="H326" s="804"/>
      <c r="I326" s="805"/>
      <c r="J326" s="805"/>
      <c r="K326" s="805"/>
      <c r="L326" s="805"/>
      <c r="M326" s="805"/>
      <c r="N326" s="805"/>
      <c r="O326" s="805"/>
      <c r="P326" s="805"/>
      <c r="Q326" s="805"/>
      <c r="R326" s="805"/>
      <c r="S326" s="805"/>
      <c r="T326" s="805"/>
      <c r="U326" s="805"/>
      <c r="V326" s="805"/>
      <c r="W326" s="805"/>
      <c r="X326" s="805"/>
      <c r="Y326" s="805"/>
      <c r="Z326" s="805"/>
      <c r="AA326" s="805"/>
      <c r="AB326" s="805"/>
      <c r="AC326" s="805"/>
      <c r="AD326" s="805"/>
      <c r="AE326" s="805"/>
      <c r="AF326" s="805"/>
      <c r="AG326" s="805"/>
      <c r="AH326" s="805"/>
      <c r="AI326" s="805"/>
      <c r="AJ326" s="805"/>
      <c r="AK326" s="805"/>
      <c r="AL326" s="805"/>
      <c r="AM326" s="805"/>
      <c r="AN326" s="805"/>
      <c r="AO326" s="805"/>
      <c r="AP326" s="805"/>
      <c r="AQ326" s="805"/>
      <c r="AR326" s="805"/>
    </row>
    <row r="327" spans="4:44">
      <c r="D327" s="803"/>
      <c r="E327" s="803"/>
      <c r="F327" s="806"/>
      <c r="G327" s="804"/>
      <c r="H327" s="804"/>
      <c r="I327" s="805"/>
      <c r="J327" s="805"/>
      <c r="K327" s="805"/>
      <c r="L327" s="805"/>
      <c r="M327" s="805"/>
      <c r="N327" s="805"/>
      <c r="O327" s="805"/>
      <c r="P327" s="805"/>
      <c r="Q327" s="805"/>
      <c r="R327" s="805"/>
      <c r="S327" s="805"/>
      <c r="T327" s="805"/>
      <c r="U327" s="805"/>
      <c r="V327" s="805"/>
      <c r="W327" s="805"/>
      <c r="X327" s="805"/>
      <c r="Y327" s="805"/>
      <c r="Z327" s="805"/>
      <c r="AA327" s="805"/>
      <c r="AB327" s="805"/>
      <c r="AC327" s="805"/>
      <c r="AD327" s="805"/>
      <c r="AE327" s="805"/>
      <c r="AF327" s="805"/>
      <c r="AG327" s="805"/>
      <c r="AH327" s="805"/>
      <c r="AI327" s="805"/>
      <c r="AJ327" s="805"/>
      <c r="AK327" s="805"/>
      <c r="AL327" s="805"/>
      <c r="AM327" s="805"/>
      <c r="AN327" s="805"/>
      <c r="AO327" s="805"/>
      <c r="AP327" s="805"/>
      <c r="AQ327" s="805"/>
      <c r="AR327" s="805"/>
    </row>
    <row r="328" spans="4:44">
      <c r="D328" s="803"/>
      <c r="E328" s="803"/>
      <c r="F328" s="806"/>
      <c r="G328" s="804"/>
      <c r="H328" s="804"/>
      <c r="I328" s="805"/>
      <c r="J328" s="805"/>
      <c r="K328" s="805"/>
      <c r="L328" s="805"/>
      <c r="M328" s="805"/>
      <c r="N328" s="805"/>
      <c r="O328" s="805"/>
      <c r="P328" s="805"/>
      <c r="Q328" s="805"/>
      <c r="R328" s="805"/>
      <c r="S328" s="805"/>
      <c r="T328" s="805"/>
      <c r="U328" s="805"/>
      <c r="V328" s="805"/>
      <c r="W328" s="805"/>
      <c r="X328" s="805"/>
      <c r="Y328" s="805"/>
      <c r="Z328" s="805"/>
      <c r="AA328" s="805"/>
      <c r="AB328" s="805"/>
      <c r="AC328" s="805"/>
      <c r="AD328" s="805"/>
      <c r="AE328" s="805"/>
      <c r="AF328" s="805"/>
      <c r="AG328" s="805"/>
      <c r="AH328" s="805"/>
      <c r="AI328" s="805"/>
      <c r="AJ328" s="805"/>
      <c r="AK328" s="805"/>
      <c r="AL328" s="805"/>
      <c r="AM328" s="805"/>
      <c r="AN328" s="805"/>
      <c r="AO328" s="805"/>
      <c r="AP328" s="805"/>
      <c r="AQ328" s="805"/>
      <c r="AR328" s="805"/>
    </row>
    <row r="329" spans="4:44">
      <c r="D329" s="803"/>
      <c r="E329" s="803"/>
      <c r="F329" s="806"/>
      <c r="G329" s="804"/>
      <c r="H329" s="804"/>
      <c r="I329" s="805"/>
      <c r="J329" s="805"/>
      <c r="K329" s="805"/>
      <c r="L329" s="805"/>
      <c r="M329" s="805"/>
      <c r="N329" s="805"/>
      <c r="O329" s="805"/>
      <c r="P329" s="805"/>
      <c r="Q329" s="805"/>
      <c r="R329" s="805"/>
      <c r="S329" s="805"/>
      <c r="T329" s="805"/>
      <c r="U329" s="805"/>
      <c r="V329" s="805"/>
      <c r="W329" s="805"/>
      <c r="X329" s="805"/>
      <c r="Y329" s="805"/>
      <c r="Z329" s="805"/>
      <c r="AA329" s="805"/>
      <c r="AB329" s="805"/>
      <c r="AC329" s="805"/>
      <c r="AD329" s="805"/>
      <c r="AE329" s="805"/>
      <c r="AF329" s="805"/>
      <c r="AG329" s="805"/>
      <c r="AH329" s="805"/>
      <c r="AI329" s="805"/>
      <c r="AJ329" s="805"/>
      <c r="AK329" s="805"/>
      <c r="AL329" s="805"/>
      <c r="AM329" s="805"/>
      <c r="AN329" s="805"/>
      <c r="AO329" s="805"/>
      <c r="AP329" s="805"/>
      <c r="AQ329" s="805"/>
      <c r="AR329" s="805"/>
    </row>
    <row r="330" spans="4:44">
      <c r="D330" s="803"/>
      <c r="E330" s="803"/>
      <c r="F330" s="806"/>
      <c r="G330" s="804"/>
      <c r="H330" s="804"/>
      <c r="I330" s="805"/>
      <c r="J330" s="805"/>
      <c r="K330" s="805"/>
      <c r="L330" s="805"/>
      <c r="M330" s="805"/>
      <c r="N330" s="805"/>
      <c r="O330" s="805"/>
      <c r="P330" s="805"/>
      <c r="Q330" s="805"/>
      <c r="R330" s="805"/>
      <c r="S330" s="805"/>
      <c r="T330" s="805"/>
      <c r="U330" s="805"/>
      <c r="V330" s="805"/>
      <c r="W330" s="805"/>
      <c r="X330" s="805"/>
      <c r="Y330" s="805"/>
      <c r="Z330" s="805"/>
      <c r="AA330" s="805"/>
      <c r="AB330" s="805"/>
      <c r="AC330" s="805"/>
      <c r="AD330" s="805"/>
      <c r="AE330" s="805"/>
      <c r="AF330" s="805"/>
      <c r="AG330" s="805"/>
      <c r="AH330" s="805"/>
      <c r="AI330" s="805"/>
      <c r="AJ330" s="805"/>
      <c r="AK330" s="805"/>
      <c r="AL330" s="805"/>
      <c r="AM330" s="805"/>
      <c r="AN330" s="805"/>
      <c r="AO330" s="805"/>
      <c r="AP330" s="805"/>
      <c r="AQ330" s="805"/>
      <c r="AR330" s="805"/>
    </row>
    <row r="331" spans="4:44">
      <c r="D331" s="803"/>
      <c r="E331" s="803"/>
      <c r="F331" s="806"/>
      <c r="G331" s="804"/>
      <c r="H331" s="804"/>
      <c r="I331" s="805"/>
      <c r="J331" s="805"/>
      <c r="K331" s="805"/>
      <c r="L331" s="805"/>
      <c r="M331" s="805"/>
      <c r="N331" s="805"/>
      <c r="O331" s="805"/>
      <c r="P331" s="805"/>
      <c r="Q331" s="805"/>
      <c r="R331" s="805"/>
      <c r="S331" s="805"/>
      <c r="T331" s="805"/>
      <c r="U331" s="805"/>
      <c r="V331" s="805"/>
      <c r="W331" s="805"/>
      <c r="X331" s="805"/>
      <c r="Y331" s="805"/>
      <c r="Z331" s="805"/>
      <c r="AA331" s="805"/>
      <c r="AB331" s="805"/>
      <c r="AC331" s="805"/>
      <c r="AD331" s="805"/>
      <c r="AE331" s="805"/>
      <c r="AF331" s="805"/>
      <c r="AG331" s="805"/>
      <c r="AH331" s="805"/>
      <c r="AI331" s="805"/>
      <c r="AJ331" s="805"/>
      <c r="AK331" s="805"/>
      <c r="AL331" s="805"/>
      <c r="AM331" s="805"/>
      <c r="AN331" s="805"/>
      <c r="AO331" s="805"/>
      <c r="AP331" s="805"/>
      <c r="AQ331" s="805"/>
      <c r="AR331" s="805"/>
    </row>
    <row r="332" spans="4:44">
      <c r="D332" s="803"/>
      <c r="E332" s="803"/>
      <c r="F332" s="806"/>
      <c r="G332" s="804"/>
      <c r="H332" s="804"/>
      <c r="I332" s="805"/>
      <c r="J332" s="805"/>
      <c r="K332" s="805"/>
      <c r="L332" s="805"/>
      <c r="M332" s="805"/>
      <c r="N332" s="805"/>
      <c r="O332" s="805"/>
      <c r="P332" s="805"/>
      <c r="Q332" s="805"/>
      <c r="R332" s="805"/>
      <c r="S332" s="805"/>
      <c r="T332" s="805"/>
      <c r="U332" s="805"/>
      <c r="V332" s="805"/>
      <c r="W332" s="805"/>
      <c r="X332" s="805"/>
      <c r="Y332" s="805"/>
      <c r="Z332" s="805"/>
      <c r="AA332" s="805"/>
      <c r="AB332" s="805"/>
      <c r="AC332" s="805"/>
      <c r="AD332" s="805"/>
      <c r="AE332" s="805"/>
      <c r="AF332" s="805"/>
      <c r="AG332" s="805"/>
      <c r="AH332" s="805"/>
      <c r="AI332" s="805"/>
      <c r="AJ332" s="805"/>
      <c r="AK332" s="805"/>
      <c r="AL332" s="805"/>
      <c r="AM332" s="805"/>
      <c r="AN332" s="805"/>
      <c r="AO332" s="805"/>
      <c r="AP332" s="805"/>
      <c r="AQ332" s="805"/>
      <c r="AR332" s="805"/>
    </row>
    <row r="333" spans="4:44">
      <c r="D333" s="803"/>
      <c r="E333" s="803"/>
      <c r="F333" s="806"/>
      <c r="G333" s="804"/>
      <c r="H333" s="804"/>
      <c r="I333" s="805"/>
      <c r="J333" s="805"/>
      <c r="K333" s="805"/>
      <c r="L333" s="805"/>
      <c r="M333" s="805"/>
      <c r="N333" s="805"/>
      <c r="O333" s="805"/>
      <c r="P333" s="805"/>
      <c r="Q333" s="805"/>
      <c r="R333" s="805"/>
      <c r="S333" s="805"/>
      <c r="T333" s="805"/>
      <c r="U333" s="805"/>
      <c r="V333" s="805"/>
      <c r="W333" s="805"/>
      <c r="X333" s="805"/>
      <c r="Y333" s="805"/>
      <c r="Z333" s="805"/>
      <c r="AA333" s="805"/>
      <c r="AB333" s="805"/>
      <c r="AC333" s="805"/>
      <c r="AD333" s="805"/>
      <c r="AE333" s="805"/>
      <c r="AF333" s="805"/>
      <c r="AG333" s="805"/>
      <c r="AH333" s="805"/>
      <c r="AI333" s="805"/>
      <c r="AJ333" s="805"/>
      <c r="AK333" s="805"/>
      <c r="AL333" s="805"/>
      <c r="AM333" s="805"/>
      <c r="AN333" s="805"/>
      <c r="AO333" s="805"/>
      <c r="AP333" s="805"/>
      <c r="AQ333" s="805"/>
      <c r="AR333" s="805"/>
    </row>
    <row r="334" spans="4:44">
      <c r="D334" s="803"/>
      <c r="E334" s="803"/>
      <c r="F334" s="806"/>
      <c r="G334" s="804"/>
      <c r="H334" s="804"/>
      <c r="I334" s="805"/>
      <c r="J334" s="805"/>
      <c r="K334" s="805"/>
      <c r="L334" s="805"/>
      <c r="M334" s="805"/>
      <c r="N334" s="805"/>
      <c r="O334" s="805"/>
      <c r="P334" s="805"/>
      <c r="Q334" s="805"/>
      <c r="R334" s="805"/>
      <c r="S334" s="805"/>
      <c r="T334" s="805"/>
      <c r="U334" s="805"/>
      <c r="V334" s="805"/>
      <c r="W334" s="805"/>
      <c r="X334" s="805"/>
      <c r="Y334" s="805"/>
      <c r="Z334" s="805"/>
      <c r="AA334" s="805"/>
      <c r="AB334" s="805"/>
      <c r="AC334" s="805"/>
      <c r="AD334" s="805"/>
      <c r="AE334" s="805"/>
      <c r="AF334" s="805"/>
      <c r="AG334" s="805"/>
      <c r="AH334" s="805"/>
      <c r="AI334" s="805"/>
      <c r="AJ334" s="805"/>
      <c r="AK334" s="805"/>
      <c r="AL334" s="805"/>
      <c r="AM334" s="805"/>
      <c r="AN334" s="805"/>
      <c r="AO334" s="805"/>
      <c r="AP334" s="805"/>
      <c r="AQ334" s="805"/>
      <c r="AR334" s="805"/>
    </row>
    <row r="335" spans="4:44">
      <c r="D335" s="803"/>
      <c r="E335" s="803"/>
      <c r="F335" s="806"/>
      <c r="G335" s="804"/>
      <c r="H335" s="804"/>
      <c r="I335" s="805"/>
      <c r="J335" s="805"/>
      <c r="K335" s="805"/>
      <c r="L335" s="805"/>
      <c r="M335" s="805"/>
      <c r="N335" s="805"/>
      <c r="O335" s="805"/>
      <c r="P335" s="805"/>
      <c r="Q335" s="805"/>
      <c r="R335" s="805"/>
      <c r="S335" s="805"/>
      <c r="T335" s="805"/>
      <c r="U335" s="805"/>
      <c r="V335" s="805"/>
      <c r="W335" s="805"/>
      <c r="X335" s="805"/>
      <c r="Y335" s="805"/>
      <c r="Z335" s="805"/>
      <c r="AA335" s="805"/>
      <c r="AB335" s="805"/>
      <c r="AC335" s="805"/>
      <c r="AD335" s="805"/>
      <c r="AE335" s="805"/>
      <c r="AF335" s="805"/>
      <c r="AG335" s="805"/>
      <c r="AH335" s="805"/>
      <c r="AI335" s="805"/>
      <c r="AJ335" s="805"/>
      <c r="AK335" s="805"/>
      <c r="AL335" s="805"/>
      <c r="AM335" s="805"/>
      <c r="AN335" s="805"/>
      <c r="AO335" s="805"/>
      <c r="AP335" s="805"/>
      <c r="AQ335" s="805"/>
      <c r="AR335" s="805"/>
    </row>
    <row r="336" spans="4:44">
      <c r="D336" s="803"/>
      <c r="E336" s="803"/>
      <c r="F336" s="806"/>
      <c r="G336" s="804"/>
      <c r="H336" s="804"/>
      <c r="I336" s="805"/>
      <c r="J336" s="805"/>
      <c r="K336" s="805"/>
      <c r="L336" s="805"/>
      <c r="M336" s="805"/>
      <c r="N336" s="805"/>
      <c r="O336" s="805"/>
      <c r="P336" s="805"/>
      <c r="Q336" s="805"/>
      <c r="R336" s="805"/>
      <c r="S336" s="805"/>
      <c r="T336" s="805"/>
      <c r="U336" s="805"/>
      <c r="V336" s="805"/>
      <c r="W336" s="805"/>
      <c r="X336" s="805"/>
      <c r="Y336" s="805"/>
      <c r="Z336" s="805"/>
      <c r="AA336" s="805"/>
      <c r="AB336" s="805"/>
      <c r="AC336" s="805"/>
      <c r="AD336" s="805"/>
      <c r="AE336" s="805"/>
      <c r="AF336" s="805"/>
      <c r="AG336" s="805"/>
      <c r="AH336" s="805"/>
      <c r="AI336" s="805"/>
      <c r="AJ336" s="805"/>
      <c r="AK336" s="805"/>
      <c r="AL336" s="805"/>
      <c r="AM336" s="805"/>
      <c r="AN336" s="805"/>
      <c r="AO336" s="805"/>
      <c r="AP336" s="805"/>
      <c r="AQ336" s="805"/>
      <c r="AR336" s="805"/>
    </row>
    <row r="337" spans="4:44">
      <c r="D337" s="803"/>
      <c r="E337" s="803"/>
      <c r="F337" s="806"/>
      <c r="G337" s="804"/>
      <c r="H337" s="804"/>
      <c r="I337" s="805"/>
      <c r="J337" s="805"/>
      <c r="K337" s="805"/>
      <c r="L337" s="805"/>
      <c r="M337" s="805"/>
      <c r="N337" s="805"/>
      <c r="O337" s="805"/>
      <c r="P337" s="805"/>
      <c r="Q337" s="805"/>
      <c r="R337" s="805"/>
      <c r="S337" s="805"/>
      <c r="T337" s="805"/>
      <c r="U337" s="805"/>
      <c r="V337" s="805"/>
      <c r="W337" s="805"/>
      <c r="X337" s="805"/>
      <c r="Y337" s="805"/>
      <c r="Z337" s="805"/>
      <c r="AA337" s="805"/>
      <c r="AB337" s="805"/>
      <c r="AC337" s="805"/>
      <c r="AD337" s="805"/>
      <c r="AE337" s="805"/>
      <c r="AF337" s="805"/>
      <c r="AG337" s="805"/>
      <c r="AH337" s="805"/>
      <c r="AI337" s="805"/>
      <c r="AJ337" s="805"/>
      <c r="AK337" s="805"/>
      <c r="AL337" s="805"/>
      <c r="AM337" s="805"/>
      <c r="AN337" s="805"/>
      <c r="AO337" s="805"/>
      <c r="AP337" s="805"/>
      <c r="AQ337" s="805"/>
      <c r="AR337" s="805"/>
    </row>
    <row r="338" spans="4:44">
      <c r="D338" s="803"/>
      <c r="E338" s="803"/>
      <c r="F338" s="806"/>
      <c r="G338" s="804"/>
      <c r="H338" s="804"/>
      <c r="I338" s="805"/>
      <c r="J338" s="805"/>
      <c r="K338" s="805"/>
      <c r="L338" s="805"/>
      <c r="M338" s="805"/>
      <c r="N338" s="805"/>
      <c r="O338" s="805"/>
      <c r="P338" s="805"/>
      <c r="Q338" s="805"/>
      <c r="R338" s="805"/>
      <c r="S338" s="805"/>
      <c r="T338" s="805"/>
      <c r="U338" s="805"/>
      <c r="V338" s="805"/>
      <c r="W338" s="805"/>
      <c r="X338" s="805"/>
      <c r="Y338" s="805"/>
      <c r="Z338" s="805"/>
      <c r="AA338" s="805"/>
      <c r="AB338" s="805"/>
      <c r="AC338" s="805"/>
      <c r="AD338" s="805"/>
      <c r="AE338" s="805"/>
      <c r="AF338" s="805"/>
      <c r="AG338" s="805"/>
      <c r="AH338" s="805"/>
      <c r="AI338" s="805"/>
      <c r="AJ338" s="805"/>
      <c r="AK338" s="805"/>
      <c r="AL338" s="805"/>
      <c r="AM338" s="805"/>
      <c r="AN338" s="805"/>
      <c r="AO338" s="805"/>
      <c r="AP338" s="805"/>
      <c r="AQ338" s="805"/>
      <c r="AR338" s="805"/>
    </row>
    <row r="339" spans="4:44">
      <c r="D339" s="803"/>
      <c r="E339" s="803"/>
      <c r="F339" s="806"/>
      <c r="G339" s="804"/>
      <c r="H339" s="804"/>
      <c r="I339" s="805"/>
      <c r="J339" s="805"/>
      <c r="K339" s="805"/>
      <c r="L339" s="805"/>
      <c r="M339" s="805"/>
      <c r="N339" s="805"/>
      <c r="O339" s="805"/>
      <c r="P339" s="805"/>
      <c r="Q339" s="805"/>
      <c r="R339" s="805"/>
      <c r="S339" s="805"/>
      <c r="T339" s="805"/>
      <c r="U339" s="805"/>
      <c r="V339" s="805"/>
      <c r="W339" s="805"/>
      <c r="X339" s="805"/>
      <c r="Y339" s="805"/>
      <c r="Z339" s="805"/>
      <c r="AA339" s="805"/>
      <c r="AB339" s="805"/>
      <c r="AC339" s="805"/>
      <c r="AD339" s="805"/>
      <c r="AE339" s="805"/>
      <c r="AF339" s="805"/>
      <c r="AG339" s="805"/>
      <c r="AH339" s="805"/>
      <c r="AI339" s="805"/>
      <c r="AJ339" s="805"/>
      <c r="AK339" s="805"/>
      <c r="AL339" s="805"/>
      <c r="AM339" s="805"/>
      <c r="AN339" s="805"/>
      <c r="AO339" s="805"/>
      <c r="AP339" s="805"/>
      <c r="AQ339" s="805"/>
      <c r="AR339" s="805"/>
    </row>
    <row r="340" spans="4:44">
      <c r="D340" s="803"/>
      <c r="E340" s="803"/>
      <c r="F340" s="806"/>
      <c r="G340" s="804"/>
      <c r="H340" s="804"/>
      <c r="I340" s="805"/>
      <c r="J340" s="805"/>
      <c r="K340" s="805"/>
      <c r="L340" s="805"/>
      <c r="M340" s="805"/>
      <c r="N340" s="805"/>
      <c r="O340" s="805"/>
      <c r="P340" s="805"/>
      <c r="Q340" s="805"/>
      <c r="R340" s="805"/>
      <c r="S340" s="805"/>
      <c r="T340" s="805"/>
      <c r="U340" s="805"/>
      <c r="V340" s="805"/>
      <c r="W340" s="805"/>
      <c r="X340" s="805"/>
      <c r="Y340" s="805"/>
      <c r="Z340" s="805"/>
      <c r="AA340" s="805"/>
      <c r="AB340" s="805"/>
      <c r="AC340" s="805"/>
      <c r="AD340" s="805"/>
      <c r="AE340" s="805"/>
      <c r="AF340" s="805"/>
      <c r="AG340" s="805"/>
      <c r="AH340" s="805"/>
      <c r="AI340" s="805"/>
      <c r="AJ340" s="805"/>
      <c r="AK340" s="805"/>
      <c r="AL340" s="805"/>
      <c r="AM340" s="805"/>
      <c r="AN340" s="805"/>
      <c r="AO340" s="805"/>
      <c r="AP340" s="805"/>
      <c r="AQ340" s="805"/>
      <c r="AR340" s="805"/>
    </row>
    <row r="341" spans="4:44">
      <c r="D341" s="803"/>
      <c r="E341" s="803"/>
      <c r="F341" s="806"/>
      <c r="G341" s="804"/>
      <c r="H341" s="804"/>
      <c r="I341" s="805"/>
      <c r="J341" s="805"/>
      <c r="K341" s="805"/>
      <c r="L341" s="805"/>
      <c r="M341" s="805"/>
      <c r="N341" s="805"/>
      <c r="O341" s="805"/>
      <c r="P341" s="805"/>
      <c r="Q341" s="805"/>
      <c r="R341" s="805"/>
      <c r="S341" s="805"/>
      <c r="T341" s="805"/>
      <c r="U341" s="805"/>
      <c r="V341" s="805"/>
      <c r="W341" s="805"/>
      <c r="X341" s="805"/>
      <c r="Y341" s="805"/>
      <c r="Z341" s="805"/>
      <c r="AA341" s="805"/>
      <c r="AB341" s="805"/>
      <c r="AC341" s="805"/>
      <c r="AD341" s="805"/>
      <c r="AE341" s="805"/>
      <c r="AF341" s="805"/>
      <c r="AG341" s="805"/>
      <c r="AH341" s="805"/>
      <c r="AI341" s="805"/>
      <c r="AJ341" s="805"/>
      <c r="AK341" s="805"/>
      <c r="AL341" s="805"/>
      <c r="AM341" s="805"/>
      <c r="AN341" s="805"/>
      <c r="AO341" s="805"/>
      <c r="AP341" s="805"/>
      <c r="AQ341" s="805"/>
      <c r="AR341" s="805"/>
    </row>
    <row r="342" spans="4:44">
      <c r="D342" s="803"/>
      <c r="E342" s="803"/>
      <c r="F342" s="806"/>
      <c r="G342" s="804"/>
      <c r="H342" s="804"/>
      <c r="I342" s="805"/>
      <c r="J342" s="805"/>
      <c r="K342" s="805"/>
      <c r="L342" s="805"/>
      <c r="M342" s="805"/>
      <c r="N342" s="805"/>
      <c r="O342" s="805"/>
      <c r="P342" s="805"/>
      <c r="Q342" s="805"/>
      <c r="R342" s="805"/>
      <c r="S342" s="805"/>
      <c r="T342" s="805"/>
      <c r="U342" s="805"/>
      <c r="V342" s="805"/>
      <c r="W342" s="805"/>
      <c r="X342" s="805"/>
      <c r="Y342" s="805"/>
      <c r="Z342" s="805"/>
      <c r="AA342" s="805"/>
      <c r="AB342" s="805"/>
      <c r="AC342" s="805"/>
      <c r="AD342" s="805"/>
      <c r="AE342" s="805"/>
      <c r="AF342" s="805"/>
      <c r="AG342" s="805"/>
      <c r="AH342" s="805"/>
      <c r="AI342" s="805"/>
      <c r="AJ342" s="805"/>
      <c r="AK342" s="805"/>
      <c r="AL342" s="805"/>
      <c r="AM342" s="805"/>
      <c r="AN342" s="805"/>
      <c r="AO342" s="805"/>
      <c r="AP342" s="805"/>
      <c r="AQ342" s="805"/>
      <c r="AR342" s="805"/>
    </row>
    <row r="343" spans="4:44">
      <c r="D343" s="803"/>
      <c r="E343" s="803"/>
      <c r="F343" s="806"/>
      <c r="G343" s="804"/>
      <c r="H343" s="804"/>
      <c r="I343" s="805"/>
      <c r="J343" s="805"/>
      <c r="K343" s="805"/>
      <c r="L343" s="805"/>
      <c r="M343" s="805"/>
      <c r="N343" s="805"/>
      <c r="O343" s="805"/>
      <c r="P343" s="805"/>
      <c r="Q343" s="805"/>
      <c r="R343" s="805"/>
      <c r="S343" s="805"/>
      <c r="T343" s="805"/>
      <c r="U343" s="805"/>
      <c r="V343" s="805"/>
      <c r="W343" s="805"/>
      <c r="X343" s="805"/>
      <c r="Y343" s="805"/>
      <c r="Z343" s="805"/>
      <c r="AA343" s="805"/>
      <c r="AB343" s="805"/>
      <c r="AC343" s="805"/>
      <c r="AD343" s="805"/>
      <c r="AE343" s="805"/>
      <c r="AF343" s="805"/>
      <c r="AG343" s="805"/>
      <c r="AH343" s="805"/>
      <c r="AI343" s="805"/>
      <c r="AJ343" s="805"/>
      <c r="AK343" s="805"/>
      <c r="AL343" s="805"/>
      <c r="AM343" s="805"/>
      <c r="AN343" s="805"/>
      <c r="AO343" s="805"/>
      <c r="AP343" s="805"/>
      <c r="AQ343" s="805"/>
      <c r="AR343" s="805"/>
    </row>
    <row r="344" spans="4:44">
      <c r="D344" s="803"/>
      <c r="E344" s="803"/>
      <c r="F344" s="806"/>
      <c r="G344" s="804"/>
      <c r="H344" s="804"/>
      <c r="I344" s="805"/>
      <c r="J344" s="805"/>
      <c r="K344" s="805"/>
      <c r="L344" s="805"/>
      <c r="M344" s="805"/>
      <c r="N344" s="805"/>
      <c r="O344" s="805"/>
      <c r="P344" s="805"/>
      <c r="Q344" s="805"/>
      <c r="R344" s="805"/>
      <c r="S344" s="805"/>
      <c r="T344" s="805"/>
      <c r="U344" s="805"/>
      <c r="V344" s="805"/>
      <c r="W344" s="805"/>
      <c r="X344" s="805"/>
      <c r="Y344" s="805"/>
      <c r="Z344" s="805"/>
      <c r="AA344" s="805"/>
      <c r="AB344" s="805"/>
      <c r="AC344" s="805"/>
      <c r="AD344" s="805"/>
      <c r="AE344" s="805"/>
      <c r="AF344" s="805"/>
      <c r="AG344" s="805"/>
      <c r="AH344" s="805"/>
      <c r="AI344" s="805"/>
      <c r="AJ344" s="805"/>
      <c r="AK344" s="805"/>
      <c r="AL344" s="805"/>
      <c r="AM344" s="805"/>
      <c r="AN344" s="805"/>
      <c r="AO344" s="805"/>
      <c r="AP344" s="805"/>
      <c r="AQ344" s="805"/>
      <c r="AR344" s="805"/>
    </row>
    <row r="345" spans="4:44">
      <c r="D345" s="803"/>
      <c r="E345" s="803"/>
      <c r="F345" s="806"/>
      <c r="G345" s="804"/>
      <c r="H345" s="804"/>
      <c r="I345" s="805"/>
      <c r="J345" s="805"/>
      <c r="K345" s="805"/>
      <c r="L345" s="805"/>
      <c r="M345" s="805"/>
      <c r="N345" s="805"/>
      <c r="O345" s="805"/>
      <c r="P345" s="805"/>
      <c r="Q345" s="805"/>
      <c r="R345" s="805"/>
      <c r="S345" s="805"/>
      <c r="T345" s="805"/>
      <c r="U345" s="805"/>
      <c r="V345" s="805"/>
      <c r="W345" s="805"/>
      <c r="X345" s="805"/>
      <c r="Y345" s="805"/>
      <c r="Z345" s="805"/>
      <c r="AA345" s="805"/>
      <c r="AB345" s="805"/>
      <c r="AC345" s="805"/>
      <c r="AD345" s="805"/>
      <c r="AE345" s="805"/>
      <c r="AF345" s="805"/>
      <c r="AG345" s="805"/>
      <c r="AH345" s="805"/>
      <c r="AI345" s="805"/>
      <c r="AJ345" s="805"/>
      <c r="AK345" s="805"/>
      <c r="AL345" s="805"/>
      <c r="AM345" s="805"/>
      <c r="AN345" s="805"/>
      <c r="AO345" s="805"/>
      <c r="AP345" s="805"/>
      <c r="AQ345" s="805"/>
      <c r="AR345" s="805"/>
    </row>
    <row r="346" spans="4:44">
      <c r="D346" s="803"/>
      <c r="E346" s="803"/>
      <c r="F346" s="806"/>
      <c r="G346" s="804"/>
      <c r="H346" s="804"/>
      <c r="I346" s="805"/>
      <c r="J346" s="805"/>
      <c r="K346" s="805"/>
      <c r="L346" s="805"/>
      <c r="M346" s="805"/>
      <c r="N346" s="805"/>
      <c r="O346" s="805"/>
      <c r="P346" s="805"/>
      <c r="Q346" s="805"/>
      <c r="R346" s="805"/>
      <c r="S346" s="805"/>
      <c r="T346" s="805"/>
      <c r="U346" s="805"/>
      <c r="V346" s="805"/>
      <c r="W346" s="805"/>
      <c r="X346" s="805"/>
      <c r="Y346" s="805"/>
      <c r="Z346" s="805"/>
      <c r="AA346" s="805"/>
      <c r="AB346" s="805"/>
      <c r="AC346" s="805"/>
      <c r="AD346" s="805"/>
      <c r="AE346" s="805"/>
      <c r="AF346" s="805"/>
      <c r="AG346" s="805"/>
      <c r="AH346" s="805"/>
      <c r="AI346" s="805"/>
      <c r="AJ346" s="805"/>
      <c r="AK346" s="805"/>
      <c r="AL346" s="805"/>
      <c r="AM346" s="805"/>
      <c r="AN346" s="805"/>
      <c r="AO346" s="805"/>
      <c r="AP346" s="805"/>
      <c r="AQ346" s="805"/>
      <c r="AR346" s="805"/>
    </row>
    <row r="347" spans="4:44">
      <c r="D347" s="803"/>
      <c r="E347" s="803"/>
      <c r="F347" s="806"/>
      <c r="G347" s="804"/>
      <c r="H347" s="804"/>
      <c r="I347" s="805"/>
      <c r="J347" s="805"/>
      <c r="K347" s="805"/>
      <c r="L347" s="805"/>
      <c r="M347" s="805"/>
      <c r="N347" s="805"/>
      <c r="O347" s="805"/>
      <c r="P347" s="805"/>
      <c r="Q347" s="805"/>
      <c r="R347" s="805"/>
      <c r="S347" s="805"/>
      <c r="T347" s="805"/>
      <c r="U347" s="805"/>
      <c r="V347" s="805"/>
      <c r="W347" s="805"/>
      <c r="X347" s="805"/>
      <c r="Y347" s="805"/>
      <c r="Z347" s="805"/>
      <c r="AA347" s="805"/>
      <c r="AB347" s="805"/>
      <c r="AC347" s="805"/>
      <c r="AD347" s="805"/>
      <c r="AE347" s="805"/>
      <c r="AF347" s="805"/>
      <c r="AG347" s="805"/>
      <c r="AH347" s="805"/>
      <c r="AI347" s="805"/>
      <c r="AJ347" s="805"/>
      <c r="AK347" s="805"/>
      <c r="AL347" s="805"/>
      <c r="AM347" s="805"/>
      <c r="AN347" s="805"/>
      <c r="AO347" s="805"/>
      <c r="AP347" s="805"/>
      <c r="AQ347" s="805"/>
      <c r="AR347" s="805"/>
    </row>
    <row r="348" spans="4:44">
      <c r="D348" s="803"/>
      <c r="E348" s="803"/>
      <c r="F348" s="806"/>
      <c r="G348" s="804"/>
      <c r="H348" s="804"/>
      <c r="I348" s="805"/>
      <c r="J348" s="805"/>
      <c r="K348" s="805"/>
      <c r="L348" s="805"/>
      <c r="M348" s="805"/>
      <c r="N348" s="805"/>
      <c r="O348" s="805"/>
      <c r="P348" s="805"/>
      <c r="Q348" s="805"/>
      <c r="R348" s="805"/>
      <c r="S348" s="805"/>
      <c r="T348" s="805"/>
      <c r="U348" s="805"/>
      <c r="V348" s="805"/>
      <c r="W348" s="805"/>
      <c r="X348" s="805"/>
      <c r="Y348" s="805"/>
      <c r="Z348" s="805"/>
      <c r="AA348" s="805"/>
      <c r="AB348" s="805"/>
      <c r="AC348" s="805"/>
      <c r="AD348" s="805"/>
      <c r="AE348" s="805"/>
      <c r="AF348" s="805"/>
      <c r="AG348" s="805"/>
      <c r="AH348" s="805"/>
      <c r="AI348" s="805"/>
      <c r="AJ348" s="805"/>
      <c r="AK348" s="805"/>
      <c r="AL348" s="805"/>
      <c r="AM348" s="805"/>
      <c r="AN348" s="805"/>
      <c r="AO348" s="805"/>
      <c r="AP348" s="805"/>
      <c r="AQ348" s="805"/>
      <c r="AR348" s="805"/>
    </row>
    <row r="349" spans="4:44">
      <c r="D349" s="803"/>
      <c r="E349" s="803"/>
      <c r="F349" s="806"/>
      <c r="G349" s="804"/>
      <c r="H349" s="804"/>
      <c r="I349" s="805"/>
      <c r="J349" s="805"/>
      <c r="K349" s="805"/>
      <c r="L349" s="805"/>
      <c r="M349" s="805"/>
      <c r="N349" s="805"/>
      <c r="O349" s="805"/>
      <c r="P349" s="805"/>
      <c r="Q349" s="805"/>
      <c r="R349" s="805"/>
      <c r="S349" s="805"/>
      <c r="T349" s="805"/>
      <c r="U349" s="805"/>
      <c r="V349" s="805"/>
      <c r="W349" s="805"/>
      <c r="X349" s="805"/>
      <c r="Y349" s="805"/>
      <c r="Z349" s="805"/>
      <c r="AA349" s="805"/>
      <c r="AB349" s="805"/>
      <c r="AC349" s="805"/>
      <c r="AD349" s="805"/>
      <c r="AE349" s="805"/>
      <c r="AF349" s="805"/>
      <c r="AG349" s="805"/>
      <c r="AH349" s="805"/>
      <c r="AI349" s="805"/>
      <c r="AJ349" s="805"/>
      <c r="AK349" s="805"/>
      <c r="AL349" s="805"/>
      <c r="AM349" s="805"/>
      <c r="AN349" s="805"/>
      <c r="AO349" s="805"/>
      <c r="AP349" s="805"/>
      <c r="AQ349" s="805"/>
      <c r="AR349" s="805"/>
    </row>
    <row r="350" spans="4:44">
      <c r="D350" s="803"/>
      <c r="E350" s="803"/>
      <c r="F350" s="806"/>
      <c r="G350" s="804"/>
      <c r="H350" s="804"/>
      <c r="I350" s="805"/>
      <c r="J350" s="805"/>
      <c r="K350" s="805"/>
      <c r="L350" s="805"/>
      <c r="M350" s="805"/>
      <c r="N350" s="805"/>
      <c r="O350" s="805"/>
      <c r="P350" s="805"/>
      <c r="Q350" s="805"/>
      <c r="R350" s="805"/>
      <c r="S350" s="805"/>
      <c r="T350" s="805"/>
      <c r="U350" s="805"/>
      <c r="V350" s="805"/>
      <c r="W350" s="805"/>
      <c r="X350" s="805"/>
      <c r="Y350" s="805"/>
      <c r="Z350" s="805"/>
      <c r="AA350" s="805"/>
      <c r="AB350" s="805"/>
      <c r="AC350" s="805"/>
      <c r="AD350" s="805"/>
      <c r="AE350" s="805"/>
      <c r="AF350" s="805"/>
      <c r="AG350" s="805"/>
      <c r="AH350" s="805"/>
      <c r="AI350" s="805"/>
      <c r="AJ350" s="805"/>
      <c r="AK350" s="805"/>
      <c r="AL350" s="805"/>
      <c r="AM350" s="805"/>
      <c r="AN350" s="805"/>
      <c r="AO350" s="805"/>
      <c r="AP350" s="805"/>
      <c r="AQ350" s="805"/>
      <c r="AR350" s="805"/>
    </row>
    <row r="351" spans="4:44">
      <c r="D351" s="803"/>
      <c r="E351" s="803"/>
      <c r="F351" s="806"/>
      <c r="G351" s="804"/>
      <c r="H351" s="804"/>
      <c r="I351" s="805"/>
      <c r="J351" s="805"/>
      <c r="K351" s="805"/>
      <c r="L351" s="805"/>
      <c r="M351" s="805"/>
      <c r="N351" s="805"/>
      <c r="O351" s="805"/>
      <c r="P351" s="805"/>
      <c r="Q351" s="805"/>
      <c r="R351" s="805"/>
      <c r="S351" s="805"/>
      <c r="T351" s="805"/>
      <c r="U351" s="805"/>
      <c r="V351" s="805"/>
      <c r="W351" s="805"/>
      <c r="X351" s="805"/>
      <c r="Y351" s="805"/>
      <c r="Z351" s="805"/>
      <c r="AA351" s="805"/>
      <c r="AB351" s="805"/>
      <c r="AC351" s="805"/>
      <c r="AD351" s="805"/>
      <c r="AE351" s="805"/>
      <c r="AF351" s="805"/>
      <c r="AG351" s="805"/>
      <c r="AH351" s="805"/>
      <c r="AI351" s="805"/>
      <c r="AJ351" s="805"/>
      <c r="AK351" s="805"/>
      <c r="AL351" s="805"/>
      <c r="AM351" s="805"/>
      <c r="AN351" s="805"/>
      <c r="AO351" s="805"/>
      <c r="AP351" s="805"/>
      <c r="AQ351" s="805"/>
      <c r="AR351" s="805"/>
    </row>
    <row r="352" spans="4:44">
      <c r="D352" s="803"/>
      <c r="E352" s="803"/>
      <c r="F352" s="806"/>
      <c r="G352" s="804"/>
      <c r="H352" s="804"/>
      <c r="I352" s="805"/>
      <c r="J352" s="805"/>
      <c r="K352" s="805"/>
      <c r="L352" s="805"/>
      <c r="M352" s="805"/>
      <c r="N352" s="805"/>
      <c r="O352" s="805"/>
      <c r="P352" s="805"/>
      <c r="Q352" s="805"/>
      <c r="R352" s="805"/>
      <c r="S352" s="805"/>
      <c r="T352" s="805"/>
      <c r="U352" s="805"/>
      <c r="V352" s="805"/>
      <c r="W352" s="805"/>
      <c r="X352" s="805"/>
      <c r="Y352" s="805"/>
      <c r="Z352" s="805"/>
      <c r="AA352" s="805"/>
      <c r="AB352" s="805"/>
      <c r="AC352" s="805"/>
      <c r="AD352" s="805"/>
      <c r="AE352" s="805"/>
      <c r="AF352" s="805"/>
      <c r="AG352" s="805"/>
      <c r="AH352" s="805"/>
      <c r="AI352" s="805"/>
      <c r="AJ352" s="805"/>
      <c r="AK352" s="805"/>
      <c r="AL352" s="805"/>
      <c r="AM352" s="805"/>
      <c r="AN352" s="805"/>
      <c r="AO352" s="805"/>
      <c r="AP352" s="805"/>
      <c r="AQ352" s="805"/>
      <c r="AR352" s="805"/>
    </row>
    <row r="353" spans="4:44">
      <c r="D353" s="803"/>
      <c r="E353" s="803"/>
      <c r="F353" s="806"/>
      <c r="G353" s="804"/>
      <c r="H353" s="804"/>
      <c r="I353" s="805"/>
      <c r="J353" s="805"/>
      <c r="K353" s="805"/>
      <c r="L353" s="805"/>
      <c r="M353" s="805"/>
      <c r="N353" s="805"/>
      <c r="O353" s="805"/>
      <c r="P353" s="805"/>
      <c r="Q353" s="805"/>
      <c r="R353" s="805"/>
      <c r="S353" s="805"/>
      <c r="T353" s="805"/>
      <c r="U353" s="805"/>
      <c r="V353" s="805"/>
      <c r="W353" s="805"/>
      <c r="X353" s="805"/>
      <c r="Y353" s="805"/>
      <c r="Z353" s="805"/>
      <c r="AA353" s="805"/>
      <c r="AB353" s="805"/>
      <c r="AC353" s="805"/>
      <c r="AD353" s="805"/>
      <c r="AE353" s="805"/>
      <c r="AF353" s="805"/>
      <c r="AG353" s="805"/>
      <c r="AH353" s="805"/>
      <c r="AI353" s="805"/>
      <c r="AJ353" s="805"/>
      <c r="AK353" s="805"/>
      <c r="AL353" s="805"/>
      <c r="AM353" s="805"/>
      <c r="AN353" s="805"/>
      <c r="AO353" s="805"/>
      <c r="AP353" s="805"/>
      <c r="AQ353" s="805"/>
      <c r="AR353" s="805"/>
    </row>
    <row r="354" spans="4:44">
      <c r="D354" s="803"/>
      <c r="E354" s="803"/>
      <c r="F354" s="806"/>
      <c r="G354" s="804"/>
      <c r="H354" s="804"/>
      <c r="I354" s="805"/>
      <c r="J354" s="805"/>
      <c r="K354" s="805"/>
      <c r="L354" s="805"/>
      <c r="M354" s="805"/>
      <c r="N354" s="805"/>
      <c r="O354" s="805"/>
      <c r="P354" s="805"/>
      <c r="Q354" s="805"/>
      <c r="R354" s="805"/>
      <c r="S354" s="805"/>
      <c r="T354" s="805"/>
      <c r="U354" s="805"/>
      <c r="V354" s="805"/>
      <c r="W354" s="805"/>
      <c r="X354" s="805"/>
      <c r="Y354" s="805"/>
      <c r="Z354" s="805"/>
      <c r="AA354" s="805"/>
      <c r="AB354" s="805"/>
      <c r="AC354" s="805"/>
      <c r="AD354" s="805"/>
      <c r="AE354" s="805"/>
      <c r="AF354" s="805"/>
      <c r="AG354" s="805"/>
      <c r="AH354" s="805"/>
      <c r="AI354" s="805"/>
      <c r="AJ354" s="805"/>
      <c r="AK354" s="805"/>
      <c r="AL354" s="805"/>
      <c r="AM354" s="805"/>
      <c r="AN354" s="805"/>
      <c r="AO354" s="805"/>
      <c r="AP354" s="805"/>
      <c r="AQ354" s="805"/>
      <c r="AR354" s="805"/>
    </row>
    <row r="355" spans="4:44">
      <c r="D355" s="803"/>
      <c r="E355" s="803"/>
      <c r="F355" s="806"/>
      <c r="G355" s="804"/>
      <c r="H355" s="804"/>
      <c r="I355" s="805"/>
      <c r="J355" s="805"/>
      <c r="K355" s="805"/>
      <c r="L355" s="805"/>
      <c r="M355" s="805"/>
      <c r="N355" s="805"/>
      <c r="O355" s="805"/>
      <c r="P355" s="805"/>
      <c r="Q355" s="805"/>
      <c r="R355" s="805"/>
      <c r="S355" s="805"/>
      <c r="T355" s="805"/>
      <c r="U355" s="805"/>
      <c r="V355" s="805"/>
      <c r="W355" s="805"/>
      <c r="X355" s="805"/>
      <c r="Y355" s="805"/>
      <c r="Z355" s="805"/>
      <c r="AA355" s="805"/>
      <c r="AB355" s="805"/>
      <c r="AC355" s="805"/>
      <c r="AD355" s="805"/>
      <c r="AE355" s="805"/>
      <c r="AF355" s="805"/>
      <c r="AG355" s="805"/>
      <c r="AH355" s="805"/>
      <c r="AI355" s="805"/>
      <c r="AJ355" s="805"/>
      <c r="AK355" s="805"/>
      <c r="AL355" s="805"/>
      <c r="AM355" s="805"/>
      <c r="AN355" s="805"/>
      <c r="AO355" s="805"/>
      <c r="AP355" s="805"/>
      <c r="AQ355" s="805"/>
      <c r="AR355" s="805"/>
    </row>
    <row r="356" spans="4:44">
      <c r="D356" s="803"/>
      <c r="E356" s="803"/>
      <c r="F356" s="806"/>
      <c r="G356" s="804"/>
      <c r="H356" s="804"/>
      <c r="I356" s="805"/>
      <c r="J356" s="805"/>
      <c r="K356" s="805"/>
      <c r="L356" s="805"/>
      <c r="M356" s="805"/>
      <c r="N356" s="805"/>
      <c r="O356" s="805"/>
      <c r="P356" s="805"/>
      <c r="Q356" s="805"/>
      <c r="R356" s="805"/>
      <c r="S356" s="805"/>
      <c r="T356" s="805"/>
      <c r="U356" s="805"/>
      <c r="V356" s="805"/>
      <c r="W356" s="805"/>
      <c r="X356" s="805"/>
      <c r="Y356" s="805"/>
      <c r="Z356" s="805"/>
      <c r="AA356" s="805"/>
      <c r="AB356" s="805"/>
      <c r="AC356" s="805"/>
      <c r="AD356" s="805"/>
      <c r="AE356" s="805"/>
      <c r="AF356" s="805"/>
      <c r="AG356" s="805"/>
      <c r="AH356" s="805"/>
      <c r="AI356" s="805"/>
      <c r="AJ356" s="805"/>
      <c r="AK356" s="805"/>
      <c r="AL356" s="805"/>
      <c r="AM356" s="805"/>
      <c r="AN356" s="805"/>
      <c r="AO356" s="805"/>
      <c r="AP356" s="805"/>
      <c r="AQ356" s="805"/>
      <c r="AR356" s="805"/>
    </row>
    <row r="357" spans="4:44">
      <c r="D357" s="803"/>
      <c r="E357" s="803"/>
      <c r="F357" s="806"/>
      <c r="G357" s="804"/>
      <c r="H357" s="804"/>
      <c r="I357" s="805"/>
      <c r="J357" s="805"/>
      <c r="K357" s="805"/>
      <c r="L357" s="805"/>
      <c r="M357" s="805"/>
      <c r="N357" s="805"/>
      <c r="O357" s="805"/>
      <c r="P357" s="805"/>
      <c r="Q357" s="805"/>
      <c r="R357" s="805"/>
      <c r="S357" s="805"/>
      <c r="T357" s="805"/>
      <c r="U357" s="805"/>
      <c r="V357" s="805"/>
      <c r="W357" s="805"/>
      <c r="X357" s="805"/>
      <c r="Y357" s="805"/>
      <c r="Z357" s="805"/>
      <c r="AA357" s="805"/>
      <c r="AB357" s="805"/>
      <c r="AC357" s="805"/>
      <c r="AD357" s="805"/>
      <c r="AE357" s="805"/>
      <c r="AF357" s="805"/>
      <c r="AG357" s="805"/>
      <c r="AH357" s="805"/>
      <c r="AI357" s="805"/>
      <c r="AJ357" s="805"/>
      <c r="AK357" s="805"/>
      <c r="AL357" s="805"/>
      <c r="AM357" s="805"/>
      <c r="AN357" s="805"/>
      <c r="AO357" s="805"/>
      <c r="AP357" s="805"/>
      <c r="AQ357" s="805"/>
      <c r="AR357" s="805"/>
    </row>
    <row r="358" spans="4:44">
      <c r="D358" s="803"/>
      <c r="E358" s="803"/>
      <c r="F358" s="806"/>
      <c r="G358" s="804"/>
      <c r="H358" s="804"/>
      <c r="I358" s="805"/>
      <c r="J358" s="805"/>
      <c r="K358" s="805"/>
      <c r="L358" s="805"/>
      <c r="M358" s="805"/>
      <c r="N358" s="805"/>
      <c r="O358" s="805"/>
      <c r="P358" s="805"/>
      <c r="Q358" s="805"/>
      <c r="R358" s="805"/>
      <c r="S358" s="805"/>
      <c r="T358" s="805"/>
      <c r="U358" s="805"/>
      <c r="V358" s="805"/>
      <c r="W358" s="805"/>
      <c r="X358" s="805"/>
      <c r="Y358" s="805"/>
      <c r="Z358" s="805"/>
      <c r="AA358" s="805"/>
      <c r="AB358" s="805"/>
      <c r="AC358" s="805"/>
      <c r="AD358" s="805"/>
      <c r="AE358" s="805"/>
      <c r="AF358" s="805"/>
      <c r="AG358" s="805"/>
      <c r="AH358" s="805"/>
      <c r="AI358" s="805"/>
      <c r="AJ358" s="805"/>
      <c r="AK358" s="805"/>
      <c r="AL358" s="805"/>
      <c r="AM358" s="805"/>
      <c r="AN358" s="805"/>
      <c r="AO358" s="805"/>
      <c r="AP358" s="805"/>
      <c r="AQ358" s="805"/>
      <c r="AR358" s="805"/>
    </row>
    <row r="359" spans="4:44">
      <c r="D359" s="803"/>
      <c r="E359" s="803"/>
      <c r="F359" s="806"/>
      <c r="G359" s="804"/>
      <c r="H359" s="804"/>
      <c r="I359" s="805"/>
      <c r="J359" s="805"/>
      <c r="K359" s="805"/>
      <c r="L359" s="805"/>
      <c r="M359" s="805"/>
      <c r="N359" s="805"/>
      <c r="O359" s="805"/>
      <c r="P359" s="805"/>
      <c r="Q359" s="805"/>
      <c r="R359" s="805"/>
      <c r="S359" s="805"/>
      <c r="T359" s="805"/>
      <c r="U359" s="805"/>
      <c r="V359" s="805"/>
      <c r="W359" s="805"/>
      <c r="X359" s="805"/>
      <c r="Y359" s="805"/>
      <c r="Z359" s="805"/>
      <c r="AA359" s="805"/>
      <c r="AB359" s="805"/>
      <c r="AC359" s="805"/>
      <c r="AD359" s="805"/>
      <c r="AE359" s="805"/>
      <c r="AF359" s="805"/>
      <c r="AG359" s="805"/>
      <c r="AH359" s="805"/>
      <c r="AI359" s="805"/>
      <c r="AJ359" s="805"/>
      <c r="AK359" s="805"/>
      <c r="AL359" s="805"/>
      <c r="AM359" s="805"/>
      <c r="AN359" s="805"/>
      <c r="AO359" s="805"/>
      <c r="AP359" s="805"/>
      <c r="AQ359" s="805"/>
      <c r="AR359" s="805"/>
    </row>
    <row r="360" spans="4:44">
      <c r="D360" s="803"/>
      <c r="E360" s="803"/>
      <c r="F360" s="806"/>
      <c r="G360" s="804"/>
      <c r="H360" s="804"/>
      <c r="I360" s="805"/>
      <c r="J360" s="805"/>
      <c r="K360" s="805"/>
      <c r="L360" s="805"/>
      <c r="M360" s="805"/>
      <c r="N360" s="805"/>
      <c r="O360" s="805"/>
      <c r="P360" s="805"/>
      <c r="Q360" s="805"/>
      <c r="R360" s="805"/>
      <c r="S360" s="805"/>
      <c r="T360" s="805"/>
      <c r="U360" s="805"/>
      <c r="V360" s="805"/>
      <c r="W360" s="805"/>
      <c r="X360" s="805"/>
      <c r="Y360" s="805"/>
      <c r="Z360" s="805"/>
      <c r="AA360" s="805"/>
      <c r="AB360" s="805"/>
      <c r="AC360" s="805"/>
      <c r="AD360" s="805"/>
      <c r="AE360" s="805"/>
      <c r="AF360" s="805"/>
      <c r="AG360" s="805"/>
      <c r="AH360" s="805"/>
      <c r="AI360" s="805"/>
      <c r="AJ360" s="805"/>
      <c r="AK360" s="805"/>
      <c r="AL360" s="805"/>
      <c r="AM360" s="805"/>
      <c r="AN360" s="805"/>
      <c r="AO360" s="805"/>
      <c r="AP360" s="805"/>
      <c r="AQ360" s="805"/>
      <c r="AR360" s="805"/>
    </row>
    <row r="361" spans="4:44">
      <c r="D361" s="803"/>
      <c r="E361" s="803"/>
      <c r="F361" s="806"/>
      <c r="G361" s="804"/>
      <c r="H361" s="804"/>
      <c r="I361" s="805"/>
      <c r="J361" s="805"/>
      <c r="K361" s="805"/>
      <c r="L361" s="805"/>
      <c r="M361" s="805"/>
      <c r="N361" s="805"/>
      <c r="O361" s="805"/>
      <c r="P361" s="805"/>
      <c r="Q361" s="805"/>
      <c r="R361" s="805"/>
      <c r="S361" s="805"/>
      <c r="T361" s="805"/>
      <c r="U361" s="805"/>
      <c r="V361" s="805"/>
      <c r="W361" s="805"/>
      <c r="X361" s="805"/>
      <c r="Y361" s="805"/>
      <c r="Z361" s="805"/>
      <c r="AA361" s="805"/>
      <c r="AB361" s="805"/>
      <c r="AC361" s="805"/>
      <c r="AD361" s="805"/>
      <c r="AE361" s="805"/>
      <c r="AF361" s="805"/>
      <c r="AG361" s="805"/>
      <c r="AH361" s="805"/>
      <c r="AI361" s="805"/>
      <c r="AJ361" s="805"/>
      <c r="AK361" s="805"/>
      <c r="AL361" s="805"/>
      <c r="AM361" s="805"/>
      <c r="AN361" s="805"/>
      <c r="AO361" s="805"/>
      <c r="AP361" s="805"/>
      <c r="AQ361" s="805"/>
      <c r="AR361" s="805"/>
    </row>
    <row r="362" spans="4:44">
      <c r="D362" s="803"/>
      <c r="E362" s="803"/>
      <c r="F362" s="806"/>
      <c r="G362" s="804"/>
      <c r="H362" s="804"/>
      <c r="I362" s="805"/>
      <c r="J362" s="805"/>
      <c r="K362" s="805"/>
      <c r="L362" s="805"/>
      <c r="M362" s="805"/>
      <c r="N362" s="805"/>
      <c r="O362" s="805"/>
      <c r="P362" s="805"/>
      <c r="Q362" s="805"/>
      <c r="R362" s="805"/>
      <c r="S362" s="805"/>
      <c r="T362" s="805"/>
      <c r="U362" s="805"/>
      <c r="V362" s="805"/>
      <c r="W362" s="805"/>
      <c r="X362" s="805"/>
      <c r="Y362" s="805"/>
      <c r="Z362" s="805"/>
      <c r="AA362" s="805"/>
      <c r="AB362" s="805"/>
      <c r="AC362" s="805"/>
      <c r="AD362" s="805"/>
      <c r="AE362" s="805"/>
      <c r="AF362" s="805"/>
      <c r="AG362" s="805"/>
      <c r="AH362" s="805"/>
      <c r="AI362" s="805"/>
      <c r="AJ362" s="805"/>
      <c r="AK362" s="805"/>
      <c r="AL362" s="805"/>
      <c r="AM362" s="805"/>
      <c r="AN362" s="805"/>
      <c r="AO362" s="805"/>
      <c r="AP362" s="805"/>
      <c r="AQ362" s="805"/>
      <c r="AR362" s="805"/>
    </row>
    <row r="363" spans="4:44">
      <c r="D363" s="803"/>
      <c r="E363" s="803"/>
      <c r="F363" s="806"/>
      <c r="G363" s="804"/>
      <c r="H363" s="804"/>
      <c r="I363" s="805"/>
      <c r="J363" s="805"/>
      <c r="K363" s="805"/>
      <c r="L363" s="805"/>
      <c r="M363" s="805"/>
      <c r="N363" s="805"/>
      <c r="O363" s="805"/>
      <c r="P363" s="805"/>
      <c r="Q363" s="805"/>
      <c r="R363" s="805"/>
      <c r="S363" s="805"/>
      <c r="T363" s="805"/>
      <c r="U363" s="805"/>
      <c r="V363" s="805"/>
      <c r="W363" s="805"/>
      <c r="X363" s="805"/>
      <c r="Y363" s="805"/>
      <c r="Z363" s="805"/>
      <c r="AA363" s="805"/>
      <c r="AB363" s="805"/>
      <c r="AC363" s="805"/>
      <c r="AD363" s="805"/>
      <c r="AE363" s="805"/>
      <c r="AF363" s="805"/>
      <c r="AG363" s="805"/>
      <c r="AH363" s="805"/>
      <c r="AI363" s="805"/>
      <c r="AJ363" s="805"/>
      <c r="AK363" s="805"/>
      <c r="AL363" s="805"/>
      <c r="AM363" s="805"/>
      <c r="AN363" s="805"/>
      <c r="AO363" s="805"/>
      <c r="AP363" s="805"/>
      <c r="AQ363" s="805"/>
      <c r="AR363" s="805"/>
    </row>
    <row r="364" spans="4:44">
      <c r="D364" s="803"/>
      <c r="E364" s="803"/>
      <c r="F364" s="806"/>
      <c r="G364" s="804"/>
      <c r="H364" s="804"/>
      <c r="I364" s="805"/>
      <c r="J364" s="805"/>
      <c r="K364" s="805"/>
      <c r="L364" s="805"/>
      <c r="M364" s="805"/>
      <c r="N364" s="805"/>
      <c r="O364" s="805"/>
      <c r="P364" s="805"/>
      <c r="Q364" s="805"/>
      <c r="R364" s="805"/>
      <c r="S364" s="805"/>
      <c r="T364" s="805"/>
      <c r="U364" s="805"/>
      <c r="V364" s="805"/>
      <c r="W364" s="805"/>
      <c r="X364" s="805"/>
      <c r="Y364" s="805"/>
      <c r="Z364" s="805"/>
      <c r="AA364" s="805"/>
      <c r="AB364" s="805"/>
      <c r="AC364" s="805"/>
      <c r="AD364" s="805"/>
      <c r="AE364" s="805"/>
      <c r="AF364" s="805"/>
      <c r="AG364" s="805"/>
      <c r="AH364" s="805"/>
      <c r="AI364" s="805"/>
      <c r="AJ364" s="805"/>
      <c r="AK364" s="805"/>
      <c r="AL364" s="805"/>
      <c r="AM364" s="805"/>
      <c r="AN364" s="805"/>
      <c r="AO364" s="805"/>
      <c r="AP364" s="805"/>
      <c r="AQ364" s="805"/>
      <c r="AR364" s="805"/>
    </row>
    <row r="365" spans="4:44">
      <c r="D365" s="803"/>
      <c r="E365" s="803"/>
      <c r="F365" s="806"/>
      <c r="G365" s="804"/>
      <c r="H365" s="804"/>
      <c r="I365" s="805"/>
      <c r="J365" s="805"/>
      <c r="K365" s="805"/>
      <c r="L365" s="805"/>
      <c r="M365" s="805"/>
      <c r="N365" s="805"/>
      <c r="O365" s="805"/>
      <c r="P365" s="805"/>
      <c r="Q365" s="805"/>
      <c r="R365" s="805"/>
      <c r="S365" s="805"/>
      <c r="T365" s="805"/>
      <c r="U365" s="805"/>
      <c r="V365" s="805"/>
      <c r="W365" s="805"/>
      <c r="X365" s="805"/>
      <c r="Y365" s="805"/>
      <c r="Z365" s="805"/>
      <c r="AA365" s="805"/>
      <c r="AB365" s="805"/>
      <c r="AC365" s="805"/>
      <c r="AD365" s="805"/>
      <c r="AE365" s="805"/>
      <c r="AF365" s="805"/>
      <c r="AG365" s="805"/>
      <c r="AH365" s="805"/>
      <c r="AI365" s="805"/>
      <c r="AJ365" s="805"/>
      <c r="AK365" s="805"/>
      <c r="AL365" s="805"/>
      <c r="AM365" s="805"/>
      <c r="AN365" s="805"/>
      <c r="AO365" s="805"/>
      <c r="AP365" s="805"/>
      <c r="AQ365" s="805"/>
      <c r="AR365" s="805"/>
    </row>
    <row r="366" spans="4:44">
      <c r="D366" s="803"/>
      <c r="E366" s="803"/>
      <c r="F366" s="806"/>
      <c r="G366" s="804"/>
      <c r="H366" s="804"/>
      <c r="I366" s="805"/>
      <c r="J366" s="805"/>
      <c r="K366" s="805"/>
      <c r="L366" s="805"/>
      <c r="M366" s="805"/>
      <c r="N366" s="805"/>
      <c r="O366" s="805"/>
      <c r="P366" s="805"/>
      <c r="Q366" s="805"/>
      <c r="R366" s="805"/>
      <c r="S366" s="805"/>
      <c r="T366" s="805"/>
      <c r="U366" s="805"/>
      <c r="V366" s="805"/>
      <c r="W366" s="805"/>
      <c r="X366" s="805"/>
      <c r="Y366" s="805"/>
      <c r="Z366" s="805"/>
      <c r="AA366" s="805"/>
      <c r="AB366" s="805"/>
      <c r="AC366" s="805"/>
      <c r="AD366" s="805"/>
      <c r="AE366" s="805"/>
      <c r="AF366" s="805"/>
      <c r="AG366" s="805"/>
      <c r="AH366" s="805"/>
      <c r="AI366" s="805"/>
      <c r="AJ366" s="805"/>
      <c r="AK366" s="805"/>
      <c r="AL366" s="805"/>
      <c r="AM366" s="805"/>
      <c r="AN366" s="805"/>
      <c r="AO366" s="805"/>
      <c r="AP366" s="805"/>
      <c r="AQ366" s="805"/>
      <c r="AR366" s="805"/>
    </row>
    <row r="367" spans="4:44">
      <c r="D367" s="803"/>
      <c r="E367" s="803"/>
      <c r="F367" s="806"/>
      <c r="G367" s="804"/>
      <c r="H367" s="804"/>
      <c r="I367" s="805"/>
      <c r="J367" s="805"/>
      <c r="K367" s="805"/>
      <c r="L367" s="805"/>
      <c r="M367" s="805"/>
      <c r="N367" s="805"/>
      <c r="O367" s="805"/>
      <c r="P367" s="805"/>
      <c r="Q367" s="805"/>
      <c r="R367" s="805"/>
      <c r="S367" s="805"/>
      <c r="T367" s="805"/>
      <c r="U367" s="805"/>
      <c r="V367" s="805"/>
      <c r="W367" s="805"/>
      <c r="X367" s="805"/>
      <c r="Y367" s="805"/>
      <c r="Z367" s="805"/>
      <c r="AA367" s="805"/>
      <c r="AB367" s="805"/>
      <c r="AC367" s="805"/>
      <c r="AD367" s="805"/>
      <c r="AE367" s="805"/>
      <c r="AF367" s="805"/>
      <c r="AG367" s="805"/>
      <c r="AH367" s="805"/>
      <c r="AI367" s="805"/>
      <c r="AJ367" s="805"/>
      <c r="AK367" s="805"/>
      <c r="AL367" s="805"/>
      <c r="AM367" s="805"/>
      <c r="AN367" s="805"/>
      <c r="AO367" s="805"/>
      <c r="AP367" s="805"/>
      <c r="AQ367" s="805"/>
      <c r="AR367" s="805"/>
    </row>
    <row r="368" spans="4:44">
      <c r="D368" s="803"/>
      <c r="E368" s="803"/>
      <c r="F368" s="806"/>
      <c r="G368" s="804"/>
      <c r="H368" s="804"/>
      <c r="I368" s="805"/>
      <c r="J368" s="805"/>
      <c r="K368" s="805"/>
      <c r="L368" s="805"/>
      <c r="M368" s="805"/>
      <c r="N368" s="805"/>
      <c r="O368" s="805"/>
      <c r="P368" s="805"/>
      <c r="Q368" s="805"/>
      <c r="R368" s="805"/>
      <c r="S368" s="805"/>
      <c r="T368" s="805"/>
      <c r="U368" s="805"/>
      <c r="V368" s="805"/>
      <c r="W368" s="805"/>
      <c r="X368" s="805"/>
      <c r="Y368" s="805"/>
      <c r="Z368" s="805"/>
      <c r="AA368" s="805"/>
      <c r="AB368" s="805"/>
      <c r="AC368" s="805"/>
      <c r="AD368" s="805"/>
      <c r="AE368" s="805"/>
      <c r="AF368" s="805"/>
      <c r="AG368" s="805"/>
      <c r="AH368" s="805"/>
      <c r="AI368" s="805"/>
      <c r="AJ368" s="805"/>
      <c r="AK368" s="805"/>
      <c r="AL368" s="805"/>
      <c r="AM368" s="805"/>
      <c r="AN368" s="805"/>
      <c r="AO368" s="805"/>
      <c r="AP368" s="805"/>
      <c r="AQ368" s="805"/>
      <c r="AR368" s="805"/>
    </row>
    <row r="369" spans="4:44">
      <c r="D369" s="803"/>
      <c r="E369" s="803"/>
      <c r="F369" s="806"/>
      <c r="G369" s="804"/>
      <c r="H369" s="804"/>
      <c r="I369" s="805"/>
      <c r="J369" s="805"/>
      <c r="K369" s="805"/>
      <c r="L369" s="805"/>
      <c r="M369" s="805"/>
      <c r="N369" s="805"/>
      <c r="O369" s="805"/>
      <c r="P369" s="805"/>
      <c r="Q369" s="805"/>
      <c r="R369" s="805"/>
      <c r="S369" s="805"/>
      <c r="T369" s="805"/>
      <c r="U369" s="805"/>
      <c r="V369" s="805"/>
      <c r="W369" s="805"/>
      <c r="X369" s="805"/>
      <c r="Y369" s="805"/>
      <c r="Z369" s="805"/>
      <c r="AA369" s="805"/>
      <c r="AB369" s="805"/>
      <c r="AC369" s="805"/>
      <c r="AD369" s="805"/>
      <c r="AE369" s="805"/>
      <c r="AF369" s="805"/>
      <c r="AG369" s="805"/>
      <c r="AH369" s="805"/>
      <c r="AI369" s="805"/>
      <c r="AJ369" s="805"/>
      <c r="AK369" s="805"/>
      <c r="AL369" s="805"/>
      <c r="AM369" s="805"/>
      <c r="AN369" s="805"/>
      <c r="AO369" s="805"/>
      <c r="AP369" s="805"/>
      <c r="AQ369" s="805"/>
      <c r="AR369" s="805"/>
    </row>
    <row r="370" spans="4:44">
      <c r="D370" s="803"/>
      <c r="E370" s="803"/>
      <c r="F370" s="806"/>
      <c r="G370" s="804"/>
      <c r="H370" s="804"/>
      <c r="I370" s="805"/>
      <c r="J370" s="805"/>
      <c r="K370" s="805"/>
      <c r="L370" s="805"/>
      <c r="M370" s="805"/>
      <c r="N370" s="805"/>
      <c r="O370" s="805"/>
      <c r="P370" s="805"/>
      <c r="Q370" s="805"/>
      <c r="R370" s="805"/>
      <c r="S370" s="805"/>
      <c r="T370" s="805"/>
      <c r="U370" s="805"/>
      <c r="V370" s="805"/>
      <c r="W370" s="805"/>
      <c r="X370" s="805"/>
      <c r="Y370" s="805"/>
      <c r="Z370" s="805"/>
      <c r="AA370" s="805"/>
      <c r="AB370" s="805"/>
      <c r="AC370" s="805"/>
      <c r="AD370" s="805"/>
      <c r="AE370" s="805"/>
      <c r="AF370" s="805"/>
      <c r="AG370" s="805"/>
      <c r="AH370" s="805"/>
      <c r="AI370" s="805"/>
      <c r="AJ370" s="805"/>
      <c r="AK370" s="805"/>
      <c r="AL370" s="805"/>
      <c r="AM370" s="805"/>
      <c r="AN370" s="805"/>
      <c r="AO370" s="805"/>
      <c r="AP370" s="805"/>
      <c r="AQ370" s="805"/>
      <c r="AR370" s="805"/>
    </row>
    <row r="371" spans="4:44">
      <c r="D371" s="803"/>
      <c r="E371" s="803"/>
      <c r="F371" s="806"/>
      <c r="G371" s="804"/>
      <c r="H371" s="804"/>
      <c r="I371" s="805"/>
      <c r="J371" s="805"/>
      <c r="K371" s="805"/>
      <c r="L371" s="805"/>
      <c r="M371" s="805"/>
      <c r="N371" s="805"/>
      <c r="O371" s="805"/>
      <c r="P371" s="805"/>
      <c r="Q371" s="805"/>
      <c r="R371" s="805"/>
      <c r="S371" s="805"/>
      <c r="T371" s="805"/>
      <c r="U371" s="805"/>
      <c r="V371" s="805"/>
      <c r="W371" s="805"/>
      <c r="X371" s="805"/>
      <c r="Y371" s="805"/>
      <c r="Z371" s="805"/>
      <c r="AA371" s="805"/>
      <c r="AB371" s="805"/>
      <c r="AC371" s="805"/>
      <c r="AD371" s="805"/>
      <c r="AE371" s="805"/>
      <c r="AF371" s="805"/>
      <c r="AG371" s="805"/>
      <c r="AH371" s="805"/>
      <c r="AI371" s="805"/>
      <c r="AJ371" s="805"/>
      <c r="AK371" s="805"/>
      <c r="AL371" s="805"/>
      <c r="AM371" s="805"/>
      <c r="AN371" s="805"/>
      <c r="AO371" s="805"/>
      <c r="AP371" s="805"/>
      <c r="AQ371" s="805"/>
      <c r="AR371" s="805"/>
    </row>
    <row r="372" spans="4:44">
      <c r="D372" s="803"/>
      <c r="E372" s="803"/>
      <c r="F372" s="806"/>
      <c r="G372" s="804"/>
      <c r="H372" s="804"/>
      <c r="I372" s="805"/>
      <c r="J372" s="805"/>
      <c r="K372" s="805"/>
      <c r="L372" s="805"/>
      <c r="M372" s="805"/>
      <c r="N372" s="805"/>
      <c r="O372" s="805"/>
      <c r="P372" s="805"/>
      <c r="Q372" s="805"/>
      <c r="R372" s="805"/>
      <c r="S372" s="805"/>
      <c r="T372" s="805"/>
      <c r="U372" s="805"/>
      <c r="V372" s="805"/>
      <c r="W372" s="805"/>
      <c r="X372" s="805"/>
      <c r="Y372" s="805"/>
      <c r="Z372" s="805"/>
      <c r="AA372" s="805"/>
      <c r="AB372" s="805"/>
      <c r="AC372" s="805"/>
      <c r="AD372" s="805"/>
      <c r="AE372" s="805"/>
      <c r="AF372" s="805"/>
      <c r="AG372" s="805"/>
      <c r="AH372" s="805"/>
      <c r="AI372" s="805"/>
      <c r="AJ372" s="805"/>
      <c r="AK372" s="805"/>
      <c r="AL372" s="805"/>
      <c r="AM372" s="805"/>
      <c r="AN372" s="805"/>
      <c r="AO372" s="805"/>
      <c r="AP372" s="805"/>
      <c r="AQ372" s="805"/>
      <c r="AR372" s="805"/>
    </row>
    <row r="373" spans="4:44">
      <c r="D373" s="803"/>
      <c r="E373" s="803"/>
      <c r="F373" s="806"/>
      <c r="G373" s="804"/>
      <c r="H373" s="804"/>
      <c r="I373" s="805"/>
      <c r="J373" s="805"/>
      <c r="K373" s="805"/>
      <c r="L373" s="805"/>
      <c r="M373" s="805"/>
      <c r="N373" s="805"/>
      <c r="O373" s="805"/>
      <c r="P373" s="805"/>
      <c r="Q373" s="805"/>
      <c r="R373" s="805"/>
      <c r="S373" s="805"/>
      <c r="T373" s="805"/>
      <c r="U373" s="805"/>
      <c r="V373" s="805"/>
      <c r="W373" s="805"/>
      <c r="X373" s="805"/>
      <c r="Y373" s="805"/>
      <c r="Z373" s="805"/>
      <c r="AA373" s="805"/>
      <c r="AB373" s="805"/>
      <c r="AC373" s="805"/>
      <c r="AD373" s="805"/>
      <c r="AE373" s="805"/>
      <c r="AF373" s="805"/>
      <c r="AG373" s="805"/>
      <c r="AH373" s="805"/>
      <c r="AI373" s="805"/>
      <c r="AJ373" s="805"/>
      <c r="AK373" s="805"/>
      <c r="AL373" s="805"/>
      <c r="AM373" s="805"/>
      <c r="AN373" s="805"/>
      <c r="AO373" s="805"/>
      <c r="AP373" s="805"/>
      <c r="AQ373" s="805"/>
      <c r="AR373" s="805"/>
    </row>
    <row r="374" spans="4:44">
      <c r="D374" s="803"/>
      <c r="E374" s="803"/>
      <c r="F374" s="806"/>
      <c r="G374" s="804"/>
      <c r="H374" s="804"/>
      <c r="I374" s="805"/>
      <c r="J374" s="805"/>
      <c r="K374" s="805"/>
      <c r="L374" s="805"/>
      <c r="M374" s="805"/>
      <c r="N374" s="805"/>
      <c r="O374" s="805"/>
      <c r="P374" s="805"/>
      <c r="Q374" s="805"/>
      <c r="R374" s="805"/>
      <c r="S374" s="805"/>
      <c r="T374" s="805"/>
      <c r="U374" s="805"/>
      <c r="V374" s="805"/>
      <c r="W374" s="805"/>
      <c r="X374" s="805"/>
      <c r="Y374" s="805"/>
      <c r="Z374" s="805"/>
      <c r="AA374" s="805"/>
      <c r="AB374" s="805"/>
      <c r="AC374" s="805"/>
      <c r="AD374" s="805"/>
      <c r="AE374" s="805"/>
      <c r="AF374" s="805"/>
      <c r="AG374" s="805"/>
      <c r="AH374" s="805"/>
      <c r="AI374" s="805"/>
      <c r="AJ374" s="805"/>
      <c r="AK374" s="805"/>
      <c r="AL374" s="805"/>
      <c r="AM374" s="805"/>
      <c r="AN374" s="805"/>
      <c r="AO374" s="805"/>
      <c r="AP374" s="805"/>
      <c r="AQ374" s="805"/>
      <c r="AR374" s="805"/>
    </row>
    <row r="375" spans="4:44">
      <c r="D375" s="803"/>
      <c r="E375" s="803"/>
      <c r="F375" s="806"/>
      <c r="G375" s="804"/>
      <c r="H375" s="804"/>
      <c r="I375" s="805"/>
      <c r="J375" s="805"/>
      <c r="K375" s="805"/>
      <c r="L375" s="805"/>
      <c r="M375" s="805"/>
      <c r="N375" s="805"/>
      <c r="O375" s="805"/>
      <c r="P375" s="805"/>
      <c r="Q375" s="805"/>
      <c r="R375" s="805"/>
      <c r="S375" s="805"/>
      <c r="T375" s="805"/>
      <c r="U375" s="805"/>
      <c r="V375" s="805"/>
      <c r="W375" s="805"/>
      <c r="X375" s="805"/>
      <c r="Y375" s="805"/>
      <c r="Z375" s="805"/>
      <c r="AA375" s="805"/>
      <c r="AB375" s="805"/>
      <c r="AC375" s="805"/>
      <c r="AD375" s="805"/>
      <c r="AE375" s="805"/>
      <c r="AF375" s="805"/>
      <c r="AG375" s="805"/>
      <c r="AH375" s="805"/>
      <c r="AI375" s="805"/>
      <c r="AJ375" s="805"/>
      <c r="AK375" s="805"/>
      <c r="AL375" s="805"/>
      <c r="AM375" s="805"/>
      <c r="AN375" s="805"/>
      <c r="AO375" s="805"/>
      <c r="AP375" s="805"/>
      <c r="AQ375" s="805"/>
      <c r="AR375" s="805"/>
    </row>
    <row r="376" spans="4:44">
      <c r="D376" s="803"/>
      <c r="E376" s="803"/>
      <c r="F376" s="806"/>
      <c r="G376" s="804"/>
      <c r="H376" s="804"/>
      <c r="I376" s="805"/>
      <c r="J376" s="805"/>
      <c r="K376" s="805"/>
      <c r="L376" s="805"/>
      <c r="M376" s="805"/>
      <c r="N376" s="805"/>
      <c r="O376" s="805"/>
      <c r="P376" s="805"/>
      <c r="Q376" s="805"/>
      <c r="R376" s="805"/>
      <c r="S376" s="805"/>
      <c r="T376" s="805"/>
      <c r="U376" s="805"/>
      <c r="V376" s="805"/>
      <c r="W376" s="805"/>
      <c r="X376" s="805"/>
      <c r="Y376" s="805"/>
      <c r="Z376" s="805"/>
      <c r="AA376" s="805"/>
      <c r="AB376" s="805"/>
      <c r="AC376" s="805"/>
      <c r="AD376" s="805"/>
      <c r="AE376" s="805"/>
      <c r="AF376" s="805"/>
      <c r="AG376" s="805"/>
      <c r="AH376" s="805"/>
      <c r="AI376" s="805"/>
      <c r="AJ376" s="805"/>
      <c r="AK376" s="805"/>
      <c r="AL376" s="805"/>
      <c r="AM376" s="805"/>
      <c r="AN376" s="805"/>
      <c r="AO376" s="805"/>
      <c r="AP376" s="805"/>
      <c r="AQ376" s="805"/>
      <c r="AR376" s="805"/>
    </row>
    <row r="377" spans="4:44">
      <c r="D377" s="803"/>
      <c r="E377" s="803"/>
      <c r="F377" s="806"/>
      <c r="G377" s="804"/>
      <c r="H377" s="804"/>
      <c r="I377" s="805"/>
      <c r="J377" s="805"/>
      <c r="K377" s="805"/>
      <c r="L377" s="805"/>
      <c r="M377" s="805"/>
      <c r="N377" s="805"/>
      <c r="O377" s="805"/>
      <c r="P377" s="805"/>
      <c r="Q377" s="805"/>
      <c r="R377" s="805"/>
      <c r="S377" s="805"/>
      <c r="T377" s="805"/>
      <c r="U377" s="805"/>
      <c r="V377" s="805"/>
      <c r="W377" s="805"/>
      <c r="X377" s="805"/>
      <c r="Y377" s="805"/>
      <c r="Z377" s="805"/>
      <c r="AA377" s="805"/>
      <c r="AB377" s="805"/>
      <c r="AC377" s="805"/>
      <c r="AD377" s="805"/>
      <c r="AE377" s="805"/>
      <c r="AF377" s="805"/>
      <c r="AG377" s="805"/>
      <c r="AH377" s="805"/>
      <c r="AI377" s="805"/>
      <c r="AJ377" s="805"/>
      <c r="AK377" s="805"/>
      <c r="AL377" s="805"/>
      <c r="AM377" s="805"/>
      <c r="AN377" s="805"/>
      <c r="AO377" s="805"/>
      <c r="AP377" s="805"/>
      <c r="AQ377" s="805"/>
      <c r="AR377" s="805"/>
    </row>
    <row r="378" spans="4:44">
      <c r="D378" s="803"/>
      <c r="E378" s="803"/>
      <c r="F378" s="806"/>
      <c r="G378" s="804"/>
      <c r="H378" s="804"/>
      <c r="I378" s="805"/>
      <c r="J378" s="805"/>
      <c r="K378" s="805"/>
      <c r="L378" s="805"/>
      <c r="M378" s="805"/>
      <c r="N378" s="805"/>
      <c r="O378" s="805"/>
      <c r="P378" s="805"/>
      <c r="Q378" s="805"/>
      <c r="R378" s="805"/>
      <c r="S378" s="805"/>
      <c r="T378" s="805"/>
      <c r="U378" s="805"/>
      <c r="V378" s="805"/>
      <c r="W378" s="805"/>
      <c r="X378" s="805"/>
      <c r="Y378" s="805"/>
      <c r="Z378" s="805"/>
      <c r="AA378" s="805"/>
      <c r="AB378" s="805"/>
      <c r="AC378" s="805"/>
      <c r="AD378" s="805"/>
      <c r="AE378" s="805"/>
      <c r="AF378" s="805"/>
      <c r="AG378" s="805"/>
      <c r="AH378" s="805"/>
      <c r="AI378" s="805"/>
      <c r="AJ378" s="805"/>
      <c r="AK378" s="805"/>
      <c r="AL378" s="805"/>
      <c r="AM378" s="805"/>
      <c r="AN378" s="805"/>
      <c r="AO378" s="805"/>
      <c r="AP378" s="805"/>
      <c r="AQ378" s="805"/>
      <c r="AR378" s="805"/>
    </row>
    <row r="379" spans="4:44">
      <c r="D379" s="803"/>
      <c r="E379" s="803"/>
      <c r="F379" s="806"/>
      <c r="G379" s="804"/>
      <c r="H379" s="804"/>
      <c r="I379" s="805"/>
      <c r="J379" s="805"/>
      <c r="K379" s="805"/>
      <c r="L379" s="805"/>
      <c r="M379" s="805"/>
      <c r="N379" s="805"/>
      <c r="O379" s="805"/>
      <c r="P379" s="805"/>
      <c r="Q379" s="805"/>
      <c r="R379" s="805"/>
      <c r="S379" s="805"/>
      <c r="T379" s="805"/>
      <c r="U379" s="805"/>
      <c r="V379" s="805"/>
      <c r="W379" s="805"/>
      <c r="X379" s="805"/>
      <c r="Y379" s="805"/>
      <c r="Z379" s="805"/>
      <c r="AA379" s="805"/>
      <c r="AB379" s="805"/>
      <c r="AC379" s="805"/>
      <c r="AD379" s="805"/>
      <c r="AE379" s="805"/>
      <c r="AF379" s="805"/>
      <c r="AG379" s="805"/>
      <c r="AH379" s="805"/>
      <c r="AI379" s="805"/>
      <c r="AJ379" s="805"/>
      <c r="AK379" s="805"/>
      <c r="AL379" s="805"/>
      <c r="AM379" s="805"/>
      <c r="AN379" s="805"/>
      <c r="AO379" s="805"/>
      <c r="AP379" s="805"/>
      <c r="AQ379" s="805"/>
      <c r="AR379" s="805"/>
    </row>
    <row r="380" spans="4:44">
      <c r="D380" s="803"/>
      <c r="E380" s="803"/>
      <c r="F380" s="806"/>
      <c r="G380" s="804"/>
      <c r="H380" s="804"/>
      <c r="I380" s="805"/>
      <c r="J380" s="805"/>
      <c r="K380" s="805"/>
      <c r="L380" s="805"/>
      <c r="M380" s="805"/>
      <c r="N380" s="805"/>
      <c r="O380" s="805"/>
      <c r="P380" s="805"/>
      <c r="Q380" s="805"/>
      <c r="R380" s="805"/>
      <c r="S380" s="805"/>
      <c r="T380" s="805"/>
      <c r="U380" s="805"/>
      <c r="V380" s="805"/>
      <c r="W380" s="805"/>
      <c r="X380" s="805"/>
      <c r="Y380" s="805"/>
      <c r="Z380" s="805"/>
      <c r="AA380" s="805"/>
      <c r="AB380" s="805"/>
      <c r="AC380" s="805"/>
      <c r="AD380" s="805"/>
      <c r="AE380" s="805"/>
      <c r="AF380" s="805"/>
      <c r="AG380" s="805"/>
      <c r="AH380" s="805"/>
      <c r="AI380" s="805"/>
      <c r="AJ380" s="805"/>
      <c r="AK380" s="805"/>
      <c r="AL380" s="805"/>
      <c r="AM380" s="805"/>
      <c r="AN380" s="805"/>
      <c r="AO380" s="805"/>
      <c r="AP380" s="805"/>
      <c r="AQ380" s="805"/>
      <c r="AR380" s="805"/>
    </row>
    <row r="381" spans="4:44">
      <c r="D381" s="803"/>
      <c r="E381" s="803"/>
      <c r="F381" s="806"/>
      <c r="G381" s="804"/>
      <c r="H381" s="804"/>
      <c r="I381" s="805"/>
      <c r="J381" s="805"/>
      <c r="K381" s="805"/>
      <c r="L381" s="805"/>
      <c r="M381" s="805"/>
      <c r="N381" s="805"/>
      <c r="O381" s="805"/>
      <c r="P381" s="805"/>
      <c r="Q381" s="805"/>
      <c r="R381" s="805"/>
      <c r="S381" s="805"/>
      <c r="T381" s="805"/>
      <c r="U381" s="805"/>
      <c r="V381" s="805"/>
      <c r="W381" s="805"/>
      <c r="X381" s="805"/>
      <c r="Y381" s="805"/>
      <c r="Z381" s="805"/>
      <c r="AA381" s="805"/>
      <c r="AB381" s="805"/>
      <c r="AC381" s="805"/>
      <c r="AD381" s="805"/>
      <c r="AE381" s="805"/>
      <c r="AF381" s="805"/>
      <c r="AG381" s="805"/>
      <c r="AH381" s="805"/>
      <c r="AI381" s="805"/>
      <c r="AJ381" s="805"/>
      <c r="AK381" s="805"/>
      <c r="AL381" s="805"/>
      <c r="AM381" s="805"/>
      <c r="AN381" s="805"/>
      <c r="AO381" s="805"/>
      <c r="AP381" s="805"/>
      <c r="AQ381" s="805"/>
      <c r="AR381" s="805"/>
    </row>
    <row r="382" spans="4:44">
      <c r="D382" s="803"/>
      <c r="E382" s="803"/>
      <c r="F382" s="806"/>
      <c r="G382" s="804"/>
      <c r="H382" s="804"/>
      <c r="I382" s="805"/>
      <c r="J382" s="805"/>
      <c r="K382" s="805"/>
      <c r="L382" s="805"/>
      <c r="M382" s="805"/>
      <c r="N382" s="805"/>
      <c r="O382" s="805"/>
      <c r="P382" s="805"/>
      <c r="Q382" s="805"/>
      <c r="R382" s="805"/>
      <c r="S382" s="805"/>
      <c r="T382" s="805"/>
      <c r="U382" s="805"/>
      <c r="V382" s="805"/>
      <c r="W382" s="805"/>
      <c r="X382" s="805"/>
      <c r="Y382" s="805"/>
      <c r="Z382" s="805"/>
      <c r="AA382" s="805"/>
      <c r="AB382" s="805"/>
      <c r="AC382" s="805"/>
      <c r="AD382" s="805"/>
      <c r="AE382" s="805"/>
      <c r="AF382" s="805"/>
      <c r="AG382" s="805"/>
      <c r="AH382" s="805"/>
      <c r="AI382" s="805"/>
      <c r="AJ382" s="805"/>
      <c r="AK382" s="805"/>
      <c r="AL382" s="805"/>
      <c r="AM382" s="805"/>
      <c r="AN382" s="805"/>
      <c r="AO382" s="805"/>
      <c r="AP382" s="805"/>
      <c r="AQ382" s="805"/>
      <c r="AR382" s="805"/>
    </row>
    <row r="383" spans="4:44">
      <c r="D383" s="803"/>
      <c r="E383" s="803"/>
      <c r="F383" s="806"/>
      <c r="G383" s="804"/>
      <c r="H383" s="804"/>
      <c r="I383" s="805"/>
      <c r="J383" s="805"/>
      <c r="K383" s="805"/>
      <c r="L383" s="805"/>
      <c r="M383" s="805"/>
      <c r="N383" s="805"/>
      <c r="O383" s="805"/>
      <c r="P383" s="805"/>
      <c r="Q383" s="805"/>
      <c r="R383" s="805"/>
      <c r="S383" s="805"/>
      <c r="T383" s="805"/>
      <c r="U383" s="805"/>
      <c r="V383" s="805"/>
      <c r="W383" s="805"/>
      <c r="X383" s="805"/>
      <c r="Y383" s="805"/>
      <c r="Z383" s="805"/>
      <c r="AA383" s="805"/>
      <c r="AB383" s="805"/>
      <c r="AC383" s="805"/>
      <c r="AD383" s="805"/>
      <c r="AE383" s="805"/>
      <c r="AF383" s="805"/>
      <c r="AG383" s="805"/>
      <c r="AH383" s="805"/>
      <c r="AI383" s="805"/>
      <c r="AJ383" s="805"/>
      <c r="AK383" s="805"/>
      <c r="AL383" s="805"/>
      <c r="AM383" s="805"/>
      <c r="AN383" s="805"/>
      <c r="AO383" s="805"/>
      <c r="AP383" s="805"/>
      <c r="AQ383" s="805"/>
      <c r="AR383" s="805"/>
    </row>
    <row r="384" spans="4:44">
      <c r="D384" s="803"/>
      <c r="E384" s="803"/>
      <c r="F384" s="806"/>
      <c r="G384" s="804"/>
      <c r="H384" s="804"/>
      <c r="I384" s="805"/>
      <c r="J384" s="805"/>
      <c r="K384" s="805"/>
      <c r="L384" s="805"/>
      <c r="M384" s="805"/>
      <c r="N384" s="805"/>
      <c r="O384" s="805"/>
      <c r="P384" s="805"/>
      <c r="Q384" s="805"/>
      <c r="R384" s="805"/>
      <c r="S384" s="805"/>
      <c r="T384" s="805"/>
      <c r="U384" s="805"/>
      <c r="V384" s="805"/>
      <c r="W384" s="805"/>
      <c r="X384" s="805"/>
      <c r="Y384" s="805"/>
      <c r="Z384" s="805"/>
      <c r="AA384" s="805"/>
      <c r="AB384" s="805"/>
      <c r="AC384" s="805"/>
      <c r="AD384" s="805"/>
      <c r="AE384" s="805"/>
      <c r="AF384" s="805"/>
      <c r="AG384" s="805"/>
      <c r="AH384" s="805"/>
      <c r="AI384" s="805"/>
      <c r="AJ384" s="805"/>
      <c r="AK384" s="805"/>
      <c r="AL384" s="805"/>
      <c r="AM384" s="805"/>
      <c r="AN384" s="805"/>
      <c r="AO384" s="805"/>
      <c r="AP384" s="805"/>
      <c r="AQ384" s="805"/>
      <c r="AR384" s="805"/>
    </row>
    <row r="385" spans="4:44">
      <c r="D385" s="803"/>
      <c r="E385" s="803"/>
      <c r="F385" s="806"/>
      <c r="G385" s="804"/>
      <c r="H385" s="804"/>
      <c r="I385" s="805"/>
      <c r="J385" s="805"/>
      <c r="K385" s="805"/>
      <c r="L385" s="805"/>
      <c r="M385" s="805"/>
      <c r="N385" s="805"/>
      <c r="O385" s="805"/>
      <c r="P385" s="805"/>
      <c r="Q385" s="805"/>
      <c r="R385" s="805"/>
      <c r="S385" s="805"/>
      <c r="T385" s="805"/>
      <c r="U385" s="805"/>
      <c r="V385" s="805"/>
      <c r="W385" s="805"/>
      <c r="X385" s="805"/>
      <c r="Y385" s="805"/>
      <c r="Z385" s="805"/>
      <c r="AA385" s="805"/>
      <c r="AB385" s="805"/>
      <c r="AC385" s="805"/>
      <c r="AD385" s="805"/>
      <c r="AE385" s="805"/>
      <c r="AF385" s="805"/>
      <c r="AG385" s="805"/>
      <c r="AH385" s="805"/>
      <c r="AI385" s="805"/>
      <c r="AJ385" s="805"/>
      <c r="AK385" s="805"/>
      <c r="AL385" s="805"/>
      <c r="AM385" s="805"/>
      <c r="AN385" s="805"/>
      <c r="AO385" s="805"/>
      <c r="AP385" s="805"/>
      <c r="AQ385" s="805"/>
      <c r="AR385" s="805"/>
    </row>
    <row r="386" spans="4:44">
      <c r="D386" s="803"/>
      <c r="E386" s="803"/>
      <c r="F386" s="806"/>
      <c r="G386" s="804"/>
      <c r="H386" s="804"/>
      <c r="I386" s="805"/>
      <c r="J386" s="805"/>
      <c r="K386" s="805"/>
      <c r="L386" s="805"/>
      <c r="M386" s="805"/>
      <c r="N386" s="805"/>
      <c r="O386" s="805"/>
      <c r="P386" s="805"/>
      <c r="Q386" s="805"/>
      <c r="R386" s="805"/>
      <c r="S386" s="805"/>
      <c r="T386" s="805"/>
      <c r="U386" s="805"/>
      <c r="V386" s="805"/>
      <c r="W386" s="805"/>
      <c r="X386" s="805"/>
      <c r="Y386" s="805"/>
      <c r="Z386" s="805"/>
      <c r="AA386" s="805"/>
      <c r="AB386" s="805"/>
      <c r="AC386" s="805"/>
      <c r="AD386" s="805"/>
      <c r="AE386" s="805"/>
      <c r="AF386" s="805"/>
      <c r="AG386" s="805"/>
      <c r="AH386" s="805"/>
      <c r="AI386" s="805"/>
      <c r="AJ386" s="805"/>
      <c r="AK386" s="805"/>
      <c r="AL386" s="805"/>
      <c r="AM386" s="805"/>
      <c r="AN386" s="805"/>
      <c r="AO386" s="805"/>
      <c r="AP386" s="805"/>
      <c r="AQ386" s="805"/>
      <c r="AR386" s="805"/>
    </row>
    <row r="387" spans="4:44">
      <c r="D387" s="803"/>
      <c r="E387" s="803"/>
      <c r="F387" s="806"/>
      <c r="G387" s="804"/>
      <c r="H387" s="804"/>
      <c r="I387" s="805"/>
      <c r="J387" s="805"/>
      <c r="K387" s="805"/>
      <c r="L387" s="805"/>
      <c r="M387" s="805"/>
      <c r="N387" s="805"/>
      <c r="O387" s="805"/>
      <c r="P387" s="805"/>
      <c r="Q387" s="805"/>
      <c r="R387" s="805"/>
      <c r="S387" s="805"/>
      <c r="T387" s="805"/>
      <c r="U387" s="805"/>
      <c r="V387" s="805"/>
      <c r="W387" s="805"/>
      <c r="X387" s="805"/>
      <c r="Y387" s="805"/>
      <c r="Z387" s="805"/>
      <c r="AA387" s="805"/>
      <c r="AB387" s="805"/>
      <c r="AC387" s="805"/>
      <c r="AD387" s="805"/>
      <c r="AE387" s="805"/>
      <c r="AF387" s="805"/>
      <c r="AG387" s="805"/>
      <c r="AH387" s="805"/>
      <c r="AI387" s="805"/>
      <c r="AJ387" s="805"/>
      <c r="AK387" s="805"/>
      <c r="AL387" s="805"/>
      <c r="AM387" s="805"/>
      <c r="AN387" s="805"/>
      <c r="AO387" s="805"/>
      <c r="AP387" s="805"/>
      <c r="AQ387" s="805"/>
      <c r="AR387" s="805"/>
    </row>
    <row r="388" spans="4:44">
      <c r="D388" s="803"/>
      <c r="E388" s="803"/>
      <c r="F388" s="806"/>
      <c r="G388" s="804"/>
      <c r="H388" s="804"/>
      <c r="I388" s="805"/>
      <c r="J388" s="805"/>
      <c r="K388" s="805"/>
      <c r="L388" s="805"/>
      <c r="M388" s="805"/>
      <c r="N388" s="805"/>
      <c r="O388" s="805"/>
      <c r="P388" s="805"/>
      <c r="Q388" s="805"/>
      <c r="R388" s="805"/>
      <c r="S388" s="805"/>
      <c r="T388" s="805"/>
      <c r="U388" s="805"/>
      <c r="V388" s="805"/>
      <c r="W388" s="805"/>
      <c r="X388" s="805"/>
      <c r="Y388" s="805"/>
      <c r="Z388" s="805"/>
      <c r="AA388" s="805"/>
      <c r="AB388" s="805"/>
      <c r="AC388" s="805"/>
      <c r="AD388" s="805"/>
      <c r="AE388" s="805"/>
      <c r="AF388" s="805"/>
      <c r="AG388" s="805"/>
      <c r="AH388" s="805"/>
      <c r="AI388" s="805"/>
      <c r="AJ388" s="805"/>
      <c r="AK388" s="805"/>
      <c r="AL388" s="805"/>
      <c r="AM388" s="805"/>
      <c r="AN388" s="805"/>
      <c r="AO388" s="805"/>
      <c r="AP388" s="805"/>
      <c r="AQ388" s="805"/>
      <c r="AR388" s="805"/>
    </row>
    <row r="389" spans="4:44">
      <c r="D389" s="803"/>
      <c r="E389" s="803"/>
      <c r="F389" s="806"/>
      <c r="G389" s="804"/>
      <c r="H389" s="804"/>
      <c r="I389" s="805"/>
      <c r="J389" s="805"/>
      <c r="K389" s="805"/>
      <c r="L389" s="805"/>
      <c r="M389" s="805"/>
      <c r="N389" s="805"/>
      <c r="O389" s="805"/>
      <c r="P389" s="805"/>
      <c r="Q389" s="805"/>
      <c r="R389" s="805"/>
      <c r="S389" s="805"/>
      <c r="T389" s="805"/>
      <c r="U389" s="805"/>
      <c r="V389" s="805"/>
      <c r="W389" s="805"/>
      <c r="X389" s="805"/>
      <c r="Y389" s="805"/>
      <c r="Z389" s="805"/>
      <c r="AA389" s="805"/>
      <c r="AB389" s="805"/>
      <c r="AC389" s="805"/>
      <c r="AD389" s="805"/>
      <c r="AE389" s="805"/>
      <c r="AF389" s="805"/>
      <c r="AG389" s="805"/>
      <c r="AH389" s="805"/>
      <c r="AI389" s="805"/>
      <c r="AJ389" s="805"/>
      <c r="AK389" s="805"/>
      <c r="AL389" s="805"/>
      <c r="AM389" s="805"/>
      <c r="AN389" s="805"/>
      <c r="AO389" s="805"/>
      <c r="AP389" s="805"/>
      <c r="AQ389" s="805"/>
      <c r="AR389" s="805"/>
    </row>
    <row r="390" spans="4:44">
      <c r="D390" s="803"/>
      <c r="E390" s="803"/>
      <c r="F390" s="806"/>
      <c r="G390" s="804"/>
      <c r="H390" s="804"/>
      <c r="I390" s="805"/>
      <c r="J390" s="805"/>
      <c r="K390" s="805"/>
      <c r="L390" s="805"/>
      <c r="M390" s="805"/>
      <c r="N390" s="805"/>
      <c r="O390" s="805"/>
      <c r="P390" s="805"/>
      <c r="Q390" s="805"/>
      <c r="R390" s="805"/>
      <c r="S390" s="805"/>
      <c r="T390" s="805"/>
      <c r="U390" s="805"/>
      <c r="V390" s="805"/>
      <c r="W390" s="805"/>
      <c r="X390" s="805"/>
      <c r="Y390" s="805"/>
      <c r="Z390" s="805"/>
      <c r="AA390" s="805"/>
      <c r="AB390" s="805"/>
      <c r="AC390" s="805"/>
      <c r="AD390" s="805"/>
      <c r="AE390" s="805"/>
      <c r="AF390" s="805"/>
      <c r="AG390" s="805"/>
      <c r="AH390" s="805"/>
      <c r="AI390" s="805"/>
      <c r="AJ390" s="805"/>
      <c r="AK390" s="805"/>
      <c r="AL390" s="805"/>
      <c r="AM390" s="805"/>
      <c r="AN390" s="805"/>
      <c r="AO390" s="805"/>
      <c r="AP390" s="805"/>
      <c r="AQ390" s="805"/>
      <c r="AR390" s="805"/>
    </row>
    <row r="391" spans="4:44">
      <c r="D391" s="803"/>
      <c r="E391" s="803"/>
      <c r="F391" s="806"/>
      <c r="G391" s="804"/>
      <c r="H391" s="804"/>
      <c r="I391" s="805"/>
      <c r="J391" s="805"/>
      <c r="K391" s="805"/>
      <c r="L391" s="805"/>
      <c r="M391" s="805"/>
      <c r="N391" s="805"/>
      <c r="O391" s="805"/>
      <c r="P391" s="805"/>
      <c r="Q391" s="805"/>
      <c r="R391" s="805"/>
      <c r="S391" s="805"/>
      <c r="T391" s="805"/>
      <c r="U391" s="805"/>
      <c r="V391" s="805"/>
      <c r="W391" s="805"/>
      <c r="X391" s="805"/>
      <c r="Y391" s="805"/>
      <c r="Z391" s="805"/>
      <c r="AA391" s="805"/>
      <c r="AB391" s="805"/>
      <c r="AC391" s="805"/>
      <c r="AD391" s="805"/>
      <c r="AE391" s="805"/>
      <c r="AF391" s="805"/>
      <c r="AG391" s="805"/>
      <c r="AH391" s="805"/>
      <c r="AI391" s="805"/>
      <c r="AJ391" s="805"/>
      <c r="AK391" s="805"/>
      <c r="AL391" s="805"/>
      <c r="AM391" s="805"/>
      <c r="AN391" s="805"/>
      <c r="AO391" s="805"/>
      <c r="AP391" s="805"/>
      <c r="AQ391" s="805"/>
      <c r="AR391" s="805"/>
    </row>
    <row r="392" spans="4:44">
      <c r="D392" s="803"/>
      <c r="E392" s="803"/>
      <c r="F392" s="806"/>
      <c r="G392" s="804"/>
      <c r="H392" s="804"/>
      <c r="I392" s="805"/>
      <c r="J392" s="805"/>
      <c r="K392" s="805"/>
      <c r="L392" s="805"/>
      <c r="M392" s="805"/>
      <c r="N392" s="805"/>
      <c r="O392" s="805"/>
      <c r="P392" s="805"/>
      <c r="Q392" s="805"/>
      <c r="R392" s="805"/>
      <c r="S392" s="805"/>
      <c r="T392" s="805"/>
      <c r="U392" s="805"/>
      <c r="V392" s="805"/>
      <c r="W392" s="805"/>
      <c r="X392" s="805"/>
      <c r="Y392" s="805"/>
      <c r="Z392" s="805"/>
      <c r="AA392" s="805"/>
      <c r="AB392" s="805"/>
      <c r="AC392" s="805"/>
      <c r="AD392" s="805"/>
      <c r="AE392" s="805"/>
      <c r="AF392" s="805"/>
      <c r="AG392" s="805"/>
      <c r="AH392" s="805"/>
      <c r="AI392" s="805"/>
      <c r="AJ392" s="805"/>
      <c r="AK392" s="805"/>
      <c r="AL392" s="805"/>
      <c r="AM392" s="805"/>
      <c r="AN392" s="805"/>
      <c r="AO392" s="805"/>
      <c r="AP392" s="805"/>
      <c r="AQ392" s="805"/>
      <c r="AR392" s="805"/>
    </row>
    <row r="393" spans="4:44">
      <c r="D393" s="803"/>
      <c r="E393" s="803"/>
      <c r="F393" s="806"/>
      <c r="G393" s="804"/>
      <c r="H393" s="804"/>
      <c r="I393" s="805"/>
      <c r="J393" s="805"/>
      <c r="K393" s="805"/>
      <c r="L393" s="805"/>
      <c r="M393" s="805"/>
      <c r="N393" s="805"/>
      <c r="O393" s="805"/>
      <c r="P393" s="805"/>
      <c r="Q393" s="805"/>
      <c r="R393" s="805"/>
      <c r="S393" s="805"/>
      <c r="T393" s="805"/>
      <c r="U393" s="805"/>
      <c r="V393" s="805"/>
      <c r="W393" s="805"/>
      <c r="X393" s="805"/>
      <c r="Y393" s="805"/>
      <c r="Z393" s="805"/>
      <c r="AA393" s="805"/>
      <c r="AB393" s="805"/>
      <c r="AC393" s="805"/>
      <c r="AD393" s="805"/>
      <c r="AE393" s="805"/>
      <c r="AF393" s="805"/>
      <c r="AG393" s="805"/>
      <c r="AH393" s="805"/>
      <c r="AI393" s="805"/>
      <c r="AJ393" s="805"/>
      <c r="AK393" s="805"/>
      <c r="AL393" s="805"/>
      <c r="AM393" s="805"/>
      <c r="AN393" s="805"/>
      <c r="AO393" s="805"/>
      <c r="AP393" s="805"/>
      <c r="AQ393" s="805"/>
      <c r="AR393" s="805"/>
    </row>
    <row r="394" spans="4:44">
      <c r="D394" s="803"/>
      <c r="E394" s="803"/>
      <c r="F394" s="806"/>
      <c r="G394" s="804"/>
      <c r="H394" s="804"/>
      <c r="I394" s="805"/>
      <c r="J394" s="805"/>
      <c r="K394" s="805"/>
      <c r="L394" s="805"/>
      <c r="M394" s="805"/>
      <c r="N394" s="805"/>
      <c r="O394" s="805"/>
      <c r="P394" s="805"/>
      <c r="Q394" s="805"/>
      <c r="R394" s="805"/>
      <c r="S394" s="805"/>
      <c r="T394" s="805"/>
      <c r="U394" s="805"/>
      <c r="V394" s="805"/>
      <c r="W394" s="805"/>
      <c r="X394" s="805"/>
      <c r="Y394" s="805"/>
      <c r="Z394" s="805"/>
      <c r="AA394" s="805"/>
      <c r="AB394" s="805"/>
      <c r="AC394" s="805"/>
      <c r="AD394" s="805"/>
      <c r="AE394" s="805"/>
      <c r="AF394" s="805"/>
      <c r="AG394" s="805"/>
      <c r="AH394" s="805"/>
      <c r="AI394" s="805"/>
      <c r="AJ394" s="805"/>
      <c r="AK394" s="805"/>
      <c r="AL394" s="805"/>
      <c r="AM394" s="805"/>
      <c r="AN394" s="805"/>
      <c r="AO394" s="805"/>
      <c r="AP394" s="805"/>
      <c r="AQ394" s="805"/>
      <c r="AR394" s="805"/>
    </row>
    <row r="395" spans="4:44">
      <c r="D395" s="803"/>
      <c r="E395" s="803"/>
      <c r="F395" s="806"/>
      <c r="G395" s="804"/>
      <c r="H395" s="804"/>
      <c r="I395" s="805"/>
      <c r="J395" s="805"/>
      <c r="K395" s="805"/>
      <c r="L395" s="805"/>
      <c r="M395" s="805"/>
      <c r="N395" s="805"/>
      <c r="O395" s="805"/>
      <c r="P395" s="805"/>
      <c r="Q395" s="805"/>
      <c r="R395" s="805"/>
      <c r="S395" s="805"/>
      <c r="T395" s="805"/>
      <c r="U395" s="805"/>
      <c r="V395" s="805"/>
      <c r="W395" s="805"/>
      <c r="X395" s="805"/>
      <c r="Y395" s="805"/>
      <c r="Z395" s="805"/>
      <c r="AA395" s="805"/>
      <c r="AB395" s="805"/>
      <c r="AC395" s="805"/>
      <c r="AD395" s="805"/>
      <c r="AE395" s="805"/>
      <c r="AF395" s="805"/>
      <c r="AG395" s="805"/>
      <c r="AH395" s="805"/>
      <c r="AI395" s="805"/>
      <c r="AJ395" s="805"/>
      <c r="AK395" s="805"/>
      <c r="AL395" s="805"/>
      <c r="AM395" s="805"/>
      <c r="AN395" s="805"/>
      <c r="AO395" s="805"/>
      <c r="AP395" s="805"/>
      <c r="AQ395" s="805"/>
      <c r="AR395" s="805"/>
    </row>
    <row r="396" spans="4:44">
      <c r="D396" s="803"/>
      <c r="E396" s="803"/>
      <c r="F396" s="806"/>
      <c r="G396" s="804"/>
      <c r="H396" s="804"/>
      <c r="I396" s="805"/>
      <c r="J396" s="805"/>
      <c r="K396" s="805"/>
      <c r="L396" s="805"/>
      <c r="M396" s="805"/>
      <c r="N396" s="805"/>
      <c r="O396" s="805"/>
      <c r="P396" s="805"/>
      <c r="Q396" s="805"/>
      <c r="R396" s="805"/>
      <c r="S396" s="805"/>
      <c r="T396" s="805"/>
      <c r="U396" s="805"/>
      <c r="V396" s="805"/>
      <c r="W396" s="805"/>
      <c r="X396" s="805"/>
      <c r="Y396" s="805"/>
      <c r="Z396" s="805"/>
      <c r="AA396" s="805"/>
      <c r="AB396" s="805"/>
      <c r="AC396" s="805"/>
      <c r="AD396" s="805"/>
      <c r="AE396" s="805"/>
      <c r="AF396" s="805"/>
      <c r="AG396" s="805"/>
      <c r="AH396" s="805"/>
      <c r="AI396" s="805"/>
      <c r="AJ396" s="805"/>
      <c r="AK396" s="805"/>
      <c r="AL396" s="805"/>
      <c r="AM396" s="805"/>
      <c r="AN396" s="805"/>
      <c r="AO396" s="805"/>
      <c r="AP396" s="805"/>
      <c r="AQ396" s="805"/>
      <c r="AR396" s="805"/>
    </row>
    <row r="397" spans="4:44">
      <c r="D397" s="803"/>
      <c r="E397" s="803"/>
      <c r="F397" s="806"/>
      <c r="G397" s="804"/>
      <c r="H397" s="804"/>
      <c r="I397" s="805"/>
      <c r="J397" s="805"/>
      <c r="K397" s="805"/>
      <c r="L397" s="805"/>
      <c r="M397" s="805"/>
      <c r="N397" s="805"/>
      <c r="O397" s="805"/>
      <c r="P397" s="805"/>
      <c r="Q397" s="805"/>
      <c r="R397" s="805"/>
      <c r="S397" s="805"/>
      <c r="T397" s="805"/>
      <c r="U397" s="805"/>
      <c r="V397" s="805"/>
      <c r="W397" s="805"/>
      <c r="X397" s="805"/>
      <c r="Y397" s="805"/>
      <c r="Z397" s="805"/>
      <c r="AA397" s="805"/>
      <c r="AB397" s="805"/>
      <c r="AC397" s="805"/>
      <c r="AD397" s="805"/>
      <c r="AE397" s="805"/>
      <c r="AF397" s="805"/>
      <c r="AG397" s="805"/>
      <c r="AH397" s="805"/>
      <c r="AI397" s="805"/>
      <c r="AJ397" s="805"/>
      <c r="AK397" s="805"/>
      <c r="AL397" s="805"/>
      <c r="AM397" s="805"/>
      <c r="AN397" s="805"/>
      <c r="AO397" s="805"/>
      <c r="AP397" s="805"/>
      <c r="AQ397" s="805"/>
      <c r="AR397" s="805"/>
    </row>
    <row r="398" spans="4:44">
      <c r="D398" s="803"/>
      <c r="E398" s="803"/>
      <c r="F398" s="806"/>
      <c r="G398" s="804"/>
      <c r="H398" s="804"/>
      <c r="I398" s="805"/>
      <c r="J398" s="805"/>
      <c r="K398" s="805"/>
      <c r="L398" s="805"/>
      <c r="M398" s="805"/>
      <c r="N398" s="805"/>
      <c r="O398" s="805"/>
      <c r="P398" s="805"/>
      <c r="Q398" s="805"/>
      <c r="R398" s="805"/>
      <c r="S398" s="805"/>
      <c r="T398" s="805"/>
      <c r="U398" s="805"/>
      <c r="V398" s="805"/>
      <c r="W398" s="805"/>
      <c r="X398" s="805"/>
      <c r="Y398" s="805"/>
      <c r="Z398" s="805"/>
      <c r="AA398" s="805"/>
      <c r="AB398" s="805"/>
      <c r="AC398" s="805"/>
      <c r="AD398" s="805"/>
      <c r="AE398" s="805"/>
      <c r="AF398" s="805"/>
      <c r="AG398" s="805"/>
      <c r="AH398" s="805"/>
      <c r="AI398" s="805"/>
      <c r="AJ398" s="805"/>
      <c r="AK398" s="805"/>
      <c r="AL398" s="805"/>
      <c r="AM398" s="805"/>
      <c r="AN398" s="805"/>
      <c r="AO398" s="805"/>
      <c r="AP398" s="805"/>
      <c r="AQ398" s="805"/>
      <c r="AR398" s="805"/>
    </row>
    <row r="399" spans="4:44">
      <c r="D399" s="803"/>
      <c r="E399" s="803"/>
      <c r="F399" s="806"/>
      <c r="G399" s="804"/>
      <c r="H399" s="804"/>
      <c r="I399" s="805"/>
      <c r="J399" s="805"/>
      <c r="K399" s="805"/>
      <c r="L399" s="805"/>
      <c r="M399" s="805"/>
      <c r="N399" s="805"/>
      <c r="O399" s="805"/>
      <c r="P399" s="805"/>
      <c r="Q399" s="805"/>
      <c r="R399" s="805"/>
      <c r="S399" s="805"/>
      <c r="T399" s="805"/>
      <c r="U399" s="805"/>
      <c r="V399" s="805"/>
      <c r="W399" s="805"/>
      <c r="X399" s="805"/>
      <c r="Y399" s="805"/>
      <c r="Z399" s="805"/>
      <c r="AA399" s="805"/>
      <c r="AB399" s="805"/>
      <c r="AC399" s="805"/>
      <c r="AD399" s="805"/>
      <c r="AE399" s="805"/>
      <c r="AF399" s="805"/>
      <c r="AG399" s="805"/>
      <c r="AH399" s="805"/>
      <c r="AI399" s="805"/>
      <c r="AJ399" s="805"/>
      <c r="AK399" s="805"/>
      <c r="AL399" s="805"/>
      <c r="AM399" s="805"/>
      <c r="AN399" s="805"/>
      <c r="AO399" s="805"/>
      <c r="AP399" s="805"/>
      <c r="AQ399" s="805"/>
      <c r="AR399" s="805"/>
    </row>
    <row r="400" spans="4:44">
      <c r="D400" s="803"/>
      <c r="E400" s="803"/>
      <c r="F400" s="806"/>
      <c r="G400" s="804"/>
      <c r="H400" s="804"/>
      <c r="I400" s="805"/>
      <c r="J400" s="805"/>
      <c r="K400" s="805"/>
      <c r="L400" s="805"/>
      <c r="M400" s="805"/>
      <c r="N400" s="805"/>
      <c r="O400" s="805"/>
      <c r="P400" s="805"/>
      <c r="Q400" s="805"/>
      <c r="R400" s="805"/>
      <c r="S400" s="805"/>
      <c r="T400" s="805"/>
      <c r="U400" s="805"/>
      <c r="V400" s="805"/>
      <c r="W400" s="805"/>
      <c r="X400" s="805"/>
      <c r="Y400" s="805"/>
      <c r="Z400" s="805"/>
      <c r="AA400" s="805"/>
      <c r="AB400" s="805"/>
      <c r="AC400" s="805"/>
      <c r="AD400" s="805"/>
      <c r="AE400" s="805"/>
      <c r="AF400" s="805"/>
      <c r="AG400" s="805"/>
      <c r="AH400" s="805"/>
      <c r="AI400" s="805"/>
      <c r="AJ400" s="805"/>
      <c r="AK400" s="805"/>
      <c r="AL400" s="805"/>
      <c r="AM400" s="805"/>
      <c r="AN400" s="805"/>
      <c r="AO400" s="805"/>
      <c r="AP400" s="805"/>
      <c r="AQ400" s="805"/>
      <c r="AR400" s="805"/>
    </row>
    <row r="401" spans="4:44">
      <c r="D401" s="803"/>
      <c r="E401" s="803"/>
      <c r="F401" s="806"/>
      <c r="G401" s="804"/>
      <c r="H401" s="804"/>
      <c r="I401" s="805"/>
      <c r="J401" s="805"/>
      <c r="K401" s="805"/>
      <c r="L401" s="805"/>
      <c r="M401" s="805"/>
      <c r="N401" s="805"/>
      <c r="O401" s="805"/>
      <c r="P401" s="805"/>
      <c r="Q401" s="805"/>
      <c r="R401" s="805"/>
      <c r="S401" s="805"/>
      <c r="T401" s="805"/>
      <c r="U401" s="805"/>
      <c r="V401" s="805"/>
      <c r="W401" s="805"/>
      <c r="X401" s="805"/>
      <c r="Y401" s="805"/>
      <c r="Z401" s="805"/>
      <c r="AA401" s="805"/>
      <c r="AB401" s="805"/>
      <c r="AC401" s="805"/>
      <c r="AD401" s="805"/>
      <c r="AE401" s="805"/>
      <c r="AF401" s="805"/>
      <c r="AG401" s="805"/>
      <c r="AH401" s="805"/>
      <c r="AI401" s="805"/>
      <c r="AJ401" s="805"/>
      <c r="AK401" s="805"/>
      <c r="AL401" s="805"/>
      <c r="AM401" s="805"/>
      <c r="AN401" s="805"/>
      <c r="AO401" s="805"/>
      <c r="AP401" s="805"/>
      <c r="AQ401" s="805"/>
      <c r="AR401" s="805"/>
    </row>
    <row r="402" spans="4:44">
      <c r="D402" s="803"/>
      <c r="E402" s="803"/>
      <c r="F402" s="806"/>
      <c r="G402" s="804"/>
      <c r="H402" s="804"/>
      <c r="I402" s="805"/>
      <c r="J402" s="805"/>
      <c r="K402" s="805"/>
      <c r="L402" s="805"/>
      <c r="M402" s="805"/>
      <c r="N402" s="805"/>
      <c r="O402" s="805"/>
      <c r="P402" s="805"/>
      <c r="Q402" s="805"/>
      <c r="R402" s="805"/>
      <c r="S402" s="805"/>
      <c r="T402" s="805"/>
      <c r="U402" s="805"/>
      <c r="V402" s="805"/>
      <c r="W402" s="805"/>
      <c r="X402" s="805"/>
      <c r="Y402" s="805"/>
      <c r="Z402" s="805"/>
      <c r="AA402" s="805"/>
      <c r="AB402" s="805"/>
      <c r="AC402" s="805"/>
      <c r="AD402" s="805"/>
      <c r="AE402" s="805"/>
      <c r="AF402" s="805"/>
      <c r="AG402" s="805"/>
      <c r="AH402" s="805"/>
      <c r="AI402" s="805"/>
      <c r="AJ402" s="805"/>
      <c r="AK402" s="805"/>
      <c r="AL402" s="805"/>
      <c r="AM402" s="805"/>
      <c r="AN402" s="805"/>
      <c r="AO402" s="805"/>
      <c r="AP402" s="805"/>
      <c r="AQ402" s="805"/>
      <c r="AR402" s="805"/>
    </row>
    <row r="403" spans="4:44">
      <c r="D403" s="803"/>
      <c r="E403" s="803"/>
      <c r="F403" s="806"/>
      <c r="G403" s="804"/>
      <c r="H403" s="804"/>
      <c r="I403" s="805"/>
      <c r="J403" s="805"/>
      <c r="K403" s="805"/>
      <c r="L403" s="805"/>
      <c r="M403" s="805"/>
      <c r="N403" s="805"/>
      <c r="O403" s="805"/>
      <c r="P403" s="805"/>
      <c r="Q403" s="805"/>
      <c r="R403" s="805"/>
      <c r="S403" s="805"/>
      <c r="T403" s="805"/>
      <c r="U403" s="805"/>
      <c r="V403" s="805"/>
      <c r="W403" s="805"/>
      <c r="X403" s="805"/>
      <c r="Y403" s="805"/>
      <c r="Z403" s="805"/>
      <c r="AA403" s="805"/>
      <c r="AB403" s="805"/>
      <c r="AC403" s="805"/>
      <c r="AD403" s="805"/>
      <c r="AE403" s="805"/>
      <c r="AF403" s="805"/>
      <c r="AG403" s="805"/>
      <c r="AH403" s="805"/>
      <c r="AI403" s="805"/>
      <c r="AJ403" s="805"/>
      <c r="AK403" s="805"/>
      <c r="AL403" s="805"/>
      <c r="AM403" s="805"/>
      <c r="AN403" s="805"/>
      <c r="AO403" s="805"/>
      <c r="AP403" s="805"/>
      <c r="AQ403" s="805"/>
      <c r="AR403" s="805"/>
    </row>
    <row r="404" spans="4:44">
      <c r="D404" s="803"/>
      <c r="E404" s="803"/>
      <c r="F404" s="806"/>
      <c r="G404" s="804"/>
      <c r="H404" s="804"/>
      <c r="I404" s="805"/>
      <c r="J404" s="805"/>
      <c r="K404" s="805"/>
      <c r="L404" s="805"/>
      <c r="M404" s="805"/>
      <c r="N404" s="805"/>
      <c r="O404" s="805"/>
      <c r="P404" s="805"/>
      <c r="Q404" s="805"/>
      <c r="R404" s="805"/>
      <c r="S404" s="805"/>
      <c r="T404" s="805"/>
      <c r="U404" s="805"/>
      <c r="V404" s="805"/>
      <c r="W404" s="805"/>
      <c r="X404" s="805"/>
      <c r="Y404" s="805"/>
      <c r="Z404" s="805"/>
      <c r="AA404" s="805"/>
      <c r="AB404" s="805"/>
      <c r="AC404" s="805"/>
      <c r="AD404" s="805"/>
      <c r="AE404" s="805"/>
      <c r="AF404" s="805"/>
      <c r="AG404" s="805"/>
      <c r="AH404" s="805"/>
      <c r="AI404" s="805"/>
      <c r="AJ404" s="805"/>
      <c r="AK404" s="805"/>
      <c r="AL404" s="805"/>
      <c r="AM404" s="805"/>
      <c r="AN404" s="805"/>
      <c r="AO404" s="805"/>
      <c r="AP404" s="805"/>
      <c r="AQ404" s="805"/>
      <c r="AR404" s="805"/>
    </row>
    <row r="405" spans="4:44">
      <c r="D405" s="803"/>
      <c r="E405" s="803"/>
      <c r="F405" s="806"/>
      <c r="G405" s="804"/>
      <c r="H405" s="804"/>
      <c r="I405" s="805"/>
      <c r="J405" s="805"/>
      <c r="K405" s="805"/>
      <c r="L405" s="805"/>
      <c r="M405" s="805"/>
      <c r="N405" s="805"/>
      <c r="O405" s="805"/>
      <c r="P405" s="805"/>
      <c r="Q405" s="805"/>
      <c r="R405" s="805"/>
      <c r="S405" s="805"/>
      <c r="T405" s="805"/>
      <c r="U405" s="805"/>
      <c r="V405" s="805"/>
      <c r="W405" s="805"/>
      <c r="X405" s="805"/>
      <c r="Y405" s="805"/>
      <c r="Z405" s="805"/>
      <c r="AA405" s="805"/>
      <c r="AB405" s="805"/>
      <c r="AC405" s="805"/>
      <c r="AD405" s="805"/>
      <c r="AE405" s="805"/>
      <c r="AF405" s="805"/>
      <c r="AG405" s="805"/>
      <c r="AH405" s="805"/>
      <c r="AI405" s="805"/>
      <c r="AJ405" s="805"/>
      <c r="AK405" s="805"/>
      <c r="AL405" s="805"/>
      <c r="AM405" s="805"/>
      <c r="AN405" s="805"/>
      <c r="AO405" s="805"/>
      <c r="AP405" s="805"/>
      <c r="AQ405" s="805"/>
      <c r="AR405" s="805"/>
    </row>
    <row r="406" spans="4:44">
      <c r="D406" s="803"/>
      <c r="E406" s="803"/>
      <c r="F406" s="806"/>
      <c r="G406" s="804"/>
      <c r="H406" s="804"/>
      <c r="I406" s="805"/>
      <c r="J406" s="805"/>
      <c r="K406" s="805"/>
      <c r="L406" s="805"/>
      <c r="M406" s="805"/>
      <c r="N406" s="805"/>
      <c r="O406" s="805"/>
      <c r="P406" s="805"/>
      <c r="Q406" s="805"/>
      <c r="R406" s="805"/>
      <c r="S406" s="805"/>
      <c r="T406" s="805"/>
      <c r="U406" s="805"/>
      <c r="V406" s="805"/>
      <c r="W406" s="805"/>
      <c r="X406" s="805"/>
      <c r="Y406" s="805"/>
      <c r="Z406" s="805"/>
      <c r="AA406" s="805"/>
      <c r="AB406" s="805"/>
      <c r="AC406" s="805"/>
      <c r="AD406" s="805"/>
      <c r="AE406" s="805"/>
      <c r="AF406" s="805"/>
      <c r="AG406" s="805"/>
      <c r="AH406" s="805"/>
      <c r="AI406" s="805"/>
      <c r="AJ406" s="805"/>
      <c r="AK406" s="805"/>
      <c r="AL406" s="805"/>
      <c r="AM406" s="805"/>
      <c r="AN406" s="805"/>
      <c r="AO406" s="805"/>
      <c r="AP406" s="805"/>
      <c r="AQ406" s="805"/>
      <c r="AR406" s="805"/>
    </row>
    <row r="407" spans="4:44">
      <c r="D407" s="803"/>
      <c r="E407" s="803"/>
      <c r="F407" s="806"/>
      <c r="G407" s="804"/>
      <c r="H407" s="804"/>
      <c r="I407" s="805"/>
      <c r="J407" s="805"/>
      <c r="K407" s="805"/>
      <c r="L407" s="805"/>
      <c r="M407" s="805"/>
      <c r="N407" s="805"/>
      <c r="O407" s="805"/>
      <c r="P407" s="805"/>
      <c r="Q407" s="805"/>
      <c r="R407" s="805"/>
      <c r="S407" s="805"/>
      <c r="T407" s="805"/>
      <c r="U407" s="805"/>
      <c r="V407" s="805"/>
      <c r="W407" s="805"/>
      <c r="X407" s="805"/>
      <c r="Y407" s="805"/>
      <c r="Z407" s="805"/>
      <c r="AA407" s="805"/>
      <c r="AB407" s="805"/>
      <c r="AC407" s="805"/>
      <c r="AD407" s="805"/>
      <c r="AE407" s="805"/>
      <c r="AF407" s="805"/>
      <c r="AG407" s="805"/>
      <c r="AH407" s="805"/>
      <c r="AI407" s="805"/>
      <c r="AJ407" s="805"/>
      <c r="AK407" s="805"/>
      <c r="AL407" s="805"/>
      <c r="AM407" s="805"/>
      <c r="AN407" s="805"/>
      <c r="AO407" s="805"/>
      <c r="AP407" s="805"/>
      <c r="AQ407" s="805"/>
      <c r="AR407" s="805"/>
    </row>
    <row r="408" spans="4:44">
      <c r="D408" s="803"/>
      <c r="E408" s="803"/>
      <c r="F408" s="806"/>
      <c r="G408" s="804"/>
      <c r="H408" s="804"/>
      <c r="I408" s="805"/>
      <c r="J408" s="805"/>
      <c r="K408" s="805"/>
      <c r="L408" s="805"/>
      <c r="M408" s="805"/>
      <c r="N408" s="805"/>
      <c r="O408" s="805"/>
      <c r="P408" s="805"/>
      <c r="Q408" s="805"/>
      <c r="R408" s="805"/>
      <c r="S408" s="805"/>
      <c r="T408" s="805"/>
      <c r="U408" s="805"/>
      <c r="V408" s="805"/>
      <c r="W408" s="805"/>
      <c r="X408" s="805"/>
      <c r="Y408" s="805"/>
      <c r="Z408" s="805"/>
      <c r="AA408" s="805"/>
      <c r="AB408" s="805"/>
      <c r="AC408" s="805"/>
      <c r="AD408" s="805"/>
      <c r="AE408" s="805"/>
      <c r="AF408" s="805"/>
      <c r="AG408" s="805"/>
      <c r="AH408" s="805"/>
      <c r="AI408" s="805"/>
      <c r="AJ408" s="805"/>
      <c r="AK408" s="805"/>
      <c r="AL408" s="805"/>
      <c r="AM408" s="805"/>
      <c r="AN408" s="805"/>
      <c r="AO408" s="805"/>
      <c r="AP408" s="805"/>
      <c r="AQ408" s="805"/>
      <c r="AR408" s="805"/>
    </row>
    <row r="409" spans="4:44">
      <c r="D409" s="803"/>
      <c r="E409" s="803"/>
      <c r="F409" s="806"/>
      <c r="G409" s="804"/>
      <c r="H409" s="804"/>
      <c r="I409" s="805"/>
      <c r="J409" s="805"/>
      <c r="K409" s="805"/>
      <c r="L409" s="805"/>
      <c r="M409" s="805"/>
      <c r="N409" s="805"/>
      <c r="O409" s="805"/>
      <c r="P409" s="805"/>
      <c r="Q409" s="805"/>
      <c r="R409" s="805"/>
      <c r="S409" s="805"/>
      <c r="T409" s="805"/>
      <c r="U409" s="805"/>
      <c r="V409" s="805"/>
      <c r="W409" s="805"/>
      <c r="X409" s="805"/>
      <c r="Y409" s="805"/>
      <c r="Z409" s="805"/>
      <c r="AA409" s="805"/>
      <c r="AB409" s="805"/>
      <c r="AC409" s="805"/>
      <c r="AD409" s="805"/>
      <c r="AE409" s="805"/>
      <c r="AF409" s="805"/>
      <c r="AG409" s="805"/>
      <c r="AH409" s="805"/>
      <c r="AI409" s="805"/>
      <c r="AJ409" s="805"/>
      <c r="AK409" s="805"/>
      <c r="AL409" s="805"/>
      <c r="AM409" s="805"/>
      <c r="AN409" s="805"/>
      <c r="AO409" s="805"/>
      <c r="AP409" s="805"/>
      <c r="AQ409" s="805"/>
      <c r="AR409" s="805"/>
    </row>
    <row r="410" spans="4:44">
      <c r="D410" s="803"/>
      <c r="E410" s="803"/>
      <c r="F410" s="806"/>
      <c r="G410" s="804"/>
      <c r="H410" s="804"/>
      <c r="I410" s="805"/>
      <c r="J410" s="805"/>
      <c r="K410" s="805"/>
      <c r="L410" s="805"/>
      <c r="M410" s="805"/>
      <c r="N410" s="805"/>
      <c r="O410" s="805"/>
      <c r="P410" s="805"/>
      <c r="Q410" s="805"/>
      <c r="R410" s="805"/>
      <c r="S410" s="805"/>
      <c r="T410" s="805"/>
      <c r="U410" s="805"/>
      <c r="V410" s="805"/>
      <c r="W410" s="805"/>
      <c r="X410" s="805"/>
      <c r="Y410" s="805"/>
      <c r="Z410" s="805"/>
      <c r="AA410" s="805"/>
      <c r="AB410" s="805"/>
      <c r="AC410" s="805"/>
      <c r="AD410" s="805"/>
      <c r="AE410" s="805"/>
      <c r="AF410" s="805"/>
      <c r="AG410" s="805"/>
      <c r="AH410" s="805"/>
      <c r="AI410" s="805"/>
      <c r="AJ410" s="805"/>
      <c r="AK410" s="805"/>
      <c r="AL410" s="805"/>
      <c r="AM410" s="805"/>
      <c r="AN410" s="805"/>
      <c r="AO410" s="805"/>
      <c r="AP410" s="805"/>
      <c r="AQ410" s="805"/>
      <c r="AR410" s="805"/>
    </row>
    <row r="411" spans="4:44">
      <c r="D411" s="803"/>
      <c r="E411" s="803"/>
      <c r="F411" s="806"/>
      <c r="G411" s="804"/>
      <c r="H411" s="804"/>
      <c r="I411" s="805"/>
      <c r="J411" s="805"/>
      <c r="K411" s="805"/>
      <c r="L411" s="805"/>
      <c r="M411" s="805"/>
      <c r="N411" s="805"/>
      <c r="O411" s="805"/>
      <c r="P411" s="805"/>
      <c r="Q411" s="805"/>
      <c r="R411" s="805"/>
      <c r="S411" s="805"/>
      <c r="T411" s="805"/>
      <c r="U411" s="805"/>
      <c r="V411" s="805"/>
      <c r="W411" s="805"/>
      <c r="X411" s="805"/>
      <c r="Y411" s="805"/>
      <c r="Z411" s="805"/>
      <c r="AA411" s="805"/>
      <c r="AB411" s="805"/>
      <c r="AC411" s="805"/>
      <c r="AD411" s="805"/>
      <c r="AE411" s="805"/>
      <c r="AF411" s="805"/>
      <c r="AG411" s="805"/>
      <c r="AH411" s="805"/>
      <c r="AI411" s="805"/>
      <c r="AJ411" s="805"/>
      <c r="AK411" s="805"/>
      <c r="AL411" s="805"/>
      <c r="AM411" s="805"/>
      <c r="AN411" s="805"/>
      <c r="AO411" s="805"/>
      <c r="AP411" s="805"/>
      <c r="AQ411" s="805"/>
      <c r="AR411" s="805"/>
    </row>
    <row r="412" spans="4:44">
      <c r="D412" s="803"/>
      <c r="E412" s="803"/>
      <c r="F412" s="806"/>
      <c r="G412" s="804"/>
      <c r="H412" s="804"/>
      <c r="I412" s="805"/>
      <c r="J412" s="805"/>
      <c r="K412" s="805"/>
      <c r="L412" s="805"/>
      <c r="M412" s="805"/>
      <c r="N412" s="805"/>
      <c r="O412" s="805"/>
      <c r="P412" s="805"/>
      <c r="Q412" s="805"/>
      <c r="R412" s="805"/>
      <c r="S412" s="805"/>
      <c r="T412" s="805"/>
      <c r="U412" s="805"/>
      <c r="V412" s="805"/>
      <c r="W412" s="805"/>
      <c r="X412" s="805"/>
      <c r="Y412" s="805"/>
      <c r="Z412" s="805"/>
      <c r="AA412" s="805"/>
      <c r="AB412" s="805"/>
      <c r="AC412" s="805"/>
      <c r="AD412" s="805"/>
      <c r="AE412" s="805"/>
      <c r="AF412" s="805"/>
      <c r="AG412" s="805"/>
      <c r="AH412" s="805"/>
      <c r="AI412" s="805"/>
      <c r="AJ412" s="805"/>
      <c r="AK412" s="805"/>
      <c r="AL412" s="805"/>
      <c r="AM412" s="805"/>
      <c r="AN412" s="805"/>
      <c r="AO412" s="805"/>
      <c r="AP412" s="805"/>
      <c r="AQ412" s="805"/>
      <c r="AR412" s="805"/>
    </row>
    <row r="413" spans="4:44">
      <c r="D413" s="803"/>
      <c r="E413" s="803"/>
      <c r="F413" s="806"/>
      <c r="G413" s="804"/>
      <c r="H413" s="804"/>
      <c r="I413" s="805"/>
      <c r="J413" s="805"/>
      <c r="K413" s="805"/>
      <c r="L413" s="805"/>
      <c r="M413" s="805"/>
      <c r="N413" s="805"/>
      <c r="O413" s="805"/>
      <c r="P413" s="805"/>
      <c r="Q413" s="805"/>
      <c r="R413" s="805"/>
      <c r="S413" s="805"/>
      <c r="T413" s="805"/>
      <c r="U413" s="805"/>
      <c r="V413" s="805"/>
      <c r="W413" s="805"/>
      <c r="X413" s="805"/>
      <c r="Y413" s="805"/>
      <c r="Z413" s="805"/>
      <c r="AA413" s="805"/>
      <c r="AB413" s="805"/>
      <c r="AC413" s="805"/>
      <c r="AD413" s="805"/>
      <c r="AE413" s="805"/>
      <c r="AF413" s="805"/>
      <c r="AG413" s="805"/>
      <c r="AH413" s="805"/>
      <c r="AI413" s="805"/>
      <c r="AJ413" s="805"/>
      <c r="AK413" s="805"/>
      <c r="AL413" s="805"/>
      <c r="AM413" s="805"/>
      <c r="AN413" s="805"/>
      <c r="AO413" s="805"/>
      <c r="AP413" s="805"/>
      <c r="AQ413" s="805"/>
      <c r="AR413" s="805"/>
    </row>
    <row r="414" spans="4:44">
      <c r="D414" s="803"/>
      <c r="E414" s="803"/>
      <c r="F414" s="806"/>
      <c r="G414" s="804"/>
      <c r="H414" s="804"/>
      <c r="I414" s="805"/>
      <c r="J414" s="805"/>
      <c r="K414" s="805"/>
      <c r="L414" s="805"/>
      <c r="M414" s="805"/>
      <c r="N414" s="805"/>
      <c r="O414" s="805"/>
      <c r="P414" s="805"/>
      <c r="Q414" s="805"/>
      <c r="R414" s="805"/>
      <c r="S414" s="805"/>
      <c r="T414" s="805"/>
      <c r="U414" s="805"/>
      <c r="V414" s="805"/>
      <c r="W414" s="805"/>
      <c r="X414" s="805"/>
      <c r="Y414" s="805"/>
      <c r="Z414" s="805"/>
      <c r="AA414" s="805"/>
      <c r="AB414" s="805"/>
      <c r="AC414" s="805"/>
      <c r="AD414" s="805"/>
      <c r="AE414" s="805"/>
      <c r="AF414" s="805"/>
      <c r="AG414" s="805"/>
      <c r="AH414" s="805"/>
      <c r="AI414" s="805"/>
      <c r="AJ414" s="805"/>
      <c r="AK414" s="805"/>
      <c r="AL414" s="805"/>
      <c r="AM414" s="805"/>
      <c r="AN414" s="805"/>
      <c r="AO414" s="805"/>
      <c r="AP414" s="805"/>
      <c r="AQ414" s="805"/>
      <c r="AR414" s="805"/>
    </row>
    <row r="415" spans="4:44">
      <c r="D415" s="803"/>
      <c r="E415" s="803"/>
      <c r="F415" s="806"/>
      <c r="G415" s="804"/>
      <c r="H415" s="804"/>
      <c r="I415" s="805"/>
      <c r="J415" s="805"/>
      <c r="K415" s="805"/>
      <c r="L415" s="805"/>
      <c r="M415" s="805"/>
      <c r="N415" s="805"/>
      <c r="O415" s="805"/>
      <c r="P415" s="805"/>
      <c r="Q415" s="805"/>
      <c r="R415" s="805"/>
      <c r="S415" s="805"/>
      <c r="T415" s="805"/>
      <c r="U415" s="805"/>
      <c r="V415" s="805"/>
      <c r="W415" s="805"/>
      <c r="X415" s="805"/>
      <c r="Y415" s="805"/>
      <c r="Z415" s="805"/>
      <c r="AA415" s="805"/>
      <c r="AB415" s="805"/>
      <c r="AC415" s="805"/>
      <c r="AD415" s="805"/>
      <c r="AE415" s="805"/>
      <c r="AF415" s="805"/>
      <c r="AG415" s="805"/>
      <c r="AH415" s="805"/>
      <c r="AI415" s="805"/>
      <c r="AJ415" s="805"/>
      <c r="AK415" s="805"/>
      <c r="AL415" s="805"/>
      <c r="AM415" s="805"/>
      <c r="AN415" s="805"/>
      <c r="AO415" s="805"/>
      <c r="AP415" s="805"/>
      <c r="AQ415" s="805"/>
      <c r="AR415" s="805"/>
    </row>
    <row r="416" spans="4:44">
      <c r="D416" s="803"/>
      <c r="E416" s="803"/>
      <c r="F416" s="806"/>
      <c r="G416" s="804"/>
      <c r="H416" s="804"/>
      <c r="I416" s="805"/>
      <c r="J416" s="805"/>
      <c r="K416" s="805"/>
      <c r="L416" s="805"/>
      <c r="M416" s="805"/>
      <c r="N416" s="805"/>
      <c r="O416" s="805"/>
      <c r="P416" s="805"/>
      <c r="Q416" s="805"/>
      <c r="R416" s="805"/>
      <c r="S416" s="805"/>
      <c r="T416" s="805"/>
      <c r="U416" s="805"/>
      <c r="V416" s="805"/>
      <c r="W416" s="805"/>
      <c r="X416" s="805"/>
      <c r="Y416" s="805"/>
      <c r="Z416" s="805"/>
      <c r="AA416" s="805"/>
      <c r="AB416" s="805"/>
      <c r="AC416" s="805"/>
      <c r="AD416" s="805"/>
      <c r="AE416" s="805"/>
      <c r="AF416" s="805"/>
      <c r="AG416" s="805"/>
      <c r="AH416" s="805"/>
      <c r="AI416" s="805"/>
      <c r="AJ416" s="805"/>
      <c r="AK416" s="805"/>
      <c r="AL416" s="805"/>
      <c r="AM416" s="805"/>
      <c r="AN416" s="805"/>
      <c r="AO416" s="805"/>
      <c r="AP416" s="805"/>
      <c r="AQ416" s="805"/>
      <c r="AR416" s="805"/>
    </row>
    <row r="417" spans="4:44">
      <c r="D417" s="803"/>
      <c r="E417" s="803"/>
      <c r="F417" s="806"/>
      <c r="G417" s="804"/>
      <c r="H417" s="804"/>
      <c r="I417" s="805"/>
      <c r="J417" s="805"/>
      <c r="K417" s="805"/>
      <c r="L417" s="805"/>
      <c r="M417" s="805"/>
      <c r="N417" s="805"/>
      <c r="O417" s="805"/>
      <c r="P417" s="805"/>
      <c r="Q417" s="805"/>
      <c r="R417" s="805"/>
      <c r="S417" s="805"/>
      <c r="T417" s="805"/>
      <c r="U417" s="805"/>
      <c r="V417" s="805"/>
      <c r="W417" s="805"/>
      <c r="X417" s="805"/>
      <c r="Y417" s="805"/>
      <c r="Z417" s="805"/>
      <c r="AA417" s="805"/>
      <c r="AB417" s="805"/>
      <c r="AC417" s="805"/>
      <c r="AD417" s="805"/>
      <c r="AE417" s="805"/>
      <c r="AF417" s="805"/>
      <c r="AG417" s="805"/>
      <c r="AH417" s="805"/>
      <c r="AI417" s="805"/>
      <c r="AJ417" s="805"/>
      <c r="AK417" s="805"/>
      <c r="AL417" s="805"/>
      <c r="AM417" s="805"/>
      <c r="AN417" s="805"/>
      <c r="AO417" s="805"/>
      <c r="AP417" s="805"/>
      <c r="AQ417" s="805"/>
      <c r="AR417" s="805"/>
    </row>
    <row r="418" spans="4:44">
      <c r="D418" s="803"/>
      <c r="E418" s="803"/>
      <c r="F418" s="806"/>
      <c r="G418" s="804"/>
      <c r="H418" s="804"/>
      <c r="I418" s="805"/>
      <c r="J418" s="805"/>
      <c r="K418" s="805"/>
      <c r="L418" s="805"/>
      <c r="M418" s="805"/>
      <c r="N418" s="805"/>
      <c r="O418" s="805"/>
      <c r="P418" s="805"/>
      <c r="Q418" s="805"/>
      <c r="R418" s="805"/>
      <c r="S418" s="805"/>
      <c r="T418" s="805"/>
      <c r="U418" s="805"/>
      <c r="V418" s="805"/>
      <c r="W418" s="805"/>
      <c r="X418" s="805"/>
      <c r="Y418" s="805"/>
      <c r="Z418" s="805"/>
      <c r="AA418" s="805"/>
      <c r="AB418" s="805"/>
      <c r="AC418" s="805"/>
      <c r="AD418" s="805"/>
      <c r="AE418" s="805"/>
      <c r="AF418" s="805"/>
      <c r="AG418" s="805"/>
      <c r="AH418" s="805"/>
      <c r="AI418" s="805"/>
      <c r="AJ418" s="805"/>
      <c r="AK418" s="805"/>
      <c r="AL418" s="805"/>
      <c r="AM418" s="805"/>
      <c r="AN418" s="805"/>
      <c r="AO418" s="805"/>
      <c r="AP418" s="805"/>
      <c r="AQ418" s="805"/>
      <c r="AR418" s="805"/>
    </row>
    <row r="419" spans="4:44">
      <c r="D419" s="803"/>
      <c r="E419" s="803"/>
      <c r="F419" s="806"/>
      <c r="G419" s="804"/>
      <c r="H419" s="804"/>
      <c r="I419" s="805"/>
      <c r="J419" s="805"/>
      <c r="K419" s="805"/>
      <c r="L419" s="805"/>
      <c r="M419" s="805"/>
      <c r="N419" s="805"/>
      <c r="O419" s="805"/>
      <c r="P419" s="805"/>
      <c r="Q419" s="805"/>
      <c r="R419" s="805"/>
      <c r="S419" s="805"/>
      <c r="T419" s="805"/>
      <c r="U419" s="805"/>
      <c r="V419" s="805"/>
      <c r="W419" s="805"/>
      <c r="X419" s="805"/>
      <c r="Y419" s="805"/>
      <c r="Z419" s="805"/>
      <c r="AA419" s="805"/>
      <c r="AB419" s="805"/>
      <c r="AC419" s="805"/>
      <c r="AD419" s="805"/>
      <c r="AE419" s="805"/>
      <c r="AF419" s="805"/>
      <c r="AG419" s="805"/>
      <c r="AH419" s="805"/>
      <c r="AI419" s="805"/>
      <c r="AJ419" s="805"/>
      <c r="AK419" s="805"/>
      <c r="AL419" s="805"/>
      <c r="AM419" s="805"/>
      <c r="AN419" s="805"/>
      <c r="AO419" s="805"/>
      <c r="AP419" s="805"/>
      <c r="AQ419" s="805"/>
      <c r="AR419" s="805"/>
    </row>
    <row r="420" spans="4:44">
      <c r="D420" s="803"/>
      <c r="E420" s="803"/>
      <c r="F420" s="806"/>
      <c r="G420" s="804"/>
      <c r="H420" s="804"/>
      <c r="I420" s="805"/>
      <c r="J420" s="805"/>
      <c r="K420" s="805"/>
      <c r="L420" s="805"/>
      <c r="M420" s="805"/>
      <c r="N420" s="805"/>
      <c r="O420" s="805"/>
      <c r="P420" s="805"/>
      <c r="Q420" s="805"/>
      <c r="R420" s="805"/>
      <c r="S420" s="805"/>
      <c r="T420" s="805"/>
      <c r="U420" s="805"/>
      <c r="V420" s="805"/>
      <c r="W420" s="805"/>
      <c r="X420" s="805"/>
      <c r="Y420" s="805"/>
      <c r="Z420" s="805"/>
      <c r="AA420" s="805"/>
      <c r="AB420" s="805"/>
      <c r="AC420" s="805"/>
      <c r="AD420" s="805"/>
      <c r="AE420" s="805"/>
      <c r="AF420" s="805"/>
      <c r="AG420" s="805"/>
      <c r="AH420" s="805"/>
      <c r="AI420" s="805"/>
      <c r="AJ420" s="805"/>
      <c r="AK420" s="805"/>
      <c r="AL420" s="805"/>
      <c r="AM420" s="805"/>
      <c r="AN420" s="805"/>
      <c r="AO420" s="805"/>
      <c r="AP420" s="805"/>
      <c r="AQ420" s="805"/>
      <c r="AR420" s="805"/>
    </row>
    <row r="421" spans="4:44">
      <c r="D421" s="803"/>
      <c r="E421" s="803"/>
      <c r="F421" s="806"/>
      <c r="G421" s="804"/>
      <c r="H421" s="804"/>
      <c r="I421" s="805"/>
      <c r="J421" s="805"/>
      <c r="K421" s="805"/>
      <c r="L421" s="805"/>
      <c r="M421" s="805"/>
      <c r="N421" s="805"/>
      <c r="O421" s="805"/>
      <c r="P421" s="805"/>
      <c r="Q421" s="805"/>
      <c r="R421" s="805"/>
      <c r="S421" s="805"/>
      <c r="T421" s="805"/>
      <c r="U421" s="805"/>
      <c r="V421" s="805"/>
      <c r="W421" s="805"/>
      <c r="X421" s="805"/>
      <c r="Y421" s="805"/>
      <c r="Z421" s="805"/>
      <c r="AA421" s="805"/>
      <c r="AB421" s="805"/>
      <c r="AC421" s="805"/>
      <c r="AD421" s="805"/>
      <c r="AE421" s="805"/>
      <c r="AF421" s="805"/>
      <c r="AG421" s="805"/>
      <c r="AH421" s="805"/>
      <c r="AI421" s="805"/>
      <c r="AJ421" s="805"/>
      <c r="AK421" s="805"/>
      <c r="AL421" s="805"/>
      <c r="AM421" s="805"/>
      <c r="AN421" s="805"/>
      <c r="AO421" s="805"/>
      <c r="AP421" s="805"/>
      <c r="AQ421" s="805"/>
      <c r="AR421" s="805"/>
    </row>
    <row r="422" spans="4:44">
      <c r="D422" s="803"/>
      <c r="E422" s="803"/>
      <c r="F422" s="806"/>
      <c r="G422" s="804"/>
      <c r="H422" s="804"/>
      <c r="I422" s="805"/>
      <c r="J422" s="805"/>
      <c r="K422" s="805"/>
      <c r="L422" s="805"/>
      <c r="M422" s="805"/>
      <c r="N422" s="805"/>
      <c r="O422" s="805"/>
      <c r="P422" s="805"/>
      <c r="Q422" s="805"/>
      <c r="R422" s="805"/>
      <c r="S422" s="805"/>
      <c r="T422" s="805"/>
      <c r="U422" s="805"/>
      <c r="V422" s="805"/>
      <c r="W422" s="805"/>
      <c r="X422" s="805"/>
      <c r="Y422" s="805"/>
      <c r="Z422" s="805"/>
      <c r="AA422" s="805"/>
      <c r="AB422" s="805"/>
      <c r="AC422" s="805"/>
      <c r="AD422" s="805"/>
      <c r="AE422" s="805"/>
      <c r="AF422" s="805"/>
      <c r="AG422" s="805"/>
      <c r="AH422" s="805"/>
      <c r="AI422" s="805"/>
      <c r="AJ422" s="805"/>
      <c r="AK422" s="805"/>
      <c r="AL422" s="805"/>
      <c r="AM422" s="805"/>
      <c r="AN422" s="805"/>
      <c r="AO422" s="805"/>
      <c r="AP422" s="805"/>
      <c r="AQ422" s="805"/>
      <c r="AR422" s="805"/>
    </row>
    <row r="423" spans="4:44">
      <c r="D423" s="803"/>
      <c r="E423" s="803"/>
      <c r="F423" s="806"/>
      <c r="G423" s="804"/>
      <c r="H423" s="804"/>
      <c r="I423" s="805"/>
      <c r="J423" s="805"/>
      <c r="K423" s="805"/>
      <c r="L423" s="805"/>
      <c r="M423" s="805"/>
      <c r="N423" s="805"/>
      <c r="O423" s="805"/>
      <c r="P423" s="805"/>
      <c r="Q423" s="805"/>
      <c r="R423" s="805"/>
      <c r="S423" s="805"/>
      <c r="T423" s="805"/>
      <c r="U423" s="805"/>
      <c r="V423" s="805"/>
      <c r="W423" s="805"/>
      <c r="X423" s="805"/>
      <c r="Y423" s="805"/>
      <c r="Z423" s="805"/>
      <c r="AA423" s="805"/>
      <c r="AB423" s="805"/>
      <c r="AC423" s="805"/>
      <c r="AD423" s="805"/>
      <c r="AE423" s="805"/>
      <c r="AF423" s="805"/>
      <c r="AG423" s="805"/>
      <c r="AH423" s="805"/>
      <c r="AI423" s="805"/>
      <c r="AJ423" s="805"/>
      <c r="AK423" s="805"/>
      <c r="AL423" s="805"/>
      <c r="AM423" s="805"/>
      <c r="AN423" s="805"/>
      <c r="AO423" s="805"/>
      <c r="AP423" s="805"/>
      <c r="AQ423" s="805"/>
      <c r="AR423" s="805"/>
    </row>
    <row r="424" spans="4:44">
      <c r="D424" s="803"/>
      <c r="E424" s="803"/>
      <c r="F424" s="806"/>
      <c r="G424" s="804"/>
      <c r="H424" s="804"/>
      <c r="I424" s="805"/>
      <c r="J424" s="805"/>
      <c r="K424" s="805"/>
      <c r="L424" s="805"/>
      <c r="M424" s="805"/>
      <c r="N424" s="805"/>
      <c r="O424" s="805"/>
      <c r="P424" s="805"/>
      <c r="Q424" s="805"/>
      <c r="R424" s="805"/>
      <c r="S424" s="805"/>
      <c r="T424" s="805"/>
      <c r="U424" s="805"/>
      <c r="V424" s="805"/>
      <c r="W424" s="805"/>
      <c r="X424" s="805"/>
      <c r="Y424" s="805"/>
      <c r="Z424" s="805"/>
      <c r="AA424" s="805"/>
      <c r="AB424" s="805"/>
      <c r="AC424" s="805"/>
      <c r="AD424" s="805"/>
      <c r="AE424" s="805"/>
      <c r="AF424" s="805"/>
      <c r="AG424" s="805"/>
      <c r="AH424" s="805"/>
      <c r="AI424" s="805"/>
      <c r="AJ424" s="805"/>
      <c r="AK424" s="805"/>
      <c r="AL424" s="805"/>
      <c r="AM424" s="805"/>
      <c r="AN424" s="805"/>
      <c r="AO424" s="805"/>
      <c r="AP424" s="805"/>
      <c r="AQ424" s="805"/>
      <c r="AR424" s="805"/>
    </row>
    <row r="425" spans="4:44">
      <c r="D425" s="803"/>
      <c r="E425" s="803"/>
      <c r="F425" s="806"/>
      <c r="G425" s="804"/>
      <c r="H425" s="804"/>
      <c r="I425" s="805"/>
      <c r="J425" s="805"/>
      <c r="K425" s="805"/>
      <c r="L425" s="805"/>
      <c r="M425" s="805"/>
      <c r="N425" s="805"/>
      <c r="O425" s="805"/>
      <c r="P425" s="805"/>
      <c r="Q425" s="805"/>
      <c r="R425" s="805"/>
      <c r="S425" s="805"/>
      <c r="T425" s="805"/>
      <c r="U425" s="805"/>
      <c r="V425" s="805"/>
      <c r="W425" s="805"/>
      <c r="X425" s="805"/>
      <c r="Y425" s="805"/>
      <c r="Z425" s="805"/>
      <c r="AA425" s="805"/>
      <c r="AB425" s="805"/>
      <c r="AC425" s="805"/>
      <c r="AD425" s="805"/>
      <c r="AE425" s="805"/>
      <c r="AF425" s="805"/>
      <c r="AG425" s="805"/>
      <c r="AH425" s="805"/>
      <c r="AI425" s="805"/>
      <c r="AJ425" s="805"/>
      <c r="AK425" s="805"/>
      <c r="AL425" s="805"/>
      <c r="AM425" s="805"/>
      <c r="AN425" s="805"/>
      <c r="AO425" s="805"/>
      <c r="AP425" s="805"/>
      <c r="AQ425" s="805"/>
      <c r="AR425" s="805"/>
    </row>
    <row r="426" spans="4:44">
      <c r="D426" s="803"/>
      <c r="E426" s="803"/>
      <c r="F426" s="806"/>
      <c r="G426" s="804"/>
      <c r="H426" s="804"/>
      <c r="I426" s="805"/>
      <c r="J426" s="805"/>
      <c r="K426" s="805"/>
      <c r="L426" s="805"/>
      <c r="M426" s="805"/>
      <c r="N426" s="805"/>
      <c r="O426" s="805"/>
      <c r="P426" s="805"/>
      <c r="Q426" s="805"/>
      <c r="R426" s="805"/>
      <c r="S426" s="805"/>
      <c r="T426" s="805"/>
      <c r="U426" s="805"/>
      <c r="V426" s="805"/>
      <c r="W426" s="805"/>
      <c r="X426" s="805"/>
      <c r="Y426" s="805"/>
      <c r="Z426" s="805"/>
      <c r="AA426" s="805"/>
      <c r="AB426" s="805"/>
      <c r="AC426" s="805"/>
      <c r="AD426" s="805"/>
      <c r="AE426" s="805"/>
      <c r="AF426" s="805"/>
      <c r="AG426" s="805"/>
      <c r="AH426" s="805"/>
      <c r="AI426" s="805"/>
      <c r="AJ426" s="805"/>
      <c r="AK426" s="805"/>
      <c r="AL426" s="805"/>
      <c r="AM426" s="805"/>
      <c r="AN426" s="805"/>
      <c r="AO426" s="805"/>
      <c r="AP426" s="805"/>
      <c r="AQ426" s="805"/>
      <c r="AR426" s="805"/>
    </row>
    <row r="427" spans="4:44">
      <c r="D427" s="803"/>
      <c r="E427" s="803"/>
      <c r="F427" s="806"/>
      <c r="G427" s="804"/>
      <c r="H427" s="804"/>
      <c r="I427" s="805"/>
      <c r="J427" s="805"/>
      <c r="K427" s="805"/>
      <c r="L427" s="805"/>
      <c r="M427" s="805"/>
      <c r="N427" s="805"/>
      <c r="O427" s="805"/>
      <c r="P427" s="805"/>
      <c r="Q427" s="805"/>
      <c r="R427" s="805"/>
      <c r="S427" s="805"/>
      <c r="T427" s="805"/>
      <c r="U427" s="805"/>
      <c r="V427" s="805"/>
      <c r="W427" s="805"/>
      <c r="X427" s="805"/>
      <c r="Y427" s="805"/>
      <c r="Z427" s="805"/>
      <c r="AA427" s="805"/>
      <c r="AB427" s="805"/>
      <c r="AC427" s="805"/>
      <c r="AD427" s="805"/>
      <c r="AE427" s="805"/>
      <c r="AF427" s="805"/>
      <c r="AG427" s="805"/>
      <c r="AH427" s="805"/>
      <c r="AI427" s="805"/>
      <c r="AJ427" s="805"/>
      <c r="AK427" s="805"/>
      <c r="AL427" s="805"/>
      <c r="AM427" s="805"/>
      <c r="AN427" s="805"/>
      <c r="AO427" s="805"/>
      <c r="AP427" s="805"/>
      <c r="AQ427" s="805"/>
      <c r="AR427" s="805"/>
    </row>
    <row r="428" spans="4:44">
      <c r="D428" s="803"/>
      <c r="E428" s="803"/>
      <c r="F428" s="806"/>
      <c r="G428" s="804"/>
      <c r="H428" s="804"/>
      <c r="I428" s="805"/>
      <c r="J428" s="805"/>
      <c r="K428" s="805"/>
      <c r="L428" s="805"/>
      <c r="M428" s="805"/>
      <c r="N428" s="805"/>
      <c r="O428" s="805"/>
      <c r="P428" s="805"/>
      <c r="Q428" s="805"/>
      <c r="R428" s="805"/>
      <c r="S428" s="805"/>
      <c r="T428" s="805"/>
      <c r="U428" s="805"/>
      <c r="V428" s="805"/>
      <c r="W428" s="805"/>
      <c r="X428" s="805"/>
      <c r="Y428" s="805"/>
      <c r="Z428" s="805"/>
      <c r="AA428" s="805"/>
      <c r="AB428" s="805"/>
      <c r="AC428" s="805"/>
      <c r="AD428" s="805"/>
      <c r="AE428" s="805"/>
      <c r="AF428" s="805"/>
      <c r="AG428" s="805"/>
      <c r="AH428" s="805"/>
      <c r="AI428" s="805"/>
      <c r="AJ428" s="805"/>
      <c r="AK428" s="805"/>
      <c r="AL428" s="805"/>
      <c r="AM428" s="805"/>
      <c r="AN428" s="805"/>
      <c r="AO428" s="805"/>
      <c r="AP428" s="805"/>
      <c r="AQ428" s="805"/>
      <c r="AR428" s="805"/>
    </row>
    <row r="429" spans="4:44">
      <c r="D429" s="803"/>
      <c r="E429" s="803"/>
      <c r="F429" s="806"/>
      <c r="G429" s="804"/>
      <c r="H429" s="804"/>
      <c r="I429" s="805"/>
      <c r="J429" s="805"/>
      <c r="K429" s="805"/>
      <c r="L429" s="805"/>
      <c r="M429" s="805"/>
      <c r="N429" s="805"/>
      <c r="O429" s="805"/>
      <c r="P429" s="805"/>
      <c r="Q429" s="805"/>
      <c r="R429" s="805"/>
      <c r="S429" s="805"/>
      <c r="T429" s="805"/>
      <c r="U429" s="805"/>
      <c r="V429" s="805"/>
      <c r="W429" s="805"/>
      <c r="X429" s="805"/>
      <c r="Y429" s="805"/>
      <c r="Z429" s="805"/>
      <c r="AA429" s="805"/>
      <c r="AB429" s="805"/>
      <c r="AC429" s="805"/>
      <c r="AD429" s="805"/>
      <c r="AE429" s="805"/>
      <c r="AF429" s="805"/>
      <c r="AG429" s="805"/>
      <c r="AH429" s="805"/>
      <c r="AI429" s="805"/>
      <c r="AJ429" s="805"/>
      <c r="AK429" s="805"/>
      <c r="AL429" s="805"/>
      <c r="AM429" s="805"/>
      <c r="AN429" s="805"/>
      <c r="AO429" s="805"/>
      <c r="AP429" s="805"/>
      <c r="AQ429" s="805"/>
      <c r="AR429" s="805"/>
    </row>
    <row r="430" spans="4:44">
      <c r="D430" s="803"/>
      <c r="E430" s="803"/>
      <c r="F430" s="806"/>
      <c r="G430" s="804"/>
      <c r="H430" s="804"/>
      <c r="I430" s="805"/>
      <c r="J430" s="805"/>
      <c r="K430" s="805"/>
      <c r="L430" s="805"/>
      <c r="M430" s="805"/>
      <c r="N430" s="805"/>
      <c r="O430" s="805"/>
      <c r="P430" s="805"/>
      <c r="Q430" s="805"/>
      <c r="R430" s="805"/>
      <c r="S430" s="805"/>
      <c r="T430" s="805"/>
      <c r="U430" s="805"/>
      <c r="V430" s="805"/>
      <c r="W430" s="805"/>
      <c r="X430" s="805"/>
      <c r="Y430" s="805"/>
      <c r="Z430" s="805"/>
      <c r="AA430" s="805"/>
      <c r="AB430" s="805"/>
      <c r="AC430" s="805"/>
      <c r="AD430" s="805"/>
      <c r="AE430" s="805"/>
      <c r="AF430" s="805"/>
      <c r="AG430" s="805"/>
      <c r="AH430" s="805"/>
      <c r="AI430" s="805"/>
      <c r="AJ430" s="805"/>
      <c r="AK430" s="805"/>
      <c r="AL430" s="805"/>
      <c r="AM430" s="805"/>
      <c r="AN430" s="805"/>
      <c r="AO430" s="805"/>
      <c r="AP430" s="805"/>
      <c r="AQ430" s="805"/>
      <c r="AR430" s="805"/>
    </row>
    <row r="431" spans="4:44">
      <c r="D431" s="803"/>
      <c r="E431" s="803"/>
      <c r="F431" s="806"/>
      <c r="G431" s="804"/>
      <c r="H431" s="804"/>
      <c r="I431" s="805"/>
      <c r="J431" s="805"/>
      <c r="K431" s="805"/>
      <c r="L431" s="805"/>
      <c r="M431" s="805"/>
      <c r="N431" s="805"/>
      <c r="O431" s="805"/>
      <c r="P431" s="805"/>
      <c r="Q431" s="805"/>
      <c r="R431" s="805"/>
      <c r="S431" s="805"/>
      <c r="T431" s="805"/>
      <c r="U431" s="805"/>
      <c r="V431" s="805"/>
      <c r="W431" s="805"/>
      <c r="X431" s="805"/>
      <c r="Y431" s="805"/>
      <c r="Z431" s="805"/>
      <c r="AA431" s="805"/>
      <c r="AB431" s="805"/>
      <c r="AC431" s="805"/>
      <c r="AD431" s="805"/>
      <c r="AE431" s="805"/>
      <c r="AF431" s="805"/>
      <c r="AG431" s="805"/>
      <c r="AH431" s="805"/>
      <c r="AI431" s="805"/>
      <c r="AJ431" s="805"/>
      <c r="AK431" s="805"/>
      <c r="AL431" s="805"/>
      <c r="AM431" s="805"/>
      <c r="AN431" s="805"/>
      <c r="AO431" s="805"/>
      <c r="AP431" s="805"/>
      <c r="AQ431" s="805"/>
      <c r="AR431" s="805"/>
    </row>
    <row r="432" spans="4:44">
      <c r="D432" s="803"/>
      <c r="E432" s="803"/>
      <c r="F432" s="806"/>
      <c r="G432" s="804"/>
      <c r="H432" s="804"/>
      <c r="I432" s="805"/>
      <c r="J432" s="805"/>
      <c r="K432" s="805"/>
      <c r="L432" s="805"/>
      <c r="M432" s="805"/>
      <c r="N432" s="805"/>
      <c r="O432" s="805"/>
      <c r="P432" s="805"/>
      <c r="Q432" s="805"/>
      <c r="R432" s="805"/>
      <c r="S432" s="805"/>
      <c r="T432" s="805"/>
      <c r="U432" s="805"/>
      <c r="V432" s="805"/>
      <c r="W432" s="805"/>
      <c r="X432" s="805"/>
      <c r="Y432" s="805"/>
      <c r="Z432" s="805"/>
      <c r="AA432" s="805"/>
      <c r="AB432" s="805"/>
      <c r="AC432" s="805"/>
      <c r="AD432" s="805"/>
      <c r="AE432" s="805"/>
      <c r="AF432" s="805"/>
      <c r="AG432" s="805"/>
      <c r="AH432" s="805"/>
      <c r="AI432" s="805"/>
      <c r="AJ432" s="805"/>
      <c r="AK432" s="805"/>
      <c r="AL432" s="805"/>
      <c r="AM432" s="805"/>
      <c r="AN432" s="805"/>
      <c r="AO432" s="805"/>
      <c r="AP432" s="805"/>
      <c r="AQ432" s="805"/>
      <c r="AR432" s="805"/>
    </row>
    <row r="433" spans="4:44">
      <c r="D433" s="803"/>
      <c r="E433" s="803"/>
      <c r="F433" s="806"/>
      <c r="G433" s="804"/>
      <c r="H433" s="804"/>
      <c r="I433" s="805"/>
      <c r="J433" s="805"/>
      <c r="K433" s="805"/>
      <c r="L433" s="805"/>
      <c r="M433" s="805"/>
      <c r="N433" s="805"/>
      <c r="O433" s="805"/>
      <c r="P433" s="805"/>
      <c r="Q433" s="805"/>
      <c r="R433" s="805"/>
      <c r="S433" s="805"/>
      <c r="T433" s="805"/>
      <c r="U433" s="805"/>
      <c r="V433" s="805"/>
      <c r="W433" s="805"/>
      <c r="X433" s="805"/>
      <c r="Y433" s="805"/>
      <c r="Z433" s="805"/>
      <c r="AA433" s="805"/>
      <c r="AB433" s="805"/>
      <c r="AC433" s="805"/>
      <c r="AD433" s="805"/>
      <c r="AE433" s="805"/>
      <c r="AF433" s="805"/>
      <c r="AG433" s="805"/>
      <c r="AH433" s="805"/>
      <c r="AI433" s="805"/>
      <c r="AJ433" s="805"/>
      <c r="AK433" s="805"/>
      <c r="AL433" s="805"/>
      <c r="AM433" s="805"/>
      <c r="AN433" s="805"/>
      <c r="AO433" s="805"/>
      <c r="AP433" s="805"/>
      <c r="AQ433" s="805"/>
      <c r="AR433" s="805"/>
    </row>
    <row r="434" spans="4:44">
      <c r="D434" s="803"/>
      <c r="E434" s="803"/>
      <c r="F434" s="806"/>
      <c r="G434" s="804"/>
      <c r="H434" s="804"/>
      <c r="I434" s="805"/>
      <c r="J434" s="805"/>
      <c r="K434" s="805"/>
      <c r="L434" s="805"/>
      <c r="M434" s="805"/>
      <c r="N434" s="805"/>
      <c r="O434" s="805"/>
      <c r="P434" s="805"/>
      <c r="Q434" s="805"/>
      <c r="R434" s="805"/>
      <c r="S434" s="805"/>
      <c r="T434" s="805"/>
      <c r="U434" s="805"/>
      <c r="V434" s="805"/>
      <c r="W434" s="805"/>
      <c r="X434" s="805"/>
      <c r="Y434" s="805"/>
      <c r="Z434" s="805"/>
      <c r="AA434" s="805"/>
      <c r="AB434" s="805"/>
      <c r="AC434" s="805"/>
      <c r="AD434" s="805"/>
      <c r="AE434" s="805"/>
      <c r="AF434" s="805"/>
      <c r="AG434" s="805"/>
      <c r="AH434" s="805"/>
      <c r="AI434" s="805"/>
      <c r="AJ434" s="805"/>
      <c r="AK434" s="805"/>
      <c r="AL434" s="805"/>
      <c r="AM434" s="805"/>
      <c r="AN434" s="805"/>
      <c r="AO434" s="805"/>
      <c r="AP434" s="805"/>
      <c r="AQ434" s="805"/>
      <c r="AR434" s="805"/>
    </row>
    <row r="435" spans="4:44">
      <c r="D435" s="803"/>
      <c r="E435" s="803"/>
      <c r="F435" s="806"/>
      <c r="G435" s="804"/>
      <c r="H435" s="804"/>
      <c r="I435" s="805"/>
      <c r="J435" s="805"/>
      <c r="K435" s="805"/>
      <c r="L435" s="805"/>
      <c r="M435" s="805"/>
      <c r="N435" s="805"/>
      <c r="O435" s="805"/>
      <c r="P435" s="805"/>
      <c r="Q435" s="805"/>
      <c r="R435" s="805"/>
      <c r="S435" s="805"/>
      <c r="T435" s="805"/>
      <c r="U435" s="805"/>
      <c r="V435" s="805"/>
      <c r="W435" s="805"/>
      <c r="X435" s="805"/>
      <c r="Y435" s="805"/>
      <c r="Z435" s="805"/>
      <c r="AA435" s="805"/>
      <c r="AB435" s="805"/>
      <c r="AC435" s="805"/>
      <c r="AD435" s="805"/>
      <c r="AE435" s="805"/>
      <c r="AF435" s="805"/>
      <c r="AG435" s="805"/>
      <c r="AH435" s="805"/>
      <c r="AI435" s="805"/>
      <c r="AJ435" s="805"/>
      <c r="AK435" s="805"/>
      <c r="AL435" s="805"/>
      <c r="AM435" s="805"/>
      <c r="AN435" s="805"/>
      <c r="AO435" s="805"/>
      <c r="AP435" s="805"/>
      <c r="AQ435" s="805"/>
      <c r="AR435" s="805"/>
    </row>
    <row r="436" spans="4:44">
      <c r="D436" s="803"/>
      <c r="E436" s="803"/>
      <c r="F436" s="806"/>
      <c r="G436" s="804"/>
      <c r="H436" s="804"/>
      <c r="I436" s="805"/>
      <c r="J436" s="805"/>
      <c r="K436" s="805"/>
      <c r="L436" s="805"/>
      <c r="M436" s="805"/>
      <c r="N436" s="805"/>
      <c r="O436" s="805"/>
      <c r="P436" s="805"/>
      <c r="Q436" s="805"/>
      <c r="R436" s="805"/>
      <c r="S436" s="805"/>
      <c r="T436" s="805"/>
      <c r="U436" s="805"/>
      <c r="V436" s="805"/>
      <c r="W436" s="805"/>
      <c r="X436" s="805"/>
      <c r="Y436" s="805"/>
      <c r="Z436" s="805"/>
      <c r="AA436" s="805"/>
      <c r="AB436" s="805"/>
      <c r="AC436" s="805"/>
      <c r="AD436" s="805"/>
      <c r="AE436" s="805"/>
      <c r="AF436" s="805"/>
      <c r="AG436" s="805"/>
      <c r="AH436" s="805"/>
      <c r="AI436" s="805"/>
      <c r="AJ436" s="805"/>
      <c r="AK436" s="805"/>
      <c r="AL436" s="805"/>
      <c r="AM436" s="805"/>
      <c r="AN436" s="805"/>
      <c r="AO436" s="805"/>
      <c r="AP436" s="805"/>
      <c r="AQ436" s="805"/>
      <c r="AR436" s="805"/>
    </row>
    <row r="437" spans="4:44">
      <c r="D437" s="803"/>
      <c r="E437" s="803"/>
      <c r="F437" s="806"/>
      <c r="G437" s="804"/>
      <c r="H437" s="804"/>
      <c r="I437" s="805"/>
      <c r="J437" s="805"/>
      <c r="K437" s="805"/>
      <c r="L437" s="805"/>
      <c r="M437" s="805"/>
      <c r="N437" s="805"/>
      <c r="O437" s="805"/>
      <c r="P437" s="805"/>
      <c r="Q437" s="805"/>
      <c r="R437" s="805"/>
      <c r="S437" s="805"/>
      <c r="T437" s="805"/>
      <c r="U437" s="805"/>
      <c r="V437" s="805"/>
      <c r="W437" s="805"/>
      <c r="X437" s="805"/>
      <c r="Y437" s="805"/>
      <c r="Z437" s="805"/>
      <c r="AA437" s="805"/>
      <c r="AB437" s="805"/>
      <c r="AC437" s="805"/>
      <c r="AD437" s="805"/>
      <c r="AE437" s="805"/>
      <c r="AF437" s="805"/>
      <c r="AG437" s="805"/>
      <c r="AH437" s="805"/>
      <c r="AI437" s="805"/>
      <c r="AJ437" s="805"/>
      <c r="AK437" s="805"/>
      <c r="AL437" s="805"/>
      <c r="AM437" s="805"/>
      <c r="AN437" s="805"/>
      <c r="AO437" s="805"/>
      <c r="AP437" s="805"/>
      <c r="AQ437" s="805"/>
      <c r="AR437" s="805"/>
    </row>
    <row r="438" spans="4:44">
      <c r="D438" s="803"/>
      <c r="E438" s="803"/>
      <c r="F438" s="806"/>
      <c r="G438" s="804"/>
      <c r="H438" s="804"/>
      <c r="I438" s="805"/>
      <c r="J438" s="805"/>
      <c r="K438" s="805"/>
      <c r="L438" s="805"/>
      <c r="M438" s="805"/>
      <c r="N438" s="805"/>
      <c r="O438" s="805"/>
      <c r="P438" s="805"/>
      <c r="Q438" s="805"/>
      <c r="R438" s="805"/>
      <c r="S438" s="805"/>
      <c r="T438" s="805"/>
      <c r="U438" s="805"/>
      <c r="V438" s="805"/>
      <c r="W438" s="805"/>
      <c r="X438" s="805"/>
      <c r="Y438" s="805"/>
      <c r="Z438" s="805"/>
      <c r="AA438" s="805"/>
      <c r="AB438" s="805"/>
      <c r="AC438" s="805"/>
      <c r="AD438" s="805"/>
      <c r="AE438" s="805"/>
      <c r="AF438" s="805"/>
      <c r="AG438" s="805"/>
      <c r="AH438" s="805"/>
      <c r="AI438" s="805"/>
      <c r="AJ438" s="805"/>
      <c r="AK438" s="805"/>
      <c r="AL438" s="805"/>
      <c r="AM438" s="805"/>
      <c r="AN438" s="805"/>
      <c r="AO438" s="805"/>
      <c r="AP438" s="805"/>
      <c r="AQ438" s="805"/>
      <c r="AR438" s="805"/>
    </row>
    <row r="439" spans="4:44">
      <c r="D439" s="803"/>
      <c r="E439" s="803"/>
      <c r="F439" s="806"/>
      <c r="G439" s="804"/>
      <c r="H439" s="804"/>
      <c r="I439" s="805"/>
      <c r="J439" s="805"/>
      <c r="K439" s="805"/>
      <c r="L439" s="805"/>
      <c r="M439" s="805"/>
      <c r="N439" s="805"/>
      <c r="O439" s="805"/>
      <c r="P439" s="805"/>
      <c r="Q439" s="805"/>
      <c r="R439" s="805"/>
      <c r="S439" s="805"/>
      <c r="T439" s="805"/>
      <c r="U439" s="805"/>
      <c r="V439" s="805"/>
      <c r="W439" s="805"/>
      <c r="X439" s="805"/>
      <c r="Y439" s="805"/>
      <c r="Z439" s="805"/>
      <c r="AA439" s="805"/>
      <c r="AB439" s="805"/>
      <c r="AC439" s="805"/>
      <c r="AD439" s="805"/>
      <c r="AE439" s="805"/>
      <c r="AF439" s="805"/>
      <c r="AG439" s="805"/>
      <c r="AH439" s="805"/>
      <c r="AI439" s="805"/>
      <c r="AJ439" s="805"/>
      <c r="AK439" s="805"/>
      <c r="AL439" s="805"/>
      <c r="AM439" s="805"/>
      <c r="AN439" s="805"/>
      <c r="AO439" s="805"/>
      <c r="AP439" s="805"/>
      <c r="AQ439" s="805"/>
      <c r="AR439" s="805"/>
    </row>
    <row r="440" spans="4:44">
      <c r="D440" s="803"/>
      <c r="E440" s="803"/>
      <c r="F440" s="806"/>
      <c r="G440" s="804"/>
      <c r="H440" s="804"/>
      <c r="I440" s="805"/>
      <c r="J440" s="805"/>
      <c r="K440" s="805"/>
      <c r="L440" s="805"/>
      <c r="M440" s="805"/>
      <c r="N440" s="805"/>
      <c r="O440" s="805"/>
      <c r="P440" s="805"/>
      <c r="Q440" s="805"/>
      <c r="R440" s="805"/>
      <c r="S440" s="805"/>
      <c r="T440" s="805"/>
      <c r="U440" s="805"/>
      <c r="V440" s="805"/>
      <c r="W440" s="805"/>
      <c r="X440" s="805"/>
      <c r="Y440" s="805"/>
      <c r="Z440" s="805"/>
      <c r="AA440" s="805"/>
      <c r="AB440" s="805"/>
      <c r="AC440" s="805"/>
      <c r="AD440" s="805"/>
      <c r="AE440" s="805"/>
      <c r="AF440" s="805"/>
      <c r="AG440" s="805"/>
      <c r="AH440" s="805"/>
      <c r="AI440" s="805"/>
      <c r="AJ440" s="805"/>
      <c r="AK440" s="805"/>
      <c r="AL440" s="805"/>
      <c r="AM440" s="805"/>
      <c r="AN440" s="805"/>
      <c r="AO440" s="805"/>
      <c r="AP440" s="805"/>
      <c r="AQ440" s="805"/>
      <c r="AR440" s="805"/>
    </row>
    <row r="441" spans="4:44">
      <c r="D441" s="803"/>
      <c r="E441" s="803"/>
      <c r="F441" s="806"/>
      <c r="G441" s="804"/>
      <c r="H441" s="804"/>
      <c r="I441" s="805"/>
      <c r="J441" s="805"/>
      <c r="K441" s="805"/>
      <c r="L441" s="805"/>
      <c r="M441" s="805"/>
      <c r="N441" s="805"/>
      <c r="O441" s="805"/>
      <c r="P441" s="805"/>
      <c r="Q441" s="805"/>
      <c r="R441" s="805"/>
      <c r="S441" s="805"/>
      <c r="T441" s="805"/>
      <c r="U441" s="805"/>
      <c r="V441" s="805"/>
      <c r="W441" s="805"/>
      <c r="X441" s="805"/>
      <c r="Y441" s="805"/>
      <c r="Z441" s="805"/>
      <c r="AA441" s="805"/>
      <c r="AB441" s="805"/>
      <c r="AC441" s="805"/>
      <c r="AD441" s="805"/>
      <c r="AE441" s="805"/>
      <c r="AF441" s="805"/>
      <c r="AG441" s="805"/>
      <c r="AH441" s="805"/>
      <c r="AI441" s="805"/>
      <c r="AJ441" s="805"/>
      <c r="AK441" s="805"/>
      <c r="AL441" s="805"/>
      <c r="AM441" s="805"/>
      <c r="AN441" s="805"/>
      <c r="AO441" s="805"/>
      <c r="AP441" s="805"/>
      <c r="AQ441" s="805"/>
      <c r="AR441" s="805"/>
    </row>
    <row r="442" spans="4:44">
      <c r="D442" s="803"/>
      <c r="E442" s="803"/>
      <c r="F442" s="806"/>
      <c r="G442" s="804"/>
      <c r="H442" s="804"/>
      <c r="I442" s="805"/>
      <c r="J442" s="805"/>
      <c r="K442" s="805"/>
      <c r="L442" s="805"/>
      <c r="M442" s="805"/>
      <c r="N442" s="805"/>
      <c r="O442" s="805"/>
      <c r="P442" s="805"/>
      <c r="Q442" s="805"/>
      <c r="R442" s="805"/>
      <c r="S442" s="805"/>
      <c r="T442" s="805"/>
      <c r="U442" s="805"/>
      <c r="V442" s="805"/>
      <c r="W442" s="805"/>
      <c r="X442" s="805"/>
      <c r="Y442" s="805"/>
      <c r="Z442" s="805"/>
      <c r="AA442" s="805"/>
      <c r="AB442" s="805"/>
      <c r="AC442" s="805"/>
      <c r="AD442" s="805"/>
      <c r="AE442" s="805"/>
      <c r="AF442" s="805"/>
      <c r="AG442" s="805"/>
      <c r="AH442" s="805"/>
      <c r="AI442" s="805"/>
      <c r="AJ442" s="805"/>
      <c r="AK442" s="805"/>
      <c r="AL442" s="805"/>
      <c r="AM442" s="805"/>
      <c r="AN442" s="805"/>
      <c r="AO442" s="805"/>
      <c r="AP442" s="805"/>
      <c r="AQ442" s="805"/>
      <c r="AR442" s="805"/>
    </row>
    <row r="443" spans="4:44">
      <c r="D443" s="803"/>
      <c r="E443" s="803"/>
      <c r="F443" s="806"/>
      <c r="G443" s="804"/>
      <c r="H443" s="804"/>
      <c r="I443" s="805"/>
      <c r="J443" s="805"/>
      <c r="K443" s="805"/>
      <c r="L443" s="805"/>
      <c r="M443" s="805"/>
      <c r="N443" s="805"/>
      <c r="O443" s="805"/>
      <c r="P443" s="805"/>
      <c r="Q443" s="805"/>
      <c r="R443" s="805"/>
      <c r="S443" s="805"/>
      <c r="T443" s="805"/>
      <c r="U443" s="805"/>
      <c r="V443" s="805"/>
      <c r="W443" s="805"/>
      <c r="X443" s="805"/>
      <c r="Y443" s="805"/>
      <c r="Z443" s="805"/>
      <c r="AA443" s="805"/>
      <c r="AB443" s="805"/>
      <c r="AC443" s="805"/>
      <c r="AD443" s="805"/>
      <c r="AE443" s="805"/>
      <c r="AF443" s="805"/>
      <c r="AG443" s="805"/>
      <c r="AH443" s="805"/>
      <c r="AI443" s="805"/>
      <c r="AJ443" s="805"/>
      <c r="AK443" s="805"/>
      <c r="AL443" s="805"/>
      <c r="AM443" s="805"/>
      <c r="AN443" s="805"/>
      <c r="AO443" s="805"/>
      <c r="AP443" s="805"/>
      <c r="AQ443" s="805"/>
      <c r="AR443" s="805"/>
    </row>
    <row r="444" spans="4:44">
      <c r="D444" s="803"/>
      <c r="E444" s="803"/>
      <c r="F444" s="806"/>
      <c r="G444" s="804"/>
      <c r="H444" s="804"/>
      <c r="I444" s="805"/>
      <c r="J444" s="805"/>
      <c r="K444" s="805"/>
      <c r="L444" s="805"/>
      <c r="M444" s="805"/>
      <c r="N444" s="805"/>
      <c r="O444" s="805"/>
      <c r="P444" s="805"/>
      <c r="Q444" s="805"/>
      <c r="R444" s="805"/>
      <c r="S444" s="805"/>
      <c r="T444" s="805"/>
      <c r="U444" s="805"/>
      <c r="V444" s="805"/>
      <c r="W444" s="805"/>
      <c r="X444" s="805"/>
      <c r="Y444" s="805"/>
      <c r="Z444" s="805"/>
      <c r="AA444" s="805"/>
      <c r="AB444" s="805"/>
      <c r="AC444" s="805"/>
      <c r="AD444" s="805"/>
      <c r="AE444" s="805"/>
      <c r="AF444" s="805"/>
      <c r="AG444" s="805"/>
      <c r="AH444" s="805"/>
      <c r="AI444" s="805"/>
      <c r="AJ444" s="805"/>
      <c r="AK444" s="805"/>
      <c r="AL444" s="805"/>
      <c r="AM444" s="805"/>
      <c r="AN444" s="805"/>
      <c r="AO444" s="805"/>
      <c r="AP444" s="805"/>
      <c r="AQ444" s="805"/>
      <c r="AR444" s="805"/>
    </row>
    <row r="445" spans="4:44">
      <c r="D445" s="803"/>
      <c r="E445" s="803"/>
      <c r="F445" s="806"/>
      <c r="G445" s="804"/>
      <c r="H445" s="804"/>
      <c r="I445" s="805"/>
      <c r="J445" s="805"/>
      <c r="K445" s="805"/>
      <c r="L445" s="805"/>
      <c r="M445" s="805"/>
      <c r="N445" s="805"/>
      <c r="O445" s="805"/>
      <c r="P445" s="805"/>
      <c r="Q445" s="805"/>
      <c r="R445" s="805"/>
      <c r="S445" s="805"/>
      <c r="T445" s="805"/>
      <c r="U445" s="805"/>
      <c r="V445" s="805"/>
      <c r="W445" s="805"/>
      <c r="X445" s="805"/>
      <c r="Y445" s="805"/>
      <c r="Z445" s="805"/>
      <c r="AA445" s="805"/>
      <c r="AB445" s="805"/>
      <c r="AC445" s="805"/>
      <c r="AD445" s="805"/>
      <c r="AE445" s="805"/>
      <c r="AF445" s="805"/>
      <c r="AG445" s="805"/>
      <c r="AH445" s="805"/>
      <c r="AI445" s="805"/>
      <c r="AJ445" s="805"/>
      <c r="AK445" s="805"/>
      <c r="AL445" s="805"/>
      <c r="AM445" s="805"/>
      <c r="AN445" s="805"/>
      <c r="AO445" s="805"/>
      <c r="AP445" s="805"/>
      <c r="AQ445" s="805"/>
      <c r="AR445" s="805"/>
    </row>
    <row r="446" spans="4:44">
      <c r="D446" s="803"/>
      <c r="E446" s="803"/>
      <c r="F446" s="806"/>
      <c r="G446" s="804"/>
      <c r="H446" s="804"/>
      <c r="I446" s="805"/>
      <c r="J446" s="805"/>
      <c r="K446" s="805"/>
      <c r="L446" s="805"/>
      <c r="M446" s="805"/>
      <c r="N446" s="805"/>
      <c r="O446" s="805"/>
      <c r="P446" s="805"/>
      <c r="Q446" s="805"/>
      <c r="R446" s="805"/>
      <c r="S446" s="805"/>
      <c r="T446" s="805"/>
      <c r="U446" s="805"/>
      <c r="V446" s="805"/>
      <c r="W446" s="805"/>
      <c r="X446" s="805"/>
      <c r="Y446" s="805"/>
      <c r="Z446" s="805"/>
      <c r="AA446" s="805"/>
      <c r="AB446" s="805"/>
      <c r="AC446" s="805"/>
      <c r="AD446" s="805"/>
      <c r="AE446" s="805"/>
      <c r="AF446" s="805"/>
      <c r="AG446" s="805"/>
      <c r="AH446" s="805"/>
      <c r="AI446" s="805"/>
      <c r="AJ446" s="805"/>
      <c r="AK446" s="805"/>
      <c r="AL446" s="805"/>
      <c r="AM446" s="805"/>
      <c r="AN446" s="805"/>
      <c r="AO446" s="805"/>
      <c r="AP446" s="805"/>
      <c r="AQ446" s="805"/>
      <c r="AR446" s="805"/>
    </row>
    <row r="447" spans="4:44">
      <c r="D447" s="803"/>
      <c r="E447" s="803"/>
      <c r="F447" s="806"/>
      <c r="G447" s="804"/>
      <c r="H447" s="804"/>
      <c r="I447" s="805"/>
      <c r="J447" s="805"/>
      <c r="K447" s="805"/>
      <c r="L447" s="805"/>
      <c r="M447" s="805"/>
      <c r="N447" s="805"/>
      <c r="O447" s="805"/>
      <c r="P447" s="805"/>
      <c r="Q447" s="805"/>
      <c r="R447" s="805"/>
      <c r="S447" s="805"/>
      <c r="T447" s="805"/>
      <c r="U447" s="805"/>
      <c r="V447" s="805"/>
      <c r="W447" s="805"/>
      <c r="X447" s="805"/>
      <c r="Y447" s="805"/>
      <c r="Z447" s="805"/>
      <c r="AA447" s="805"/>
      <c r="AB447" s="805"/>
      <c r="AC447" s="805"/>
      <c r="AD447" s="805"/>
      <c r="AE447" s="805"/>
      <c r="AF447" s="805"/>
      <c r="AG447" s="805"/>
      <c r="AH447" s="805"/>
      <c r="AI447" s="805"/>
      <c r="AJ447" s="805"/>
      <c r="AK447" s="805"/>
      <c r="AL447" s="805"/>
      <c r="AM447" s="805"/>
      <c r="AN447" s="805"/>
      <c r="AO447" s="805"/>
      <c r="AP447" s="805"/>
      <c r="AQ447" s="805"/>
      <c r="AR447" s="805"/>
    </row>
    <row r="448" spans="4:44">
      <c r="D448" s="803"/>
      <c r="E448" s="803"/>
      <c r="F448" s="806"/>
      <c r="G448" s="804"/>
      <c r="H448" s="804"/>
      <c r="I448" s="805"/>
      <c r="J448" s="805"/>
      <c r="K448" s="805"/>
      <c r="L448" s="805"/>
      <c r="M448" s="805"/>
      <c r="N448" s="805"/>
      <c r="O448" s="805"/>
      <c r="P448" s="805"/>
      <c r="Q448" s="805"/>
      <c r="R448" s="805"/>
      <c r="S448" s="805"/>
      <c r="T448" s="805"/>
      <c r="U448" s="805"/>
      <c r="V448" s="805"/>
      <c r="W448" s="805"/>
      <c r="X448" s="805"/>
      <c r="Y448" s="805"/>
      <c r="Z448" s="805"/>
      <c r="AA448" s="805"/>
      <c r="AB448" s="805"/>
      <c r="AC448" s="805"/>
      <c r="AD448" s="805"/>
      <c r="AE448" s="805"/>
      <c r="AF448" s="805"/>
      <c r="AG448" s="805"/>
      <c r="AH448" s="805"/>
      <c r="AI448" s="805"/>
      <c r="AJ448" s="805"/>
      <c r="AK448" s="805"/>
      <c r="AL448" s="805"/>
      <c r="AM448" s="805"/>
      <c r="AN448" s="805"/>
      <c r="AO448" s="805"/>
      <c r="AP448" s="805"/>
      <c r="AQ448" s="805"/>
      <c r="AR448" s="805"/>
    </row>
    <row r="449" spans="4:44">
      <c r="D449" s="803"/>
      <c r="E449" s="803"/>
      <c r="F449" s="806"/>
      <c r="G449" s="804"/>
      <c r="H449" s="804"/>
      <c r="I449" s="805"/>
      <c r="J449" s="805"/>
      <c r="K449" s="805"/>
      <c r="L449" s="805"/>
      <c r="M449" s="805"/>
      <c r="N449" s="805"/>
      <c r="O449" s="805"/>
      <c r="P449" s="805"/>
      <c r="Q449" s="805"/>
      <c r="R449" s="805"/>
      <c r="S449" s="805"/>
      <c r="T449" s="805"/>
      <c r="U449" s="805"/>
      <c r="V449" s="805"/>
      <c r="W449" s="805"/>
      <c r="X449" s="805"/>
      <c r="Y449" s="805"/>
      <c r="Z449" s="805"/>
      <c r="AA449" s="805"/>
      <c r="AB449" s="805"/>
      <c r="AC449" s="805"/>
      <c r="AD449" s="805"/>
      <c r="AE449" s="805"/>
      <c r="AF449" s="805"/>
      <c r="AG449" s="805"/>
      <c r="AH449" s="805"/>
      <c r="AI449" s="805"/>
      <c r="AJ449" s="805"/>
      <c r="AK449" s="805"/>
      <c r="AL449" s="805"/>
      <c r="AM449" s="805"/>
      <c r="AN449" s="805"/>
      <c r="AO449" s="805"/>
      <c r="AP449" s="805"/>
      <c r="AQ449" s="805"/>
      <c r="AR449" s="805"/>
    </row>
    <row r="450" spans="4:44">
      <c r="D450" s="803"/>
      <c r="E450" s="803"/>
      <c r="F450" s="806"/>
      <c r="G450" s="804"/>
      <c r="H450" s="804"/>
      <c r="I450" s="805"/>
      <c r="J450" s="805"/>
      <c r="K450" s="805"/>
      <c r="L450" s="805"/>
      <c r="M450" s="805"/>
      <c r="N450" s="805"/>
      <c r="O450" s="805"/>
      <c r="P450" s="805"/>
      <c r="Q450" s="805"/>
      <c r="R450" s="805"/>
      <c r="S450" s="805"/>
      <c r="T450" s="805"/>
      <c r="U450" s="805"/>
      <c r="V450" s="805"/>
      <c r="W450" s="805"/>
      <c r="X450" s="805"/>
      <c r="Y450" s="805"/>
      <c r="Z450" s="805"/>
      <c r="AA450" s="805"/>
      <c r="AB450" s="805"/>
      <c r="AC450" s="805"/>
      <c r="AD450" s="805"/>
      <c r="AE450" s="805"/>
      <c r="AF450" s="805"/>
      <c r="AG450" s="805"/>
      <c r="AH450" s="805"/>
      <c r="AI450" s="805"/>
      <c r="AJ450" s="805"/>
      <c r="AK450" s="805"/>
      <c r="AL450" s="805"/>
      <c r="AM450" s="805"/>
      <c r="AN450" s="805"/>
      <c r="AO450" s="805"/>
      <c r="AP450" s="805"/>
      <c r="AQ450" s="805"/>
      <c r="AR450" s="805"/>
    </row>
    <row r="451" spans="4:44">
      <c r="D451" s="803"/>
      <c r="E451" s="803"/>
      <c r="F451" s="806"/>
      <c r="G451" s="804"/>
      <c r="H451" s="804"/>
      <c r="I451" s="805"/>
      <c r="J451" s="805"/>
      <c r="K451" s="805"/>
      <c r="L451" s="805"/>
      <c r="M451" s="805"/>
      <c r="N451" s="805"/>
      <c r="O451" s="805"/>
      <c r="P451" s="805"/>
      <c r="Q451" s="805"/>
      <c r="R451" s="805"/>
      <c r="S451" s="805"/>
      <c r="T451" s="805"/>
      <c r="U451" s="805"/>
      <c r="V451" s="805"/>
      <c r="W451" s="805"/>
      <c r="X451" s="805"/>
      <c r="Y451" s="805"/>
      <c r="Z451" s="805"/>
      <c r="AA451" s="805"/>
      <c r="AB451" s="805"/>
      <c r="AC451" s="805"/>
      <c r="AD451" s="805"/>
      <c r="AE451" s="805"/>
      <c r="AF451" s="805"/>
      <c r="AG451" s="805"/>
      <c r="AH451" s="805"/>
      <c r="AI451" s="805"/>
      <c r="AJ451" s="805"/>
      <c r="AK451" s="805"/>
      <c r="AL451" s="805"/>
      <c r="AM451" s="805"/>
      <c r="AN451" s="805"/>
      <c r="AO451" s="805"/>
      <c r="AP451" s="805"/>
      <c r="AQ451" s="805"/>
      <c r="AR451" s="805"/>
    </row>
    <row r="452" spans="4:44">
      <c r="D452" s="803"/>
      <c r="E452" s="803"/>
      <c r="F452" s="806"/>
      <c r="G452" s="804"/>
      <c r="H452" s="804"/>
      <c r="I452" s="805"/>
      <c r="J452" s="805"/>
      <c r="K452" s="805"/>
      <c r="L452" s="805"/>
      <c r="M452" s="805"/>
      <c r="N452" s="805"/>
      <c r="O452" s="805"/>
      <c r="P452" s="805"/>
      <c r="Q452" s="805"/>
      <c r="R452" s="805"/>
      <c r="S452" s="805"/>
      <c r="T452" s="805"/>
      <c r="U452" s="805"/>
      <c r="V452" s="805"/>
      <c r="W452" s="805"/>
      <c r="X452" s="805"/>
      <c r="Y452" s="805"/>
      <c r="Z452" s="805"/>
      <c r="AA452" s="805"/>
      <c r="AB452" s="805"/>
      <c r="AC452" s="805"/>
      <c r="AD452" s="805"/>
      <c r="AE452" s="805"/>
      <c r="AF452" s="805"/>
      <c r="AG452" s="805"/>
      <c r="AH452" s="805"/>
      <c r="AI452" s="805"/>
      <c r="AJ452" s="805"/>
      <c r="AK452" s="805"/>
      <c r="AL452" s="805"/>
      <c r="AM452" s="805"/>
      <c r="AN452" s="805"/>
      <c r="AO452" s="805"/>
      <c r="AP452" s="805"/>
      <c r="AQ452" s="805"/>
      <c r="AR452" s="805"/>
    </row>
    <row r="453" spans="4:44">
      <c r="D453" s="803"/>
      <c r="E453" s="803"/>
      <c r="F453" s="806"/>
      <c r="G453" s="804"/>
      <c r="H453" s="804"/>
      <c r="I453" s="805"/>
      <c r="J453" s="805"/>
      <c r="K453" s="805"/>
      <c r="L453" s="805"/>
      <c r="M453" s="805"/>
      <c r="N453" s="805"/>
      <c r="O453" s="805"/>
      <c r="P453" s="805"/>
      <c r="Q453" s="805"/>
      <c r="R453" s="805"/>
      <c r="S453" s="805"/>
      <c r="T453" s="805"/>
      <c r="U453" s="805"/>
      <c r="V453" s="805"/>
      <c r="W453" s="805"/>
      <c r="X453" s="805"/>
      <c r="Y453" s="805"/>
      <c r="Z453" s="805"/>
      <c r="AA453" s="805"/>
      <c r="AB453" s="805"/>
      <c r="AC453" s="805"/>
      <c r="AD453" s="805"/>
      <c r="AE453" s="805"/>
      <c r="AF453" s="805"/>
      <c r="AG453" s="805"/>
      <c r="AH453" s="805"/>
      <c r="AI453" s="805"/>
      <c r="AJ453" s="805"/>
      <c r="AK453" s="805"/>
      <c r="AL453" s="805"/>
      <c r="AM453" s="805"/>
      <c r="AN453" s="805"/>
      <c r="AO453" s="805"/>
      <c r="AP453" s="805"/>
      <c r="AQ453" s="805"/>
      <c r="AR453" s="805"/>
    </row>
    <row r="454" spans="4:44">
      <c r="D454" s="803"/>
      <c r="E454" s="803"/>
      <c r="F454" s="806"/>
      <c r="G454" s="804"/>
      <c r="H454" s="804"/>
      <c r="I454" s="805"/>
      <c r="J454" s="805"/>
      <c r="K454" s="805"/>
      <c r="L454" s="805"/>
      <c r="M454" s="805"/>
      <c r="N454" s="805"/>
      <c r="O454" s="805"/>
      <c r="P454" s="805"/>
      <c r="Q454" s="805"/>
      <c r="R454" s="805"/>
      <c r="S454" s="805"/>
      <c r="T454" s="805"/>
      <c r="U454" s="805"/>
      <c r="V454" s="805"/>
      <c r="W454" s="805"/>
      <c r="X454" s="805"/>
      <c r="Y454" s="805"/>
      <c r="Z454" s="805"/>
      <c r="AA454" s="805"/>
      <c r="AB454" s="805"/>
      <c r="AC454" s="805"/>
      <c r="AD454" s="805"/>
      <c r="AE454" s="805"/>
      <c r="AF454" s="805"/>
      <c r="AG454" s="805"/>
      <c r="AH454" s="805"/>
      <c r="AI454" s="805"/>
      <c r="AJ454" s="805"/>
      <c r="AK454" s="805"/>
      <c r="AL454" s="805"/>
      <c r="AM454" s="805"/>
      <c r="AN454" s="805"/>
      <c r="AO454" s="805"/>
      <c r="AP454" s="805"/>
      <c r="AQ454" s="805"/>
      <c r="AR454" s="805"/>
    </row>
    <row r="455" spans="4:44">
      <c r="D455" s="803"/>
      <c r="E455" s="803"/>
      <c r="F455" s="806"/>
      <c r="G455" s="804"/>
      <c r="H455" s="804"/>
      <c r="I455" s="805"/>
      <c r="J455" s="805"/>
      <c r="K455" s="805"/>
      <c r="L455" s="805"/>
      <c r="M455" s="805"/>
      <c r="N455" s="805"/>
      <c r="O455" s="805"/>
      <c r="P455" s="805"/>
      <c r="Q455" s="805"/>
      <c r="R455" s="805"/>
      <c r="S455" s="805"/>
      <c r="T455" s="805"/>
      <c r="U455" s="805"/>
      <c r="V455" s="805"/>
      <c r="W455" s="805"/>
      <c r="X455" s="805"/>
      <c r="Y455" s="805"/>
      <c r="Z455" s="805"/>
      <c r="AA455" s="805"/>
      <c r="AB455" s="805"/>
      <c r="AC455" s="805"/>
      <c r="AD455" s="805"/>
      <c r="AE455" s="805"/>
      <c r="AF455" s="805"/>
      <c r="AG455" s="805"/>
      <c r="AH455" s="805"/>
      <c r="AI455" s="805"/>
      <c r="AJ455" s="805"/>
      <c r="AK455" s="805"/>
      <c r="AL455" s="805"/>
      <c r="AM455" s="805"/>
      <c r="AN455" s="805"/>
      <c r="AO455" s="805"/>
      <c r="AP455" s="805"/>
      <c r="AQ455" s="805"/>
      <c r="AR455" s="805"/>
    </row>
    <row r="456" spans="4:44">
      <c r="D456" s="803"/>
      <c r="E456" s="803"/>
      <c r="F456" s="806"/>
      <c r="G456" s="804"/>
      <c r="H456" s="804"/>
      <c r="I456" s="805"/>
      <c r="J456" s="805"/>
      <c r="K456" s="805"/>
      <c r="L456" s="805"/>
      <c r="M456" s="805"/>
      <c r="N456" s="805"/>
      <c r="O456" s="805"/>
      <c r="P456" s="805"/>
      <c r="Q456" s="805"/>
      <c r="R456" s="805"/>
      <c r="S456" s="805"/>
      <c r="T456" s="805"/>
      <c r="U456" s="805"/>
      <c r="V456" s="805"/>
      <c r="W456" s="805"/>
      <c r="X456" s="805"/>
      <c r="Y456" s="805"/>
      <c r="Z456" s="805"/>
      <c r="AA456" s="805"/>
      <c r="AB456" s="805"/>
      <c r="AC456" s="805"/>
      <c r="AD456" s="805"/>
      <c r="AE456" s="805"/>
      <c r="AF456" s="805"/>
      <c r="AG456" s="805"/>
      <c r="AH456" s="805"/>
      <c r="AI456" s="805"/>
      <c r="AJ456" s="805"/>
      <c r="AK456" s="805"/>
      <c r="AL456" s="805"/>
      <c r="AM456" s="805"/>
      <c r="AN456" s="805"/>
      <c r="AO456" s="805"/>
      <c r="AP456" s="805"/>
      <c r="AQ456" s="805"/>
      <c r="AR456" s="805"/>
    </row>
    <row r="457" spans="4:44">
      <c r="D457" s="803"/>
      <c r="E457" s="803"/>
      <c r="F457" s="806"/>
      <c r="G457" s="804"/>
      <c r="H457" s="804"/>
      <c r="I457" s="805"/>
      <c r="J457" s="805"/>
      <c r="K457" s="805"/>
      <c r="L457" s="805"/>
      <c r="M457" s="805"/>
      <c r="N457" s="805"/>
      <c r="O457" s="805"/>
      <c r="P457" s="805"/>
      <c r="Q457" s="805"/>
      <c r="R457" s="805"/>
      <c r="S457" s="805"/>
      <c r="T457" s="805"/>
      <c r="U457" s="805"/>
      <c r="V457" s="805"/>
      <c r="W457" s="805"/>
      <c r="X457" s="805"/>
      <c r="Y457" s="805"/>
      <c r="Z457" s="805"/>
      <c r="AA457" s="805"/>
      <c r="AB457" s="805"/>
      <c r="AC457" s="805"/>
      <c r="AD457" s="805"/>
      <c r="AE457" s="805"/>
      <c r="AF457" s="805"/>
      <c r="AG457" s="805"/>
      <c r="AH457" s="805"/>
      <c r="AI457" s="805"/>
      <c r="AJ457" s="805"/>
      <c r="AK457" s="805"/>
      <c r="AL457" s="805"/>
      <c r="AM457" s="805"/>
      <c r="AN457" s="805"/>
      <c r="AO457" s="805"/>
      <c r="AP457" s="805"/>
      <c r="AQ457" s="805"/>
      <c r="AR457" s="805"/>
    </row>
    <row r="458" spans="4:44">
      <c r="D458" s="803"/>
      <c r="E458" s="803"/>
      <c r="F458" s="806"/>
      <c r="G458" s="804"/>
      <c r="H458" s="804"/>
      <c r="I458" s="805"/>
      <c r="J458" s="805"/>
      <c r="K458" s="805"/>
      <c r="L458" s="805"/>
      <c r="M458" s="805"/>
      <c r="N458" s="805"/>
      <c r="O458" s="805"/>
      <c r="P458" s="805"/>
      <c r="Q458" s="805"/>
      <c r="R458" s="805"/>
      <c r="S458" s="805"/>
      <c r="T458" s="805"/>
      <c r="U458" s="805"/>
      <c r="V458" s="805"/>
      <c r="W458" s="805"/>
      <c r="X458" s="805"/>
      <c r="Y458" s="805"/>
      <c r="Z458" s="805"/>
      <c r="AA458" s="805"/>
      <c r="AB458" s="805"/>
      <c r="AC458" s="805"/>
      <c r="AD458" s="805"/>
      <c r="AE458" s="805"/>
      <c r="AF458" s="805"/>
      <c r="AG458" s="805"/>
      <c r="AH458" s="805"/>
      <c r="AI458" s="805"/>
      <c r="AJ458" s="805"/>
      <c r="AK458" s="805"/>
      <c r="AL458" s="805"/>
      <c r="AM458" s="805"/>
      <c r="AN458" s="805"/>
      <c r="AO458" s="805"/>
      <c r="AP458" s="805"/>
      <c r="AQ458" s="805"/>
      <c r="AR458" s="805"/>
    </row>
    <row r="459" spans="4:44">
      <c r="D459" s="803"/>
      <c r="E459" s="803"/>
      <c r="F459" s="806"/>
      <c r="G459" s="804"/>
      <c r="H459" s="804"/>
      <c r="I459" s="805"/>
      <c r="J459" s="805"/>
      <c r="K459" s="805"/>
      <c r="L459" s="805"/>
      <c r="M459" s="805"/>
      <c r="N459" s="805"/>
      <c r="O459" s="805"/>
      <c r="P459" s="805"/>
      <c r="Q459" s="805"/>
      <c r="R459" s="805"/>
      <c r="S459" s="805"/>
      <c r="T459" s="805"/>
      <c r="U459" s="805"/>
      <c r="V459" s="805"/>
      <c r="W459" s="805"/>
      <c r="X459" s="805"/>
      <c r="Y459" s="805"/>
      <c r="Z459" s="805"/>
      <c r="AA459" s="805"/>
      <c r="AB459" s="805"/>
      <c r="AC459" s="805"/>
      <c r="AD459" s="805"/>
      <c r="AE459" s="805"/>
      <c r="AF459" s="805"/>
      <c r="AG459" s="805"/>
      <c r="AH459" s="805"/>
      <c r="AI459" s="805"/>
      <c r="AJ459" s="805"/>
      <c r="AK459" s="805"/>
      <c r="AL459" s="805"/>
      <c r="AM459" s="805"/>
      <c r="AN459" s="805"/>
      <c r="AO459" s="805"/>
      <c r="AP459" s="805"/>
      <c r="AQ459" s="805"/>
      <c r="AR459" s="805"/>
    </row>
    <row r="460" spans="4:44">
      <c r="D460" s="803"/>
      <c r="E460" s="803"/>
      <c r="F460" s="806"/>
      <c r="G460" s="804"/>
      <c r="H460" s="804"/>
      <c r="I460" s="805"/>
      <c r="J460" s="805"/>
      <c r="K460" s="805"/>
      <c r="L460" s="805"/>
      <c r="M460" s="805"/>
      <c r="N460" s="805"/>
      <c r="O460" s="805"/>
      <c r="P460" s="805"/>
      <c r="Q460" s="805"/>
      <c r="R460" s="805"/>
      <c r="S460" s="805"/>
      <c r="T460" s="805"/>
      <c r="U460" s="805"/>
      <c r="V460" s="805"/>
      <c r="W460" s="805"/>
      <c r="X460" s="805"/>
      <c r="Y460" s="805"/>
      <c r="Z460" s="805"/>
      <c r="AA460" s="805"/>
      <c r="AB460" s="805"/>
      <c r="AC460" s="805"/>
      <c r="AD460" s="805"/>
      <c r="AE460" s="805"/>
      <c r="AF460" s="805"/>
      <c r="AG460" s="805"/>
      <c r="AH460" s="805"/>
      <c r="AI460" s="805"/>
      <c r="AJ460" s="805"/>
      <c r="AK460" s="805"/>
      <c r="AL460" s="805"/>
      <c r="AM460" s="805"/>
      <c r="AN460" s="805"/>
      <c r="AO460" s="805"/>
      <c r="AP460" s="805"/>
      <c r="AQ460" s="805"/>
      <c r="AR460" s="805"/>
    </row>
    <row r="461" spans="4:44">
      <c r="D461" s="803"/>
      <c r="E461" s="803"/>
      <c r="F461" s="806"/>
      <c r="G461" s="804"/>
      <c r="H461" s="804"/>
      <c r="I461" s="805"/>
      <c r="J461" s="805"/>
      <c r="K461" s="805"/>
      <c r="L461" s="805"/>
      <c r="M461" s="805"/>
      <c r="N461" s="805"/>
      <c r="O461" s="805"/>
      <c r="P461" s="805"/>
      <c r="Q461" s="805"/>
      <c r="R461" s="805"/>
      <c r="S461" s="805"/>
      <c r="T461" s="805"/>
      <c r="U461" s="805"/>
      <c r="V461" s="805"/>
      <c r="W461" s="805"/>
      <c r="X461" s="805"/>
      <c r="Y461" s="805"/>
      <c r="Z461" s="805"/>
      <c r="AA461" s="805"/>
      <c r="AB461" s="805"/>
      <c r="AC461" s="805"/>
      <c r="AD461" s="805"/>
      <c r="AE461" s="805"/>
      <c r="AF461" s="805"/>
      <c r="AG461" s="805"/>
      <c r="AH461" s="805"/>
      <c r="AI461" s="805"/>
      <c r="AJ461" s="805"/>
      <c r="AK461" s="805"/>
      <c r="AL461" s="805"/>
      <c r="AM461" s="805"/>
      <c r="AN461" s="805"/>
      <c r="AO461" s="805"/>
      <c r="AP461" s="805"/>
      <c r="AQ461" s="805"/>
      <c r="AR461" s="805"/>
    </row>
    <row r="462" spans="4:44">
      <c r="D462" s="803"/>
      <c r="E462" s="803"/>
      <c r="F462" s="806"/>
      <c r="G462" s="804"/>
      <c r="H462" s="804"/>
      <c r="I462" s="805"/>
      <c r="J462" s="805"/>
      <c r="K462" s="805"/>
      <c r="L462" s="805"/>
      <c r="M462" s="805"/>
      <c r="N462" s="805"/>
      <c r="O462" s="805"/>
      <c r="P462" s="805"/>
      <c r="Q462" s="805"/>
      <c r="R462" s="805"/>
      <c r="S462" s="805"/>
      <c r="T462" s="805"/>
      <c r="U462" s="805"/>
      <c r="V462" s="805"/>
      <c r="W462" s="805"/>
      <c r="X462" s="805"/>
      <c r="Y462" s="805"/>
      <c r="Z462" s="805"/>
      <c r="AA462" s="805"/>
      <c r="AB462" s="805"/>
      <c r="AC462" s="805"/>
      <c r="AD462" s="805"/>
      <c r="AE462" s="805"/>
      <c r="AF462" s="805"/>
      <c r="AG462" s="805"/>
      <c r="AH462" s="805"/>
      <c r="AI462" s="805"/>
      <c r="AJ462" s="805"/>
      <c r="AK462" s="805"/>
      <c r="AL462" s="805"/>
      <c r="AM462" s="805"/>
      <c r="AN462" s="805"/>
      <c r="AO462" s="805"/>
      <c r="AP462" s="805"/>
      <c r="AQ462" s="805"/>
      <c r="AR462" s="805"/>
    </row>
    <row r="463" spans="4:44">
      <c r="D463" s="803"/>
      <c r="E463" s="803"/>
      <c r="F463" s="806"/>
      <c r="G463" s="804"/>
      <c r="H463" s="804"/>
      <c r="I463" s="805"/>
      <c r="J463" s="805"/>
      <c r="K463" s="805"/>
      <c r="L463" s="805"/>
      <c r="M463" s="805"/>
      <c r="N463" s="805"/>
      <c r="O463" s="805"/>
      <c r="P463" s="805"/>
      <c r="Q463" s="805"/>
      <c r="R463" s="805"/>
      <c r="S463" s="805"/>
      <c r="T463" s="805"/>
      <c r="U463" s="805"/>
      <c r="V463" s="805"/>
      <c r="W463" s="805"/>
      <c r="X463" s="805"/>
      <c r="Y463" s="805"/>
      <c r="Z463" s="805"/>
      <c r="AA463" s="805"/>
      <c r="AB463" s="805"/>
      <c r="AC463" s="805"/>
      <c r="AD463" s="805"/>
      <c r="AE463" s="805"/>
      <c r="AF463" s="805"/>
      <c r="AG463" s="805"/>
      <c r="AH463" s="805"/>
      <c r="AI463" s="805"/>
      <c r="AJ463" s="805"/>
      <c r="AK463" s="805"/>
      <c r="AL463" s="805"/>
      <c r="AM463" s="805"/>
      <c r="AN463" s="805"/>
      <c r="AO463" s="805"/>
      <c r="AP463" s="805"/>
      <c r="AQ463" s="805"/>
      <c r="AR463" s="805"/>
    </row>
    <row r="464" spans="4:44">
      <c r="D464" s="803"/>
      <c r="E464" s="803"/>
      <c r="F464" s="806"/>
      <c r="G464" s="804"/>
      <c r="H464" s="804"/>
      <c r="I464" s="805"/>
      <c r="J464" s="805"/>
      <c r="K464" s="805"/>
      <c r="L464" s="805"/>
      <c r="M464" s="805"/>
      <c r="N464" s="805"/>
      <c r="O464" s="805"/>
      <c r="P464" s="805"/>
      <c r="Q464" s="805"/>
      <c r="R464" s="805"/>
      <c r="S464" s="805"/>
      <c r="T464" s="805"/>
      <c r="U464" s="805"/>
      <c r="V464" s="805"/>
      <c r="W464" s="805"/>
      <c r="X464" s="805"/>
      <c r="Y464" s="805"/>
      <c r="Z464" s="805"/>
      <c r="AA464" s="805"/>
      <c r="AB464" s="805"/>
      <c r="AC464" s="805"/>
      <c r="AD464" s="805"/>
      <c r="AE464" s="805"/>
      <c r="AF464" s="805"/>
      <c r="AG464" s="805"/>
      <c r="AH464" s="805"/>
      <c r="AI464" s="805"/>
      <c r="AJ464" s="805"/>
      <c r="AK464" s="805"/>
      <c r="AL464" s="805"/>
      <c r="AM464" s="805"/>
      <c r="AN464" s="805"/>
      <c r="AO464" s="805"/>
      <c r="AP464" s="805"/>
      <c r="AQ464" s="805"/>
      <c r="AR464" s="805"/>
    </row>
    <row r="465" spans="4:44">
      <c r="D465" s="803"/>
      <c r="E465" s="803"/>
      <c r="F465" s="806"/>
      <c r="G465" s="804"/>
      <c r="H465" s="804"/>
      <c r="I465" s="805"/>
      <c r="J465" s="805"/>
      <c r="K465" s="805"/>
      <c r="L465" s="805"/>
      <c r="M465" s="805"/>
      <c r="N465" s="805"/>
      <c r="O465" s="805"/>
      <c r="P465" s="805"/>
      <c r="Q465" s="805"/>
      <c r="R465" s="805"/>
      <c r="S465" s="805"/>
      <c r="T465" s="805"/>
      <c r="U465" s="805"/>
      <c r="V465" s="805"/>
      <c r="W465" s="805"/>
      <c r="X465" s="805"/>
      <c r="Y465" s="805"/>
      <c r="Z465" s="805"/>
      <c r="AA465" s="805"/>
      <c r="AB465" s="805"/>
      <c r="AC465" s="805"/>
      <c r="AD465" s="805"/>
      <c r="AE465" s="805"/>
      <c r="AF465" s="805"/>
      <c r="AG465" s="805"/>
      <c r="AH465" s="805"/>
      <c r="AI465" s="805"/>
      <c r="AJ465" s="805"/>
      <c r="AK465" s="805"/>
      <c r="AL465" s="805"/>
      <c r="AM465" s="805"/>
      <c r="AN465" s="805"/>
      <c r="AO465" s="805"/>
      <c r="AP465" s="805"/>
      <c r="AQ465" s="805"/>
      <c r="AR465" s="805"/>
    </row>
    <row r="466" spans="4:44">
      <c r="D466" s="803"/>
      <c r="E466" s="803"/>
      <c r="F466" s="806"/>
      <c r="G466" s="804"/>
      <c r="H466" s="804"/>
      <c r="I466" s="805"/>
      <c r="J466" s="805"/>
      <c r="K466" s="805"/>
      <c r="L466" s="805"/>
      <c r="M466" s="805"/>
      <c r="N466" s="805"/>
      <c r="O466" s="805"/>
      <c r="P466" s="805"/>
      <c r="Q466" s="805"/>
      <c r="R466" s="805"/>
      <c r="S466" s="805"/>
      <c r="T466" s="805"/>
      <c r="U466" s="805"/>
      <c r="V466" s="805"/>
      <c r="W466" s="805"/>
      <c r="X466" s="805"/>
      <c r="Y466" s="805"/>
      <c r="Z466" s="805"/>
      <c r="AA466" s="805"/>
      <c r="AB466" s="805"/>
      <c r="AC466" s="805"/>
      <c r="AD466" s="805"/>
      <c r="AE466" s="805"/>
      <c r="AF466" s="805"/>
      <c r="AG466" s="805"/>
      <c r="AH466" s="805"/>
      <c r="AI466" s="805"/>
      <c r="AJ466" s="805"/>
      <c r="AK466" s="805"/>
      <c r="AL466" s="805"/>
      <c r="AM466" s="805"/>
      <c r="AN466" s="805"/>
      <c r="AO466" s="805"/>
      <c r="AP466" s="805"/>
      <c r="AQ466" s="805"/>
      <c r="AR466" s="805"/>
    </row>
    <row r="467" spans="4:44">
      <c r="D467" s="803"/>
      <c r="E467" s="803"/>
      <c r="F467" s="806"/>
      <c r="G467" s="804"/>
      <c r="H467" s="804"/>
      <c r="I467" s="805"/>
      <c r="J467" s="805"/>
      <c r="K467" s="805"/>
      <c r="L467" s="805"/>
      <c r="M467" s="805"/>
      <c r="N467" s="805"/>
      <c r="O467" s="805"/>
      <c r="P467" s="805"/>
      <c r="Q467" s="805"/>
      <c r="R467" s="805"/>
      <c r="S467" s="805"/>
      <c r="T467" s="805"/>
      <c r="U467" s="805"/>
      <c r="V467" s="805"/>
      <c r="W467" s="805"/>
      <c r="X467" s="805"/>
      <c r="Y467" s="805"/>
      <c r="Z467" s="805"/>
      <c r="AA467" s="805"/>
      <c r="AB467" s="805"/>
      <c r="AC467" s="805"/>
      <c r="AD467" s="805"/>
      <c r="AE467" s="805"/>
      <c r="AF467" s="805"/>
      <c r="AG467" s="805"/>
      <c r="AH467" s="805"/>
      <c r="AI467" s="805"/>
      <c r="AJ467" s="805"/>
      <c r="AK467" s="805"/>
      <c r="AL467" s="805"/>
      <c r="AM467" s="805"/>
      <c r="AN467" s="805"/>
      <c r="AO467" s="805"/>
      <c r="AP467" s="805"/>
      <c r="AQ467" s="805"/>
      <c r="AR467" s="805"/>
    </row>
    <row r="468" spans="4:44">
      <c r="D468" s="803"/>
      <c r="E468" s="803"/>
      <c r="F468" s="806"/>
      <c r="G468" s="804"/>
      <c r="H468" s="804"/>
      <c r="I468" s="805"/>
      <c r="J468" s="805"/>
      <c r="K468" s="805"/>
      <c r="L468" s="805"/>
      <c r="M468" s="805"/>
      <c r="N468" s="805"/>
      <c r="O468" s="805"/>
      <c r="P468" s="805"/>
      <c r="Q468" s="805"/>
      <c r="R468" s="805"/>
      <c r="S468" s="805"/>
      <c r="T468" s="805"/>
      <c r="U468" s="805"/>
      <c r="V468" s="805"/>
      <c r="W468" s="805"/>
      <c r="X468" s="805"/>
      <c r="Y468" s="805"/>
      <c r="Z468" s="805"/>
      <c r="AA468" s="805"/>
      <c r="AB468" s="805"/>
      <c r="AC468" s="805"/>
      <c r="AD468" s="805"/>
      <c r="AE468" s="805"/>
      <c r="AF468" s="805"/>
      <c r="AG468" s="805"/>
      <c r="AH468" s="805"/>
      <c r="AI468" s="805"/>
      <c r="AJ468" s="805"/>
      <c r="AK468" s="805"/>
      <c r="AL468" s="805"/>
      <c r="AM468" s="805"/>
      <c r="AN468" s="805"/>
      <c r="AO468" s="805"/>
      <c r="AP468" s="805"/>
      <c r="AQ468" s="805"/>
      <c r="AR468" s="805"/>
    </row>
    <row r="469" spans="4:44">
      <c r="D469" s="803"/>
      <c r="E469" s="803"/>
      <c r="F469" s="806"/>
      <c r="G469" s="804"/>
      <c r="H469" s="804"/>
      <c r="I469" s="805"/>
      <c r="J469" s="805"/>
      <c r="K469" s="805"/>
      <c r="L469" s="805"/>
      <c r="M469" s="805"/>
      <c r="N469" s="805"/>
      <c r="O469" s="805"/>
      <c r="P469" s="805"/>
      <c r="Q469" s="805"/>
      <c r="R469" s="805"/>
      <c r="S469" s="805"/>
      <c r="T469" s="805"/>
      <c r="U469" s="805"/>
      <c r="V469" s="805"/>
      <c r="W469" s="805"/>
      <c r="X469" s="805"/>
      <c r="Y469" s="805"/>
      <c r="Z469" s="805"/>
      <c r="AA469" s="805"/>
      <c r="AB469" s="805"/>
      <c r="AC469" s="805"/>
      <c r="AD469" s="805"/>
      <c r="AE469" s="805"/>
      <c r="AF469" s="805"/>
      <c r="AG469" s="805"/>
      <c r="AH469" s="805"/>
      <c r="AI469" s="805"/>
      <c r="AJ469" s="805"/>
      <c r="AK469" s="805"/>
      <c r="AL469" s="805"/>
      <c r="AM469" s="805"/>
      <c r="AN469" s="805"/>
      <c r="AO469" s="805"/>
      <c r="AP469" s="805"/>
      <c r="AQ469" s="805"/>
      <c r="AR469" s="805"/>
    </row>
    <row r="470" spans="4:44">
      <c r="D470" s="803"/>
      <c r="E470" s="803"/>
      <c r="F470" s="806"/>
      <c r="G470" s="804"/>
      <c r="H470" s="804"/>
      <c r="I470" s="805"/>
      <c r="J470" s="805"/>
      <c r="K470" s="805"/>
      <c r="L470" s="805"/>
      <c r="M470" s="805"/>
      <c r="N470" s="805"/>
      <c r="O470" s="805"/>
      <c r="P470" s="805"/>
      <c r="Q470" s="805"/>
      <c r="R470" s="805"/>
      <c r="S470" s="805"/>
      <c r="T470" s="805"/>
      <c r="U470" s="805"/>
      <c r="V470" s="805"/>
      <c r="W470" s="805"/>
      <c r="X470" s="805"/>
      <c r="Y470" s="805"/>
      <c r="Z470" s="805"/>
      <c r="AA470" s="805"/>
      <c r="AB470" s="805"/>
      <c r="AC470" s="805"/>
      <c r="AD470" s="805"/>
      <c r="AE470" s="805"/>
      <c r="AF470" s="805"/>
      <c r="AG470" s="805"/>
      <c r="AH470" s="805"/>
      <c r="AI470" s="805"/>
      <c r="AJ470" s="805"/>
      <c r="AK470" s="805"/>
      <c r="AL470" s="805"/>
      <c r="AM470" s="805"/>
      <c r="AN470" s="805"/>
      <c r="AO470" s="805"/>
      <c r="AP470" s="805"/>
      <c r="AQ470" s="805"/>
      <c r="AR470" s="805"/>
    </row>
    <row r="471" spans="4:44">
      <c r="D471" s="803"/>
      <c r="E471" s="803"/>
      <c r="F471" s="806"/>
      <c r="G471" s="804"/>
      <c r="H471" s="804"/>
      <c r="I471" s="805"/>
      <c r="J471" s="805"/>
      <c r="K471" s="805"/>
      <c r="L471" s="805"/>
      <c r="M471" s="805"/>
      <c r="N471" s="805"/>
      <c r="O471" s="805"/>
      <c r="P471" s="805"/>
      <c r="Q471" s="805"/>
      <c r="R471" s="805"/>
      <c r="S471" s="805"/>
      <c r="T471" s="805"/>
      <c r="U471" s="805"/>
      <c r="V471" s="805"/>
      <c r="W471" s="805"/>
      <c r="X471" s="805"/>
      <c r="Y471" s="805"/>
      <c r="Z471" s="805"/>
      <c r="AA471" s="805"/>
      <c r="AB471" s="805"/>
      <c r="AC471" s="805"/>
      <c r="AD471" s="805"/>
      <c r="AE471" s="805"/>
      <c r="AF471" s="805"/>
      <c r="AG471" s="805"/>
      <c r="AH471" s="805"/>
      <c r="AI471" s="805"/>
      <c r="AJ471" s="805"/>
      <c r="AK471" s="805"/>
      <c r="AL471" s="805"/>
      <c r="AM471" s="805"/>
      <c r="AN471" s="805"/>
      <c r="AO471" s="805"/>
      <c r="AP471" s="805"/>
      <c r="AQ471" s="805"/>
      <c r="AR471" s="805"/>
    </row>
    <row r="472" spans="4:44">
      <c r="D472" s="803"/>
      <c r="E472" s="803"/>
      <c r="F472" s="806"/>
      <c r="G472" s="804"/>
      <c r="H472" s="804"/>
      <c r="I472" s="805"/>
      <c r="J472" s="805"/>
      <c r="K472" s="805"/>
      <c r="L472" s="805"/>
      <c r="M472" s="805"/>
      <c r="N472" s="805"/>
      <c r="O472" s="805"/>
      <c r="P472" s="805"/>
      <c r="Q472" s="805"/>
      <c r="R472" s="805"/>
      <c r="S472" s="805"/>
      <c r="T472" s="805"/>
      <c r="U472" s="805"/>
      <c r="V472" s="805"/>
      <c r="W472" s="805"/>
      <c r="X472" s="805"/>
      <c r="Y472" s="805"/>
      <c r="Z472" s="805"/>
      <c r="AA472" s="805"/>
      <c r="AB472" s="805"/>
      <c r="AC472" s="805"/>
      <c r="AD472" s="805"/>
      <c r="AE472" s="805"/>
      <c r="AF472" s="805"/>
      <c r="AG472" s="805"/>
      <c r="AH472" s="805"/>
      <c r="AI472" s="805"/>
      <c r="AJ472" s="805"/>
      <c r="AK472" s="805"/>
      <c r="AL472" s="805"/>
      <c r="AM472" s="805"/>
      <c r="AN472" s="805"/>
      <c r="AO472" s="805"/>
      <c r="AP472" s="805"/>
      <c r="AQ472" s="805"/>
      <c r="AR472" s="805"/>
    </row>
    <row r="473" spans="4:44">
      <c r="D473" s="803"/>
      <c r="E473" s="803"/>
      <c r="F473" s="806"/>
      <c r="G473" s="804"/>
      <c r="H473" s="804"/>
      <c r="I473" s="805"/>
      <c r="J473" s="805"/>
      <c r="K473" s="805"/>
      <c r="L473" s="805"/>
      <c r="M473" s="805"/>
      <c r="N473" s="805"/>
      <c r="O473" s="805"/>
      <c r="P473" s="805"/>
      <c r="Q473" s="805"/>
      <c r="R473" s="805"/>
      <c r="S473" s="805"/>
      <c r="T473" s="805"/>
      <c r="U473" s="805"/>
      <c r="V473" s="805"/>
      <c r="W473" s="805"/>
      <c r="X473" s="805"/>
      <c r="Y473" s="805"/>
      <c r="Z473" s="805"/>
      <c r="AA473" s="805"/>
      <c r="AB473" s="805"/>
      <c r="AC473" s="805"/>
      <c r="AD473" s="805"/>
      <c r="AE473" s="805"/>
      <c r="AF473" s="805"/>
      <c r="AG473" s="805"/>
      <c r="AH473" s="805"/>
      <c r="AI473" s="805"/>
      <c r="AJ473" s="805"/>
      <c r="AK473" s="805"/>
      <c r="AL473" s="805"/>
      <c r="AM473" s="805"/>
      <c r="AN473" s="805"/>
      <c r="AO473" s="805"/>
      <c r="AP473" s="805"/>
      <c r="AQ473" s="805"/>
      <c r="AR473" s="805"/>
    </row>
    <row r="474" spans="4:44">
      <c r="D474" s="803"/>
      <c r="E474" s="803"/>
      <c r="F474" s="806"/>
      <c r="G474" s="804"/>
      <c r="H474" s="804"/>
      <c r="I474" s="805"/>
      <c r="J474" s="805"/>
      <c r="K474" s="805"/>
      <c r="L474" s="805"/>
      <c r="M474" s="805"/>
      <c r="N474" s="805"/>
      <c r="O474" s="805"/>
      <c r="P474" s="805"/>
      <c r="Q474" s="805"/>
      <c r="R474" s="805"/>
      <c r="S474" s="805"/>
      <c r="T474" s="805"/>
      <c r="U474" s="805"/>
      <c r="V474" s="805"/>
      <c r="W474" s="805"/>
      <c r="X474" s="805"/>
      <c r="Y474" s="805"/>
      <c r="Z474" s="805"/>
      <c r="AA474" s="805"/>
      <c r="AB474" s="805"/>
      <c r="AC474" s="805"/>
      <c r="AD474" s="805"/>
      <c r="AE474" s="805"/>
      <c r="AF474" s="805"/>
      <c r="AG474" s="805"/>
      <c r="AH474" s="805"/>
      <c r="AI474" s="805"/>
      <c r="AJ474" s="805"/>
      <c r="AK474" s="805"/>
      <c r="AL474" s="805"/>
      <c r="AM474" s="805"/>
      <c r="AN474" s="805"/>
      <c r="AO474" s="805"/>
      <c r="AP474" s="805"/>
      <c r="AQ474" s="805"/>
      <c r="AR474" s="805"/>
    </row>
    <row r="475" spans="4:44">
      <c r="D475" s="803"/>
      <c r="E475" s="803"/>
      <c r="F475" s="806"/>
      <c r="G475" s="804"/>
      <c r="H475" s="804"/>
      <c r="I475" s="805"/>
      <c r="J475" s="805"/>
      <c r="K475" s="805"/>
      <c r="L475" s="805"/>
      <c r="M475" s="805"/>
      <c r="N475" s="805"/>
      <c r="O475" s="805"/>
      <c r="P475" s="805"/>
      <c r="Q475" s="805"/>
      <c r="R475" s="805"/>
      <c r="S475" s="805"/>
      <c r="T475" s="805"/>
      <c r="U475" s="805"/>
      <c r="V475" s="805"/>
      <c r="W475" s="805"/>
      <c r="X475" s="805"/>
      <c r="Y475" s="805"/>
      <c r="Z475" s="805"/>
      <c r="AA475" s="805"/>
      <c r="AB475" s="805"/>
      <c r="AC475" s="805"/>
      <c r="AD475" s="805"/>
      <c r="AE475" s="805"/>
      <c r="AF475" s="805"/>
      <c r="AG475" s="805"/>
      <c r="AH475" s="805"/>
      <c r="AI475" s="805"/>
      <c r="AJ475" s="805"/>
      <c r="AK475" s="805"/>
      <c r="AL475" s="805"/>
      <c r="AM475" s="805"/>
      <c r="AN475" s="805"/>
      <c r="AO475" s="805"/>
      <c r="AP475" s="805"/>
      <c r="AQ475" s="805"/>
      <c r="AR475" s="805"/>
    </row>
    <row r="476" spans="4:44">
      <c r="D476" s="803"/>
      <c r="E476" s="803"/>
      <c r="F476" s="806"/>
      <c r="G476" s="804"/>
      <c r="H476" s="804"/>
      <c r="I476" s="805"/>
      <c r="J476" s="805"/>
      <c r="K476" s="805"/>
      <c r="L476" s="805"/>
      <c r="M476" s="805"/>
      <c r="N476" s="805"/>
      <c r="O476" s="805"/>
      <c r="P476" s="805"/>
      <c r="Q476" s="805"/>
      <c r="R476" s="805"/>
      <c r="S476" s="805"/>
      <c r="T476" s="805"/>
      <c r="U476" s="805"/>
      <c r="V476" s="805"/>
      <c r="W476" s="805"/>
      <c r="X476" s="805"/>
      <c r="Y476" s="805"/>
      <c r="Z476" s="805"/>
      <c r="AA476" s="805"/>
      <c r="AB476" s="805"/>
      <c r="AC476" s="805"/>
      <c r="AD476" s="805"/>
      <c r="AE476" s="805"/>
      <c r="AF476" s="805"/>
      <c r="AG476" s="805"/>
      <c r="AH476" s="805"/>
      <c r="AI476" s="805"/>
      <c r="AJ476" s="805"/>
      <c r="AK476" s="805"/>
      <c r="AL476" s="805"/>
      <c r="AM476" s="805"/>
      <c r="AN476" s="805"/>
      <c r="AO476" s="805"/>
      <c r="AP476" s="805"/>
      <c r="AQ476" s="805"/>
      <c r="AR476" s="805"/>
    </row>
    <row r="477" spans="4:44">
      <c r="D477" s="803"/>
      <c r="E477" s="803"/>
      <c r="F477" s="806"/>
      <c r="G477" s="804"/>
      <c r="H477" s="804"/>
      <c r="I477" s="805"/>
      <c r="J477" s="805"/>
      <c r="K477" s="805"/>
      <c r="L477" s="805"/>
      <c r="M477" s="805"/>
      <c r="N477" s="805"/>
      <c r="O477" s="805"/>
      <c r="P477" s="805"/>
      <c r="Q477" s="805"/>
      <c r="R477" s="805"/>
      <c r="S477" s="805"/>
      <c r="T477" s="805"/>
      <c r="U477" s="805"/>
      <c r="V477" s="805"/>
      <c r="W477" s="805"/>
      <c r="X477" s="805"/>
      <c r="Y477" s="805"/>
      <c r="Z477" s="805"/>
      <c r="AA477" s="805"/>
      <c r="AB477" s="805"/>
      <c r="AC477" s="805"/>
      <c r="AD477" s="805"/>
      <c r="AE477" s="805"/>
      <c r="AF477" s="805"/>
      <c r="AG477" s="805"/>
      <c r="AH477" s="805"/>
      <c r="AI477" s="805"/>
      <c r="AJ477" s="805"/>
      <c r="AK477" s="805"/>
      <c r="AL477" s="805"/>
      <c r="AM477" s="805"/>
      <c r="AN477" s="805"/>
      <c r="AO477" s="805"/>
      <c r="AP477" s="805"/>
      <c r="AQ477" s="805"/>
      <c r="AR477" s="805"/>
    </row>
    <row r="478" spans="4:44">
      <c r="D478" s="803"/>
      <c r="E478" s="803"/>
      <c r="F478" s="806"/>
      <c r="G478" s="804"/>
      <c r="H478" s="804"/>
      <c r="I478" s="805"/>
      <c r="J478" s="805"/>
      <c r="K478" s="805"/>
      <c r="L478" s="805"/>
      <c r="M478" s="805"/>
      <c r="N478" s="805"/>
      <c r="O478" s="805"/>
      <c r="P478" s="805"/>
      <c r="Q478" s="805"/>
      <c r="R478" s="805"/>
      <c r="S478" s="805"/>
      <c r="T478" s="805"/>
      <c r="U478" s="805"/>
      <c r="V478" s="805"/>
      <c r="W478" s="805"/>
      <c r="X478" s="805"/>
      <c r="Y478" s="805"/>
      <c r="Z478" s="805"/>
      <c r="AA478" s="805"/>
      <c r="AB478" s="805"/>
      <c r="AC478" s="805"/>
      <c r="AD478" s="805"/>
      <c r="AE478" s="805"/>
      <c r="AF478" s="805"/>
      <c r="AG478" s="805"/>
      <c r="AH478" s="805"/>
      <c r="AI478" s="805"/>
      <c r="AJ478" s="805"/>
      <c r="AK478" s="805"/>
      <c r="AL478" s="805"/>
      <c r="AM478" s="805"/>
      <c r="AN478" s="805"/>
      <c r="AO478" s="805"/>
      <c r="AP478" s="805"/>
      <c r="AQ478" s="805"/>
      <c r="AR478" s="805"/>
    </row>
    <row r="479" spans="4:44">
      <c r="D479" s="803"/>
      <c r="E479" s="803"/>
      <c r="F479" s="806"/>
      <c r="G479" s="804"/>
      <c r="H479" s="804"/>
      <c r="I479" s="805"/>
      <c r="J479" s="805"/>
      <c r="K479" s="805"/>
      <c r="L479" s="805"/>
      <c r="M479" s="805"/>
      <c r="N479" s="805"/>
      <c r="O479" s="805"/>
      <c r="P479" s="805"/>
      <c r="Q479" s="805"/>
      <c r="R479" s="805"/>
      <c r="S479" s="805"/>
      <c r="T479" s="805"/>
      <c r="U479" s="805"/>
      <c r="V479" s="805"/>
      <c r="W479" s="805"/>
      <c r="X479" s="805"/>
      <c r="Y479" s="805"/>
      <c r="Z479" s="805"/>
      <c r="AA479" s="805"/>
      <c r="AB479" s="805"/>
      <c r="AC479" s="805"/>
      <c r="AD479" s="805"/>
      <c r="AE479" s="805"/>
      <c r="AF479" s="805"/>
      <c r="AG479" s="805"/>
      <c r="AH479" s="805"/>
      <c r="AI479" s="805"/>
      <c r="AJ479" s="805"/>
      <c r="AK479" s="805"/>
      <c r="AL479" s="805"/>
      <c r="AM479" s="805"/>
      <c r="AN479" s="805"/>
      <c r="AO479" s="805"/>
      <c r="AP479" s="805"/>
      <c r="AQ479" s="805"/>
      <c r="AR479" s="805"/>
    </row>
    <row r="480" spans="4:44">
      <c r="D480" s="803"/>
      <c r="E480" s="803"/>
      <c r="F480" s="806"/>
      <c r="G480" s="804"/>
      <c r="H480" s="804"/>
      <c r="I480" s="805"/>
      <c r="J480" s="805"/>
      <c r="K480" s="805"/>
      <c r="L480" s="805"/>
      <c r="M480" s="805"/>
      <c r="N480" s="805"/>
      <c r="O480" s="805"/>
      <c r="P480" s="805"/>
      <c r="Q480" s="805"/>
      <c r="R480" s="805"/>
      <c r="S480" s="805"/>
      <c r="T480" s="805"/>
      <c r="U480" s="805"/>
      <c r="V480" s="805"/>
      <c r="W480" s="805"/>
      <c r="X480" s="805"/>
      <c r="Y480" s="805"/>
      <c r="Z480" s="805"/>
      <c r="AA480" s="805"/>
      <c r="AB480" s="805"/>
      <c r="AC480" s="805"/>
      <c r="AD480" s="805"/>
      <c r="AE480" s="805"/>
      <c r="AF480" s="805"/>
      <c r="AG480" s="805"/>
      <c r="AH480" s="805"/>
      <c r="AI480" s="805"/>
      <c r="AJ480" s="805"/>
      <c r="AK480" s="805"/>
      <c r="AL480" s="805"/>
      <c r="AM480" s="805"/>
      <c r="AN480" s="805"/>
      <c r="AO480" s="805"/>
      <c r="AP480" s="805"/>
      <c r="AQ480" s="805"/>
      <c r="AR480" s="805"/>
    </row>
    <row r="481" spans="4:44">
      <c r="D481" s="803"/>
      <c r="E481" s="803"/>
      <c r="F481" s="806"/>
      <c r="G481" s="804"/>
      <c r="H481" s="804"/>
      <c r="I481" s="805"/>
      <c r="J481" s="805"/>
      <c r="K481" s="805"/>
      <c r="L481" s="805"/>
      <c r="M481" s="805"/>
      <c r="N481" s="805"/>
      <c r="O481" s="805"/>
      <c r="P481" s="805"/>
      <c r="Q481" s="805"/>
      <c r="R481" s="805"/>
      <c r="S481" s="805"/>
      <c r="T481" s="805"/>
      <c r="U481" s="805"/>
      <c r="V481" s="805"/>
      <c r="W481" s="805"/>
      <c r="X481" s="805"/>
      <c r="Y481" s="805"/>
      <c r="Z481" s="805"/>
      <c r="AA481" s="805"/>
      <c r="AB481" s="805"/>
      <c r="AC481" s="805"/>
      <c r="AD481" s="805"/>
      <c r="AE481" s="805"/>
      <c r="AF481" s="805"/>
      <c r="AG481" s="805"/>
      <c r="AH481" s="805"/>
      <c r="AI481" s="805"/>
      <c r="AJ481" s="805"/>
      <c r="AK481" s="805"/>
      <c r="AL481" s="805"/>
      <c r="AM481" s="805"/>
      <c r="AN481" s="805"/>
      <c r="AO481" s="805"/>
      <c r="AP481" s="805"/>
      <c r="AQ481" s="805"/>
      <c r="AR481" s="805"/>
    </row>
    <row r="482" spans="4:44">
      <c r="D482" s="803"/>
      <c r="E482" s="803"/>
      <c r="F482" s="806"/>
      <c r="G482" s="804"/>
      <c r="H482" s="804"/>
      <c r="I482" s="805"/>
      <c r="J482" s="805"/>
      <c r="K482" s="805"/>
      <c r="L482" s="805"/>
      <c r="M482" s="805"/>
      <c r="N482" s="805"/>
      <c r="O482" s="805"/>
      <c r="P482" s="805"/>
      <c r="Q482" s="805"/>
      <c r="R482" s="805"/>
      <c r="S482" s="805"/>
      <c r="T482" s="805"/>
      <c r="U482" s="805"/>
      <c r="V482" s="805"/>
      <c r="W482" s="805"/>
      <c r="X482" s="805"/>
      <c r="Y482" s="805"/>
      <c r="Z482" s="805"/>
      <c r="AA482" s="805"/>
      <c r="AB482" s="805"/>
      <c r="AC482" s="805"/>
      <c r="AD482" s="805"/>
      <c r="AE482" s="805"/>
      <c r="AF482" s="805"/>
      <c r="AG482" s="805"/>
      <c r="AH482" s="805"/>
      <c r="AI482" s="805"/>
      <c r="AJ482" s="805"/>
      <c r="AK482" s="805"/>
      <c r="AL482" s="805"/>
      <c r="AM482" s="805"/>
      <c r="AN482" s="805"/>
      <c r="AO482" s="805"/>
      <c r="AP482" s="805"/>
      <c r="AQ482" s="805"/>
      <c r="AR482" s="805"/>
    </row>
    <row r="483" spans="4:44">
      <c r="D483" s="803"/>
      <c r="E483" s="803"/>
      <c r="F483" s="806"/>
      <c r="G483" s="804"/>
      <c r="H483" s="804"/>
      <c r="I483" s="805"/>
      <c r="J483" s="805"/>
      <c r="K483" s="805"/>
      <c r="L483" s="805"/>
      <c r="M483" s="805"/>
      <c r="N483" s="805"/>
      <c r="O483" s="805"/>
      <c r="P483" s="805"/>
      <c r="Q483" s="805"/>
      <c r="R483" s="805"/>
      <c r="S483" s="805"/>
      <c r="T483" s="805"/>
      <c r="U483" s="805"/>
      <c r="V483" s="805"/>
      <c r="W483" s="805"/>
      <c r="X483" s="805"/>
      <c r="Y483" s="805"/>
      <c r="Z483" s="805"/>
      <c r="AA483" s="805"/>
      <c r="AB483" s="805"/>
      <c r="AC483" s="805"/>
      <c r="AD483" s="805"/>
      <c r="AE483" s="805"/>
      <c r="AF483" s="805"/>
      <c r="AG483" s="805"/>
      <c r="AH483" s="805"/>
      <c r="AI483" s="805"/>
      <c r="AJ483" s="805"/>
      <c r="AK483" s="805"/>
      <c r="AL483" s="805"/>
      <c r="AM483" s="805"/>
      <c r="AN483" s="805"/>
      <c r="AO483" s="805"/>
      <c r="AP483" s="805"/>
      <c r="AQ483" s="805"/>
      <c r="AR483" s="805"/>
    </row>
    <row r="484" spans="4:44">
      <c r="D484" s="803"/>
      <c r="E484" s="803"/>
      <c r="F484" s="806"/>
      <c r="G484" s="804"/>
      <c r="H484" s="804"/>
      <c r="I484" s="805"/>
      <c r="J484" s="805"/>
      <c r="K484" s="805"/>
      <c r="L484" s="805"/>
      <c r="M484" s="805"/>
      <c r="N484" s="805"/>
      <c r="O484" s="805"/>
      <c r="P484" s="805"/>
      <c r="Q484" s="805"/>
      <c r="R484" s="805"/>
      <c r="S484" s="805"/>
      <c r="T484" s="805"/>
      <c r="U484" s="805"/>
      <c r="V484" s="805"/>
      <c r="W484" s="805"/>
      <c r="X484" s="805"/>
      <c r="Y484" s="805"/>
      <c r="Z484" s="805"/>
      <c r="AA484" s="805"/>
      <c r="AB484" s="805"/>
      <c r="AC484" s="805"/>
      <c r="AD484" s="805"/>
      <c r="AE484" s="805"/>
      <c r="AF484" s="805"/>
      <c r="AG484" s="805"/>
      <c r="AH484" s="805"/>
      <c r="AI484" s="805"/>
      <c r="AJ484" s="805"/>
      <c r="AK484" s="805"/>
      <c r="AL484" s="805"/>
      <c r="AM484" s="805"/>
      <c r="AN484" s="805"/>
      <c r="AO484" s="805"/>
      <c r="AP484" s="805"/>
      <c r="AQ484" s="805"/>
      <c r="AR484" s="805"/>
    </row>
    <row r="485" spans="4:44">
      <c r="D485" s="803"/>
      <c r="E485" s="803"/>
      <c r="F485" s="806"/>
      <c r="G485" s="804"/>
      <c r="H485" s="804"/>
      <c r="I485" s="805"/>
      <c r="J485" s="805"/>
      <c r="K485" s="805"/>
      <c r="L485" s="805"/>
      <c r="M485" s="805"/>
      <c r="N485" s="805"/>
      <c r="O485" s="805"/>
      <c r="P485" s="805"/>
      <c r="Q485" s="805"/>
      <c r="R485" s="805"/>
      <c r="S485" s="805"/>
      <c r="T485" s="805"/>
      <c r="U485" s="805"/>
      <c r="V485" s="805"/>
      <c r="W485" s="805"/>
      <c r="X485" s="805"/>
      <c r="Y485" s="805"/>
      <c r="Z485" s="805"/>
      <c r="AA485" s="805"/>
      <c r="AB485" s="805"/>
      <c r="AC485" s="805"/>
      <c r="AD485" s="805"/>
      <c r="AE485" s="805"/>
      <c r="AF485" s="805"/>
      <c r="AG485" s="805"/>
      <c r="AH485" s="805"/>
      <c r="AI485" s="805"/>
      <c r="AJ485" s="805"/>
      <c r="AK485" s="805"/>
      <c r="AL485" s="805"/>
      <c r="AM485" s="805"/>
      <c r="AN485" s="805"/>
      <c r="AO485" s="805"/>
      <c r="AP485" s="805"/>
      <c r="AQ485" s="805"/>
      <c r="AR485" s="805"/>
    </row>
    <row r="486" spans="4:44">
      <c r="D486" s="803"/>
      <c r="E486" s="803"/>
      <c r="F486" s="806"/>
      <c r="G486" s="804"/>
      <c r="H486" s="804"/>
      <c r="I486" s="805"/>
      <c r="J486" s="805"/>
      <c r="K486" s="805"/>
      <c r="L486" s="805"/>
      <c r="M486" s="805"/>
      <c r="N486" s="805"/>
      <c r="O486" s="805"/>
      <c r="P486" s="805"/>
      <c r="Q486" s="805"/>
      <c r="R486" s="805"/>
      <c r="S486" s="805"/>
      <c r="T486" s="805"/>
      <c r="U486" s="805"/>
      <c r="V486" s="805"/>
      <c r="W486" s="805"/>
      <c r="X486" s="805"/>
      <c r="Y486" s="805"/>
      <c r="Z486" s="805"/>
      <c r="AA486" s="805"/>
      <c r="AB486" s="805"/>
      <c r="AC486" s="805"/>
      <c r="AD486" s="805"/>
      <c r="AE486" s="805"/>
      <c r="AF486" s="805"/>
      <c r="AG486" s="805"/>
      <c r="AH486" s="805"/>
      <c r="AI486" s="805"/>
      <c r="AJ486" s="805"/>
      <c r="AK486" s="805"/>
      <c r="AL486" s="805"/>
      <c r="AM486" s="805"/>
      <c r="AN486" s="805"/>
      <c r="AO486" s="805"/>
      <c r="AP486" s="805"/>
      <c r="AQ486" s="805"/>
      <c r="AR486" s="805"/>
    </row>
    <row r="487" spans="4:44">
      <c r="D487" s="803"/>
      <c r="E487" s="803"/>
      <c r="F487" s="806"/>
      <c r="G487" s="804"/>
      <c r="H487" s="804"/>
      <c r="I487" s="805"/>
      <c r="J487" s="805"/>
      <c r="K487" s="805"/>
      <c r="L487" s="805"/>
      <c r="M487" s="805"/>
      <c r="N487" s="805"/>
      <c r="O487" s="805"/>
      <c r="P487" s="805"/>
      <c r="Q487" s="805"/>
      <c r="R487" s="805"/>
      <c r="S487" s="805"/>
      <c r="T487" s="805"/>
      <c r="U487" s="805"/>
      <c r="V487" s="805"/>
      <c r="W487" s="805"/>
      <c r="X487" s="805"/>
      <c r="Y487" s="805"/>
      <c r="Z487" s="805"/>
      <c r="AA487" s="805"/>
      <c r="AB487" s="805"/>
      <c r="AC487" s="805"/>
      <c r="AD487" s="805"/>
      <c r="AE487" s="805"/>
      <c r="AF487" s="805"/>
      <c r="AG487" s="805"/>
      <c r="AH487" s="805"/>
      <c r="AI487" s="805"/>
      <c r="AJ487" s="805"/>
      <c r="AK487" s="805"/>
      <c r="AL487" s="805"/>
      <c r="AM487" s="805"/>
      <c r="AN487" s="805"/>
      <c r="AO487" s="805"/>
      <c r="AP487" s="805"/>
      <c r="AQ487" s="805"/>
      <c r="AR487" s="805"/>
    </row>
    <row r="488" spans="4:44">
      <c r="D488" s="803"/>
      <c r="E488" s="803"/>
      <c r="F488" s="806"/>
      <c r="G488" s="804"/>
      <c r="H488" s="804"/>
      <c r="I488" s="805"/>
      <c r="J488" s="805"/>
      <c r="K488" s="805"/>
      <c r="L488" s="805"/>
      <c r="M488" s="805"/>
      <c r="N488" s="805"/>
      <c r="O488" s="805"/>
      <c r="P488" s="805"/>
      <c r="Q488" s="805"/>
      <c r="R488" s="805"/>
      <c r="S488" s="805"/>
      <c r="T488" s="805"/>
      <c r="U488" s="805"/>
      <c r="V488" s="805"/>
      <c r="W488" s="805"/>
      <c r="X488" s="805"/>
      <c r="Y488" s="805"/>
      <c r="Z488" s="805"/>
      <c r="AA488" s="805"/>
      <c r="AB488" s="805"/>
      <c r="AC488" s="805"/>
      <c r="AD488" s="805"/>
      <c r="AE488" s="805"/>
      <c r="AF488" s="805"/>
      <c r="AG488" s="805"/>
      <c r="AH488" s="805"/>
      <c r="AI488" s="805"/>
      <c r="AJ488" s="805"/>
      <c r="AK488" s="805"/>
      <c r="AL488" s="805"/>
      <c r="AM488" s="805"/>
      <c r="AN488" s="805"/>
      <c r="AO488" s="805"/>
      <c r="AP488" s="805"/>
      <c r="AQ488" s="805"/>
      <c r="AR488" s="805"/>
    </row>
    <row r="489" spans="4:44">
      <c r="D489" s="803"/>
      <c r="E489" s="803"/>
      <c r="F489" s="806"/>
      <c r="G489" s="804"/>
      <c r="H489" s="804"/>
      <c r="I489" s="805"/>
      <c r="J489" s="805"/>
      <c r="K489" s="805"/>
      <c r="L489" s="805"/>
      <c r="M489" s="805"/>
      <c r="N489" s="805"/>
      <c r="O489" s="805"/>
      <c r="P489" s="805"/>
      <c r="Q489" s="805"/>
      <c r="R489" s="805"/>
      <c r="S489" s="805"/>
      <c r="T489" s="805"/>
      <c r="U489" s="805"/>
      <c r="V489" s="805"/>
      <c r="W489" s="805"/>
      <c r="X489" s="805"/>
      <c r="Y489" s="805"/>
      <c r="Z489" s="805"/>
      <c r="AA489" s="805"/>
      <c r="AB489" s="805"/>
      <c r="AC489" s="805"/>
      <c r="AD489" s="805"/>
      <c r="AE489" s="805"/>
      <c r="AF489" s="805"/>
      <c r="AG489" s="805"/>
      <c r="AH489" s="805"/>
      <c r="AI489" s="805"/>
      <c r="AJ489" s="805"/>
      <c r="AK489" s="805"/>
      <c r="AL489" s="805"/>
      <c r="AM489" s="805"/>
      <c r="AN489" s="805"/>
      <c r="AO489" s="805"/>
      <c r="AP489" s="805"/>
      <c r="AQ489" s="805"/>
      <c r="AR489" s="805"/>
    </row>
    <row r="490" spans="4:44">
      <c r="D490" s="803"/>
      <c r="E490" s="803"/>
      <c r="F490" s="806"/>
      <c r="G490" s="804"/>
      <c r="H490" s="804"/>
      <c r="I490" s="805"/>
      <c r="J490" s="805"/>
      <c r="K490" s="805"/>
      <c r="L490" s="805"/>
      <c r="M490" s="805"/>
      <c r="N490" s="805"/>
      <c r="O490" s="805"/>
      <c r="P490" s="805"/>
      <c r="Q490" s="805"/>
      <c r="R490" s="805"/>
      <c r="S490" s="805"/>
      <c r="T490" s="805"/>
      <c r="U490" s="805"/>
      <c r="V490" s="805"/>
      <c r="W490" s="805"/>
      <c r="X490" s="805"/>
      <c r="Y490" s="805"/>
      <c r="Z490" s="805"/>
      <c r="AA490" s="805"/>
      <c r="AB490" s="805"/>
      <c r="AC490" s="805"/>
      <c r="AD490" s="805"/>
      <c r="AE490" s="805"/>
      <c r="AF490" s="805"/>
      <c r="AG490" s="805"/>
      <c r="AH490" s="805"/>
      <c r="AI490" s="805"/>
      <c r="AJ490" s="805"/>
      <c r="AK490" s="805"/>
      <c r="AL490" s="805"/>
      <c r="AM490" s="805"/>
      <c r="AN490" s="805"/>
      <c r="AO490" s="805"/>
      <c r="AP490" s="805"/>
      <c r="AQ490" s="805"/>
      <c r="AR490" s="805"/>
    </row>
    <row r="491" spans="4:44">
      <c r="D491" s="803"/>
      <c r="E491" s="803"/>
      <c r="F491" s="806"/>
      <c r="G491" s="804"/>
      <c r="H491" s="804"/>
      <c r="I491" s="805"/>
      <c r="J491" s="805"/>
      <c r="K491" s="805"/>
      <c r="L491" s="805"/>
      <c r="M491" s="805"/>
      <c r="N491" s="805"/>
      <c r="O491" s="805"/>
      <c r="P491" s="805"/>
      <c r="Q491" s="805"/>
      <c r="R491" s="805"/>
      <c r="S491" s="805"/>
      <c r="T491" s="805"/>
      <c r="U491" s="805"/>
      <c r="V491" s="805"/>
      <c r="W491" s="805"/>
      <c r="X491" s="805"/>
      <c r="Y491" s="805"/>
      <c r="Z491" s="805"/>
      <c r="AA491" s="805"/>
      <c r="AB491" s="805"/>
      <c r="AC491" s="805"/>
      <c r="AD491" s="805"/>
      <c r="AE491" s="805"/>
      <c r="AF491" s="805"/>
      <c r="AG491" s="805"/>
      <c r="AH491" s="805"/>
      <c r="AI491" s="805"/>
      <c r="AJ491" s="805"/>
      <c r="AK491" s="805"/>
      <c r="AL491" s="805"/>
      <c r="AM491" s="805"/>
      <c r="AN491" s="805"/>
      <c r="AO491" s="805"/>
      <c r="AP491" s="805"/>
      <c r="AQ491" s="805"/>
      <c r="AR491" s="805"/>
    </row>
    <row r="492" spans="4:44">
      <c r="D492" s="803"/>
      <c r="E492" s="803"/>
      <c r="F492" s="806"/>
      <c r="G492" s="804"/>
      <c r="H492" s="804"/>
      <c r="I492" s="805"/>
      <c r="J492" s="805"/>
      <c r="K492" s="805"/>
      <c r="L492" s="805"/>
      <c r="M492" s="805"/>
      <c r="N492" s="805"/>
      <c r="O492" s="805"/>
      <c r="P492" s="805"/>
      <c r="Q492" s="805"/>
      <c r="R492" s="805"/>
      <c r="S492" s="805"/>
      <c r="T492" s="805"/>
      <c r="U492" s="805"/>
      <c r="V492" s="805"/>
      <c r="W492" s="805"/>
      <c r="X492" s="805"/>
      <c r="Y492" s="805"/>
      <c r="Z492" s="805"/>
      <c r="AA492" s="805"/>
      <c r="AB492" s="805"/>
      <c r="AC492" s="805"/>
      <c r="AD492" s="805"/>
      <c r="AE492" s="805"/>
      <c r="AF492" s="805"/>
      <c r="AG492" s="805"/>
      <c r="AH492" s="805"/>
      <c r="AI492" s="805"/>
      <c r="AJ492" s="805"/>
      <c r="AK492" s="805"/>
      <c r="AL492" s="805"/>
      <c r="AM492" s="805"/>
      <c r="AN492" s="805"/>
      <c r="AO492" s="805"/>
      <c r="AP492" s="805"/>
      <c r="AQ492" s="805"/>
      <c r="AR492" s="805"/>
    </row>
    <row r="493" spans="4:44">
      <c r="D493" s="803"/>
      <c r="E493" s="803"/>
      <c r="F493" s="806"/>
      <c r="G493" s="804"/>
      <c r="H493" s="804"/>
      <c r="I493" s="805"/>
      <c r="J493" s="805"/>
      <c r="K493" s="805"/>
      <c r="L493" s="805"/>
      <c r="M493" s="805"/>
      <c r="N493" s="805"/>
      <c r="O493" s="805"/>
      <c r="P493" s="805"/>
      <c r="Q493" s="805"/>
      <c r="R493" s="805"/>
      <c r="S493" s="805"/>
      <c r="T493" s="805"/>
      <c r="U493" s="805"/>
      <c r="V493" s="805"/>
      <c r="W493" s="805"/>
      <c r="X493" s="805"/>
      <c r="Y493" s="805"/>
      <c r="Z493" s="805"/>
      <c r="AA493" s="805"/>
      <c r="AB493" s="805"/>
      <c r="AC493" s="805"/>
      <c r="AD493" s="805"/>
      <c r="AE493" s="805"/>
      <c r="AF493" s="805"/>
      <c r="AG493" s="805"/>
      <c r="AH493" s="805"/>
      <c r="AI493" s="805"/>
      <c r="AJ493" s="805"/>
      <c r="AK493" s="805"/>
      <c r="AL493" s="805"/>
      <c r="AM493" s="805"/>
      <c r="AN493" s="805"/>
      <c r="AO493" s="805"/>
      <c r="AP493" s="805"/>
      <c r="AQ493" s="805"/>
      <c r="AR493" s="805"/>
    </row>
    <row r="494" spans="4:44">
      <c r="D494" s="803"/>
      <c r="E494" s="803"/>
      <c r="F494" s="806"/>
      <c r="G494" s="804"/>
      <c r="H494" s="804"/>
      <c r="I494" s="805"/>
      <c r="J494" s="805"/>
      <c r="K494" s="805"/>
      <c r="L494" s="805"/>
      <c r="M494" s="805"/>
      <c r="N494" s="805"/>
      <c r="O494" s="805"/>
      <c r="P494" s="805"/>
      <c r="Q494" s="805"/>
      <c r="R494" s="805"/>
      <c r="S494" s="805"/>
      <c r="T494" s="805"/>
      <c r="U494" s="805"/>
      <c r="V494" s="805"/>
      <c r="W494" s="805"/>
      <c r="X494" s="805"/>
      <c r="Y494" s="805"/>
      <c r="Z494" s="805"/>
      <c r="AA494" s="805"/>
      <c r="AB494" s="805"/>
      <c r="AC494" s="805"/>
      <c r="AD494" s="805"/>
      <c r="AE494" s="805"/>
      <c r="AF494" s="805"/>
      <c r="AG494" s="805"/>
      <c r="AH494" s="805"/>
      <c r="AI494" s="805"/>
      <c r="AJ494" s="805"/>
      <c r="AK494" s="805"/>
      <c r="AL494" s="805"/>
      <c r="AM494" s="805"/>
      <c r="AN494" s="805"/>
      <c r="AO494" s="805"/>
      <c r="AP494" s="805"/>
      <c r="AQ494" s="805"/>
      <c r="AR494" s="805"/>
    </row>
    <row r="495" spans="4:44">
      <c r="D495" s="803"/>
      <c r="E495" s="803"/>
      <c r="F495" s="806"/>
      <c r="G495" s="804"/>
      <c r="H495" s="804"/>
      <c r="I495" s="805"/>
      <c r="J495" s="805"/>
      <c r="K495" s="805"/>
      <c r="L495" s="805"/>
      <c r="M495" s="805"/>
      <c r="N495" s="805"/>
      <c r="O495" s="805"/>
      <c r="P495" s="805"/>
      <c r="Q495" s="805"/>
      <c r="R495" s="805"/>
      <c r="S495" s="805"/>
      <c r="T495" s="805"/>
      <c r="U495" s="805"/>
      <c r="V495" s="805"/>
      <c r="W495" s="805"/>
      <c r="X495" s="805"/>
      <c r="Y495" s="805"/>
      <c r="Z495" s="805"/>
      <c r="AA495" s="805"/>
      <c r="AB495" s="805"/>
      <c r="AC495" s="805"/>
      <c r="AD495" s="805"/>
      <c r="AE495" s="805"/>
      <c r="AF495" s="805"/>
      <c r="AG495" s="805"/>
      <c r="AH495" s="805"/>
      <c r="AI495" s="805"/>
      <c r="AJ495" s="805"/>
      <c r="AK495" s="805"/>
      <c r="AL495" s="805"/>
      <c r="AM495" s="805"/>
      <c r="AN495" s="805"/>
      <c r="AO495" s="805"/>
      <c r="AP495" s="805"/>
      <c r="AQ495" s="805"/>
      <c r="AR495" s="805"/>
    </row>
    <row r="496" spans="4:44">
      <c r="D496" s="803"/>
      <c r="E496" s="803"/>
      <c r="F496" s="806"/>
      <c r="G496" s="804"/>
      <c r="H496" s="804"/>
      <c r="I496" s="805"/>
      <c r="J496" s="805"/>
      <c r="K496" s="805"/>
      <c r="L496" s="805"/>
      <c r="M496" s="805"/>
      <c r="N496" s="805"/>
      <c r="O496" s="805"/>
      <c r="P496" s="805"/>
      <c r="Q496" s="805"/>
      <c r="R496" s="805"/>
      <c r="S496" s="805"/>
      <c r="T496" s="805"/>
      <c r="U496" s="805"/>
      <c r="V496" s="805"/>
      <c r="W496" s="805"/>
      <c r="X496" s="805"/>
      <c r="Y496" s="805"/>
      <c r="Z496" s="805"/>
      <c r="AA496" s="805"/>
      <c r="AB496" s="805"/>
      <c r="AC496" s="805"/>
      <c r="AD496" s="805"/>
      <c r="AE496" s="805"/>
      <c r="AF496" s="805"/>
      <c r="AG496" s="805"/>
      <c r="AH496" s="805"/>
      <c r="AI496" s="805"/>
      <c r="AJ496" s="805"/>
      <c r="AK496" s="805"/>
      <c r="AL496" s="805"/>
      <c r="AM496" s="805"/>
      <c r="AN496" s="805"/>
      <c r="AO496" s="805"/>
      <c r="AP496" s="805"/>
      <c r="AQ496" s="805"/>
      <c r="AR496" s="805"/>
    </row>
    <row r="497" spans="4:44">
      <c r="D497" s="803"/>
      <c r="E497" s="803"/>
      <c r="F497" s="806"/>
      <c r="G497" s="804"/>
      <c r="H497" s="804"/>
      <c r="I497" s="805"/>
      <c r="J497" s="805"/>
      <c r="K497" s="805"/>
      <c r="L497" s="805"/>
      <c r="M497" s="805"/>
      <c r="N497" s="805"/>
      <c r="O497" s="805"/>
      <c r="P497" s="805"/>
      <c r="Q497" s="805"/>
      <c r="R497" s="805"/>
      <c r="S497" s="805"/>
      <c r="T497" s="805"/>
      <c r="U497" s="805"/>
      <c r="V497" s="805"/>
      <c r="W497" s="805"/>
      <c r="X497" s="805"/>
      <c r="Y497" s="805"/>
      <c r="Z497" s="805"/>
      <c r="AA497" s="805"/>
      <c r="AB497" s="805"/>
      <c r="AC497" s="805"/>
      <c r="AD497" s="805"/>
      <c r="AE497" s="805"/>
      <c r="AF497" s="805"/>
      <c r="AG497" s="805"/>
      <c r="AH497" s="805"/>
      <c r="AI497" s="805"/>
      <c r="AJ497" s="805"/>
      <c r="AK497" s="805"/>
      <c r="AL497" s="805"/>
      <c r="AM497" s="805"/>
      <c r="AN497" s="805"/>
      <c r="AO497" s="805"/>
      <c r="AP497" s="805"/>
      <c r="AQ497" s="805"/>
      <c r="AR497" s="805"/>
    </row>
    <row r="498" spans="4:44">
      <c r="D498" s="803"/>
      <c r="E498" s="803"/>
      <c r="F498" s="806"/>
      <c r="G498" s="804"/>
      <c r="H498" s="804"/>
      <c r="I498" s="805"/>
      <c r="J498" s="805"/>
      <c r="K498" s="805"/>
      <c r="L498" s="805"/>
      <c r="M498" s="805"/>
      <c r="N498" s="805"/>
      <c r="O498" s="805"/>
      <c r="P498" s="805"/>
      <c r="Q498" s="805"/>
      <c r="R498" s="805"/>
      <c r="S498" s="805"/>
      <c r="T498" s="805"/>
      <c r="U498" s="805"/>
      <c r="V498" s="805"/>
      <c r="W498" s="805"/>
      <c r="X498" s="805"/>
      <c r="Y498" s="805"/>
      <c r="Z498" s="805"/>
      <c r="AA498" s="805"/>
      <c r="AB498" s="805"/>
      <c r="AC498" s="805"/>
      <c r="AD498" s="805"/>
      <c r="AE498" s="805"/>
      <c r="AF498" s="805"/>
      <c r="AG498" s="805"/>
      <c r="AH498" s="805"/>
      <c r="AI498" s="805"/>
      <c r="AJ498" s="805"/>
      <c r="AK498" s="805"/>
      <c r="AL498" s="805"/>
      <c r="AM498" s="805"/>
      <c r="AN498" s="805"/>
      <c r="AO498" s="805"/>
      <c r="AP498" s="805"/>
      <c r="AQ498" s="805"/>
      <c r="AR498" s="805"/>
    </row>
    <row r="499" spans="4:44">
      <c r="D499" s="803"/>
      <c r="E499" s="803"/>
      <c r="F499" s="806"/>
      <c r="G499" s="804"/>
      <c r="H499" s="804"/>
      <c r="I499" s="805"/>
      <c r="J499" s="805"/>
      <c r="K499" s="805"/>
      <c r="L499" s="805"/>
      <c r="M499" s="805"/>
      <c r="N499" s="805"/>
      <c r="O499" s="805"/>
      <c r="P499" s="805"/>
      <c r="Q499" s="805"/>
      <c r="R499" s="805"/>
      <c r="S499" s="805"/>
      <c r="T499" s="805"/>
      <c r="U499" s="805"/>
      <c r="V499" s="805"/>
      <c r="W499" s="805"/>
      <c r="X499" s="805"/>
      <c r="Y499" s="805"/>
      <c r="Z499" s="805"/>
      <c r="AA499" s="805"/>
      <c r="AB499" s="805"/>
      <c r="AC499" s="805"/>
      <c r="AD499" s="805"/>
      <c r="AE499" s="805"/>
      <c r="AF499" s="805"/>
      <c r="AG499" s="805"/>
      <c r="AH499" s="805"/>
      <c r="AI499" s="805"/>
      <c r="AJ499" s="805"/>
      <c r="AK499" s="805"/>
      <c r="AL499" s="805"/>
      <c r="AM499" s="805"/>
      <c r="AN499" s="805"/>
      <c r="AO499" s="805"/>
      <c r="AP499" s="805"/>
      <c r="AQ499" s="805"/>
      <c r="AR499" s="805"/>
    </row>
    <row r="500" spans="4:44">
      <c r="D500" s="803"/>
      <c r="E500" s="803"/>
      <c r="F500" s="806"/>
      <c r="G500" s="804"/>
      <c r="H500" s="804"/>
      <c r="I500" s="805"/>
      <c r="J500" s="805"/>
      <c r="K500" s="805"/>
      <c r="L500" s="805"/>
      <c r="M500" s="805"/>
      <c r="N500" s="805"/>
      <c r="O500" s="805"/>
      <c r="P500" s="805"/>
      <c r="Q500" s="805"/>
      <c r="R500" s="805"/>
      <c r="S500" s="805"/>
      <c r="T500" s="805"/>
      <c r="U500" s="805"/>
      <c r="V500" s="805"/>
      <c r="W500" s="805"/>
      <c r="X500" s="805"/>
      <c r="Y500" s="805"/>
      <c r="Z500" s="805"/>
      <c r="AA500" s="805"/>
      <c r="AB500" s="805"/>
      <c r="AC500" s="805"/>
      <c r="AD500" s="805"/>
      <c r="AE500" s="805"/>
      <c r="AF500" s="805"/>
      <c r="AG500" s="805"/>
      <c r="AH500" s="805"/>
      <c r="AI500" s="805"/>
      <c r="AJ500" s="805"/>
      <c r="AK500" s="805"/>
      <c r="AL500" s="805"/>
      <c r="AM500" s="805"/>
      <c r="AN500" s="805"/>
      <c r="AO500" s="805"/>
      <c r="AP500" s="805"/>
      <c r="AQ500" s="805"/>
      <c r="AR500" s="805"/>
    </row>
    <row r="501" spans="4:44">
      <c r="D501" s="803"/>
      <c r="E501" s="803"/>
      <c r="F501" s="806"/>
      <c r="G501" s="804"/>
      <c r="H501" s="804"/>
      <c r="I501" s="805"/>
      <c r="J501" s="805"/>
      <c r="K501" s="805"/>
      <c r="L501" s="805"/>
      <c r="M501" s="805"/>
      <c r="N501" s="805"/>
      <c r="O501" s="805"/>
      <c r="P501" s="805"/>
      <c r="Q501" s="805"/>
      <c r="R501" s="805"/>
      <c r="S501" s="805"/>
      <c r="T501" s="805"/>
      <c r="U501" s="805"/>
      <c r="V501" s="805"/>
      <c r="W501" s="805"/>
      <c r="X501" s="805"/>
      <c r="Y501" s="805"/>
      <c r="Z501" s="805"/>
      <c r="AA501" s="805"/>
      <c r="AB501" s="805"/>
      <c r="AC501" s="805"/>
      <c r="AD501" s="805"/>
      <c r="AE501" s="805"/>
      <c r="AF501" s="805"/>
      <c r="AG501" s="805"/>
      <c r="AH501" s="805"/>
      <c r="AI501" s="805"/>
      <c r="AJ501" s="805"/>
      <c r="AK501" s="805"/>
      <c r="AL501" s="805"/>
      <c r="AM501" s="805"/>
      <c r="AN501" s="805"/>
      <c r="AO501" s="805"/>
      <c r="AP501" s="805"/>
      <c r="AQ501" s="805"/>
      <c r="AR501" s="805"/>
    </row>
    <row r="502" spans="4:44">
      <c r="D502" s="803"/>
      <c r="E502" s="803"/>
      <c r="F502" s="806"/>
      <c r="G502" s="804"/>
      <c r="H502" s="804"/>
      <c r="I502" s="805"/>
      <c r="J502" s="805"/>
      <c r="K502" s="805"/>
      <c r="L502" s="805"/>
      <c r="M502" s="805"/>
      <c r="N502" s="805"/>
      <c r="O502" s="805"/>
      <c r="P502" s="805"/>
      <c r="Q502" s="805"/>
      <c r="R502" s="805"/>
      <c r="S502" s="805"/>
      <c r="T502" s="805"/>
      <c r="U502" s="805"/>
      <c r="V502" s="805"/>
      <c r="W502" s="805"/>
      <c r="X502" s="805"/>
      <c r="Y502" s="805"/>
      <c r="Z502" s="805"/>
      <c r="AA502" s="805"/>
      <c r="AB502" s="805"/>
      <c r="AC502" s="805"/>
      <c r="AD502" s="805"/>
      <c r="AE502" s="805"/>
      <c r="AF502" s="805"/>
      <c r="AG502" s="805"/>
      <c r="AH502" s="805"/>
      <c r="AI502" s="805"/>
      <c r="AJ502" s="805"/>
      <c r="AK502" s="805"/>
      <c r="AL502" s="805"/>
      <c r="AM502" s="805"/>
      <c r="AN502" s="805"/>
      <c r="AO502" s="805"/>
      <c r="AP502" s="805"/>
      <c r="AQ502" s="805"/>
      <c r="AR502" s="805"/>
    </row>
    <row r="503" spans="4:44">
      <c r="D503" s="803"/>
      <c r="E503" s="803"/>
      <c r="F503" s="806"/>
      <c r="G503" s="804"/>
      <c r="H503" s="804"/>
      <c r="I503" s="805"/>
      <c r="J503" s="805"/>
      <c r="K503" s="805"/>
      <c r="L503" s="805"/>
      <c r="M503" s="805"/>
      <c r="N503" s="805"/>
      <c r="O503" s="805"/>
      <c r="P503" s="805"/>
      <c r="Q503" s="805"/>
      <c r="R503" s="805"/>
      <c r="S503" s="805"/>
      <c r="T503" s="805"/>
      <c r="U503" s="805"/>
      <c r="V503" s="805"/>
      <c r="W503" s="805"/>
      <c r="X503" s="805"/>
      <c r="Y503" s="805"/>
      <c r="Z503" s="805"/>
      <c r="AA503" s="805"/>
      <c r="AB503" s="805"/>
      <c r="AC503" s="805"/>
      <c r="AD503" s="805"/>
      <c r="AE503" s="805"/>
      <c r="AF503" s="805"/>
      <c r="AG503" s="805"/>
      <c r="AH503" s="805"/>
      <c r="AI503" s="805"/>
      <c r="AJ503" s="805"/>
      <c r="AK503" s="805"/>
      <c r="AL503" s="805"/>
      <c r="AM503" s="805"/>
      <c r="AN503" s="805"/>
      <c r="AO503" s="805"/>
      <c r="AP503" s="805"/>
      <c r="AQ503" s="805"/>
      <c r="AR503" s="805"/>
    </row>
    <row r="504" spans="4:44">
      <c r="D504" s="803"/>
      <c r="E504" s="803"/>
      <c r="F504" s="806"/>
      <c r="G504" s="804"/>
      <c r="H504" s="804"/>
      <c r="I504" s="805"/>
      <c r="J504" s="805"/>
      <c r="K504" s="805"/>
      <c r="L504" s="805"/>
      <c r="M504" s="805"/>
      <c r="N504" s="805"/>
      <c r="O504" s="805"/>
      <c r="P504" s="805"/>
      <c r="Q504" s="805"/>
      <c r="R504" s="805"/>
      <c r="S504" s="805"/>
      <c r="T504" s="805"/>
      <c r="U504" s="805"/>
      <c r="V504" s="805"/>
      <c r="W504" s="805"/>
      <c r="X504" s="805"/>
      <c r="Y504" s="805"/>
      <c r="Z504" s="805"/>
      <c r="AA504" s="805"/>
      <c r="AB504" s="805"/>
      <c r="AC504" s="805"/>
      <c r="AD504" s="805"/>
      <c r="AE504" s="805"/>
      <c r="AF504" s="805"/>
      <c r="AG504" s="805"/>
      <c r="AH504" s="805"/>
      <c r="AI504" s="805"/>
      <c r="AJ504" s="805"/>
      <c r="AK504" s="805"/>
      <c r="AL504" s="805"/>
      <c r="AM504" s="805"/>
      <c r="AN504" s="805"/>
      <c r="AO504" s="805"/>
      <c r="AP504" s="805"/>
      <c r="AQ504" s="805"/>
      <c r="AR504" s="805"/>
    </row>
    <row r="505" spans="4:44">
      <c r="D505" s="803"/>
      <c r="E505" s="803"/>
      <c r="F505" s="806"/>
      <c r="G505" s="804"/>
      <c r="H505" s="804"/>
      <c r="I505" s="805"/>
      <c r="J505" s="805"/>
      <c r="K505" s="805"/>
      <c r="L505" s="805"/>
      <c r="M505" s="805"/>
      <c r="N505" s="805"/>
      <c r="O505" s="805"/>
      <c r="P505" s="805"/>
      <c r="Q505" s="805"/>
      <c r="R505" s="805"/>
      <c r="S505" s="805"/>
      <c r="T505" s="805"/>
      <c r="U505" s="805"/>
      <c r="V505" s="805"/>
      <c r="W505" s="805"/>
      <c r="X505" s="805"/>
      <c r="Y505" s="805"/>
      <c r="Z505" s="805"/>
      <c r="AA505" s="805"/>
      <c r="AB505" s="805"/>
      <c r="AC505" s="805"/>
      <c r="AD505" s="805"/>
      <c r="AE505" s="805"/>
      <c r="AF505" s="805"/>
      <c r="AG505" s="805"/>
      <c r="AH505" s="805"/>
      <c r="AI505" s="805"/>
      <c r="AJ505" s="805"/>
      <c r="AK505" s="805"/>
      <c r="AL505" s="805"/>
      <c r="AM505" s="805"/>
      <c r="AN505" s="805"/>
      <c r="AO505" s="805"/>
      <c r="AP505" s="805"/>
      <c r="AQ505" s="805"/>
      <c r="AR505" s="805"/>
    </row>
    <row r="506" spans="4:44">
      <c r="D506" s="803"/>
      <c r="E506" s="803"/>
      <c r="F506" s="806"/>
      <c r="G506" s="804"/>
      <c r="H506" s="804"/>
      <c r="I506" s="805"/>
      <c r="J506" s="805"/>
      <c r="K506" s="805"/>
      <c r="L506" s="805"/>
      <c r="M506" s="805"/>
      <c r="N506" s="805"/>
      <c r="O506" s="805"/>
      <c r="P506" s="805"/>
      <c r="Q506" s="805"/>
      <c r="R506" s="805"/>
      <c r="S506" s="805"/>
      <c r="T506" s="805"/>
      <c r="U506" s="805"/>
      <c r="V506" s="805"/>
      <c r="W506" s="805"/>
      <c r="X506" s="805"/>
      <c r="Y506" s="805"/>
      <c r="Z506" s="805"/>
      <c r="AA506" s="805"/>
      <c r="AB506" s="805"/>
      <c r="AC506" s="805"/>
      <c r="AD506" s="805"/>
      <c r="AE506" s="805"/>
      <c r="AF506" s="805"/>
      <c r="AG506" s="805"/>
      <c r="AH506" s="805"/>
      <c r="AI506" s="805"/>
      <c r="AJ506" s="805"/>
      <c r="AK506" s="805"/>
      <c r="AL506" s="805"/>
      <c r="AM506" s="805"/>
      <c r="AN506" s="805"/>
      <c r="AO506" s="805"/>
      <c r="AP506" s="805"/>
      <c r="AQ506" s="805"/>
      <c r="AR506" s="805"/>
    </row>
  </sheetData>
  <sheetProtection formatColumns="0" sort="0" autoFilter="0"/>
  <autoFilter ref="A1:BT2" xr:uid="{00000000-0009-0000-0000-000001000000}"/>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6987A1D1-ABE9-3845-8E0D-92E7BD179438}">
          <x14:formula1>
            <xm:f>'Справочники (2)'!$A$2:$A$7</xm:f>
          </x14:formula1>
          <xm:sqref>D2:D506</xm:sqref>
        </x14:dataValidation>
        <x14:dataValidation type="list" allowBlank="1" showInputMessage="1" showErrorMessage="1" xr:uid="{7FE927B4-D019-CF4D-A634-C4D15660FE7B}">
          <x14:formula1>
            <xm:f>'Справочники (2)'!$I$2:$I$3</xm:f>
          </x14:formula1>
          <xm:sqref>G2:G506</xm:sqref>
        </x14:dataValidation>
        <x14:dataValidation type="list" allowBlank="1" showInputMessage="1" showErrorMessage="1" xr:uid="{8748F1B0-2CF7-4C4E-8718-7783B9BA4161}">
          <x14:formula1>
            <xm:f>'Справочники (2)'!$H$2:$H$53</xm:f>
          </x14:formula1>
          <xm:sqref>F2:F506</xm:sqref>
        </x14:dataValidation>
        <x14:dataValidation type="list" allowBlank="1" showInputMessage="1" showErrorMessage="1" xr:uid="{85165583-7DAC-D840-964F-03EB898F063E}">
          <x14:formula1>
            <xm:f>OFFSET('Справочники (2)'!C$2:C$9,0,'Справочники (2)'!C2)</xm:f>
          </x14:formula1>
          <xm:sqref>E2:E506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41083-62F3-8940-A8BB-9666C06D9A84}">
  <dimension ref="A1:X28"/>
  <sheetViews>
    <sheetView workbookViewId="0"/>
    <sheetView workbookViewId="1"/>
  </sheetViews>
  <sheetFormatPr baseColWidth="10" defaultRowHeight="16"/>
  <sheetData>
    <row r="1" spans="1:24">
      <c r="A1" t="s">
        <v>1250</v>
      </c>
      <c r="B1" t="str">
        <f ca="1">OFFSET(keys!$B$2,COLUMN(Sheet3!B1)-COLUMN(Sheet3!$B$1),)</f>
        <v>OpenBox</v>
      </c>
      <c r="C1" t="str">
        <f ca="1">OFFSET(keys!$B$2,COLUMN(Sheet3!C1)-COLUMN(Sheet3!$B$1),)</f>
        <v>atlas</v>
      </c>
      <c r="D1">
        <f ca="1">OFFSET(keys!$B$2,COLUMN(Sheet3!D1)-COLUMN(Sheet3!$B$1),)</f>
        <v>0</v>
      </c>
      <c r="E1">
        <f ca="1">OFFSET(keys!$B$2,COLUMN(Sheet3!E1)-COLUMN(Sheet3!$B$1),)</f>
        <v>0</v>
      </c>
      <c r="F1">
        <f ca="1">OFFSET(keys!$B$2,COLUMN(Sheet3!F1)-COLUMN(Sheet3!$B$1),)</f>
        <v>0</v>
      </c>
      <c r="G1">
        <f ca="1">OFFSET(keys!$B$2,COLUMN(Sheet3!G1)-COLUMN(Sheet3!$B$1),)</f>
        <v>0</v>
      </c>
      <c r="H1">
        <f ca="1">OFFSET(keys!$B$2,COLUMN(Sheet3!H1)-COLUMN(Sheet3!$B$1),)</f>
        <v>0</v>
      </c>
      <c r="I1">
        <f ca="1">OFFSET(keys!$B$2,COLUMN(Sheet3!I1)-COLUMN(Sheet3!$B$1),)</f>
        <v>0</v>
      </c>
      <c r="J1">
        <f ca="1">OFFSET(keys!$B$2,COLUMN(Sheet3!J1)-COLUMN(Sheet3!$B$1),)</f>
        <v>0</v>
      </c>
      <c r="K1">
        <f ca="1">OFFSET(keys!$B$2,COLUMN(Sheet3!K1)-COLUMN(Sheet3!$B$1),)</f>
        <v>0</v>
      </c>
      <c r="L1">
        <f ca="1">OFFSET(keys!$B$2,COLUMN(Sheet3!L1)-COLUMN(Sheet3!$B$1),)</f>
        <v>0</v>
      </c>
      <c r="M1">
        <f ca="1">OFFSET(keys!$B$2,COLUMN(Sheet3!M1)-COLUMN(Sheet3!$B$1),)</f>
        <v>0</v>
      </c>
      <c r="N1">
        <f ca="1">OFFSET(keys!$B$2,COLUMN(Sheet3!N1)-COLUMN(Sheet3!$B$1),)</f>
        <v>0</v>
      </c>
      <c r="O1">
        <f ca="1">OFFSET(keys!$B$2,COLUMN(Sheet3!O1)-COLUMN(Sheet3!$B$1),)</f>
        <v>0</v>
      </c>
      <c r="P1">
        <f ca="1">OFFSET(keys!$B$2,COLUMN(Sheet3!P1)-COLUMN(Sheet3!$B$1),)</f>
        <v>0</v>
      </c>
      <c r="Q1">
        <f ca="1">OFFSET(keys!$B$2,COLUMN(Sheet3!Q1)-COLUMN(Sheet3!$B$1),)</f>
        <v>0</v>
      </c>
      <c r="R1">
        <f ca="1">OFFSET(keys!$B$2,COLUMN(Sheet3!R1)-COLUMN(Sheet3!$B$1),)</f>
        <v>0</v>
      </c>
      <c r="S1">
        <f ca="1">OFFSET(keys!$B$2,COLUMN(Sheet3!S1)-COLUMN(Sheet3!$B$1),)</f>
        <v>0</v>
      </c>
      <c r="T1">
        <f ca="1">OFFSET(keys!$B$2,COLUMN(Sheet3!T1)-COLUMN(Sheet3!$B$1),)</f>
        <v>0</v>
      </c>
      <c r="U1">
        <f ca="1">OFFSET(keys!$B$2,COLUMN(Sheet3!U1)-COLUMN(Sheet3!$B$1),)</f>
        <v>0</v>
      </c>
      <c r="V1">
        <f ca="1">OFFSET(keys!$B$2,COLUMN(Sheet3!V1)-COLUMN(Sheet3!$B$1),)</f>
        <v>0</v>
      </c>
      <c r="W1">
        <f ca="1">OFFSET(keys!$B$2,COLUMN(Sheet3!W1)-COLUMN(Sheet3!$B$1),)</f>
        <v>0</v>
      </c>
      <c r="X1">
        <f ca="1">OFFSET(keys!$B$2,COLUMN(Sheet3!X1)-COLUMN(Sheet3!$B$1),)</f>
        <v>0</v>
      </c>
    </row>
    <row r="2" spans="1:24">
      <c r="A2">
        <v>1</v>
      </c>
      <c r="B2" t="str">
        <f ca="1">VLOOKUP(B$1,keys!$B:$CZ,MATCH(Sheet3!$A2,keys!$B$1:$CZ$1,0),FALSE)</f>
        <v>UMVСокращение расходов на оплату труда ПАО "ГПН"</v>
      </c>
      <c r="C2">
        <f ca="1">VLOOKUP(C$1,keys!$B:$CZ,MATCH(Sheet3!$A2,keys!$B$1:$CZ$1,0),FALSE)</f>
        <v>0</v>
      </c>
    </row>
    <row r="3" spans="1:24">
      <c r="A3">
        <f>A2+1</f>
        <v>2</v>
      </c>
      <c r="B3" t="str">
        <f ca="1">VLOOKUP(B$1,keys!$B:$CZ,MATCH(Sheet3!$A3,keys!$B$1:$CZ$1,0),FALSE)</f>
        <v>UMV</v>
      </c>
      <c r="C3">
        <f ca="1">VLOOKUP(C$1,keys!$B:$CZ,MATCH(Sheet3!$A3,keys!$B$1:$CZ$1,0),FALSE)</f>
        <v>423</v>
      </c>
    </row>
    <row r="4" spans="1:24">
      <c r="A4">
        <f t="shared" ref="A4:A28" si="0">A3+1</f>
        <v>3</v>
      </c>
      <c r="B4" t="str">
        <f ca="1">VLOOKUP(B$1,keys!$B:$CZ,MATCH(Sheet3!$A4,keys!$B$1:$CZ$1,0),FALSE)</f>
        <v/>
      </c>
      <c r="C4">
        <f ca="1">VLOOKUP(C$1,keys!$B:$CZ,MATCH(Sheet3!$A4,keys!$B$1:$CZ$1,0),FALSE)</f>
        <v>0</v>
      </c>
    </row>
    <row r="5" spans="1:24">
      <c r="A5">
        <f t="shared" si="0"/>
        <v>4</v>
      </c>
      <c r="B5" t="str">
        <f ca="1">VLOOKUP(B$1,keys!$B:$CZ,MATCH(Sheet3!$A5,keys!$B$1:$CZ$1,0),FALSE)</f>
        <v/>
      </c>
      <c r="C5">
        <f ca="1">VLOOKUP(C$1,keys!$B:$CZ,MATCH(Sheet3!$A5,keys!$B$1:$CZ$1,0),FALSE)</f>
        <v>64</v>
      </c>
    </row>
    <row r="6" spans="1:24">
      <c r="A6">
        <f t="shared" si="0"/>
        <v>5</v>
      </c>
      <c r="B6" t="str">
        <f ca="1">VLOOKUP(B$1,keys!$B:$CZ,MATCH(Sheet3!$A6,keys!$B$1:$CZ$1,0),FALSE)</f>
        <v/>
      </c>
      <c r="C6">
        <f ca="1">VLOOKUP(C$1,keys!$B:$CZ,MATCH(Sheet3!$A6,keys!$B$1:$CZ$1,0),FALSE)</f>
        <v>37</v>
      </c>
    </row>
    <row r="7" spans="1:24">
      <c r="A7">
        <f t="shared" si="0"/>
        <v>6</v>
      </c>
      <c r="B7" t="str">
        <f ca="1">VLOOKUP(B$1,keys!$B:$CZ,MATCH(Sheet3!$A7,keys!$B$1:$CZ$1,0),FALSE)</f>
        <v/>
      </c>
      <c r="C7">
        <f ca="1">VLOOKUP(C$1,keys!$B:$CZ,MATCH(Sheet3!$A7,keys!$B$1:$CZ$1,0),FALSE)</f>
        <v>84</v>
      </c>
    </row>
    <row r="8" spans="1:24">
      <c r="A8">
        <f t="shared" si="0"/>
        <v>7</v>
      </c>
      <c r="B8" t="str">
        <f ca="1">VLOOKUP(B$1,keys!$B:$CZ,MATCH(Sheet3!$A8,keys!$B$1:$CZ$1,0),FALSE)</f>
        <v/>
      </c>
      <c r="C8">
        <f ca="1">VLOOKUP(C$1,keys!$B:$CZ,MATCH(Sheet3!$A8,keys!$B$1:$CZ$1,0),FALSE)</f>
        <v>4</v>
      </c>
    </row>
    <row r="9" spans="1:24">
      <c r="A9">
        <f t="shared" si="0"/>
        <v>8</v>
      </c>
      <c r="B9" t="str">
        <f ca="1">VLOOKUP(B$1,keys!$B:$CZ,MATCH(Sheet3!$A9,keys!$B$1:$CZ$1,0),FALSE)</f>
        <v/>
      </c>
      <c r="C9">
        <f ca="1">VLOOKUP(C$1,keys!$B:$CZ,MATCH(Sheet3!$A9,keys!$B$1:$CZ$1,0),FALSE)</f>
        <v>0</v>
      </c>
    </row>
    <row r="10" spans="1:24">
      <c r="A10">
        <f t="shared" si="0"/>
        <v>9</v>
      </c>
      <c r="B10" t="str">
        <f ca="1">VLOOKUP(B$1,keys!$B:$CZ,MATCH(Sheet3!$A10,keys!$B$1:$CZ$1,0),FALSE)</f>
        <v/>
      </c>
      <c r="C10">
        <f ca="1">VLOOKUP(C$1,keys!$B:$CZ,MATCH(Sheet3!$A10,keys!$B$1:$CZ$1,0),FALSE)</f>
        <v>0</v>
      </c>
    </row>
    <row r="11" spans="1:24">
      <c r="A11">
        <f t="shared" si="0"/>
        <v>10</v>
      </c>
      <c r="B11" t="str">
        <f ca="1">VLOOKUP(B$1,keys!$B:$CZ,MATCH(Sheet3!$A11,keys!$B$1:$CZ$1,0),FALSE)</f>
        <v/>
      </c>
      <c r="C11">
        <f ca="1">VLOOKUP(C$1,keys!$B:$CZ,MATCH(Sheet3!$A11,keys!$B$1:$CZ$1,0),FALSE)</f>
        <v>0</v>
      </c>
    </row>
    <row r="12" spans="1:24">
      <c r="A12">
        <f t="shared" si="0"/>
        <v>11</v>
      </c>
      <c r="B12" t="str">
        <f ca="1">VLOOKUP(B$1,keys!$B:$CZ,MATCH(Sheet3!$A12,keys!$B$1:$CZ$1,0),FALSE)</f>
        <v/>
      </c>
      <c r="C12">
        <f ca="1">VLOOKUP(C$1,keys!$B:$CZ,MATCH(Sheet3!$A12,keys!$B$1:$CZ$1,0),FALSE)</f>
        <v>0</v>
      </c>
    </row>
    <row r="13" spans="1:24">
      <c r="A13">
        <f t="shared" si="0"/>
        <v>12</v>
      </c>
      <c r="B13" t="str">
        <f ca="1">VLOOKUP(B$1,keys!$B:$CZ,MATCH(Sheet3!$A13,keys!$B$1:$CZ$1,0),FALSE)</f>
        <v/>
      </c>
      <c r="C13">
        <f ca="1">VLOOKUP(C$1,keys!$B:$CZ,MATCH(Sheet3!$A13,keys!$B$1:$CZ$1,0),FALSE)</f>
        <v>0</v>
      </c>
    </row>
    <row r="14" spans="1:24">
      <c r="A14">
        <f t="shared" si="0"/>
        <v>13</v>
      </c>
      <c r="B14" t="str">
        <f ca="1">VLOOKUP(B$1,keys!$B:$CZ,MATCH(Sheet3!$A14,keys!$B$1:$CZ$1,0),FALSE)</f>
        <v/>
      </c>
      <c r="C14">
        <f ca="1">VLOOKUP(C$1,keys!$B:$CZ,MATCH(Sheet3!$A14,keys!$B$1:$CZ$1,0),FALSE)</f>
        <v>0</v>
      </c>
    </row>
    <row r="15" spans="1:24">
      <c r="A15">
        <f t="shared" si="0"/>
        <v>14</v>
      </c>
      <c r="B15" t="str">
        <f ca="1">VLOOKUP(B$1,keys!$B:$CZ,MATCH(Sheet3!$A15,keys!$B$1:$CZ$1,0),FALSE)</f>
        <v/>
      </c>
      <c r="C15">
        <f ca="1">VLOOKUP(C$1,keys!$B:$CZ,MATCH(Sheet3!$A15,keys!$B$1:$CZ$1,0),FALSE)</f>
        <v>0</v>
      </c>
    </row>
    <row r="16" spans="1:24">
      <c r="A16">
        <f t="shared" si="0"/>
        <v>15</v>
      </c>
      <c r="B16" t="str">
        <f ca="1">VLOOKUP(B$1,keys!$B:$CZ,MATCH(Sheet3!$A16,keys!$B$1:$CZ$1,0),FALSE)</f>
        <v/>
      </c>
      <c r="C16">
        <f ca="1">VLOOKUP(C$1,keys!$B:$CZ,MATCH(Sheet3!$A16,keys!$B$1:$CZ$1,0),FALSE)</f>
        <v>0</v>
      </c>
    </row>
    <row r="17" spans="1:3">
      <c r="A17">
        <f t="shared" si="0"/>
        <v>16</v>
      </c>
      <c r="B17" t="str">
        <f ca="1">VLOOKUP(B$1,keys!$B:$CZ,MATCH(Sheet3!$A17,keys!$B$1:$CZ$1,0),FALSE)</f>
        <v/>
      </c>
      <c r="C17">
        <f ca="1">VLOOKUP(C$1,keys!$B:$CZ,MATCH(Sheet3!$A17,keys!$B$1:$CZ$1,0),FALSE)</f>
        <v>0</v>
      </c>
    </row>
    <row r="18" spans="1:3">
      <c r="A18">
        <f t="shared" si="0"/>
        <v>17</v>
      </c>
      <c r="B18" t="str">
        <f ca="1">VLOOKUP(B$1,keys!$B:$CZ,MATCH(Sheet3!$A18,keys!$B$1:$CZ$1,0),FALSE)</f>
        <v/>
      </c>
      <c r="C18">
        <f ca="1">VLOOKUP(C$1,keys!$B:$CZ,MATCH(Sheet3!$A18,keys!$B$1:$CZ$1,0),FALSE)</f>
        <v>0</v>
      </c>
    </row>
    <row r="19" spans="1:3">
      <c r="A19">
        <f t="shared" si="0"/>
        <v>18</v>
      </c>
      <c r="B19" t="str">
        <f ca="1">VLOOKUP(B$1,keys!$B:$CZ,MATCH(Sheet3!$A19,keys!$B$1:$CZ$1,0),FALSE)</f>
        <v/>
      </c>
      <c r="C19">
        <f ca="1">VLOOKUP(C$1,keys!$B:$CZ,MATCH(Sheet3!$A19,keys!$B$1:$CZ$1,0),FALSE)</f>
        <v>0</v>
      </c>
    </row>
    <row r="20" spans="1:3">
      <c r="A20">
        <f t="shared" si="0"/>
        <v>19</v>
      </c>
      <c r="B20" t="str">
        <f ca="1">VLOOKUP(B$1,keys!$B:$CZ,MATCH(Sheet3!$A20,keys!$B$1:$CZ$1,0),FALSE)</f>
        <v/>
      </c>
      <c r="C20">
        <f ca="1">VLOOKUP(C$1,keys!$B:$CZ,MATCH(Sheet3!$A20,keys!$B$1:$CZ$1,0),FALSE)</f>
        <v>0</v>
      </c>
    </row>
    <row r="21" spans="1:3">
      <c r="A21">
        <f t="shared" si="0"/>
        <v>20</v>
      </c>
      <c r="B21" t="str">
        <f ca="1">VLOOKUP(B$1,keys!$B:$CZ,MATCH(Sheet3!$A21,keys!$B$1:$CZ$1,0),FALSE)</f>
        <v/>
      </c>
      <c r="C21">
        <f ca="1">VLOOKUP(C$1,keys!$B:$CZ,MATCH(Sheet3!$A21,keys!$B$1:$CZ$1,0),FALSE)</f>
        <v>0</v>
      </c>
    </row>
    <row r="22" spans="1:3">
      <c r="A22">
        <f t="shared" si="0"/>
        <v>21</v>
      </c>
      <c r="B22" t="str">
        <f ca="1">VLOOKUP(B$1,keys!$B:$CZ,MATCH(Sheet3!$A22,keys!$B$1:$CZ$1,0),FALSE)</f>
        <v/>
      </c>
      <c r="C22">
        <f ca="1">VLOOKUP(C$1,keys!$B:$CZ,MATCH(Sheet3!$A22,keys!$B$1:$CZ$1,0),FALSE)</f>
        <v>0</v>
      </c>
    </row>
    <row r="23" spans="1:3">
      <c r="A23">
        <f t="shared" si="0"/>
        <v>22</v>
      </c>
      <c r="B23" t="str">
        <f ca="1">VLOOKUP(B$1,keys!$B:$CZ,MATCH(Sheet3!$A23,keys!$B$1:$CZ$1,0),FALSE)</f>
        <v/>
      </c>
      <c r="C23">
        <f ca="1">VLOOKUP(C$1,keys!$B:$CZ,MATCH(Sheet3!$A23,keys!$B$1:$CZ$1,0),FALSE)</f>
        <v>0</v>
      </c>
    </row>
    <row r="24" spans="1:3">
      <c r="A24">
        <f t="shared" si="0"/>
        <v>23</v>
      </c>
      <c r="B24" t="str">
        <f ca="1">VLOOKUP(B$1,keys!$B:$CZ,MATCH(Sheet3!$A24,keys!$B$1:$CZ$1,0),FALSE)</f>
        <v/>
      </c>
      <c r="C24">
        <f ca="1">VLOOKUP(C$1,keys!$B:$CZ,MATCH(Sheet3!$A24,keys!$B$1:$CZ$1,0),FALSE)</f>
        <v>0</v>
      </c>
    </row>
    <row r="25" spans="1:3">
      <c r="A25">
        <f t="shared" si="0"/>
        <v>24</v>
      </c>
      <c r="B25" t="str">
        <f ca="1">VLOOKUP(B$1,keys!$B:$CZ,MATCH(Sheet3!$A25,keys!$B$1:$CZ$1,0),FALSE)</f>
        <v/>
      </c>
      <c r="C25">
        <f ca="1">VLOOKUP(C$1,keys!$B:$CZ,MATCH(Sheet3!$A25,keys!$B$1:$CZ$1,0),FALSE)</f>
        <v>0</v>
      </c>
    </row>
    <row r="26" spans="1:3">
      <c r="A26">
        <f t="shared" si="0"/>
        <v>25</v>
      </c>
      <c r="B26" t="str">
        <f ca="1">VLOOKUP(B$1,keys!$B:$CZ,MATCH(Sheet3!$A26,keys!$B$1:$CZ$1,0),FALSE)</f>
        <v/>
      </c>
      <c r="C26">
        <f ca="1">VLOOKUP(C$1,keys!$B:$CZ,MATCH(Sheet3!$A26,keys!$B$1:$CZ$1,0),FALSE)</f>
        <v>0</v>
      </c>
    </row>
    <row r="27" spans="1:3">
      <c r="A27">
        <f t="shared" si="0"/>
        <v>26</v>
      </c>
      <c r="B27" t="str">
        <f ca="1">VLOOKUP(B$1,keys!$B:$CZ,MATCH(Sheet3!$A27,keys!$B$1:$CZ$1,0),FALSE)</f>
        <v/>
      </c>
      <c r="C27">
        <f ca="1">VLOOKUP(C$1,keys!$B:$CZ,MATCH(Sheet3!$A27,keys!$B$1:$CZ$1,0),FALSE)</f>
        <v>0</v>
      </c>
    </row>
    <row r="28" spans="1:3">
      <c r="A28">
        <f t="shared" si="0"/>
        <v>27</v>
      </c>
      <c r="B28" t="str">
        <f ca="1">VLOOKUP(B$1,keys!$B:$CZ,MATCH(Sheet3!$A28,keys!$B$1:$CZ$1,0),FALSE)</f>
        <v/>
      </c>
      <c r="C28">
        <f ca="1">VLOOKUP(C$1,keys!$B:$CZ,MATCH(Sheet3!$A28,keys!$B$1:$CZ$1,0),FALSE)</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CAFE3-E671-4F4C-9355-948E3CDB44A1}">
  <dimension ref="A1:B7"/>
  <sheetViews>
    <sheetView workbookViewId="0">
      <selection activeCell="D7" sqref="D7"/>
    </sheetView>
    <sheetView workbookViewId="1"/>
  </sheetViews>
  <sheetFormatPr baseColWidth="10" defaultRowHeight="16"/>
  <sheetData>
    <row r="1" spans="1:2">
      <c r="A1" t="s">
        <v>1250</v>
      </c>
      <c r="B1" t="s">
        <v>1251</v>
      </c>
    </row>
    <row r="2" spans="1:2">
      <c r="A2" t="s">
        <v>1194</v>
      </c>
      <c r="B2" t="s">
        <v>72</v>
      </c>
    </row>
    <row r="3" spans="1:2">
      <c r="A3" t="s">
        <v>1194</v>
      </c>
      <c r="B3" s="78" t="s">
        <v>565</v>
      </c>
    </row>
    <row r="4" spans="1:2">
      <c r="A4" s="785" t="s">
        <v>1192</v>
      </c>
      <c r="B4" t="s">
        <v>939</v>
      </c>
    </row>
    <row r="5" spans="1:2">
      <c r="A5" t="s">
        <v>1195</v>
      </c>
      <c r="B5" t="s">
        <v>622</v>
      </c>
    </row>
    <row r="6" spans="1:2">
      <c r="A6" t="s">
        <v>952</v>
      </c>
      <c r="B6" t="s">
        <v>953</v>
      </c>
    </row>
    <row r="7" spans="1:2">
      <c r="A7" t="s">
        <v>1193</v>
      </c>
      <c r="B7" t="s">
        <v>1173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21575-49D0-9846-9DAB-B9B4B1FE48EC}">
  <dimension ref="A1:DC3"/>
  <sheetViews>
    <sheetView workbookViewId="0"/>
    <sheetView workbookViewId="1"/>
  </sheetViews>
  <sheetFormatPr baseColWidth="10" defaultColWidth="0" defaultRowHeight="16"/>
  <cols>
    <col min="1" max="1" width="14.6640625" customWidth="1"/>
    <col min="2" max="2" width="29.1640625" customWidth="1"/>
    <col min="3" max="3" width="26.5" customWidth="1"/>
    <col min="4" max="4" width="10.6640625" customWidth="1"/>
    <col min="5" max="104" width="5.6640625" customWidth="1"/>
    <col min="108" max="16384" width="10.83203125" hidden="1"/>
  </cols>
  <sheetData>
    <row r="1" spans="1:104">
      <c r="A1" t="s">
        <v>1253</v>
      </c>
      <c r="B1" t="s">
        <v>1252</v>
      </c>
      <c r="C1" t="s">
        <v>1251</v>
      </c>
      <c r="D1" t="s">
        <v>1254</v>
      </c>
      <c r="E1">
        <v>0</v>
      </c>
      <c r="F1">
        <f>E1+1</f>
        <v>1</v>
      </c>
      <c r="G1">
        <f t="shared" ref="G1:BR1" si="0">F1+1</f>
        <v>2</v>
      </c>
      <c r="H1">
        <f t="shared" si="0"/>
        <v>3</v>
      </c>
      <c r="I1">
        <f t="shared" si="0"/>
        <v>4</v>
      </c>
      <c r="J1">
        <f t="shared" si="0"/>
        <v>5</v>
      </c>
      <c r="K1">
        <f t="shared" si="0"/>
        <v>6</v>
      </c>
      <c r="L1">
        <f t="shared" si="0"/>
        <v>7</v>
      </c>
      <c r="M1">
        <f t="shared" si="0"/>
        <v>8</v>
      </c>
      <c r="N1">
        <f t="shared" si="0"/>
        <v>9</v>
      </c>
      <c r="O1">
        <f t="shared" si="0"/>
        <v>10</v>
      </c>
      <c r="P1">
        <f t="shared" si="0"/>
        <v>11</v>
      </c>
      <c r="Q1">
        <f t="shared" si="0"/>
        <v>12</v>
      </c>
      <c r="R1">
        <f t="shared" si="0"/>
        <v>13</v>
      </c>
      <c r="S1">
        <f t="shared" si="0"/>
        <v>14</v>
      </c>
      <c r="T1">
        <f t="shared" si="0"/>
        <v>15</v>
      </c>
      <c r="U1">
        <f t="shared" si="0"/>
        <v>16</v>
      </c>
      <c r="V1">
        <f t="shared" si="0"/>
        <v>17</v>
      </c>
      <c r="W1">
        <f t="shared" si="0"/>
        <v>18</v>
      </c>
      <c r="X1">
        <f t="shared" si="0"/>
        <v>19</v>
      </c>
      <c r="Y1">
        <f t="shared" si="0"/>
        <v>20</v>
      </c>
      <c r="Z1">
        <f t="shared" si="0"/>
        <v>21</v>
      </c>
      <c r="AA1">
        <f t="shared" si="0"/>
        <v>22</v>
      </c>
      <c r="AB1">
        <f t="shared" si="0"/>
        <v>23</v>
      </c>
      <c r="AC1">
        <f t="shared" si="0"/>
        <v>24</v>
      </c>
      <c r="AD1">
        <f t="shared" si="0"/>
        <v>25</v>
      </c>
      <c r="AE1">
        <f t="shared" si="0"/>
        <v>26</v>
      </c>
      <c r="AF1">
        <f t="shared" si="0"/>
        <v>27</v>
      </c>
      <c r="AG1">
        <f t="shared" si="0"/>
        <v>28</v>
      </c>
      <c r="AH1">
        <f t="shared" si="0"/>
        <v>29</v>
      </c>
      <c r="AI1">
        <f t="shared" si="0"/>
        <v>30</v>
      </c>
      <c r="AJ1">
        <f t="shared" si="0"/>
        <v>31</v>
      </c>
      <c r="AK1">
        <f t="shared" si="0"/>
        <v>32</v>
      </c>
      <c r="AL1">
        <f t="shared" si="0"/>
        <v>33</v>
      </c>
      <c r="AM1">
        <f t="shared" si="0"/>
        <v>34</v>
      </c>
      <c r="AN1">
        <f t="shared" si="0"/>
        <v>35</v>
      </c>
      <c r="AO1">
        <f t="shared" si="0"/>
        <v>36</v>
      </c>
      <c r="AP1">
        <f t="shared" si="0"/>
        <v>37</v>
      </c>
      <c r="AQ1">
        <f t="shared" si="0"/>
        <v>38</v>
      </c>
      <c r="AR1">
        <f t="shared" si="0"/>
        <v>39</v>
      </c>
      <c r="AS1">
        <f t="shared" si="0"/>
        <v>40</v>
      </c>
      <c r="AT1">
        <f t="shared" si="0"/>
        <v>41</v>
      </c>
      <c r="AU1">
        <f t="shared" si="0"/>
        <v>42</v>
      </c>
      <c r="AV1">
        <f t="shared" si="0"/>
        <v>43</v>
      </c>
      <c r="AW1">
        <f t="shared" si="0"/>
        <v>44</v>
      </c>
      <c r="AX1">
        <f t="shared" si="0"/>
        <v>45</v>
      </c>
      <c r="AY1">
        <f t="shared" si="0"/>
        <v>46</v>
      </c>
      <c r="AZ1">
        <f t="shared" si="0"/>
        <v>47</v>
      </c>
      <c r="BA1">
        <f t="shared" si="0"/>
        <v>48</v>
      </c>
      <c r="BB1">
        <f t="shared" si="0"/>
        <v>49</v>
      </c>
      <c r="BC1">
        <f t="shared" si="0"/>
        <v>50</v>
      </c>
      <c r="BD1">
        <f t="shared" si="0"/>
        <v>51</v>
      </c>
      <c r="BE1">
        <f t="shared" si="0"/>
        <v>52</v>
      </c>
      <c r="BF1">
        <f t="shared" si="0"/>
        <v>53</v>
      </c>
      <c r="BG1">
        <f t="shared" si="0"/>
        <v>54</v>
      </c>
      <c r="BH1">
        <f t="shared" si="0"/>
        <v>55</v>
      </c>
      <c r="BI1">
        <f t="shared" si="0"/>
        <v>56</v>
      </c>
      <c r="BJ1">
        <f t="shared" si="0"/>
        <v>57</v>
      </c>
      <c r="BK1">
        <f t="shared" si="0"/>
        <v>58</v>
      </c>
      <c r="BL1">
        <f t="shared" si="0"/>
        <v>59</v>
      </c>
      <c r="BM1">
        <f t="shared" si="0"/>
        <v>60</v>
      </c>
      <c r="BN1">
        <f t="shared" si="0"/>
        <v>61</v>
      </c>
      <c r="BO1">
        <f t="shared" si="0"/>
        <v>62</v>
      </c>
      <c r="BP1">
        <f t="shared" si="0"/>
        <v>63</v>
      </c>
      <c r="BQ1">
        <f t="shared" si="0"/>
        <v>64</v>
      </c>
      <c r="BR1">
        <f t="shared" si="0"/>
        <v>65</v>
      </c>
      <c r="BS1">
        <f t="shared" ref="BS1:CZ1" si="1">BR1+1</f>
        <v>66</v>
      </c>
      <c r="BT1">
        <f t="shared" si="1"/>
        <v>67</v>
      </c>
      <c r="BU1">
        <f t="shared" si="1"/>
        <v>68</v>
      </c>
      <c r="BV1">
        <f t="shared" si="1"/>
        <v>69</v>
      </c>
      <c r="BW1">
        <f t="shared" si="1"/>
        <v>70</v>
      </c>
      <c r="BX1">
        <f t="shared" si="1"/>
        <v>71</v>
      </c>
      <c r="BY1">
        <f t="shared" si="1"/>
        <v>72</v>
      </c>
      <c r="BZ1">
        <f t="shared" si="1"/>
        <v>73</v>
      </c>
      <c r="CA1">
        <f t="shared" si="1"/>
        <v>74</v>
      </c>
      <c r="CB1">
        <f t="shared" si="1"/>
        <v>75</v>
      </c>
      <c r="CC1">
        <f t="shared" si="1"/>
        <v>76</v>
      </c>
      <c r="CD1">
        <f t="shared" si="1"/>
        <v>77</v>
      </c>
      <c r="CE1">
        <f t="shared" si="1"/>
        <v>78</v>
      </c>
      <c r="CF1">
        <f t="shared" si="1"/>
        <v>79</v>
      </c>
      <c r="CG1">
        <f t="shared" si="1"/>
        <v>80</v>
      </c>
      <c r="CH1">
        <f t="shared" si="1"/>
        <v>81</v>
      </c>
      <c r="CI1">
        <f t="shared" si="1"/>
        <v>82</v>
      </c>
      <c r="CJ1">
        <f t="shared" si="1"/>
        <v>83</v>
      </c>
      <c r="CK1">
        <f t="shared" si="1"/>
        <v>84</v>
      </c>
      <c r="CL1">
        <f t="shared" si="1"/>
        <v>85</v>
      </c>
      <c r="CM1">
        <f t="shared" si="1"/>
        <v>86</v>
      </c>
      <c r="CN1">
        <f t="shared" si="1"/>
        <v>87</v>
      </c>
      <c r="CO1">
        <f t="shared" si="1"/>
        <v>88</v>
      </c>
      <c r="CP1">
        <f t="shared" si="1"/>
        <v>89</v>
      </c>
      <c r="CQ1">
        <f t="shared" si="1"/>
        <v>90</v>
      </c>
      <c r="CR1">
        <f t="shared" si="1"/>
        <v>91</v>
      </c>
      <c r="CS1">
        <f t="shared" si="1"/>
        <v>92</v>
      </c>
      <c r="CT1">
        <f t="shared" si="1"/>
        <v>93</v>
      </c>
      <c r="CU1">
        <f t="shared" si="1"/>
        <v>94</v>
      </c>
      <c r="CV1">
        <f t="shared" si="1"/>
        <v>95</v>
      </c>
      <c r="CW1">
        <f t="shared" si="1"/>
        <v>96</v>
      </c>
      <c r="CX1">
        <f t="shared" si="1"/>
        <v>97</v>
      </c>
      <c r="CY1">
        <f t="shared" si="1"/>
        <v>98</v>
      </c>
      <c r="CZ1">
        <f t="shared" si="1"/>
        <v>99</v>
      </c>
    </row>
    <row r="2" spans="1:104">
      <c r="A2" t="s">
        <v>71</v>
      </c>
      <c r="B2" t="s">
        <v>70</v>
      </c>
      <c r="C2" t="s">
        <v>565</v>
      </c>
      <c r="D2" t="str">
        <f>CHAR(64+MATCH("key",Расчет!1:1,0))</f>
        <v>A</v>
      </c>
      <c r="E2">
        <f t="array" ref="E2">IFERROR(INDEX(Расчет!$A$2:$A$479, MATCH(0, COUNTIF($D$2:D2,Расчет!$A$2:$A$479), 0)), "")</f>
        <v>0</v>
      </c>
      <c r="F2" t="str">
        <f t="array" ref="F2">IFERROR(INDEX(Расчет!$A$2:$A$479, MATCH(0, COUNTIF($D$2:E2,Расчет!$A$2:$A$479), 0)), "")</f>
        <v>UMVСокращение расходов на оплату труда ПАО "ГПН"</v>
      </c>
      <c r="G2" t="str">
        <f t="array" ref="G2">IFERROR(INDEX(Расчет!$A$2:$A$479, MATCH(0, COUNTIF($D$2:F2,Расчет!$A$2:$A$479), 0)), "")</f>
        <v>UMV</v>
      </c>
      <c r="H2" t="str">
        <f t="array" ref="H2">IFERROR(INDEX(Расчет!$A$2:$A$479, MATCH(0, COUNTIF($D$2:G2,Расчет!$A$2:$A$479), 0)), "")</f>
        <v/>
      </c>
      <c r="I2" t="str">
        <f t="array" ref="I2">IFERROR(INDEX(Расчет!$A$2:$A$479, MATCH(0, COUNTIF($D$2:H2,Расчет!$A$2:$A$479), 0)), "")</f>
        <v/>
      </c>
      <c r="J2" t="str">
        <f t="array" ref="J2">IFERROR(INDEX(Расчет!$A$2:$A$479, MATCH(0, COUNTIF($D$2:I2,Расчет!$A$2:$A$479), 0)), "")</f>
        <v/>
      </c>
      <c r="K2" t="str">
        <f t="array" ref="K2">IFERROR(INDEX(Расчет!$A$2:$A$479, MATCH(0, COUNTIF($D$2:J2,Расчет!$A$2:$A$479), 0)), "")</f>
        <v/>
      </c>
      <c r="L2" t="str">
        <f t="array" ref="L2">IFERROR(INDEX(Расчет!$A$2:$A$479, MATCH(0, COUNTIF($D$2:K2,Расчет!$A$2:$A$479), 0)), "")</f>
        <v/>
      </c>
      <c r="M2" t="str">
        <f t="array" ref="M2">IFERROR(INDEX(Расчет!$A$2:$A$479, MATCH(0, COUNTIF($D$2:L2,Расчет!$A$2:$A$479), 0)), "")</f>
        <v/>
      </c>
      <c r="N2" t="str">
        <f t="array" ref="N2">IFERROR(INDEX(Расчет!$A$2:$A$479, MATCH(0, COUNTIF($D$2:M2,Расчет!$A$2:$A$479), 0)), "")</f>
        <v/>
      </c>
      <c r="O2" t="str">
        <f t="array" ref="O2">IFERROR(INDEX(Расчет!$A$2:$A$479, MATCH(0, COUNTIF($D$2:N2,Расчет!$A$2:$A$479), 0)), "")</f>
        <v/>
      </c>
      <c r="P2" t="str">
        <f t="array" ref="P2">IFERROR(INDEX(Расчет!$A$2:$A$479, MATCH(0, COUNTIF($D$2:O2,Расчет!$A$2:$A$479), 0)), "")</f>
        <v/>
      </c>
      <c r="Q2" t="str">
        <f t="array" ref="Q2">IFERROR(INDEX(Расчет!$A$2:$A$479, MATCH(0, COUNTIF($D$2:P2,Расчет!$A$2:$A$479), 0)), "")</f>
        <v/>
      </c>
      <c r="R2" t="str">
        <f t="array" ref="R2">IFERROR(INDEX(Расчет!$A$2:$A$479, MATCH(0, COUNTIF($D$2:Q2,Расчет!$A$2:$A$479), 0)), "")</f>
        <v/>
      </c>
      <c r="S2" t="str">
        <f t="array" ref="S2">IFERROR(INDEX(Расчет!$A$2:$A$479, MATCH(0, COUNTIF($D$2:R2,Расчет!$A$2:$A$479), 0)), "")</f>
        <v/>
      </c>
      <c r="T2" t="str">
        <f t="array" ref="T2">IFERROR(INDEX(Расчет!$A$2:$A$479, MATCH(0, COUNTIF($D$2:S2,Расчет!$A$2:$A$479), 0)), "")</f>
        <v/>
      </c>
      <c r="U2" t="str">
        <f t="array" ref="U2">IFERROR(INDEX(Расчет!$A$2:$A$479, MATCH(0, COUNTIF($D$2:T2,Расчет!$A$2:$A$479), 0)), "")</f>
        <v/>
      </c>
      <c r="V2" t="str">
        <f t="array" ref="V2">IFERROR(INDEX(Расчет!$A$2:$A$479, MATCH(0, COUNTIF($D$2:U2,Расчет!$A$2:$A$479), 0)), "")</f>
        <v/>
      </c>
      <c r="W2" t="str">
        <f t="array" ref="W2">IFERROR(INDEX(Расчет!$A$2:$A$479, MATCH(0, COUNTIF($D$2:V2,Расчет!$A$2:$A$479), 0)), "")</f>
        <v/>
      </c>
      <c r="X2" t="str">
        <f t="array" ref="X2">IFERROR(INDEX(Расчет!$A$2:$A$479, MATCH(0, COUNTIF($D$2:W2,Расчет!$A$2:$A$479), 0)), "")</f>
        <v/>
      </c>
      <c r="Y2" t="str">
        <f t="array" ref="Y2">IFERROR(INDEX(Расчет!$A$2:$A$479, MATCH(0, COUNTIF($D$2:X2,Расчет!$A$2:$A$479), 0)), "")</f>
        <v/>
      </c>
      <c r="Z2" t="str">
        <f t="array" ref="Z2">IFERROR(INDEX(Расчет!$A$2:$A$479, MATCH(0, COUNTIF($D$2:Y2,Расчет!$A$2:$A$479), 0)), "")</f>
        <v/>
      </c>
      <c r="AA2" t="str">
        <f t="array" ref="AA2">IFERROR(INDEX(Расчет!$A$2:$A$479, MATCH(0, COUNTIF($D$2:Z2,Расчет!$A$2:$A$479), 0)), "")</f>
        <v/>
      </c>
      <c r="AB2" t="str">
        <f t="array" ref="AB2">IFERROR(INDEX(Расчет!$A$2:$A$479, MATCH(0, COUNTIF($D$2:AA2,Расчет!$A$2:$A$479), 0)), "")</f>
        <v/>
      </c>
      <c r="AC2" t="str">
        <f t="array" ref="AC2">IFERROR(INDEX(Расчет!$A$2:$A$479, MATCH(0, COUNTIF($D$2:AB2,Расчет!$A$2:$A$479), 0)), "")</f>
        <v/>
      </c>
      <c r="AD2" t="str">
        <f t="array" ref="AD2">IFERROR(INDEX(Расчет!$A$2:$A$479, MATCH(0, COUNTIF($D$2:AC2,Расчет!$A$2:$A$479), 0)), "")</f>
        <v/>
      </c>
      <c r="AE2" t="str">
        <f t="array" ref="AE2">IFERROR(INDEX(Расчет!$A$2:$A$479, MATCH(0, COUNTIF($D$2:AD2,Расчет!$A$2:$A$479), 0)), "")</f>
        <v/>
      </c>
      <c r="AF2" t="str">
        <f t="array" ref="AF2">IFERROR(INDEX(Расчет!$A$2:$A$479, MATCH(0, COUNTIF($D$2:AE2,Расчет!$A$2:$A$479), 0)), "")</f>
        <v/>
      </c>
      <c r="AG2" t="str">
        <f t="array" ref="AG2">IFERROR(INDEX(Расчет!$A$2:$A$479, MATCH(0, COUNTIF($D$2:AF2,Расчет!$A$2:$A$479), 0)), "")</f>
        <v/>
      </c>
      <c r="AH2" t="str">
        <f t="array" ref="AH2">IFERROR(INDEX(Расчет!$A$2:$A$479, MATCH(0, COUNTIF($D$2:AG2,Расчет!$A$2:$A$479), 0)), "")</f>
        <v/>
      </c>
      <c r="AI2" t="str">
        <f t="array" ref="AI2">IFERROR(INDEX(Расчет!$A$2:$A$479, MATCH(0, COUNTIF($D$2:AH2,Расчет!$A$2:$A$479), 0)), "")</f>
        <v/>
      </c>
      <c r="AJ2" t="str">
        <f t="array" ref="AJ2">IFERROR(INDEX(Расчет!$A$2:$A$479, MATCH(0, COUNTIF($D$2:AI2,Расчет!$A$2:$A$479), 0)), "")</f>
        <v/>
      </c>
      <c r="AK2" t="str">
        <f t="array" ref="AK2">IFERROR(INDEX(Расчет!$A$2:$A$479, MATCH(0, COUNTIF($D$2:AJ2,Расчет!$A$2:$A$479), 0)), "")</f>
        <v/>
      </c>
      <c r="AL2" t="str">
        <f t="array" ref="AL2">IFERROR(INDEX(Расчет!$A$2:$A$479, MATCH(0, COUNTIF($D$2:AK2,Расчет!$A$2:$A$479), 0)), "")</f>
        <v/>
      </c>
      <c r="AM2" t="str">
        <f t="array" ref="AM2">IFERROR(INDEX(Расчет!$A$2:$A$479, MATCH(0, COUNTIF($D$2:AL2,Расчет!$A$2:$A$479), 0)), "")</f>
        <v/>
      </c>
      <c r="AN2" t="str">
        <f t="array" ref="AN2">IFERROR(INDEX(Расчет!$A$2:$A$479, MATCH(0, COUNTIF($D$2:AM2,Расчет!$A$2:$A$479), 0)), "")</f>
        <v/>
      </c>
      <c r="AO2" t="str">
        <f t="array" ref="AO2">IFERROR(INDEX(Расчет!$A$2:$A$479, MATCH(0, COUNTIF($D$2:AN2,Расчет!$A$2:$A$479), 0)), "")</f>
        <v/>
      </c>
      <c r="AP2" t="str">
        <f t="array" ref="AP2">IFERROR(INDEX(Расчет!$A$2:$A$479, MATCH(0, COUNTIF($D$2:AO2,Расчет!$A$2:$A$479), 0)), "")</f>
        <v/>
      </c>
      <c r="AQ2" t="str">
        <f t="array" ref="AQ2">IFERROR(INDEX(Расчет!$A$2:$A$479, MATCH(0, COUNTIF($D$2:AP2,Расчет!$A$2:$A$479), 0)), "")</f>
        <v/>
      </c>
      <c r="AR2" t="str">
        <f t="array" ref="AR2">IFERROR(INDEX(Расчет!$A$2:$A$479, MATCH(0, COUNTIF($D$2:AQ2,Расчет!$A$2:$A$479), 0)), "")</f>
        <v/>
      </c>
      <c r="AS2" t="str">
        <f t="array" ref="AS2">IFERROR(INDEX(Расчет!$A$2:$A$479, MATCH(0, COUNTIF($D$2:AR2,Расчет!$A$2:$A$479), 0)), "")</f>
        <v/>
      </c>
      <c r="AT2" t="str">
        <f t="array" ref="AT2">IFERROR(INDEX(Расчет!$A$2:$A$479, MATCH(0, COUNTIF($D$2:AS2,Расчет!$A$2:$A$479), 0)), "")</f>
        <v/>
      </c>
      <c r="AU2" t="str">
        <f t="array" ref="AU2">IFERROR(INDEX(Расчет!$A$2:$A$479, MATCH(0, COUNTIF($D$2:AT2,Расчет!$A$2:$A$479), 0)), "")</f>
        <v/>
      </c>
      <c r="AV2" t="str">
        <f t="array" ref="AV2">IFERROR(INDEX(Расчет!$A$2:$A$479, MATCH(0, COUNTIF($D$2:AU2,Расчет!$A$2:$A$479), 0)), "")</f>
        <v/>
      </c>
      <c r="AW2" t="str">
        <f t="array" ref="AW2">IFERROR(INDEX(Расчет!$A$2:$A$479, MATCH(0, COUNTIF($D$2:AV2,Расчет!$A$2:$A$479), 0)), "")</f>
        <v/>
      </c>
      <c r="AX2" t="str">
        <f t="array" ref="AX2">IFERROR(INDEX(Расчет!$A$2:$A$479, MATCH(0, COUNTIF($D$2:AW2,Расчет!$A$2:$A$479), 0)), "")</f>
        <v/>
      </c>
      <c r="AY2" t="str">
        <f t="array" ref="AY2">IFERROR(INDEX(Расчет!$A$2:$A$479, MATCH(0, COUNTIF($D$2:AX2,Расчет!$A$2:$A$479), 0)), "")</f>
        <v/>
      </c>
      <c r="AZ2" t="str">
        <f t="array" ref="AZ2">IFERROR(INDEX(Расчет!$A$2:$A$479, MATCH(0, COUNTIF($D$2:AY2,Расчет!$A$2:$A$479), 0)), "")</f>
        <v/>
      </c>
      <c r="BA2" t="str">
        <f t="array" ref="BA2">IFERROR(INDEX(Расчет!$A$2:$A$479, MATCH(0, COUNTIF($D$2:AZ2,Расчет!$A$2:$A$479), 0)), "")</f>
        <v/>
      </c>
      <c r="BB2" t="str">
        <f t="array" ref="BB2">IFERROR(INDEX(Расчет!$A$2:$A$479, MATCH(0, COUNTIF($D$2:BA2,Расчет!$A$2:$A$479), 0)), "")</f>
        <v/>
      </c>
      <c r="BC2" t="str">
        <f t="array" ref="BC2">IFERROR(INDEX(Расчет!$A$2:$A$479, MATCH(0, COUNTIF($D$2:BB2,Расчет!$A$2:$A$479), 0)), "")</f>
        <v/>
      </c>
      <c r="BD2" t="str">
        <f t="array" ref="BD2">IFERROR(INDEX(Расчет!$A$2:$A$479, MATCH(0, COUNTIF($D$2:BC2,Расчет!$A$2:$A$479), 0)), "")</f>
        <v/>
      </c>
      <c r="BE2" t="str">
        <f t="array" ref="BE2">IFERROR(INDEX(Расчет!$A$2:$A$479, MATCH(0, COUNTIF($D$2:BD2,Расчет!$A$2:$A$479), 0)), "")</f>
        <v/>
      </c>
      <c r="BF2" t="str">
        <f t="array" ref="BF2">IFERROR(INDEX(Расчет!$A$2:$A$479, MATCH(0, COUNTIF($D$2:BE2,Расчет!$A$2:$A$479), 0)), "")</f>
        <v/>
      </c>
      <c r="BG2" t="str">
        <f t="array" ref="BG2">IFERROR(INDEX(Расчет!$A$2:$A$479, MATCH(0, COUNTIF($D$2:BF2,Расчет!$A$2:$A$479), 0)), "")</f>
        <v/>
      </c>
      <c r="BH2" t="str">
        <f t="array" ref="BH2">IFERROR(INDEX(Расчет!$A$2:$A$479, MATCH(0, COUNTIF($D$2:BG2,Расчет!$A$2:$A$479), 0)), "")</f>
        <v/>
      </c>
      <c r="BI2" t="str">
        <f t="array" ref="BI2">IFERROR(INDEX(Расчет!$A$2:$A$479, MATCH(0, COUNTIF($D$2:BH2,Расчет!$A$2:$A$479), 0)), "")</f>
        <v/>
      </c>
      <c r="BJ2" t="str">
        <f t="array" ref="BJ2">IFERROR(INDEX(Расчет!$A$2:$A$479, MATCH(0, COUNTIF($D$2:BI2,Расчет!$A$2:$A$479), 0)), "")</f>
        <v/>
      </c>
      <c r="BK2" t="str">
        <f t="array" ref="BK2">IFERROR(INDEX(Расчет!$A$2:$A$479, MATCH(0, COUNTIF($D$2:BJ2,Расчет!$A$2:$A$479), 0)), "")</f>
        <v/>
      </c>
      <c r="BL2" t="str">
        <f t="array" ref="BL2">IFERROR(INDEX(Расчет!$A$2:$A$479, MATCH(0, COUNTIF($D$2:BK2,Расчет!$A$2:$A$479), 0)), "")</f>
        <v/>
      </c>
      <c r="BM2" t="str">
        <f t="array" ref="BM2">IFERROR(INDEX(Расчет!$A$2:$A$479, MATCH(0, COUNTIF($D$2:BL2,Расчет!$A$2:$A$479), 0)), "")</f>
        <v/>
      </c>
      <c r="BN2" t="str">
        <f t="array" ref="BN2">IFERROR(INDEX(Расчет!$A$2:$A$479, MATCH(0, COUNTIF($D$2:BM2,Расчет!$A$2:$A$479), 0)), "")</f>
        <v/>
      </c>
      <c r="BO2" t="str">
        <f t="array" ref="BO2">IFERROR(INDEX(Расчет!$A$2:$A$479, MATCH(0, COUNTIF($D$2:BN2,Расчет!$A$2:$A$479), 0)), "")</f>
        <v/>
      </c>
      <c r="BP2" t="str">
        <f t="array" ref="BP2">IFERROR(INDEX(Расчет!$A$2:$A$479, MATCH(0, COUNTIF($D$2:BO2,Расчет!$A$2:$A$479), 0)), "")</f>
        <v/>
      </c>
      <c r="BQ2" t="str">
        <f t="array" ref="BQ2">IFERROR(INDEX(Расчет!$A$2:$A$479, MATCH(0, COUNTIF($D$2:BP2,Расчет!$A$2:$A$479), 0)), "")</f>
        <v/>
      </c>
      <c r="BR2" t="str">
        <f t="array" ref="BR2">IFERROR(INDEX(Расчет!$A$2:$A$479, MATCH(0, COUNTIF($D$2:BQ2,Расчет!$A$2:$A$479), 0)), "")</f>
        <v/>
      </c>
      <c r="BS2" t="str">
        <f t="array" ref="BS2">IFERROR(INDEX(Расчет!$A$2:$A$479, MATCH(0, COUNTIF($D$2:BR2,Расчет!$A$2:$A$479), 0)), "")</f>
        <v/>
      </c>
      <c r="BT2" t="str">
        <f t="array" ref="BT2">IFERROR(INDEX(Расчет!$A$2:$A$479, MATCH(0, COUNTIF($D$2:BS2,Расчет!$A$2:$A$479), 0)), "")</f>
        <v/>
      </c>
      <c r="BU2" t="str">
        <f t="array" ref="BU2">IFERROR(INDEX(Расчет!$A$2:$A$479, MATCH(0, COUNTIF($D$2:BT2,Расчет!$A$2:$A$479), 0)), "")</f>
        <v/>
      </c>
      <c r="BV2" t="str">
        <f t="array" ref="BV2">IFERROR(INDEX(Расчет!$A$2:$A$479, MATCH(0, COUNTIF($D$2:BU2,Расчет!$A$2:$A$479), 0)), "")</f>
        <v/>
      </c>
      <c r="BW2" t="str">
        <f t="array" ref="BW2">IFERROR(INDEX(Расчет!$A$2:$A$479, MATCH(0, COUNTIF($D$2:BV2,Расчет!$A$2:$A$479), 0)), "")</f>
        <v/>
      </c>
      <c r="BX2" t="str">
        <f t="array" ref="BX2">IFERROR(INDEX(Расчет!$A$2:$A$479, MATCH(0, COUNTIF($D$2:BW2,Расчет!$A$2:$A$479), 0)), "")</f>
        <v/>
      </c>
      <c r="BY2" t="str">
        <f t="array" ref="BY2">IFERROR(INDEX(Расчет!$A$2:$A$479, MATCH(0, COUNTIF($D$2:BX2,Расчет!$A$2:$A$479), 0)), "")</f>
        <v/>
      </c>
      <c r="BZ2" t="str">
        <f t="array" ref="BZ2">IFERROR(INDEX(Расчет!$A$2:$A$479, MATCH(0, COUNTIF($D$2:BY2,Расчет!$A$2:$A$479), 0)), "")</f>
        <v/>
      </c>
      <c r="CA2" t="str">
        <f t="array" ref="CA2">IFERROR(INDEX(Расчет!$A$2:$A$479, MATCH(0, COUNTIF($D$2:BZ2,Расчет!$A$2:$A$479), 0)), "")</f>
        <v/>
      </c>
      <c r="CB2" t="str">
        <f t="array" ref="CB2">IFERROR(INDEX(Расчет!$A$2:$A$479, MATCH(0, COUNTIF($D$2:CA2,Расчет!$A$2:$A$479), 0)), "")</f>
        <v/>
      </c>
      <c r="CC2" t="str">
        <f t="array" ref="CC2">IFERROR(INDEX(Расчет!$A$2:$A$479, MATCH(0, COUNTIF($D$2:CB2,Расчет!$A$2:$A$479), 0)), "")</f>
        <v/>
      </c>
      <c r="CD2" t="str">
        <f t="array" ref="CD2">IFERROR(INDEX(Расчет!$A$2:$A$479, MATCH(0, COUNTIF($D$2:CC2,Расчет!$A$2:$A$479), 0)), "")</f>
        <v/>
      </c>
      <c r="CE2" t="str">
        <f t="array" ref="CE2">IFERROR(INDEX(Расчет!$A$2:$A$479, MATCH(0, COUNTIF($D$2:CD2,Расчет!$A$2:$A$479), 0)), "")</f>
        <v/>
      </c>
      <c r="CF2" t="str">
        <f t="array" ref="CF2">IFERROR(INDEX(Расчет!$A$2:$A$479, MATCH(0, COUNTIF($D$2:CE2,Расчет!$A$2:$A$479), 0)), "")</f>
        <v/>
      </c>
      <c r="CG2" t="str">
        <f t="array" ref="CG2">IFERROR(INDEX(Расчет!$A$2:$A$479, MATCH(0, COUNTIF($D$2:CF2,Расчет!$A$2:$A$479), 0)), "")</f>
        <v/>
      </c>
      <c r="CH2" t="str">
        <f t="array" ref="CH2">IFERROR(INDEX(Расчет!$A$2:$A$479, MATCH(0, COUNTIF($D$2:CG2,Расчет!$A$2:$A$479), 0)), "")</f>
        <v/>
      </c>
      <c r="CI2" t="str">
        <f t="array" ref="CI2">IFERROR(INDEX(Расчет!$A$2:$A$479, MATCH(0, COUNTIF($D$2:CH2,Расчет!$A$2:$A$479), 0)), "")</f>
        <v/>
      </c>
      <c r="CJ2" t="str">
        <f t="array" ref="CJ2">IFERROR(INDEX(Расчет!$A$2:$A$479, MATCH(0, COUNTIF($D$2:CI2,Расчет!$A$2:$A$479), 0)), "")</f>
        <v/>
      </c>
      <c r="CK2" t="str">
        <f t="array" ref="CK2">IFERROR(INDEX(Расчет!$A$2:$A$479, MATCH(0, COUNTIF($D$2:CJ2,Расчет!$A$2:$A$479), 0)), "")</f>
        <v/>
      </c>
      <c r="CL2" t="str">
        <f t="array" ref="CL2">IFERROR(INDEX(Расчет!$A$2:$A$479, MATCH(0, COUNTIF($D$2:CK2,Расчет!$A$2:$A$479), 0)), "")</f>
        <v/>
      </c>
      <c r="CM2" t="str">
        <f t="array" ref="CM2">IFERROR(INDEX(Расчет!$A$2:$A$479, MATCH(0, COUNTIF($D$2:CL2,Расчет!$A$2:$A$479), 0)), "")</f>
        <v/>
      </c>
      <c r="CN2" t="str">
        <f t="array" ref="CN2">IFERROR(INDEX(Расчет!$A$2:$A$479, MATCH(0, COUNTIF($D$2:CM2,Расчет!$A$2:$A$479), 0)), "")</f>
        <v/>
      </c>
      <c r="CO2" t="str">
        <f t="array" ref="CO2">IFERROR(INDEX(Расчет!$A$2:$A$479, MATCH(0, COUNTIF($D$2:CN2,Расчет!$A$2:$A$479), 0)), "")</f>
        <v/>
      </c>
      <c r="CP2" t="str">
        <f t="array" ref="CP2">IFERROR(INDEX(Расчет!$A$2:$A$479, MATCH(0, COUNTIF($D$2:CO2,Расчет!$A$2:$A$479), 0)), "")</f>
        <v/>
      </c>
      <c r="CQ2" t="str">
        <f t="array" ref="CQ2">IFERROR(INDEX(Расчет!$A$2:$A$479, MATCH(0, COUNTIF($D$2:CP2,Расчет!$A$2:$A$479), 0)), "")</f>
        <v/>
      </c>
      <c r="CR2" t="str">
        <f t="array" ref="CR2">IFERROR(INDEX(Расчет!$A$2:$A$479, MATCH(0, COUNTIF($D$2:CQ2,Расчет!$A$2:$A$479), 0)), "")</f>
        <v/>
      </c>
      <c r="CS2" t="str">
        <f t="array" ref="CS2">IFERROR(INDEX(Расчет!$A$2:$A$479, MATCH(0, COUNTIF($D$2:CR2,Расчет!$A$2:$A$479), 0)), "")</f>
        <v/>
      </c>
      <c r="CT2" t="str">
        <f t="array" ref="CT2">IFERROR(INDEX(Расчет!$A$2:$A$479, MATCH(0, COUNTIF($D$2:CS2,Расчет!$A$2:$A$479), 0)), "")</f>
        <v/>
      </c>
      <c r="CU2" t="str">
        <f t="array" ref="CU2">IFERROR(INDEX(Расчет!$A$2:$A$479, MATCH(0, COUNTIF($D$2:CT2,Расчет!$A$2:$A$479), 0)), "")</f>
        <v/>
      </c>
      <c r="CV2" t="str">
        <f t="array" ref="CV2">IFERROR(INDEX(Расчет!$A$2:$A$479, MATCH(0, COUNTIF($D$2:CU2,Расчет!$A$2:$A$479), 0)), "")</f>
        <v/>
      </c>
      <c r="CW2" t="str">
        <f t="array" ref="CW2">IFERROR(INDEX(Расчет!$A$2:$A$479, MATCH(0, COUNTIF($D$2:CV2,Расчет!$A$2:$A$479), 0)), "")</f>
        <v/>
      </c>
      <c r="CX2" t="str">
        <f t="array" ref="CX2">IFERROR(INDEX(Расчет!$A$2:$A$479, MATCH(0, COUNTIF($D$2:CW2,Расчет!$A$2:$A$479), 0)), "")</f>
        <v/>
      </c>
      <c r="CY2" t="str">
        <f t="array" ref="CY2">IFERROR(INDEX(Расчет!$A$2:$A$479, MATCH(0, COUNTIF($D$2:CX2,Расчет!$A$2:$A$479), 0)), "")</f>
        <v/>
      </c>
      <c r="CZ2" t="str">
        <f t="array" ref="CZ2">IFERROR(INDEX(Расчет!$A$2:$A$479, MATCH(0, COUNTIF($D$2:CY2,Расчет!$A$2:$A$479), 0)), "")</f>
        <v/>
      </c>
    </row>
    <row r="3" spans="1:104">
      <c r="B3" t="s">
        <v>1255</v>
      </c>
      <c r="G3">
        <v>423</v>
      </c>
      <c r="I3">
        <v>64</v>
      </c>
      <c r="J3">
        <v>37</v>
      </c>
      <c r="K3">
        <v>84</v>
      </c>
      <c r="L3">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B87E8-36DB-F349-AB72-65DF56BBAEE8}">
  <dimension ref="A1:N538"/>
  <sheetViews>
    <sheetView workbookViewId="0">
      <selection activeCell="H56" sqref="H56"/>
    </sheetView>
    <sheetView workbookViewId="1"/>
  </sheetViews>
  <sheetFormatPr baseColWidth="10" defaultColWidth="11" defaultRowHeight="16"/>
  <cols>
    <col min="1" max="1" width="27.5" customWidth="1"/>
    <col min="2" max="2" width="4" customWidth="1"/>
    <col min="3" max="3" width="17.6640625" customWidth="1"/>
    <col min="4" max="7" width="41.6640625" customWidth="1"/>
    <col min="8" max="8" width="29.83203125" bestFit="1" customWidth="1"/>
    <col min="9" max="9" width="8.6640625" bestFit="1" customWidth="1"/>
  </cols>
  <sheetData>
    <row r="1" spans="1:14" s="809" customFormat="1" ht="33.5" customHeight="1">
      <c r="A1" s="426" t="s">
        <v>12</v>
      </c>
      <c r="B1" s="426"/>
      <c r="C1" s="426" t="s">
        <v>14</v>
      </c>
      <c r="D1" s="426" t="s">
        <v>3</v>
      </c>
      <c r="E1" s="426" t="s">
        <v>5</v>
      </c>
      <c r="F1" s="426" t="s">
        <v>0</v>
      </c>
      <c r="G1" s="426" t="s">
        <v>1188</v>
      </c>
      <c r="H1" s="426" t="s">
        <v>17</v>
      </c>
      <c r="I1" s="426" t="s">
        <v>10</v>
      </c>
      <c r="J1" s="807"/>
      <c r="K1" s="808"/>
      <c r="L1" s="1"/>
      <c r="M1" s="1"/>
      <c r="N1"/>
    </row>
    <row r="2" spans="1:14">
      <c r="A2" t="s">
        <v>417</v>
      </c>
      <c r="C2" s="2">
        <f>MATCH('Основной лист (2)'!D2,'Справочники (2)'!A$2:A$100,0)</f>
        <v>2</v>
      </c>
      <c r="D2" t="s">
        <v>210</v>
      </c>
      <c r="E2" t="s">
        <v>210</v>
      </c>
      <c r="F2" t="s">
        <v>436</v>
      </c>
      <c r="G2" t="s">
        <v>210</v>
      </c>
      <c r="H2" t="s">
        <v>1216</v>
      </c>
      <c r="I2" t="s">
        <v>949</v>
      </c>
    </row>
    <row r="3" spans="1:14">
      <c r="A3" t="s">
        <v>1154</v>
      </c>
      <c r="C3" s="2" t="e">
        <f>MATCH('Основной лист (2)'!D3,'Справочники (2)'!A$2:A$100,0)</f>
        <v>#N/A</v>
      </c>
      <c r="D3" t="s">
        <v>212</v>
      </c>
      <c r="E3" t="s">
        <v>212</v>
      </c>
      <c r="F3" t="s">
        <v>680</v>
      </c>
      <c r="G3" t="s">
        <v>212</v>
      </c>
      <c r="H3" t="s">
        <v>348</v>
      </c>
      <c r="I3" t="s">
        <v>350</v>
      </c>
    </row>
    <row r="4" spans="1:14">
      <c r="A4" t="s">
        <v>0</v>
      </c>
      <c r="C4" s="2" t="e">
        <f>MATCH('Основной лист (2)'!D4,'Справочники (2)'!A$2:A$100,0)</f>
        <v>#N/A</v>
      </c>
      <c r="D4" t="s">
        <v>214</v>
      </c>
      <c r="E4" t="s">
        <v>214</v>
      </c>
      <c r="F4" t="s">
        <v>437</v>
      </c>
      <c r="G4" t="s">
        <v>214</v>
      </c>
      <c r="H4" t="s">
        <v>324</v>
      </c>
    </row>
    <row r="5" spans="1:14">
      <c r="A5" t="s">
        <v>1190</v>
      </c>
      <c r="C5" s="2" t="e">
        <f>MATCH('Основной лист (2)'!D5,'Справочники (2)'!A$2:A$100,0)</f>
        <v>#N/A</v>
      </c>
      <c r="D5" t="s">
        <v>216</v>
      </c>
      <c r="E5" t="s">
        <v>216</v>
      </c>
      <c r="F5" t="s">
        <v>691</v>
      </c>
      <c r="G5" t="s">
        <v>216</v>
      </c>
      <c r="H5" t="s">
        <v>322</v>
      </c>
    </row>
    <row r="6" spans="1:14">
      <c r="C6" s="2" t="e">
        <f>MATCH('Основной лист (2)'!D6,'Справочники (2)'!A$2:A$100,0)</f>
        <v>#N/A</v>
      </c>
      <c r="D6" t="s">
        <v>218</v>
      </c>
      <c r="E6" t="s">
        <v>218</v>
      </c>
      <c r="F6" t="s">
        <v>1205</v>
      </c>
      <c r="G6" t="s">
        <v>218</v>
      </c>
      <c r="H6" t="s">
        <v>329</v>
      </c>
    </row>
    <row r="7" spans="1:14">
      <c r="C7" s="2" t="e">
        <f>MATCH('Основной лист (2)'!D7,'Справочники (2)'!A$2:A$100,0)</f>
        <v>#N/A</v>
      </c>
      <c r="D7" t="s">
        <v>220</v>
      </c>
      <c r="E7" t="s">
        <v>220</v>
      </c>
      <c r="F7" t="s">
        <v>1206</v>
      </c>
      <c r="G7" t="s">
        <v>220</v>
      </c>
      <c r="H7" t="s">
        <v>323</v>
      </c>
    </row>
    <row r="8" spans="1:14">
      <c r="C8" s="2" t="e">
        <f>MATCH('Основной лист (2)'!D8,'Справочники (2)'!A$2:A$100,0)</f>
        <v>#N/A</v>
      </c>
      <c r="D8" t="s">
        <v>222</v>
      </c>
      <c r="E8" t="s">
        <v>222</v>
      </c>
      <c r="G8" t="s">
        <v>222</v>
      </c>
      <c r="H8" t="s">
        <v>326</v>
      </c>
    </row>
    <row r="9" spans="1:14">
      <c r="C9" s="2" t="e">
        <f>MATCH('Основной лист (2)'!D9,'Справочники (2)'!A$2:A$100,0)</f>
        <v>#N/A</v>
      </c>
      <c r="D9" t="s">
        <v>6</v>
      </c>
      <c r="E9" t="s">
        <v>6</v>
      </c>
      <c r="G9" t="s">
        <v>6</v>
      </c>
      <c r="H9" t="s">
        <v>330</v>
      </c>
    </row>
    <row r="10" spans="1:14">
      <c r="C10" s="2" t="e">
        <f>MATCH('Основной лист (2)'!D10,'Справочники (2)'!A$2:A$100,0)</f>
        <v>#N/A</v>
      </c>
      <c r="H10" t="s">
        <v>891</v>
      </c>
    </row>
    <row r="11" spans="1:14">
      <c r="C11" s="2" t="e">
        <f>MATCH('Основной лист (2)'!D11,'Справочники (2)'!A$2:A$100,0)</f>
        <v>#N/A</v>
      </c>
      <c r="H11" t="s">
        <v>325</v>
      </c>
    </row>
    <row r="12" spans="1:14">
      <c r="C12" s="2" t="e">
        <f>MATCH('Основной лист (2)'!D12,'Справочники (2)'!A$2:A$100,0)</f>
        <v>#N/A</v>
      </c>
      <c r="H12" t="s">
        <v>328</v>
      </c>
    </row>
    <row r="13" spans="1:14">
      <c r="C13" s="2" t="e">
        <f>MATCH('Основной лист (2)'!D13,'Справочники (2)'!A$2:A$100,0)</f>
        <v>#N/A</v>
      </c>
      <c r="H13" s="81" t="s">
        <v>864</v>
      </c>
      <c r="M13" s="81"/>
    </row>
    <row r="14" spans="1:14">
      <c r="C14" s="2" t="e">
        <f>MATCH('Основной лист (2)'!D14,'Справочники (2)'!A$2:A$100,0)</f>
        <v>#N/A</v>
      </c>
      <c r="H14" s="81" t="s">
        <v>1217</v>
      </c>
      <c r="M14" s="81"/>
    </row>
    <row r="15" spans="1:14">
      <c r="C15" s="2" t="e">
        <f>MATCH('Основной лист (2)'!D15,'Справочники (2)'!A$2:A$100,0)</f>
        <v>#N/A</v>
      </c>
      <c r="H15" s="81" t="s">
        <v>332</v>
      </c>
      <c r="M15" s="81"/>
    </row>
    <row r="16" spans="1:14">
      <c r="C16" s="2" t="e">
        <f>MATCH('Основной лист (2)'!D16,'Справочники (2)'!A$2:A$100,0)</f>
        <v>#N/A</v>
      </c>
      <c r="H16" s="81" t="s">
        <v>1218</v>
      </c>
      <c r="M16" s="81"/>
    </row>
    <row r="17" spans="3:13">
      <c r="C17" s="2" t="e">
        <f>MATCH('Основной лист (2)'!D17,'Справочники (2)'!A$2:A$100,0)</f>
        <v>#N/A</v>
      </c>
      <c r="H17" s="81" t="s">
        <v>327</v>
      </c>
      <c r="M17" s="81"/>
    </row>
    <row r="18" spans="3:13">
      <c r="C18" s="2" t="e">
        <f>MATCH('Основной лист (2)'!D18,'Справочники (2)'!A$2:A$100,0)</f>
        <v>#N/A</v>
      </c>
      <c r="H18" s="81" t="s">
        <v>833</v>
      </c>
      <c r="M18" s="81"/>
    </row>
    <row r="19" spans="3:13">
      <c r="C19" s="2" t="e">
        <f>MATCH('Основной лист (2)'!D19,'Справочники (2)'!A$2:A$100,0)</f>
        <v>#N/A</v>
      </c>
      <c r="H19" s="81" t="s">
        <v>1219</v>
      </c>
      <c r="M19" s="81"/>
    </row>
    <row r="20" spans="3:13">
      <c r="C20" s="2" t="e">
        <f>MATCH('Основной лист (2)'!D20,'Справочники (2)'!A$2:A$100,0)</f>
        <v>#N/A</v>
      </c>
      <c r="H20" t="s">
        <v>836</v>
      </c>
    </row>
    <row r="21" spans="3:13">
      <c r="C21" s="2" t="e">
        <f>MATCH('Основной лист (2)'!D21,'Справочники (2)'!A$2:A$100,0)</f>
        <v>#N/A</v>
      </c>
      <c r="H21" s="81" t="s">
        <v>938</v>
      </c>
      <c r="M21" s="81"/>
    </row>
    <row r="22" spans="3:13">
      <c r="C22" s="2" t="e">
        <f>MATCH('Основной лист (2)'!D22,'Справочники (2)'!A$2:A$100,0)</f>
        <v>#N/A</v>
      </c>
      <c r="H22" s="81" t="s">
        <v>1220</v>
      </c>
      <c r="M22" s="81"/>
    </row>
    <row r="23" spans="3:13">
      <c r="C23" s="2" t="e">
        <f>MATCH('Основной лист (2)'!D23,'Справочники (2)'!A$2:A$100,0)</f>
        <v>#N/A</v>
      </c>
      <c r="H23" s="81" t="s">
        <v>1221</v>
      </c>
      <c r="M23" s="81"/>
    </row>
    <row r="24" spans="3:13">
      <c r="C24" s="2" t="e">
        <f>MATCH('Основной лист (2)'!D24,'Справочники (2)'!A$2:A$100,0)</f>
        <v>#N/A</v>
      </c>
      <c r="H24" s="81" t="s">
        <v>1222</v>
      </c>
      <c r="M24" s="81"/>
    </row>
    <row r="25" spans="3:13">
      <c r="C25" s="2" t="e">
        <f>MATCH('Основной лист (2)'!D25,'Справочники (2)'!A$2:A$100,0)</f>
        <v>#N/A</v>
      </c>
      <c r="H25" s="81" t="s">
        <v>1223</v>
      </c>
      <c r="M25" s="81"/>
    </row>
    <row r="26" spans="3:13">
      <c r="C26" s="2" t="e">
        <f>MATCH('Основной лист (2)'!D26,'Справочники (2)'!A$2:A$100,0)</f>
        <v>#N/A</v>
      </c>
      <c r="H26" s="81" t="s">
        <v>832</v>
      </c>
      <c r="M26" s="81"/>
    </row>
    <row r="27" spans="3:13">
      <c r="C27" s="2" t="e">
        <f>MATCH('Основной лист (2)'!D27,'Справочники (2)'!A$2:A$100,0)</f>
        <v>#N/A</v>
      </c>
      <c r="H27" s="81" t="s">
        <v>1224</v>
      </c>
      <c r="M27" s="81"/>
    </row>
    <row r="28" spans="3:13">
      <c r="C28" s="2" t="e">
        <f>MATCH('Основной лист (2)'!D28,'Справочники (2)'!A$2:A$100,0)</f>
        <v>#N/A</v>
      </c>
      <c r="H28" s="81" t="s">
        <v>1225</v>
      </c>
      <c r="M28" s="81"/>
    </row>
    <row r="29" spans="3:13">
      <c r="C29" s="2" t="e">
        <f>MATCH('Основной лист (2)'!D29,'Справочники (2)'!A$2:A$100,0)</f>
        <v>#N/A</v>
      </c>
      <c r="H29" s="81" t="s">
        <v>1226</v>
      </c>
      <c r="M29" s="81"/>
    </row>
    <row r="30" spans="3:13">
      <c r="C30" s="2" t="e">
        <f>MATCH('Основной лист (2)'!D30,'Справочники (2)'!A$2:A$100,0)</f>
        <v>#N/A</v>
      </c>
      <c r="H30" t="s">
        <v>920</v>
      </c>
    </row>
    <row r="31" spans="3:13">
      <c r="C31" s="2" t="e">
        <f>MATCH('Основной лист (2)'!D31,'Справочники (2)'!A$2:A$100,0)</f>
        <v>#N/A</v>
      </c>
      <c r="H31" t="s">
        <v>1227</v>
      </c>
    </row>
    <row r="32" spans="3:13">
      <c r="C32" s="2" t="e">
        <f>MATCH('Основной лист (2)'!D32,'Справочники (2)'!A$2:A$100,0)</f>
        <v>#N/A</v>
      </c>
      <c r="H32" t="s">
        <v>1228</v>
      </c>
    </row>
    <row r="33" spans="3:13">
      <c r="C33" s="2" t="e">
        <f>MATCH('Основной лист (2)'!D33,'Справочники (2)'!A$2:A$100,0)</f>
        <v>#N/A</v>
      </c>
      <c r="H33" t="s">
        <v>1229</v>
      </c>
    </row>
    <row r="34" spans="3:13">
      <c r="C34" s="2" t="e">
        <f>MATCH('Основной лист (2)'!D34,'Справочники (2)'!A$2:A$100,0)</f>
        <v>#N/A</v>
      </c>
      <c r="H34" t="s">
        <v>1230</v>
      </c>
    </row>
    <row r="35" spans="3:13">
      <c r="C35" s="2" t="e">
        <f>MATCH('Основной лист (2)'!D35,'Справочники (2)'!A$2:A$100,0)</f>
        <v>#N/A</v>
      </c>
      <c r="H35" s="81" t="s">
        <v>1231</v>
      </c>
      <c r="M35" s="81"/>
    </row>
    <row r="36" spans="3:13">
      <c r="C36" s="2" t="e">
        <f>MATCH('Основной лист (2)'!D36,'Справочники (2)'!A$2:A$100,0)</f>
        <v>#N/A</v>
      </c>
      <c r="H36" s="81" t="s">
        <v>1232</v>
      </c>
      <c r="M36" s="81"/>
    </row>
    <row r="37" spans="3:13">
      <c r="C37" s="2" t="e">
        <f>MATCH('Основной лист (2)'!D37,'Справочники (2)'!A$2:A$100,0)</f>
        <v>#N/A</v>
      </c>
      <c r="H37" s="81" t="s">
        <v>1233</v>
      </c>
      <c r="M37" s="81"/>
    </row>
    <row r="38" spans="3:13">
      <c r="C38" s="2" t="e">
        <f>MATCH('Основной лист (2)'!D38,'Справочники (2)'!A$2:A$100,0)</f>
        <v>#N/A</v>
      </c>
      <c r="H38" t="s">
        <v>42</v>
      </c>
    </row>
    <row r="39" spans="3:13">
      <c r="C39" s="2" t="e">
        <f>MATCH('Основной лист (2)'!D39,'Справочники (2)'!A$2:A$100,0)</f>
        <v>#N/A</v>
      </c>
      <c r="H39" s="81" t="s">
        <v>1234</v>
      </c>
      <c r="M39" s="81"/>
    </row>
    <row r="40" spans="3:13">
      <c r="C40" s="2" t="e">
        <f>MATCH('Основной лист (2)'!D40,'Справочники (2)'!A$2:A$100,0)</f>
        <v>#N/A</v>
      </c>
      <c r="H40" s="81" t="s">
        <v>1235</v>
      </c>
      <c r="M40" s="81"/>
    </row>
    <row r="41" spans="3:13">
      <c r="C41" s="2" t="e">
        <f>MATCH('Основной лист (2)'!D41,'Справочники (2)'!A$2:A$100,0)</f>
        <v>#N/A</v>
      </c>
      <c r="H41" s="81" t="s">
        <v>1236</v>
      </c>
      <c r="M41" s="81"/>
    </row>
    <row r="42" spans="3:13">
      <c r="C42" s="2" t="e">
        <f>MATCH('Основной лист (2)'!D42,'Справочники (2)'!A$2:A$100,0)</f>
        <v>#N/A</v>
      </c>
      <c r="H42" s="81" t="s">
        <v>1237</v>
      </c>
      <c r="M42" s="81"/>
    </row>
    <row r="43" spans="3:13">
      <c r="C43" s="2" t="e">
        <f>MATCH('Основной лист (2)'!D43,'Справочники (2)'!A$2:A$100,0)</f>
        <v>#N/A</v>
      </c>
      <c r="H43" s="81" t="s">
        <v>1238</v>
      </c>
      <c r="M43" s="81"/>
    </row>
    <row r="44" spans="3:13">
      <c r="C44" s="2" t="e">
        <f>MATCH('Основной лист (2)'!D44,'Справочники (2)'!A$2:A$100,0)</f>
        <v>#N/A</v>
      </c>
      <c r="H44" s="81" t="s">
        <v>1239</v>
      </c>
      <c r="M44" s="81"/>
    </row>
    <row r="45" spans="3:13">
      <c r="C45" s="2" t="e">
        <f>MATCH('Основной лист (2)'!D45,'Справочники (2)'!A$2:A$100,0)</f>
        <v>#N/A</v>
      </c>
      <c r="H45" s="81" t="s">
        <v>888</v>
      </c>
      <c r="M45" s="81"/>
    </row>
    <row r="46" spans="3:13">
      <c r="C46" s="2" t="e">
        <f>MATCH('Основной лист (2)'!D46,'Справочники (2)'!A$2:A$100,0)</f>
        <v>#N/A</v>
      </c>
      <c r="H46" t="s">
        <v>54</v>
      </c>
    </row>
    <row r="47" spans="3:13">
      <c r="C47" s="2" t="e">
        <f>MATCH('Основной лист (2)'!D47,'Справочники (2)'!A$2:A$100,0)</f>
        <v>#N/A</v>
      </c>
      <c r="H47" s="81" t="s">
        <v>1240</v>
      </c>
      <c r="M47" s="81"/>
    </row>
    <row r="48" spans="3:13">
      <c r="C48" s="2" t="e">
        <f>MATCH('Основной лист (2)'!D48,'Справочники (2)'!A$2:A$100,0)</f>
        <v>#N/A</v>
      </c>
      <c r="H48" s="81" t="s">
        <v>1241</v>
      </c>
      <c r="M48" s="81"/>
    </row>
    <row r="49" spans="3:13">
      <c r="C49" s="2" t="e">
        <f>MATCH('Основной лист (2)'!D49,'Справочники (2)'!A$2:A$100,0)</f>
        <v>#N/A</v>
      </c>
      <c r="H49" s="81" t="s">
        <v>1242</v>
      </c>
      <c r="M49" s="81"/>
    </row>
    <row r="50" spans="3:13">
      <c r="C50" s="2" t="e">
        <f>MATCH('Основной лист (2)'!D50,'Справочники (2)'!A$2:A$100,0)</f>
        <v>#N/A</v>
      </c>
      <c r="H50" s="81" t="s">
        <v>1243</v>
      </c>
      <c r="M50" s="81"/>
    </row>
    <row r="51" spans="3:13">
      <c r="C51" s="2" t="e">
        <f>MATCH('Основной лист (2)'!D51,'Справочники (2)'!A$2:A$100,0)</f>
        <v>#N/A</v>
      </c>
      <c r="H51" s="81" t="s">
        <v>1244</v>
      </c>
      <c r="M51" s="81"/>
    </row>
    <row r="52" spans="3:13">
      <c r="C52" s="2" t="e">
        <f>MATCH('Основной лист (2)'!D52,'Справочники (2)'!A$2:A$100,0)</f>
        <v>#N/A</v>
      </c>
      <c r="H52" s="81" t="s">
        <v>1245</v>
      </c>
      <c r="M52" s="81"/>
    </row>
    <row r="53" spans="3:13">
      <c r="C53" s="2" t="e">
        <f>MATCH('Основной лист (2)'!D53,'Справочники (2)'!A$2:A$100,0)</f>
        <v>#N/A</v>
      </c>
      <c r="H53" s="81" t="s">
        <v>1246</v>
      </c>
      <c r="M53" s="81"/>
    </row>
    <row r="54" spans="3:13">
      <c r="C54" s="2" t="e">
        <f>MATCH('Основной лист (2)'!D54,'Справочники (2)'!A$2:A$100,0)</f>
        <v>#N/A</v>
      </c>
      <c r="H54" s="81" t="s">
        <v>67</v>
      </c>
      <c r="M54" s="81"/>
    </row>
    <row r="55" spans="3:13">
      <c r="C55" s="2" t="e">
        <f>MATCH('Основной лист (2)'!D55,'Справочники (2)'!A$2:A$100,0)</f>
        <v>#N/A</v>
      </c>
      <c r="H55" s="81" t="s">
        <v>874</v>
      </c>
      <c r="M55" s="81"/>
    </row>
    <row r="56" spans="3:13">
      <c r="C56" s="2" t="e">
        <f>MATCH('Основной лист (2)'!D56,'Справочники (2)'!A$2:A$100,0)</f>
        <v>#N/A</v>
      </c>
      <c r="H56" s="81" t="s">
        <v>1256</v>
      </c>
    </row>
    <row r="57" spans="3:13">
      <c r="C57" s="2" t="e">
        <f>MATCH('Основной лист (2)'!D57,'Справочники (2)'!A$2:A$100,0)</f>
        <v>#N/A</v>
      </c>
    </row>
    <row r="58" spans="3:13">
      <c r="C58" s="2" t="e">
        <f>MATCH('Основной лист (2)'!D58,'Справочники (2)'!A$2:A$100,0)</f>
        <v>#N/A</v>
      </c>
    </row>
    <row r="59" spans="3:13">
      <c r="C59" s="2" t="e">
        <f>MATCH('Основной лист (2)'!D59,'Справочники (2)'!A$2:A$100,0)</f>
        <v>#N/A</v>
      </c>
    </row>
    <row r="60" spans="3:13">
      <c r="C60" s="2" t="e">
        <f>MATCH('Основной лист (2)'!D60,'Справочники (2)'!A$2:A$100,0)</f>
        <v>#N/A</v>
      </c>
    </row>
    <row r="61" spans="3:13">
      <c r="C61" s="2" t="e">
        <f>MATCH('Основной лист (2)'!D61,'Справочники (2)'!A$2:A$100,0)</f>
        <v>#N/A</v>
      </c>
    </row>
    <row r="62" spans="3:13">
      <c r="C62" s="2" t="e">
        <f>MATCH('Основной лист (2)'!D62,'Справочники (2)'!A$2:A$100,0)</f>
        <v>#N/A</v>
      </c>
    </row>
    <row r="63" spans="3:13">
      <c r="C63" s="2" t="e">
        <f>MATCH('Основной лист (2)'!D63,'Справочники (2)'!A$2:A$100,0)</f>
        <v>#N/A</v>
      </c>
    </row>
    <row r="64" spans="3:13">
      <c r="C64" s="2" t="e">
        <f>MATCH('Основной лист (2)'!D64,'Справочники (2)'!A$2:A$100,0)</f>
        <v>#N/A</v>
      </c>
    </row>
    <row r="65" spans="3:3">
      <c r="C65" s="2" t="e">
        <f>MATCH('Основной лист (2)'!D65,'Справочники (2)'!A$2:A$100,0)</f>
        <v>#N/A</v>
      </c>
    </row>
    <row r="66" spans="3:3">
      <c r="C66" s="2" t="e">
        <f>MATCH('Основной лист (2)'!D66,'Справочники (2)'!A$2:A$100,0)</f>
        <v>#N/A</v>
      </c>
    </row>
    <row r="67" spans="3:3">
      <c r="C67" s="2" t="e">
        <f>MATCH('Основной лист (2)'!D67,'Справочники (2)'!A$2:A$100,0)</f>
        <v>#N/A</v>
      </c>
    </row>
    <row r="68" spans="3:3">
      <c r="C68" s="2" t="e">
        <f>MATCH('Основной лист (2)'!D68,'Справочники (2)'!A$2:A$100,0)</f>
        <v>#N/A</v>
      </c>
    </row>
    <row r="69" spans="3:3">
      <c r="C69" s="2" t="e">
        <f>MATCH('Основной лист (2)'!D69,'Справочники (2)'!A$2:A$100,0)</f>
        <v>#N/A</v>
      </c>
    </row>
    <row r="70" spans="3:3">
      <c r="C70" s="2" t="e">
        <f>MATCH('Основной лист (2)'!D70,'Справочники (2)'!A$2:A$100,0)</f>
        <v>#N/A</v>
      </c>
    </row>
    <row r="71" spans="3:3">
      <c r="C71" s="2" t="e">
        <f>MATCH('Основной лист (2)'!D71,'Справочники (2)'!A$2:A$100,0)</f>
        <v>#N/A</v>
      </c>
    </row>
    <row r="72" spans="3:3">
      <c r="C72" s="2" t="e">
        <f>MATCH('Основной лист (2)'!D72,'Справочники (2)'!A$2:A$100,0)</f>
        <v>#N/A</v>
      </c>
    </row>
    <row r="73" spans="3:3">
      <c r="C73" s="2" t="e">
        <f>MATCH('Основной лист (2)'!D73,'Справочники (2)'!A$2:A$100,0)</f>
        <v>#N/A</v>
      </c>
    </row>
    <row r="74" spans="3:3">
      <c r="C74" s="2" t="e">
        <f>MATCH('Основной лист (2)'!D74,'Справочники (2)'!A$2:A$100,0)</f>
        <v>#N/A</v>
      </c>
    </row>
    <row r="75" spans="3:3">
      <c r="C75" s="2" t="e">
        <f>MATCH('Основной лист (2)'!D75,'Справочники (2)'!A$2:A$100,0)</f>
        <v>#N/A</v>
      </c>
    </row>
    <row r="76" spans="3:3">
      <c r="C76" s="2" t="e">
        <f>MATCH('Основной лист (2)'!D76,'Справочники (2)'!A$2:A$100,0)</f>
        <v>#N/A</v>
      </c>
    </row>
    <row r="77" spans="3:3">
      <c r="C77" s="2" t="e">
        <f>MATCH('Основной лист (2)'!D77,'Справочники (2)'!A$2:A$100,0)</f>
        <v>#N/A</v>
      </c>
    </row>
    <row r="78" spans="3:3">
      <c r="C78" s="2" t="e">
        <f>MATCH('Основной лист (2)'!D78,'Справочники (2)'!A$2:A$100,0)</f>
        <v>#N/A</v>
      </c>
    </row>
    <row r="79" spans="3:3">
      <c r="C79" s="2" t="e">
        <f>MATCH('Основной лист (2)'!D79,'Справочники (2)'!A$2:A$100,0)</f>
        <v>#N/A</v>
      </c>
    </row>
    <row r="80" spans="3:3">
      <c r="C80" s="2" t="e">
        <f>MATCH('Основной лист (2)'!D80,'Справочники (2)'!A$2:A$100,0)</f>
        <v>#N/A</v>
      </c>
    </row>
    <row r="81" spans="3:3">
      <c r="C81" s="2" t="e">
        <f>MATCH('Основной лист (2)'!D81,'Справочники (2)'!A$2:A$100,0)</f>
        <v>#N/A</v>
      </c>
    </row>
    <row r="82" spans="3:3">
      <c r="C82" s="2" t="e">
        <f>MATCH('Основной лист (2)'!D82,'Справочники (2)'!A$2:A$100,0)</f>
        <v>#N/A</v>
      </c>
    </row>
    <row r="83" spans="3:3">
      <c r="C83" s="2" t="e">
        <f>MATCH('Основной лист (2)'!D83,'Справочники (2)'!A$2:A$100,0)</f>
        <v>#N/A</v>
      </c>
    </row>
    <row r="84" spans="3:3">
      <c r="C84" s="2" t="e">
        <f>MATCH('Основной лист (2)'!D84,'Справочники (2)'!A$2:A$100,0)</f>
        <v>#N/A</v>
      </c>
    </row>
    <row r="85" spans="3:3">
      <c r="C85" s="2" t="e">
        <f>MATCH('Основной лист (2)'!D85,'Справочники (2)'!A$2:A$100,0)</f>
        <v>#N/A</v>
      </c>
    </row>
    <row r="86" spans="3:3">
      <c r="C86" s="2" t="e">
        <f>MATCH('Основной лист (2)'!D86,'Справочники (2)'!A$2:A$100,0)</f>
        <v>#N/A</v>
      </c>
    </row>
    <row r="87" spans="3:3">
      <c r="C87" s="2" t="e">
        <f>MATCH('Основной лист (2)'!D87,'Справочники (2)'!A$2:A$100,0)</f>
        <v>#N/A</v>
      </c>
    </row>
    <row r="88" spans="3:3">
      <c r="C88" s="2" t="e">
        <f>MATCH('Основной лист (2)'!D88,'Справочники (2)'!A$2:A$100,0)</f>
        <v>#N/A</v>
      </c>
    </row>
    <row r="89" spans="3:3">
      <c r="C89" s="2" t="e">
        <f>MATCH('Основной лист (2)'!D89,'Справочники (2)'!A$2:A$100,0)</f>
        <v>#N/A</v>
      </c>
    </row>
    <row r="90" spans="3:3">
      <c r="C90" s="2" t="e">
        <f>MATCH('Основной лист (2)'!D90,'Справочники (2)'!A$2:A$100,0)</f>
        <v>#N/A</v>
      </c>
    </row>
    <row r="91" spans="3:3">
      <c r="C91" s="2" t="e">
        <f>MATCH('Основной лист (2)'!D91,'Справочники (2)'!A$2:A$100,0)</f>
        <v>#N/A</v>
      </c>
    </row>
    <row r="92" spans="3:3">
      <c r="C92" s="2" t="e">
        <f>MATCH('Основной лист (2)'!D92,'Справочники (2)'!A$2:A$100,0)</f>
        <v>#N/A</v>
      </c>
    </row>
    <row r="93" spans="3:3">
      <c r="C93" s="2" t="e">
        <f>MATCH('Основной лист (2)'!D93,'Справочники (2)'!A$2:A$100,0)</f>
        <v>#N/A</v>
      </c>
    </row>
    <row r="94" spans="3:3">
      <c r="C94" s="2" t="e">
        <f>MATCH('Основной лист (2)'!D94,'Справочники (2)'!A$2:A$100,0)</f>
        <v>#N/A</v>
      </c>
    </row>
    <row r="95" spans="3:3">
      <c r="C95" s="2" t="e">
        <f>MATCH('Основной лист (2)'!D95,'Справочники (2)'!A$2:A$100,0)</f>
        <v>#N/A</v>
      </c>
    </row>
    <row r="96" spans="3:3">
      <c r="C96" s="2" t="e">
        <f>MATCH('Основной лист (2)'!D96,'Справочники (2)'!A$2:A$100,0)</f>
        <v>#N/A</v>
      </c>
    </row>
    <row r="97" spans="3:3">
      <c r="C97" s="2" t="e">
        <f>MATCH('Основной лист (2)'!D97,'Справочники (2)'!A$2:A$100,0)</f>
        <v>#N/A</v>
      </c>
    </row>
    <row r="98" spans="3:3">
      <c r="C98" s="2" t="e">
        <f>MATCH('Основной лист (2)'!D98,'Справочники (2)'!A$2:A$100,0)</f>
        <v>#N/A</v>
      </c>
    </row>
    <row r="99" spans="3:3">
      <c r="C99" s="2" t="e">
        <f>MATCH('Основной лист (2)'!D99,'Справочники (2)'!A$2:A$100,0)</f>
        <v>#N/A</v>
      </c>
    </row>
    <row r="100" spans="3:3">
      <c r="C100" s="2" t="e">
        <f>MATCH('Основной лист (2)'!D100,'Справочники (2)'!A$2:A$100,0)</f>
        <v>#N/A</v>
      </c>
    </row>
    <row r="101" spans="3:3">
      <c r="C101" s="2" t="e">
        <f>MATCH('Основной лист (2)'!D101,'Справочники (2)'!A$2:A$100,0)</f>
        <v>#N/A</v>
      </c>
    </row>
    <row r="102" spans="3:3">
      <c r="C102" s="2" t="e">
        <f>MATCH('Основной лист (2)'!D102,'Справочники (2)'!A$2:A$100,0)</f>
        <v>#N/A</v>
      </c>
    </row>
    <row r="103" spans="3:3">
      <c r="C103" s="2" t="e">
        <f>MATCH('Основной лист (2)'!D103,'Справочники (2)'!A$2:A$100,0)</f>
        <v>#N/A</v>
      </c>
    </row>
    <row r="104" spans="3:3">
      <c r="C104" s="2" t="e">
        <f>MATCH('Основной лист (2)'!D104,'Справочники (2)'!A$2:A$100,0)</f>
        <v>#N/A</v>
      </c>
    </row>
    <row r="105" spans="3:3">
      <c r="C105" s="2" t="e">
        <f>MATCH('Основной лист (2)'!D105,'Справочники (2)'!A$2:A$100,0)</f>
        <v>#N/A</v>
      </c>
    </row>
    <row r="106" spans="3:3">
      <c r="C106" s="2" t="e">
        <f>MATCH('Основной лист (2)'!D106,'Справочники (2)'!A$2:A$100,0)</f>
        <v>#N/A</v>
      </c>
    </row>
    <row r="107" spans="3:3">
      <c r="C107" s="2" t="e">
        <f>MATCH('Основной лист (2)'!D107,'Справочники (2)'!A$2:A$100,0)</f>
        <v>#N/A</v>
      </c>
    </row>
    <row r="108" spans="3:3">
      <c r="C108" s="2" t="e">
        <f>MATCH('Основной лист (2)'!D108,'Справочники (2)'!A$2:A$100,0)</f>
        <v>#N/A</v>
      </c>
    </row>
    <row r="109" spans="3:3">
      <c r="C109" s="2" t="e">
        <f>MATCH('Основной лист (2)'!D109,'Справочники (2)'!A$2:A$100,0)</f>
        <v>#N/A</v>
      </c>
    </row>
    <row r="110" spans="3:3">
      <c r="C110" s="2" t="e">
        <f>MATCH('Основной лист (2)'!D110,'Справочники (2)'!A$2:A$100,0)</f>
        <v>#N/A</v>
      </c>
    </row>
    <row r="111" spans="3:3">
      <c r="C111" s="2" t="e">
        <f>MATCH('Основной лист (2)'!D111,'Справочники (2)'!A$2:A$100,0)</f>
        <v>#N/A</v>
      </c>
    </row>
    <row r="112" spans="3:3">
      <c r="C112" s="2" t="e">
        <f>MATCH('Основной лист (2)'!D112,'Справочники (2)'!A$2:A$100,0)</f>
        <v>#N/A</v>
      </c>
    </row>
    <row r="113" spans="3:3">
      <c r="C113" s="2" t="e">
        <f>MATCH('Основной лист (2)'!D113,'Справочники (2)'!A$2:A$100,0)</f>
        <v>#N/A</v>
      </c>
    </row>
    <row r="114" spans="3:3">
      <c r="C114" s="2" t="e">
        <f>MATCH('Основной лист (2)'!D114,'Справочники (2)'!A$2:A$100,0)</f>
        <v>#N/A</v>
      </c>
    </row>
    <row r="115" spans="3:3">
      <c r="C115" s="2" t="e">
        <f>MATCH('Основной лист (2)'!D115,'Справочники (2)'!A$2:A$100,0)</f>
        <v>#N/A</v>
      </c>
    </row>
    <row r="116" spans="3:3">
      <c r="C116" s="2" t="e">
        <f>MATCH('Основной лист (2)'!D116,'Справочники (2)'!A$2:A$100,0)</f>
        <v>#N/A</v>
      </c>
    </row>
    <row r="117" spans="3:3">
      <c r="C117" s="2" t="e">
        <f>MATCH('Основной лист (2)'!D117,'Справочники (2)'!A$2:A$100,0)</f>
        <v>#N/A</v>
      </c>
    </row>
    <row r="118" spans="3:3">
      <c r="C118" s="2" t="e">
        <f>MATCH('Основной лист (2)'!D118,'Справочники (2)'!A$2:A$100,0)</f>
        <v>#N/A</v>
      </c>
    </row>
    <row r="119" spans="3:3">
      <c r="C119" s="2" t="e">
        <f>MATCH('Основной лист (2)'!D119,'Справочники (2)'!A$2:A$100,0)</f>
        <v>#N/A</v>
      </c>
    </row>
    <row r="120" spans="3:3">
      <c r="C120" s="2" t="e">
        <f>MATCH('Основной лист (2)'!D120,'Справочники (2)'!A$2:A$100,0)</f>
        <v>#N/A</v>
      </c>
    </row>
    <row r="121" spans="3:3">
      <c r="C121" s="2" t="e">
        <f>MATCH('Основной лист (2)'!D121,'Справочники (2)'!A$2:A$100,0)</f>
        <v>#N/A</v>
      </c>
    </row>
    <row r="122" spans="3:3">
      <c r="C122" s="2" t="e">
        <f>MATCH('Основной лист (2)'!D122,'Справочники (2)'!A$2:A$100,0)</f>
        <v>#N/A</v>
      </c>
    </row>
    <row r="123" spans="3:3">
      <c r="C123" s="2" t="e">
        <f>MATCH('Основной лист (2)'!D123,'Справочники (2)'!A$2:A$100,0)</f>
        <v>#N/A</v>
      </c>
    </row>
    <row r="124" spans="3:3">
      <c r="C124" s="2" t="e">
        <f>MATCH('Основной лист (2)'!D124,'Справочники (2)'!A$2:A$100,0)</f>
        <v>#N/A</v>
      </c>
    </row>
    <row r="125" spans="3:3">
      <c r="C125" s="2" t="e">
        <f>MATCH('Основной лист (2)'!D125,'Справочники (2)'!A$2:A$100,0)</f>
        <v>#N/A</v>
      </c>
    </row>
    <row r="126" spans="3:3">
      <c r="C126" s="2" t="e">
        <f>MATCH('Основной лист (2)'!D126,'Справочники (2)'!A$2:A$100,0)</f>
        <v>#N/A</v>
      </c>
    </row>
    <row r="127" spans="3:3">
      <c r="C127" s="2" t="e">
        <f>MATCH('Основной лист (2)'!D127,'Справочники (2)'!A$2:A$100,0)</f>
        <v>#N/A</v>
      </c>
    </row>
    <row r="128" spans="3:3">
      <c r="C128" s="2" t="e">
        <f>MATCH('Основной лист (2)'!D128,'Справочники (2)'!A$2:A$100,0)</f>
        <v>#N/A</v>
      </c>
    </row>
    <row r="129" spans="3:3">
      <c r="C129" s="2" t="e">
        <f>MATCH('Основной лист (2)'!D129,'Справочники (2)'!A$2:A$100,0)</f>
        <v>#N/A</v>
      </c>
    </row>
    <row r="130" spans="3:3">
      <c r="C130" s="2" t="e">
        <f>MATCH('Основной лист (2)'!D130,'Справочники (2)'!A$2:A$100,0)</f>
        <v>#N/A</v>
      </c>
    </row>
    <row r="131" spans="3:3">
      <c r="C131" s="2" t="e">
        <f>MATCH('Основной лист (2)'!D131,'Справочники (2)'!A$2:A$100,0)</f>
        <v>#N/A</v>
      </c>
    </row>
    <row r="132" spans="3:3">
      <c r="C132" s="2" t="e">
        <f>MATCH('Основной лист (2)'!D132,'Справочники (2)'!A$2:A$100,0)</f>
        <v>#N/A</v>
      </c>
    </row>
    <row r="133" spans="3:3">
      <c r="C133" s="2" t="e">
        <f>MATCH('Основной лист (2)'!D133,'Справочники (2)'!A$2:A$100,0)</f>
        <v>#N/A</v>
      </c>
    </row>
    <row r="134" spans="3:3">
      <c r="C134" s="2" t="e">
        <f>MATCH('Основной лист (2)'!D134,'Справочники (2)'!A$2:A$100,0)</f>
        <v>#N/A</v>
      </c>
    </row>
    <row r="135" spans="3:3">
      <c r="C135" s="2" t="e">
        <f>MATCH('Основной лист (2)'!D135,'Справочники (2)'!A$2:A$100,0)</f>
        <v>#N/A</v>
      </c>
    </row>
    <row r="136" spans="3:3">
      <c r="C136" s="2" t="e">
        <f>MATCH('Основной лист (2)'!D136,'Справочники (2)'!A$2:A$100,0)</f>
        <v>#N/A</v>
      </c>
    </row>
    <row r="137" spans="3:3">
      <c r="C137" s="2" t="e">
        <f>MATCH('Основной лист (2)'!D137,'Справочники (2)'!A$2:A$100,0)</f>
        <v>#N/A</v>
      </c>
    </row>
    <row r="138" spans="3:3">
      <c r="C138" s="2" t="e">
        <f>MATCH('Основной лист (2)'!D138,'Справочники (2)'!A$2:A$100,0)</f>
        <v>#N/A</v>
      </c>
    </row>
    <row r="139" spans="3:3">
      <c r="C139" s="2" t="e">
        <f>MATCH('Основной лист (2)'!D139,'Справочники (2)'!A$2:A$100,0)</f>
        <v>#N/A</v>
      </c>
    </row>
    <row r="140" spans="3:3">
      <c r="C140" s="2" t="e">
        <f>MATCH('Основной лист (2)'!D140,'Справочники (2)'!A$2:A$100,0)</f>
        <v>#N/A</v>
      </c>
    </row>
    <row r="141" spans="3:3">
      <c r="C141" s="2" t="e">
        <f>MATCH('Основной лист (2)'!D141,'Справочники (2)'!A$2:A$100,0)</f>
        <v>#N/A</v>
      </c>
    </row>
    <row r="142" spans="3:3">
      <c r="C142" s="2" t="e">
        <f>MATCH('Основной лист (2)'!D142,'Справочники (2)'!A$2:A$100,0)</f>
        <v>#N/A</v>
      </c>
    </row>
    <row r="143" spans="3:3">
      <c r="C143" s="2" t="e">
        <f>MATCH('Основной лист (2)'!D143,'Справочники (2)'!A$2:A$100,0)</f>
        <v>#N/A</v>
      </c>
    </row>
    <row r="144" spans="3:3">
      <c r="C144" s="2" t="e">
        <f>MATCH('Основной лист (2)'!D144,'Справочники (2)'!A$2:A$100,0)</f>
        <v>#N/A</v>
      </c>
    </row>
    <row r="145" spans="3:3">
      <c r="C145" s="2" t="e">
        <f>MATCH('Основной лист (2)'!D145,'Справочники (2)'!A$2:A$100,0)</f>
        <v>#N/A</v>
      </c>
    </row>
    <row r="146" spans="3:3">
      <c r="C146" s="2" t="e">
        <f>MATCH('Основной лист (2)'!D146,'Справочники (2)'!A$2:A$100,0)</f>
        <v>#N/A</v>
      </c>
    </row>
    <row r="147" spans="3:3">
      <c r="C147" s="2" t="e">
        <f>MATCH('Основной лист (2)'!D147,'Справочники (2)'!A$2:A$100,0)</f>
        <v>#N/A</v>
      </c>
    </row>
    <row r="148" spans="3:3">
      <c r="C148" s="2" t="e">
        <f>MATCH('Основной лист (2)'!D148,'Справочники (2)'!A$2:A$100,0)</f>
        <v>#N/A</v>
      </c>
    </row>
    <row r="149" spans="3:3">
      <c r="C149" s="2" t="e">
        <f>MATCH('Основной лист (2)'!D149,'Справочники (2)'!A$2:A$100,0)</f>
        <v>#N/A</v>
      </c>
    </row>
    <row r="150" spans="3:3">
      <c r="C150" s="2" t="e">
        <f>MATCH('Основной лист (2)'!D150,'Справочники (2)'!A$2:A$100,0)</f>
        <v>#N/A</v>
      </c>
    </row>
    <row r="151" spans="3:3">
      <c r="C151" s="2" t="e">
        <f>MATCH('Основной лист (2)'!D151,'Справочники (2)'!A$2:A$100,0)</f>
        <v>#N/A</v>
      </c>
    </row>
    <row r="152" spans="3:3">
      <c r="C152" s="2" t="e">
        <f>MATCH('Основной лист (2)'!D152,'Справочники (2)'!A$2:A$100,0)</f>
        <v>#N/A</v>
      </c>
    </row>
    <row r="153" spans="3:3">
      <c r="C153" s="2" t="e">
        <f>MATCH('Основной лист (2)'!D153,'Справочники (2)'!A$2:A$100,0)</f>
        <v>#N/A</v>
      </c>
    </row>
    <row r="154" spans="3:3">
      <c r="C154" s="2" t="e">
        <f>MATCH('Основной лист (2)'!D154,'Справочники (2)'!A$2:A$100,0)</f>
        <v>#N/A</v>
      </c>
    </row>
    <row r="155" spans="3:3">
      <c r="C155" s="2" t="e">
        <f>MATCH('Основной лист (2)'!D155,'Справочники (2)'!A$2:A$100,0)</f>
        <v>#N/A</v>
      </c>
    </row>
    <row r="156" spans="3:3">
      <c r="C156" s="2" t="e">
        <f>MATCH('Основной лист (2)'!D156,'Справочники (2)'!A$2:A$100,0)</f>
        <v>#N/A</v>
      </c>
    </row>
    <row r="157" spans="3:3">
      <c r="C157" s="2" t="e">
        <f>MATCH('Основной лист (2)'!D157,'Справочники (2)'!A$2:A$100,0)</f>
        <v>#N/A</v>
      </c>
    </row>
    <row r="158" spans="3:3">
      <c r="C158" s="2" t="e">
        <f>MATCH('Основной лист (2)'!D158,'Справочники (2)'!A$2:A$100,0)</f>
        <v>#N/A</v>
      </c>
    </row>
    <row r="159" spans="3:3">
      <c r="C159" s="2" t="e">
        <f>MATCH('Основной лист (2)'!D159,'Справочники (2)'!A$2:A$100,0)</f>
        <v>#N/A</v>
      </c>
    </row>
    <row r="160" spans="3:3">
      <c r="C160" s="2" t="e">
        <f>MATCH('Основной лист (2)'!D160,'Справочники (2)'!A$2:A$100,0)</f>
        <v>#N/A</v>
      </c>
    </row>
    <row r="161" spans="3:3">
      <c r="C161" s="2" t="e">
        <f>MATCH('Основной лист (2)'!D161,'Справочники (2)'!A$2:A$100,0)</f>
        <v>#N/A</v>
      </c>
    </row>
    <row r="162" spans="3:3">
      <c r="C162" s="2" t="e">
        <f>MATCH('Основной лист (2)'!D162,'Справочники (2)'!A$2:A$100,0)</f>
        <v>#N/A</v>
      </c>
    </row>
    <row r="163" spans="3:3">
      <c r="C163" s="2" t="e">
        <f>MATCH('Основной лист (2)'!D163,'Справочники (2)'!A$2:A$100,0)</f>
        <v>#N/A</v>
      </c>
    </row>
    <row r="164" spans="3:3">
      <c r="C164" s="2" t="e">
        <f>MATCH('Основной лист (2)'!D164,'Справочники (2)'!A$2:A$100,0)</f>
        <v>#N/A</v>
      </c>
    </row>
    <row r="165" spans="3:3">
      <c r="C165" s="2" t="e">
        <f>MATCH('Основной лист (2)'!D165,'Справочники (2)'!A$2:A$100,0)</f>
        <v>#N/A</v>
      </c>
    </row>
    <row r="166" spans="3:3">
      <c r="C166" s="2" t="e">
        <f>MATCH('Основной лист (2)'!D166,'Справочники (2)'!A$2:A$100,0)</f>
        <v>#N/A</v>
      </c>
    </row>
    <row r="167" spans="3:3">
      <c r="C167" s="2" t="e">
        <f>MATCH('Основной лист (2)'!D167,'Справочники (2)'!A$2:A$100,0)</f>
        <v>#N/A</v>
      </c>
    </row>
    <row r="168" spans="3:3">
      <c r="C168" s="2" t="e">
        <f>MATCH('Основной лист (2)'!D168,'Справочники (2)'!A$2:A$100,0)</f>
        <v>#N/A</v>
      </c>
    </row>
    <row r="169" spans="3:3">
      <c r="C169" s="2" t="e">
        <f>MATCH('Основной лист (2)'!D169,'Справочники (2)'!A$2:A$100,0)</f>
        <v>#N/A</v>
      </c>
    </row>
    <row r="170" spans="3:3">
      <c r="C170" s="2" t="e">
        <f>MATCH('Основной лист (2)'!D170,'Справочники (2)'!A$2:A$100,0)</f>
        <v>#N/A</v>
      </c>
    </row>
    <row r="171" spans="3:3">
      <c r="C171" s="2" t="e">
        <f>MATCH('Основной лист (2)'!D171,'Справочники (2)'!A$2:A$100,0)</f>
        <v>#N/A</v>
      </c>
    </row>
    <row r="172" spans="3:3">
      <c r="C172" s="2" t="e">
        <f>MATCH('Основной лист (2)'!D172,'Справочники (2)'!A$2:A$100,0)</f>
        <v>#N/A</v>
      </c>
    </row>
    <row r="173" spans="3:3">
      <c r="C173" s="2" t="e">
        <f>MATCH('Основной лист (2)'!D173,'Справочники (2)'!A$2:A$100,0)</f>
        <v>#N/A</v>
      </c>
    </row>
    <row r="174" spans="3:3">
      <c r="C174" s="2" t="e">
        <f>MATCH('Основной лист (2)'!D174,'Справочники (2)'!A$2:A$100,0)</f>
        <v>#N/A</v>
      </c>
    </row>
    <row r="175" spans="3:3">
      <c r="C175" s="2" t="e">
        <f>MATCH('Основной лист (2)'!D175,'Справочники (2)'!A$2:A$100,0)</f>
        <v>#N/A</v>
      </c>
    </row>
    <row r="176" spans="3:3">
      <c r="C176" s="2" t="e">
        <f>MATCH('Основной лист (2)'!D176,'Справочники (2)'!A$2:A$100,0)</f>
        <v>#N/A</v>
      </c>
    </row>
    <row r="177" spans="3:3">
      <c r="C177" s="2" t="e">
        <f>MATCH('Основной лист (2)'!D177,'Справочники (2)'!A$2:A$100,0)</f>
        <v>#N/A</v>
      </c>
    </row>
    <row r="178" spans="3:3">
      <c r="C178" s="2" t="e">
        <f>MATCH('Основной лист (2)'!D178,'Справочники (2)'!A$2:A$100,0)</f>
        <v>#N/A</v>
      </c>
    </row>
    <row r="179" spans="3:3">
      <c r="C179" s="2" t="e">
        <f>MATCH('Основной лист (2)'!D179,'Справочники (2)'!A$2:A$100,0)</f>
        <v>#N/A</v>
      </c>
    </row>
    <row r="180" spans="3:3">
      <c r="C180" s="2" t="e">
        <f>MATCH('Основной лист (2)'!D180,'Справочники (2)'!A$2:A$100,0)</f>
        <v>#N/A</v>
      </c>
    </row>
    <row r="181" spans="3:3">
      <c r="C181" s="2" t="e">
        <f>MATCH('Основной лист (2)'!D181,'Справочники (2)'!A$2:A$100,0)</f>
        <v>#N/A</v>
      </c>
    </row>
    <row r="182" spans="3:3">
      <c r="C182" s="2" t="e">
        <f>MATCH('Основной лист (2)'!D182,'Справочники (2)'!A$2:A$100,0)</f>
        <v>#N/A</v>
      </c>
    </row>
    <row r="183" spans="3:3">
      <c r="C183" s="2" t="e">
        <f>MATCH('Основной лист (2)'!D183,'Справочники (2)'!A$2:A$100,0)</f>
        <v>#N/A</v>
      </c>
    </row>
    <row r="184" spans="3:3">
      <c r="C184" s="2" t="e">
        <f>MATCH('Основной лист (2)'!D184,'Справочники (2)'!A$2:A$100,0)</f>
        <v>#N/A</v>
      </c>
    </row>
    <row r="185" spans="3:3">
      <c r="C185" s="2" t="e">
        <f>MATCH('Основной лист (2)'!D185,'Справочники (2)'!A$2:A$100,0)</f>
        <v>#N/A</v>
      </c>
    </row>
    <row r="186" spans="3:3">
      <c r="C186" s="2" t="e">
        <f>MATCH('Основной лист (2)'!D186,'Справочники (2)'!A$2:A$100,0)</f>
        <v>#N/A</v>
      </c>
    </row>
    <row r="187" spans="3:3">
      <c r="C187" s="2" t="e">
        <f>MATCH('Основной лист (2)'!D187,'Справочники (2)'!A$2:A$100,0)</f>
        <v>#N/A</v>
      </c>
    </row>
    <row r="188" spans="3:3">
      <c r="C188" s="2" t="e">
        <f>MATCH('Основной лист (2)'!D188,'Справочники (2)'!A$2:A$100,0)</f>
        <v>#N/A</v>
      </c>
    </row>
    <row r="189" spans="3:3">
      <c r="C189" s="2" t="e">
        <f>MATCH('Основной лист (2)'!D189,'Справочники (2)'!A$2:A$100,0)</f>
        <v>#N/A</v>
      </c>
    </row>
    <row r="190" spans="3:3">
      <c r="C190" s="2" t="e">
        <f>MATCH('Основной лист (2)'!D190,'Справочники (2)'!A$2:A$100,0)</f>
        <v>#N/A</v>
      </c>
    </row>
    <row r="191" spans="3:3">
      <c r="C191" s="2" t="e">
        <f>MATCH('Основной лист (2)'!D191,'Справочники (2)'!A$2:A$100,0)</f>
        <v>#N/A</v>
      </c>
    </row>
    <row r="192" spans="3:3">
      <c r="C192" s="2" t="e">
        <f>MATCH('Основной лист (2)'!D192,'Справочники (2)'!A$2:A$100,0)</f>
        <v>#N/A</v>
      </c>
    </row>
    <row r="193" spans="3:3">
      <c r="C193" s="2" t="e">
        <f>MATCH('Основной лист (2)'!D193,'Справочники (2)'!A$2:A$100,0)</f>
        <v>#N/A</v>
      </c>
    </row>
    <row r="194" spans="3:3">
      <c r="C194" s="2" t="e">
        <f>MATCH('Основной лист (2)'!D194,'Справочники (2)'!A$2:A$100,0)</f>
        <v>#N/A</v>
      </c>
    </row>
    <row r="195" spans="3:3">
      <c r="C195" s="2" t="e">
        <f>MATCH('Основной лист (2)'!D195,'Справочники (2)'!A$2:A$100,0)</f>
        <v>#N/A</v>
      </c>
    </row>
    <row r="196" spans="3:3">
      <c r="C196" s="2" t="e">
        <f>MATCH('Основной лист (2)'!D196,'Справочники (2)'!A$2:A$100,0)</f>
        <v>#N/A</v>
      </c>
    </row>
    <row r="197" spans="3:3">
      <c r="C197" s="2" t="e">
        <f>MATCH('Основной лист (2)'!D197,'Справочники (2)'!A$2:A$100,0)</f>
        <v>#N/A</v>
      </c>
    </row>
    <row r="198" spans="3:3">
      <c r="C198" s="2" t="e">
        <f>MATCH('Основной лист (2)'!D198,'Справочники (2)'!A$2:A$100,0)</f>
        <v>#N/A</v>
      </c>
    </row>
    <row r="199" spans="3:3">
      <c r="C199" s="2" t="e">
        <f>MATCH('Основной лист (2)'!D199,'Справочники (2)'!A$2:A$100,0)</f>
        <v>#N/A</v>
      </c>
    </row>
    <row r="200" spans="3:3">
      <c r="C200" s="2" t="e">
        <f>MATCH('Основной лист (2)'!D200,'Справочники (2)'!A$2:A$100,0)</f>
        <v>#N/A</v>
      </c>
    </row>
    <row r="201" spans="3:3">
      <c r="C201" s="2" t="e">
        <f>MATCH('Основной лист (2)'!D201,'Справочники (2)'!A$2:A$100,0)</f>
        <v>#N/A</v>
      </c>
    </row>
    <row r="202" spans="3:3">
      <c r="C202" s="2" t="e">
        <f>MATCH('Основной лист (2)'!D202,'Справочники (2)'!A$2:A$100,0)</f>
        <v>#N/A</v>
      </c>
    </row>
    <row r="203" spans="3:3">
      <c r="C203" s="2" t="e">
        <f>MATCH('Основной лист (2)'!D203,'Справочники (2)'!A$2:A$100,0)</f>
        <v>#N/A</v>
      </c>
    </row>
    <row r="204" spans="3:3">
      <c r="C204" s="2" t="e">
        <f>MATCH('Основной лист (2)'!D204,'Справочники (2)'!A$2:A$100,0)</f>
        <v>#N/A</v>
      </c>
    </row>
    <row r="205" spans="3:3">
      <c r="C205" s="2" t="e">
        <f>MATCH('Основной лист (2)'!D205,'Справочники (2)'!A$2:A$100,0)</f>
        <v>#N/A</v>
      </c>
    </row>
    <row r="206" spans="3:3">
      <c r="C206" s="2" t="e">
        <f>MATCH('Основной лист (2)'!D206,'Справочники (2)'!A$2:A$100,0)</f>
        <v>#N/A</v>
      </c>
    </row>
    <row r="207" spans="3:3">
      <c r="C207" s="2" t="e">
        <f>MATCH('Основной лист (2)'!D207,'Справочники (2)'!A$2:A$100,0)</f>
        <v>#N/A</v>
      </c>
    </row>
    <row r="208" spans="3:3">
      <c r="C208" s="2" t="e">
        <f>MATCH('Основной лист (2)'!D208,'Справочники (2)'!A$2:A$100,0)</f>
        <v>#N/A</v>
      </c>
    </row>
    <row r="209" spans="3:3">
      <c r="C209" s="2" t="e">
        <f>MATCH('Основной лист (2)'!D209,'Справочники (2)'!A$2:A$100,0)</f>
        <v>#N/A</v>
      </c>
    </row>
    <row r="210" spans="3:3">
      <c r="C210" s="2" t="e">
        <f>MATCH('Основной лист (2)'!D210,'Справочники (2)'!A$2:A$100,0)</f>
        <v>#N/A</v>
      </c>
    </row>
    <row r="211" spans="3:3">
      <c r="C211" s="2" t="e">
        <f>MATCH('Основной лист (2)'!D211,'Справочники (2)'!A$2:A$100,0)</f>
        <v>#N/A</v>
      </c>
    </row>
    <row r="212" spans="3:3">
      <c r="C212" s="2" t="e">
        <f>MATCH('Основной лист (2)'!D212,'Справочники (2)'!A$2:A$100,0)</f>
        <v>#N/A</v>
      </c>
    </row>
    <row r="213" spans="3:3">
      <c r="C213" s="2" t="e">
        <f>MATCH('Основной лист (2)'!D213,'Справочники (2)'!A$2:A$100,0)</f>
        <v>#N/A</v>
      </c>
    </row>
    <row r="214" spans="3:3">
      <c r="C214" s="2" t="e">
        <f>MATCH('Основной лист (2)'!D214,'Справочники (2)'!A$2:A$100,0)</f>
        <v>#N/A</v>
      </c>
    </row>
    <row r="215" spans="3:3">
      <c r="C215" s="2" t="e">
        <f>MATCH('Основной лист (2)'!D215,'Справочники (2)'!A$2:A$100,0)</f>
        <v>#N/A</v>
      </c>
    </row>
    <row r="216" spans="3:3">
      <c r="C216" s="2" t="e">
        <f>MATCH('Основной лист (2)'!D216,'Справочники (2)'!A$2:A$100,0)</f>
        <v>#N/A</v>
      </c>
    </row>
    <row r="217" spans="3:3">
      <c r="C217" s="2" t="e">
        <f>MATCH('Основной лист (2)'!D217,'Справочники (2)'!A$2:A$100,0)</f>
        <v>#N/A</v>
      </c>
    </row>
    <row r="218" spans="3:3">
      <c r="C218" s="2" t="e">
        <f>MATCH('Основной лист (2)'!D218,'Справочники (2)'!A$2:A$100,0)</f>
        <v>#N/A</v>
      </c>
    </row>
    <row r="219" spans="3:3">
      <c r="C219" s="2" t="e">
        <f>MATCH('Основной лист (2)'!D219,'Справочники (2)'!A$2:A$100,0)</f>
        <v>#N/A</v>
      </c>
    </row>
    <row r="220" spans="3:3">
      <c r="C220" s="2" t="e">
        <f>MATCH('Основной лист (2)'!D220,'Справочники (2)'!A$2:A$100,0)</f>
        <v>#N/A</v>
      </c>
    </row>
    <row r="221" spans="3:3">
      <c r="C221" s="2" t="e">
        <f>MATCH('Основной лист (2)'!D221,'Справочники (2)'!A$2:A$100,0)</f>
        <v>#N/A</v>
      </c>
    </row>
    <row r="222" spans="3:3">
      <c r="C222" s="2" t="e">
        <f>MATCH('Основной лист (2)'!D222,'Справочники (2)'!A$2:A$100,0)</f>
        <v>#N/A</v>
      </c>
    </row>
    <row r="223" spans="3:3">
      <c r="C223" s="2" t="e">
        <f>MATCH('Основной лист (2)'!D223,'Справочники (2)'!A$2:A$100,0)</f>
        <v>#N/A</v>
      </c>
    </row>
    <row r="224" spans="3:3">
      <c r="C224" s="2" t="e">
        <f>MATCH('Основной лист (2)'!D224,'Справочники (2)'!A$2:A$100,0)</f>
        <v>#N/A</v>
      </c>
    </row>
    <row r="225" spans="3:3">
      <c r="C225" s="2" t="e">
        <f>MATCH('Основной лист (2)'!D225,'Справочники (2)'!A$2:A$100,0)</f>
        <v>#N/A</v>
      </c>
    </row>
    <row r="226" spans="3:3">
      <c r="C226" s="2" t="e">
        <f>MATCH('Основной лист (2)'!D226,'Справочники (2)'!A$2:A$100,0)</f>
        <v>#N/A</v>
      </c>
    </row>
    <row r="227" spans="3:3">
      <c r="C227" s="2" t="e">
        <f>MATCH('Основной лист (2)'!D227,'Справочники (2)'!A$2:A$100,0)</f>
        <v>#N/A</v>
      </c>
    </row>
    <row r="228" spans="3:3">
      <c r="C228" s="2" t="e">
        <f>MATCH('Основной лист (2)'!D228,'Справочники (2)'!A$2:A$100,0)</f>
        <v>#N/A</v>
      </c>
    </row>
    <row r="229" spans="3:3">
      <c r="C229" s="2" t="e">
        <f>MATCH('Основной лист (2)'!D229,'Справочники (2)'!A$2:A$100,0)</f>
        <v>#N/A</v>
      </c>
    </row>
    <row r="230" spans="3:3">
      <c r="C230" s="2" t="e">
        <f>MATCH('Основной лист (2)'!D230,'Справочники (2)'!A$2:A$100,0)</f>
        <v>#N/A</v>
      </c>
    </row>
    <row r="231" spans="3:3">
      <c r="C231" s="2" t="e">
        <f>MATCH('Основной лист (2)'!D231,'Справочники (2)'!A$2:A$100,0)</f>
        <v>#N/A</v>
      </c>
    </row>
    <row r="232" spans="3:3">
      <c r="C232" s="2" t="e">
        <f>MATCH('Основной лист (2)'!D232,'Справочники (2)'!A$2:A$100,0)</f>
        <v>#N/A</v>
      </c>
    </row>
    <row r="233" spans="3:3">
      <c r="C233" s="2" t="e">
        <f>MATCH('Основной лист (2)'!D233,'Справочники (2)'!A$2:A$100,0)</f>
        <v>#N/A</v>
      </c>
    </row>
    <row r="234" spans="3:3">
      <c r="C234" s="2" t="e">
        <f>MATCH('Основной лист (2)'!D234,'Справочники (2)'!A$2:A$100,0)</f>
        <v>#N/A</v>
      </c>
    </row>
    <row r="235" spans="3:3">
      <c r="C235" s="2" t="e">
        <f>MATCH('Основной лист (2)'!D235,'Справочники (2)'!A$2:A$100,0)</f>
        <v>#N/A</v>
      </c>
    </row>
    <row r="236" spans="3:3">
      <c r="C236" s="2" t="e">
        <f>MATCH('Основной лист (2)'!D236,'Справочники (2)'!A$2:A$100,0)</f>
        <v>#N/A</v>
      </c>
    </row>
    <row r="237" spans="3:3">
      <c r="C237" s="2" t="e">
        <f>MATCH('Основной лист (2)'!D237,'Справочники (2)'!A$2:A$100,0)</f>
        <v>#N/A</v>
      </c>
    </row>
    <row r="238" spans="3:3">
      <c r="C238" s="2" t="e">
        <f>MATCH('Основной лист (2)'!D238,'Справочники (2)'!A$2:A$100,0)</f>
        <v>#N/A</v>
      </c>
    </row>
    <row r="239" spans="3:3">
      <c r="C239" s="2" t="e">
        <f>MATCH('Основной лист (2)'!D239,'Справочники (2)'!A$2:A$100,0)</f>
        <v>#N/A</v>
      </c>
    </row>
    <row r="240" spans="3:3">
      <c r="C240" s="2" t="e">
        <f>MATCH('Основной лист (2)'!D240,'Справочники (2)'!A$2:A$100,0)</f>
        <v>#N/A</v>
      </c>
    </row>
    <row r="241" spans="3:3">
      <c r="C241" s="2" t="e">
        <f>MATCH('Основной лист (2)'!D241,'Справочники (2)'!A$2:A$100,0)</f>
        <v>#N/A</v>
      </c>
    </row>
    <row r="242" spans="3:3">
      <c r="C242" s="2" t="e">
        <f>MATCH('Основной лист (2)'!D242,'Справочники (2)'!A$2:A$100,0)</f>
        <v>#N/A</v>
      </c>
    </row>
    <row r="243" spans="3:3">
      <c r="C243" s="2" t="e">
        <f>MATCH('Основной лист (2)'!D243,'Справочники (2)'!A$2:A$100,0)</f>
        <v>#N/A</v>
      </c>
    </row>
    <row r="244" spans="3:3">
      <c r="C244" s="2" t="e">
        <f>MATCH('Основной лист (2)'!D244,'Справочники (2)'!A$2:A$100,0)</f>
        <v>#N/A</v>
      </c>
    </row>
    <row r="245" spans="3:3">
      <c r="C245" s="2" t="e">
        <f>MATCH('Основной лист (2)'!D245,'Справочники (2)'!A$2:A$100,0)</f>
        <v>#N/A</v>
      </c>
    </row>
    <row r="246" spans="3:3">
      <c r="C246" s="2" t="e">
        <f>MATCH('Основной лист (2)'!D246,'Справочники (2)'!A$2:A$100,0)</f>
        <v>#N/A</v>
      </c>
    </row>
    <row r="247" spans="3:3">
      <c r="C247" s="2" t="e">
        <f>MATCH('Основной лист (2)'!D247,'Справочники (2)'!A$2:A$100,0)</f>
        <v>#N/A</v>
      </c>
    </row>
    <row r="248" spans="3:3">
      <c r="C248" s="2" t="e">
        <f>MATCH('Основной лист (2)'!D248,'Справочники (2)'!A$2:A$100,0)</f>
        <v>#N/A</v>
      </c>
    </row>
    <row r="249" spans="3:3">
      <c r="C249" s="2" t="e">
        <f>MATCH('Основной лист (2)'!D249,'Справочники (2)'!A$2:A$100,0)</f>
        <v>#N/A</v>
      </c>
    </row>
    <row r="250" spans="3:3">
      <c r="C250" s="2" t="e">
        <f>MATCH('Основной лист (2)'!D250,'Справочники (2)'!A$2:A$100,0)</f>
        <v>#N/A</v>
      </c>
    </row>
    <row r="251" spans="3:3">
      <c r="C251" s="2" t="e">
        <f>MATCH('Основной лист (2)'!D251,'Справочники (2)'!A$2:A$100,0)</f>
        <v>#N/A</v>
      </c>
    </row>
    <row r="252" spans="3:3">
      <c r="C252" s="2" t="e">
        <f>MATCH('Основной лист (2)'!D252,'Справочники (2)'!A$2:A$100,0)</f>
        <v>#N/A</v>
      </c>
    </row>
    <row r="253" spans="3:3">
      <c r="C253" s="2" t="e">
        <f>MATCH('Основной лист (2)'!D253,'Справочники (2)'!A$2:A$100,0)</f>
        <v>#N/A</v>
      </c>
    </row>
    <row r="254" spans="3:3">
      <c r="C254" s="2" t="e">
        <f>MATCH('Основной лист (2)'!D254,'Справочники (2)'!A$2:A$100,0)</f>
        <v>#N/A</v>
      </c>
    </row>
    <row r="255" spans="3:3">
      <c r="C255" s="2" t="e">
        <f>MATCH('Основной лист (2)'!D255,'Справочники (2)'!A$2:A$100,0)</f>
        <v>#N/A</v>
      </c>
    </row>
    <row r="256" spans="3:3">
      <c r="C256" s="2" t="e">
        <f>MATCH('Основной лист (2)'!D256,'Справочники (2)'!A$2:A$100,0)</f>
        <v>#N/A</v>
      </c>
    </row>
    <row r="257" spans="3:3">
      <c r="C257" s="2" t="e">
        <f>MATCH('Основной лист (2)'!D257,'Справочники (2)'!A$2:A$100,0)</f>
        <v>#N/A</v>
      </c>
    </row>
    <row r="258" spans="3:3">
      <c r="C258" s="2" t="e">
        <f>MATCH('Основной лист (2)'!D258,'Справочники (2)'!A$2:A$100,0)</f>
        <v>#N/A</v>
      </c>
    </row>
    <row r="259" spans="3:3">
      <c r="C259" s="2" t="e">
        <f>MATCH('Основной лист (2)'!D259,'Справочники (2)'!A$2:A$100,0)</f>
        <v>#N/A</v>
      </c>
    </row>
    <row r="260" spans="3:3">
      <c r="C260" s="2" t="e">
        <f>MATCH('Основной лист (2)'!D260,'Справочники (2)'!A$2:A$100,0)</f>
        <v>#N/A</v>
      </c>
    </row>
    <row r="261" spans="3:3">
      <c r="C261" s="2" t="e">
        <f>MATCH('Основной лист (2)'!D261,'Справочники (2)'!A$2:A$100,0)</f>
        <v>#N/A</v>
      </c>
    </row>
    <row r="262" spans="3:3">
      <c r="C262" s="2" t="e">
        <f>MATCH('Основной лист (2)'!D262,'Справочники (2)'!A$2:A$100,0)</f>
        <v>#N/A</v>
      </c>
    </row>
    <row r="263" spans="3:3">
      <c r="C263" s="2" t="e">
        <f>MATCH('Основной лист (2)'!D263,'Справочники (2)'!A$2:A$100,0)</f>
        <v>#N/A</v>
      </c>
    </row>
    <row r="264" spans="3:3">
      <c r="C264" s="2" t="e">
        <f>MATCH('Основной лист (2)'!D264,'Справочники (2)'!A$2:A$100,0)</f>
        <v>#N/A</v>
      </c>
    </row>
    <row r="265" spans="3:3">
      <c r="C265" s="2" t="e">
        <f>MATCH('Основной лист (2)'!D265,'Справочники (2)'!A$2:A$100,0)</f>
        <v>#N/A</v>
      </c>
    </row>
    <row r="266" spans="3:3">
      <c r="C266" s="2" t="e">
        <f>MATCH('Основной лист (2)'!D266,'Справочники (2)'!A$2:A$100,0)</f>
        <v>#N/A</v>
      </c>
    </row>
    <row r="267" spans="3:3">
      <c r="C267" s="2" t="e">
        <f>MATCH('Основной лист (2)'!D267,'Справочники (2)'!A$2:A$100,0)</f>
        <v>#N/A</v>
      </c>
    </row>
    <row r="268" spans="3:3">
      <c r="C268" s="2" t="e">
        <f>MATCH('Основной лист (2)'!D268,'Справочники (2)'!A$2:A$100,0)</f>
        <v>#N/A</v>
      </c>
    </row>
    <row r="269" spans="3:3">
      <c r="C269" s="2" t="e">
        <f>MATCH('Основной лист (2)'!D269,'Справочники (2)'!A$2:A$100,0)</f>
        <v>#N/A</v>
      </c>
    </row>
    <row r="270" spans="3:3">
      <c r="C270" s="2" t="e">
        <f>MATCH('Основной лист (2)'!D270,'Справочники (2)'!A$2:A$100,0)</f>
        <v>#N/A</v>
      </c>
    </row>
    <row r="271" spans="3:3">
      <c r="C271" s="2" t="e">
        <f>MATCH('Основной лист (2)'!D271,'Справочники (2)'!A$2:A$100,0)</f>
        <v>#N/A</v>
      </c>
    </row>
    <row r="272" spans="3:3">
      <c r="C272" s="2" t="e">
        <f>MATCH('Основной лист (2)'!D272,'Справочники (2)'!A$2:A$100,0)</f>
        <v>#N/A</v>
      </c>
    </row>
    <row r="273" spans="3:3">
      <c r="C273" s="2" t="e">
        <f>MATCH('Основной лист (2)'!D273,'Справочники (2)'!A$2:A$100,0)</f>
        <v>#N/A</v>
      </c>
    </row>
    <row r="274" spans="3:3">
      <c r="C274" s="2" t="e">
        <f>MATCH('Основной лист (2)'!D274,'Справочники (2)'!A$2:A$100,0)</f>
        <v>#N/A</v>
      </c>
    </row>
    <row r="275" spans="3:3">
      <c r="C275" s="2" t="e">
        <f>MATCH('Основной лист (2)'!D275,'Справочники (2)'!A$2:A$100,0)</f>
        <v>#N/A</v>
      </c>
    </row>
    <row r="276" spans="3:3">
      <c r="C276" s="2" t="e">
        <f>MATCH('Основной лист (2)'!D276,'Справочники (2)'!A$2:A$100,0)</f>
        <v>#N/A</v>
      </c>
    </row>
    <row r="277" spans="3:3">
      <c r="C277" s="2" t="e">
        <f>MATCH('Основной лист (2)'!D277,'Справочники (2)'!A$2:A$100,0)</f>
        <v>#N/A</v>
      </c>
    </row>
    <row r="278" spans="3:3">
      <c r="C278" s="2" t="e">
        <f>MATCH('Основной лист (2)'!D278,'Справочники (2)'!A$2:A$100,0)</f>
        <v>#N/A</v>
      </c>
    </row>
    <row r="279" spans="3:3">
      <c r="C279" s="2" t="e">
        <f>MATCH('Основной лист (2)'!D279,'Справочники (2)'!A$2:A$100,0)</f>
        <v>#N/A</v>
      </c>
    </row>
    <row r="280" spans="3:3">
      <c r="C280" s="2" t="e">
        <f>MATCH('Основной лист (2)'!D280,'Справочники (2)'!A$2:A$100,0)</f>
        <v>#N/A</v>
      </c>
    </row>
    <row r="281" spans="3:3">
      <c r="C281" s="2" t="e">
        <f>MATCH('Основной лист (2)'!D281,'Справочники (2)'!A$2:A$100,0)</f>
        <v>#N/A</v>
      </c>
    </row>
    <row r="282" spans="3:3">
      <c r="C282" s="2" t="e">
        <f>MATCH('Основной лист (2)'!D282,'Справочники (2)'!A$2:A$100,0)</f>
        <v>#N/A</v>
      </c>
    </row>
    <row r="283" spans="3:3">
      <c r="C283" s="2" t="e">
        <f>MATCH('Основной лист (2)'!D283,'Справочники (2)'!A$2:A$100,0)</f>
        <v>#N/A</v>
      </c>
    </row>
    <row r="284" spans="3:3">
      <c r="C284" s="2" t="e">
        <f>MATCH('Основной лист (2)'!D284,'Справочники (2)'!A$2:A$100,0)</f>
        <v>#N/A</v>
      </c>
    </row>
    <row r="285" spans="3:3">
      <c r="C285" s="2" t="e">
        <f>MATCH('Основной лист (2)'!D285,'Справочники (2)'!A$2:A$100,0)</f>
        <v>#N/A</v>
      </c>
    </row>
    <row r="286" spans="3:3">
      <c r="C286" s="2" t="e">
        <f>MATCH('Основной лист (2)'!D286,'Справочники (2)'!A$2:A$100,0)</f>
        <v>#N/A</v>
      </c>
    </row>
    <row r="287" spans="3:3">
      <c r="C287" s="2" t="e">
        <f>MATCH('Основной лист (2)'!D287,'Справочники (2)'!A$2:A$100,0)</f>
        <v>#N/A</v>
      </c>
    </row>
    <row r="288" spans="3:3">
      <c r="C288" s="2" t="e">
        <f>MATCH('Основной лист (2)'!D288,'Справочники (2)'!A$2:A$100,0)</f>
        <v>#N/A</v>
      </c>
    </row>
    <row r="289" spans="3:3">
      <c r="C289" s="2" t="e">
        <f>MATCH('Основной лист (2)'!D289,'Справочники (2)'!A$2:A$100,0)</f>
        <v>#N/A</v>
      </c>
    </row>
    <row r="290" spans="3:3">
      <c r="C290" s="2" t="e">
        <f>MATCH('Основной лист (2)'!D290,'Справочники (2)'!A$2:A$100,0)</f>
        <v>#N/A</v>
      </c>
    </row>
    <row r="291" spans="3:3">
      <c r="C291" s="2" t="e">
        <f>MATCH('Основной лист (2)'!D291,'Справочники (2)'!A$2:A$100,0)</f>
        <v>#N/A</v>
      </c>
    </row>
    <row r="292" spans="3:3">
      <c r="C292" s="2" t="e">
        <f>MATCH('Основной лист (2)'!D292,'Справочники (2)'!A$2:A$100,0)</f>
        <v>#N/A</v>
      </c>
    </row>
    <row r="293" spans="3:3">
      <c r="C293" s="2" t="e">
        <f>MATCH('Основной лист (2)'!D293,'Справочники (2)'!A$2:A$100,0)</f>
        <v>#N/A</v>
      </c>
    </row>
    <row r="294" spans="3:3">
      <c r="C294" s="2" t="e">
        <f>MATCH('Основной лист (2)'!D294,'Справочники (2)'!A$2:A$100,0)</f>
        <v>#N/A</v>
      </c>
    </row>
    <row r="295" spans="3:3">
      <c r="C295" s="2" t="e">
        <f>MATCH('Основной лист (2)'!D295,'Справочники (2)'!A$2:A$100,0)</f>
        <v>#N/A</v>
      </c>
    </row>
    <row r="296" spans="3:3">
      <c r="C296" s="2" t="e">
        <f>MATCH('Основной лист (2)'!D296,'Справочники (2)'!A$2:A$100,0)</f>
        <v>#N/A</v>
      </c>
    </row>
    <row r="297" spans="3:3">
      <c r="C297" s="2" t="e">
        <f>MATCH('Основной лист (2)'!D297,'Справочники (2)'!A$2:A$100,0)</f>
        <v>#N/A</v>
      </c>
    </row>
    <row r="298" spans="3:3">
      <c r="C298" s="2" t="e">
        <f>MATCH('Основной лист (2)'!D298,'Справочники (2)'!A$2:A$100,0)</f>
        <v>#N/A</v>
      </c>
    </row>
    <row r="299" spans="3:3">
      <c r="C299" s="2" t="e">
        <f>MATCH('Основной лист (2)'!D299,'Справочники (2)'!A$2:A$100,0)</f>
        <v>#N/A</v>
      </c>
    </row>
    <row r="300" spans="3:3">
      <c r="C300" s="2" t="e">
        <f>MATCH('Основной лист (2)'!D300,'Справочники (2)'!A$2:A$100,0)</f>
        <v>#N/A</v>
      </c>
    </row>
    <row r="301" spans="3:3">
      <c r="C301" s="2" t="e">
        <f>MATCH('Основной лист (2)'!D301,'Справочники (2)'!A$2:A$100,0)</f>
        <v>#N/A</v>
      </c>
    </row>
    <row r="302" spans="3:3">
      <c r="C302" s="2" t="e">
        <f>MATCH('Основной лист (2)'!D302,'Справочники (2)'!A$2:A$100,0)</f>
        <v>#N/A</v>
      </c>
    </row>
    <row r="303" spans="3:3">
      <c r="C303" s="2" t="e">
        <f>MATCH('Основной лист (2)'!D303,'Справочники (2)'!A$2:A$100,0)</f>
        <v>#N/A</v>
      </c>
    </row>
    <row r="304" spans="3:3">
      <c r="C304" s="2" t="e">
        <f>MATCH('Основной лист (2)'!D304,'Справочники (2)'!A$2:A$100,0)</f>
        <v>#N/A</v>
      </c>
    </row>
    <row r="305" spans="3:3">
      <c r="C305" s="2" t="e">
        <f>MATCH('Основной лист (2)'!D305,'Справочники (2)'!A$2:A$100,0)</f>
        <v>#N/A</v>
      </c>
    </row>
    <row r="306" spans="3:3">
      <c r="C306" s="2" t="e">
        <f>MATCH('Основной лист (2)'!D306,'Справочники (2)'!A$2:A$100,0)</f>
        <v>#N/A</v>
      </c>
    </row>
    <row r="307" spans="3:3">
      <c r="C307" s="2" t="e">
        <f>MATCH('Основной лист (2)'!D307,'Справочники (2)'!A$2:A$100,0)</f>
        <v>#N/A</v>
      </c>
    </row>
    <row r="308" spans="3:3">
      <c r="C308" s="2" t="e">
        <f>MATCH('Основной лист (2)'!D308,'Справочники (2)'!A$2:A$100,0)</f>
        <v>#N/A</v>
      </c>
    </row>
    <row r="309" spans="3:3">
      <c r="C309" s="2" t="e">
        <f>MATCH('Основной лист (2)'!D309,'Справочники (2)'!A$2:A$100,0)</f>
        <v>#N/A</v>
      </c>
    </row>
    <row r="310" spans="3:3">
      <c r="C310" s="2" t="e">
        <f>MATCH('Основной лист (2)'!D310,'Справочники (2)'!A$2:A$100,0)</f>
        <v>#N/A</v>
      </c>
    </row>
    <row r="311" spans="3:3">
      <c r="C311" s="2" t="e">
        <f>MATCH('Основной лист (2)'!D311,'Справочники (2)'!A$2:A$100,0)</f>
        <v>#N/A</v>
      </c>
    </row>
    <row r="312" spans="3:3">
      <c r="C312" s="2" t="e">
        <f>MATCH('Основной лист (2)'!D312,'Справочники (2)'!A$2:A$100,0)</f>
        <v>#N/A</v>
      </c>
    </row>
    <row r="313" spans="3:3">
      <c r="C313" s="2" t="e">
        <f>MATCH('Основной лист (2)'!D313,'Справочники (2)'!A$2:A$100,0)</f>
        <v>#N/A</v>
      </c>
    </row>
    <row r="314" spans="3:3">
      <c r="C314" s="2" t="e">
        <f>MATCH('Основной лист (2)'!D314,'Справочники (2)'!A$2:A$100,0)</f>
        <v>#N/A</v>
      </c>
    </row>
    <row r="315" spans="3:3">
      <c r="C315" s="2" t="e">
        <f>MATCH('Основной лист (2)'!D315,'Справочники (2)'!A$2:A$100,0)</f>
        <v>#N/A</v>
      </c>
    </row>
    <row r="316" spans="3:3">
      <c r="C316" s="2" t="e">
        <f>MATCH('Основной лист (2)'!D316,'Справочники (2)'!A$2:A$100,0)</f>
        <v>#N/A</v>
      </c>
    </row>
    <row r="317" spans="3:3">
      <c r="C317" s="2" t="e">
        <f>MATCH('Основной лист (2)'!D317,'Справочники (2)'!A$2:A$100,0)</f>
        <v>#N/A</v>
      </c>
    </row>
    <row r="318" spans="3:3">
      <c r="C318" s="2" t="e">
        <f>MATCH('Основной лист (2)'!D318,'Справочники (2)'!A$2:A$100,0)</f>
        <v>#N/A</v>
      </c>
    </row>
    <row r="319" spans="3:3">
      <c r="C319" s="2" t="e">
        <f>MATCH('Основной лист (2)'!D319,'Справочники (2)'!A$2:A$100,0)</f>
        <v>#N/A</v>
      </c>
    </row>
    <row r="320" spans="3:3">
      <c r="C320" s="2" t="e">
        <f>MATCH('Основной лист (2)'!D320,'Справочники (2)'!A$2:A$100,0)</f>
        <v>#N/A</v>
      </c>
    </row>
    <row r="321" spans="3:3">
      <c r="C321" s="2" t="e">
        <f>MATCH('Основной лист (2)'!D321,'Справочники (2)'!A$2:A$100,0)</f>
        <v>#N/A</v>
      </c>
    </row>
    <row r="322" spans="3:3">
      <c r="C322" s="2" t="e">
        <f>MATCH('Основной лист (2)'!D322,'Справочники (2)'!A$2:A$100,0)</f>
        <v>#N/A</v>
      </c>
    </row>
    <row r="323" spans="3:3">
      <c r="C323" s="2" t="e">
        <f>MATCH('Основной лист (2)'!D323,'Справочники (2)'!A$2:A$100,0)</f>
        <v>#N/A</v>
      </c>
    </row>
    <row r="324" spans="3:3">
      <c r="C324" s="2" t="e">
        <f>MATCH('Основной лист (2)'!D324,'Справочники (2)'!A$2:A$100,0)</f>
        <v>#N/A</v>
      </c>
    </row>
    <row r="325" spans="3:3">
      <c r="C325" s="2" t="e">
        <f>MATCH('Основной лист (2)'!D325,'Справочники (2)'!A$2:A$100,0)</f>
        <v>#N/A</v>
      </c>
    </row>
    <row r="326" spans="3:3">
      <c r="C326" s="2" t="e">
        <f>MATCH('Основной лист (2)'!D326,'Справочники (2)'!A$2:A$100,0)</f>
        <v>#N/A</v>
      </c>
    </row>
    <row r="327" spans="3:3">
      <c r="C327" s="2" t="e">
        <f>MATCH('Основной лист (2)'!D327,'Справочники (2)'!A$2:A$100,0)</f>
        <v>#N/A</v>
      </c>
    </row>
    <row r="328" spans="3:3">
      <c r="C328" s="2" t="e">
        <f>MATCH('Основной лист (2)'!D328,'Справочники (2)'!A$2:A$100,0)</f>
        <v>#N/A</v>
      </c>
    </row>
    <row r="329" spans="3:3">
      <c r="C329" s="2" t="e">
        <f>MATCH('Основной лист (2)'!D329,'Справочники (2)'!A$2:A$100,0)</f>
        <v>#N/A</v>
      </c>
    </row>
    <row r="330" spans="3:3">
      <c r="C330" s="2" t="e">
        <f>MATCH('Основной лист (2)'!D330,'Справочники (2)'!A$2:A$100,0)</f>
        <v>#N/A</v>
      </c>
    </row>
    <row r="331" spans="3:3">
      <c r="C331" s="2" t="e">
        <f>MATCH('Основной лист (2)'!D331,'Справочники (2)'!A$2:A$100,0)</f>
        <v>#N/A</v>
      </c>
    </row>
    <row r="332" spans="3:3">
      <c r="C332" s="2" t="e">
        <f>MATCH('Основной лист (2)'!D332,'Справочники (2)'!A$2:A$100,0)</f>
        <v>#N/A</v>
      </c>
    </row>
    <row r="333" spans="3:3">
      <c r="C333" s="2" t="e">
        <f>MATCH('Основной лист (2)'!D333,'Справочники (2)'!A$2:A$100,0)</f>
        <v>#N/A</v>
      </c>
    </row>
    <row r="334" spans="3:3">
      <c r="C334" s="2" t="e">
        <f>MATCH('Основной лист (2)'!D334,'Справочники (2)'!A$2:A$100,0)</f>
        <v>#N/A</v>
      </c>
    </row>
    <row r="335" spans="3:3">
      <c r="C335" s="2" t="e">
        <f>MATCH('Основной лист (2)'!D335,'Справочники (2)'!A$2:A$100,0)</f>
        <v>#N/A</v>
      </c>
    </row>
    <row r="336" spans="3:3">
      <c r="C336" s="2" t="e">
        <f>MATCH('Основной лист (2)'!D336,'Справочники (2)'!A$2:A$100,0)</f>
        <v>#N/A</v>
      </c>
    </row>
    <row r="337" spans="3:3">
      <c r="C337" s="2" t="e">
        <f>MATCH('Основной лист (2)'!D337,'Справочники (2)'!A$2:A$100,0)</f>
        <v>#N/A</v>
      </c>
    </row>
    <row r="338" spans="3:3">
      <c r="C338" s="2" t="e">
        <f>MATCH('Основной лист (2)'!D338,'Справочники (2)'!A$2:A$100,0)</f>
        <v>#N/A</v>
      </c>
    </row>
    <row r="339" spans="3:3">
      <c r="C339" s="2" t="e">
        <f>MATCH('Основной лист (2)'!D339,'Справочники (2)'!A$2:A$100,0)</f>
        <v>#N/A</v>
      </c>
    </row>
    <row r="340" spans="3:3">
      <c r="C340" s="2" t="e">
        <f>MATCH('Основной лист (2)'!D340,'Справочники (2)'!A$2:A$100,0)</f>
        <v>#N/A</v>
      </c>
    </row>
    <row r="341" spans="3:3">
      <c r="C341" s="2" t="e">
        <f>MATCH('Основной лист (2)'!D341,'Справочники (2)'!A$2:A$100,0)</f>
        <v>#N/A</v>
      </c>
    </row>
    <row r="342" spans="3:3">
      <c r="C342" s="2" t="e">
        <f>MATCH('Основной лист (2)'!D342,'Справочники (2)'!A$2:A$100,0)</f>
        <v>#N/A</v>
      </c>
    </row>
    <row r="343" spans="3:3">
      <c r="C343" s="2" t="e">
        <f>MATCH('Основной лист (2)'!D343,'Справочники (2)'!A$2:A$100,0)</f>
        <v>#N/A</v>
      </c>
    </row>
    <row r="344" spans="3:3">
      <c r="C344" s="2" t="e">
        <f>MATCH('Основной лист (2)'!D344,'Справочники (2)'!A$2:A$100,0)</f>
        <v>#N/A</v>
      </c>
    </row>
    <row r="345" spans="3:3">
      <c r="C345" s="2" t="e">
        <f>MATCH('Основной лист (2)'!D345,'Справочники (2)'!A$2:A$100,0)</f>
        <v>#N/A</v>
      </c>
    </row>
    <row r="346" spans="3:3">
      <c r="C346" s="2" t="e">
        <f>MATCH('Основной лист (2)'!D346,'Справочники (2)'!A$2:A$100,0)</f>
        <v>#N/A</v>
      </c>
    </row>
    <row r="347" spans="3:3">
      <c r="C347" s="2" t="e">
        <f>MATCH('Основной лист (2)'!D347,'Справочники (2)'!A$2:A$100,0)</f>
        <v>#N/A</v>
      </c>
    </row>
    <row r="348" spans="3:3">
      <c r="C348" s="2" t="e">
        <f>MATCH('Основной лист (2)'!D348,'Справочники (2)'!A$2:A$100,0)</f>
        <v>#N/A</v>
      </c>
    </row>
    <row r="349" spans="3:3">
      <c r="C349" s="2" t="e">
        <f>MATCH('Основной лист (2)'!D349,'Справочники (2)'!A$2:A$100,0)</f>
        <v>#N/A</v>
      </c>
    </row>
    <row r="350" spans="3:3">
      <c r="C350" s="2" t="e">
        <f>MATCH('Основной лист (2)'!D350,'Справочники (2)'!A$2:A$100,0)</f>
        <v>#N/A</v>
      </c>
    </row>
    <row r="351" spans="3:3">
      <c r="C351" s="2" t="e">
        <f>MATCH('Основной лист (2)'!D351,'Справочники (2)'!A$2:A$100,0)</f>
        <v>#N/A</v>
      </c>
    </row>
    <row r="352" spans="3:3">
      <c r="C352" s="2" t="e">
        <f>MATCH('Основной лист (2)'!D352,'Справочники (2)'!A$2:A$100,0)</f>
        <v>#N/A</v>
      </c>
    </row>
    <row r="353" spans="3:3">
      <c r="C353" s="2" t="e">
        <f>MATCH('Основной лист (2)'!D353,'Справочники (2)'!A$2:A$100,0)</f>
        <v>#N/A</v>
      </c>
    </row>
    <row r="354" spans="3:3">
      <c r="C354" s="2" t="e">
        <f>MATCH('Основной лист (2)'!D354,'Справочники (2)'!A$2:A$100,0)</f>
        <v>#N/A</v>
      </c>
    </row>
    <row r="355" spans="3:3">
      <c r="C355" s="2" t="e">
        <f>MATCH('Основной лист (2)'!D355,'Справочники (2)'!A$2:A$100,0)</f>
        <v>#N/A</v>
      </c>
    </row>
    <row r="356" spans="3:3">
      <c r="C356" s="2" t="e">
        <f>MATCH('Основной лист (2)'!D356,'Справочники (2)'!A$2:A$100,0)</f>
        <v>#N/A</v>
      </c>
    </row>
    <row r="357" spans="3:3">
      <c r="C357" s="2" t="e">
        <f>MATCH('Основной лист (2)'!D357,'Справочники (2)'!A$2:A$100,0)</f>
        <v>#N/A</v>
      </c>
    </row>
    <row r="358" spans="3:3">
      <c r="C358" s="2" t="e">
        <f>MATCH('Основной лист (2)'!D358,'Справочники (2)'!A$2:A$100,0)</f>
        <v>#N/A</v>
      </c>
    </row>
    <row r="359" spans="3:3">
      <c r="C359" s="2" t="e">
        <f>MATCH('Основной лист (2)'!D359,'Справочники (2)'!A$2:A$100,0)</f>
        <v>#N/A</v>
      </c>
    </row>
    <row r="360" spans="3:3">
      <c r="C360" s="2" t="e">
        <f>MATCH('Основной лист (2)'!D360,'Справочники (2)'!A$2:A$100,0)</f>
        <v>#N/A</v>
      </c>
    </row>
    <row r="361" spans="3:3">
      <c r="C361" s="2" t="e">
        <f>MATCH('Основной лист (2)'!D361,'Справочники (2)'!A$2:A$100,0)</f>
        <v>#N/A</v>
      </c>
    </row>
    <row r="362" spans="3:3">
      <c r="C362" s="2" t="e">
        <f>MATCH('Основной лист (2)'!D362,'Справочники (2)'!A$2:A$100,0)</f>
        <v>#N/A</v>
      </c>
    </row>
    <row r="363" spans="3:3">
      <c r="C363" s="2" t="e">
        <f>MATCH('Основной лист (2)'!D363,'Справочники (2)'!A$2:A$100,0)</f>
        <v>#N/A</v>
      </c>
    </row>
    <row r="364" spans="3:3">
      <c r="C364" s="2" t="e">
        <f>MATCH('Основной лист (2)'!D364,'Справочники (2)'!A$2:A$100,0)</f>
        <v>#N/A</v>
      </c>
    </row>
    <row r="365" spans="3:3">
      <c r="C365" s="2" t="e">
        <f>MATCH('Основной лист (2)'!D365,'Справочники (2)'!A$2:A$100,0)</f>
        <v>#N/A</v>
      </c>
    </row>
    <row r="366" spans="3:3">
      <c r="C366" s="2" t="e">
        <f>MATCH('Основной лист (2)'!D366,'Справочники (2)'!A$2:A$100,0)</f>
        <v>#N/A</v>
      </c>
    </row>
    <row r="367" spans="3:3">
      <c r="C367" s="2" t="e">
        <f>MATCH('Основной лист (2)'!D367,'Справочники (2)'!A$2:A$100,0)</f>
        <v>#N/A</v>
      </c>
    </row>
    <row r="368" spans="3:3">
      <c r="C368" s="2" t="e">
        <f>MATCH('Основной лист (2)'!D368,'Справочники (2)'!A$2:A$100,0)</f>
        <v>#N/A</v>
      </c>
    </row>
    <row r="369" spans="3:3">
      <c r="C369" s="2" t="e">
        <f>MATCH('Основной лист (2)'!D369,'Справочники (2)'!A$2:A$100,0)</f>
        <v>#N/A</v>
      </c>
    </row>
    <row r="370" spans="3:3">
      <c r="C370" s="2" t="e">
        <f>MATCH('Основной лист (2)'!D370,'Справочники (2)'!A$2:A$100,0)</f>
        <v>#N/A</v>
      </c>
    </row>
    <row r="371" spans="3:3">
      <c r="C371" s="2" t="e">
        <f>MATCH('Основной лист (2)'!D371,'Справочники (2)'!A$2:A$100,0)</f>
        <v>#N/A</v>
      </c>
    </row>
    <row r="372" spans="3:3">
      <c r="C372" s="2" t="e">
        <f>MATCH('Основной лист (2)'!D372,'Справочники (2)'!A$2:A$100,0)</f>
        <v>#N/A</v>
      </c>
    </row>
    <row r="373" spans="3:3">
      <c r="C373" s="2" t="e">
        <f>MATCH('Основной лист (2)'!D373,'Справочники (2)'!A$2:A$100,0)</f>
        <v>#N/A</v>
      </c>
    </row>
    <row r="374" spans="3:3">
      <c r="C374" s="2" t="e">
        <f>MATCH('Основной лист (2)'!D374,'Справочники (2)'!A$2:A$100,0)</f>
        <v>#N/A</v>
      </c>
    </row>
    <row r="375" spans="3:3">
      <c r="C375" s="2" t="e">
        <f>MATCH('Основной лист (2)'!D375,'Справочники (2)'!A$2:A$100,0)</f>
        <v>#N/A</v>
      </c>
    </row>
    <row r="376" spans="3:3">
      <c r="C376" s="2" t="e">
        <f>MATCH('Основной лист (2)'!D376,'Справочники (2)'!A$2:A$100,0)</f>
        <v>#N/A</v>
      </c>
    </row>
    <row r="377" spans="3:3">
      <c r="C377" s="2" t="e">
        <f>MATCH('Основной лист (2)'!D377,'Справочники (2)'!A$2:A$100,0)</f>
        <v>#N/A</v>
      </c>
    </row>
    <row r="378" spans="3:3">
      <c r="C378" s="2" t="e">
        <f>MATCH('Основной лист (2)'!D378,'Справочники (2)'!A$2:A$100,0)</f>
        <v>#N/A</v>
      </c>
    </row>
    <row r="379" spans="3:3">
      <c r="C379" s="2" t="e">
        <f>MATCH('Основной лист (2)'!D379,'Справочники (2)'!A$2:A$100,0)</f>
        <v>#N/A</v>
      </c>
    </row>
    <row r="380" spans="3:3">
      <c r="C380" s="2" t="e">
        <f>MATCH('Основной лист (2)'!D380,'Справочники (2)'!A$2:A$100,0)</f>
        <v>#N/A</v>
      </c>
    </row>
    <row r="381" spans="3:3">
      <c r="C381" s="2" t="e">
        <f>MATCH('Основной лист (2)'!D381,'Справочники (2)'!A$2:A$100,0)</f>
        <v>#N/A</v>
      </c>
    </row>
    <row r="382" spans="3:3">
      <c r="C382" s="2" t="e">
        <f>MATCH('Основной лист (2)'!D382,'Справочники (2)'!A$2:A$100,0)</f>
        <v>#N/A</v>
      </c>
    </row>
    <row r="383" spans="3:3">
      <c r="C383" s="2" t="e">
        <f>MATCH('Основной лист (2)'!D383,'Справочники (2)'!A$2:A$100,0)</f>
        <v>#N/A</v>
      </c>
    </row>
    <row r="384" spans="3:3">
      <c r="C384" s="2" t="e">
        <f>MATCH('Основной лист (2)'!D384,'Справочники (2)'!A$2:A$100,0)</f>
        <v>#N/A</v>
      </c>
    </row>
    <row r="385" spans="3:3">
      <c r="C385" s="2" t="e">
        <f>MATCH('Основной лист (2)'!D385,'Справочники (2)'!A$2:A$100,0)</f>
        <v>#N/A</v>
      </c>
    </row>
    <row r="386" spans="3:3">
      <c r="C386" s="2" t="e">
        <f>MATCH('Основной лист (2)'!D386,'Справочники (2)'!A$2:A$100,0)</f>
        <v>#N/A</v>
      </c>
    </row>
    <row r="387" spans="3:3">
      <c r="C387" s="2" t="e">
        <f>MATCH('Основной лист (2)'!D387,'Справочники (2)'!A$2:A$100,0)</f>
        <v>#N/A</v>
      </c>
    </row>
    <row r="388" spans="3:3">
      <c r="C388" s="2" t="e">
        <f>MATCH('Основной лист (2)'!D388,'Справочники (2)'!A$2:A$100,0)</f>
        <v>#N/A</v>
      </c>
    </row>
    <row r="389" spans="3:3">
      <c r="C389" s="2" t="e">
        <f>MATCH('Основной лист (2)'!D389,'Справочники (2)'!A$2:A$100,0)</f>
        <v>#N/A</v>
      </c>
    </row>
    <row r="390" spans="3:3">
      <c r="C390" s="2" t="e">
        <f>MATCH('Основной лист (2)'!D390,'Справочники (2)'!A$2:A$100,0)</f>
        <v>#N/A</v>
      </c>
    </row>
    <row r="391" spans="3:3">
      <c r="C391" s="2" t="e">
        <f>MATCH('Основной лист (2)'!D391,'Справочники (2)'!A$2:A$100,0)</f>
        <v>#N/A</v>
      </c>
    </row>
    <row r="392" spans="3:3">
      <c r="C392" s="2" t="e">
        <f>MATCH('Основной лист (2)'!D392,'Справочники (2)'!A$2:A$100,0)</f>
        <v>#N/A</v>
      </c>
    </row>
    <row r="393" spans="3:3">
      <c r="C393" s="2" t="e">
        <f>MATCH('Основной лист (2)'!D393,'Справочники (2)'!A$2:A$100,0)</f>
        <v>#N/A</v>
      </c>
    </row>
    <row r="394" spans="3:3">
      <c r="C394" s="2" t="e">
        <f>MATCH('Основной лист (2)'!D394,'Справочники (2)'!A$2:A$100,0)</f>
        <v>#N/A</v>
      </c>
    </row>
    <row r="395" spans="3:3">
      <c r="C395" s="2" t="e">
        <f>MATCH('Основной лист (2)'!D395,'Справочники (2)'!A$2:A$100,0)</f>
        <v>#N/A</v>
      </c>
    </row>
    <row r="396" spans="3:3">
      <c r="C396" s="2" t="e">
        <f>MATCH('Основной лист (2)'!D396,'Справочники (2)'!A$2:A$100,0)</f>
        <v>#N/A</v>
      </c>
    </row>
    <row r="397" spans="3:3">
      <c r="C397" s="2" t="e">
        <f>MATCH('Основной лист (2)'!D397,'Справочники (2)'!A$2:A$100,0)</f>
        <v>#N/A</v>
      </c>
    </row>
    <row r="398" spans="3:3">
      <c r="C398" s="2" t="e">
        <f>MATCH('Основной лист (2)'!D398,'Справочники (2)'!A$2:A$100,0)</f>
        <v>#N/A</v>
      </c>
    </row>
    <row r="399" spans="3:3">
      <c r="C399" s="2" t="e">
        <f>MATCH('Основной лист (2)'!D399,'Справочники (2)'!A$2:A$100,0)</f>
        <v>#N/A</v>
      </c>
    </row>
    <row r="400" spans="3:3">
      <c r="C400" s="2" t="e">
        <f>MATCH('Основной лист (2)'!D400,'Справочники (2)'!A$2:A$100,0)</f>
        <v>#N/A</v>
      </c>
    </row>
    <row r="401" spans="3:3">
      <c r="C401" s="2" t="e">
        <f>MATCH('Основной лист (2)'!D401,'Справочники (2)'!A$2:A$100,0)</f>
        <v>#N/A</v>
      </c>
    </row>
    <row r="402" spans="3:3">
      <c r="C402" s="2" t="e">
        <f>MATCH('Основной лист (2)'!D402,'Справочники (2)'!A$2:A$100,0)</f>
        <v>#N/A</v>
      </c>
    </row>
    <row r="403" spans="3:3">
      <c r="C403" s="2" t="e">
        <f>MATCH('Основной лист (2)'!D403,'Справочники (2)'!A$2:A$100,0)</f>
        <v>#N/A</v>
      </c>
    </row>
    <row r="404" spans="3:3">
      <c r="C404" s="2" t="e">
        <f>MATCH('Основной лист (2)'!D404,'Справочники (2)'!A$2:A$100,0)</f>
        <v>#N/A</v>
      </c>
    </row>
    <row r="405" spans="3:3">
      <c r="C405" s="2" t="e">
        <f>MATCH('Основной лист (2)'!D405,'Справочники (2)'!A$2:A$100,0)</f>
        <v>#N/A</v>
      </c>
    </row>
    <row r="406" spans="3:3">
      <c r="C406" s="2" t="e">
        <f>MATCH('Основной лист (2)'!D406,'Справочники (2)'!A$2:A$100,0)</f>
        <v>#N/A</v>
      </c>
    </row>
    <row r="407" spans="3:3">
      <c r="C407" s="2" t="e">
        <f>MATCH('Основной лист (2)'!D407,'Справочники (2)'!A$2:A$100,0)</f>
        <v>#N/A</v>
      </c>
    </row>
    <row r="408" spans="3:3">
      <c r="C408" s="2" t="e">
        <f>MATCH('Основной лист (2)'!D408,'Справочники (2)'!A$2:A$100,0)</f>
        <v>#N/A</v>
      </c>
    </row>
    <row r="409" spans="3:3">
      <c r="C409" s="2" t="e">
        <f>MATCH('Основной лист (2)'!D409,'Справочники (2)'!A$2:A$100,0)</f>
        <v>#N/A</v>
      </c>
    </row>
    <row r="410" spans="3:3">
      <c r="C410" s="2" t="e">
        <f>MATCH('Основной лист (2)'!D410,'Справочники (2)'!A$2:A$100,0)</f>
        <v>#N/A</v>
      </c>
    </row>
    <row r="411" spans="3:3">
      <c r="C411" s="2" t="e">
        <f>MATCH('Основной лист (2)'!D411,'Справочники (2)'!A$2:A$100,0)</f>
        <v>#N/A</v>
      </c>
    </row>
    <row r="412" spans="3:3">
      <c r="C412" s="2" t="e">
        <f>MATCH('Основной лист (2)'!D412,'Справочники (2)'!A$2:A$100,0)</f>
        <v>#N/A</v>
      </c>
    </row>
    <row r="413" spans="3:3">
      <c r="C413" s="2" t="e">
        <f>MATCH('Основной лист (2)'!D413,'Справочники (2)'!A$2:A$100,0)</f>
        <v>#N/A</v>
      </c>
    </row>
    <row r="414" spans="3:3">
      <c r="C414" s="2" t="e">
        <f>MATCH('Основной лист (2)'!D414,'Справочники (2)'!A$2:A$100,0)</f>
        <v>#N/A</v>
      </c>
    </row>
    <row r="415" spans="3:3">
      <c r="C415" s="2" t="e">
        <f>MATCH('Основной лист (2)'!D415,'Справочники (2)'!A$2:A$100,0)</f>
        <v>#N/A</v>
      </c>
    </row>
    <row r="416" spans="3:3">
      <c r="C416" s="2" t="e">
        <f>MATCH('Основной лист (2)'!D416,'Справочники (2)'!A$2:A$100,0)</f>
        <v>#N/A</v>
      </c>
    </row>
    <row r="417" spans="3:3">
      <c r="C417" s="2" t="e">
        <f>MATCH('Основной лист (2)'!D417,'Справочники (2)'!A$2:A$100,0)</f>
        <v>#N/A</v>
      </c>
    </row>
    <row r="418" spans="3:3">
      <c r="C418" s="2" t="e">
        <f>MATCH('Основной лист (2)'!D418,'Справочники (2)'!A$2:A$100,0)</f>
        <v>#N/A</v>
      </c>
    </row>
    <row r="419" spans="3:3">
      <c r="C419" s="2" t="e">
        <f>MATCH('Основной лист (2)'!D419,'Справочники (2)'!A$2:A$100,0)</f>
        <v>#N/A</v>
      </c>
    </row>
    <row r="420" spans="3:3">
      <c r="C420" s="2" t="e">
        <f>MATCH('Основной лист (2)'!D420,'Справочники (2)'!A$2:A$100,0)</f>
        <v>#N/A</v>
      </c>
    </row>
    <row r="421" spans="3:3">
      <c r="C421" s="2" t="e">
        <f>MATCH('Основной лист (2)'!D421,'Справочники (2)'!A$2:A$100,0)</f>
        <v>#N/A</v>
      </c>
    </row>
    <row r="422" spans="3:3">
      <c r="C422" s="2" t="e">
        <f>MATCH('Основной лист (2)'!D422,'Справочники (2)'!A$2:A$100,0)</f>
        <v>#N/A</v>
      </c>
    </row>
    <row r="423" spans="3:3">
      <c r="C423" s="2" t="e">
        <f>MATCH('Основной лист (2)'!D423,'Справочники (2)'!A$2:A$100,0)</f>
        <v>#N/A</v>
      </c>
    </row>
    <row r="424" spans="3:3">
      <c r="C424" s="2" t="e">
        <f>MATCH('Основной лист (2)'!D424,'Справочники (2)'!A$2:A$100,0)</f>
        <v>#N/A</v>
      </c>
    </row>
    <row r="425" spans="3:3">
      <c r="C425" s="2" t="e">
        <f>MATCH('Основной лист (2)'!D425,'Справочники (2)'!A$2:A$100,0)</f>
        <v>#N/A</v>
      </c>
    </row>
    <row r="426" spans="3:3">
      <c r="C426" s="2" t="e">
        <f>MATCH('Основной лист (2)'!D426,'Справочники (2)'!A$2:A$100,0)</f>
        <v>#N/A</v>
      </c>
    </row>
    <row r="427" spans="3:3">
      <c r="C427" s="2" t="e">
        <f>MATCH('Основной лист (2)'!D427,'Справочники (2)'!A$2:A$100,0)</f>
        <v>#N/A</v>
      </c>
    </row>
    <row r="428" spans="3:3">
      <c r="C428" s="2" t="e">
        <f>MATCH('Основной лист (2)'!D428,'Справочники (2)'!A$2:A$100,0)</f>
        <v>#N/A</v>
      </c>
    </row>
    <row r="429" spans="3:3">
      <c r="C429" s="2" t="e">
        <f>MATCH('Основной лист (2)'!D429,'Справочники (2)'!A$2:A$100,0)</f>
        <v>#N/A</v>
      </c>
    </row>
    <row r="430" spans="3:3">
      <c r="C430" s="2" t="e">
        <f>MATCH('Основной лист (2)'!D430,'Справочники (2)'!A$2:A$100,0)</f>
        <v>#N/A</v>
      </c>
    </row>
    <row r="431" spans="3:3">
      <c r="C431" s="2" t="e">
        <f>MATCH('Основной лист (2)'!D431,'Справочники (2)'!A$2:A$100,0)</f>
        <v>#N/A</v>
      </c>
    </row>
    <row r="432" spans="3:3">
      <c r="C432" s="2" t="e">
        <f>MATCH('Основной лист (2)'!D432,'Справочники (2)'!A$2:A$100,0)</f>
        <v>#N/A</v>
      </c>
    </row>
    <row r="433" spans="3:3">
      <c r="C433" s="2" t="e">
        <f>MATCH('Основной лист (2)'!D433,'Справочники (2)'!A$2:A$100,0)</f>
        <v>#N/A</v>
      </c>
    </row>
    <row r="434" spans="3:3">
      <c r="C434" s="2" t="e">
        <f>MATCH('Основной лист (2)'!D434,'Справочники (2)'!A$2:A$100,0)</f>
        <v>#N/A</v>
      </c>
    </row>
    <row r="435" spans="3:3">
      <c r="C435" s="2" t="e">
        <f>MATCH('Основной лист (2)'!D435,'Справочники (2)'!A$2:A$100,0)</f>
        <v>#N/A</v>
      </c>
    </row>
    <row r="436" spans="3:3">
      <c r="C436" s="2" t="e">
        <f>MATCH('Основной лист (2)'!D436,'Справочники (2)'!A$2:A$100,0)</f>
        <v>#N/A</v>
      </c>
    </row>
    <row r="437" spans="3:3">
      <c r="C437" s="2" t="e">
        <f>MATCH('Основной лист (2)'!D437,'Справочники (2)'!A$2:A$100,0)</f>
        <v>#N/A</v>
      </c>
    </row>
    <row r="438" spans="3:3">
      <c r="C438" s="2" t="e">
        <f>MATCH('Основной лист (2)'!D438,'Справочники (2)'!A$2:A$100,0)</f>
        <v>#N/A</v>
      </c>
    </row>
    <row r="439" spans="3:3">
      <c r="C439" s="2" t="e">
        <f>MATCH('Основной лист (2)'!D439,'Справочники (2)'!A$2:A$100,0)</f>
        <v>#N/A</v>
      </c>
    </row>
    <row r="440" spans="3:3">
      <c r="C440" s="2" t="e">
        <f>MATCH('Основной лист (2)'!D440,'Справочники (2)'!A$2:A$100,0)</f>
        <v>#N/A</v>
      </c>
    </row>
    <row r="441" spans="3:3">
      <c r="C441" s="2" t="e">
        <f>MATCH('Основной лист (2)'!D441,'Справочники (2)'!A$2:A$100,0)</f>
        <v>#N/A</v>
      </c>
    </row>
    <row r="442" spans="3:3">
      <c r="C442" s="2" t="e">
        <f>MATCH('Основной лист (2)'!D442,'Справочники (2)'!A$2:A$100,0)</f>
        <v>#N/A</v>
      </c>
    </row>
    <row r="443" spans="3:3">
      <c r="C443" s="2" t="e">
        <f>MATCH('Основной лист (2)'!D443,'Справочники (2)'!A$2:A$100,0)</f>
        <v>#N/A</v>
      </c>
    </row>
    <row r="444" spans="3:3">
      <c r="C444" s="2" t="e">
        <f>MATCH('Основной лист (2)'!D444,'Справочники (2)'!A$2:A$100,0)</f>
        <v>#N/A</v>
      </c>
    </row>
    <row r="445" spans="3:3">
      <c r="C445" s="2" t="e">
        <f>MATCH('Основной лист (2)'!D445,'Справочники (2)'!A$2:A$100,0)</f>
        <v>#N/A</v>
      </c>
    </row>
    <row r="446" spans="3:3">
      <c r="C446" s="2" t="e">
        <f>MATCH('Основной лист (2)'!D446,'Справочники (2)'!A$2:A$100,0)</f>
        <v>#N/A</v>
      </c>
    </row>
    <row r="447" spans="3:3">
      <c r="C447" s="2" t="e">
        <f>MATCH('Основной лист (2)'!D447,'Справочники (2)'!A$2:A$100,0)</f>
        <v>#N/A</v>
      </c>
    </row>
    <row r="448" spans="3:3">
      <c r="C448" s="2" t="e">
        <f>MATCH('Основной лист (2)'!D448,'Справочники (2)'!A$2:A$100,0)</f>
        <v>#N/A</v>
      </c>
    </row>
    <row r="449" spans="3:3">
      <c r="C449" s="2" t="e">
        <f>MATCH('Основной лист (2)'!D449,'Справочники (2)'!A$2:A$100,0)</f>
        <v>#N/A</v>
      </c>
    </row>
    <row r="450" spans="3:3">
      <c r="C450" s="2" t="e">
        <f>MATCH('Основной лист (2)'!D450,'Справочники (2)'!A$2:A$100,0)</f>
        <v>#N/A</v>
      </c>
    </row>
    <row r="451" spans="3:3">
      <c r="C451" s="2" t="e">
        <f>MATCH('Основной лист (2)'!D451,'Справочники (2)'!A$2:A$100,0)</f>
        <v>#N/A</v>
      </c>
    </row>
    <row r="452" spans="3:3">
      <c r="C452" s="2" t="e">
        <f>MATCH('Основной лист (2)'!D452,'Справочники (2)'!A$2:A$100,0)</f>
        <v>#N/A</v>
      </c>
    </row>
    <row r="453" spans="3:3">
      <c r="C453" s="2" t="e">
        <f>MATCH('Основной лист (2)'!D453,'Справочники (2)'!A$2:A$100,0)</f>
        <v>#N/A</v>
      </c>
    </row>
    <row r="454" spans="3:3">
      <c r="C454" s="2" t="e">
        <f>MATCH('Основной лист (2)'!D454,'Справочники (2)'!A$2:A$100,0)</f>
        <v>#N/A</v>
      </c>
    </row>
    <row r="455" spans="3:3">
      <c r="C455" s="2" t="e">
        <f>MATCH('Основной лист (2)'!D455,'Справочники (2)'!A$2:A$100,0)</f>
        <v>#N/A</v>
      </c>
    </row>
    <row r="456" spans="3:3">
      <c r="C456" s="2" t="e">
        <f>MATCH('Основной лист (2)'!D456,'Справочники (2)'!A$2:A$100,0)</f>
        <v>#N/A</v>
      </c>
    </row>
    <row r="457" spans="3:3">
      <c r="C457" s="2" t="e">
        <f>MATCH('Основной лист (2)'!D457,'Справочники (2)'!A$2:A$100,0)</f>
        <v>#N/A</v>
      </c>
    </row>
    <row r="458" spans="3:3">
      <c r="C458" s="2" t="e">
        <f>MATCH('Основной лист (2)'!D458,'Справочники (2)'!A$2:A$100,0)</f>
        <v>#N/A</v>
      </c>
    </row>
    <row r="459" spans="3:3">
      <c r="C459" s="2" t="e">
        <f>MATCH('Основной лист (2)'!D459,'Справочники (2)'!A$2:A$100,0)</f>
        <v>#N/A</v>
      </c>
    </row>
    <row r="460" spans="3:3">
      <c r="C460" s="2" t="e">
        <f>MATCH('Основной лист (2)'!D460,'Справочники (2)'!A$2:A$100,0)</f>
        <v>#N/A</v>
      </c>
    </row>
    <row r="461" spans="3:3">
      <c r="C461" s="2" t="e">
        <f>MATCH('Основной лист (2)'!D461,'Справочники (2)'!A$2:A$100,0)</f>
        <v>#N/A</v>
      </c>
    </row>
    <row r="462" spans="3:3">
      <c r="C462" s="2" t="e">
        <f>MATCH('Основной лист (2)'!D462,'Справочники (2)'!A$2:A$100,0)</f>
        <v>#N/A</v>
      </c>
    </row>
    <row r="463" spans="3:3">
      <c r="C463" s="2" t="e">
        <f>MATCH('Основной лист (2)'!D463,'Справочники (2)'!A$2:A$100,0)</f>
        <v>#N/A</v>
      </c>
    </row>
    <row r="464" spans="3:3">
      <c r="C464" s="2" t="e">
        <f>MATCH('Основной лист (2)'!D464,'Справочники (2)'!A$2:A$100,0)</f>
        <v>#N/A</v>
      </c>
    </row>
    <row r="465" spans="3:3">
      <c r="C465" s="2" t="e">
        <f>MATCH('Основной лист (2)'!D465,'Справочники (2)'!A$2:A$100,0)</f>
        <v>#N/A</v>
      </c>
    </row>
    <row r="466" spans="3:3">
      <c r="C466" s="2" t="e">
        <f>MATCH('Основной лист (2)'!D466,'Справочники (2)'!A$2:A$100,0)</f>
        <v>#N/A</v>
      </c>
    </row>
    <row r="467" spans="3:3">
      <c r="C467" s="2" t="e">
        <f>MATCH('Основной лист (2)'!D467,'Справочники (2)'!A$2:A$100,0)</f>
        <v>#N/A</v>
      </c>
    </row>
    <row r="468" spans="3:3">
      <c r="C468" s="2" t="e">
        <f>MATCH('Основной лист (2)'!D468,'Справочники (2)'!A$2:A$100,0)</f>
        <v>#N/A</v>
      </c>
    </row>
    <row r="469" spans="3:3">
      <c r="C469" s="2" t="e">
        <f>MATCH('Основной лист (2)'!D469,'Справочники (2)'!A$2:A$100,0)</f>
        <v>#N/A</v>
      </c>
    </row>
    <row r="470" spans="3:3">
      <c r="C470" s="2" t="e">
        <f>MATCH('Основной лист (2)'!D470,'Справочники (2)'!A$2:A$100,0)</f>
        <v>#N/A</v>
      </c>
    </row>
    <row r="471" spans="3:3">
      <c r="C471" s="2" t="e">
        <f>MATCH('Основной лист (2)'!D471,'Справочники (2)'!A$2:A$100,0)</f>
        <v>#N/A</v>
      </c>
    </row>
    <row r="472" spans="3:3">
      <c r="C472" s="2" t="e">
        <f>MATCH('Основной лист (2)'!D472,'Справочники (2)'!A$2:A$100,0)</f>
        <v>#N/A</v>
      </c>
    </row>
    <row r="473" spans="3:3">
      <c r="C473" s="2" t="e">
        <f>MATCH('Основной лист (2)'!D473,'Справочники (2)'!A$2:A$100,0)</f>
        <v>#N/A</v>
      </c>
    </row>
    <row r="474" spans="3:3">
      <c r="C474" s="2" t="e">
        <f>MATCH('Основной лист (2)'!D474,'Справочники (2)'!A$2:A$100,0)</f>
        <v>#N/A</v>
      </c>
    </row>
    <row r="475" spans="3:3">
      <c r="C475" s="2" t="e">
        <f>MATCH('Основной лист (2)'!D475,'Справочники (2)'!A$2:A$100,0)</f>
        <v>#N/A</v>
      </c>
    </row>
    <row r="476" spans="3:3">
      <c r="C476" s="2" t="e">
        <f>MATCH('Основной лист (2)'!D476,'Справочники (2)'!A$2:A$100,0)</f>
        <v>#N/A</v>
      </c>
    </row>
    <row r="477" spans="3:3">
      <c r="C477" s="2" t="e">
        <f>MATCH('Основной лист (2)'!D477,'Справочники (2)'!A$2:A$100,0)</f>
        <v>#N/A</v>
      </c>
    </row>
    <row r="478" spans="3:3">
      <c r="C478" s="2" t="e">
        <f>MATCH('Основной лист (2)'!D478,'Справочники (2)'!A$2:A$100,0)</f>
        <v>#N/A</v>
      </c>
    </row>
    <row r="479" spans="3:3">
      <c r="C479" s="2" t="e">
        <f>MATCH('Основной лист (2)'!D479,'Справочники (2)'!A$2:A$100,0)</f>
        <v>#N/A</v>
      </c>
    </row>
    <row r="480" spans="3:3">
      <c r="C480" s="2" t="e">
        <f>MATCH('Основной лист (2)'!D480,'Справочники (2)'!A$2:A$100,0)</f>
        <v>#N/A</v>
      </c>
    </row>
    <row r="481" spans="3:3">
      <c r="C481" s="2" t="e">
        <f>MATCH('Основной лист (2)'!D481,'Справочники (2)'!A$2:A$100,0)</f>
        <v>#N/A</v>
      </c>
    </row>
    <row r="482" spans="3:3">
      <c r="C482" s="2" t="e">
        <f>MATCH('Основной лист (2)'!D482,'Справочники (2)'!A$2:A$100,0)</f>
        <v>#N/A</v>
      </c>
    </row>
    <row r="483" spans="3:3">
      <c r="C483" s="2" t="e">
        <f>MATCH('Основной лист (2)'!D483,'Справочники (2)'!A$2:A$100,0)</f>
        <v>#N/A</v>
      </c>
    </row>
    <row r="484" spans="3:3">
      <c r="C484" s="2" t="e">
        <f>MATCH('Основной лист (2)'!D484,'Справочники (2)'!A$2:A$100,0)</f>
        <v>#N/A</v>
      </c>
    </row>
    <row r="485" spans="3:3">
      <c r="C485" s="2" t="e">
        <f>MATCH('Основной лист (2)'!D485,'Справочники (2)'!A$2:A$100,0)</f>
        <v>#N/A</v>
      </c>
    </row>
    <row r="486" spans="3:3">
      <c r="C486" s="2" t="e">
        <f>MATCH('Основной лист (2)'!D486,'Справочники (2)'!A$2:A$100,0)</f>
        <v>#N/A</v>
      </c>
    </row>
    <row r="487" spans="3:3">
      <c r="C487" s="2" t="e">
        <f>MATCH('Основной лист (2)'!D487,'Справочники (2)'!A$2:A$100,0)</f>
        <v>#N/A</v>
      </c>
    </row>
    <row r="488" spans="3:3">
      <c r="C488" s="2" t="e">
        <f>MATCH('Основной лист (2)'!D488,'Справочники (2)'!A$2:A$100,0)</f>
        <v>#N/A</v>
      </c>
    </row>
    <row r="489" spans="3:3">
      <c r="C489" s="2" t="e">
        <f>MATCH('Основной лист (2)'!D489,'Справочники (2)'!A$2:A$100,0)</f>
        <v>#N/A</v>
      </c>
    </row>
    <row r="490" spans="3:3">
      <c r="C490" s="2" t="e">
        <f>MATCH('Основной лист (2)'!D490,'Справочники (2)'!A$2:A$100,0)</f>
        <v>#N/A</v>
      </c>
    </row>
    <row r="491" spans="3:3">
      <c r="C491" s="2" t="e">
        <f>MATCH('Основной лист (2)'!D491,'Справочники (2)'!A$2:A$100,0)</f>
        <v>#N/A</v>
      </c>
    </row>
    <row r="492" spans="3:3">
      <c r="C492" s="2" t="e">
        <f>MATCH('Основной лист (2)'!D492,'Справочники (2)'!A$2:A$100,0)</f>
        <v>#N/A</v>
      </c>
    </row>
    <row r="493" spans="3:3">
      <c r="C493" s="2" t="e">
        <f>MATCH('Основной лист (2)'!D493,'Справочники (2)'!A$2:A$100,0)</f>
        <v>#N/A</v>
      </c>
    </row>
    <row r="494" spans="3:3">
      <c r="C494" s="2" t="e">
        <f>MATCH('Основной лист (2)'!D494,'Справочники (2)'!A$2:A$100,0)</f>
        <v>#N/A</v>
      </c>
    </row>
    <row r="495" spans="3:3">
      <c r="C495" s="2" t="e">
        <f>MATCH('Основной лист (2)'!D495,'Справочники (2)'!A$2:A$100,0)</f>
        <v>#N/A</v>
      </c>
    </row>
    <row r="496" spans="3:3">
      <c r="C496" s="2" t="e">
        <f>MATCH('Основной лист (2)'!D496,'Справочники (2)'!A$2:A$100,0)</f>
        <v>#N/A</v>
      </c>
    </row>
    <row r="497" spans="3:3">
      <c r="C497" s="2" t="e">
        <f>MATCH('Основной лист (2)'!D497,'Справочники (2)'!A$2:A$100,0)</f>
        <v>#N/A</v>
      </c>
    </row>
    <row r="498" spans="3:3">
      <c r="C498" s="2" t="e">
        <f>MATCH('Основной лист (2)'!D498,'Справочники (2)'!A$2:A$100,0)</f>
        <v>#N/A</v>
      </c>
    </row>
    <row r="499" spans="3:3">
      <c r="C499" s="2" t="e">
        <f>MATCH('Основной лист (2)'!D499,'Справочники (2)'!A$2:A$100,0)</f>
        <v>#N/A</v>
      </c>
    </row>
    <row r="500" spans="3:3">
      <c r="C500" s="2" t="e">
        <f>MATCH('Основной лист (2)'!D500,'Справочники (2)'!A$2:A$100,0)</f>
        <v>#N/A</v>
      </c>
    </row>
    <row r="501" spans="3:3">
      <c r="C501" s="2" t="e">
        <f>MATCH('Основной лист (2)'!D501,'Справочники (2)'!A$2:A$100,0)</f>
        <v>#N/A</v>
      </c>
    </row>
    <row r="502" spans="3:3">
      <c r="C502" s="2" t="e">
        <f>MATCH('Основной лист (2)'!D502,'Справочники (2)'!A$2:A$100,0)</f>
        <v>#N/A</v>
      </c>
    </row>
    <row r="503" spans="3:3">
      <c r="C503" s="2" t="e">
        <f>MATCH('Основной лист (2)'!D503,'Справочники (2)'!A$2:A$100,0)</f>
        <v>#N/A</v>
      </c>
    </row>
    <row r="504" spans="3:3">
      <c r="C504" s="2" t="e">
        <f>MATCH('Основной лист (2)'!D504,'Справочники (2)'!A$2:A$100,0)</f>
        <v>#N/A</v>
      </c>
    </row>
    <row r="505" spans="3:3">
      <c r="C505" s="2" t="e">
        <f>MATCH('Основной лист (2)'!D505,'Справочники (2)'!A$2:A$100,0)</f>
        <v>#N/A</v>
      </c>
    </row>
    <row r="506" spans="3:3">
      <c r="C506" s="2" t="e">
        <f>MATCH('Основной лист (2)'!D506,'Справочники (2)'!A$2:A$100,0)</f>
        <v>#N/A</v>
      </c>
    </row>
    <row r="507" spans="3:3">
      <c r="C507" s="2"/>
    </row>
    <row r="508" spans="3:3">
      <c r="C508" s="2"/>
    </row>
    <row r="509" spans="3:3">
      <c r="C509" s="2"/>
    </row>
    <row r="510" spans="3:3">
      <c r="C510" s="2"/>
    </row>
    <row r="511" spans="3:3">
      <c r="C511" s="2"/>
    </row>
    <row r="512" spans="3:3">
      <c r="C512" s="2"/>
    </row>
    <row r="513" spans="3:3">
      <c r="C513" s="2"/>
    </row>
    <row r="514" spans="3:3">
      <c r="C514" s="2"/>
    </row>
    <row r="515" spans="3:3">
      <c r="C515" s="2"/>
    </row>
    <row r="516" spans="3:3">
      <c r="C516" s="2"/>
    </row>
    <row r="517" spans="3:3">
      <c r="C517" s="2"/>
    </row>
    <row r="518" spans="3:3">
      <c r="C518" s="2"/>
    </row>
    <row r="519" spans="3:3">
      <c r="C519" s="2"/>
    </row>
    <row r="520" spans="3:3">
      <c r="C520" s="2"/>
    </row>
    <row r="521" spans="3:3">
      <c r="C521" s="2"/>
    </row>
    <row r="522" spans="3:3">
      <c r="C522" s="2"/>
    </row>
    <row r="523" spans="3:3">
      <c r="C523" s="2"/>
    </row>
    <row r="524" spans="3:3">
      <c r="C524" s="2"/>
    </row>
    <row r="525" spans="3:3">
      <c r="C525" s="2"/>
    </row>
    <row r="526" spans="3:3">
      <c r="C526" s="2"/>
    </row>
    <row r="527" spans="3:3">
      <c r="C527" s="2"/>
    </row>
    <row r="528" spans="3:3">
      <c r="C528" s="2"/>
    </row>
    <row r="529" spans="3:3">
      <c r="C529" s="2"/>
    </row>
    <row r="530" spans="3:3">
      <c r="C530" s="2"/>
    </row>
    <row r="531" spans="3:3">
      <c r="C531" s="2"/>
    </row>
    <row r="532" spans="3:3">
      <c r="C532" s="2"/>
    </row>
    <row r="533" spans="3:3">
      <c r="C533" s="2"/>
    </row>
    <row r="534" spans="3:3">
      <c r="C534" s="2"/>
    </row>
    <row r="535" spans="3:3">
      <c r="C535" s="2"/>
    </row>
    <row r="536" spans="3:3">
      <c r="C536" s="2"/>
    </row>
    <row r="537" spans="3:3">
      <c r="C537" s="2"/>
    </row>
    <row r="538" spans="3:3">
      <c r="C538"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C3014-FD94-E148-B0AF-C8D4E0129A0C}">
  <dimension ref="A1:E55"/>
  <sheetViews>
    <sheetView workbookViewId="0"/>
    <sheetView workbookViewId="1"/>
  </sheetViews>
  <sheetFormatPr baseColWidth="10" defaultRowHeight="16"/>
  <cols>
    <col min="2" max="2" width="22.33203125" customWidth="1"/>
    <col min="3" max="3" width="33.33203125" customWidth="1"/>
  </cols>
  <sheetData>
    <row r="1" spans="1:5" ht="34">
      <c r="A1" s="426" t="s">
        <v>17</v>
      </c>
      <c r="B1" s="810" t="s">
        <v>12</v>
      </c>
      <c r="C1" s="426" t="s">
        <v>1248</v>
      </c>
      <c r="D1" s="426" t="s">
        <v>10</v>
      </c>
      <c r="E1" s="426" t="s">
        <v>523</v>
      </c>
    </row>
    <row r="2" spans="1:5">
      <c r="A2" t="s">
        <v>1216</v>
      </c>
      <c r="B2" s="811" t="s">
        <v>417</v>
      </c>
      <c r="C2" t="s">
        <v>210</v>
      </c>
      <c r="D2" t="s">
        <v>949</v>
      </c>
    </row>
    <row r="3" spans="1:5">
      <c r="A3" t="s">
        <v>348</v>
      </c>
      <c r="B3" s="811" t="s">
        <v>1154</v>
      </c>
      <c r="C3" t="s">
        <v>212</v>
      </c>
      <c r="D3" t="s">
        <v>350</v>
      </c>
    </row>
    <row r="4" spans="1:5">
      <c r="A4" t="s">
        <v>324</v>
      </c>
      <c r="B4" s="811" t="s">
        <v>1190</v>
      </c>
      <c r="C4" t="s">
        <v>214</v>
      </c>
    </row>
    <row r="5" spans="1:5">
      <c r="A5" t="s">
        <v>322</v>
      </c>
      <c r="B5" s="811" t="s">
        <v>0</v>
      </c>
      <c r="C5" t="s">
        <v>216</v>
      </c>
    </row>
    <row r="6" spans="1:5">
      <c r="A6" t="s">
        <v>329</v>
      </c>
      <c r="C6" t="s">
        <v>218</v>
      </c>
    </row>
    <row r="7" spans="1:5">
      <c r="A7" t="s">
        <v>323</v>
      </c>
      <c r="C7" t="s">
        <v>220</v>
      </c>
    </row>
    <row r="8" spans="1:5">
      <c r="A8" t="s">
        <v>326</v>
      </c>
      <c r="C8" t="s">
        <v>222</v>
      </c>
    </row>
    <row r="9" spans="1:5">
      <c r="A9" t="s">
        <v>330</v>
      </c>
      <c r="C9" t="s">
        <v>6</v>
      </c>
    </row>
    <row r="10" spans="1:5">
      <c r="A10" t="s">
        <v>891</v>
      </c>
      <c r="C10" t="s">
        <v>436</v>
      </c>
    </row>
    <row r="11" spans="1:5">
      <c r="A11" t="s">
        <v>325</v>
      </c>
      <c r="C11" t="s">
        <v>680</v>
      </c>
    </row>
    <row r="12" spans="1:5">
      <c r="A12" t="s">
        <v>328</v>
      </c>
      <c r="C12" t="s">
        <v>437</v>
      </c>
    </row>
    <row r="13" spans="1:5">
      <c r="A13" s="81" t="s">
        <v>864</v>
      </c>
      <c r="B13" s="81"/>
      <c r="C13" t="s">
        <v>1206</v>
      </c>
    </row>
    <row r="14" spans="1:5">
      <c r="A14" s="81" t="s">
        <v>1217</v>
      </c>
      <c r="B14" s="81"/>
    </row>
    <row r="15" spans="1:5">
      <c r="A15" s="81" t="s">
        <v>332</v>
      </c>
      <c r="B15" s="81"/>
    </row>
    <row r="16" spans="1:5">
      <c r="A16" s="81" t="s">
        <v>1218</v>
      </c>
      <c r="B16" s="81"/>
    </row>
    <row r="17" spans="1:2">
      <c r="A17" s="81" t="s">
        <v>327</v>
      </c>
      <c r="B17" s="81"/>
    </row>
    <row r="18" spans="1:2">
      <c r="A18" s="81" t="s">
        <v>833</v>
      </c>
      <c r="B18" s="81"/>
    </row>
    <row r="19" spans="1:2">
      <c r="A19" s="81" t="s">
        <v>1219</v>
      </c>
      <c r="B19" s="81"/>
    </row>
    <row r="20" spans="1:2">
      <c r="A20" t="s">
        <v>836</v>
      </c>
    </row>
    <row r="21" spans="1:2">
      <c r="A21" s="81" t="s">
        <v>938</v>
      </c>
      <c r="B21" s="81"/>
    </row>
    <row r="22" spans="1:2">
      <c r="A22" s="81" t="s">
        <v>1220</v>
      </c>
      <c r="B22" s="81"/>
    </row>
    <row r="23" spans="1:2">
      <c r="A23" s="81" t="s">
        <v>1221</v>
      </c>
      <c r="B23" s="81"/>
    </row>
    <row r="24" spans="1:2">
      <c r="A24" s="81" t="s">
        <v>1222</v>
      </c>
      <c r="B24" s="81"/>
    </row>
    <row r="25" spans="1:2">
      <c r="A25" s="81" t="s">
        <v>1223</v>
      </c>
      <c r="B25" s="81"/>
    </row>
    <row r="26" spans="1:2">
      <c r="A26" s="81" t="s">
        <v>832</v>
      </c>
      <c r="B26" s="81"/>
    </row>
    <row r="27" spans="1:2">
      <c r="A27" s="81" t="s">
        <v>1224</v>
      </c>
      <c r="B27" s="81"/>
    </row>
    <row r="28" spans="1:2">
      <c r="A28" s="81" t="s">
        <v>1225</v>
      </c>
      <c r="B28" s="81"/>
    </row>
    <row r="29" spans="1:2">
      <c r="A29" s="81" t="s">
        <v>1226</v>
      </c>
      <c r="B29" s="81"/>
    </row>
    <row r="30" spans="1:2">
      <c r="A30" t="s">
        <v>920</v>
      </c>
    </row>
    <row r="31" spans="1:2">
      <c r="A31" t="s">
        <v>1227</v>
      </c>
    </row>
    <row r="32" spans="1:2">
      <c r="A32" t="s">
        <v>1228</v>
      </c>
    </row>
    <row r="33" spans="1:2">
      <c r="A33" t="s">
        <v>1229</v>
      </c>
    </row>
    <row r="34" spans="1:2">
      <c r="A34" t="s">
        <v>1230</v>
      </c>
    </row>
    <row r="35" spans="1:2">
      <c r="A35" s="81" t="s">
        <v>1231</v>
      </c>
      <c r="B35" s="81"/>
    </row>
    <row r="36" spans="1:2">
      <c r="A36" s="81" t="s">
        <v>1232</v>
      </c>
      <c r="B36" s="81"/>
    </row>
    <row r="37" spans="1:2">
      <c r="A37" s="81" t="s">
        <v>1233</v>
      </c>
      <c r="B37" s="81"/>
    </row>
    <row r="38" spans="1:2">
      <c r="A38" t="s">
        <v>42</v>
      </c>
    </row>
    <row r="39" spans="1:2">
      <c r="A39" s="81" t="s">
        <v>1234</v>
      </c>
      <c r="B39" s="81"/>
    </row>
    <row r="40" spans="1:2">
      <c r="A40" s="81" t="s">
        <v>1235</v>
      </c>
      <c r="B40" s="81"/>
    </row>
    <row r="41" spans="1:2">
      <c r="A41" s="81" t="s">
        <v>1236</v>
      </c>
      <c r="B41" s="81"/>
    </row>
    <row r="42" spans="1:2">
      <c r="A42" s="81" t="s">
        <v>1237</v>
      </c>
      <c r="B42" s="81"/>
    </row>
    <row r="43" spans="1:2">
      <c r="A43" s="81" t="s">
        <v>1238</v>
      </c>
      <c r="B43" s="81"/>
    </row>
    <row r="44" spans="1:2">
      <c r="A44" s="81" t="s">
        <v>1239</v>
      </c>
      <c r="B44" s="81"/>
    </row>
    <row r="45" spans="1:2">
      <c r="A45" s="81" t="s">
        <v>888</v>
      </c>
      <c r="B45" s="81"/>
    </row>
    <row r="46" spans="1:2">
      <c r="A46" t="s">
        <v>54</v>
      </c>
    </row>
    <row r="47" spans="1:2">
      <c r="A47" s="81" t="s">
        <v>1240</v>
      </c>
      <c r="B47" s="81"/>
    </row>
    <row r="48" spans="1:2">
      <c r="A48" s="81" t="s">
        <v>1241</v>
      </c>
      <c r="B48" s="81"/>
    </row>
    <row r="49" spans="1:2">
      <c r="A49" s="81" t="s">
        <v>1242</v>
      </c>
      <c r="B49" s="81"/>
    </row>
    <row r="50" spans="1:2">
      <c r="A50" s="81" t="s">
        <v>1243</v>
      </c>
      <c r="B50" s="81"/>
    </row>
    <row r="51" spans="1:2">
      <c r="A51" s="81" t="s">
        <v>1244</v>
      </c>
      <c r="B51" s="81"/>
    </row>
    <row r="52" spans="1:2">
      <c r="A52" s="81" t="s">
        <v>1245</v>
      </c>
      <c r="B52" s="81"/>
    </row>
    <row r="53" spans="1:2">
      <c r="A53" s="81" t="s">
        <v>1246</v>
      </c>
      <c r="B53" s="81"/>
    </row>
    <row r="54" spans="1:2">
      <c r="A54" s="81" t="s">
        <v>67</v>
      </c>
      <c r="B54" s="81"/>
    </row>
    <row r="55" spans="1:2">
      <c r="A55" s="81" t="s">
        <v>874</v>
      </c>
      <c r="B55" s="8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5"/>
  <dimension ref="B1:BY178"/>
  <sheetViews>
    <sheetView workbookViewId="0"/>
    <sheetView workbookViewId="1"/>
  </sheetViews>
  <sheetFormatPr baseColWidth="10" defaultColWidth="8.83203125" defaultRowHeight="16" outlineLevelRow="1" outlineLevelCol="1"/>
  <cols>
    <col min="1" max="1" width="4.83203125" customWidth="1"/>
    <col min="2" max="2" width="5" customWidth="1"/>
    <col min="3" max="3" width="42.5" customWidth="1"/>
    <col min="4" max="4" width="15.33203125" customWidth="1"/>
    <col min="5" max="5" width="13.33203125" customWidth="1"/>
    <col min="6" max="8" width="8.83203125" hidden="1" customWidth="1" outlineLevel="1"/>
    <col min="9" max="9" width="9.6640625" customWidth="1" collapsed="1"/>
    <col min="10" max="11" width="9.6640625" hidden="1" customWidth="1" outlineLevel="1"/>
    <col min="12" max="12" width="9.6640625" customWidth="1" collapsed="1"/>
    <col min="13" max="24" width="9.6640625" customWidth="1"/>
    <col min="25" max="42" width="9.6640625" hidden="1" customWidth="1" outlineLevel="1"/>
    <col min="43" max="43" width="9.6640625" customWidth="1" collapsed="1"/>
    <col min="44" max="44" width="2.6640625" customWidth="1"/>
    <col min="45" max="45" width="10.6640625" bestFit="1" customWidth="1"/>
  </cols>
  <sheetData>
    <row r="1" spans="2:18" ht="31">
      <c r="B1" s="402" t="s">
        <v>1249</v>
      </c>
      <c r="C1" s="93" t="s">
        <v>1199</v>
      </c>
      <c r="D1" s="1"/>
    </row>
    <row r="3" spans="2:18">
      <c r="C3" s="793" t="s">
        <v>950</v>
      </c>
      <c r="D3" s="793"/>
      <c r="E3" s="794" t="s">
        <v>957</v>
      </c>
      <c r="G3" s="83"/>
      <c r="N3" s="1"/>
    </row>
    <row r="4" spans="2:18">
      <c r="F4" s="84"/>
    </row>
    <row r="5" spans="2:18">
      <c r="C5" t="s">
        <v>417</v>
      </c>
      <c r="D5" s="41">
        <f ca="1">AQ125</f>
        <v>632.21338715534876</v>
      </c>
      <c r="E5" s="4" t="str">
        <f>D11</f>
        <v>млн руб.</v>
      </c>
      <c r="O5" s="91"/>
      <c r="P5" s="90"/>
      <c r="Q5" s="90"/>
      <c r="R5" s="90"/>
    </row>
    <row r="6" spans="2:18">
      <c r="C6" t="s">
        <v>419</v>
      </c>
      <c r="D6" s="87">
        <f ca="1">1+D5/SUM(I121:AQ121)</f>
        <v>2.7873985671300976</v>
      </c>
    </row>
    <row r="7" spans="2:18">
      <c r="C7" t="s">
        <v>425</v>
      </c>
      <c r="D7" s="86">
        <f ca="1">MIRR(I118:AQ118,D9,D9)</f>
        <v>0.19860019458419353</v>
      </c>
      <c r="O7" s="91"/>
    </row>
    <row r="8" spans="2:18">
      <c r="C8" t="s">
        <v>426</v>
      </c>
      <c r="D8" s="87">
        <f ca="1">IF(D5&lt;0,"Не окупается",SUM(I126:AQ126))</f>
        <v>5.5323639078208249</v>
      </c>
      <c r="E8" s="4" t="str">
        <f>D12</f>
        <v>лет</v>
      </c>
    </row>
    <row r="9" spans="2:18">
      <c r="C9" t="s">
        <v>164</v>
      </c>
      <c r="D9" s="798">
        <v>0.14000000000000001</v>
      </c>
      <c r="O9" s="91"/>
    </row>
    <row r="10" spans="2:18">
      <c r="C10" t="s">
        <v>945</v>
      </c>
      <c r="D10" s="799">
        <v>2022</v>
      </c>
    </row>
    <row r="11" spans="2:18">
      <c r="C11" t="s">
        <v>947</v>
      </c>
      <c r="D11" s="799" t="s">
        <v>949</v>
      </c>
      <c r="E11" s="801">
        <f>IF(D11="тыс. руб.",1,0.001)</f>
        <v>1E-3</v>
      </c>
    </row>
    <row r="12" spans="2:18">
      <c r="C12" t="s">
        <v>948</v>
      </c>
      <c r="D12" s="2" t="s">
        <v>178</v>
      </c>
    </row>
    <row r="14" spans="2:18">
      <c r="C14" s="793" t="s">
        <v>1198</v>
      </c>
      <c r="D14" s="789"/>
    </row>
    <row r="16" spans="2:18">
      <c r="C16" s="1" t="s">
        <v>1035</v>
      </c>
      <c r="D16" s="1" t="s">
        <v>1036</v>
      </c>
    </row>
    <row r="17" spans="2:45" outlineLevel="1">
      <c r="B17" s="402" t="s">
        <v>1207</v>
      </c>
      <c r="C17" s="791" t="str">
        <f t="array" ref="C17">IFERROR(INDEX('Основной лист'!$D$2:$D$479, MATCH(0, COUNTIF($C$16:C16,'Основной лист'!$D$2:$D$479), 0)), "")</f>
        <v>Openbox</v>
      </c>
      <c r="D17" s="800">
        <v>1</v>
      </c>
    </row>
    <row r="18" spans="2:45" outlineLevel="1">
      <c r="B18" s="402" t="s">
        <v>1207</v>
      </c>
      <c r="C18" s="791" t="str">
        <f t="array" ref="C18">IFERROR(INDEX('Основной лист'!$D$2:$D$479, MATCH(0, COUNTIF($C$16:C17,'Основной лист'!$D$2:$D$479), 0)), "")</f>
        <v>АТЛАС 2</v>
      </c>
      <c r="D18" s="800">
        <v>1</v>
      </c>
    </row>
    <row r="19" spans="2:45" outlineLevel="1">
      <c r="B19" s="402" t="s">
        <v>1207</v>
      </c>
      <c r="C19" s="791" t="str">
        <f t="array" ref="C19">IFERROR(INDEX('Основной лист'!$D$2:$D$479, MATCH(0, COUNTIF($C$16:C18,'Основной лист'!$D$2:$D$479), 0)), "")</f>
        <v>Внедрение инструмента для проведения бенчмаркинга БРД</v>
      </c>
      <c r="D19" s="800">
        <v>1</v>
      </c>
    </row>
    <row r="20" spans="2:45" outlineLevel="1">
      <c r="B20" s="402" t="s">
        <v>1207</v>
      </c>
      <c r="C20" s="791" t="str">
        <f t="array" ref="C20">IFERROR(INDEX('Основной лист'!$D$2:$D$479, MATCH(0, COUNTIF($C$16:C19,'Основной лист'!$D$2:$D$479), 0)), "")</f>
        <v>Гибкая финансово-экономическая модель БРД</v>
      </c>
      <c r="D20" s="800">
        <v>1</v>
      </c>
    </row>
    <row r="21" spans="2:45" outlineLevel="1">
      <c r="B21" s="402" t="s">
        <v>1207</v>
      </c>
      <c r="C21" s="791" t="str">
        <f t="array" ref="C21">IFERROR(INDEX('Основной лист'!$D$2:$D$479, MATCH(0, COUNTIF($C$16:C20,'Основной лист'!$D$2:$D$479), 0)), "")</f>
        <v>Развитие аналитической отчетности ЭиФ БРД</v>
      </c>
      <c r="D21" s="800">
        <v>1</v>
      </c>
    </row>
    <row r="22" spans="2:45" outlineLevel="1">
      <c r="D22" s="2"/>
    </row>
    <row r="23" spans="2:45" outlineLevel="1">
      <c r="D23" s="2"/>
    </row>
    <row r="24" spans="2:45">
      <c r="C24" s="1" t="s">
        <v>1196</v>
      </c>
      <c r="D24" s="1" t="s">
        <v>1036</v>
      </c>
    </row>
    <row r="25" spans="2:45" outlineLevel="1">
      <c r="C25" s="792" t="s">
        <v>417</v>
      </c>
      <c r="D25" s="800">
        <v>1</v>
      </c>
    </row>
    <row r="26" spans="2:45" outlineLevel="1">
      <c r="C26" s="792" t="s">
        <v>1154</v>
      </c>
      <c r="D26" s="800">
        <v>1</v>
      </c>
    </row>
    <row r="27" spans="2:45" outlineLevel="1">
      <c r="C27" s="792" t="s">
        <v>1190</v>
      </c>
      <c r="D27" s="800">
        <v>1</v>
      </c>
    </row>
    <row r="29" spans="2:45">
      <c r="D29" s="2"/>
    </row>
    <row r="30" spans="2:45">
      <c r="D30" s="2"/>
    </row>
    <row r="31" spans="2:45">
      <c r="D31" s="2"/>
    </row>
    <row r="32" spans="2:45">
      <c r="G32" s="89" t="s">
        <v>1197</v>
      </c>
      <c r="I32" s="85">
        <f>'Основной лист'!R1</f>
        <v>2016</v>
      </c>
      <c r="J32" s="85">
        <f>'Основной лист'!S1</f>
        <v>2017</v>
      </c>
      <c r="K32" s="85">
        <f>'Основной лист'!T1</f>
        <v>2018</v>
      </c>
      <c r="L32" s="85">
        <f>'Основной лист'!U1</f>
        <v>2019</v>
      </c>
      <c r="M32" s="85">
        <f>'Основной лист'!V1</f>
        <v>2020</v>
      </c>
      <c r="N32" s="85">
        <f>'Основной лист'!W1</f>
        <v>2021</v>
      </c>
      <c r="O32" s="85">
        <f>'Основной лист'!X1</f>
        <v>2022</v>
      </c>
      <c r="P32" s="85">
        <f>'Основной лист'!Y1</f>
        <v>2023</v>
      </c>
      <c r="Q32" s="85">
        <f>'Основной лист'!Z1</f>
        <v>2024</v>
      </c>
      <c r="R32" s="85">
        <f>'Основной лист'!AA1</f>
        <v>2025</v>
      </c>
      <c r="S32" s="85">
        <f>'Основной лист'!AB1</f>
        <v>2026</v>
      </c>
      <c r="T32" s="85">
        <f>'Основной лист'!AC1</f>
        <v>2027</v>
      </c>
      <c r="U32" s="85">
        <f>'Основной лист'!AD1</f>
        <v>2028</v>
      </c>
      <c r="V32" s="85">
        <f>'Основной лист'!AE1</f>
        <v>2029</v>
      </c>
      <c r="W32" s="85">
        <f>'Основной лист'!AF1</f>
        <v>2030</v>
      </c>
      <c r="X32" s="85">
        <f>'Основной лист'!AG1</f>
        <v>2031</v>
      </c>
      <c r="Y32" s="85">
        <f>'Основной лист'!AH1</f>
        <v>2032</v>
      </c>
      <c r="Z32" s="85">
        <f>'Основной лист'!AI1</f>
        <v>2033</v>
      </c>
      <c r="AA32" s="85">
        <f>'Основной лист'!AJ1</f>
        <v>2034</v>
      </c>
      <c r="AB32" s="85">
        <f>'Основной лист'!AK1</f>
        <v>2035</v>
      </c>
      <c r="AC32" s="85">
        <f>'Основной лист'!AL1</f>
        <v>2036</v>
      </c>
      <c r="AD32" s="85">
        <f>'Основной лист'!AM1</f>
        <v>2037</v>
      </c>
      <c r="AE32" s="85">
        <f>'Основной лист'!AN1</f>
        <v>2038</v>
      </c>
      <c r="AF32" s="85">
        <f>'Основной лист'!AO1</f>
        <v>2039</v>
      </c>
      <c r="AG32" s="85">
        <f>'Основной лист'!AP1</f>
        <v>2040</v>
      </c>
      <c r="AH32" s="85">
        <f>'Основной лист'!AQ1</f>
        <v>2041</v>
      </c>
      <c r="AI32" s="85">
        <f>'Основной лист'!AR1</f>
        <v>2042</v>
      </c>
      <c r="AJ32" s="85">
        <f>'Основной лист'!AS1</f>
        <v>2043</v>
      </c>
      <c r="AK32" s="85">
        <f>'Основной лист'!AT1</f>
        <v>2044</v>
      </c>
      <c r="AL32" s="85">
        <f>'Основной лист'!AU1</f>
        <v>2045</v>
      </c>
      <c r="AM32" s="85">
        <f>'Основной лист'!AV1</f>
        <v>2046</v>
      </c>
      <c r="AN32" s="85">
        <f>'Основной лист'!AW1</f>
        <v>2047</v>
      </c>
      <c r="AO32" s="85">
        <f>'Основной лист'!AX1</f>
        <v>2048</v>
      </c>
      <c r="AP32" s="85">
        <f>'Основной лист'!AY1</f>
        <v>2049</v>
      </c>
      <c r="AQ32" s="85">
        <f>'Основной лист'!AZ1</f>
        <v>2050</v>
      </c>
      <c r="AS32" s="85" t="s">
        <v>1204</v>
      </c>
    </row>
    <row r="33" spans="2:45">
      <c r="AR33" s="85"/>
    </row>
    <row r="34" spans="2:45" ht="23.25" customHeight="1">
      <c r="C34" s="797" t="s">
        <v>719</v>
      </c>
      <c r="D34" s="1"/>
      <c r="E34" s="89"/>
      <c r="I34" s="403">
        <f>SUM(I35,I51,I67)</f>
        <v>0</v>
      </c>
      <c r="J34" s="403">
        <f t="shared" ref="J34:AQ34" ca="1" si="0">SUM(J35,J51,J67)</f>
        <v>0</v>
      </c>
      <c r="K34" s="403">
        <f t="shared" ca="1" si="0"/>
        <v>0</v>
      </c>
      <c r="L34" s="403">
        <f t="shared" ca="1" si="0"/>
        <v>0</v>
      </c>
      <c r="M34" s="403">
        <f t="shared" ca="1" si="0"/>
        <v>0</v>
      </c>
      <c r="N34" s="403">
        <f t="shared" ca="1" si="0"/>
        <v>0</v>
      </c>
      <c r="O34" s="403">
        <f t="shared" ca="1" si="0"/>
        <v>121.74192388070652</v>
      </c>
      <c r="P34" s="403">
        <f t="shared" ca="1" si="0"/>
        <v>258.38234363789832</v>
      </c>
      <c r="Q34" s="403">
        <f t="shared" ca="1" si="0"/>
        <v>258.38234363789832</v>
      </c>
      <c r="R34" s="403">
        <f t="shared" ca="1" si="0"/>
        <v>258.38234363789832</v>
      </c>
      <c r="S34" s="403">
        <f t="shared" ca="1" si="0"/>
        <v>258.38234363789832</v>
      </c>
      <c r="T34" s="403">
        <f t="shared" ca="1" si="0"/>
        <v>204.69457005123513</v>
      </c>
      <c r="U34" s="403">
        <f t="shared" ca="1" si="0"/>
        <v>204.69457005123513</v>
      </c>
      <c r="V34" s="403">
        <f t="shared" ca="1" si="0"/>
        <v>180.86556415639694</v>
      </c>
      <c r="W34" s="403">
        <f t="shared" ca="1" si="0"/>
        <v>180.86556415639694</v>
      </c>
      <c r="X34" s="403">
        <f t="shared" ca="1" si="0"/>
        <v>0</v>
      </c>
      <c r="Y34" s="403">
        <f t="shared" ca="1" si="0"/>
        <v>0</v>
      </c>
      <c r="Z34" s="403">
        <f t="shared" ca="1" si="0"/>
        <v>0</v>
      </c>
      <c r="AA34" s="403">
        <f t="shared" ca="1" si="0"/>
        <v>0</v>
      </c>
      <c r="AB34" s="403">
        <f t="shared" ca="1" si="0"/>
        <v>0</v>
      </c>
      <c r="AC34" s="403">
        <f t="shared" ca="1" si="0"/>
        <v>0</v>
      </c>
      <c r="AD34" s="403">
        <f t="shared" ca="1" si="0"/>
        <v>0</v>
      </c>
      <c r="AE34" s="403">
        <f t="shared" ca="1" si="0"/>
        <v>0</v>
      </c>
      <c r="AF34" s="403">
        <f t="shared" ca="1" si="0"/>
        <v>0</v>
      </c>
      <c r="AG34" s="403">
        <f t="shared" ca="1" si="0"/>
        <v>0</v>
      </c>
      <c r="AH34" s="403">
        <f t="shared" ca="1" si="0"/>
        <v>0</v>
      </c>
      <c r="AI34" s="403">
        <f t="shared" ca="1" si="0"/>
        <v>0</v>
      </c>
      <c r="AJ34" s="403">
        <f t="shared" ca="1" si="0"/>
        <v>0</v>
      </c>
      <c r="AK34" s="403">
        <f t="shared" ca="1" si="0"/>
        <v>0</v>
      </c>
      <c r="AL34" s="403">
        <f t="shared" ca="1" si="0"/>
        <v>0</v>
      </c>
      <c r="AM34" s="403">
        <f t="shared" ca="1" si="0"/>
        <v>0</v>
      </c>
      <c r="AN34" s="403">
        <f t="shared" ca="1" si="0"/>
        <v>0</v>
      </c>
      <c r="AO34" s="403">
        <f t="shared" ca="1" si="0"/>
        <v>0</v>
      </c>
      <c r="AP34" s="403">
        <f t="shared" ca="1" si="0"/>
        <v>0</v>
      </c>
      <c r="AQ34" s="403">
        <f t="shared" ca="1" si="0"/>
        <v>0</v>
      </c>
      <c r="AS34" s="4"/>
    </row>
    <row r="35" spans="2:45">
      <c r="B35" s="402" t="s">
        <v>1211</v>
      </c>
      <c r="C35" s="9" t="s">
        <v>417</v>
      </c>
      <c r="D35" s="94" t="s">
        <v>946</v>
      </c>
      <c r="E35" s="10" t="str">
        <f t="shared" ref="E35:E49" si="1">IF(OR(D35&lt;&gt;0, D35&lt;&gt;""),$D$11,"")</f>
        <v>млн руб.</v>
      </c>
      <c r="F35" s="9"/>
      <c r="G35" s="786">
        <f>D25</f>
        <v>1</v>
      </c>
      <c r="H35" s="9"/>
      <c r="I35" s="13">
        <f>SUM(I36:I49)*I130*$G35</f>
        <v>0</v>
      </c>
      <c r="J35" s="13">
        <f t="shared" ref="J35:AQ35" si="2">SUM(J36:J49)*J130*$G35</f>
        <v>0</v>
      </c>
      <c r="K35" s="13">
        <f t="shared" si="2"/>
        <v>0</v>
      </c>
      <c r="L35" s="13">
        <f t="shared" si="2"/>
        <v>0</v>
      </c>
      <c r="M35" s="13">
        <f t="shared" si="2"/>
        <v>0</v>
      </c>
      <c r="N35" s="13">
        <f t="shared" si="2"/>
        <v>0</v>
      </c>
      <c r="O35" s="13">
        <f t="shared" si="2"/>
        <v>0</v>
      </c>
      <c r="P35" s="13">
        <f t="shared" si="2"/>
        <v>0</v>
      </c>
      <c r="Q35" s="13">
        <f t="shared" si="2"/>
        <v>0</v>
      </c>
      <c r="R35" s="13">
        <f t="shared" si="2"/>
        <v>0</v>
      </c>
      <c r="S35" s="13">
        <f t="shared" si="2"/>
        <v>0</v>
      </c>
      <c r="T35" s="13">
        <f t="shared" si="2"/>
        <v>0</v>
      </c>
      <c r="U35" s="13">
        <f t="shared" si="2"/>
        <v>0</v>
      </c>
      <c r="V35" s="13">
        <f t="shared" si="2"/>
        <v>0</v>
      </c>
      <c r="W35" s="13">
        <f t="shared" si="2"/>
        <v>0</v>
      </c>
      <c r="X35" s="13">
        <f t="shared" si="2"/>
        <v>0</v>
      </c>
      <c r="Y35" s="13">
        <f t="shared" si="2"/>
        <v>0</v>
      </c>
      <c r="Z35" s="13">
        <f t="shared" si="2"/>
        <v>0</v>
      </c>
      <c r="AA35" s="13">
        <f t="shared" si="2"/>
        <v>0</v>
      </c>
      <c r="AB35" s="13">
        <f t="shared" si="2"/>
        <v>0</v>
      </c>
      <c r="AC35" s="13">
        <f t="shared" si="2"/>
        <v>0</v>
      </c>
      <c r="AD35" s="13">
        <f t="shared" si="2"/>
        <v>0</v>
      </c>
      <c r="AE35" s="13">
        <f t="shared" si="2"/>
        <v>0</v>
      </c>
      <c r="AF35" s="13">
        <f t="shared" si="2"/>
        <v>0</v>
      </c>
      <c r="AG35" s="13">
        <f t="shared" si="2"/>
        <v>0</v>
      </c>
      <c r="AH35" s="13">
        <f t="shared" si="2"/>
        <v>0</v>
      </c>
      <c r="AI35" s="13">
        <f t="shared" si="2"/>
        <v>0</v>
      </c>
      <c r="AJ35" s="13">
        <f t="shared" si="2"/>
        <v>0</v>
      </c>
      <c r="AK35" s="13">
        <f t="shared" si="2"/>
        <v>0</v>
      </c>
      <c r="AL35" s="13">
        <f t="shared" si="2"/>
        <v>0</v>
      </c>
      <c r="AM35" s="13">
        <f t="shared" si="2"/>
        <v>0</v>
      </c>
      <c r="AN35" s="13">
        <f t="shared" si="2"/>
        <v>0</v>
      </c>
      <c r="AO35" s="13">
        <f t="shared" si="2"/>
        <v>0</v>
      </c>
      <c r="AP35" s="13">
        <f t="shared" si="2"/>
        <v>0</v>
      </c>
      <c r="AQ35" s="13">
        <f t="shared" si="2"/>
        <v>0</v>
      </c>
      <c r="AR35" s="41"/>
      <c r="AS35" s="402">
        <f>SUM(I35:AQ35)</f>
        <v>0</v>
      </c>
    </row>
    <row r="36" spans="2:45" outlineLevel="1">
      <c r="C36" t="str">
        <f>IF(D36&lt;&gt;0,C35,"")</f>
        <v>NPV</v>
      </c>
      <c r="D36" t="str">
        <f t="array" ref="D36">IFERROR(INDEX('Основной лист'!$D$2:$D$479, MATCH(0, COUNTIF($D$35:D35,'Основной лист'!$D$2:$D$479), 0)), "")</f>
        <v>Openbox</v>
      </c>
      <c r="E36" s="4" t="str">
        <f t="shared" si="1"/>
        <v>млн руб.</v>
      </c>
      <c r="G36" s="4">
        <f t="shared" ref="G36:G49" si="3">IFERROR(VLOOKUP(D36,$C$17:$D$23,2,FALSE),0)</f>
        <v>1</v>
      </c>
      <c r="I36" s="41">
        <f>SUMIFS('Основной лист'!R:R,'Основной лист'!$D:$D,'Расчет эффективности'!$D36,'Основной лист'!$J:$J,'Расчет эффективности'!$C36)*$E$11*$G36</f>
        <v>0</v>
      </c>
      <c r="J36" s="41">
        <f>SUMIFS('Основной лист'!S:S,'Основной лист'!$D:$D,'Расчет эффективности'!$D36,'Основной лист'!$J:$J,'Расчет эффективности'!$C36)*$E$11*$G36</f>
        <v>0</v>
      </c>
      <c r="K36" s="41">
        <f>SUMIFS('Основной лист'!T:T,'Основной лист'!$D:$D,'Расчет эффективности'!$D36,'Основной лист'!$J:$J,'Расчет эффективности'!$C36)*$E$11*$G36</f>
        <v>0</v>
      </c>
      <c r="L36" s="41">
        <f>SUMIFS('Основной лист'!U:U,'Основной лист'!$D:$D,'Расчет эффективности'!$D36,'Основной лист'!$J:$J,'Расчет эффективности'!$C36)*$E$11*$G36</f>
        <v>0</v>
      </c>
      <c r="M36" s="41">
        <f>SUMIFS('Основной лист'!V:V,'Основной лист'!$D:$D,'Расчет эффективности'!$D36,'Основной лист'!$J:$J,'Расчет эффективности'!$C36)*$E$11*$G36</f>
        <v>0</v>
      </c>
      <c r="N36" s="41">
        <f>SUMIFS('Основной лист'!W:W,'Основной лист'!$D:$D,'Расчет эффективности'!$D36,'Основной лист'!$J:$J,'Расчет эффективности'!$C36)*$E$11*$G36</f>
        <v>0</v>
      </c>
      <c r="O36" s="41">
        <f>SUMIFS('Основной лист'!X:X,'Основной лист'!$D:$D,'Расчет эффективности'!$D36,'Основной лист'!$J:$J,'Расчет эффективности'!$C36)*$E$11*$G36</f>
        <v>0</v>
      </c>
      <c r="P36" s="41">
        <f>SUMIFS('Основной лист'!Y:Y,'Основной лист'!$D:$D,'Расчет эффективности'!$D36,'Основной лист'!$J:$J,'Расчет эффективности'!$C36)*$E$11*$G36</f>
        <v>0</v>
      </c>
      <c r="Q36" s="41">
        <f>SUMIFS('Основной лист'!Z:Z,'Основной лист'!$D:$D,'Расчет эффективности'!$D36,'Основной лист'!$J:$J,'Расчет эффективности'!$C36)*$E$11*$G36</f>
        <v>0</v>
      </c>
      <c r="R36" s="41">
        <f>SUMIFS('Основной лист'!AA:AA,'Основной лист'!$D:$D,'Расчет эффективности'!$D36,'Основной лист'!$J:$J,'Расчет эффективности'!$C36)*$E$11*$G36</f>
        <v>0</v>
      </c>
      <c r="S36" s="41">
        <f>SUMIFS('Основной лист'!AB:AB,'Основной лист'!$D:$D,'Расчет эффективности'!$D36,'Основной лист'!$J:$J,'Расчет эффективности'!$C36)*$E$11*$G36</f>
        <v>0</v>
      </c>
      <c r="T36" s="41">
        <f>SUMIFS('Основной лист'!AC:AC,'Основной лист'!$D:$D,'Расчет эффективности'!$D36,'Основной лист'!$J:$J,'Расчет эффективности'!$C36)*$E$11*$G36</f>
        <v>0</v>
      </c>
      <c r="U36" s="41">
        <f>SUMIFS('Основной лист'!AD:AD,'Основной лист'!$D:$D,'Расчет эффективности'!$D36,'Основной лист'!$J:$J,'Расчет эффективности'!$C36)*$E$11*$G36</f>
        <v>0</v>
      </c>
      <c r="V36" s="41">
        <f>SUMIFS('Основной лист'!AE:AE,'Основной лист'!$D:$D,'Расчет эффективности'!$D36,'Основной лист'!$J:$J,'Расчет эффективности'!$C36)*$E$11*$G36</f>
        <v>0</v>
      </c>
      <c r="W36" s="41">
        <f>SUMIFS('Основной лист'!AF:AF,'Основной лист'!$D:$D,'Расчет эффективности'!$D36,'Основной лист'!$J:$J,'Расчет эффективности'!$C36)*$E$11*$G36</f>
        <v>0</v>
      </c>
      <c r="X36" s="41">
        <f>SUMIFS('Основной лист'!AG:AG,'Основной лист'!$D:$D,'Расчет эффективности'!$D36,'Основной лист'!$J:$J,'Расчет эффективности'!$C36)*$E$11*$G36</f>
        <v>0</v>
      </c>
      <c r="Y36" s="41">
        <f>SUMIFS('Основной лист'!AH:AH,'Основной лист'!$D:$D,'Расчет эффективности'!$D36,'Основной лист'!$J:$J,'Расчет эффективности'!$C36)*$E$11*$G36</f>
        <v>0</v>
      </c>
      <c r="Z36" s="41">
        <f>SUMIFS('Основной лист'!AI:AI,'Основной лист'!$D:$D,'Расчет эффективности'!$D36,'Основной лист'!$J:$J,'Расчет эффективности'!$C36)*$E$11*$G36</f>
        <v>0</v>
      </c>
      <c r="AA36" s="41">
        <f>SUMIFS('Основной лист'!AJ:AJ,'Основной лист'!$D:$D,'Расчет эффективности'!$D36,'Основной лист'!$J:$J,'Расчет эффективности'!$C36)*$E$11*$G36</f>
        <v>0</v>
      </c>
      <c r="AB36" s="41">
        <f>SUMIFS('Основной лист'!AK:AK,'Основной лист'!$D:$D,'Расчет эффективности'!$D36,'Основной лист'!$J:$J,'Расчет эффективности'!$C36)*$E$11*$G36</f>
        <v>0</v>
      </c>
      <c r="AC36" s="41">
        <f>SUMIFS('Основной лист'!AL:AL,'Основной лист'!$D:$D,'Расчет эффективности'!$D36,'Основной лист'!$J:$J,'Расчет эффективности'!$C36)*$E$11*$G36</f>
        <v>0</v>
      </c>
      <c r="AD36" s="41">
        <f>SUMIFS('Основной лист'!AM:AM,'Основной лист'!$D:$D,'Расчет эффективности'!$D36,'Основной лист'!$J:$J,'Расчет эффективности'!$C36)*$E$11*$G36</f>
        <v>0</v>
      </c>
      <c r="AE36" s="41">
        <f>SUMIFS('Основной лист'!AN:AN,'Основной лист'!$D:$D,'Расчет эффективности'!$D36,'Основной лист'!$J:$J,'Расчет эффективности'!$C36)*$E$11*$G36</f>
        <v>0</v>
      </c>
      <c r="AF36" s="41">
        <f>SUMIFS('Основной лист'!AO:AO,'Основной лист'!$D:$D,'Расчет эффективности'!$D36,'Основной лист'!$J:$J,'Расчет эффективности'!$C36)*$E$11*$G36</f>
        <v>0</v>
      </c>
      <c r="AG36" s="41">
        <f>SUMIFS('Основной лист'!AP:AP,'Основной лист'!$D:$D,'Расчет эффективности'!$D36,'Основной лист'!$J:$J,'Расчет эффективности'!$C36)*$E$11*$G36</f>
        <v>0</v>
      </c>
      <c r="AH36" s="41">
        <f>SUMIFS('Основной лист'!AQ:AQ,'Основной лист'!$D:$D,'Расчет эффективности'!$D36,'Основной лист'!$J:$J,'Расчет эффективности'!$C36)*$E$11*$G36</f>
        <v>0</v>
      </c>
      <c r="AI36" s="41">
        <f>SUMIFS('Основной лист'!AR:AR,'Основной лист'!$D:$D,'Расчет эффективности'!$D36,'Основной лист'!$J:$J,'Расчет эффективности'!$C36)*$E$11*$G36</f>
        <v>0</v>
      </c>
      <c r="AJ36" s="41">
        <f>SUMIFS('Основной лист'!AS:AS,'Основной лист'!$D:$D,'Расчет эффективности'!$D36,'Основной лист'!$J:$J,'Расчет эффективности'!$C36)*$E$11*$G36</f>
        <v>0</v>
      </c>
      <c r="AK36" s="41">
        <f>SUMIFS('Основной лист'!AT:AT,'Основной лист'!$D:$D,'Расчет эффективности'!$D36,'Основной лист'!$J:$J,'Расчет эффективности'!$C36)*$E$11*$G36</f>
        <v>0</v>
      </c>
      <c r="AL36" s="41">
        <f>SUMIFS('Основной лист'!AU:AU,'Основной лист'!$D:$D,'Расчет эффективности'!$D36,'Основной лист'!$J:$J,'Расчет эффективности'!$C36)*$E$11*$G36</f>
        <v>0</v>
      </c>
      <c r="AM36" s="41">
        <f>SUMIFS('Основной лист'!AV:AV,'Основной лист'!$D:$D,'Расчет эффективности'!$D36,'Основной лист'!$J:$J,'Расчет эффективности'!$C36)*$E$11*$G36</f>
        <v>0</v>
      </c>
      <c r="AN36" s="41">
        <f>SUMIFS('Основной лист'!AW:AW,'Основной лист'!$D:$D,'Расчет эффективности'!$D36,'Основной лист'!$J:$J,'Расчет эффективности'!$C36)*$E$11*$G36</f>
        <v>0</v>
      </c>
      <c r="AO36" s="41">
        <f>SUMIFS('Основной лист'!AX:AX,'Основной лист'!$D:$D,'Расчет эффективности'!$D36,'Основной лист'!$J:$J,'Расчет эффективности'!$C36)*$E$11*$G36</f>
        <v>0</v>
      </c>
      <c r="AP36" s="41">
        <f>SUMIFS('Основной лист'!AY:AY,'Основной лист'!$D:$D,'Расчет эффективности'!$D36,'Основной лист'!$J:$J,'Расчет эффективности'!$C36)*$E$11*$G36</f>
        <v>0</v>
      </c>
      <c r="AQ36" s="41">
        <f>SUMIFS('Основной лист'!AZ:AZ,'Основной лист'!$D:$D,'Расчет эффективности'!$D36,'Основной лист'!$J:$J,'Расчет эффективности'!$C36)*$E$11*$G36</f>
        <v>0</v>
      </c>
      <c r="AR36" s="41"/>
      <c r="AS36" s="402">
        <f t="shared" ref="AS36:AS114" si="4">SUM(I36:AQ36)</f>
        <v>0</v>
      </c>
    </row>
    <row r="37" spans="2:45" outlineLevel="1">
      <c r="C37" t="str">
        <f t="shared" ref="C37:C49" si="5">IF(D37&lt;&gt;0,C36,"")</f>
        <v>NPV</v>
      </c>
      <c r="D37" t="str">
        <f t="array" ref="D37">IFERROR(INDEX('Основной лист'!$D$2:$D$479, MATCH(0, COUNTIF($D$35:D36,'Основной лист'!$D$2:$D$479), 0)), "")</f>
        <v>АТЛАС 2</v>
      </c>
      <c r="E37" s="4" t="str">
        <f t="shared" si="1"/>
        <v>млн руб.</v>
      </c>
      <c r="G37" s="4">
        <f t="shared" si="3"/>
        <v>1</v>
      </c>
      <c r="I37" s="41">
        <f>SUMIFS('Основной лист'!R:R,'Основной лист'!$D:$D,'Расчет эффективности'!$D37,'Основной лист'!$J:$J,'Расчет эффективности'!$C37)*$E$11*$G37</f>
        <v>0</v>
      </c>
      <c r="J37" s="41">
        <f>SUMIFS('Основной лист'!S:S,'Основной лист'!$D:$D,'Расчет эффективности'!$D37,'Основной лист'!$J:$J,'Расчет эффективности'!$C37)*$E$11*$G37</f>
        <v>0</v>
      </c>
      <c r="K37" s="41">
        <f>SUMIFS('Основной лист'!T:T,'Основной лист'!$D:$D,'Расчет эффективности'!$D37,'Основной лист'!$J:$J,'Расчет эффективности'!$C37)*$E$11*$G37</f>
        <v>0</v>
      </c>
      <c r="L37" s="41">
        <f>SUMIFS('Основной лист'!U:U,'Основной лист'!$D:$D,'Расчет эффективности'!$D37,'Основной лист'!$J:$J,'Расчет эффективности'!$C37)*$E$11*$G37</f>
        <v>0</v>
      </c>
      <c r="M37" s="41">
        <f>SUMIFS('Основной лист'!V:V,'Основной лист'!$D:$D,'Расчет эффективности'!$D37,'Основной лист'!$J:$J,'Расчет эффективности'!$C37)*$E$11*$G37</f>
        <v>0</v>
      </c>
      <c r="N37" s="41">
        <f>SUMIFS('Основной лист'!W:W,'Основной лист'!$D:$D,'Расчет эффективности'!$D37,'Основной лист'!$J:$J,'Расчет эффективности'!$C37)*$E$11*$G37</f>
        <v>0</v>
      </c>
      <c r="O37" s="41">
        <f>SUMIFS('Основной лист'!X:X,'Основной лист'!$D:$D,'Расчет эффективности'!$D37,'Основной лист'!$J:$J,'Расчет эффективности'!$C37)*$E$11*$G37</f>
        <v>0</v>
      </c>
      <c r="P37" s="41">
        <f>SUMIFS('Основной лист'!Y:Y,'Основной лист'!$D:$D,'Расчет эффективности'!$D37,'Основной лист'!$J:$J,'Расчет эффективности'!$C37)*$E$11*$G37</f>
        <v>0</v>
      </c>
      <c r="Q37" s="41">
        <f>SUMIFS('Основной лист'!Z:Z,'Основной лист'!$D:$D,'Расчет эффективности'!$D37,'Основной лист'!$J:$J,'Расчет эффективности'!$C37)*$E$11*$G37</f>
        <v>0</v>
      </c>
      <c r="R37" s="41">
        <f>SUMIFS('Основной лист'!AA:AA,'Основной лист'!$D:$D,'Расчет эффективности'!$D37,'Основной лист'!$J:$J,'Расчет эффективности'!$C37)*$E$11*$G37</f>
        <v>0</v>
      </c>
      <c r="S37" s="41">
        <f>SUMIFS('Основной лист'!AB:AB,'Основной лист'!$D:$D,'Расчет эффективности'!$D37,'Основной лист'!$J:$J,'Расчет эффективности'!$C37)*$E$11*$G37</f>
        <v>0</v>
      </c>
      <c r="T37" s="41">
        <f>SUMIFS('Основной лист'!AC:AC,'Основной лист'!$D:$D,'Расчет эффективности'!$D37,'Основной лист'!$J:$J,'Расчет эффективности'!$C37)*$E$11*$G37</f>
        <v>0</v>
      </c>
      <c r="U37" s="41">
        <f>SUMIFS('Основной лист'!AD:AD,'Основной лист'!$D:$D,'Расчет эффективности'!$D37,'Основной лист'!$J:$J,'Расчет эффективности'!$C37)*$E$11*$G37</f>
        <v>0</v>
      </c>
      <c r="V37" s="41">
        <f>SUMIFS('Основной лист'!AE:AE,'Основной лист'!$D:$D,'Расчет эффективности'!$D37,'Основной лист'!$J:$J,'Расчет эффективности'!$C37)*$E$11*$G37</f>
        <v>0</v>
      </c>
      <c r="W37" s="41">
        <f>SUMIFS('Основной лист'!AF:AF,'Основной лист'!$D:$D,'Расчет эффективности'!$D37,'Основной лист'!$J:$J,'Расчет эффективности'!$C37)*$E$11*$G37</f>
        <v>0</v>
      </c>
      <c r="X37" s="41">
        <f>SUMIFS('Основной лист'!AG:AG,'Основной лист'!$D:$D,'Расчет эффективности'!$D37,'Основной лист'!$J:$J,'Расчет эффективности'!$C37)*$E$11*$G37</f>
        <v>0</v>
      </c>
      <c r="Y37" s="41">
        <f>SUMIFS('Основной лист'!AH:AH,'Основной лист'!$D:$D,'Расчет эффективности'!$D37,'Основной лист'!$J:$J,'Расчет эффективности'!$C37)*$E$11*$G37</f>
        <v>0</v>
      </c>
      <c r="Z37" s="41">
        <f>SUMIFS('Основной лист'!AI:AI,'Основной лист'!$D:$D,'Расчет эффективности'!$D37,'Основной лист'!$J:$J,'Расчет эффективности'!$C37)*$E$11*$G37</f>
        <v>0</v>
      </c>
      <c r="AA37" s="41">
        <f>SUMIFS('Основной лист'!AJ:AJ,'Основной лист'!$D:$D,'Расчет эффективности'!$D37,'Основной лист'!$J:$J,'Расчет эффективности'!$C37)*$E$11*$G37</f>
        <v>0</v>
      </c>
      <c r="AB37" s="41">
        <f>SUMIFS('Основной лист'!AK:AK,'Основной лист'!$D:$D,'Расчет эффективности'!$D37,'Основной лист'!$J:$J,'Расчет эффективности'!$C37)*$E$11*$G37</f>
        <v>0</v>
      </c>
      <c r="AC37" s="41">
        <f>SUMIFS('Основной лист'!AL:AL,'Основной лист'!$D:$D,'Расчет эффективности'!$D37,'Основной лист'!$J:$J,'Расчет эффективности'!$C37)*$E$11*$G37</f>
        <v>0</v>
      </c>
      <c r="AD37" s="41">
        <f>SUMIFS('Основной лист'!AM:AM,'Основной лист'!$D:$D,'Расчет эффективности'!$D37,'Основной лист'!$J:$J,'Расчет эффективности'!$C37)*$E$11*$G37</f>
        <v>0</v>
      </c>
      <c r="AE37" s="41">
        <f>SUMIFS('Основной лист'!AN:AN,'Основной лист'!$D:$D,'Расчет эффективности'!$D37,'Основной лист'!$J:$J,'Расчет эффективности'!$C37)*$E$11*$G37</f>
        <v>0</v>
      </c>
      <c r="AF37" s="41">
        <f>SUMIFS('Основной лист'!AO:AO,'Основной лист'!$D:$D,'Расчет эффективности'!$D37,'Основной лист'!$J:$J,'Расчет эффективности'!$C37)*$E$11*$G37</f>
        <v>0</v>
      </c>
      <c r="AG37" s="41">
        <f>SUMIFS('Основной лист'!AP:AP,'Основной лист'!$D:$D,'Расчет эффективности'!$D37,'Основной лист'!$J:$J,'Расчет эффективности'!$C37)*$E$11*$G37</f>
        <v>0</v>
      </c>
      <c r="AH37" s="41">
        <f>SUMIFS('Основной лист'!AQ:AQ,'Основной лист'!$D:$D,'Расчет эффективности'!$D37,'Основной лист'!$J:$J,'Расчет эффективности'!$C37)*$E$11*$G37</f>
        <v>0</v>
      </c>
      <c r="AI37" s="41">
        <f>SUMIFS('Основной лист'!AR:AR,'Основной лист'!$D:$D,'Расчет эффективности'!$D37,'Основной лист'!$J:$J,'Расчет эффективности'!$C37)*$E$11*$G37</f>
        <v>0</v>
      </c>
      <c r="AJ37" s="41">
        <f>SUMIFS('Основной лист'!AS:AS,'Основной лист'!$D:$D,'Расчет эффективности'!$D37,'Основной лист'!$J:$J,'Расчет эффективности'!$C37)*$E$11*$G37</f>
        <v>0</v>
      </c>
      <c r="AK37" s="41">
        <f>SUMIFS('Основной лист'!AT:AT,'Основной лист'!$D:$D,'Расчет эффективности'!$D37,'Основной лист'!$J:$J,'Расчет эффективности'!$C37)*$E$11*$G37</f>
        <v>0</v>
      </c>
      <c r="AL37" s="41">
        <f>SUMIFS('Основной лист'!AU:AU,'Основной лист'!$D:$D,'Расчет эффективности'!$D37,'Основной лист'!$J:$J,'Расчет эффективности'!$C37)*$E$11*$G37</f>
        <v>0</v>
      </c>
      <c r="AM37" s="41">
        <f>SUMIFS('Основной лист'!AV:AV,'Основной лист'!$D:$D,'Расчет эффективности'!$D37,'Основной лист'!$J:$J,'Расчет эффективности'!$C37)*$E$11*$G37</f>
        <v>0</v>
      </c>
      <c r="AN37" s="41">
        <f>SUMIFS('Основной лист'!AW:AW,'Основной лист'!$D:$D,'Расчет эффективности'!$D37,'Основной лист'!$J:$J,'Расчет эффективности'!$C37)*$E$11*$G37</f>
        <v>0</v>
      </c>
      <c r="AO37" s="41">
        <f>SUMIFS('Основной лист'!AX:AX,'Основной лист'!$D:$D,'Расчет эффективности'!$D37,'Основной лист'!$J:$J,'Расчет эффективности'!$C37)*$E$11*$G37</f>
        <v>0</v>
      </c>
      <c r="AP37" s="41">
        <f>SUMIFS('Основной лист'!AY:AY,'Основной лист'!$D:$D,'Расчет эффективности'!$D37,'Основной лист'!$J:$J,'Расчет эффективности'!$C37)*$E$11*$G37</f>
        <v>0</v>
      </c>
      <c r="AQ37" s="41">
        <f>SUMIFS('Основной лист'!AZ:AZ,'Основной лист'!$D:$D,'Расчет эффективности'!$D37,'Основной лист'!$J:$J,'Расчет эффективности'!$C37)*$E$11*$G37</f>
        <v>0</v>
      </c>
      <c r="AR37" s="41"/>
      <c r="AS37" s="402">
        <f t="shared" si="4"/>
        <v>0</v>
      </c>
    </row>
    <row r="38" spans="2:45" outlineLevel="1">
      <c r="C38" t="str">
        <f t="shared" si="5"/>
        <v>NPV</v>
      </c>
      <c r="D38" t="str">
        <f t="array" ref="D38">IFERROR(INDEX('Основной лист'!$D$2:$D$479, MATCH(0, COUNTIF($D$35:D37,'Основной лист'!$D$2:$D$479), 0)), "")</f>
        <v>Внедрение инструмента для проведения бенчмаркинга БРД</v>
      </c>
      <c r="E38" s="4" t="str">
        <f t="shared" si="1"/>
        <v>млн руб.</v>
      </c>
      <c r="G38" s="4">
        <f t="shared" si="3"/>
        <v>1</v>
      </c>
      <c r="I38" s="41">
        <f>SUMIFS('Основной лист'!R:R,'Основной лист'!$D:$D,'Расчет эффективности'!$D38,'Основной лист'!$J:$J,'Расчет эффективности'!$C38)*$E$11*$G38</f>
        <v>0</v>
      </c>
      <c r="J38" s="41">
        <f>SUMIFS('Основной лист'!S:S,'Основной лист'!$D:$D,'Расчет эффективности'!$D38,'Основной лист'!$J:$J,'Расчет эффективности'!$C38)*$E$11*$G38</f>
        <v>0</v>
      </c>
      <c r="K38" s="41">
        <f>SUMIFS('Основной лист'!T:T,'Основной лист'!$D:$D,'Расчет эффективности'!$D38,'Основной лист'!$J:$J,'Расчет эффективности'!$C38)*$E$11*$G38</f>
        <v>0</v>
      </c>
      <c r="L38" s="41">
        <f>SUMIFS('Основной лист'!U:U,'Основной лист'!$D:$D,'Расчет эффективности'!$D38,'Основной лист'!$J:$J,'Расчет эффективности'!$C38)*$E$11*$G38</f>
        <v>0</v>
      </c>
      <c r="M38" s="41">
        <f>SUMIFS('Основной лист'!V:V,'Основной лист'!$D:$D,'Расчет эффективности'!$D38,'Основной лист'!$J:$J,'Расчет эффективности'!$C38)*$E$11*$G38</f>
        <v>0</v>
      </c>
      <c r="N38" s="41">
        <f>SUMIFS('Основной лист'!W:W,'Основной лист'!$D:$D,'Расчет эффективности'!$D38,'Основной лист'!$J:$J,'Расчет эффективности'!$C38)*$E$11*$G38</f>
        <v>0</v>
      </c>
      <c r="O38" s="41">
        <f>SUMIFS('Основной лист'!X:X,'Основной лист'!$D:$D,'Расчет эффективности'!$D38,'Основной лист'!$J:$J,'Расчет эффективности'!$C38)*$E$11*$G38</f>
        <v>0</v>
      </c>
      <c r="P38" s="41">
        <f>SUMIFS('Основной лист'!Y:Y,'Основной лист'!$D:$D,'Расчет эффективности'!$D38,'Основной лист'!$J:$J,'Расчет эффективности'!$C38)*$E$11*$G38</f>
        <v>0</v>
      </c>
      <c r="Q38" s="41">
        <f>SUMIFS('Основной лист'!Z:Z,'Основной лист'!$D:$D,'Расчет эффективности'!$D38,'Основной лист'!$J:$J,'Расчет эффективности'!$C38)*$E$11*$G38</f>
        <v>0</v>
      </c>
      <c r="R38" s="41">
        <f>SUMIFS('Основной лист'!AA:AA,'Основной лист'!$D:$D,'Расчет эффективности'!$D38,'Основной лист'!$J:$J,'Расчет эффективности'!$C38)*$E$11*$G38</f>
        <v>0</v>
      </c>
      <c r="S38" s="41">
        <f>SUMIFS('Основной лист'!AB:AB,'Основной лист'!$D:$D,'Расчет эффективности'!$D38,'Основной лист'!$J:$J,'Расчет эффективности'!$C38)*$E$11*$G38</f>
        <v>0</v>
      </c>
      <c r="T38" s="41">
        <f>SUMIFS('Основной лист'!AC:AC,'Основной лист'!$D:$D,'Расчет эффективности'!$D38,'Основной лист'!$J:$J,'Расчет эффективности'!$C38)*$E$11*$G38</f>
        <v>0</v>
      </c>
      <c r="U38" s="41">
        <f>SUMIFS('Основной лист'!AD:AD,'Основной лист'!$D:$D,'Расчет эффективности'!$D38,'Основной лист'!$J:$J,'Расчет эффективности'!$C38)*$E$11*$G38</f>
        <v>0</v>
      </c>
      <c r="V38" s="41">
        <f>SUMIFS('Основной лист'!AE:AE,'Основной лист'!$D:$D,'Расчет эффективности'!$D38,'Основной лист'!$J:$J,'Расчет эффективности'!$C38)*$E$11*$G38</f>
        <v>0</v>
      </c>
      <c r="W38" s="41">
        <f>SUMIFS('Основной лист'!AF:AF,'Основной лист'!$D:$D,'Расчет эффективности'!$D38,'Основной лист'!$J:$J,'Расчет эффективности'!$C38)*$E$11*$G38</f>
        <v>0</v>
      </c>
      <c r="X38" s="41">
        <f>SUMIFS('Основной лист'!AG:AG,'Основной лист'!$D:$D,'Расчет эффективности'!$D38,'Основной лист'!$J:$J,'Расчет эффективности'!$C38)*$E$11*$G38</f>
        <v>0</v>
      </c>
      <c r="Y38" s="41">
        <f>SUMIFS('Основной лист'!AH:AH,'Основной лист'!$D:$D,'Расчет эффективности'!$D38,'Основной лист'!$J:$J,'Расчет эффективности'!$C38)*$E$11*$G38</f>
        <v>0</v>
      </c>
      <c r="Z38" s="41">
        <f>SUMIFS('Основной лист'!AI:AI,'Основной лист'!$D:$D,'Расчет эффективности'!$D38,'Основной лист'!$J:$J,'Расчет эффективности'!$C38)*$E$11*$G38</f>
        <v>0</v>
      </c>
      <c r="AA38" s="41">
        <f>SUMIFS('Основной лист'!AJ:AJ,'Основной лист'!$D:$D,'Расчет эффективности'!$D38,'Основной лист'!$J:$J,'Расчет эффективности'!$C38)*$E$11*$G38</f>
        <v>0</v>
      </c>
      <c r="AB38" s="41">
        <f>SUMIFS('Основной лист'!AK:AK,'Основной лист'!$D:$D,'Расчет эффективности'!$D38,'Основной лист'!$J:$J,'Расчет эффективности'!$C38)*$E$11*$G38</f>
        <v>0</v>
      </c>
      <c r="AC38" s="41">
        <f>SUMIFS('Основной лист'!AL:AL,'Основной лист'!$D:$D,'Расчет эффективности'!$D38,'Основной лист'!$J:$J,'Расчет эффективности'!$C38)*$E$11*$G38</f>
        <v>0</v>
      </c>
      <c r="AD38" s="41">
        <f>SUMIFS('Основной лист'!AM:AM,'Основной лист'!$D:$D,'Расчет эффективности'!$D38,'Основной лист'!$J:$J,'Расчет эффективности'!$C38)*$E$11*$G38</f>
        <v>0</v>
      </c>
      <c r="AE38" s="41">
        <f>SUMIFS('Основной лист'!AN:AN,'Основной лист'!$D:$D,'Расчет эффективности'!$D38,'Основной лист'!$J:$J,'Расчет эффективности'!$C38)*$E$11*$G38</f>
        <v>0</v>
      </c>
      <c r="AF38" s="41">
        <f>SUMIFS('Основной лист'!AO:AO,'Основной лист'!$D:$D,'Расчет эффективности'!$D38,'Основной лист'!$J:$J,'Расчет эффективности'!$C38)*$E$11*$G38</f>
        <v>0</v>
      </c>
      <c r="AG38" s="41">
        <f>SUMIFS('Основной лист'!AP:AP,'Основной лист'!$D:$D,'Расчет эффективности'!$D38,'Основной лист'!$J:$J,'Расчет эффективности'!$C38)*$E$11*$G38</f>
        <v>0</v>
      </c>
      <c r="AH38" s="41">
        <f>SUMIFS('Основной лист'!AQ:AQ,'Основной лист'!$D:$D,'Расчет эффективности'!$D38,'Основной лист'!$J:$J,'Расчет эффективности'!$C38)*$E$11*$G38</f>
        <v>0</v>
      </c>
      <c r="AI38" s="41">
        <f>SUMIFS('Основной лист'!AR:AR,'Основной лист'!$D:$D,'Расчет эффективности'!$D38,'Основной лист'!$J:$J,'Расчет эффективности'!$C38)*$E$11*$G38</f>
        <v>0</v>
      </c>
      <c r="AJ38" s="41">
        <f>SUMIFS('Основной лист'!AS:AS,'Основной лист'!$D:$D,'Расчет эффективности'!$D38,'Основной лист'!$J:$J,'Расчет эффективности'!$C38)*$E$11*$G38</f>
        <v>0</v>
      </c>
      <c r="AK38" s="41">
        <f>SUMIFS('Основной лист'!AT:AT,'Основной лист'!$D:$D,'Расчет эффективности'!$D38,'Основной лист'!$J:$J,'Расчет эффективности'!$C38)*$E$11*$G38</f>
        <v>0</v>
      </c>
      <c r="AL38" s="41">
        <f>SUMIFS('Основной лист'!AU:AU,'Основной лист'!$D:$D,'Расчет эффективности'!$D38,'Основной лист'!$J:$J,'Расчет эффективности'!$C38)*$E$11*$G38</f>
        <v>0</v>
      </c>
      <c r="AM38" s="41">
        <f>SUMIFS('Основной лист'!AV:AV,'Основной лист'!$D:$D,'Расчет эффективности'!$D38,'Основной лист'!$J:$J,'Расчет эффективности'!$C38)*$E$11*$G38</f>
        <v>0</v>
      </c>
      <c r="AN38" s="41">
        <f>SUMIFS('Основной лист'!AW:AW,'Основной лист'!$D:$D,'Расчет эффективности'!$D38,'Основной лист'!$J:$J,'Расчет эффективности'!$C38)*$E$11*$G38</f>
        <v>0</v>
      </c>
      <c r="AO38" s="41">
        <f>SUMIFS('Основной лист'!AX:AX,'Основной лист'!$D:$D,'Расчет эффективности'!$D38,'Основной лист'!$J:$J,'Расчет эффективности'!$C38)*$E$11*$G38</f>
        <v>0</v>
      </c>
      <c r="AP38" s="41">
        <f>SUMIFS('Основной лист'!AY:AY,'Основной лист'!$D:$D,'Расчет эффективности'!$D38,'Основной лист'!$J:$J,'Расчет эффективности'!$C38)*$E$11*$G38</f>
        <v>0</v>
      </c>
      <c r="AQ38" s="41">
        <f>SUMIFS('Основной лист'!AZ:AZ,'Основной лист'!$D:$D,'Расчет эффективности'!$D38,'Основной лист'!$J:$J,'Расчет эффективности'!$C38)*$E$11*$G38</f>
        <v>0</v>
      </c>
      <c r="AR38" s="41"/>
      <c r="AS38" s="402">
        <f t="shared" si="4"/>
        <v>0</v>
      </c>
    </row>
    <row r="39" spans="2:45" outlineLevel="1">
      <c r="C39" t="str">
        <f t="shared" si="5"/>
        <v>NPV</v>
      </c>
      <c r="D39" t="str">
        <f t="array" ref="D39">IFERROR(INDEX('Основной лист'!$D$2:$D$479, MATCH(0, COUNTIF($D$35:D38,'Основной лист'!$D$2:$D$479), 0)), "")</f>
        <v>Гибкая финансово-экономическая модель БРД</v>
      </c>
      <c r="E39" s="4" t="str">
        <f t="shared" si="1"/>
        <v>млн руб.</v>
      </c>
      <c r="G39" s="4">
        <f t="shared" si="3"/>
        <v>1</v>
      </c>
      <c r="I39" s="41">
        <f>SUMIFS('Основной лист'!R:R,'Основной лист'!$D:$D,'Расчет эффективности'!$D39,'Основной лист'!$J:$J,'Расчет эффективности'!$C39)*$E$11*$G39</f>
        <v>0</v>
      </c>
      <c r="J39" s="41">
        <f>SUMIFS('Основной лист'!S:S,'Основной лист'!$D:$D,'Расчет эффективности'!$D39,'Основной лист'!$J:$J,'Расчет эффективности'!$C39)*$E$11*$G39</f>
        <v>0</v>
      </c>
      <c r="K39" s="41">
        <f>SUMIFS('Основной лист'!T:T,'Основной лист'!$D:$D,'Расчет эффективности'!$D39,'Основной лист'!$J:$J,'Расчет эффективности'!$C39)*$E$11*$G39</f>
        <v>0</v>
      </c>
      <c r="L39" s="41">
        <f>SUMIFS('Основной лист'!U:U,'Основной лист'!$D:$D,'Расчет эффективности'!$D39,'Основной лист'!$J:$J,'Расчет эффективности'!$C39)*$E$11*$G39</f>
        <v>0</v>
      </c>
      <c r="M39" s="41">
        <f>SUMIFS('Основной лист'!V:V,'Основной лист'!$D:$D,'Расчет эффективности'!$D39,'Основной лист'!$J:$J,'Расчет эффективности'!$C39)*$E$11*$G39</f>
        <v>0</v>
      </c>
      <c r="N39" s="41">
        <f>SUMIFS('Основной лист'!W:W,'Основной лист'!$D:$D,'Расчет эффективности'!$D39,'Основной лист'!$J:$J,'Расчет эффективности'!$C39)*$E$11*$G39</f>
        <v>0</v>
      </c>
      <c r="O39" s="41">
        <f>SUMIFS('Основной лист'!X:X,'Основной лист'!$D:$D,'Расчет эффективности'!$D39,'Основной лист'!$J:$J,'Расчет эффективности'!$C39)*$E$11*$G39</f>
        <v>0</v>
      </c>
      <c r="P39" s="41">
        <f>SUMIFS('Основной лист'!Y:Y,'Основной лист'!$D:$D,'Расчет эффективности'!$D39,'Основной лист'!$J:$J,'Расчет эффективности'!$C39)*$E$11*$G39</f>
        <v>0</v>
      </c>
      <c r="Q39" s="41">
        <f>SUMIFS('Основной лист'!Z:Z,'Основной лист'!$D:$D,'Расчет эффективности'!$D39,'Основной лист'!$J:$J,'Расчет эффективности'!$C39)*$E$11*$G39</f>
        <v>0</v>
      </c>
      <c r="R39" s="41">
        <f>SUMIFS('Основной лист'!AA:AA,'Основной лист'!$D:$D,'Расчет эффективности'!$D39,'Основной лист'!$J:$J,'Расчет эффективности'!$C39)*$E$11*$G39</f>
        <v>0</v>
      </c>
      <c r="S39" s="41">
        <f>SUMIFS('Основной лист'!AB:AB,'Основной лист'!$D:$D,'Расчет эффективности'!$D39,'Основной лист'!$J:$J,'Расчет эффективности'!$C39)*$E$11*$G39</f>
        <v>0</v>
      </c>
      <c r="T39" s="41">
        <f>SUMIFS('Основной лист'!AC:AC,'Основной лист'!$D:$D,'Расчет эффективности'!$D39,'Основной лист'!$J:$J,'Расчет эффективности'!$C39)*$E$11*$G39</f>
        <v>0</v>
      </c>
      <c r="U39" s="41">
        <f>SUMIFS('Основной лист'!AD:AD,'Основной лист'!$D:$D,'Расчет эффективности'!$D39,'Основной лист'!$J:$J,'Расчет эффективности'!$C39)*$E$11*$G39</f>
        <v>0</v>
      </c>
      <c r="V39" s="41">
        <f>SUMIFS('Основной лист'!AE:AE,'Основной лист'!$D:$D,'Расчет эффективности'!$D39,'Основной лист'!$J:$J,'Расчет эффективности'!$C39)*$E$11*$G39</f>
        <v>0</v>
      </c>
      <c r="W39" s="41">
        <f>SUMIFS('Основной лист'!AF:AF,'Основной лист'!$D:$D,'Расчет эффективности'!$D39,'Основной лист'!$J:$J,'Расчет эффективности'!$C39)*$E$11*$G39</f>
        <v>0</v>
      </c>
      <c r="X39" s="41">
        <f>SUMIFS('Основной лист'!AG:AG,'Основной лист'!$D:$D,'Расчет эффективности'!$D39,'Основной лист'!$J:$J,'Расчет эффективности'!$C39)*$E$11*$G39</f>
        <v>0</v>
      </c>
      <c r="Y39" s="41">
        <f>SUMIFS('Основной лист'!AH:AH,'Основной лист'!$D:$D,'Расчет эффективности'!$D39,'Основной лист'!$J:$J,'Расчет эффективности'!$C39)*$E$11*$G39</f>
        <v>0</v>
      </c>
      <c r="Z39" s="41">
        <f>SUMIFS('Основной лист'!AI:AI,'Основной лист'!$D:$D,'Расчет эффективности'!$D39,'Основной лист'!$J:$J,'Расчет эффективности'!$C39)*$E$11*$G39</f>
        <v>0</v>
      </c>
      <c r="AA39" s="41">
        <f>SUMIFS('Основной лист'!AJ:AJ,'Основной лист'!$D:$D,'Расчет эффективности'!$D39,'Основной лист'!$J:$J,'Расчет эффективности'!$C39)*$E$11*$G39</f>
        <v>0</v>
      </c>
      <c r="AB39" s="41">
        <f>SUMIFS('Основной лист'!AK:AK,'Основной лист'!$D:$D,'Расчет эффективности'!$D39,'Основной лист'!$J:$J,'Расчет эффективности'!$C39)*$E$11*$G39</f>
        <v>0</v>
      </c>
      <c r="AC39" s="41">
        <f>SUMIFS('Основной лист'!AL:AL,'Основной лист'!$D:$D,'Расчет эффективности'!$D39,'Основной лист'!$J:$J,'Расчет эффективности'!$C39)*$E$11*$G39</f>
        <v>0</v>
      </c>
      <c r="AD39" s="41">
        <f>SUMIFS('Основной лист'!AM:AM,'Основной лист'!$D:$D,'Расчет эффективности'!$D39,'Основной лист'!$J:$J,'Расчет эффективности'!$C39)*$E$11*$G39</f>
        <v>0</v>
      </c>
      <c r="AE39" s="41">
        <f>SUMIFS('Основной лист'!AN:AN,'Основной лист'!$D:$D,'Расчет эффективности'!$D39,'Основной лист'!$J:$J,'Расчет эффективности'!$C39)*$E$11*$G39</f>
        <v>0</v>
      </c>
      <c r="AF39" s="41">
        <f>SUMIFS('Основной лист'!AO:AO,'Основной лист'!$D:$D,'Расчет эффективности'!$D39,'Основной лист'!$J:$J,'Расчет эффективности'!$C39)*$E$11*$G39</f>
        <v>0</v>
      </c>
      <c r="AG39" s="41">
        <f>SUMIFS('Основной лист'!AP:AP,'Основной лист'!$D:$D,'Расчет эффективности'!$D39,'Основной лист'!$J:$J,'Расчет эффективности'!$C39)*$E$11*$G39</f>
        <v>0</v>
      </c>
      <c r="AH39" s="41">
        <f>SUMIFS('Основной лист'!AQ:AQ,'Основной лист'!$D:$D,'Расчет эффективности'!$D39,'Основной лист'!$J:$J,'Расчет эффективности'!$C39)*$E$11*$G39</f>
        <v>0</v>
      </c>
      <c r="AI39" s="41">
        <f>SUMIFS('Основной лист'!AR:AR,'Основной лист'!$D:$D,'Расчет эффективности'!$D39,'Основной лист'!$J:$J,'Расчет эффективности'!$C39)*$E$11*$G39</f>
        <v>0</v>
      </c>
      <c r="AJ39" s="41">
        <f>SUMIFS('Основной лист'!AS:AS,'Основной лист'!$D:$D,'Расчет эффективности'!$D39,'Основной лист'!$J:$J,'Расчет эффективности'!$C39)*$E$11*$G39</f>
        <v>0</v>
      </c>
      <c r="AK39" s="41">
        <f>SUMIFS('Основной лист'!AT:AT,'Основной лист'!$D:$D,'Расчет эффективности'!$D39,'Основной лист'!$J:$J,'Расчет эффективности'!$C39)*$E$11*$G39</f>
        <v>0</v>
      </c>
      <c r="AL39" s="41">
        <f>SUMIFS('Основной лист'!AU:AU,'Основной лист'!$D:$D,'Расчет эффективности'!$D39,'Основной лист'!$J:$J,'Расчет эффективности'!$C39)*$E$11*$G39</f>
        <v>0</v>
      </c>
      <c r="AM39" s="41">
        <f>SUMIFS('Основной лист'!AV:AV,'Основной лист'!$D:$D,'Расчет эффективности'!$D39,'Основной лист'!$J:$J,'Расчет эффективности'!$C39)*$E$11*$G39</f>
        <v>0</v>
      </c>
      <c r="AN39" s="41">
        <f>SUMIFS('Основной лист'!AW:AW,'Основной лист'!$D:$D,'Расчет эффективности'!$D39,'Основной лист'!$J:$J,'Расчет эффективности'!$C39)*$E$11*$G39</f>
        <v>0</v>
      </c>
      <c r="AO39" s="41">
        <f>SUMIFS('Основной лист'!AX:AX,'Основной лист'!$D:$D,'Расчет эффективности'!$D39,'Основной лист'!$J:$J,'Расчет эффективности'!$C39)*$E$11*$G39</f>
        <v>0</v>
      </c>
      <c r="AP39" s="41">
        <f>SUMIFS('Основной лист'!AY:AY,'Основной лист'!$D:$D,'Расчет эффективности'!$D39,'Основной лист'!$J:$J,'Расчет эффективности'!$C39)*$E$11*$G39</f>
        <v>0</v>
      </c>
      <c r="AQ39" s="41">
        <f>SUMIFS('Основной лист'!AZ:AZ,'Основной лист'!$D:$D,'Расчет эффективности'!$D39,'Основной лист'!$J:$J,'Расчет эффективности'!$C39)*$E$11*$G39</f>
        <v>0</v>
      </c>
      <c r="AR39" s="41"/>
      <c r="AS39" s="402">
        <f t="shared" si="4"/>
        <v>0</v>
      </c>
    </row>
    <row r="40" spans="2:45" outlineLevel="1">
      <c r="C40" t="str">
        <f t="shared" si="5"/>
        <v>NPV</v>
      </c>
      <c r="D40" t="str">
        <f t="array" ref="D40">IFERROR(INDEX('Основной лист'!$D$2:$D$479, MATCH(0, COUNTIF($D$35:D39,'Основной лист'!$D$2:$D$479), 0)), "")</f>
        <v>Развитие аналитической отчетности ЭиФ БРД</v>
      </c>
      <c r="E40" s="4" t="str">
        <f t="shared" si="1"/>
        <v>млн руб.</v>
      </c>
      <c r="G40" s="4">
        <f t="shared" si="3"/>
        <v>1</v>
      </c>
      <c r="I40" s="41">
        <f>SUMIFS('Основной лист'!R:R,'Основной лист'!$D:$D,'Расчет эффективности'!$D40,'Основной лист'!$J:$J,'Расчет эффективности'!$C40)*$E$11*$G40</f>
        <v>0</v>
      </c>
      <c r="J40" s="41">
        <f>SUMIFS('Основной лист'!S:S,'Основной лист'!$D:$D,'Расчет эффективности'!$D40,'Основной лист'!$J:$J,'Расчет эффективности'!$C40)*$E$11*$G40</f>
        <v>0</v>
      </c>
      <c r="K40" s="41">
        <f>SUMIFS('Основной лист'!T:T,'Основной лист'!$D:$D,'Расчет эффективности'!$D40,'Основной лист'!$J:$J,'Расчет эффективности'!$C40)*$E$11*$G40</f>
        <v>0</v>
      </c>
      <c r="L40" s="41">
        <f>SUMIFS('Основной лист'!U:U,'Основной лист'!$D:$D,'Расчет эффективности'!$D40,'Основной лист'!$J:$J,'Расчет эффективности'!$C40)*$E$11*$G40</f>
        <v>0</v>
      </c>
      <c r="M40" s="41">
        <f>SUMIFS('Основной лист'!V:V,'Основной лист'!$D:$D,'Расчет эффективности'!$D40,'Основной лист'!$J:$J,'Расчет эффективности'!$C40)*$E$11*$G40</f>
        <v>0</v>
      </c>
      <c r="N40" s="41">
        <f>SUMIFS('Основной лист'!W:W,'Основной лист'!$D:$D,'Расчет эффективности'!$D40,'Основной лист'!$J:$J,'Расчет эффективности'!$C40)*$E$11*$G40</f>
        <v>0</v>
      </c>
      <c r="O40" s="41">
        <f>SUMIFS('Основной лист'!X:X,'Основной лист'!$D:$D,'Расчет эффективности'!$D40,'Основной лист'!$J:$J,'Расчет эффективности'!$C40)*$E$11*$G40</f>
        <v>0</v>
      </c>
      <c r="P40" s="41">
        <f>SUMIFS('Основной лист'!Y:Y,'Основной лист'!$D:$D,'Расчет эффективности'!$D40,'Основной лист'!$J:$J,'Расчет эффективности'!$C40)*$E$11*$G40</f>
        <v>0</v>
      </c>
      <c r="Q40" s="41">
        <f>SUMIFS('Основной лист'!Z:Z,'Основной лист'!$D:$D,'Расчет эффективности'!$D40,'Основной лист'!$J:$J,'Расчет эффективности'!$C40)*$E$11*$G40</f>
        <v>0</v>
      </c>
      <c r="R40" s="41">
        <f>SUMIFS('Основной лист'!AA:AA,'Основной лист'!$D:$D,'Расчет эффективности'!$D40,'Основной лист'!$J:$J,'Расчет эффективности'!$C40)*$E$11*$G40</f>
        <v>0</v>
      </c>
      <c r="S40" s="41">
        <f>SUMIFS('Основной лист'!AB:AB,'Основной лист'!$D:$D,'Расчет эффективности'!$D40,'Основной лист'!$J:$J,'Расчет эффективности'!$C40)*$E$11*$G40</f>
        <v>0</v>
      </c>
      <c r="T40" s="41">
        <f>SUMIFS('Основной лист'!AC:AC,'Основной лист'!$D:$D,'Расчет эффективности'!$D40,'Основной лист'!$J:$J,'Расчет эффективности'!$C40)*$E$11*$G40</f>
        <v>0</v>
      </c>
      <c r="U40" s="41">
        <f>SUMIFS('Основной лист'!AD:AD,'Основной лист'!$D:$D,'Расчет эффективности'!$D40,'Основной лист'!$J:$J,'Расчет эффективности'!$C40)*$E$11*$G40</f>
        <v>0</v>
      </c>
      <c r="V40" s="41">
        <f>SUMIFS('Основной лист'!AE:AE,'Основной лист'!$D:$D,'Расчет эффективности'!$D40,'Основной лист'!$J:$J,'Расчет эффективности'!$C40)*$E$11*$G40</f>
        <v>0</v>
      </c>
      <c r="W40" s="41">
        <f>SUMIFS('Основной лист'!AF:AF,'Основной лист'!$D:$D,'Расчет эффективности'!$D40,'Основной лист'!$J:$J,'Расчет эффективности'!$C40)*$E$11*$G40</f>
        <v>0</v>
      </c>
      <c r="X40" s="41">
        <f>SUMIFS('Основной лист'!AG:AG,'Основной лист'!$D:$D,'Расчет эффективности'!$D40,'Основной лист'!$J:$J,'Расчет эффективности'!$C40)*$E$11*$G40</f>
        <v>0</v>
      </c>
      <c r="Y40" s="41">
        <f>SUMIFS('Основной лист'!AH:AH,'Основной лист'!$D:$D,'Расчет эффективности'!$D40,'Основной лист'!$J:$J,'Расчет эффективности'!$C40)*$E$11*$G40</f>
        <v>0</v>
      </c>
      <c r="Z40" s="41">
        <f>SUMIFS('Основной лист'!AI:AI,'Основной лист'!$D:$D,'Расчет эффективности'!$D40,'Основной лист'!$J:$J,'Расчет эффективности'!$C40)*$E$11*$G40</f>
        <v>0</v>
      </c>
      <c r="AA40" s="41">
        <f>SUMIFS('Основной лист'!AJ:AJ,'Основной лист'!$D:$D,'Расчет эффективности'!$D40,'Основной лист'!$J:$J,'Расчет эффективности'!$C40)*$E$11*$G40</f>
        <v>0</v>
      </c>
      <c r="AB40" s="41">
        <f>SUMIFS('Основной лист'!AK:AK,'Основной лист'!$D:$D,'Расчет эффективности'!$D40,'Основной лист'!$J:$J,'Расчет эффективности'!$C40)*$E$11*$G40</f>
        <v>0</v>
      </c>
      <c r="AC40" s="41">
        <f>SUMIFS('Основной лист'!AL:AL,'Основной лист'!$D:$D,'Расчет эффективности'!$D40,'Основной лист'!$J:$J,'Расчет эффективности'!$C40)*$E$11*$G40</f>
        <v>0</v>
      </c>
      <c r="AD40" s="41">
        <f>SUMIFS('Основной лист'!AM:AM,'Основной лист'!$D:$D,'Расчет эффективности'!$D40,'Основной лист'!$J:$J,'Расчет эффективности'!$C40)*$E$11*$G40</f>
        <v>0</v>
      </c>
      <c r="AE40" s="41">
        <f>SUMIFS('Основной лист'!AN:AN,'Основной лист'!$D:$D,'Расчет эффективности'!$D40,'Основной лист'!$J:$J,'Расчет эффективности'!$C40)*$E$11*$G40</f>
        <v>0</v>
      </c>
      <c r="AF40" s="41">
        <f>SUMIFS('Основной лист'!AO:AO,'Основной лист'!$D:$D,'Расчет эффективности'!$D40,'Основной лист'!$J:$J,'Расчет эффективности'!$C40)*$E$11*$G40</f>
        <v>0</v>
      </c>
      <c r="AG40" s="41">
        <f>SUMIFS('Основной лист'!AP:AP,'Основной лист'!$D:$D,'Расчет эффективности'!$D40,'Основной лист'!$J:$J,'Расчет эффективности'!$C40)*$E$11*$G40</f>
        <v>0</v>
      </c>
      <c r="AH40" s="41">
        <f>SUMIFS('Основной лист'!AQ:AQ,'Основной лист'!$D:$D,'Расчет эффективности'!$D40,'Основной лист'!$J:$J,'Расчет эффективности'!$C40)*$E$11*$G40</f>
        <v>0</v>
      </c>
      <c r="AI40" s="41">
        <f>SUMIFS('Основной лист'!AR:AR,'Основной лист'!$D:$D,'Расчет эффективности'!$D40,'Основной лист'!$J:$J,'Расчет эффективности'!$C40)*$E$11*$G40</f>
        <v>0</v>
      </c>
      <c r="AJ40" s="41">
        <f>SUMIFS('Основной лист'!AS:AS,'Основной лист'!$D:$D,'Расчет эффективности'!$D40,'Основной лист'!$J:$J,'Расчет эффективности'!$C40)*$E$11*$G40</f>
        <v>0</v>
      </c>
      <c r="AK40" s="41">
        <f>SUMIFS('Основной лист'!AT:AT,'Основной лист'!$D:$D,'Расчет эффективности'!$D40,'Основной лист'!$J:$J,'Расчет эффективности'!$C40)*$E$11*$G40</f>
        <v>0</v>
      </c>
      <c r="AL40" s="41">
        <f>SUMIFS('Основной лист'!AU:AU,'Основной лист'!$D:$D,'Расчет эффективности'!$D40,'Основной лист'!$J:$J,'Расчет эффективности'!$C40)*$E$11*$G40</f>
        <v>0</v>
      </c>
      <c r="AM40" s="41">
        <f>SUMIFS('Основной лист'!AV:AV,'Основной лист'!$D:$D,'Расчет эффективности'!$D40,'Основной лист'!$J:$J,'Расчет эффективности'!$C40)*$E$11*$G40</f>
        <v>0</v>
      </c>
      <c r="AN40" s="41">
        <f>SUMIFS('Основной лист'!AW:AW,'Основной лист'!$D:$D,'Расчет эффективности'!$D40,'Основной лист'!$J:$J,'Расчет эффективности'!$C40)*$E$11*$G40</f>
        <v>0</v>
      </c>
      <c r="AO40" s="41">
        <f>SUMIFS('Основной лист'!AX:AX,'Основной лист'!$D:$D,'Расчет эффективности'!$D40,'Основной лист'!$J:$J,'Расчет эффективности'!$C40)*$E$11*$G40</f>
        <v>0</v>
      </c>
      <c r="AP40" s="41">
        <f>SUMIFS('Основной лист'!AY:AY,'Основной лист'!$D:$D,'Расчет эффективности'!$D40,'Основной лист'!$J:$J,'Расчет эффективности'!$C40)*$E$11*$G40</f>
        <v>0</v>
      </c>
      <c r="AQ40" s="41">
        <f>SUMIFS('Основной лист'!AZ:AZ,'Основной лист'!$D:$D,'Расчет эффективности'!$D40,'Основной лист'!$J:$J,'Расчет эффективности'!$C40)*$E$11*$G40</f>
        <v>0</v>
      </c>
      <c r="AR40" s="41"/>
      <c r="AS40" s="402">
        <f t="shared" si="4"/>
        <v>0</v>
      </c>
    </row>
    <row r="41" spans="2:45" outlineLevel="1">
      <c r="C41" t="str">
        <f t="shared" si="5"/>
        <v/>
      </c>
      <c r="D41">
        <f t="array" ref="D41">IFERROR(INDEX('Основной лист'!$D$2:$D$479, MATCH(0, COUNTIF($D$35:D40,'Основной лист'!$D$2:$D$479), 0)), "")</f>
        <v>0</v>
      </c>
      <c r="E41" s="4" t="str">
        <f t="shared" si="1"/>
        <v>млн руб.</v>
      </c>
      <c r="G41" s="4">
        <f t="shared" si="3"/>
        <v>0</v>
      </c>
      <c r="I41" s="41">
        <f>SUMIFS('Основной лист'!R:R,'Основной лист'!$D:$D,'Расчет эффективности'!$D41,'Основной лист'!$J:$J,'Расчет эффективности'!$C41)*$E$11*$G41</f>
        <v>0</v>
      </c>
      <c r="J41" s="41">
        <f>SUMIFS('Основной лист'!S:S,'Основной лист'!$D:$D,'Расчет эффективности'!$D41,'Основной лист'!$J:$J,'Расчет эффективности'!$C41)*$E$11*$G41</f>
        <v>0</v>
      </c>
      <c r="K41" s="41">
        <f>SUMIFS('Основной лист'!T:T,'Основной лист'!$D:$D,'Расчет эффективности'!$D41,'Основной лист'!$J:$J,'Расчет эффективности'!$C41)*$E$11*$G41</f>
        <v>0</v>
      </c>
      <c r="L41" s="41">
        <f>SUMIFS('Основной лист'!U:U,'Основной лист'!$D:$D,'Расчет эффективности'!$D41,'Основной лист'!$J:$J,'Расчет эффективности'!$C41)*$E$11*$G41</f>
        <v>0</v>
      </c>
      <c r="M41" s="41">
        <f>SUMIFS('Основной лист'!V:V,'Основной лист'!$D:$D,'Расчет эффективности'!$D41,'Основной лист'!$J:$J,'Расчет эффективности'!$C41)*$E$11*$G41</f>
        <v>0</v>
      </c>
      <c r="N41" s="41">
        <f>SUMIFS('Основной лист'!W:W,'Основной лист'!$D:$D,'Расчет эффективности'!$D41,'Основной лист'!$J:$J,'Расчет эффективности'!$C41)*$E$11*$G41</f>
        <v>0</v>
      </c>
      <c r="O41" s="41">
        <f>SUMIFS('Основной лист'!X:X,'Основной лист'!$D:$D,'Расчет эффективности'!$D41,'Основной лист'!$J:$J,'Расчет эффективности'!$C41)*$E$11*$G41</f>
        <v>0</v>
      </c>
      <c r="P41" s="41">
        <f>SUMIFS('Основной лист'!Y:Y,'Основной лист'!$D:$D,'Расчет эффективности'!$D41,'Основной лист'!$J:$J,'Расчет эффективности'!$C41)*$E$11*$G41</f>
        <v>0</v>
      </c>
      <c r="Q41" s="41">
        <f>SUMIFS('Основной лист'!Z:Z,'Основной лист'!$D:$D,'Расчет эффективности'!$D41,'Основной лист'!$J:$J,'Расчет эффективности'!$C41)*$E$11*$G41</f>
        <v>0</v>
      </c>
      <c r="R41" s="41">
        <f>SUMIFS('Основной лист'!AA:AA,'Основной лист'!$D:$D,'Расчет эффективности'!$D41,'Основной лист'!$J:$J,'Расчет эффективности'!$C41)*$E$11*$G41</f>
        <v>0</v>
      </c>
      <c r="S41" s="41">
        <f>SUMIFS('Основной лист'!AB:AB,'Основной лист'!$D:$D,'Расчет эффективности'!$D41,'Основной лист'!$J:$J,'Расчет эффективности'!$C41)*$E$11*$G41</f>
        <v>0</v>
      </c>
      <c r="T41" s="41">
        <f>SUMIFS('Основной лист'!AC:AC,'Основной лист'!$D:$D,'Расчет эффективности'!$D41,'Основной лист'!$J:$J,'Расчет эффективности'!$C41)*$E$11*$G41</f>
        <v>0</v>
      </c>
      <c r="U41" s="41">
        <f>SUMIFS('Основной лист'!AD:AD,'Основной лист'!$D:$D,'Расчет эффективности'!$D41,'Основной лист'!$J:$J,'Расчет эффективности'!$C41)*$E$11*$G41</f>
        <v>0</v>
      </c>
      <c r="V41" s="41">
        <f>SUMIFS('Основной лист'!AE:AE,'Основной лист'!$D:$D,'Расчет эффективности'!$D41,'Основной лист'!$J:$J,'Расчет эффективности'!$C41)*$E$11*$G41</f>
        <v>0</v>
      </c>
      <c r="W41" s="41">
        <f>SUMIFS('Основной лист'!AF:AF,'Основной лист'!$D:$D,'Расчет эффективности'!$D41,'Основной лист'!$J:$J,'Расчет эффективности'!$C41)*$E$11*$G41</f>
        <v>0</v>
      </c>
      <c r="X41" s="41">
        <f>SUMIFS('Основной лист'!AG:AG,'Основной лист'!$D:$D,'Расчет эффективности'!$D41,'Основной лист'!$J:$J,'Расчет эффективности'!$C41)*$E$11*$G41</f>
        <v>0</v>
      </c>
      <c r="Y41" s="41">
        <f>SUMIFS('Основной лист'!AH:AH,'Основной лист'!$D:$D,'Расчет эффективности'!$D41,'Основной лист'!$J:$J,'Расчет эффективности'!$C41)*$E$11*$G41</f>
        <v>0</v>
      </c>
      <c r="Z41" s="41">
        <f>SUMIFS('Основной лист'!AI:AI,'Основной лист'!$D:$D,'Расчет эффективности'!$D41,'Основной лист'!$J:$J,'Расчет эффективности'!$C41)*$E$11*$G41</f>
        <v>0</v>
      </c>
      <c r="AA41" s="41">
        <f>SUMIFS('Основной лист'!AJ:AJ,'Основной лист'!$D:$D,'Расчет эффективности'!$D41,'Основной лист'!$J:$J,'Расчет эффективности'!$C41)*$E$11*$G41</f>
        <v>0</v>
      </c>
      <c r="AB41" s="41">
        <f>SUMIFS('Основной лист'!AK:AK,'Основной лист'!$D:$D,'Расчет эффективности'!$D41,'Основной лист'!$J:$J,'Расчет эффективности'!$C41)*$E$11*$G41</f>
        <v>0</v>
      </c>
      <c r="AC41" s="41">
        <f>SUMIFS('Основной лист'!AL:AL,'Основной лист'!$D:$D,'Расчет эффективности'!$D41,'Основной лист'!$J:$J,'Расчет эффективности'!$C41)*$E$11*$G41</f>
        <v>0</v>
      </c>
      <c r="AD41" s="41">
        <f>SUMIFS('Основной лист'!AM:AM,'Основной лист'!$D:$D,'Расчет эффективности'!$D41,'Основной лист'!$J:$J,'Расчет эффективности'!$C41)*$E$11*$G41</f>
        <v>0</v>
      </c>
      <c r="AE41" s="41">
        <f>SUMIFS('Основной лист'!AN:AN,'Основной лист'!$D:$D,'Расчет эффективности'!$D41,'Основной лист'!$J:$J,'Расчет эффективности'!$C41)*$E$11*$G41</f>
        <v>0</v>
      </c>
      <c r="AF41" s="41">
        <f>SUMIFS('Основной лист'!AO:AO,'Основной лист'!$D:$D,'Расчет эффективности'!$D41,'Основной лист'!$J:$J,'Расчет эффективности'!$C41)*$E$11*$G41</f>
        <v>0</v>
      </c>
      <c r="AG41" s="41">
        <f>SUMIFS('Основной лист'!AP:AP,'Основной лист'!$D:$D,'Расчет эффективности'!$D41,'Основной лист'!$J:$J,'Расчет эффективности'!$C41)*$E$11*$G41</f>
        <v>0</v>
      </c>
      <c r="AH41" s="41">
        <f>SUMIFS('Основной лист'!AQ:AQ,'Основной лист'!$D:$D,'Расчет эффективности'!$D41,'Основной лист'!$J:$J,'Расчет эффективности'!$C41)*$E$11*$G41</f>
        <v>0</v>
      </c>
      <c r="AI41" s="41">
        <f>SUMIFS('Основной лист'!AR:AR,'Основной лист'!$D:$D,'Расчет эффективности'!$D41,'Основной лист'!$J:$J,'Расчет эффективности'!$C41)*$E$11*$G41</f>
        <v>0</v>
      </c>
      <c r="AJ41" s="41">
        <f>SUMIFS('Основной лист'!AS:AS,'Основной лист'!$D:$D,'Расчет эффективности'!$D41,'Основной лист'!$J:$J,'Расчет эффективности'!$C41)*$E$11*$G41</f>
        <v>0</v>
      </c>
      <c r="AK41" s="41">
        <f>SUMIFS('Основной лист'!AT:AT,'Основной лист'!$D:$D,'Расчет эффективности'!$D41,'Основной лист'!$J:$J,'Расчет эффективности'!$C41)*$E$11*$G41</f>
        <v>0</v>
      </c>
      <c r="AL41" s="41">
        <f>SUMIFS('Основной лист'!AU:AU,'Основной лист'!$D:$D,'Расчет эффективности'!$D41,'Основной лист'!$J:$J,'Расчет эффективности'!$C41)*$E$11*$G41</f>
        <v>0</v>
      </c>
      <c r="AM41" s="41">
        <f>SUMIFS('Основной лист'!AV:AV,'Основной лист'!$D:$D,'Расчет эффективности'!$D41,'Основной лист'!$J:$J,'Расчет эффективности'!$C41)*$E$11*$G41</f>
        <v>0</v>
      </c>
      <c r="AN41" s="41">
        <f>SUMIFS('Основной лист'!AW:AW,'Основной лист'!$D:$D,'Расчет эффективности'!$D41,'Основной лист'!$J:$J,'Расчет эффективности'!$C41)*$E$11*$G41</f>
        <v>0</v>
      </c>
      <c r="AO41" s="41">
        <f>SUMIFS('Основной лист'!AX:AX,'Основной лист'!$D:$D,'Расчет эффективности'!$D41,'Основной лист'!$J:$J,'Расчет эффективности'!$C41)*$E$11*$G41</f>
        <v>0</v>
      </c>
      <c r="AP41" s="41">
        <f>SUMIFS('Основной лист'!AY:AY,'Основной лист'!$D:$D,'Расчет эффективности'!$D41,'Основной лист'!$J:$J,'Расчет эффективности'!$C41)*$E$11*$G41</f>
        <v>0</v>
      </c>
      <c r="AQ41" s="41">
        <f>SUMIFS('Основной лист'!AZ:AZ,'Основной лист'!$D:$D,'Расчет эффективности'!$D41,'Основной лист'!$J:$J,'Расчет эффективности'!$C41)*$E$11*$G41</f>
        <v>0</v>
      </c>
      <c r="AR41" s="41"/>
      <c r="AS41" s="402">
        <f t="shared" si="4"/>
        <v>0</v>
      </c>
    </row>
    <row r="42" spans="2:45" outlineLevel="1">
      <c r="C42" t="str">
        <f t="shared" si="5"/>
        <v/>
      </c>
      <c r="D42" t="str">
        <f t="array" ref="D42">IFERROR(INDEX('Основной лист'!$D$2:$D$479, MATCH(0, COUNTIF($D$35:D41,'Основной лист'!$D$2:$D$479), 0)), "")</f>
        <v/>
      </c>
      <c r="E42" s="4" t="str">
        <f t="shared" si="1"/>
        <v>млн руб.</v>
      </c>
      <c r="G42" s="4">
        <f t="shared" si="3"/>
        <v>0</v>
      </c>
      <c r="I42" s="41">
        <f>SUMIFS('Основной лист'!R:R,'Основной лист'!$D:$D,'Расчет эффективности'!$D42,'Основной лист'!$J:$J,'Расчет эффективности'!$C42)*$E$11*$G42</f>
        <v>0</v>
      </c>
      <c r="J42" s="41">
        <f>SUMIFS('Основной лист'!S:S,'Основной лист'!$D:$D,'Расчет эффективности'!$D42,'Основной лист'!$J:$J,'Расчет эффективности'!$C42)*$E$11*$G42</f>
        <v>0</v>
      </c>
      <c r="K42" s="41">
        <f>SUMIFS('Основной лист'!T:T,'Основной лист'!$D:$D,'Расчет эффективности'!$D42,'Основной лист'!$J:$J,'Расчет эффективности'!$C42)*$E$11*$G42</f>
        <v>0</v>
      </c>
      <c r="L42" s="41">
        <f>SUMIFS('Основной лист'!U:U,'Основной лист'!$D:$D,'Расчет эффективности'!$D42,'Основной лист'!$J:$J,'Расчет эффективности'!$C42)*$E$11*$G42</f>
        <v>0</v>
      </c>
      <c r="M42" s="41">
        <f>SUMIFS('Основной лист'!V:V,'Основной лист'!$D:$D,'Расчет эффективности'!$D42,'Основной лист'!$J:$J,'Расчет эффективности'!$C42)*$E$11*$G42</f>
        <v>0</v>
      </c>
      <c r="N42" s="41">
        <f>SUMIFS('Основной лист'!W:W,'Основной лист'!$D:$D,'Расчет эффективности'!$D42,'Основной лист'!$J:$J,'Расчет эффективности'!$C42)*$E$11*$G42</f>
        <v>0</v>
      </c>
      <c r="O42" s="41">
        <f>SUMIFS('Основной лист'!X:X,'Основной лист'!$D:$D,'Расчет эффективности'!$D42,'Основной лист'!$J:$J,'Расчет эффективности'!$C42)*$E$11*$G42</f>
        <v>0</v>
      </c>
      <c r="P42" s="41">
        <f>SUMIFS('Основной лист'!Y:Y,'Основной лист'!$D:$D,'Расчет эффективности'!$D42,'Основной лист'!$J:$J,'Расчет эффективности'!$C42)*$E$11*$G42</f>
        <v>0</v>
      </c>
      <c r="Q42" s="41">
        <f>SUMIFS('Основной лист'!Z:Z,'Основной лист'!$D:$D,'Расчет эффективности'!$D42,'Основной лист'!$J:$J,'Расчет эффективности'!$C42)*$E$11*$G42</f>
        <v>0</v>
      </c>
      <c r="R42" s="41">
        <f>SUMIFS('Основной лист'!AA:AA,'Основной лист'!$D:$D,'Расчет эффективности'!$D42,'Основной лист'!$J:$J,'Расчет эффективности'!$C42)*$E$11*$G42</f>
        <v>0</v>
      </c>
      <c r="S42" s="41">
        <f>SUMIFS('Основной лист'!AB:AB,'Основной лист'!$D:$D,'Расчет эффективности'!$D42,'Основной лист'!$J:$J,'Расчет эффективности'!$C42)*$E$11*$G42</f>
        <v>0</v>
      </c>
      <c r="T42" s="41">
        <f>SUMIFS('Основной лист'!AC:AC,'Основной лист'!$D:$D,'Расчет эффективности'!$D42,'Основной лист'!$J:$J,'Расчет эффективности'!$C42)*$E$11*$G42</f>
        <v>0</v>
      </c>
      <c r="U42" s="41">
        <f>SUMIFS('Основной лист'!AD:AD,'Основной лист'!$D:$D,'Расчет эффективности'!$D42,'Основной лист'!$J:$J,'Расчет эффективности'!$C42)*$E$11*$G42</f>
        <v>0</v>
      </c>
      <c r="V42" s="41">
        <f>SUMIFS('Основной лист'!AE:AE,'Основной лист'!$D:$D,'Расчет эффективности'!$D42,'Основной лист'!$J:$J,'Расчет эффективности'!$C42)*$E$11*$G42</f>
        <v>0</v>
      </c>
      <c r="W42" s="41">
        <f>SUMIFS('Основной лист'!AF:AF,'Основной лист'!$D:$D,'Расчет эффективности'!$D42,'Основной лист'!$J:$J,'Расчет эффективности'!$C42)*$E$11*$G42</f>
        <v>0</v>
      </c>
      <c r="X42" s="41">
        <f>SUMIFS('Основной лист'!AG:AG,'Основной лист'!$D:$D,'Расчет эффективности'!$D42,'Основной лист'!$J:$J,'Расчет эффективности'!$C42)*$E$11*$G42</f>
        <v>0</v>
      </c>
      <c r="Y42" s="41">
        <f>SUMIFS('Основной лист'!AH:AH,'Основной лист'!$D:$D,'Расчет эффективности'!$D42,'Основной лист'!$J:$J,'Расчет эффективности'!$C42)*$E$11*$G42</f>
        <v>0</v>
      </c>
      <c r="Z42" s="41">
        <f>SUMIFS('Основной лист'!AI:AI,'Основной лист'!$D:$D,'Расчет эффективности'!$D42,'Основной лист'!$J:$J,'Расчет эффективности'!$C42)*$E$11*$G42</f>
        <v>0</v>
      </c>
      <c r="AA42" s="41">
        <f>SUMIFS('Основной лист'!AJ:AJ,'Основной лист'!$D:$D,'Расчет эффективности'!$D42,'Основной лист'!$J:$J,'Расчет эффективности'!$C42)*$E$11*$G42</f>
        <v>0</v>
      </c>
      <c r="AB42" s="41">
        <f>SUMIFS('Основной лист'!AK:AK,'Основной лист'!$D:$D,'Расчет эффективности'!$D42,'Основной лист'!$J:$J,'Расчет эффективности'!$C42)*$E$11*$G42</f>
        <v>0</v>
      </c>
      <c r="AC42" s="41">
        <f>SUMIFS('Основной лист'!AL:AL,'Основной лист'!$D:$D,'Расчет эффективности'!$D42,'Основной лист'!$J:$J,'Расчет эффективности'!$C42)*$E$11*$G42</f>
        <v>0</v>
      </c>
      <c r="AD42" s="41">
        <f>SUMIFS('Основной лист'!AM:AM,'Основной лист'!$D:$D,'Расчет эффективности'!$D42,'Основной лист'!$J:$J,'Расчет эффективности'!$C42)*$E$11*$G42</f>
        <v>0</v>
      </c>
      <c r="AE42" s="41">
        <f>SUMIFS('Основной лист'!AN:AN,'Основной лист'!$D:$D,'Расчет эффективности'!$D42,'Основной лист'!$J:$J,'Расчет эффективности'!$C42)*$E$11*$G42</f>
        <v>0</v>
      </c>
      <c r="AF42" s="41">
        <f>SUMIFS('Основной лист'!AO:AO,'Основной лист'!$D:$D,'Расчет эффективности'!$D42,'Основной лист'!$J:$J,'Расчет эффективности'!$C42)*$E$11*$G42</f>
        <v>0</v>
      </c>
      <c r="AG42" s="41">
        <f>SUMIFS('Основной лист'!AP:AP,'Основной лист'!$D:$D,'Расчет эффективности'!$D42,'Основной лист'!$J:$J,'Расчет эффективности'!$C42)*$E$11*$G42</f>
        <v>0</v>
      </c>
      <c r="AH42" s="41">
        <f>SUMIFS('Основной лист'!AQ:AQ,'Основной лист'!$D:$D,'Расчет эффективности'!$D42,'Основной лист'!$J:$J,'Расчет эффективности'!$C42)*$E$11*$G42</f>
        <v>0</v>
      </c>
      <c r="AI42" s="41">
        <f>SUMIFS('Основной лист'!AR:AR,'Основной лист'!$D:$D,'Расчет эффективности'!$D42,'Основной лист'!$J:$J,'Расчет эффективности'!$C42)*$E$11*$G42</f>
        <v>0</v>
      </c>
      <c r="AJ42" s="41">
        <f>SUMIFS('Основной лист'!AS:AS,'Основной лист'!$D:$D,'Расчет эффективности'!$D42,'Основной лист'!$J:$J,'Расчет эффективности'!$C42)*$E$11*$G42</f>
        <v>0</v>
      </c>
      <c r="AK42" s="41">
        <f>SUMIFS('Основной лист'!AT:AT,'Основной лист'!$D:$D,'Расчет эффективности'!$D42,'Основной лист'!$J:$J,'Расчет эффективности'!$C42)*$E$11*$G42</f>
        <v>0</v>
      </c>
      <c r="AL42" s="41">
        <f>SUMIFS('Основной лист'!AU:AU,'Основной лист'!$D:$D,'Расчет эффективности'!$D42,'Основной лист'!$J:$J,'Расчет эффективности'!$C42)*$E$11*$G42</f>
        <v>0</v>
      </c>
      <c r="AM42" s="41">
        <f>SUMIFS('Основной лист'!AV:AV,'Основной лист'!$D:$D,'Расчет эффективности'!$D42,'Основной лист'!$J:$J,'Расчет эффективности'!$C42)*$E$11*$G42</f>
        <v>0</v>
      </c>
      <c r="AN42" s="41">
        <f>SUMIFS('Основной лист'!AW:AW,'Основной лист'!$D:$D,'Расчет эффективности'!$D42,'Основной лист'!$J:$J,'Расчет эффективности'!$C42)*$E$11*$G42</f>
        <v>0</v>
      </c>
      <c r="AO42" s="41">
        <f>SUMIFS('Основной лист'!AX:AX,'Основной лист'!$D:$D,'Расчет эффективности'!$D42,'Основной лист'!$J:$J,'Расчет эффективности'!$C42)*$E$11*$G42</f>
        <v>0</v>
      </c>
      <c r="AP42" s="41">
        <f>SUMIFS('Основной лист'!AY:AY,'Основной лист'!$D:$D,'Расчет эффективности'!$D42,'Основной лист'!$J:$J,'Расчет эффективности'!$C42)*$E$11*$G42</f>
        <v>0</v>
      </c>
      <c r="AQ42" s="41">
        <f>SUMIFS('Основной лист'!AZ:AZ,'Основной лист'!$D:$D,'Расчет эффективности'!$D42,'Основной лист'!$J:$J,'Расчет эффективности'!$C42)*$E$11*$G42</f>
        <v>0</v>
      </c>
      <c r="AR42" s="41"/>
      <c r="AS42" s="402">
        <f t="shared" si="4"/>
        <v>0</v>
      </c>
    </row>
    <row r="43" spans="2:45" outlineLevel="1">
      <c r="C43" t="str">
        <f t="shared" si="5"/>
        <v/>
      </c>
      <c r="D43" t="str">
        <f t="array" ref="D43">IFERROR(INDEX('Основной лист'!$D$2:$D$479, MATCH(0, COUNTIF($D$35:D42,'Основной лист'!$D$2:$D$479), 0)), "")</f>
        <v/>
      </c>
      <c r="E43" s="4" t="str">
        <f t="shared" si="1"/>
        <v>млн руб.</v>
      </c>
      <c r="G43" s="4">
        <f t="shared" si="3"/>
        <v>0</v>
      </c>
      <c r="I43" s="41">
        <f>SUMIFS('Основной лист'!R:R,'Основной лист'!$D:$D,'Расчет эффективности'!$D43,'Основной лист'!$J:$J,'Расчет эффективности'!$C43)*$E$11*$G43</f>
        <v>0</v>
      </c>
      <c r="J43" s="41">
        <f>SUMIFS('Основной лист'!S:S,'Основной лист'!$D:$D,'Расчет эффективности'!$D43,'Основной лист'!$J:$J,'Расчет эффективности'!$C43)*$E$11*$G43</f>
        <v>0</v>
      </c>
      <c r="K43" s="41">
        <f>SUMIFS('Основной лист'!T:T,'Основной лист'!$D:$D,'Расчет эффективности'!$D43,'Основной лист'!$J:$J,'Расчет эффективности'!$C43)*$E$11*$G43</f>
        <v>0</v>
      </c>
      <c r="L43" s="41">
        <f>SUMIFS('Основной лист'!U:U,'Основной лист'!$D:$D,'Расчет эффективности'!$D43,'Основной лист'!$J:$J,'Расчет эффективности'!$C43)*$E$11*$G43</f>
        <v>0</v>
      </c>
      <c r="M43" s="41">
        <f>SUMIFS('Основной лист'!V:V,'Основной лист'!$D:$D,'Расчет эффективности'!$D43,'Основной лист'!$J:$J,'Расчет эффективности'!$C43)*$E$11*$G43</f>
        <v>0</v>
      </c>
      <c r="N43" s="41">
        <f>SUMIFS('Основной лист'!W:W,'Основной лист'!$D:$D,'Расчет эффективности'!$D43,'Основной лист'!$J:$J,'Расчет эффективности'!$C43)*$E$11*$G43</f>
        <v>0</v>
      </c>
      <c r="O43" s="41">
        <f>SUMIFS('Основной лист'!X:X,'Основной лист'!$D:$D,'Расчет эффективности'!$D43,'Основной лист'!$J:$J,'Расчет эффективности'!$C43)*$E$11*$G43</f>
        <v>0</v>
      </c>
      <c r="P43" s="41">
        <f>SUMIFS('Основной лист'!Y:Y,'Основной лист'!$D:$D,'Расчет эффективности'!$D43,'Основной лист'!$J:$J,'Расчет эффективности'!$C43)*$E$11*$G43</f>
        <v>0</v>
      </c>
      <c r="Q43" s="41">
        <f>SUMIFS('Основной лист'!Z:Z,'Основной лист'!$D:$D,'Расчет эффективности'!$D43,'Основной лист'!$J:$J,'Расчет эффективности'!$C43)*$E$11*$G43</f>
        <v>0</v>
      </c>
      <c r="R43" s="41">
        <f>SUMIFS('Основной лист'!AA:AA,'Основной лист'!$D:$D,'Расчет эффективности'!$D43,'Основной лист'!$J:$J,'Расчет эффективности'!$C43)*$E$11*$G43</f>
        <v>0</v>
      </c>
      <c r="S43" s="41">
        <f>SUMIFS('Основной лист'!AB:AB,'Основной лист'!$D:$D,'Расчет эффективности'!$D43,'Основной лист'!$J:$J,'Расчет эффективности'!$C43)*$E$11*$G43</f>
        <v>0</v>
      </c>
      <c r="T43" s="41">
        <f>SUMIFS('Основной лист'!AC:AC,'Основной лист'!$D:$D,'Расчет эффективности'!$D43,'Основной лист'!$J:$J,'Расчет эффективности'!$C43)*$E$11*$G43</f>
        <v>0</v>
      </c>
      <c r="U43" s="41">
        <f>SUMIFS('Основной лист'!AD:AD,'Основной лист'!$D:$D,'Расчет эффективности'!$D43,'Основной лист'!$J:$J,'Расчет эффективности'!$C43)*$E$11*$G43</f>
        <v>0</v>
      </c>
      <c r="V43" s="41">
        <f>SUMIFS('Основной лист'!AE:AE,'Основной лист'!$D:$D,'Расчет эффективности'!$D43,'Основной лист'!$J:$J,'Расчет эффективности'!$C43)*$E$11*$G43</f>
        <v>0</v>
      </c>
      <c r="W43" s="41">
        <f>SUMIFS('Основной лист'!AF:AF,'Основной лист'!$D:$D,'Расчет эффективности'!$D43,'Основной лист'!$J:$J,'Расчет эффективности'!$C43)*$E$11*$G43</f>
        <v>0</v>
      </c>
      <c r="X43" s="41">
        <f>SUMIFS('Основной лист'!AG:AG,'Основной лист'!$D:$D,'Расчет эффективности'!$D43,'Основной лист'!$J:$J,'Расчет эффективности'!$C43)*$E$11*$G43</f>
        <v>0</v>
      </c>
      <c r="Y43" s="41">
        <f>SUMIFS('Основной лист'!AH:AH,'Основной лист'!$D:$D,'Расчет эффективности'!$D43,'Основной лист'!$J:$J,'Расчет эффективности'!$C43)*$E$11*$G43</f>
        <v>0</v>
      </c>
      <c r="Z43" s="41">
        <f>SUMIFS('Основной лист'!AI:AI,'Основной лист'!$D:$D,'Расчет эффективности'!$D43,'Основной лист'!$J:$J,'Расчет эффективности'!$C43)*$E$11*$G43</f>
        <v>0</v>
      </c>
      <c r="AA43" s="41">
        <f>SUMIFS('Основной лист'!AJ:AJ,'Основной лист'!$D:$D,'Расчет эффективности'!$D43,'Основной лист'!$J:$J,'Расчет эффективности'!$C43)*$E$11*$G43</f>
        <v>0</v>
      </c>
      <c r="AB43" s="41">
        <f>SUMIFS('Основной лист'!AK:AK,'Основной лист'!$D:$D,'Расчет эффективности'!$D43,'Основной лист'!$J:$J,'Расчет эффективности'!$C43)*$E$11*$G43</f>
        <v>0</v>
      </c>
      <c r="AC43" s="41">
        <f>SUMIFS('Основной лист'!AL:AL,'Основной лист'!$D:$D,'Расчет эффективности'!$D43,'Основной лист'!$J:$J,'Расчет эффективности'!$C43)*$E$11*$G43</f>
        <v>0</v>
      </c>
      <c r="AD43" s="41">
        <f>SUMIFS('Основной лист'!AM:AM,'Основной лист'!$D:$D,'Расчет эффективности'!$D43,'Основной лист'!$J:$J,'Расчет эффективности'!$C43)*$E$11*$G43</f>
        <v>0</v>
      </c>
      <c r="AE43" s="41">
        <f>SUMIFS('Основной лист'!AN:AN,'Основной лист'!$D:$D,'Расчет эффективности'!$D43,'Основной лист'!$J:$J,'Расчет эффективности'!$C43)*$E$11*$G43</f>
        <v>0</v>
      </c>
      <c r="AF43" s="41">
        <f>SUMIFS('Основной лист'!AO:AO,'Основной лист'!$D:$D,'Расчет эффективности'!$D43,'Основной лист'!$J:$J,'Расчет эффективности'!$C43)*$E$11*$G43</f>
        <v>0</v>
      </c>
      <c r="AG43" s="41">
        <f>SUMIFS('Основной лист'!AP:AP,'Основной лист'!$D:$D,'Расчет эффективности'!$D43,'Основной лист'!$J:$J,'Расчет эффективности'!$C43)*$E$11*$G43</f>
        <v>0</v>
      </c>
      <c r="AH43" s="41">
        <f>SUMIFS('Основной лист'!AQ:AQ,'Основной лист'!$D:$D,'Расчет эффективности'!$D43,'Основной лист'!$J:$J,'Расчет эффективности'!$C43)*$E$11*$G43</f>
        <v>0</v>
      </c>
      <c r="AI43" s="41">
        <f>SUMIFS('Основной лист'!AR:AR,'Основной лист'!$D:$D,'Расчет эффективности'!$D43,'Основной лист'!$J:$J,'Расчет эффективности'!$C43)*$E$11*$G43</f>
        <v>0</v>
      </c>
      <c r="AJ43" s="41">
        <f>SUMIFS('Основной лист'!AS:AS,'Основной лист'!$D:$D,'Расчет эффективности'!$D43,'Основной лист'!$J:$J,'Расчет эффективности'!$C43)*$E$11*$G43</f>
        <v>0</v>
      </c>
      <c r="AK43" s="41">
        <f>SUMIFS('Основной лист'!AT:AT,'Основной лист'!$D:$D,'Расчет эффективности'!$D43,'Основной лист'!$J:$J,'Расчет эффективности'!$C43)*$E$11*$G43</f>
        <v>0</v>
      </c>
      <c r="AL43" s="41">
        <f>SUMIFS('Основной лист'!AU:AU,'Основной лист'!$D:$D,'Расчет эффективности'!$D43,'Основной лист'!$J:$J,'Расчет эффективности'!$C43)*$E$11*$G43</f>
        <v>0</v>
      </c>
      <c r="AM43" s="41">
        <f>SUMIFS('Основной лист'!AV:AV,'Основной лист'!$D:$D,'Расчет эффективности'!$D43,'Основной лист'!$J:$J,'Расчет эффективности'!$C43)*$E$11*$G43</f>
        <v>0</v>
      </c>
      <c r="AN43" s="41">
        <f>SUMIFS('Основной лист'!AW:AW,'Основной лист'!$D:$D,'Расчет эффективности'!$D43,'Основной лист'!$J:$J,'Расчет эффективности'!$C43)*$E$11*$G43</f>
        <v>0</v>
      </c>
      <c r="AO43" s="41">
        <f>SUMIFS('Основной лист'!AX:AX,'Основной лист'!$D:$D,'Расчет эффективности'!$D43,'Основной лист'!$J:$J,'Расчет эффективности'!$C43)*$E$11*$G43</f>
        <v>0</v>
      </c>
      <c r="AP43" s="41">
        <f>SUMIFS('Основной лист'!AY:AY,'Основной лист'!$D:$D,'Расчет эффективности'!$D43,'Основной лист'!$J:$J,'Расчет эффективности'!$C43)*$E$11*$G43</f>
        <v>0</v>
      </c>
      <c r="AQ43" s="41">
        <f>SUMIFS('Основной лист'!AZ:AZ,'Основной лист'!$D:$D,'Расчет эффективности'!$D43,'Основной лист'!$J:$J,'Расчет эффективности'!$C43)*$E$11*$G43</f>
        <v>0</v>
      </c>
      <c r="AR43" s="41"/>
      <c r="AS43" s="402">
        <f t="shared" si="4"/>
        <v>0</v>
      </c>
    </row>
    <row r="44" spans="2:45" outlineLevel="1">
      <c r="C44" t="str">
        <f t="shared" si="5"/>
        <v/>
      </c>
      <c r="D44" t="str">
        <f t="array" ref="D44">IFERROR(INDEX('Основной лист'!$D$2:$D$479, MATCH(0, COUNTIF($D$35:D43,'Основной лист'!$D$2:$D$479), 0)), "")</f>
        <v/>
      </c>
      <c r="E44" s="4" t="str">
        <f t="shared" si="1"/>
        <v>млн руб.</v>
      </c>
      <c r="G44" s="4">
        <f t="shared" si="3"/>
        <v>0</v>
      </c>
      <c r="I44" s="41">
        <f>SUMIFS('Основной лист'!R:R,'Основной лист'!$D:$D,'Расчет эффективности'!$D44,'Основной лист'!$J:$J,'Расчет эффективности'!$C44)*$E$11*$G44</f>
        <v>0</v>
      </c>
      <c r="J44" s="41">
        <f>SUMIFS('Основной лист'!S:S,'Основной лист'!$D:$D,'Расчет эффективности'!$D44,'Основной лист'!$J:$J,'Расчет эффективности'!$C44)*$E$11*$G44</f>
        <v>0</v>
      </c>
      <c r="K44" s="41">
        <f>SUMIFS('Основной лист'!T:T,'Основной лист'!$D:$D,'Расчет эффективности'!$D44,'Основной лист'!$J:$J,'Расчет эффективности'!$C44)*$E$11*$G44</f>
        <v>0</v>
      </c>
      <c r="L44" s="41">
        <f>SUMIFS('Основной лист'!U:U,'Основной лист'!$D:$D,'Расчет эффективности'!$D44,'Основной лист'!$J:$J,'Расчет эффективности'!$C44)*$E$11*$G44</f>
        <v>0</v>
      </c>
      <c r="M44" s="41">
        <f>SUMIFS('Основной лист'!V:V,'Основной лист'!$D:$D,'Расчет эффективности'!$D44,'Основной лист'!$J:$J,'Расчет эффективности'!$C44)*$E$11*$G44</f>
        <v>0</v>
      </c>
      <c r="N44" s="41">
        <f>SUMIFS('Основной лист'!W:W,'Основной лист'!$D:$D,'Расчет эффективности'!$D44,'Основной лист'!$J:$J,'Расчет эффективности'!$C44)*$E$11*$G44</f>
        <v>0</v>
      </c>
      <c r="O44" s="41">
        <f>SUMIFS('Основной лист'!X:X,'Основной лист'!$D:$D,'Расчет эффективности'!$D44,'Основной лист'!$J:$J,'Расчет эффективности'!$C44)*$E$11*$G44</f>
        <v>0</v>
      </c>
      <c r="P44" s="41">
        <f>SUMIFS('Основной лист'!Y:Y,'Основной лист'!$D:$D,'Расчет эффективности'!$D44,'Основной лист'!$J:$J,'Расчет эффективности'!$C44)*$E$11*$G44</f>
        <v>0</v>
      </c>
      <c r="Q44" s="41">
        <f>SUMIFS('Основной лист'!Z:Z,'Основной лист'!$D:$D,'Расчет эффективности'!$D44,'Основной лист'!$J:$J,'Расчет эффективности'!$C44)*$E$11*$G44</f>
        <v>0</v>
      </c>
      <c r="R44" s="41">
        <f>SUMIFS('Основной лист'!AA:AA,'Основной лист'!$D:$D,'Расчет эффективности'!$D44,'Основной лист'!$J:$J,'Расчет эффективности'!$C44)*$E$11*$G44</f>
        <v>0</v>
      </c>
      <c r="S44" s="41">
        <f>SUMIFS('Основной лист'!AB:AB,'Основной лист'!$D:$D,'Расчет эффективности'!$D44,'Основной лист'!$J:$J,'Расчет эффективности'!$C44)*$E$11*$G44</f>
        <v>0</v>
      </c>
      <c r="T44" s="41">
        <f>SUMIFS('Основной лист'!AC:AC,'Основной лист'!$D:$D,'Расчет эффективности'!$D44,'Основной лист'!$J:$J,'Расчет эффективности'!$C44)*$E$11*$G44</f>
        <v>0</v>
      </c>
      <c r="U44" s="41">
        <f>SUMIFS('Основной лист'!AD:AD,'Основной лист'!$D:$D,'Расчет эффективности'!$D44,'Основной лист'!$J:$J,'Расчет эффективности'!$C44)*$E$11*$G44</f>
        <v>0</v>
      </c>
      <c r="V44" s="41">
        <f>SUMIFS('Основной лист'!AE:AE,'Основной лист'!$D:$D,'Расчет эффективности'!$D44,'Основной лист'!$J:$J,'Расчет эффективности'!$C44)*$E$11*$G44</f>
        <v>0</v>
      </c>
      <c r="W44" s="41">
        <f>SUMIFS('Основной лист'!AF:AF,'Основной лист'!$D:$D,'Расчет эффективности'!$D44,'Основной лист'!$J:$J,'Расчет эффективности'!$C44)*$E$11*$G44</f>
        <v>0</v>
      </c>
      <c r="X44" s="41">
        <f>SUMIFS('Основной лист'!AG:AG,'Основной лист'!$D:$D,'Расчет эффективности'!$D44,'Основной лист'!$J:$J,'Расчет эффективности'!$C44)*$E$11*$G44</f>
        <v>0</v>
      </c>
      <c r="Y44" s="41">
        <f>SUMIFS('Основной лист'!AH:AH,'Основной лист'!$D:$D,'Расчет эффективности'!$D44,'Основной лист'!$J:$J,'Расчет эффективности'!$C44)*$E$11*$G44</f>
        <v>0</v>
      </c>
      <c r="Z44" s="41">
        <f>SUMIFS('Основной лист'!AI:AI,'Основной лист'!$D:$D,'Расчет эффективности'!$D44,'Основной лист'!$J:$J,'Расчет эффективности'!$C44)*$E$11*$G44</f>
        <v>0</v>
      </c>
      <c r="AA44" s="41">
        <f>SUMIFS('Основной лист'!AJ:AJ,'Основной лист'!$D:$D,'Расчет эффективности'!$D44,'Основной лист'!$J:$J,'Расчет эффективности'!$C44)*$E$11*$G44</f>
        <v>0</v>
      </c>
      <c r="AB44" s="41">
        <f>SUMIFS('Основной лист'!AK:AK,'Основной лист'!$D:$D,'Расчет эффективности'!$D44,'Основной лист'!$J:$J,'Расчет эффективности'!$C44)*$E$11*$G44</f>
        <v>0</v>
      </c>
      <c r="AC44" s="41">
        <f>SUMIFS('Основной лист'!AL:AL,'Основной лист'!$D:$D,'Расчет эффективности'!$D44,'Основной лист'!$J:$J,'Расчет эффективности'!$C44)*$E$11*$G44</f>
        <v>0</v>
      </c>
      <c r="AD44" s="41">
        <f>SUMIFS('Основной лист'!AM:AM,'Основной лист'!$D:$D,'Расчет эффективности'!$D44,'Основной лист'!$J:$J,'Расчет эффективности'!$C44)*$E$11*$G44</f>
        <v>0</v>
      </c>
      <c r="AE44" s="41">
        <f>SUMIFS('Основной лист'!AN:AN,'Основной лист'!$D:$D,'Расчет эффективности'!$D44,'Основной лист'!$J:$J,'Расчет эффективности'!$C44)*$E$11*$G44</f>
        <v>0</v>
      </c>
      <c r="AF44" s="41">
        <f>SUMIFS('Основной лист'!AO:AO,'Основной лист'!$D:$D,'Расчет эффективности'!$D44,'Основной лист'!$J:$J,'Расчет эффективности'!$C44)*$E$11*$G44</f>
        <v>0</v>
      </c>
      <c r="AG44" s="41">
        <f>SUMIFS('Основной лист'!AP:AP,'Основной лист'!$D:$D,'Расчет эффективности'!$D44,'Основной лист'!$J:$J,'Расчет эффективности'!$C44)*$E$11*$G44</f>
        <v>0</v>
      </c>
      <c r="AH44" s="41">
        <f>SUMIFS('Основной лист'!AQ:AQ,'Основной лист'!$D:$D,'Расчет эффективности'!$D44,'Основной лист'!$J:$J,'Расчет эффективности'!$C44)*$E$11*$G44</f>
        <v>0</v>
      </c>
      <c r="AI44" s="41">
        <f>SUMIFS('Основной лист'!AR:AR,'Основной лист'!$D:$D,'Расчет эффективности'!$D44,'Основной лист'!$J:$J,'Расчет эффективности'!$C44)*$E$11*$G44</f>
        <v>0</v>
      </c>
      <c r="AJ44" s="41">
        <f>SUMIFS('Основной лист'!AS:AS,'Основной лист'!$D:$D,'Расчет эффективности'!$D44,'Основной лист'!$J:$J,'Расчет эффективности'!$C44)*$E$11*$G44</f>
        <v>0</v>
      </c>
      <c r="AK44" s="41">
        <f>SUMIFS('Основной лист'!AT:AT,'Основной лист'!$D:$D,'Расчет эффективности'!$D44,'Основной лист'!$J:$J,'Расчет эффективности'!$C44)*$E$11*$G44</f>
        <v>0</v>
      </c>
      <c r="AL44" s="41">
        <f>SUMIFS('Основной лист'!AU:AU,'Основной лист'!$D:$D,'Расчет эффективности'!$D44,'Основной лист'!$J:$J,'Расчет эффективности'!$C44)*$E$11*$G44</f>
        <v>0</v>
      </c>
      <c r="AM44" s="41">
        <f>SUMIFS('Основной лист'!AV:AV,'Основной лист'!$D:$D,'Расчет эффективности'!$D44,'Основной лист'!$J:$J,'Расчет эффективности'!$C44)*$E$11*$G44</f>
        <v>0</v>
      </c>
      <c r="AN44" s="41">
        <f>SUMIFS('Основной лист'!AW:AW,'Основной лист'!$D:$D,'Расчет эффективности'!$D44,'Основной лист'!$J:$J,'Расчет эффективности'!$C44)*$E$11*$G44</f>
        <v>0</v>
      </c>
      <c r="AO44" s="41">
        <f>SUMIFS('Основной лист'!AX:AX,'Основной лист'!$D:$D,'Расчет эффективности'!$D44,'Основной лист'!$J:$J,'Расчет эффективности'!$C44)*$E$11*$G44</f>
        <v>0</v>
      </c>
      <c r="AP44" s="41">
        <f>SUMIFS('Основной лист'!AY:AY,'Основной лист'!$D:$D,'Расчет эффективности'!$D44,'Основной лист'!$J:$J,'Расчет эффективности'!$C44)*$E$11*$G44</f>
        <v>0</v>
      </c>
      <c r="AQ44" s="41">
        <f>SUMIFS('Основной лист'!AZ:AZ,'Основной лист'!$D:$D,'Расчет эффективности'!$D44,'Основной лист'!$J:$J,'Расчет эффективности'!$C44)*$E$11*$G44</f>
        <v>0</v>
      </c>
      <c r="AR44" s="41"/>
      <c r="AS44" s="402">
        <f t="shared" si="4"/>
        <v>0</v>
      </c>
    </row>
    <row r="45" spans="2:45" outlineLevel="1">
      <c r="C45" t="str">
        <f t="shared" si="5"/>
        <v/>
      </c>
      <c r="D45" t="str">
        <f t="array" ref="D45">IFERROR(INDEX('Основной лист'!$D$2:$D$479, MATCH(0, COUNTIF($D$35:D44,'Основной лист'!$D$2:$D$479), 0)), "")</f>
        <v/>
      </c>
      <c r="E45" s="4" t="str">
        <f t="shared" si="1"/>
        <v>млн руб.</v>
      </c>
      <c r="G45" s="4">
        <f t="shared" si="3"/>
        <v>0</v>
      </c>
      <c r="I45" s="41">
        <f>SUMIFS('Основной лист'!R:R,'Основной лист'!$D:$D,'Расчет эффективности'!$D45,'Основной лист'!$J:$J,'Расчет эффективности'!$C45)*$E$11*$G45</f>
        <v>0</v>
      </c>
      <c r="J45" s="41">
        <f>SUMIFS('Основной лист'!S:S,'Основной лист'!$D:$D,'Расчет эффективности'!$D45,'Основной лист'!$J:$J,'Расчет эффективности'!$C45)*$E$11*$G45</f>
        <v>0</v>
      </c>
      <c r="K45" s="41">
        <f>SUMIFS('Основной лист'!T:T,'Основной лист'!$D:$D,'Расчет эффективности'!$D45,'Основной лист'!$J:$J,'Расчет эффективности'!$C45)*$E$11*$G45</f>
        <v>0</v>
      </c>
      <c r="L45" s="41">
        <f>SUMIFS('Основной лист'!U:U,'Основной лист'!$D:$D,'Расчет эффективности'!$D45,'Основной лист'!$J:$J,'Расчет эффективности'!$C45)*$E$11*$G45</f>
        <v>0</v>
      </c>
      <c r="M45" s="41">
        <f>SUMIFS('Основной лист'!V:V,'Основной лист'!$D:$D,'Расчет эффективности'!$D45,'Основной лист'!$J:$J,'Расчет эффективности'!$C45)*$E$11*$G45</f>
        <v>0</v>
      </c>
      <c r="N45" s="41">
        <f>SUMIFS('Основной лист'!W:W,'Основной лист'!$D:$D,'Расчет эффективности'!$D45,'Основной лист'!$J:$J,'Расчет эффективности'!$C45)*$E$11*$G45</f>
        <v>0</v>
      </c>
      <c r="O45" s="41">
        <f>SUMIFS('Основной лист'!X:X,'Основной лист'!$D:$D,'Расчет эффективности'!$D45,'Основной лист'!$J:$J,'Расчет эффективности'!$C45)*$E$11*$G45</f>
        <v>0</v>
      </c>
      <c r="P45" s="41">
        <f>SUMIFS('Основной лист'!Y:Y,'Основной лист'!$D:$D,'Расчет эффективности'!$D45,'Основной лист'!$J:$J,'Расчет эффективности'!$C45)*$E$11*$G45</f>
        <v>0</v>
      </c>
      <c r="Q45" s="41">
        <f>SUMIFS('Основной лист'!Z:Z,'Основной лист'!$D:$D,'Расчет эффективности'!$D45,'Основной лист'!$J:$J,'Расчет эффективности'!$C45)*$E$11*$G45</f>
        <v>0</v>
      </c>
      <c r="R45" s="41">
        <f>SUMIFS('Основной лист'!AA:AA,'Основной лист'!$D:$D,'Расчет эффективности'!$D45,'Основной лист'!$J:$J,'Расчет эффективности'!$C45)*$E$11*$G45</f>
        <v>0</v>
      </c>
      <c r="S45" s="41">
        <f>SUMIFS('Основной лист'!AB:AB,'Основной лист'!$D:$D,'Расчет эффективности'!$D45,'Основной лист'!$J:$J,'Расчет эффективности'!$C45)*$E$11*$G45</f>
        <v>0</v>
      </c>
      <c r="T45" s="41">
        <f>SUMIFS('Основной лист'!AC:AC,'Основной лист'!$D:$D,'Расчет эффективности'!$D45,'Основной лист'!$J:$J,'Расчет эффективности'!$C45)*$E$11*$G45</f>
        <v>0</v>
      </c>
      <c r="U45" s="41">
        <f>SUMIFS('Основной лист'!AD:AD,'Основной лист'!$D:$D,'Расчет эффективности'!$D45,'Основной лист'!$J:$J,'Расчет эффективности'!$C45)*$E$11*$G45</f>
        <v>0</v>
      </c>
      <c r="V45" s="41">
        <f>SUMIFS('Основной лист'!AE:AE,'Основной лист'!$D:$D,'Расчет эффективности'!$D45,'Основной лист'!$J:$J,'Расчет эффективности'!$C45)*$E$11*$G45</f>
        <v>0</v>
      </c>
      <c r="W45" s="41">
        <f>SUMIFS('Основной лист'!AF:AF,'Основной лист'!$D:$D,'Расчет эффективности'!$D45,'Основной лист'!$J:$J,'Расчет эффективности'!$C45)*$E$11*$G45</f>
        <v>0</v>
      </c>
      <c r="X45" s="41">
        <f>SUMIFS('Основной лист'!AG:AG,'Основной лист'!$D:$D,'Расчет эффективности'!$D45,'Основной лист'!$J:$J,'Расчет эффективности'!$C45)*$E$11*$G45</f>
        <v>0</v>
      </c>
      <c r="Y45" s="41">
        <f>SUMIFS('Основной лист'!AH:AH,'Основной лист'!$D:$D,'Расчет эффективности'!$D45,'Основной лист'!$J:$J,'Расчет эффективности'!$C45)*$E$11*$G45</f>
        <v>0</v>
      </c>
      <c r="Z45" s="41">
        <f>SUMIFS('Основной лист'!AI:AI,'Основной лист'!$D:$D,'Расчет эффективности'!$D45,'Основной лист'!$J:$J,'Расчет эффективности'!$C45)*$E$11*$G45</f>
        <v>0</v>
      </c>
      <c r="AA45" s="41">
        <f>SUMIFS('Основной лист'!AJ:AJ,'Основной лист'!$D:$D,'Расчет эффективности'!$D45,'Основной лист'!$J:$J,'Расчет эффективности'!$C45)*$E$11*$G45</f>
        <v>0</v>
      </c>
      <c r="AB45" s="41">
        <f>SUMIFS('Основной лист'!AK:AK,'Основной лист'!$D:$D,'Расчет эффективности'!$D45,'Основной лист'!$J:$J,'Расчет эффективности'!$C45)*$E$11*$G45</f>
        <v>0</v>
      </c>
      <c r="AC45" s="41">
        <f>SUMIFS('Основной лист'!AL:AL,'Основной лист'!$D:$D,'Расчет эффективности'!$D45,'Основной лист'!$J:$J,'Расчет эффективности'!$C45)*$E$11*$G45</f>
        <v>0</v>
      </c>
      <c r="AD45" s="41">
        <f>SUMIFS('Основной лист'!AM:AM,'Основной лист'!$D:$D,'Расчет эффективности'!$D45,'Основной лист'!$J:$J,'Расчет эффективности'!$C45)*$E$11*$G45</f>
        <v>0</v>
      </c>
      <c r="AE45" s="41">
        <f>SUMIFS('Основной лист'!AN:AN,'Основной лист'!$D:$D,'Расчет эффективности'!$D45,'Основной лист'!$J:$J,'Расчет эффективности'!$C45)*$E$11*$G45</f>
        <v>0</v>
      </c>
      <c r="AF45" s="41">
        <f>SUMIFS('Основной лист'!AO:AO,'Основной лист'!$D:$D,'Расчет эффективности'!$D45,'Основной лист'!$J:$J,'Расчет эффективности'!$C45)*$E$11*$G45</f>
        <v>0</v>
      </c>
      <c r="AG45" s="41">
        <f>SUMIFS('Основной лист'!AP:AP,'Основной лист'!$D:$D,'Расчет эффективности'!$D45,'Основной лист'!$J:$J,'Расчет эффективности'!$C45)*$E$11*$G45</f>
        <v>0</v>
      </c>
      <c r="AH45" s="41">
        <f>SUMIFS('Основной лист'!AQ:AQ,'Основной лист'!$D:$D,'Расчет эффективности'!$D45,'Основной лист'!$J:$J,'Расчет эффективности'!$C45)*$E$11*$G45</f>
        <v>0</v>
      </c>
      <c r="AI45" s="41">
        <f>SUMIFS('Основной лист'!AR:AR,'Основной лист'!$D:$D,'Расчет эффективности'!$D45,'Основной лист'!$J:$J,'Расчет эффективности'!$C45)*$E$11*$G45</f>
        <v>0</v>
      </c>
      <c r="AJ45" s="41">
        <f>SUMIFS('Основной лист'!AS:AS,'Основной лист'!$D:$D,'Расчет эффективности'!$D45,'Основной лист'!$J:$J,'Расчет эффективности'!$C45)*$E$11*$G45</f>
        <v>0</v>
      </c>
      <c r="AK45" s="41">
        <f>SUMIFS('Основной лист'!AT:AT,'Основной лист'!$D:$D,'Расчет эффективности'!$D45,'Основной лист'!$J:$J,'Расчет эффективности'!$C45)*$E$11*$G45</f>
        <v>0</v>
      </c>
      <c r="AL45" s="41">
        <f>SUMIFS('Основной лист'!AU:AU,'Основной лист'!$D:$D,'Расчет эффективности'!$D45,'Основной лист'!$J:$J,'Расчет эффективности'!$C45)*$E$11*$G45</f>
        <v>0</v>
      </c>
      <c r="AM45" s="41">
        <f>SUMIFS('Основной лист'!AV:AV,'Основной лист'!$D:$D,'Расчет эффективности'!$D45,'Основной лист'!$J:$J,'Расчет эффективности'!$C45)*$E$11*$G45</f>
        <v>0</v>
      </c>
      <c r="AN45" s="41">
        <f>SUMIFS('Основной лист'!AW:AW,'Основной лист'!$D:$D,'Расчет эффективности'!$D45,'Основной лист'!$J:$J,'Расчет эффективности'!$C45)*$E$11*$G45</f>
        <v>0</v>
      </c>
      <c r="AO45" s="41">
        <f>SUMIFS('Основной лист'!AX:AX,'Основной лист'!$D:$D,'Расчет эффективности'!$D45,'Основной лист'!$J:$J,'Расчет эффективности'!$C45)*$E$11*$G45</f>
        <v>0</v>
      </c>
      <c r="AP45" s="41">
        <f>SUMIFS('Основной лист'!AY:AY,'Основной лист'!$D:$D,'Расчет эффективности'!$D45,'Основной лист'!$J:$J,'Расчет эффективности'!$C45)*$E$11*$G45</f>
        <v>0</v>
      </c>
      <c r="AQ45" s="41">
        <f>SUMIFS('Основной лист'!AZ:AZ,'Основной лист'!$D:$D,'Расчет эффективности'!$D45,'Основной лист'!$J:$J,'Расчет эффективности'!$C45)*$E$11*$G45</f>
        <v>0</v>
      </c>
      <c r="AR45" s="41"/>
      <c r="AS45" s="402">
        <f t="shared" si="4"/>
        <v>0</v>
      </c>
    </row>
    <row r="46" spans="2:45" outlineLevel="1">
      <c r="C46" t="str">
        <f t="shared" si="5"/>
        <v/>
      </c>
      <c r="D46" t="str">
        <f t="array" ref="D46">IFERROR(INDEX('Основной лист'!$D$2:$D$479, MATCH(0, COUNTIF($D$35:D45,'Основной лист'!$D$2:$D$479), 0)), "")</f>
        <v/>
      </c>
      <c r="E46" s="4" t="str">
        <f t="shared" si="1"/>
        <v>млн руб.</v>
      </c>
      <c r="G46" s="4">
        <f t="shared" si="3"/>
        <v>0</v>
      </c>
      <c r="I46" s="41">
        <f>SUMIFS('Основной лист'!R:R,'Основной лист'!$D:$D,'Расчет эффективности'!$D46,'Основной лист'!$J:$J,'Расчет эффективности'!$C46)*$E$11*$G46</f>
        <v>0</v>
      </c>
      <c r="J46" s="41">
        <f>SUMIFS('Основной лист'!S:S,'Основной лист'!$D:$D,'Расчет эффективности'!$D46,'Основной лист'!$J:$J,'Расчет эффективности'!$C46)*$E$11*$G46</f>
        <v>0</v>
      </c>
      <c r="K46" s="41">
        <f>SUMIFS('Основной лист'!T:T,'Основной лист'!$D:$D,'Расчет эффективности'!$D46,'Основной лист'!$J:$J,'Расчет эффективности'!$C46)*$E$11*$G46</f>
        <v>0</v>
      </c>
      <c r="L46" s="41">
        <f>SUMIFS('Основной лист'!U:U,'Основной лист'!$D:$D,'Расчет эффективности'!$D46,'Основной лист'!$J:$J,'Расчет эффективности'!$C46)*$E$11*$G46</f>
        <v>0</v>
      </c>
      <c r="M46" s="41">
        <f>SUMIFS('Основной лист'!V:V,'Основной лист'!$D:$D,'Расчет эффективности'!$D46,'Основной лист'!$J:$J,'Расчет эффективности'!$C46)*$E$11*$G46</f>
        <v>0</v>
      </c>
      <c r="N46" s="41">
        <f>SUMIFS('Основной лист'!W:W,'Основной лист'!$D:$D,'Расчет эффективности'!$D46,'Основной лист'!$J:$J,'Расчет эффективности'!$C46)*$E$11*$G46</f>
        <v>0</v>
      </c>
      <c r="O46" s="41">
        <f>SUMIFS('Основной лист'!X:X,'Основной лист'!$D:$D,'Расчет эффективности'!$D46,'Основной лист'!$J:$J,'Расчет эффективности'!$C46)*$E$11*$G46</f>
        <v>0</v>
      </c>
      <c r="P46" s="41">
        <f>SUMIFS('Основной лист'!Y:Y,'Основной лист'!$D:$D,'Расчет эффективности'!$D46,'Основной лист'!$J:$J,'Расчет эффективности'!$C46)*$E$11*$G46</f>
        <v>0</v>
      </c>
      <c r="Q46" s="41">
        <f>SUMIFS('Основной лист'!Z:Z,'Основной лист'!$D:$D,'Расчет эффективности'!$D46,'Основной лист'!$J:$J,'Расчет эффективности'!$C46)*$E$11*$G46</f>
        <v>0</v>
      </c>
      <c r="R46" s="41">
        <f>SUMIFS('Основной лист'!AA:AA,'Основной лист'!$D:$D,'Расчет эффективности'!$D46,'Основной лист'!$J:$J,'Расчет эффективности'!$C46)*$E$11*$G46</f>
        <v>0</v>
      </c>
      <c r="S46" s="41">
        <f>SUMIFS('Основной лист'!AB:AB,'Основной лист'!$D:$D,'Расчет эффективности'!$D46,'Основной лист'!$J:$J,'Расчет эффективности'!$C46)*$E$11*$G46</f>
        <v>0</v>
      </c>
      <c r="T46" s="41">
        <f>SUMIFS('Основной лист'!AC:AC,'Основной лист'!$D:$D,'Расчет эффективности'!$D46,'Основной лист'!$J:$J,'Расчет эффективности'!$C46)*$E$11*$G46</f>
        <v>0</v>
      </c>
      <c r="U46" s="41">
        <f>SUMIFS('Основной лист'!AD:AD,'Основной лист'!$D:$D,'Расчет эффективности'!$D46,'Основной лист'!$J:$J,'Расчет эффективности'!$C46)*$E$11*$G46</f>
        <v>0</v>
      </c>
      <c r="V46" s="41">
        <f>SUMIFS('Основной лист'!AE:AE,'Основной лист'!$D:$D,'Расчет эффективности'!$D46,'Основной лист'!$J:$J,'Расчет эффективности'!$C46)*$E$11*$G46</f>
        <v>0</v>
      </c>
      <c r="W46" s="41">
        <f>SUMIFS('Основной лист'!AF:AF,'Основной лист'!$D:$D,'Расчет эффективности'!$D46,'Основной лист'!$J:$J,'Расчет эффективности'!$C46)*$E$11*$G46</f>
        <v>0</v>
      </c>
      <c r="X46" s="41">
        <f>SUMIFS('Основной лист'!AG:AG,'Основной лист'!$D:$D,'Расчет эффективности'!$D46,'Основной лист'!$J:$J,'Расчет эффективности'!$C46)*$E$11*$G46</f>
        <v>0</v>
      </c>
      <c r="Y46" s="41">
        <f>SUMIFS('Основной лист'!AH:AH,'Основной лист'!$D:$D,'Расчет эффективности'!$D46,'Основной лист'!$J:$J,'Расчет эффективности'!$C46)*$E$11*$G46</f>
        <v>0</v>
      </c>
      <c r="Z46" s="41">
        <f>SUMIFS('Основной лист'!AI:AI,'Основной лист'!$D:$D,'Расчет эффективности'!$D46,'Основной лист'!$J:$J,'Расчет эффективности'!$C46)*$E$11*$G46</f>
        <v>0</v>
      </c>
      <c r="AA46" s="41">
        <f>SUMIFS('Основной лист'!AJ:AJ,'Основной лист'!$D:$D,'Расчет эффективности'!$D46,'Основной лист'!$J:$J,'Расчет эффективности'!$C46)*$E$11*$G46</f>
        <v>0</v>
      </c>
      <c r="AB46" s="41">
        <f>SUMIFS('Основной лист'!AK:AK,'Основной лист'!$D:$D,'Расчет эффективности'!$D46,'Основной лист'!$J:$J,'Расчет эффективности'!$C46)*$E$11*$G46</f>
        <v>0</v>
      </c>
      <c r="AC46" s="41">
        <f>SUMIFS('Основной лист'!AL:AL,'Основной лист'!$D:$D,'Расчет эффективности'!$D46,'Основной лист'!$J:$J,'Расчет эффективности'!$C46)*$E$11*$G46</f>
        <v>0</v>
      </c>
      <c r="AD46" s="41">
        <f>SUMIFS('Основной лист'!AM:AM,'Основной лист'!$D:$D,'Расчет эффективности'!$D46,'Основной лист'!$J:$J,'Расчет эффективности'!$C46)*$E$11*$G46</f>
        <v>0</v>
      </c>
      <c r="AE46" s="41">
        <f>SUMIFS('Основной лист'!AN:AN,'Основной лист'!$D:$D,'Расчет эффективности'!$D46,'Основной лист'!$J:$J,'Расчет эффективности'!$C46)*$E$11*$G46</f>
        <v>0</v>
      </c>
      <c r="AF46" s="41">
        <f>SUMIFS('Основной лист'!AO:AO,'Основной лист'!$D:$D,'Расчет эффективности'!$D46,'Основной лист'!$J:$J,'Расчет эффективности'!$C46)*$E$11*$G46</f>
        <v>0</v>
      </c>
      <c r="AG46" s="41">
        <f>SUMIFS('Основной лист'!AP:AP,'Основной лист'!$D:$D,'Расчет эффективности'!$D46,'Основной лист'!$J:$J,'Расчет эффективности'!$C46)*$E$11*$G46</f>
        <v>0</v>
      </c>
      <c r="AH46" s="41">
        <f>SUMIFS('Основной лист'!AQ:AQ,'Основной лист'!$D:$D,'Расчет эффективности'!$D46,'Основной лист'!$J:$J,'Расчет эффективности'!$C46)*$E$11*$G46</f>
        <v>0</v>
      </c>
      <c r="AI46" s="41">
        <f>SUMIFS('Основной лист'!AR:AR,'Основной лист'!$D:$D,'Расчет эффективности'!$D46,'Основной лист'!$J:$J,'Расчет эффективности'!$C46)*$E$11*$G46</f>
        <v>0</v>
      </c>
      <c r="AJ46" s="41">
        <f>SUMIFS('Основной лист'!AS:AS,'Основной лист'!$D:$D,'Расчет эффективности'!$D46,'Основной лист'!$J:$J,'Расчет эффективности'!$C46)*$E$11*$G46</f>
        <v>0</v>
      </c>
      <c r="AK46" s="41">
        <f>SUMIFS('Основной лист'!AT:AT,'Основной лист'!$D:$D,'Расчет эффективности'!$D46,'Основной лист'!$J:$J,'Расчет эффективности'!$C46)*$E$11*$G46</f>
        <v>0</v>
      </c>
      <c r="AL46" s="41">
        <f>SUMIFS('Основной лист'!AU:AU,'Основной лист'!$D:$D,'Расчет эффективности'!$D46,'Основной лист'!$J:$J,'Расчет эффективности'!$C46)*$E$11*$G46</f>
        <v>0</v>
      </c>
      <c r="AM46" s="41">
        <f>SUMIFS('Основной лист'!AV:AV,'Основной лист'!$D:$D,'Расчет эффективности'!$D46,'Основной лист'!$J:$J,'Расчет эффективности'!$C46)*$E$11*$G46</f>
        <v>0</v>
      </c>
      <c r="AN46" s="41">
        <f>SUMIFS('Основной лист'!AW:AW,'Основной лист'!$D:$D,'Расчет эффективности'!$D46,'Основной лист'!$J:$J,'Расчет эффективности'!$C46)*$E$11*$G46</f>
        <v>0</v>
      </c>
      <c r="AO46" s="41">
        <f>SUMIFS('Основной лист'!AX:AX,'Основной лист'!$D:$D,'Расчет эффективности'!$D46,'Основной лист'!$J:$J,'Расчет эффективности'!$C46)*$E$11*$G46</f>
        <v>0</v>
      </c>
      <c r="AP46" s="41">
        <f>SUMIFS('Основной лист'!AY:AY,'Основной лист'!$D:$D,'Расчет эффективности'!$D46,'Основной лист'!$J:$J,'Расчет эффективности'!$C46)*$E$11*$G46</f>
        <v>0</v>
      </c>
      <c r="AQ46" s="41">
        <f>SUMIFS('Основной лист'!AZ:AZ,'Основной лист'!$D:$D,'Расчет эффективности'!$D46,'Основной лист'!$J:$J,'Расчет эффективности'!$C46)*$E$11*$G46</f>
        <v>0</v>
      </c>
      <c r="AR46" s="41"/>
      <c r="AS46" s="402">
        <f t="shared" si="4"/>
        <v>0</v>
      </c>
    </row>
    <row r="47" spans="2:45" outlineLevel="1">
      <c r="C47" t="str">
        <f t="shared" si="5"/>
        <v/>
      </c>
      <c r="D47" t="str">
        <f t="array" ref="D47">IFERROR(INDEX('Основной лист'!$D$2:$D$479, MATCH(0, COUNTIF($D$35:D46,'Основной лист'!$D$2:$D$479), 0)), "")</f>
        <v/>
      </c>
      <c r="E47" s="4" t="str">
        <f t="shared" si="1"/>
        <v>млн руб.</v>
      </c>
      <c r="G47" s="4">
        <f t="shared" si="3"/>
        <v>0</v>
      </c>
      <c r="I47" s="41">
        <f>SUMIFS('Основной лист'!R:R,'Основной лист'!$D:$D,'Расчет эффективности'!$D47,'Основной лист'!$J:$J,'Расчет эффективности'!$C47)*$E$11*$G47</f>
        <v>0</v>
      </c>
      <c r="J47" s="41">
        <f>SUMIFS('Основной лист'!S:S,'Основной лист'!$D:$D,'Расчет эффективности'!$D47,'Основной лист'!$J:$J,'Расчет эффективности'!$C47)*$E$11*$G47</f>
        <v>0</v>
      </c>
      <c r="K47" s="41">
        <f>SUMIFS('Основной лист'!T:T,'Основной лист'!$D:$D,'Расчет эффективности'!$D47,'Основной лист'!$J:$J,'Расчет эффективности'!$C47)*$E$11*$G47</f>
        <v>0</v>
      </c>
      <c r="L47" s="41">
        <f>SUMIFS('Основной лист'!U:U,'Основной лист'!$D:$D,'Расчет эффективности'!$D47,'Основной лист'!$J:$J,'Расчет эффективности'!$C47)*$E$11*$G47</f>
        <v>0</v>
      </c>
      <c r="M47" s="41">
        <f>SUMIFS('Основной лист'!V:V,'Основной лист'!$D:$D,'Расчет эффективности'!$D47,'Основной лист'!$J:$J,'Расчет эффективности'!$C47)*$E$11*$G47</f>
        <v>0</v>
      </c>
      <c r="N47" s="41">
        <f>SUMIFS('Основной лист'!W:W,'Основной лист'!$D:$D,'Расчет эффективности'!$D47,'Основной лист'!$J:$J,'Расчет эффективности'!$C47)*$E$11*$G47</f>
        <v>0</v>
      </c>
      <c r="O47" s="41">
        <f>SUMIFS('Основной лист'!X:X,'Основной лист'!$D:$D,'Расчет эффективности'!$D47,'Основной лист'!$J:$J,'Расчет эффективности'!$C47)*$E$11*$G47</f>
        <v>0</v>
      </c>
      <c r="P47" s="41">
        <f>SUMIFS('Основной лист'!Y:Y,'Основной лист'!$D:$D,'Расчет эффективности'!$D47,'Основной лист'!$J:$J,'Расчет эффективности'!$C47)*$E$11*$G47</f>
        <v>0</v>
      </c>
      <c r="Q47" s="41">
        <f>SUMIFS('Основной лист'!Z:Z,'Основной лист'!$D:$D,'Расчет эффективности'!$D47,'Основной лист'!$J:$J,'Расчет эффективности'!$C47)*$E$11*$G47</f>
        <v>0</v>
      </c>
      <c r="R47" s="41">
        <f>SUMIFS('Основной лист'!AA:AA,'Основной лист'!$D:$D,'Расчет эффективности'!$D47,'Основной лист'!$J:$J,'Расчет эффективности'!$C47)*$E$11*$G47</f>
        <v>0</v>
      </c>
      <c r="S47" s="41">
        <f>SUMIFS('Основной лист'!AB:AB,'Основной лист'!$D:$D,'Расчет эффективности'!$D47,'Основной лист'!$J:$J,'Расчет эффективности'!$C47)*$E$11*$G47</f>
        <v>0</v>
      </c>
      <c r="T47" s="41">
        <f>SUMIFS('Основной лист'!AC:AC,'Основной лист'!$D:$D,'Расчет эффективности'!$D47,'Основной лист'!$J:$J,'Расчет эффективности'!$C47)*$E$11*$G47</f>
        <v>0</v>
      </c>
      <c r="U47" s="41">
        <f>SUMIFS('Основной лист'!AD:AD,'Основной лист'!$D:$D,'Расчет эффективности'!$D47,'Основной лист'!$J:$J,'Расчет эффективности'!$C47)*$E$11*$G47</f>
        <v>0</v>
      </c>
      <c r="V47" s="41">
        <f>SUMIFS('Основной лист'!AE:AE,'Основной лист'!$D:$D,'Расчет эффективности'!$D47,'Основной лист'!$J:$J,'Расчет эффективности'!$C47)*$E$11*$G47</f>
        <v>0</v>
      </c>
      <c r="W47" s="41">
        <f>SUMIFS('Основной лист'!AF:AF,'Основной лист'!$D:$D,'Расчет эффективности'!$D47,'Основной лист'!$J:$J,'Расчет эффективности'!$C47)*$E$11*$G47</f>
        <v>0</v>
      </c>
      <c r="X47" s="41">
        <f>SUMIFS('Основной лист'!AG:AG,'Основной лист'!$D:$D,'Расчет эффективности'!$D47,'Основной лист'!$J:$J,'Расчет эффективности'!$C47)*$E$11*$G47</f>
        <v>0</v>
      </c>
      <c r="Y47" s="41">
        <f>SUMIFS('Основной лист'!AH:AH,'Основной лист'!$D:$D,'Расчет эффективности'!$D47,'Основной лист'!$J:$J,'Расчет эффективности'!$C47)*$E$11*$G47</f>
        <v>0</v>
      </c>
      <c r="Z47" s="41">
        <f>SUMIFS('Основной лист'!AI:AI,'Основной лист'!$D:$D,'Расчет эффективности'!$D47,'Основной лист'!$J:$J,'Расчет эффективности'!$C47)*$E$11*$G47</f>
        <v>0</v>
      </c>
      <c r="AA47" s="41">
        <f>SUMIFS('Основной лист'!AJ:AJ,'Основной лист'!$D:$D,'Расчет эффективности'!$D47,'Основной лист'!$J:$J,'Расчет эффективности'!$C47)*$E$11*$G47</f>
        <v>0</v>
      </c>
      <c r="AB47" s="41">
        <f>SUMIFS('Основной лист'!AK:AK,'Основной лист'!$D:$D,'Расчет эффективности'!$D47,'Основной лист'!$J:$J,'Расчет эффективности'!$C47)*$E$11*$G47</f>
        <v>0</v>
      </c>
      <c r="AC47" s="41">
        <f>SUMIFS('Основной лист'!AL:AL,'Основной лист'!$D:$D,'Расчет эффективности'!$D47,'Основной лист'!$J:$J,'Расчет эффективности'!$C47)*$E$11*$G47</f>
        <v>0</v>
      </c>
      <c r="AD47" s="41">
        <f>SUMIFS('Основной лист'!AM:AM,'Основной лист'!$D:$D,'Расчет эффективности'!$D47,'Основной лист'!$J:$J,'Расчет эффективности'!$C47)*$E$11*$G47</f>
        <v>0</v>
      </c>
      <c r="AE47" s="41">
        <f>SUMIFS('Основной лист'!AN:AN,'Основной лист'!$D:$D,'Расчет эффективности'!$D47,'Основной лист'!$J:$J,'Расчет эффективности'!$C47)*$E$11*$G47</f>
        <v>0</v>
      </c>
      <c r="AF47" s="41">
        <f>SUMIFS('Основной лист'!AO:AO,'Основной лист'!$D:$D,'Расчет эффективности'!$D47,'Основной лист'!$J:$J,'Расчет эффективности'!$C47)*$E$11*$G47</f>
        <v>0</v>
      </c>
      <c r="AG47" s="41">
        <f>SUMIFS('Основной лист'!AP:AP,'Основной лист'!$D:$D,'Расчет эффективности'!$D47,'Основной лист'!$J:$J,'Расчет эффективности'!$C47)*$E$11*$G47</f>
        <v>0</v>
      </c>
      <c r="AH47" s="41">
        <f>SUMIFS('Основной лист'!AQ:AQ,'Основной лист'!$D:$D,'Расчет эффективности'!$D47,'Основной лист'!$J:$J,'Расчет эффективности'!$C47)*$E$11*$G47</f>
        <v>0</v>
      </c>
      <c r="AI47" s="41">
        <f>SUMIFS('Основной лист'!AR:AR,'Основной лист'!$D:$D,'Расчет эффективности'!$D47,'Основной лист'!$J:$J,'Расчет эффективности'!$C47)*$E$11*$G47</f>
        <v>0</v>
      </c>
      <c r="AJ47" s="41">
        <f>SUMIFS('Основной лист'!AS:AS,'Основной лист'!$D:$D,'Расчет эффективности'!$D47,'Основной лист'!$J:$J,'Расчет эффективности'!$C47)*$E$11*$G47</f>
        <v>0</v>
      </c>
      <c r="AK47" s="41">
        <f>SUMIFS('Основной лист'!AT:AT,'Основной лист'!$D:$D,'Расчет эффективности'!$D47,'Основной лист'!$J:$J,'Расчет эффективности'!$C47)*$E$11*$G47</f>
        <v>0</v>
      </c>
      <c r="AL47" s="41">
        <f>SUMIFS('Основной лист'!AU:AU,'Основной лист'!$D:$D,'Расчет эффективности'!$D47,'Основной лист'!$J:$J,'Расчет эффективности'!$C47)*$E$11*$G47</f>
        <v>0</v>
      </c>
      <c r="AM47" s="41">
        <f>SUMIFS('Основной лист'!AV:AV,'Основной лист'!$D:$D,'Расчет эффективности'!$D47,'Основной лист'!$J:$J,'Расчет эффективности'!$C47)*$E$11*$G47</f>
        <v>0</v>
      </c>
      <c r="AN47" s="41">
        <f>SUMIFS('Основной лист'!AW:AW,'Основной лист'!$D:$D,'Расчет эффективности'!$D47,'Основной лист'!$J:$J,'Расчет эффективности'!$C47)*$E$11*$G47</f>
        <v>0</v>
      </c>
      <c r="AO47" s="41">
        <f>SUMIFS('Основной лист'!AX:AX,'Основной лист'!$D:$D,'Расчет эффективности'!$D47,'Основной лист'!$J:$J,'Расчет эффективности'!$C47)*$E$11*$G47</f>
        <v>0</v>
      </c>
      <c r="AP47" s="41">
        <f>SUMIFS('Основной лист'!AY:AY,'Основной лист'!$D:$D,'Расчет эффективности'!$D47,'Основной лист'!$J:$J,'Расчет эффективности'!$C47)*$E$11*$G47</f>
        <v>0</v>
      </c>
      <c r="AQ47" s="41">
        <f>SUMIFS('Основной лист'!AZ:AZ,'Основной лист'!$D:$D,'Расчет эффективности'!$D47,'Основной лист'!$J:$J,'Расчет эффективности'!$C47)*$E$11*$G47</f>
        <v>0</v>
      </c>
      <c r="AR47" s="41"/>
      <c r="AS47" s="402">
        <f t="shared" si="4"/>
        <v>0</v>
      </c>
    </row>
    <row r="48" spans="2:45" outlineLevel="1">
      <c r="C48" t="str">
        <f t="shared" si="5"/>
        <v/>
      </c>
      <c r="D48" t="str">
        <f t="array" ref="D48">IFERROR(INDEX('Основной лист'!$D$2:$D$479, MATCH(0, COUNTIF($D$35:D47,'Основной лист'!$D$2:$D$479), 0)), "")</f>
        <v/>
      </c>
      <c r="E48" s="4" t="str">
        <f t="shared" si="1"/>
        <v>млн руб.</v>
      </c>
      <c r="G48" s="4">
        <f t="shared" si="3"/>
        <v>0</v>
      </c>
      <c r="I48" s="41">
        <f>SUMIFS('Основной лист'!R:R,'Основной лист'!$D:$D,'Расчет эффективности'!$D48,'Основной лист'!$J:$J,'Расчет эффективности'!$C48)*$E$11*$G48</f>
        <v>0</v>
      </c>
      <c r="J48" s="41">
        <f>SUMIFS('Основной лист'!S:S,'Основной лист'!$D:$D,'Расчет эффективности'!$D48,'Основной лист'!$J:$J,'Расчет эффективности'!$C48)*$E$11*$G48</f>
        <v>0</v>
      </c>
      <c r="K48" s="41">
        <f>SUMIFS('Основной лист'!T:T,'Основной лист'!$D:$D,'Расчет эффективности'!$D48,'Основной лист'!$J:$J,'Расчет эффективности'!$C48)*$E$11*$G48</f>
        <v>0</v>
      </c>
      <c r="L48" s="41">
        <f>SUMIFS('Основной лист'!U:U,'Основной лист'!$D:$D,'Расчет эффективности'!$D48,'Основной лист'!$J:$J,'Расчет эффективности'!$C48)*$E$11*$G48</f>
        <v>0</v>
      </c>
      <c r="M48" s="41">
        <f>SUMIFS('Основной лист'!V:V,'Основной лист'!$D:$D,'Расчет эффективности'!$D48,'Основной лист'!$J:$J,'Расчет эффективности'!$C48)*$E$11*$G48</f>
        <v>0</v>
      </c>
      <c r="N48" s="41">
        <f>SUMIFS('Основной лист'!W:W,'Основной лист'!$D:$D,'Расчет эффективности'!$D48,'Основной лист'!$J:$J,'Расчет эффективности'!$C48)*$E$11*$G48</f>
        <v>0</v>
      </c>
      <c r="O48" s="41">
        <f>SUMIFS('Основной лист'!X:X,'Основной лист'!$D:$D,'Расчет эффективности'!$D48,'Основной лист'!$J:$J,'Расчет эффективности'!$C48)*$E$11*$G48</f>
        <v>0</v>
      </c>
      <c r="P48" s="41">
        <f>SUMIFS('Основной лист'!Y:Y,'Основной лист'!$D:$D,'Расчет эффективности'!$D48,'Основной лист'!$J:$J,'Расчет эффективности'!$C48)*$E$11*$G48</f>
        <v>0</v>
      </c>
      <c r="Q48" s="41">
        <f>SUMIFS('Основной лист'!Z:Z,'Основной лист'!$D:$D,'Расчет эффективности'!$D48,'Основной лист'!$J:$J,'Расчет эффективности'!$C48)*$E$11*$G48</f>
        <v>0</v>
      </c>
      <c r="R48" s="41">
        <f>SUMIFS('Основной лист'!AA:AA,'Основной лист'!$D:$D,'Расчет эффективности'!$D48,'Основной лист'!$J:$J,'Расчет эффективности'!$C48)*$E$11*$G48</f>
        <v>0</v>
      </c>
      <c r="S48" s="41">
        <f>SUMIFS('Основной лист'!AB:AB,'Основной лист'!$D:$D,'Расчет эффективности'!$D48,'Основной лист'!$J:$J,'Расчет эффективности'!$C48)*$E$11*$G48</f>
        <v>0</v>
      </c>
      <c r="T48" s="41">
        <f>SUMIFS('Основной лист'!AC:AC,'Основной лист'!$D:$D,'Расчет эффективности'!$D48,'Основной лист'!$J:$J,'Расчет эффективности'!$C48)*$E$11*$G48</f>
        <v>0</v>
      </c>
      <c r="U48" s="41">
        <f>SUMIFS('Основной лист'!AD:AD,'Основной лист'!$D:$D,'Расчет эффективности'!$D48,'Основной лист'!$J:$J,'Расчет эффективности'!$C48)*$E$11*$G48</f>
        <v>0</v>
      </c>
      <c r="V48" s="41">
        <f>SUMIFS('Основной лист'!AE:AE,'Основной лист'!$D:$D,'Расчет эффективности'!$D48,'Основной лист'!$J:$J,'Расчет эффективности'!$C48)*$E$11*$G48</f>
        <v>0</v>
      </c>
      <c r="W48" s="41">
        <f>SUMIFS('Основной лист'!AF:AF,'Основной лист'!$D:$D,'Расчет эффективности'!$D48,'Основной лист'!$J:$J,'Расчет эффективности'!$C48)*$E$11*$G48</f>
        <v>0</v>
      </c>
      <c r="X48" s="41">
        <f>SUMIFS('Основной лист'!AG:AG,'Основной лист'!$D:$D,'Расчет эффективности'!$D48,'Основной лист'!$J:$J,'Расчет эффективности'!$C48)*$E$11*$G48</f>
        <v>0</v>
      </c>
      <c r="Y48" s="41">
        <f>SUMIFS('Основной лист'!AH:AH,'Основной лист'!$D:$D,'Расчет эффективности'!$D48,'Основной лист'!$J:$J,'Расчет эффективности'!$C48)*$E$11*$G48</f>
        <v>0</v>
      </c>
      <c r="Z48" s="41">
        <f>SUMIFS('Основной лист'!AI:AI,'Основной лист'!$D:$D,'Расчет эффективности'!$D48,'Основной лист'!$J:$J,'Расчет эффективности'!$C48)*$E$11*$G48</f>
        <v>0</v>
      </c>
      <c r="AA48" s="41">
        <f>SUMIFS('Основной лист'!AJ:AJ,'Основной лист'!$D:$D,'Расчет эффективности'!$D48,'Основной лист'!$J:$J,'Расчет эффективности'!$C48)*$E$11*$G48</f>
        <v>0</v>
      </c>
      <c r="AB48" s="41">
        <f>SUMIFS('Основной лист'!AK:AK,'Основной лист'!$D:$D,'Расчет эффективности'!$D48,'Основной лист'!$J:$J,'Расчет эффективности'!$C48)*$E$11*$G48</f>
        <v>0</v>
      </c>
      <c r="AC48" s="41">
        <f>SUMIFS('Основной лист'!AL:AL,'Основной лист'!$D:$D,'Расчет эффективности'!$D48,'Основной лист'!$J:$J,'Расчет эффективности'!$C48)*$E$11*$G48</f>
        <v>0</v>
      </c>
      <c r="AD48" s="41">
        <f>SUMIFS('Основной лист'!AM:AM,'Основной лист'!$D:$D,'Расчет эффективности'!$D48,'Основной лист'!$J:$J,'Расчет эффективности'!$C48)*$E$11*$G48</f>
        <v>0</v>
      </c>
      <c r="AE48" s="41">
        <f>SUMIFS('Основной лист'!AN:AN,'Основной лист'!$D:$D,'Расчет эффективности'!$D48,'Основной лист'!$J:$J,'Расчет эффективности'!$C48)*$E$11*$G48</f>
        <v>0</v>
      </c>
      <c r="AF48" s="41">
        <f>SUMIFS('Основной лист'!AO:AO,'Основной лист'!$D:$D,'Расчет эффективности'!$D48,'Основной лист'!$J:$J,'Расчет эффективности'!$C48)*$E$11*$G48</f>
        <v>0</v>
      </c>
      <c r="AG48" s="41">
        <f>SUMIFS('Основной лист'!AP:AP,'Основной лист'!$D:$D,'Расчет эффективности'!$D48,'Основной лист'!$J:$J,'Расчет эффективности'!$C48)*$E$11*$G48</f>
        <v>0</v>
      </c>
      <c r="AH48" s="41">
        <f>SUMIFS('Основной лист'!AQ:AQ,'Основной лист'!$D:$D,'Расчет эффективности'!$D48,'Основной лист'!$J:$J,'Расчет эффективности'!$C48)*$E$11*$G48</f>
        <v>0</v>
      </c>
      <c r="AI48" s="41">
        <f>SUMIFS('Основной лист'!AR:AR,'Основной лист'!$D:$D,'Расчет эффективности'!$D48,'Основной лист'!$J:$J,'Расчет эффективности'!$C48)*$E$11*$G48</f>
        <v>0</v>
      </c>
      <c r="AJ48" s="41">
        <f>SUMIFS('Основной лист'!AS:AS,'Основной лист'!$D:$D,'Расчет эффективности'!$D48,'Основной лист'!$J:$J,'Расчет эффективности'!$C48)*$E$11*$G48</f>
        <v>0</v>
      </c>
      <c r="AK48" s="41">
        <f>SUMIFS('Основной лист'!AT:AT,'Основной лист'!$D:$D,'Расчет эффективности'!$D48,'Основной лист'!$J:$J,'Расчет эффективности'!$C48)*$E$11*$G48</f>
        <v>0</v>
      </c>
      <c r="AL48" s="41">
        <f>SUMIFS('Основной лист'!AU:AU,'Основной лист'!$D:$D,'Расчет эффективности'!$D48,'Основной лист'!$J:$J,'Расчет эффективности'!$C48)*$E$11*$G48</f>
        <v>0</v>
      </c>
      <c r="AM48" s="41">
        <f>SUMIFS('Основной лист'!AV:AV,'Основной лист'!$D:$D,'Расчет эффективности'!$D48,'Основной лист'!$J:$J,'Расчет эффективности'!$C48)*$E$11*$G48</f>
        <v>0</v>
      </c>
      <c r="AN48" s="41">
        <f>SUMIFS('Основной лист'!AW:AW,'Основной лист'!$D:$D,'Расчет эффективности'!$D48,'Основной лист'!$J:$J,'Расчет эффективности'!$C48)*$E$11*$G48</f>
        <v>0</v>
      </c>
      <c r="AO48" s="41">
        <f>SUMIFS('Основной лист'!AX:AX,'Основной лист'!$D:$D,'Расчет эффективности'!$D48,'Основной лист'!$J:$J,'Расчет эффективности'!$C48)*$E$11*$G48</f>
        <v>0</v>
      </c>
      <c r="AP48" s="41">
        <f>SUMIFS('Основной лист'!AY:AY,'Основной лист'!$D:$D,'Расчет эффективности'!$D48,'Основной лист'!$J:$J,'Расчет эффективности'!$C48)*$E$11*$G48</f>
        <v>0</v>
      </c>
      <c r="AQ48" s="41">
        <f>SUMIFS('Основной лист'!AZ:AZ,'Основной лист'!$D:$D,'Расчет эффективности'!$D48,'Основной лист'!$J:$J,'Расчет эффективности'!$C48)*$E$11*$G48</f>
        <v>0</v>
      </c>
      <c r="AR48" s="41"/>
      <c r="AS48" s="402">
        <f t="shared" si="4"/>
        <v>0</v>
      </c>
    </row>
    <row r="49" spans="2:45" outlineLevel="1">
      <c r="C49" t="str">
        <f t="shared" si="5"/>
        <v/>
      </c>
      <c r="D49" t="str">
        <f t="array" ref="D49">IFERROR(INDEX('Основной лист'!$D$2:$D$479, MATCH(0, COUNTIF($D$35:D48,'Основной лист'!$D$2:$D$479), 0)), "")</f>
        <v/>
      </c>
      <c r="E49" s="4" t="str">
        <f t="shared" si="1"/>
        <v>млн руб.</v>
      </c>
      <c r="G49" s="4">
        <f t="shared" si="3"/>
        <v>0</v>
      </c>
      <c r="I49" s="41">
        <f>SUMIFS('Основной лист'!R:R,'Основной лист'!$D:$D,'Расчет эффективности'!$D49,'Основной лист'!$J:$J,'Расчет эффективности'!$C49)*$E$11*$G49</f>
        <v>0</v>
      </c>
      <c r="J49" s="41">
        <f>SUMIFS('Основной лист'!S:S,'Основной лист'!$D:$D,'Расчет эффективности'!$D49,'Основной лист'!$J:$J,'Расчет эффективности'!$C49)*$E$11*$G49</f>
        <v>0</v>
      </c>
      <c r="K49" s="41">
        <f>SUMIFS('Основной лист'!T:T,'Основной лист'!$D:$D,'Расчет эффективности'!$D49,'Основной лист'!$J:$J,'Расчет эффективности'!$C49)*$E$11*$G49</f>
        <v>0</v>
      </c>
      <c r="L49" s="41">
        <f>SUMIFS('Основной лист'!U:U,'Основной лист'!$D:$D,'Расчет эффективности'!$D49,'Основной лист'!$J:$J,'Расчет эффективности'!$C49)*$E$11*$G49</f>
        <v>0</v>
      </c>
      <c r="M49" s="41">
        <f>SUMIFS('Основной лист'!V:V,'Основной лист'!$D:$D,'Расчет эффективности'!$D49,'Основной лист'!$J:$J,'Расчет эффективности'!$C49)*$E$11*$G49</f>
        <v>0</v>
      </c>
      <c r="N49" s="41">
        <f>SUMIFS('Основной лист'!W:W,'Основной лист'!$D:$D,'Расчет эффективности'!$D49,'Основной лист'!$J:$J,'Расчет эффективности'!$C49)*$E$11*$G49</f>
        <v>0</v>
      </c>
      <c r="O49" s="41">
        <f>SUMIFS('Основной лист'!X:X,'Основной лист'!$D:$D,'Расчет эффективности'!$D49,'Основной лист'!$J:$J,'Расчет эффективности'!$C49)*$E$11*$G49</f>
        <v>0</v>
      </c>
      <c r="P49" s="41">
        <f>SUMIFS('Основной лист'!Y:Y,'Основной лист'!$D:$D,'Расчет эффективности'!$D49,'Основной лист'!$J:$J,'Расчет эффективности'!$C49)*$E$11*$G49</f>
        <v>0</v>
      </c>
      <c r="Q49" s="41">
        <f>SUMIFS('Основной лист'!Z:Z,'Основной лист'!$D:$D,'Расчет эффективности'!$D49,'Основной лист'!$J:$J,'Расчет эффективности'!$C49)*$E$11*$G49</f>
        <v>0</v>
      </c>
      <c r="R49" s="41">
        <f>SUMIFS('Основной лист'!AA:AA,'Основной лист'!$D:$D,'Расчет эффективности'!$D49,'Основной лист'!$J:$J,'Расчет эффективности'!$C49)*$E$11*$G49</f>
        <v>0</v>
      </c>
      <c r="S49" s="41">
        <f>SUMIFS('Основной лист'!AB:AB,'Основной лист'!$D:$D,'Расчет эффективности'!$D49,'Основной лист'!$J:$J,'Расчет эффективности'!$C49)*$E$11*$G49</f>
        <v>0</v>
      </c>
      <c r="T49" s="41">
        <f>SUMIFS('Основной лист'!AC:AC,'Основной лист'!$D:$D,'Расчет эффективности'!$D49,'Основной лист'!$J:$J,'Расчет эффективности'!$C49)*$E$11*$G49</f>
        <v>0</v>
      </c>
      <c r="U49" s="41">
        <f>SUMIFS('Основной лист'!AD:AD,'Основной лист'!$D:$D,'Расчет эффективности'!$D49,'Основной лист'!$J:$J,'Расчет эффективности'!$C49)*$E$11*$G49</f>
        <v>0</v>
      </c>
      <c r="V49" s="41">
        <f>SUMIFS('Основной лист'!AE:AE,'Основной лист'!$D:$D,'Расчет эффективности'!$D49,'Основной лист'!$J:$J,'Расчет эффективности'!$C49)*$E$11*$G49</f>
        <v>0</v>
      </c>
      <c r="W49" s="41">
        <f>SUMIFS('Основной лист'!AF:AF,'Основной лист'!$D:$D,'Расчет эффективности'!$D49,'Основной лист'!$J:$J,'Расчет эффективности'!$C49)*$E$11*$G49</f>
        <v>0</v>
      </c>
      <c r="X49" s="41">
        <f>SUMIFS('Основной лист'!AG:AG,'Основной лист'!$D:$D,'Расчет эффективности'!$D49,'Основной лист'!$J:$J,'Расчет эффективности'!$C49)*$E$11*$G49</f>
        <v>0</v>
      </c>
      <c r="Y49" s="41">
        <f>SUMIFS('Основной лист'!AH:AH,'Основной лист'!$D:$D,'Расчет эффективности'!$D49,'Основной лист'!$J:$J,'Расчет эффективности'!$C49)*$E$11*$G49</f>
        <v>0</v>
      </c>
      <c r="Z49" s="41">
        <f>SUMIFS('Основной лист'!AI:AI,'Основной лист'!$D:$D,'Расчет эффективности'!$D49,'Основной лист'!$J:$J,'Расчет эффективности'!$C49)*$E$11*$G49</f>
        <v>0</v>
      </c>
      <c r="AA49" s="41">
        <f>SUMIFS('Основной лист'!AJ:AJ,'Основной лист'!$D:$D,'Расчет эффективности'!$D49,'Основной лист'!$J:$J,'Расчет эффективности'!$C49)*$E$11*$G49</f>
        <v>0</v>
      </c>
      <c r="AB49" s="41">
        <f>SUMIFS('Основной лист'!AK:AK,'Основной лист'!$D:$D,'Расчет эффективности'!$D49,'Основной лист'!$J:$J,'Расчет эффективности'!$C49)*$E$11*$G49</f>
        <v>0</v>
      </c>
      <c r="AC49" s="41">
        <f>SUMIFS('Основной лист'!AL:AL,'Основной лист'!$D:$D,'Расчет эффективности'!$D49,'Основной лист'!$J:$J,'Расчет эффективности'!$C49)*$E$11*$G49</f>
        <v>0</v>
      </c>
      <c r="AD49" s="41">
        <f>SUMIFS('Основной лист'!AM:AM,'Основной лист'!$D:$D,'Расчет эффективности'!$D49,'Основной лист'!$J:$J,'Расчет эффективности'!$C49)*$E$11*$G49</f>
        <v>0</v>
      </c>
      <c r="AE49" s="41">
        <f>SUMIFS('Основной лист'!AN:AN,'Основной лист'!$D:$D,'Расчет эффективности'!$D49,'Основной лист'!$J:$J,'Расчет эффективности'!$C49)*$E$11*$G49</f>
        <v>0</v>
      </c>
      <c r="AF49" s="41">
        <f>SUMIFS('Основной лист'!AO:AO,'Основной лист'!$D:$D,'Расчет эффективности'!$D49,'Основной лист'!$J:$J,'Расчет эффективности'!$C49)*$E$11*$G49</f>
        <v>0</v>
      </c>
      <c r="AG49" s="41">
        <f>SUMIFS('Основной лист'!AP:AP,'Основной лист'!$D:$D,'Расчет эффективности'!$D49,'Основной лист'!$J:$J,'Расчет эффективности'!$C49)*$E$11*$G49</f>
        <v>0</v>
      </c>
      <c r="AH49" s="41">
        <f>SUMIFS('Основной лист'!AQ:AQ,'Основной лист'!$D:$D,'Расчет эффективности'!$D49,'Основной лист'!$J:$J,'Расчет эффективности'!$C49)*$E$11*$G49</f>
        <v>0</v>
      </c>
      <c r="AI49" s="41">
        <f>SUMIFS('Основной лист'!AR:AR,'Основной лист'!$D:$D,'Расчет эффективности'!$D49,'Основной лист'!$J:$J,'Расчет эффективности'!$C49)*$E$11*$G49</f>
        <v>0</v>
      </c>
      <c r="AJ49" s="41">
        <f>SUMIFS('Основной лист'!AS:AS,'Основной лист'!$D:$D,'Расчет эффективности'!$D49,'Основной лист'!$J:$J,'Расчет эффективности'!$C49)*$E$11*$G49</f>
        <v>0</v>
      </c>
      <c r="AK49" s="41">
        <f>SUMIFS('Основной лист'!AT:AT,'Основной лист'!$D:$D,'Расчет эффективности'!$D49,'Основной лист'!$J:$J,'Расчет эффективности'!$C49)*$E$11*$G49</f>
        <v>0</v>
      </c>
      <c r="AL49" s="41">
        <f>SUMIFS('Основной лист'!AU:AU,'Основной лист'!$D:$D,'Расчет эффективности'!$D49,'Основной лист'!$J:$J,'Расчет эффективности'!$C49)*$E$11*$G49</f>
        <v>0</v>
      </c>
      <c r="AM49" s="41">
        <f>SUMIFS('Основной лист'!AV:AV,'Основной лист'!$D:$D,'Расчет эффективности'!$D49,'Основной лист'!$J:$J,'Расчет эффективности'!$C49)*$E$11*$G49</f>
        <v>0</v>
      </c>
      <c r="AN49" s="41">
        <f>SUMIFS('Основной лист'!AW:AW,'Основной лист'!$D:$D,'Расчет эффективности'!$D49,'Основной лист'!$J:$J,'Расчет эффективности'!$C49)*$E$11*$G49</f>
        <v>0</v>
      </c>
      <c r="AO49" s="41">
        <f>SUMIFS('Основной лист'!AX:AX,'Основной лист'!$D:$D,'Расчет эффективности'!$D49,'Основной лист'!$J:$J,'Расчет эффективности'!$C49)*$E$11*$G49</f>
        <v>0</v>
      </c>
      <c r="AP49" s="41">
        <f>SUMIFS('Основной лист'!AY:AY,'Основной лист'!$D:$D,'Расчет эффективности'!$D49,'Основной лист'!$J:$J,'Расчет эффективности'!$C49)*$E$11*$G49</f>
        <v>0</v>
      </c>
      <c r="AQ49" s="41">
        <f>SUMIFS('Основной лист'!AZ:AZ,'Основной лист'!$D:$D,'Расчет эффективности'!$D49,'Основной лист'!$J:$J,'Расчет эффективности'!$C49)*$E$11*$G49</f>
        <v>0</v>
      </c>
      <c r="AR49" s="41"/>
      <c r="AS49" s="402">
        <f t="shared" si="4"/>
        <v>0</v>
      </c>
    </row>
    <row r="50" spans="2:45" outlineLevel="1">
      <c r="E50" s="4"/>
      <c r="G50" s="89"/>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02">
        <f t="shared" si="4"/>
        <v>0</v>
      </c>
    </row>
    <row r="51" spans="2:45">
      <c r="B51" s="402" t="s">
        <v>1212</v>
      </c>
      <c r="C51" s="9" t="s">
        <v>1154</v>
      </c>
      <c r="D51" s="94" t="s">
        <v>946</v>
      </c>
      <c r="E51" s="10" t="str">
        <f t="shared" ref="E51:E65" si="6">IF(OR(D51&lt;&gt;0, D51&lt;&gt;""),$D$11,"")</f>
        <v>млн руб.</v>
      </c>
      <c r="F51" s="9"/>
      <c r="G51" s="786">
        <f>D26</f>
        <v>1</v>
      </c>
      <c r="H51" s="9"/>
      <c r="I51" s="13">
        <f>SUM(I52:I65)*I130*$G51</f>
        <v>0</v>
      </c>
      <c r="J51" s="13">
        <f t="shared" ref="J51:AQ51" ca="1" si="7">SUM(J52:J65)*J130*$G51</f>
        <v>0</v>
      </c>
      <c r="K51" s="13">
        <f t="shared" ca="1" si="7"/>
        <v>0</v>
      </c>
      <c r="L51" s="13">
        <f t="shared" ca="1" si="7"/>
        <v>0</v>
      </c>
      <c r="M51" s="13">
        <f t="shared" ca="1" si="7"/>
        <v>0</v>
      </c>
      <c r="N51" s="13">
        <f t="shared" ca="1" si="7"/>
        <v>0</v>
      </c>
      <c r="O51" s="13">
        <f t="shared" ca="1" si="7"/>
        <v>121.74192388070652</v>
      </c>
      <c r="P51" s="13">
        <f t="shared" ca="1" si="7"/>
        <v>204.69457005123513</v>
      </c>
      <c r="Q51" s="13">
        <f t="shared" ca="1" si="7"/>
        <v>204.69457005123513</v>
      </c>
      <c r="R51" s="13">
        <f t="shared" ca="1" si="7"/>
        <v>204.69457005123513</v>
      </c>
      <c r="S51" s="13">
        <f t="shared" ca="1" si="7"/>
        <v>204.69457005123513</v>
      </c>
      <c r="T51" s="13">
        <f t="shared" ca="1" si="7"/>
        <v>204.69457005123513</v>
      </c>
      <c r="U51" s="13">
        <f t="shared" ca="1" si="7"/>
        <v>204.69457005123513</v>
      </c>
      <c r="V51" s="13">
        <f t="shared" ca="1" si="7"/>
        <v>180.86556415639694</v>
      </c>
      <c r="W51" s="13">
        <f t="shared" ca="1" si="7"/>
        <v>180.86556415639694</v>
      </c>
      <c r="X51" s="13">
        <f t="shared" ca="1" si="7"/>
        <v>0</v>
      </c>
      <c r="Y51" s="13">
        <f t="shared" ca="1" si="7"/>
        <v>0</v>
      </c>
      <c r="Z51" s="13">
        <f t="shared" ca="1" si="7"/>
        <v>0</v>
      </c>
      <c r="AA51" s="13">
        <f t="shared" ca="1" si="7"/>
        <v>0</v>
      </c>
      <c r="AB51" s="13">
        <f t="shared" ca="1" si="7"/>
        <v>0</v>
      </c>
      <c r="AC51" s="13">
        <f t="shared" ca="1" si="7"/>
        <v>0</v>
      </c>
      <c r="AD51" s="13">
        <f t="shared" ca="1" si="7"/>
        <v>0</v>
      </c>
      <c r="AE51" s="13">
        <f t="shared" ca="1" si="7"/>
        <v>0</v>
      </c>
      <c r="AF51" s="13">
        <f t="shared" ca="1" si="7"/>
        <v>0</v>
      </c>
      <c r="AG51" s="13">
        <f t="shared" ca="1" si="7"/>
        <v>0</v>
      </c>
      <c r="AH51" s="13">
        <f t="shared" ca="1" si="7"/>
        <v>0</v>
      </c>
      <c r="AI51" s="13">
        <f t="shared" ca="1" si="7"/>
        <v>0</v>
      </c>
      <c r="AJ51" s="13">
        <f t="shared" ca="1" si="7"/>
        <v>0</v>
      </c>
      <c r="AK51" s="13">
        <f t="shared" ca="1" si="7"/>
        <v>0</v>
      </c>
      <c r="AL51" s="13">
        <f t="shared" ca="1" si="7"/>
        <v>0</v>
      </c>
      <c r="AM51" s="13">
        <f t="shared" ca="1" si="7"/>
        <v>0</v>
      </c>
      <c r="AN51" s="13">
        <f t="shared" ca="1" si="7"/>
        <v>0</v>
      </c>
      <c r="AO51" s="13">
        <f t="shared" ca="1" si="7"/>
        <v>0</v>
      </c>
      <c r="AP51" s="13">
        <f t="shared" ca="1" si="7"/>
        <v>0</v>
      </c>
      <c r="AQ51" s="13">
        <f t="shared" ca="1" si="7"/>
        <v>0</v>
      </c>
      <c r="AR51" s="41"/>
      <c r="AS51" s="402">
        <f t="shared" ca="1" si="4"/>
        <v>1711.6404725009111</v>
      </c>
    </row>
    <row r="52" spans="2:45" outlineLevel="1">
      <c r="C52" t="str">
        <f>IF(D52&lt;&gt;0,C51,"")</f>
        <v>UMV</v>
      </c>
      <c r="D52" t="str">
        <f t="array" ref="D52">IFERROR(INDEX('Основной лист'!$D$2:$D$479, MATCH(0, COUNTIF($D$51:D51,'Основной лист'!$D$2:$D$479), 0)), "")</f>
        <v>Openbox</v>
      </c>
      <c r="E52" s="4" t="str">
        <f t="shared" si="6"/>
        <v>млн руб.</v>
      </c>
      <c r="G52" s="4">
        <f t="shared" ref="G52:G65" si="8">IFERROR(VLOOKUP(D52,$C$17:$D$23,2,FALSE),0)</f>
        <v>1</v>
      </c>
      <c r="I52" s="41">
        <f>SUMIFS('Основной лист'!R:R,'Основной лист'!$D:$D,'Расчет эффективности'!$D52,'Основной лист'!$J:$J,'Расчет эффективности'!$C52)*$E$11*$G52</f>
        <v>0</v>
      </c>
      <c r="J52" s="41">
        <f ca="1">SUMIFS('Основной лист'!S:S,'Основной лист'!$D:$D,'Расчет эффективности'!$D52,'Основной лист'!$J:$J,'Расчет эффективности'!$C52)*$E$11*$G52</f>
        <v>0</v>
      </c>
      <c r="K52" s="41">
        <f ca="1">SUMIFS('Основной лист'!T:T,'Основной лист'!$D:$D,'Расчет эффективности'!$D52,'Основной лист'!$J:$J,'Расчет эффективности'!$C52)*$E$11*$G52</f>
        <v>0</v>
      </c>
      <c r="L52" s="41">
        <f ca="1">SUMIFS('Основной лист'!U:U,'Основной лист'!$D:$D,'Расчет эффективности'!$D52,'Основной лист'!$J:$J,'Расчет эффективности'!$C52)*$E$11*$G52</f>
        <v>0</v>
      </c>
      <c r="M52" s="41">
        <f ca="1">SUMIFS('Основной лист'!V:V,'Основной лист'!$D:$D,'Расчет эффективности'!$D52,'Основной лист'!$J:$J,'Расчет эффективности'!$C52)*$E$11*$G52</f>
        <v>0</v>
      </c>
      <c r="N52" s="41">
        <f ca="1">SUMIFS('Основной лист'!W:W,'Основной лист'!$D:$D,'Расчет эффективности'!$D52,'Основной лист'!$J:$J,'Расчет эффективности'!$C52)*$E$11*$G52</f>
        <v>0</v>
      </c>
      <c r="O52" s="41">
        <f ca="1">SUMIFS('Основной лист'!X:X,'Основной лист'!$D:$D,'Расчет эффективности'!$D52,'Основной лист'!$J:$J,'Расчет эффективности'!$C52)*$E$11*$G52</f>
        <v>97.912917985868333</v>
      </c>
      <c r="P52" s="41">
        <f ca="1">SUMIFS('Основной лист'!Y:Y,'Основной лист'!$D:$D,'Расчет эффективности'!$D52,'Основной лист'!$J:$J,'Расчет эффективности'!$C52)*$E$11*$G52</f>
        <v>180.86556415639694</v>
      </c>
      <c r="Q52" s="41">
        <f ca="1">SUMIFS('Основной лист'!Z:Z,'Основной лист'!$D:$D,'Расчет эффективности'!$D52,'Основной лист'!$J:$J,'Расчет эффективности'!$C52)*$E$11*$G52</f>
        <v>180.86556415639694</v>
      </c>
      <c r="R52" s="41">
        <f ca="1">SUMIFS('Основной лист'!AA:AA,'Основной лист'!$D:$D,'Расчет эффективности'!$D52,'Основной лист'!$J:$J,'Расчет эффективности'!$C52)*$E$11*$G52</f>
        <v>180.86556415639694</v>
      </c>
      <c r="S52" s="41">
        <f ca="1">SUMIFS('Основной лист'!AB:AB,'Основной лист'!$D:$D,'Расчет эффективности'!$D52,'Основной лист'!$J:$J,'Расчет эффективности'!$C52)*$E$11*$G52</f>
        <v>180.86556415639694</v>
      </c>
      <c r="T52" s="41">
        <f ca="1">SUMIFS('Основной лист'!AC:AC,'Основной лист'!$D:$D,'Расчет эффективности'!$D52,'Основной лист'!$J:$J,'Расчет эффективности'!$C52)*$E$11*$G52</f>
        <v>180.86556415639694</v>
      </c>
      <c r="U52" s="41">
        <f ca="1">SUMIFS('Основной лист'!AD:AD,'Основной лист'!$D:$D,'Расчет эффективности'!$D52,'Основной лист'!$J:$J,'Расчет эффективности'!$C52)*$E$11*$G52</f>
        <v>180.86556415639694</v>
      </c>
      <c r="V52" s="41">
        <f ca="1">SUMIFS('Основной лист'!AE:AE,'Основной лист'!$D:$D,'Расчет эффективности'!$D52,'Основной лист'!$J:$J,'Расчет эффективности'!$C52)*$E$11*$G52</f>
        <v>180.86556415639694</v>
      </c>
      <c r="W52" s="41">
        <f ca="1">SUMIFS('Основной лист'!AF:AF,'Основной лист'!$D:$D,'Расчет эффективности'!$D52,'Основной лист'!$J:$J,'Расчет эффективности'!$C52)*$E$11*$G52</f>
        <v>180.86556415639694</v>
      </c>
      <c r="X52" s="41">
        <f ca="1">SUMIFS('Основной лист'!AG:AG,'Основной лист'!$D:$D,'Расчет эффективности'!$D52,'Основной лист'!$J:$J,'Расчет эффективности'!$C52)*$E$11*$G52</f>
        <v>0</v>
      </c>
      <c r="Y52" s="41">
        <f ca="1">SUMIFS('Основной лист'!AH:AH,'Основной лист'!$D:$D,'Расчет эффективности'!$D52,'Основной лист'!$J:$J,'Расчет эффективности'!$C52)*$E$11*$G52</f>
        <v>0</v>
      </c>
      <c r="Z52" s="41">
        <f ca="1">SUMIFS('Основной лист'!AI:AI,'Основной лист'!$D:$D,'Расчет эффективности'!$D52,'Основной лист'!$J:$J,'Расчет эффективности'!$C52)*$E$11*$G52</f>
        <v>0</v>
      </c>
      <c r="AA52" s="41">
        <f ca="1">SUMIFS('Основной лист'!AJ:AJ,'Основной лист'!$D:$D,'Расчет эффективности'!$D52,'Основной лист'!$J:$J,'Расчет эффективности'!$C52)*$E$11*$G52</f>
        <v>0</v>
      </c>
      <c r="AB52" s="41">
        <f ca="1">SUMIFS('Основной лист'!AK:AK,'Основной лист'!$D:$D,'Расчет эффективности'!$D52,'Основной лист'!$J:$J,'Расчет эффективности'!$C52)*$E$11*$G52</f>
        <v>0</v>
      </c>
      <c r="AC52" s="41">
        <f ca="1">SUMIFS('Основной лист'!AL:AL,'Основной лист'!$D:$D,'Расчет эффективности'!$D52,'Основной лист'!$J:$J,'Расчет эффективности'!$C52)*$E$11*$G52</f>
        <v>0</v>
      </c>
      <c r="AD52" s="41">
        <f ca="1">SUMIFS('Основной лист'!AM:AM,'Основной лист'!$D:$D,'Расчет эффективности'!$D52,'Основной лист'!$J:$J,'Расчет эффективности'!$C52)*$E$11*$G52</f>
        <v>0</v>
      </c>
      <c r="AE52" s="41">
        <f ca="1">SUMIFS('Основной лист'!AN:AN,'Основной лист'!$D:$D,'Расчет эффективности'!$D52,'Основной лист'!$J:$J,'Расчет эффективности'!$C52)*$E$11*$G52</f>
        <v>0</v>
      </c>
      <c r="AF52" s="41">
        <f ca="1">SUMIFS('Основной лист'!AO:AO,'Основной лист'!$D:$D,'Расчет эффективности'!$D52,'Основной лист'!$J:$J,'Расчет эффективности'!$C52)*$E$11*$G52</f>
        <v>0</v>
      </c>
      <c r="AG52" s="41">
        <f ca="1">SUMIFS('Основной лист'!AP:AP,'Основной лист'!$D:$D,'Расчет эффективности'!$D52,'Основной лист'!$J:$J,'Расчет эффективности'!$C52)*$E$11*$G52</f>
        <v>0</v>
      </c>
      <c r="AH52" s="41">
        <f ca="1">SUMIFS('Основной лист'!AQ:AQ,'Основной лист'!$D:$D,'Расчет эффективности'!$D52,'Основной лист'!$J:$J,'Расчет эффективности'!$C52)*$E$11*$G52</f>
        <v>0</v>
      </c>
      <c r="AI52" s="41">
        <f ca="1">SUMIFS('Основной лист'!AR:AR,'Основной лист'!$D:$D,'Расчет эффективности'!$D52,'Основной лист'!$J:$J,'Расчет эффективности'!$C52)*$E$11*$G52</f>
        <v>0</v>
      </c>
      <c r="AJ52" s="41">
        <f ca="1">SUMIFS('Основной лист'!AS:AS,'Основной лист'!$D:$D,'Расчет эффективности'!$D52,'Основной лист'!$J:$J,'Расчет эффективности'!$C52)*$E$11*$G52</f>
        <v>0</v>
      </c>
      <c r="AK52" s="41">
        <f ca="1">SUMIFS('Основной лист'!AT:AT,'Основной лист'!$D:$D,'Расчет эффективности'!$D52,'Основной лист'!$J:$J,'Расчет эффективности'!$C52)*$E$11*$G52</f>
        <v>0</v>
      </c>
      <c r="AL52" s="41">
        <f ca="1">SUMIFS('Основной лист'!AU:AU,'Основной лист'!$D:$D,'Расчет эффективности'!$D52,'Основной лист'!$J:$J,'Расчет эффективности'!$C52)*$E$11*$G52</f>
        <v>0</v>
      </c>
      <c r="AM52" s="41">
        <f ca="1">SUMIFS('Основной лист'!AV:AV,'Основной лист'!$D:$D,'Расчет эффективности'!$D52,'Основной лист'!$J:$J,'Расчет эффективности'!$C52)*$E$11*$G52</f>
        <v>0</v>
      </c>
      <c r="AN52" s="41">
        <f ca="1">SUMIFS('Основной лист'!AW:AW,'Основной лист'!$D:$D,'Расчет эффективности'!$D52,'Основной лист'!$J:$J,'Расчет эффективности'!$C52)*$E$11*$G52</f>
        <v>0</v>
      </c>
      <c r="AO52" s="41">
        <f ca="1">SUMIFS('Основной лист'!AX:AX,'Основной лист'!$D:$D,'Расчет эффективности'!$D52,'Основной лист'!$J:$J,'Расчет эффективности'!$C52)*$E$11*$G52</f>
        <v>0</v>
      </c>
      <c r="AP52" s="41">
        <f ca="1">SUMIFS('Основной лист'!AY:AY,'Основной лист'!$D:$D,'Расчет эффективности'!$D52,'Основной лист'!$J:$J,'Расчет эффективности'!$C52)*$E$11*$G52</f>
        <v>0</v>
      </c>
      <c r="AQ52" s="41">
        <f ca="1">SUMIFS('Основной лист'!AZ:AZ,'Основной лист'!$D:$D,'Расчет эффективности'!$D52,'Основной лист'!$J:$J,'Расчет эффективности'!$C52)*$E$11*$G52</f>
        <v>0</v>
      </c>
      <c r="AR52" s="41"/>
      <c r="AS52" s="402">
        <f t="shared" ca="1" si="4"/>
        <v>1544.8374312370436</v>
      </c>
    </row>
    <row r="53" spans="2:45" outlineLevel="1">
      <c r="C53" t="str">
        <f t="shared" ref="C53:C65" si="9">IF(D53&lt;&gt;0,C52,"")</f>
        <v>UMV</v>
      </c>
      <c r="D53" t="str">
        <f t="array" ref="D53">IFERROR(INDEX('Основной лист'!$D$2:$D$479, MATCH(0, COUNTIF($D$51:D52,'Основной лист'!$D$2:$D$479), 0)), "")</f>
        <v>АТЛАС 2</v>
      </c>
      <c r="E53" s="4" t="str">
        <f t="shared" si="6"/>
        <v>млн руб.</v>
      </c>
      <c r="G53" s="4">
        <f t="shared" si="8"/>
        <v>1</v>
      </c>
      <c r="I53" s="41">
        <f>SUMIFS('Основной лист'!R:R,'Основной лист'!$D:$D,'Расчет эффективности'!$D53,'Основной лист'!$J:$J,'Расчет эффективности'!$C53)*$E$11*$G53</f>
        <v>0</v>
      </c>
      <c r="J53" s="41">
        <f ca="1">SUMIFS('Основной лист'!S:S,'Основной лист'!$D:$D,'Расчет эффективности'!$D53,'Основной лист'!$J:$J,'Расчет эффективности'!$C53)*$E$11*$G53</f>
        <v>0</v>
      </c>
      <c r="K53" s="41">
        <f ca="1">SUMIFS('Основной лист'!T:T,'Основной лист'!$D:$D,'Расчет эффективности'!$D53,'Основной лист'!$J:$J,'Расчет эффективности'!$C53)*$E$11*$G53</f>
        <v>0</v>
      </c>
      <c r="L53" s="41">
        <f ca="1">SUMIFS('Основной лист'!U:U,'Основной лист'!$D:$D,'Расчет эффективности'!$D53,'Основной лист'!$J:$J,'Расчет эффективности'!$C53)*$E$11*$G53</f>
        <v>0</v>
      </c>
      <c r="M53" s="41">
        <f ca="1">SUMIFS('Основной лист'!V:V,'Основной лист'!$D:$D,'Расчет эффективности'!$D53,'Основной лист'!$J:$J,'Расчет эффективности'!$C53)*$E$11*$G53</f>
        <v>0</v>
      </c>
      <c r="N53" s="41">
        <f ca="1">SUMIFS('Основной лист'!W:W,'Основной лист'!$D:$D,'Расчет эффективности'!$D53,'Основной лист'!$J:$J,'Расчет эффективности'!$C53)*$E$11*$G53</f>
        <v>0</v>
      </c>
      <c r="O53" s="41">
        <f ca="1">SUMIFS('Основной лист'!X:X,'Основной лист'!$D:$D,'Расчет эффективности'!$D53,'Основной лист'!$J:$J,'Расчет эффективности'!$C53)*$E$11*$G53</f>
        <v>0</v>
      </c>
      <c r="P53" s="41">
        <f ca="1">SUMIFS('Основной лист'!Y:Y,'Основной лист'!$D:$D,'Расчет эффективности'!$D53,'Основной лист'!$J:$J,'Расчет эффективности'!$C53)*$E$11*$G53</f>
        <v>0</v>
      </c>
      <c r="Q53" s="41">
        <f ca="1">SUMIFS('Основной лист'!Z:Z,'Основной лист'!$D:$D,'Расчет эффективности'!$D53,'Основной лист'!$J:$J,'Расчет эффективности'!$C53)*$E$11*$G53</f>
        <v>0</v>
      </c>
      <c r="R53" s="41">
        <f ca="1">SUMIFS('Основной лист'!AA:AA,'Основной лист'!$D:$D,'Расчет эффективности'!$D53,'Основной лист'!$J:$J,'Расчет эффективности'!$C53)*$E$11*$G53</f>
        <v>0</v>
      </c>
      <c r="S53" s="41">
        <f ca="1">SUMIFS('Основной лист'!AB:AB,'Основной лист'!$D:$D,'Расчет эффективности'!$D53,'Основной лист'!$J:$J,'Расчет эффективности'!$C53)*$E$11*$G53</f>
        <v>0</v>
      </c>
      <c r="T53" s="41">
        <f ca="1">SUMIFS('Основной лист'!AC:AC,'Основной лист'!$D:$D,'Расчет эффективности'!$D53,'Основной лист'!$J:$J,'Расчет эффективности'!$C53)*$E$11*$G53</f>
        <v>0</v>
      </c>
      <c r="U53" s="41">
        <f ca="1">SUMIFS('Основной лист'!AD:AD,'Основной лист'!$D:$D,'Расчет эффективности'!$D53,'Основной лист'!$J:$J,'Расчет эффективности'!$C53)*$E$11*$G53</f>
        <v>0</v>
      </c>
      <c r="V53" s="41">
        <f ca="1">SUMIFS('Основной лист'!AE:AE,'Основной лист'!$D:$D,'Расчет эффективности'!$D53,'Основной лист'!$J:$J,'Расчет эффективности'!$C53)*$E$11*$G53</f>
        <v>0</v>
      </c>
      <c r="W53" s="41">
        <f ca="1">SUMIFS('Основной лист'!AF:AF,'Основной лист'!$D:$D,'Расчет эффективности'!$D53,'Основной лист'!$J:$J,'Расчет эффективности'!$C53)*$E$11*$G53</f>
        <v>0</v>
      </c>
      <c r="X53" s="41">
        <f ca="1">SUMIFS('Основной лист'!AG:AG,'Основной лист'!$D:$D,'Расчет эффективности'!$D53,'Основной лист'!$J:$J,'Расчет эффективности'!$C53)*$E$11*$G53</f>
        <v>0</v>
      </c>
      <c r="Y53" s="41">
        <f ca="1">SUMIFS('Основной лист'!AH:AH,'Основной лист'!$D:$D,'Расчет эффективности'!$D53,'Основной лист'!$J:$J,'Расчет эффективности'!$C53)*$E$11*$G53</f>
        <v>0</v>
      </c>
      <c r="Z53" s="41">
        <f ca="1">SUMIFS('Основной лист'!AI:AI,'Основной лист'!$D:$D,'Расчет эффективности'!$D53,'Основной лист'!$J:$J,'Расчет эффективности'!$C53)*$E$11*$G53</f>
        <v>0</v>
      </c>
      <c r="AA53" s="41">
        <f ca="1">SUMIFS('Основной лист'!AJ:AJ,'Основной лист'!$D:$D,'Расчет эффективности'!$D53,'Основной лист'!$J:$J,'Расчет эффективности'!$C53)*$E$11*$G53</f>
        <v>0</v>
      </c>
      <c r="AB53" s="41">
        <f ca="1">SUMIFS('Основной лист'!AK:AK,'Основной лист'!$D:$D,'Расчет эффективности'!$D53,'Основной лист'!$J:$J,'Расчет эффективности'!$C53)*$E$11*$G53</f>
        <v>0</v>
      </c>
      <c r="AC53" s="41">
        <f ca="1">SUMIFS('Основной лист'!AL:AL,'Основной лист'!$D:$D,'Расчет эффективности'!$D53,'Основной лист'!$J:$J,'Расчет эффективности'!$C53)*$E$11*$G53</f>
        <v>0</v>
      </c>
      <c r="AD53" s="41">
        <f ca="1">SUMIFS('Основной лист'!AM:AM,'Основной лист'!$D:$D,'Расчет эффективности'!$D53,'Основной лист'!$J:$J,'Расчет эффективности'!$C53)*$E$11*$G53</f>
        <v>0</v>
      </c>
      <c r="AE53" s="41">
        <f ca="1">SUMIFS('Основной лист'!AN:AN,'Основной лист'!$D:$D,'Расчет эффективности'!$D53,'Основной лист'!$J:$J,'Расчет эффективности'!$C53)*$E$11*$G53</f>
        <v>0</v>
      </c>
      <c r="AF53" s="41">
        <f ca="1">SUMIFS('Основной лист'!AO:AO,'Основной лист'!$D:$D,'Расчет эффективности'!$D53,'Основной лист'!$J:$J,'Расчет эффективности'!$C53)*$E$11*$G53</f>
        <v>0</v>
      </c>
      <c r="AG53" s="41">
        <f ca="1">SUMIFS('Основной лист'!AP:AP,'Основной лист'!$D:$D,'Расчет эффективности'!$D53,'Основной лист'!$J:$J,'Расчет эффективности'!$C53)*$E$11*$G53</f>
        <v>0</v>
      </c>
      <c r="AH53" s="41">
        <f ca="1">SUMIFS('Основной лист'!AQ:AQ,'Основной лист'!$D:$D,'Расчет эффективности'!$D53,'Основной лист'!$J:$J,'Расчет эффективности'!$C53)*$E$11*$G53</f>
        <v>0</v>
      </c>
      <c r="AI53" s="41">
        <f ca="1">SUMIFS('Основной лист'!AR:AR,'Основной лист'!$D:$D,'Расчет эффективности'!$D53,'Основной лист'!$J:$J,'Расчет эффективности'!$C53)*$E$11*$G53</f>
        <v>0</v>
      </c>
      <c r="AJ53" s="41">
        <f ca="1">SUMIFS('Основной лист'!AS:AS,'Основной лист'!$D:$D,'Расчет эффективности'!$D53,'Основной лист'!$J:$J,'Расчет эффективности'!$C53)*$E$11*$G53</f>
        <v>0</v>
      </c>
      <c r="AK53" s="41">
        <f ca="1">SUMIFS('Основной лист'!AT:AT,'Основной лист'!$D:$D,'Расчет эффективности'!$D53,'Основной лист'!$J:$J,'Расчет эффективности'!$C53)*$E$11*$G53</f>
        <v>0</v>
      </c>
      <c r="AL53" s="41">
        <f ca="1">SUMIFS('Основной лист'!AU:AU,'Основной лист'!$D:$D,'Расчет эффективности'!$D53,'Основной лист'!$J:$J,'Расчет эффективности'!$C53)*$E$11*$G53</f>
        <v>0</v>
      </c>
      <c r="AM53" s="41">
        <f ca="1">SUMIFS('Основной лист'!AV:AV,'Основной лист'!$D:$D,'Расчет эффективности'!$D53,'Основной лист'!$J:$J,'Расчет эффективности'!$C53)*$E$11*$G53</f>
        <v>0</v>
      </c>
      <c r="AN53" s="41">
        <f ca="1">SUMIFS('Основной лист'!AW:AW,'Основной лист'!$D:$D,'Расчет эффективности'!$D53,'Основной лист'!$J:$J,'Расчет эффективности'!$C53)*$E$11*$G53</f>
        <v>0</v>
      </c>
      <c r="AO53" s="41">
        <f ca="1">SUMIFS('Основной лист'!AX:AX,'Основной лист'!$D:$D,'Расчет эффективности'!$D53,'Основной лист'!$J:$J,'Расчет эффективности'!$C53)*$E$11*$G53</f>
        <v>0</v>
      </c>
      <c r="AP53" s="41">
        <f ca="1">SUMIFS('Основной лист'!AY:AY,'Основной лист'!$D:$D,'Расчет эффективности'!$D53,'Основной лист'!$J:$J,'Расчет эффективности'!$C53)*$E$11*$G53</f>
        <v>0</v>
      </c>
      <c r="AQ53" s="41">
        <f ca="1">SUMIFS('Основной лист'!AZ:AZ,'Основной лист'!$D:$D,'Расчет эффективности'!$D53,'Основной лист'!$J:$J,'Расчет эффективности'!$C53)*$E$11*$G53</f>
        <v>0</v>
      </c>
      <c r="AR53" s="41"/>
      <c r="AS53" s="402">
        <f t="shared" ca="1" si="4"/>
        <v>0</v>
      </c>
    </row>
    <row r="54" spans="2:45" outlineLevel="1">
      <c r="C54" t="str">
        <f t="shared" si="9"/>
        <v>UMV</v>
      </c>
      <c r="D54" t="str">
        <f t="array" ref="D54">IFERROR(INDEX('Основной лист'!$D$2:$D$479, MATCH(0, COUNTIF($D$51:D53,'Основной лист'!$D$2:$D$479), 0)), "")</f>
        <v>Внедрение инструмента для проведения бенчмаркинга БРД</v>
      </c>
      <c r="E54" s="4" t="str">
        <f t="shared" si="6"/>
        <v>млн руб.</v>
      </c>
      <c r="G54" s="4">
        <f t="shared" si="8"/>
        <v>1</v>
      </c>
      <c r="I54" s="41">
        <f>SUMIFS('Основной лист'!R:R,'Основной лист'!$D:$D,'Расчет эффективности'!$D54,'Основной лист'!$J:$J,'Расчет эффективности'!$C54)*$E$11*$G54</f>
        <v>0</v>
      </c>
      <c r="J54" s="41">
        <f ca="1">SUMIFS('Основной лист'!S:S,'Основной лист'!$D:$D,'Расчет эффективности'!$D54,'Основной лист'!$J:$J,'Расчет эффективности'!$C54)*$E$11*$G54</f>
        <v>0</v>
      </c>
      <c r="K54" s="41">
        <f ca="1">SUMIFS('Основной лист'!T:T,'Основной лист'!$D:$D,'Расчет эффективности'!$D54,'Основной лист'!$J:$J,'Расчет эффективности'!$C54)*$E$11*$G54</f>
        <v>0</v>
      </c>
      <c r="L54" s="41">
        <f ca="1">SUMIFS('Основной лист'!U:U,'Основной лист'!$D:$D,'Расчет эффективности'!$D54,'Основной лист'!$J:$J,'Расчет эффективности'!$C54)*$E$11*$G54</f>
        <v>0</v>
      </c>
      <c r="M54" s="41">
        <f ca="1">SUMIFS('Основной лист'!V:V,'Основной лист'!$D:$D,'Расчет эффективности'!$D54,'Основной лист'!$J:$J,'Расчет эффективности'!$C54)*$E$11*$G54</f>
        <v>0</v>
      </c>
      <c r="N54" s="41">
        <f ca="1">SUMIFS('Основной лист'!W:W,'Основной лист'!$D:$D,'Расчет эффективности'!$D54,'Основной лист'!$J:$J,'Расчет эффективности'!$C54)*$E$11*$G54</f>
        <v>0</v>
      </c>
      <c r="O54" s="41">
        <f ca="1">SUMIFS('Основной лист'!X:X,'Основной лист'!$D:$D,'Расчет эффективности'!$D54,'Основной лист'!$J:$J,'Расчет эффективности'!$C54)*$E$11*$G54</f>
        <v>0</v>
      </c>
      <c r="P54" s="41">
        <f ca="1">SUMIFS('Основной лист'!Y:Y,'Основной лист'!$D:$D,'Расчет эффективности'!$D54,'Основной лист'!$J:$J,'Расчет эффективности'!$C54)*$E$11*$G54</f>
        <v>0</v>
      </c>
      <c r="Q54" s="41">
        <f ca="1">SUMIFS('Основной лист'!Z:Z,'Основной лист'!$D:$D,'Расчет эффективности'!$D54,'Основной лист'!$J:$J,'Расчет эффективности'!$C54)*$E$11*$G54</f>
        <v>0</v>
      </c>
      <c r="R54" s="41">
        <f ca="1">SUMIFS('Основной лист'!AA:AA,'Основной лист'!$D:$D,'Расчет эффективности'!$D54,'Основной лист'!$J:$J,'Расчет эффективности'!$C54)*$E$11*$G54</f>
        <v>0</v>
      </c>
      <c r="S54" s="41">
        <f ca="1">SUMIFS('Основной лист'!AB:AB,'Основной лист'!$D:$D,'Расчет эффективности'!$D54,'Основной лист'!$J:$J,'Расчет эффективности'!$C54)*$E$11*$G54</f>
        <v>0</v>
      </c>
      <c r="T54" s="41">
        <f ca="1">SUMIFS('Основной лист'!AC:AC,'Основной лист'!$D:$D,'Расчет эффективности'!$D54,'Основной лист'!$J:$J,'Расчет эффективности'!$C54)*$E$11*$G54</f>
        <v>0</v>
      </c>
      <c r="U54" s="41">
        <f ca="1">SUMIFS('Основной лист'!AD:AD,'Основной лист'!$D:$D,'Расчет эффективности'!$D54,'Основной лист'!$J:$J,'Расчет эффективности'!$C54)*$E$11*$G54</f>
        <v>0</v>
      </c>
      <c r="V54" s="41">
        <f ca="1">SUMIFS('Основной лист'!AE:AE,'Основной лист'!$D:$D,'Расчет эффективности'!$D54,'Основной лист'!$J:$J,'Расчет эффективности'!$C54)*$E$11*$G54</f>
        <v>0</v>
      </c>
      <c r="W54" s="41">
        <f ca="1">SUMIFS('Основной лист'!AF:AF,'Основной лист'!$D:$D,'Расчет эффективности'!$D54,'Основной лист'!$J:$J,'Расчет эффективности'!$C54)*$E$11*$G54</f>
        <v>0</v>
      </c>
      <c r="X54" s="41">
        <f ca="1">SUMIFS('Основной лист'!AG:AG,'Основной лист'!$D:$D,'Расчет эффективности'!$D54,'Основной лист'!$J:$J,'Расчет эффективности'!$C54)*$E$11*$G54</f>
        <v>0</v>
      </c>
      <c r="Y54" s="41">
        <f ca="1">SUMIFS('Основной лист'!AH:AH,'Основной лист'!$D:$D,'Расчет эффективности'!$D54,'Основной лист'!$J:$J,'Расчет эффективности'!$C54)*$E$11*$G54</f>
        <v>0</v>
      </c>
      <c r="Z54" s="41">
        <f ca="1">SUMIFS('Основной лист'!AI:AI,'Основной лист'!$D:$D,'Расчет эффективности'!$D54,'Основной лист'!$J:$J,'Расчет эффективности'!$C54)*$E$11*$G54</f>
        <v>0</v>
      </c>
      <c r="AA54" s="41">
        <f ca="1">SUMIFS('Основной лист'!AJ:AJ,'Основной лист'!$D:$D,'Расчет эффективности'!$D54,'Основной лист'!$J:$J,'Расчет эффективности'!$C54)*$E$11*$G54</f>
        <v>0</v>
      </c>
      <c r="AB54" s="41">
        <f ca="1">SUMIFS('Основной лист'!AK:AK,'Основной лист'!$D:$D,'Расчет эффективности'!$D54,'Основной лист'!$J:$J,'Расчет эффективности'!$C54)*$E$11*$G54</f>
        <v>0</v>
      </c>
      <c r="AC54" s="41">
        <f ca="1">SUMIFS('Основной лист'!AL:AL,'Основной лист'!$D:$D,'Расчет эффективности'!$D54,'Основной лист'!$J:$J,'Расчет эффективности'!$C54)*$E$11*$G54</f>
        <v>0</v>
      </c>
      <c r="AD54" s="41">
        <f ca="1">SUMIFS('Основной лист'!AM:AM,'Основной лист'!$D:$D,'Расчет эффективности'!$D54,'Основной лист'!$J:$J,'Расчет эффективности'!$C54)*$E$11*$G54</f>
        <v>0</v>
      </c>
      <c r="AE54" s="41">
        <f ca="1">SUMIFS('Основной лист'!AN:AN,'Основной лист'!$D:$D,'Расчет эффективности'!$D54,'Основной лист'!$J:$J,'Расчет эффективности'!$C54)*$E$11*$G54</f>
        <v>0</v>
      </c>
      <c r="AF54" s="41">
        <f ca="1">SUMIFS('Основной лист'!AO:AO,'Основной лист'!$D:$D,'Расчет эффективности'!$D54,'Основной лист'!$J:$J,'Расчет эффективности'!$C54)*$E$11*$G54</f>
        <v>0</v>
      </c>
      <c r="AG54" s="41">
        <f ca="1">SUMIFS('Основной лист'!AP:AP,'Основной лист'!$D:$D,'Расчет эффективности'!$D54,'Основной лист'!$J:$J,'Расчет эффективности'!$C54)*$E$11*$G54</f>
        <v>0</v>
      </c>
      <c r="AH54" s="41">
        <f ca="1">SUMIFS('Основной лист'!AQ:AQ,'Основной лист'!$D:$D,'Расчет эффективности'!$D54,'Основной лист'!$J:$J,'Расчет эффективности'!$C54)*$E$11*$G54</f>
        <v>0</v>
      </c>
      <c r="AI54" s="41">
        <f ca="1">SUMIFS('Основной лист'!AR:AR,'Основной лист'!$D:$D,'Расчет эффективности'!$D54,'Основной лист'!$J:$J,'Расчет эффективности'!$C54)*$E$11*$G54</f>
        <v>0</v>
      </c>
      <c r="AJ54" s="41">
        <f ca="1">SUMIFS('Основной лист'!AS:AS,'Основной лист'!$D:$D,'Расчет эффективности'!$D54,'Основной лист'!$J:$J,'Расчет эффективности'!$C54)*$E$11*$G54</f>
        <v>0</v>
      </c>
      <c r="AK54" s="41">
        <f ca="1">SUMIFS('Основной лист'!AT:AT,'Основной лист'!$D:$D,'Расчет эффективности'!$D54,'Основной лист'!$J:$J,'Расчет эффективности'!$C54)*$E$11*$G54</f>
        <v>0</v>
      </c>
      <c r="AL54" s="41">
        <f ca="1">SUMIFS('Основной лист'!AU:AU,'Основной лист'!$D:$D,'Расчет эффективности'!$D54,'Основной лист'!$J:$J,'Расчет эффективности'!$C54)*$E$11*$G54</f>
        <v>0</v>
      </c>
      <c r="AM54" s="41">
        <f ca="1">SUMIFS('Основной лист'!AV:AV,'Основной лист'!$D:$D,'Расчет эффективности'!$D54,'Основной лист'!$J:$J,'Расчет эффективности'!$C54)*$E$11*$G54</f>
        <v>0</v>
      </c>
      <c r="AN54" s="41">
        <f ca="1">SUMIFS('Основной лист'!AW:AW,'Основной лист'!$D:$D,'Расчет эффективности'!$D54,'Основной лист'!$J:$J,'Расчет эффективности'!$C54)*$E$11*$G54</f>
        <v>0</v>
      </c>
      <c r="AO54" s="41">
        <f ca="1">SUMIFS('Основной лист'!AX:AX,'Основной лист'!$D:$D,'Расчет эффективности'!$D54,'Основной лист'!$J:$J,'Расчет эффективности'!$C54)*$E$11*$G54</f>
        <v>0</v>
      </c>
      <c r="AP54" s="41">
        <f ca="1">SUMIFS('Основной лист'!AY:AY,'Основной лист'!$D:$D,'Расчет эффективности'!$D54,'Основной лист'!$J:$J,'Расчет эффективности'!$C54)*$E$11*$G54</f>
        <v>0</v>
      </c>
      <c r="AQ54" s="41">
        <f ca="1">SUMIFS('Основной лист'!AZ:AZ,'Основной лист'!$D:$D,'Расчет эффективности'!$D54,'Основной лист'!$J:$J,'Расчет эффективности'!$C54)*$E$11*$G54</f>
        <v>0</v>
      </c>
      <c r="AR54" s="41"/>
      <c r="AS54" s="402">
        <f t="shared" ca="1" si="4"/>
        <v>0</v>
      </c>
    </row>
    <row r="55" spans="2:45" outlineLevel="1">
      <c r="C55" t="str">
        <f t="shared" si="9"/>
        <v>UMV</v>
      </c>
      <c r="D55" t="str">
        <f t="array" ref="D55">IFERROR(INDEX('Основной лист'!$D$2:$D$479, MATCH(0, COUNTIF($D$51:D54,'Основной лист'!$D$2:$D$479), 0)), "")</f>
        <v>Гибкая финансово-экономическая модель БРД</v>
      </c>
      <c r="E55" s="4" t="str">
        <f t="shared" si="6"/>
        <v>млн руб.</v>
      </c>
      <c r="G55" s="4">
        <f t="shared" si="8"/>
        <v>1</v>
      </c>
      <c r="I55" s="41">
        <f>SUMIFS('Основной лист'!R:R,'Основной лист'!$D:$D,'Расчет эффективности'!$D55,'Основной лист'!$J:$J,'Расчет эффективности'!$C55)*$E$11*$G55</f>
        <v>0</v>
      </c>
      <c r="J55" s="41">
        <f>SUMIFS('Основной лист'!S:S,'Основной лист'!$D:$D,'Расчет эффективности'!$D55,'Основной лист'!$J:$J,'Расчет эффективности'!$C55)*$E$11*$G55</f>
        <v>0</v>
      </c>
      <c r="K55" s="41">
        <f>SUMIFS('Основной лист'!T:T,'Основной лист'!$D:$D,'Расчет эффективности'!$D55,'Основной лист'!$J:$J,'Расчет эффективности'!$C55)*$E$11*$G55</f>
        <v>0</v>
      </c>
      <c r="L55" s="41">
        <f>SUMIFS('Основной лист'!U:U,'Основной лист'!$D:$D,'Расчет эффективности'!$D55,'Основной лист'!$J:$J,'Расчет эффективности'!$C55)*$E$11*$G55</f>
        <v>0</v>
      </c>
      <c r="M55" s="41">
        <f>SUMIFS('Основной лист'!V:V,'Основной лист'!$D:$D,'Расчет эффективности'!$D55,'Основной лист'!$J:$J,'Расчет эффективности'!$C55)*$E$11*$G55</f>
        <v>0</v>
      </c>
      <c r="N55" s="41">
        <f>SUMIFS('Основной лист'!W:W,'Основной лист'!$D:$D,'Расчет эффективности'!$D55,'Основной лист'!$J:$J,'Расчет эффективности'!$C55)*$E$11*$G55</f>
        <v>0</v>
      </c>
      <c r="O55" s="41">
        <f>SUMIFS('Основной лист'!X:X,'Основной лист'!$D:$D,'Расчет эффективности'!$D55,'Основной лист'!$J:$J,'Расчет эффективности'!$C55)*$E$11*$G55</f>
        <v>0</v>
      </c>
      <c r="P55" s="41">
        <f>SUMIFS('Основной лист'!Y:Y,'Основной лист'!$D:$D,'Расчет эффективности'!$D55,'Основной лист'!$J:$J,'Расчет эффективности'!$C55)*$E$11*$G55</f>
        <v>0</v>
      </c>
      <c r="Q55" s="41">
        <f>SUMIFS('Основной лист'!Z:Z,'Основной лист'!$D:$D,'Расчет эффективности'!$D55,'Основной лист'!$J:$J,'Расчет эффективности'!$C55)*$E$11*$G55</f>
        <v>0</v>
      </c>
      <c r="R55" s="41">
        <f>SUMIFS('Основной лист'!AA:AA,'Основной лист'!$D:$D,'Расчет эффективности'!$D55,'Основной лист'!$J:$J,'Расчет эффективности'!$C55)*$E$11*$G55</f>
        <v>0</v>
      </c>
      <c r="S55" s="41">
        <f>SUMIFS('Основной лист'!AB:AB,'Основной лист'!$D:$D,'Расчет эффективности'!$D55,'Основной лист'!$J:$J,'Расчет эффективности'!$C55)*$E$11*$G55</f>
        <v>0</v>
      </c>
      <c r="T55" s="41">
        <f>SUMIFS('Основной лист'!AC:AC,'Основной лист'!$D:$D,'Расчет эффективности'!$D55,'Основной лист'!$J:$J,'Расчет эффективности'!$C55)*$E$11*$G55</f>
        <v>0</v>
      </c>
      <c r="U55" s="41">
        <f>SUMIFS('Основной лист'!AD:AD,'Основной лист'!$D:$D,'Расчет эффективности'!$D55,'Основной лист'!$J:$J,'Расчет эффективности'!$C55)*$E$11*$G55</f>
        <v>0</v>
      </c>
      <c r="V55" s="41">
        <f>SUMIFS('Основной лист'!AE:AE,'Основной лист'!$D:$D,'Расчет эффективности'!$D55,'Основной лист'!$J:$J,'Расчет эффективности'!$C55)*$E$11*$G55</f>
        <v>0</v>
      </c>
      <c r="W55" s="41">
        <f>SUMIFS('Основной лист'!AF:AF,'Основной лист'!$D:$D,'Расчет эффективности'!$D55,'Основной лист'!$J:$J,'Расчет эффективности'!$C55)*$E$11*$G55</f>
        <v>0</v>
      </c>
      <c r="X55" s="41">
        <f>SUMIFS('Основной лист'!AG:AG,'Основной лист'!$D:$D,'Расчет эффективности'!$D55,'Основной лист'!$J:$J,'Расчет эффективности'!$C55)*$E$11*$G55</f>
        <v>0</v>
      </c>
      <c r="Y55" s="41">
        <f>SUMIFS('Основной лист'!AH:AH,'Основной лист'!$D:$D,'Расчет эффективности'!$D55,'Основной лист'!$J:$J,'Расчет эффективности'!$C55)*$E$11*$G55</f>
        <v>0</v>
      </c>
      <c r="Z55" s="41">
        <f>SUMIFS('Основной лист'!AI:AI,'Основной лист'!$D:$D,'Расчет эффективности'!$D55,'Основной лист'!$J:$J,'Расчет эффективности'!$C55)*$E$11*$G55</f>
        <v>0</v>
      </c>
      <c r="AA55" s="41">
        <f>SUMIFS('Основной лист'!AJ:AJ,'Основной лист'!$D:$D,'Расчет эффективности'!$D55,'Основной лист'!$J:$J,'Расчет эффективности'!$C55)*$E$11*$G55</f>
        <v>0</v>
      </c>
      <c r="AB55" s="41">
        <f>SUMIFS('Основной лист'!AK:AK,'Основной лист'!$D:$D,'Расчет эффективности'!$D55,'Основной лист'!$J:$J,'Расчет эффективности'!$C55)*$E$11*$G55</f>
        <v>0</v>
      </c>
      <c r="AC55" s="41">
        <f>SUMIFS('Основной лист'!AL:AL,'Основной лист'!$D:$D,'Расчет эффективности'!$D55,'Основной лист'!$J:$J,'Расчет эффективности'!$C55)*$E$11*$G55</f>
        <v>0</v>
      </c>
      <c r="AD55" s="41">
        <f>SUMIFS('Основной лист'!AM:AM,'Основной лист'!$D:$D,'Расчет эффективности'!$D55,'Основной лист'!$J:$J,'Расчет эффективности'!$C55)*$E$11*$G55</f>
        <v>0</v>
      </c>
      <c r="AE55" s="41">
        <f>SUMIFS('Основной лист'!AN:AN,'Основной лист'!$D:$D,'Расчет эффективности'!$D55,'Основной лист'!$J:$J,'Расчет эффективности'!$C55)*$E$11*$G55</f>
        <v>0</v>
      </c>
      <c r="AF55" s="41">
        <f>SUMIFS('Основной лист'!AO:AO,'Основной лист'!$D:$D,'Расчет эффективности'!$D55,'Основной лист'!$J:$J,'Расчет эффективности'!$C55)*$E$11*$G55</f>
        <v>0</v>
      </c>
      <c r="AG55" s="41">
        <f>SUMIFS('Основной лист'!AP:AP,'Основной лист'!$D:$D,'Расчет эффективности'!$D55,'Основной лист'!$J:$J,'Расчет эффективности'!$C55)*$E$11*$G55</f>
        <v>0</v>
      </c>
      <c r="AH55" s="41">
        <f>SUMIFS('Основной лист'!AQ:AQ,'Основной лист'!$D:$D,'Расчет эффективности'!$D55,'Основной лист'!$J:$J,'Расчет эффективности'!$C55)*$E$11*$G55</f>
        <v>0</v>
      </c>
      <c r="AI55" s="41">
        <f>SUMIFS('Основной лист'!AR:AR,'Основной лист'!$D:$D,'Расчет эффективности'!$D55,'Основной лист'!$J:$J,'Расчет эффективности'!$C55)*$E$11*$G55</f>
        <v>0</v>
      </c>
      <c r="AJ55" s="41">
        <f>SUMIFS('Основной лист'!AS:AS,'Основной лист'!$D:$D,'Расчет эффективности'!$D55,'Основной лист'!$J:$J,'Расчет эффективности'!$C55)*$E$11*$G55</f>
        <v>0</v>
      </c>
      <c r="AK55" s="41">
        <f>SUMIFS('Основной лист'!AT:AT,'Основной лист'!$D:$D,'Расчет эффективности'!$D55,'Основной лист'!$J:$J,'Расчет эффективности'!$C55)*$E$11*$G55</f>
        <v>0</v>
      </c>
      <c r="AL55" s="41">
        <f>SUMIFS('Основной лист'!AU:AU,'Основной лист'!$D:$D,'Расчет эффективности'!$D55,'Основной лист'!$J:$J,'Расчет эффективности'!$C55)*$E$11*$G55</f>
        <v>0</v>
      </c>
      <c r="AM55" s="41">
        <f>SUMIFS('Основной лист'!AV:AV,'Основной лист'!$D:$D,'Расчет эффективности'!$D55,'Основной лист'!$J:$J,'Расчет эффективности'!$C55)*$E$11*$G55</f>
        <v>0</v>
      </c>
      <c r="AN55" s="41">
        <f>SUMIFS('Основной лист'!AW:AW,'Основной лист'!$D:$D,'Расчет эффективности'!$D55,'Основной лист'!$J:$J,'Расчет эффективности'!$C55)*$E$11*$G55</f>
        <v>0</v>
      </c>
      <c r="AO55" s="41">
        <f>SUMIFS('Основной лист'!AX:AX,'Основной лист'!$D:$D,'Расчет эффективности'!$D55,'Основной лист'!$J:$J,'Расчет эффективности'!$C55)*$E$11*$G55</f>
        <v>0</v>
      </c>
      <c r="AP55" s="41">
        <f>SUMIFS('Основной лист'!AY:AY,'Основной лист'!$D:$D,'Расчет эффективности'!$D55,'Основной лист'!$J:$J,'Расчет эффективности'!$C55)*$E$11*$G55</f>
        <v>0</v>
      </c>
      <c r="AQ55" s="41">
        <f>SUMIFS('Основной лист'!AZ:AZ,'Основной лист'!$D:$D,'Расчет эффективности'!$D55,'Основной лист'!$J:$J,'Расчет эффективности'!$C55)*$E$11*$G55</f>
        <v>0</v>
      </c>
      <c r="AR55" s="41"/>
      <c r="AS55" s="402">
        <f t="shared" si="4"/>
        <v>0</v>
      </c>
    </row>
    <row r="56" spans="2:45" outlineLevel="1">
      <c r="C56" t="str">
        <f t="shared" si="9"/>
        <v>UMV</v>
      </c>
      <c r="D56" t="str">
        <f t="array" ref="D56">IFERROR(INDEX('Основной лист'!$D$2:$D$479, MATCH(0, COUNTIF($D$51:D55,'Основной лист'!$D$2:$D$479), 0)), "")</f>
        <v>Развитие аналитической отчетности ЭиФ БРД</v>
      </c>
      <c r="E56" s="4" t="str">
        <f t="shared" si="6"/>
        <v>млн руб.</v>
      </c>
      <c r="G56" s="4">
        <f t="shared" si="8"/>
        <v>1</v>
      </c>
      <c r="I56" s="41">
        <f>SUMIFS('Основной лист'!R:R,'Основной лист'!$D:$D,'Расчет эффективности'!$D56,'Основной лист'!$J:$J,'Расчет эффективности'!$C56)*$E$11*$G56</f>
        <v>0</v>
      </c>
      <c r="J56" s="41">
        <f ca="1">SUMIFS('Основной лист'!S:S,'Основной лист'!$D:$D,'Расчет эффективности'!$D56,'Основной лист'!$J:$J,'Расчет эффективности'!$C56)*$E$11*$G56</f>
        <v>0</v>
      </c>
      <c r="K56" s="41">
        <f ca="1">SUMIFS('Основной лист'!T:T,'Основной лист'!$D:$D,'Расчет эффективности'!$D56,'Основной лист'!$J:$J,'Расчет эффективности'!$C56)*$E$11*$G56</f>
        <v>0</v>
      </c>
      <c r="L56" s="41">
        <f ca="1">SUMIFS('Основной лист'!U:U,'Основной лист'!$D:$D,'Расчет эффективности'!$D56,'Основной лист'!$J:$J,'Расчет эффективности'!$C56)*$E$11*$G56</f>
        <v>0</v>
      </c>
      <c r="M56" s="41">
        <f ca="1">SUMIFS('Основной лист'!V:V,'Основной лист'!$D:$D,'Расчет эффективности'!$D56,'Основной лист'!$J:$J,'Расчет эффективности'!$C56)*$E$11*$G56</f>
        <v>0</v>
      </c>
      <c r="N56" s="41">
        <f ca="1">SUMIFS('Основной лист'!W:W,'Основной лист'!$D:$D,'Расчет эффективности'!$D56,'Основной лист'!$J:$J,'Расчет эффективности'!$C56)*$E$11*$G56</f>
        <v>0</v>
      </c>
      <c r="O56" s="41">
        <f ca="1">SUMIFS('Основной лист'!X:X,'Основной лист'!$D:$D,'Расчет эффективности'!$D56,'Основной лист'!$J:$J,'Расчет эффективности'!$C56)*$E$11*$G56</f>
        <v>23.829005894838186</v>
      </c>
      <c r="P56" s="41">
        <f ca="1">SUMIFS('Основной лист'!Y:Y,'Основной лист'!$D:$D,'Расчет эффективности'!$D56,'Основной лист'!$J:$J,'Расчет эффективности'!$C56)*$E$11*$G56</f>
        <v>23.829005894838186</v>
      </c>
      <c r="Q56" s="41">
        <f ca="1">SUMIFS('Основной лист'!Z:Z,'Основной лист'!$D:$D,'Расчет эффективности'!$D56,'Основной лист'!$J:$J,'Расчет эффективности'!$C56)*$E$11*$G56</f>
        <v>23.829005894838186</v>
      </c>
      <c r="R56" s="41">
        <f ca="1">SUMIFS('Основной лист'!AA:AA,'Основной лист'!$D:$D,'Расчет эффективности'!$D56,'Основной лист'!$J:$J,'Расчет эффективности'!$C56)*$E$11*$G56</f>
        <v>23.829005894838186</v>
      </c>
      <c r="S56" s="41">
        <f ca="1">SUMIFS('Основной лист'!AB:AB,'Основной лист'!$D:$D,'Расчет эффективности'!$D56,'Основной лист'!$J:$J,'Расчет эффективности'!$C56)*$E$11*$G56</f>
        <v>23.829005894838186</v>
      </c>
      <c r="T56" s="41">
        <f ca="1">SUMIFS('Основной лист'!AC:AC,'Основной лист'!$D:$D,'Расчет эффективности'!$D56,'Основной лист'!$J:$J,'Расчет эффективности'!$C56)*$E$11*$G56</f>
        <v>23.829005894838186</v>
      </c>
      <c r="U56" s="41">
        <f ca="1">SUMIFS('Основной лист'!AD:AD,'Основной лист'!$D:$D,'Расчет эффективности'!$D56,'Основной лист'!$J:$J,'Расчет эффективности'!$C56)*$E$11*$G56</f>
        <v>23.829005894838186</v>
      </c>
      <c r="V56" s="41">
        <f ca="1">SUMIFS('Основной лист'!AE:AE,'Основной лист'!$D:$D,'Расчет эффективности'!$D56,'Основной лист'!$J:$J,'Расчет эффективности'!$C56)*$E$11*$G56</f>
        <v>0</v>
      </c>
      <c r="W56" s="41">
        <f ca="1">SUMIFS('Основной лист'!AF:AF,'Основной лист'!$D:$D,'Расчет эффективности'!$D56,'Основной лист'!$J:$J,'Расчет эффективности'!$C56)*$E$11*$G56</f>
        <v>0</v>
      </c>
      <c r="X56" s="41">
        <f ca="1">SUMIFS('Основной лист'!AG:AG,'Основной лист'!$D:$D,'Расчет эффективности'!$D56,'Основной лист'!$J:$J,'Расчет эффективности'!$C56)*$E$11*$G56</f>
        <v>0</v>
      </c>
      <c r="Y56" s="41">
        <f ca="1">SUMIFS('Основной лист'!AH:AH,'Основной лист'!$D:$D,'Расчет эффективности'!$D56,'Основной лист'!$J:$J,'Расчет эффективности'!$C56)*$E$11*$G56</f>
        <v>0</v>
      </c>
      <c r="Z56" s="41">
        <f ca="1">SUMIFS('Основной лист'!AI:AI,'Основной лист'!$D:$D,'Расчет эффективности'!$D56,'Основной лист'!$J:$J,'Расчет эффективности'!$C56)*$E$11*$G56</f>
        <v>0</v>
      </c>
      <c r="AA56" s="41">
        <f ca="1">SUMIFS('Основной лист'!AJ:AJ,'Основной лист'!$D:$D,'Расчет эффективности'!$D56,'Основной лист'!$J:$J,'Расчет эффективности'!$C56)*$E$11*$G56</f>
        <v>0</v>
      </c>
      <c r="AB56" s="41">
        <f ca="1">SUMIFS('Основной лист'!AK:AK,'Основной лист'!$D:$D,'Расчет эффективности'!$D56,'Основной лист'!$J:$J,'Расчет эффективности'!$C56)*$E$11*$G56</f>
        <v>0</v>
      </c>
      <c r="AC56" s="41">
        <f ca="1">SUMIFS('Основной лист'!AL:AL,'Основной лист'!$D:$D,'Расчет эффективности'!$D56,'Основной лист'!$J:$J,'Расчет эффективности'!$C56)*$E$11*$G56</f>
        <v>0</v>
      </c>
      <c r="AD56" s="41">
        <f ca="1">SUMIFS('Основной лист'!AM:AM,'Основной лист'!$D:$D,'Расчет эффективности'!$D56,'Основной лист'!$J:$J,'Расчет эффективности'!$C56)*$E$11*$G56</f>
        <v>0</v>
      </c>
      <c r="AE56" s="41">
        <f ca="1">SUMIFS('Основной лист'!AN:AN,'Основной лист'!$D:$D,'Расчет эффективности'!$D56,'Основной лист'!$J:$J,'Расчет эффективности'!$C56)*$E$11*$G56</f>
        <v>0</v>
      </c>
      <c r="AF56" s="41">
        <f ca="1">SUMIFS('Основной лист'!AO:AO,'Основной лист'!$D:$D,'Расчет эффективности'!$D56,'Основной лист'!$J:$J,'Расчет эффективности'!$C56)*$E$11*$G56</f>
        <v>0</v>
      </c>
      <c r="AG56" s="41">
        <f ca="1">SUMIFS('Основной лист'!AP:AP,'Основной лист'!$D:$D,'Расчет эффективности'!$D56,'Основной лист'!$J:$J,'Расчет эффективности'!$C56)*$E$11*$G56</f>
        <v>0</v>
      </c>
      <c r="AH56" s="41">
        <f ca="1">SUMIFS('Основной лист'!AQ:AQ,'Основной лист'!$D:$D,'Расчет эффективности'!$D56,'Основной лист'!$J:$J,'Расчет эффективности'!$C56)*$E$11*$G56</f>
        <v>0</v>
      </c>
      <c r="AI56" s="41">
        <f ca="1">SUMIFS('Основной лист'!AR:AR,'Основной лист'!$D:$D,'Расчет эффективности'!$D56,'Основной лист'!$J:$J,'Расчет эффективности'!$C56)*$E$11*$G56</f>
        <v>0</v>
      </c>
      <c r="AJ56" s="41">
        <f ca="1">SUMIFS('Основной лист'!AS:AS,'Основной лист'!$D:$D,'Расчет эффективности'!$D56,'Основной лист'!$J:$J,'Расчет эффективности'!$C56)*$E$11*$G56</f>
        <v>0</v>
      </c>
      <c r="AK56" s="41">
        <f ca="1">SUMIFS('Основной лист'!AT:AT,'Основной лист'!$D:$D,'Расчет эффективности'!$D56,'Основной лист'!$J:$J,'Расчет эффективности'!$C56)*$E$11*$G56</f>
        <v>0</v>
      </c>
      <c r="AL56" s="41">
        <f ca="1">SUMIFS('Основной лист'!AU:AU,'Основной лист'!$D:$D,'Расчет эффективности'!$D56,'Основной лист'!$J:$J,'Расчет эффективности'!$C56)*$E$11*$G56</f>
        <v>0</v>
      </c>
      <c r="AM56" s="41">
        <f ca="1">SUMIFS('Основной лист'!AV:AV,'Основной лист'!$D:$D,'Расчет эффективности'!$D56,'Основной лист'!$J:$J,'Расчет эффективности'!$C56)*$E$11*$G56</f>
        <v>0</v>
      </c>
      <c r="AN56" s="41">
        <f ca="1">SUMIFS('Основной лист'!AW:AW,'Основной лист'!$D:$D,'Расчет эффективности'!$D56,'Основной лист'!$J:$J,'Расчет эффективности'!$C56)*$E$11*$G56</f>
        <v>0</v>
      </c>
      <c r="AO56" s="41">
        <f ca="1">SUMIFS('Основной лист'!AX:AX,'Основной лист'!$D:$D,'Расчет эффективности'!$D56,'Основной лист'!$J:$J,'Расчет эффективности'!$C56)*$E$11*$G56</f>
        <v>0</v>
      </c>
      <c r="AP56" s="41">
        <f ca="1">SUMIFS('Основной лист'!AY:AY,'Основной лист'!$D:$D,'Расчет эффективности'!$D56,'Основной лист'!$J:$J,'Расчет эффективности'!$C56)*$E$11*$G56</f>
        <v>0</v>
      </c>
      <c r="AQ56" s="41">
        <f ca="1">SUMIFS('Основной лист'!AZ:AZ,'Основной лист'!$D:$D,'Расчет эффективности'!$D56,'Основной лист'!$J:$J,'Расчет эффективности'!$C56)*$E$11*$G56</f>
        <v>0</v>
      </c>
      <c r="AR56" s="41"/>
      <c r="AS56" s="402">
        <f t="shared" ca="1" si="4"/>
        <v>166.8030412638673</v>
      </c>
    </row>
    <row r="57" spans="2:45" outlineLevel="1">
      <c r="C57" t="str">
        <f t="shared" si="9"/>
        <v/>
      </c>
      <c r="D57">
        <f t="array" ref="D57">IFERROR(INDEX('Основной лист'!$D$2:$D$479, MATCH(0, COUNTIF($D$51:D56,'Основной лист'!$D$2:$D$479), 0)), "")</f>
        <v>0</v>
      </c>
      <c r="E57" s="4" t="str">
        <f t="shared" si="6"/>
        <v>млн руб.</v>
      </c>
      <c r="G57" s="4">
        <f t="shared" si="8"/>
        <v>0</v>
      </c>
      <c r="I57" s="41">
        <f>SUMIFS('Основной лист'!R:R,'Основной лист'!$D:$D,'Расчет эффективности'!$D57,'Основной лист'!$J:$J,'Расчет эффективности'!$C57)*$E$11*$G57</f>
        <v>0</v>
      </c>
      <c r="J57" s="41">
        <f>SUMIFS('Основной лист'!S:S,'Основной лист'!$D:$D,'Расчет эффективности'!$D57,'Основной лист'!$J:$J,'Расчет эффективности'!$C57)*$E$11*$G57</f>
        <v>0</v>
      </c>
      <c r="K57" s="41">
        <f>SUMIFS('Основной лист'!T:T,'Основной лист'!$D:$D,'Расчет эффективности'!$D57,'Основной лист'!$J:$J,'Расчет эффективности'!$C57)*$E$11*$G57</f>
        <v>0</v>
      </c>
      <c r="L57" s="41">
        <f>SUMIFS('Основной лист'!U:U,'Основной лист'!$D:$D,'Расчет эффективности'!$D57,'Основной лист'!$J:$J,'Расчет эффективности'!$C57)*$E$11*$G57</f>
        <v>0</v>
      </c>
      <c r="M57" s="41">
        <f>SUMIFS('Основной лист'!V:V,'Основной лист'!$D:$D,'Расчет эффективности'!$D57,'Основной лист'!$J:$J,'Расчет эффективности'!$C57)*$E$11*$G57</f>
        <v>0</v>
      </c>
      <c r="N57" s="41">
        <f>SUMIFS('Основной лист'!W:W,'Основной лист'!$D:$D,'Расчет эффективности'!$D57,'Основной лист'!$J:$J,'Расчет эффективности'!$C57)*$E$11*$G57</f>
        <v>0</v>
      </c>
      <c r="O57" s="41">
        <f>SUMIFS('Основной лист'!X:X,'Основной лист'!$D:$D,'Расчет эффективности'!$D57,'Основной лист'!$J:$J,'Расчет эффективности'!$C57)*$E$11*$G57</f>
        <v>0</v>
      </c>
      <c r="P57" s="41">
        <f>SUMIFS('Основной лист'!Y:Y,'Основной лист'!$D:$D,'Расчет эффективности'!$D57,'Основной лист'!$J:$J,'Расчет эффективности'!$C57)*$E$11*$G57</f>
        <v>0</v>
      </c>
      <c r="Q57" s="41">
        <f>SUMIFS('Основной лист'!Z:Z,'Основной лист'!$D:$D,'Расчет эффективности'!$D57,'Основной лист'!$J:$J,'Расчет эффективности'!$C57)*$E$11*$G57</f>
        <v>0</v>
      </c>
      <c r="R57" s="41">
        <f>SUMIFS('Основной лист'!AA:AA,'Основной лист'!$D:$D,'Расчет эффективности'!$D57,'Основной лист'!$J:$J,'Расчет эффективности'!$C57)*$E$11*$G57</f>
        <v>0</v>
      </c>
      <c r="S57" s="41">
        <f>SUMIFS('Основной лист'!AB:AB,'Основной лист'!$D:$D,'Расчет эффективности'!$D57,'Основной лист'!$J:$J,'Расчет эффективности'!$C57)*$E$11*$G57</f>
        <v>0</v>
      </c>
      <c r="T57" s="41">
        <f>SUMIFS('Основной лист'!AC:AC,'Основной лист'!$D:$D,'Расчет эффективности'!$D57,'Основной лист'!$J:$J,'Расчет эффективности'!$C57)*$E$11*$G57</f>
        <v>0</v>
      </c>
      <c r="U57" s="41">
        <f>SUMIFS('Основной лист'!AD:AD,'Основной лист'!$D:$D,'Расчет эффективности'!$D57,'Основной лист'!$J:$J,'Расчет эффективности'!$C57)*$E$11*$G57</f>
        <v>0</v>
      </c>
      <c r="V57" s="41">
        <f>SUMIFS('Основной лист'!AE:AE,'Основной лист'!$D:$D,'Расчет эффективности'!$D57,'Основной лист'!$J:$J,'Расчет эффективности'!$C57)*$E$11*$G57</f>
        <v>0</v>
      </c>
      <c r="W57" s="41">
        <f>SUMIFS('Основной лист'!AF:AF,'Основной лист'!$D:$D,'Расчет эффективности'!$D57,'Основной лист'!$J:$J,'Расчет эффективности'!$C57)*$E$11*$G57</f>
        <v>0</v>
      </c>
      <c r="X57" s="41">
        <f>SUMIFS('Основной лист'!AG:AG,'Основной лист'!$D:$D,'Расчет эффективности'!$D57,'Основной лист'!$J:$J,'Расчет эффективности'!$C57)*$E$11*$G57</f>
        <v>0</v>
      </c>
      <c r="Y57" s="41">
        <f>SUMIFS('Основной лист'!AH:AH,'Основной лист'!$D:$D,'Расчет эффективности'!$D57,'Основной лист'!$J:$J,'Расчет эффективности'!$C57)*$E$11*$G57</f>
        <v>0</v>
      </c>
      <c r="Z57" s="41">
        <f>SUMIFS('Основной лист'!AI:AI,'Основной лист'!$D:$D,'Расчет эффективности'!$D57,'Основной лист'!$J:$J,'Расчет эффективности'!$C57)*$E$11*$G57</f>
        <v>0</v>
      </c>
      <c r="AA57" s="41">
        <f>SUMIFS('Основной лист'!AJ:AJ,'Основной лист'!$D:$D,'Расчет эффективности'!$D57,'Основной лист'!$J:$J,'Расчет эффективности'!$C57)*$E$11*$G57</f>
        <v>0</v>
      </c>
      <c r="AB57" s="41">
        <f>SUMIFS('Основной лист'!AK:AK,'Основной лист'!$D:$D,'Расчет эффективности'!$D57,'Основной лист'!$J:$J,'Расчет эффективности'!$C57)*$E$11*$G57</f>
        <v>0</v>
      </c>
      <c r="AC57" s="41">
        <f>SUMIFS('Основной лист'!AL:AL,'Основной лист'!$D:$D,'Расчет эффективности'!$D57,'Основной лист'!$J:$J,'Расчет эффективности'!$C57)*$E$11*$G57</f>
        <v>0</v>
      </c>
      <c r="AD57" s="41">
        <f>SUMIFS('Основной лист'!AM:AM,'Основной лист'!$D:$D,'Расчет эффективности'!$D57,'Основной лист'!$J:$J,'Расчет эффективности'!$C57)*$E$11*$G57</f>
        <v>0</v>
      </c>
      <c r="AE57" s="41">
        <f>SUMIFS('Основной лист'!AN:AN,'Основной лист'!$D:$D,'Расчет эффективности'!$D57,'Основной лист'!$J:$J,'Расчет эффективности'!$C57)*$E$11*$G57</f>
        <v>0</v>
      </c>
      <c r="AF57" s="41">
        <f>SUMIFS('Основной лист'!AO:AO,'Основной лист'!$D:$D,'Расчет эффективности'!$D57,'Основной лист'!$J:$J,'Расчет эффективности'!$C57)*$E$11*$G57</f>
        <v>0</v>
      </c>
      <c r="AG57" s="41">
        <f>SUMIFS('Основной лист'!AP:AP,'Основной лист'!$D:$D,'Расчет эффективности'!$D57,'Основной лист'!$J:$J,'Расчет эффективности'!$C57)*$E$11*$G57</f>
        <v>0</v>
      </c>
      <c r="AH57" s="41">
        <f>SUMIFS('Основной лист'!AQ:AQ,'Основной лист'!$D:$D,'Расчет эффективности'!$D57,'Основной лист'!$J:$J,'Расчет эффективности'!$C57)*$E$11*$G57</f>
        <v>0</v>
      </c>
      <c r="AI57" s="41">
        <f>SUMIFS('Основной лист'!AR:AR,'Основной лист'!$D:$D,'Расчет эффективности'!$D57,'Основной лист'!$J:$J,'Расчет эффективности'!$C57)*$E$11*$G57</f>
        <v>0</v>
      </c>
      <c r="AJ57" s="41">
        <f>SUMIFS('Основной лист'!AS:AS,'Основной лист'!$D:$D,'Расчет эффективности'!$D57,'Основной лист'!$J:$J,'Расчет эффективности'!$C57)*$E$11*$G57</f>
        <v>0</v>
      </c>
      <c r="AK57" s="41">
        <f>SUMIFS('Основной лист'!AT:AT,'Основной лист'!$D:$D,'Расчет эффективности'!$D57,'Основной лист'!$J:$J,'Расчет эффективности'!$C57)*$E$11*$G57</f>
        <v>0</v>
      </c>
      <c r="AL57" s="41">
        <f>SUMIFS('Основной лист'!AU:AU,'Основной лист'!$D:$D,'Расчет эффективности'!$D57,'Основной лист'!$J:$J,'Расчет эффективности'!$C57)*$E$11*$G57</f>
        <v>0</v>
      </c>
      <c r="AM57" s="41">
        <f>SUMIFS('Основной лист'!AV:AV,'Основной лист'!$D:$D,'Расчет эффективности'!$D57,'Основной лист'!$J:$J,'Расчет эффективности'!$C57)*$E$11*$G57</f>
        <v>0</v>
      </c>
      <c r="AN57" s="41">
        <f>SUMIFS('Основной лист'!AW:AW,'Основной лист'!$D:$D,'Расчет эффективности'!$D57,'Основной лист'!$J:$J,'Расчет эффективности'!$C57)*$E$11*$G57</f>
        <v>0</v>
      </c>
      <c r="AO57" s="41">
        <f>SUMIFS('Основной лист'!AX:AX,'Основной лист'!$D:$D,'Расчет эффективности'!$D57,'Основной лист'!$J:$J,'Расчет эффективности'!$C57)*$E$11*$G57</f>
        <v>0</v>
      </c>
      <c r="AP57" s="41">
        <f>SUMIFS('Основной лист'!AY:AY,'Основной лист'!$D:$D,'Расчет эффективности'!$D57,'Основной лист'!$J:$J,'Расчет эффективности'!$C57)*$E$11*$G57</f>
        <v>0</v>
      </c>
      <c r="AQ57" s="41">
        <f>SUMIFS('Основной лист'!AZ:AZ,'Основной лист'!$D:$D,'Расчет эффективности'!$D57,'Основной лист'!$J:$J,'Расчет эффективности'!$C57)*$E$11*$G57</f>
        <v>0</v>
      </c>
      <c r="AR57" s="41"/>
      <c r="AS57" s="402">
        <f t="shared" si="4"/>
        <v>0</v>
      </c>
    </row>
    <row r="58" spans="2:45" outlineLevel="1">
      <c r="C58" t="str">
        <f t="shared" si="9"/>
        <v/>
      </c>
      <c r="D58" t="str">
        <f t="array" ref="D58">IFERROR(INDEX('Основной лист'!$D$2:$D$479, MATCH(0, COUNTIF($D$51:D57,'Основной лист'!$D$2:$D$479), 0)), "")</f>
        <v/>
      </c>
      <c r="E58" s="4" t="str">
        <f t="shared" si="6"/>
        <v>млн руб.</v>
      </c>
      <c r="G58" s="4">
        <f t="shared" si="8"/>
        <v>0</v>
      </c>
      <c r="I58" s="41">
        <f>SUMIFS('Основной лист'!R:R,'Основной лист'!$D:$D,'Расчет эффективности'!$D58,'Основной лист'!$J:$J,'Расчет эффективности'!$C58)*$E$11*$G58</f>
        <v>0</v>
      </c>
      <c r="J58" s="41">
        <f>SUMIFS('Основной лист'!S:S,'Основной лист'!$D:$D,'Расчет эффективности'!$D58,'Основной лист'!$J:$J,'Расчет эффективности'!$C58)*$E$11*$G58</f>
        <v>0</v>
      </c>
      <c r="K58" s="41">
        <f>SUMIFS('Основной лист'!T:T,'Основной лист'!$D:$D,'Расчет эффективности'!$D58,'Основной лист'!$J:$J,'Расчет эффективности'!$C58)*$E$11*$G58</f>
        <v>0</v>
      </c>
      <c r="L58" s="41">
        <f>SUMIFS('Основной лист'!U:U,'Основной лист'!$D:$D,'Расчет эффективности'!$D58,'Основной лист'!$J:$J,'Расчет эффективности'!$C58)*$E$11*$G58</f>
        <v>0</v>
      </c>
      <c r="M58" s="41">
        <f>SUMIFS('Основной лист'!V:V,'Основной лист'!$D:$D,'Расчет эффективности'!$D58,'Основной лист'!$J:$J,'Расчет эффективности'!$C58)*$E$11*$G58</f>
        <v>0</v>
      </c>
      <c r="N58" s="41">
        <f>SUMIFS('Основной лист'!W:W,'Основной лист'!$D:$D,'Расчет эффективности'!$D58,'Основной лист'!$J:$J,'Расчет эффективности'!$C58)*$E$11*$G58</f>
        <v>0</v>
      </c>
      <c r="O58" s="41">
        <f>SUMIFS('Основной лист'!X:X,'Основной лист'!$D:$D,'Расчет эффективности'!$D58,'Основной лист'!$J:$J,'Расчет эффективности'!$C58)*$E$11*$G58</f>
        <v>0</v>
      </c>
      <c r="P58" s="41">
        <f>SUMIFS('Основной лист'!Y:Y,'Основной лист'!$D:$D,'Расчет эффективности'!$D58,'Основной лист'!$J:$J,'Расчет эффективности'!$C58)*$E$11*$G58</f>
        <v>0</v>
      </c>
      <c r="Q58" s="41">
        <f>SUMIFS('Основной лист'!Z:Z,'Основной лист'!$D:$D,'Расчет эффективности'!$D58,'Основной лист'!$J:$J,'Расчет эффективности'!$C58)*$E$11*$G58</f>
        <v>0</v>
      </c>
      <c r="R58" s="41">
        <f>SUMIFS('Основной лист'!AA:AA,'Основной лист'!$D:$D,'Расчет эффективности'!$D58,'Основной лист'!$J:$J,'Расчет эффективности'!$C58)*$E$11*$G58</f>
        <v>0</v>
      </c>
      <c r="S58" s="41">
        <f>SUMIFS('Основной лист'!AB:AB,'Основной лист'!$D:$D,'Расчет эффективности'!$D58,'Основной лист'!$J:$J,'Расчет эффективности'!$C58)*$E$11*$G58</f>
        <v>0</v>
      </c>
      <c r="T58" s="41">
        <f>SUMIFS('Основной лист'!AC:AC,'Основной лист'!$D:$D,'Расчет эффективности'!$D58,'Основной лист'!$J:$J,'Расчет эффективности'!$C58)*$E$11*$G58</f>
        <v>0</v>
      </c>
      <c r="U58" s="41">
        <f>SUMIFS('Основной лист'!AD:AD,'Основной лист'!$D:$D,'Расчет эффективности'!$D58,'Основной лист'!$J:$J,'Расчет эффективности'!$C58)*$E$11*$G58</f>
        <v>0</v>
      </c>
      <c r="V58" s="41">
        <f>SUMIFS('Основной лист'!AE:AE,'Основной лист'!$D:$D,'Расчет эффективности'!$D58,'Основной лист'!$J:$J,'Расчет эффективности'!$C58)*$E$11*$G58</f>
        <v>0</v>
      </c>
      <c r="W58" s="41">
        <f>SUMIFS('Основной лист'!AF:AF,'Основной лист'!$D:$D,'Расчет эффективности'!$D58,'Основной лист'!$J:$J,'Расчет эффективности'!$C58)*$E$11*$G58</f>
        <v>0</v>
      </c>
      <c r="X58" s="41">
        <f>SUMIFS('Основной лист'!AG:AG,'Основной лист'!$D:$D,'Расчет эффективности'!$D58,'Основной лист'!$J:$J,'Расчет эффективности'!$C58)*$E$11*$G58</f>
        <v>0</v>
      </c>
      <c r="Y58" s="41">
        <f>SUMIFS('Основной лист'!AH:AH,'Основной лист'!$D:$D,'Расчет эффективности'!$D58,'Основной лист'!$J:$J,'Расчет эффективности'!$C58)*$E$11*$G58</f>
        <v>0</v>
      </c>
      <c r="Z58" s="41">
        <f>SUMIFS('Основной лист'!AI:AI,'Основной лист'!$D:$D,'Расчет эффективности'!$D58,'Основной лист'!$J:$J,'Расчет эффективности'!$C58)*$E$11*$G58</f>
        <v>0</v>
      </c>
      <c r="AA58" s="41">
        <f>SUMIFS('Основной лист'!AJ:AJ,'Основной лист'!$D:$D,'Расчет эффективности'!$D58,'Основной лист'!$J:$J,'Расчет эффективности'!$C58)*$E$11*$G58</f>
        <v>0</v>
      </c>
      <c r="AB58" s="41">
        <f>SUMIFS('Основной лист'!AK:AK,'Основной лист'!$D:$D,'Расчет эффективности'!$D58,'Основной лист'!$J:$J,'Расчет эффективности'!$C58)*$E$11*$G58</f>
        <v>0</v>
      </c>
      <c r="AC58" s="41">
        <f>SUMIFS('Основной лист'!AL:AL,'Основной лист'!$D:$D,'Расчет эффективности'!$D58,'Основной лист'!$J:$J,'Расчет эффективности'!$C58)*$E$11*$G58</f>
        <v>0</v>
      </c>
      <c r="AD58" s="41">
        <f>SUMIFS('Основной лист'!AM:AM,'Основной лист'!$D:$D,'Расчет эффективности'!$D58,'Основной лист'!$J:$J,'Расчет эффективности'!$C58)*$E$11*$G58</f>
        <v>0</v>
      </c>
      <c r="AE58" s="41">
        <f>SUMIFS('Основной лист'!AN:AN,'Основной лист'!$D:$D,'Расчет эффективности'!$D58,'Основной лист'!$J:$J,'Расчет эффективности'!$C58)*$E$11*$G58</f>
        <v>0</v>
      </c>
      <c r="AF58" s="41">
        <f>SUMIFS('Основной лист'!AO:AO,'Основной лист'!$D:$D,'Расчет эффективности'!$D58,'Основной лист'!$J:$J,'Расчет эффективности'!$C58)*$E$11*$G58</f>
        <v>0</v>
      </c>
      <c r="AG58" s="41">
        <f>SUMIFS('Основной лист'!AP:AP,'Основной лист'!$D:$D,'Расчет эффективности'!$D58,'Основной лист'!$J:$J,'Расчет эффективности'!$C58)*$E$11*$G58</f>
        <v>0</v>
      </c>
      <c r="AH58" s="41">
        <f>SUMIFS('Основной лист'!AQ:AQ,'Основной лист'!$D:$D,'Расчет эффективности'!$D58,'Основной лист'!$J:$J,'Расчет эффективности'!$C58)*$E$11*$G58</f>
        <v>0</v>
      </c>
      <c r="AI58" s="41">
        <f>SUMIFS('Основной лист'!AR:AR,'Основной лист'!$D:$D,'Расчет эффективности'!$D58,'Основной лист'!$J:$J,'Расчет эффективности'!$C58)*$E$11*$G58</f>
        <v>0</v>
      </c>
      <c r="AJ58" s="41">
        <f>SUMIFS('Основной лист'!AS:AS,'Основной лист'!$D:$D,'Расчет эффективности'!$D58,'Основной лист'!$J:$J,'Расчет эффективности'!$C58)*$E$11*$G58</f>
        <v>0</v>
      </c>
      <c r="AK58" s="41">
        <f>SUMIFS('Основной лист'!AT:AT,'Основной лист'!$D:$D,'Расчет эффективности'!$D58,'Основной лист'!$J:$J,'Расчет эффективности'!$C58)*$E$11*$G58</f>
        <v>0</v>
      </c>
      <c r="AL58" s="41">
        <f>SUMIFS('Основной лист'!AU:AU,'Основной лист'!$D:$D,'Расчет эффективности'!$D58,'Основной лист'!$J:$J,'Расчет эффективности'!$C58)*$E$11*$G58</f>
        <v>0</v>
      </c>
      <c r="AM58" s="41">
        <f>SUMIFS('Основной лист'!AV:AV,'Основной лист'!$D:$D,'Расчет эффективности'!$D58,'Основной лист'!$J:$J,'Расчет эффективности'!$C58)*$E$11*$G58</f>
        <v>0</v>
      </c>
      <c r="AN58" s="41">
        <f>SUMIFS('Основной лист'!AW:AW,'Основной лист'!$D:$D,'Расчет эффективности'!$D58,'Основной лист'!$J:$J,'Расчет эффективности'!$C58)*$E$11*$G58</f>
        <v>0</v>
      </c>
      <c r="AO58" s="41">
        <f>SUMIFS('Основной лист'!AX:AX,'Основной лист'!$D:$D,'Расчет эффективности'!$D58,'Основной лист'!$J:$J,'Расчет эффективности'!$C58)*$E$11*$G58</f>
        <v>0</v>
      </c>
      <c r="AP58" s="41">
        <f>SUMIFS('Основной лист'!AY:AY,'Основной лист'!$D:$D,'Расчет эффективности'!$D58,'Основной лист'!$J:$J,'Расчет эффективности'!$C58)*$E$11*$G58</f>
        <v>0</v>
      </c>
      <c r="AQ58" s="41">
        <f>SUMIFS('Основной лист'!AZ:AZ,'Основной лист'!$D:$D,'Расчет эффективности'!$D58,'Основной лист'!$J:$J,'Расчет эффективности'!$C58)*$E$11*$G58</f>
        <v>0</v>
      </c>
      <c r="AR58" s="41"/>
      <c r="AS58" s="402">
        <f t="shared" si="4"/>
        <v>0</v>
      </c>
    </row>
    <row r="59" spans="2:45" outlineLevel="1">
      <c r="C59" t="str">
        <f t="shared" si="9"/>
        <v/>
      </c>
      <c r="D59" t="str">
        <f t="array" ref="D59">IFERROR(INDEX('Основной лист'!$D$2:$D$479, MATCH(0, COUNTIF($D$51:D58,'Основной лист'!$D$2:$D$479), 0)), "")</f>
        <v/>
      </c>
      <c r="E59" s="4" t="str">
        <f t="shared" si="6"/>
        <v>млн руб.</v>
      </c>
      <c r="G59" s="4">
        <f t="shared" si="8"/>
        <v>0</v>
      </c>
      <c r="I59" s="41">
        <f>SUMIFS('Основной лист'!R:R,'Основной лист'!$D:$D,'Расчет эффективности'!$D59,'Основной лист'!$J:$J,'Расчет эффективности'!$C59)*$E$11*$G59</f>
        <v>0</v>
      </c>
      <c r="J59" s="41">
        <f>SUMIFS('Основной лист'!S:S,'Основной лист'!$D:$D,'Расчет эффективности'!$D59,'Основной лист'!$J:$J,'Расчет эффективности'!$C59)*$E$11*$G59</f>
        <v>0</v>
      </c>
      <c r="K59" s="41">
        <f>SUMIFS('Основной лист'!T:T,'Основной лист'!$D:$D,'Расчет эффективности'!$D59,'Основной лист'!$J:$J,'Расчет эффективности'!$C59)*$E$11*$G59</f>
        <v>0</v>
      </c>
      <c r="L59" s="41">
        <f>SUMIFS('Основной лист'!U:U,'Основной лист'!$D:$D,'Расчет эффективности'!$D59,'Основной лист'!$J:$J,'Расчет эффективности'!$C59)*$E$11*$G59</f>
        <v>0</v>
      </c>
      <c r="M59" s="41">
        <f>SUMIFS('Основной лист'!V:V,'Основной лист'!$D:$D,'Расчет эффективности'!$D59,'Основной лист'!$J:$J,'Расчет эффективности'!$C59)*$E$11*$G59</f>
        <v>0</v>
      </c>
      <c r="N59" s="41">
        <f>SUMIFS('Основной лист'!W:W,'Основной лист'!$D:$D,'Расчет эффективности'!$D59,'Основной лист'!$J:$J,'Расчет эффективности'!$C59)*$E$11*$G59</f>
        <v>0</v>
      </c>
      <c r="O59" s="41">
        <f>SUMIFS('Основной лист'!X:X,'Основной лист'!$D:$D,'Расчет эффективности'!$D59,'Основной лист'!$J:$J,'Расчет эффективности'!$C59)*$E$11*$G59</f>
        <v>0</v>
      </c>
      <c r="P59" s="41">
        <f>SUMIFS('Основной лист'!Y:Y,'Основной лист'!$D:$D,'Расчет эффективности'!$D59,'Основной лист'!$J:$J,'Расчет эффективности'!$C59)*$E$11*$G59</f>
        <v>0</v>
      </c>
      <c r="Q59" s="41">
        <f>SUMIFS('Основной лист'!Z:Z,'Основной лист'!$D:$D,'Расчет эффективности'!$D59,'Основной лист'!$J:$J,'Расчет эффективности'!$C59)*$E$11*$G59</f>
        <v>0</v>
      </c>
      <c r="R59" s="41">
        <f>SUMIFS('Основной лист'!AA:AA,'Основной лист'!$D:$D,'Расчет эффективности'!$D59,'Основной лист'!$J:$J,'Расчет эффективности'!$C59)*$E$11*$G59</f>
        <v>0</v>
      </c>
      <c r="S59" s="41">
        <f>SUMIFS('Основной лист'!AB:AB,'Основной лист'!$D:$D,'Расчет эффективности'!$D59,'Основной лист'!$J:$J,'Расчет эффективности'!$C59)*$E$11*$G59</f>
        <v>0</v>
      </c>
      <c r="T59" s="41">
        <f>SUMIFS('Основной лист'!AC:AC,'Основной лист'!$D:$D,'Расчет эффективности'!$D59,'Основной лист'!$J:$J,'Расчет эффективности'!$C59)*$E$11*$G59</f>
        <v>0</v>
      </c>
      <c r="U59" s="41">
        <f>SUMIFS('Основной лист'!AD:AD,'Основной лист'!$D:$D,'Расчет эффективности'!$D59,'Основной лист'!$J:$J,'Расчет эффективности'!$C59)*$E$11*$G59</f>
        <v>0</v>
      </c>
      <c r="V59" s="41">
        <f>SUMIFS('Основной лист'!AE:AE,'Основной лист'!$D:$D,'Расчет эффективности'!$D59,'Основной лист'!$J:$J,'Расчет эффективности'!$C59)*$E$11*$G59</f>
        <v>0</v>
      </c>
      <c r="W59" s="41">
        <f>SUMIFS('Основной лист'!AF:AF,'Основной лист'!$D:$D,'Расчет эффективности'!$D59,'Основной лист'!$J:$J,'Расчет эффективности'!$C59)*$E$11*$G59</f>
        <v>0</v>
      </c>
      <c r="X59" s="41">
        <f>SUMIFS('Основной лист'!AG:AG,'Основной лист'!$D:$D,'Расчет эффективности'!$D59,'Основной лист'!$J:$J,'Расчет эффективности'!$C59)*$E$11*$G59</f>
        <v>0</v>
      </c>
      <c r="Y59" s="41">
        <f>SUMIFS('Основной лист'!AH:AH,'Основной лист'!$D:$D,'Расчет эффективности'!$D59,'Основной лист'!$J:$J,'Расчет эффективности'!$C59)*$E$11*$G59</f>
        <v>0</v>
      </c>
      <c r="Z59" s="41">
        <f>SUMIFS('Основной лист'!AI:AI,'Основной лист'!$D:$D,'Расчет эффективности'!$D59,'Основной лист'!$J:$J,'Расчет эффективности'!$C59)*$E$11*$G59</f>
        <v>0</v>
      </c>
      <c r="AA59" s="41">
        <f>SUMIFS('Основной лист'!AJ:AJ,'Основной лист'!$D:$D,'Расчет эффективности'!$D59,'Основной лист'!$J:$J,'Расчет эффективности'!$C59)*$E$11*$G59</f>
        <v>0</v>
      </c>
      <c r="AB59" s="41">
        <f>SUMIFS('Основной лист'!AK:AK,'Основной лист'!$D:$D,'Расчет эффективности'!$D59,'Основной лист'!$J:$J,'Расчет эффективности'!$C59)*$E$11*$G59</f>
        <v>0</v>
      </c>
      <c r="AC59" s="41">
        <f>SUMIFS('Основной лист'!AL:AL,'Основной лист'!$D:$D,'Расчет эффективности'!$D59,'Основной лист'!$J:$J,'Расчет эффективности'!$C59)*$E$11*$G59</f>
        <v>0</v>
      </c>
      <c r="AD59" s="41">
        <f>SUMIFS('Основной лист'!AM:AM,'Основной лист'!$D:$D,'Расчет эффективности'!$D59,'Основной лист'!$J:$J,'Расчет эффективности'!$C59)*$E$11*$G59</f>
        <v>0</v>
      </c>
      <c r="AE59" s="41">
        <f>SUMIFS('Основной лист'!AN:AN,'Основной лист'!$D:$D,'Расчет эффективности'!$D59,'Основной лист'!$J:$J,'Расчет эффективности'!$C59)*$E$11*$G59</f>
        <v>0</v>
      </c>
      <c r="AF59" s="41">
        <f>SUMIFS('Основной лист'!AO:AO,'Основной лист'!$D:$D,'Расчет эффективности'!$D59,'Основной лист'!$J:$J,'Расчет эффективности'!$C59)*$E$11*$G59</f>
        <v>0</v>
      </c>
      <c r="AG59" s="41">
        <f>SUMIFS('Основной лист'!AP:AP,'Основной лист'!$D:$D,'Расчет эффективности'!$D59,'Основной лист'!$J:$J,'Расчет эффективности'!$C59)*$E$11*$G59</f>
        <v>0</v>
      </c>
      <c r="AH59" s="41">
        <f>SUMIFS('Основной лист'!AQ:AQ,'Основной лист'!$D:$D,'Расчет эффективности'!$D59,'Основной лист'!$J:$J,'Расчет эффективности'!$C59)*$E$11*$G59</f>
        <v>0</v>
      </c>
      <c r="AI59" s="41">
        <f>SUMIFS('Основной лист'!AR:AR,'Основной лист'!$D:$D,'Расчет эффективности'!$D59,'Основной лист'!$J:$J,'Расчет эффективности'!$C59)*$E$11*$G59</f>
        <v>0</v>
      </c>
      <c r="AJ59" s="41">
        <f>SUMIFS('Основной лист'!AS:AS,'Основной лист'!$D:$D,'Расчет эффективности'!$D59,'Основной лист'!$J:$J,'Расчет эффективности'!$C59)*$E$11*$G59</f>
        <v>0</v>
      </c>
      <c r="AK59" s="41">
        <f>SUMIFS('Основной лист'!AT:AT,'Основной лист'!$D:$D,'Расчет эффективности'!$D59,'Основной лист'!$J:$J,'Расчет эффективности'!$C59)*$E$11*$G59</f>
        <v>0</v>
      </c>
      <c r="AL59" s="41">
        <f>SUMIFS('Основной лист'!AU:AU,'Основной лист'!$D:$D,'Расчет эффективности'!$D59,'Основной лист'!$J:$J,'Расчет эффективности'!$C59)*$E$11*$G59</f>
        <v>0</v>
      </c>
      <c r="AM59" s="41">
        <f>SUMIFS('Основной лист'!AV:AV,'Основной лист'!$D:$D,'Расчет эффективности'!$D59,'Основной лист'!$J:$J,'Расчет эффективности'!$C59)*$E$11*$G59</f>
        <v>0</v>
      </c>
      <c r="AN59" s="41">
        <f>SUMIFS('Основной лист'!AW:AW,'Основной лист'!$D:$D,'Расчет эффективности'!$D59,'Основной лист'!$J:$J,'Расчет эффективности'!$C59)*$E$11*$G59</f>
        <v>0</v>
      </c>
      <c r="AO59" s="41">
        <f>SUMIFS('Основной лист'!AX:AX,'Основной лист'!$D:$D,'Расчет эффективности'!$D59,'Основной лист'!$J:$J,'Расчет эффективности'!$C59)*$E$11*$G59</f>
        <v>0</v>
      </c>
      <c r="AP59" s="41">
        <f>SUMIFS('Основной лист'!AY:AY,'Основной лист'!$D:$D,'Расчет эффективности'!$D59,'Основной лист'!$J:$J,'Расчет эффективности'!$C59)*$E$11*$G59</f>
        <v>0</v>
      </c>
      <c r="AQ59" s="41">
        <f>SUMIFS('Основной лист'!AZ:AZ,'Основной лист'!$D:$D,'Расчет эффективности'!$D59,'Основной лист'!$J:$J,'Расчет эффективности'!$C59)*$E$11*$G59</f>
        <v>0</v>
      </c>
      <c r="AR59" s="41"/>
      <c r="AS59" s="402">
        <f t="shared" si="4"/>
        <v>0</v>
      </c>
    </row>
    <row r="60" spans="2:45" outlineLevel="1">
      <c r="C60" t="str">
        <f t="shared" si="9"/>
        <v/>
      </c>
      <c r="D60" t="str">
        <f t="array" ref="D60">IFERROR(INDEX('Основной лист'!$D$2:$D$479, MATCH(0, COUNTIF($D$51:D59,'Основной лист'!$D$2:$D$479), 0)), "")</f>
        <v/>
      </c>
      <c r="E60" s="4" t="str">
        <f t="shared" si="6"/>
        <v>млн руб.</v>
      </c>
      <c r="G60" s="4">
        <f t="shared" si="8"/>
        <v>0</v>
      </c>
      <c r="I60" s="41">
        <f>SUMIFS('Основной лист'!R:R,'Основной лист'!$D:$D,'Расчет эффективности'!$D60,'Основной лист'!$J:$J,'Расчет эффективности'!$C60)*$E$11*$G60</f>
        <v>0</v>
      </c>
      <c r="J60" s="41">
        <f>SUMIFS('Основной лист'!S:S,'Основной лист'!$D:$D,'Расчет эффективности'!$D60,'Основной лист'!$J:$J,'Расчет эффективности'!$C60)*$E$11*$G60</f>
        <v>0</v>
      </c>
      <c r="K60" s="41">
        <f>SUMIFS('Основной лист'!T:T,'Основной лист'!$D:$D,'Расчет эффективности'!$D60,'Основной лист'!$J:$J,'Расчет эффективности'!$C60)*$E$11*$G60</f>
        <v>0</v>
      </c>
      <c r="L60" s="41">
        <f>SUMIFS('Основной лист'!U:U,'Основной лист'!$D:$D,'Расчет эффективности'!$D60,'Основной лист'!$J:$J,'Расчет эффективности'!$C60)*$E$11*$G60</f>
        <v>0</v>
      </c>
      <c r="M60" s="41">
        <f>SUMIFS('Основной лист'!V:V,'Основной лист'!$D:$D,'Расчет эффективности'!$D60,'Основной лист'!$J:$J,'Расчет эффективности'!$C60)*$E$11*$G60</f>
        <v>0</v>
      </c>
      <c r="N60" s="41">
        <f>SUMIFS('Основной лист'!W:W,'Основной лист'!$D:$D,'Расчет эффективности'!$D60,'Основной лист'!$J:$J,'Расчет эффективности'!$C60)*$E$11*$G60</f>
        <v>0</v>
      </c>
      <c r="O60" s="41">
        <f>SUMIFS('Основной лист'!X:X,'Основной лист'!$D:$D,'Расчет эффективности'!$D60,'Основной лист'!$J:$J,'Расчет эффективности'!$C60)*$E$11*$G60</f>
        <v>0</v>
      </c>
      <c r="P60" s="41">
        <f>SUMIFS('Основной лист'!Y:Y,'Основной лист'!$D:$D,'Расчет эффективности'!$D60,'Основной лист'!$J:$J,'Расчет эффективности'!$C60)*$E$11*$G60</f>
        <v>0</v>
      </c>
      <c r="Q60" s="41">
        <f>SUMIFS('Основной лист'!Z:Z,'Основной лист'!$D:$D,'Расчет эффективности'!$D60,'Основной лист'!$J:$J,'Расчет эффективности'!$C60)*$E$11*$G60</f>
        <v>0</v>
      </c>
      <c r="R60" s="41">
        <f>SUMIFS('Основной лист'!AA:AA,'Основной лист'!$D:$D,'Расчет эффективности'!$D60,'Основной лист'!$J:$J,'Расчет эффективности'!$C60)*$E$11*$G60</f>
        <v>0</v>
      </c>
      <c r="S60" s="41">
        <f>SUMIFS('Основной лист'!AB:AB,'Основной лист'!$D:$D,'Расчет эффективности'!$D60,'Основной лист'!$J:$J,'Расчет эффективности'!$C60)*$E$11*$G60</f>
        <v>0</v>
      </c>
      <c r="T60" s="41">
        <f>SUMIFS('Основной лист'!AC:AC,'Основной лист'!$D:$D,'Расчет эффективности'!$D60,'Основной лист'!$J:$J,'Расчет эффективности'!$C60)*$E$11*$G60</f>
        <v>0</v>
      </c>
      <c r="U60" s="41">
        <f>SUMIFS('Основной лист'!AD:AD,'Основной лист'!$D:$D,'Расчет эффективности'!$D60,'Основной лист'!$J:$J,'Расчет эффективности'!$C60)*$E$11*$G60</f>
        <v>0</v>
      </c>
      <c r="V60" s="41">
        <f>SUMIFS('Основной лист'!AE:AE,'Основной лист'!$D:$D,'Расчет эффективности'!$D60,'Основной лист'!$J:$J,'Расчет эффективности'!$C60)*$E$11*$G60</f>
        <v>0</v>
      </c>
      <c r="W60" s="41">
        <f>SUMIFS('Основной лист'!AF:AF,'Основной лист'!$D:$D,'Расчет эффективности'!$D60,'Основной лист'!$J:$J,'Расчет эффективности'!$C60)*$E$11*$G60</f>
        <v>0</v>
      </c>
      <c r="X60" s="41">
        <f>SUMIFS('Основной лист'!AG:AG,'Основной лист'!$D:$D,'Расчет эффективности'!$D60,'Основной лист'!$J:$J,'Расчет эффективности'!$C60)*$E$11*$G60</f>
        <v>0</v>
      </c>
      <c r="Y60" s="41">
        <f>SUMIFS('Основной лист'!AH:AH,'Основной лист'!$D:$D,'Расчет эффективности'!$D60,'Основной лист'!$J:$J,'Расчет эффективности'!$C60)*$E$11*$G60</f>
        <v>0</v>
      </c>
      <c r="Z60" s="41">
        <f>SUMIFS('Основной лист'!AI:AI,'Основной лист'!$D:$D,'Расчет эффективности'!$D60,'Основной лист'!$J:$J,'Расчет эффективности'!$C60)*$E$11*$G60</f>
        <v>0</v>
      </c>
      <c r="AA60" s="41">
        <f>SUMIFS('Основной лист'!AJ:AJ,'Основной лист'!$D:$D,'Расчет эффективности'!$D60,'Основной лист'!$J:$J,'Расчет эффективности'!$C60)*$E$11*$G60</f>
        <v>0</v>
      </c>
      <c r="AB60" s="41">
        <f>SUMIFS('Основной лист'!AK:AK,'Основной лист'!$D:$D,'Расчет эффективности'!$D60,'Основной лист'!$J:$J,'Расчет эффективности'!$C60)*$E$11*$G60</f>
        <v>0</v>
      </c>
      <c r="AC60" s="41">
        <f>SUMIFS('Основной лист'!AL:AL,'Основной лист'!$D:$D,'Расчет эффективности'!$D60,'Основной лист'!$J:$J,'Расчет эффективности'!$C60)*$E$11*$G60</f>
        <v>0</v>
      </c>
      <c r="AD60" s="41">
        <f>SUMIFS('Основной лист'!AM:AM,'Основной лист'!$D:$D,'Расчет эффективности'!$D60,'Основной лист'!$J:$J,'Расчет эффективности'!$C60)*$E$11*$G60</f>
        <v>0</v>
      </c>
      <c r="AE60" s="41">
        <f>SUMIFS('Основной лист'!AN:AN,'Основной лист'!$D:$D,'Расчет эффективности'!$D60,'Основной лист'!$J:$J,'Расчет эффективности'!$C60)*$E$11*$G60</f>
        <v>0</v>
      </c>
      <c r="AF60" s="41">
        <f>SUMIFS('Основной лист'!AO:AO,'Основной лист'!$D:$D,'Расчет эффективности'!$D60,'Основной лист'!$J:$J,'Расчет эффективности'!$C60)*$E$11*$G60</f>
        <v>0</v>
      </c>
      <c r="AG60" s="41">
        <f>SUMIFS('Основной лист'!AP:AP,'Основной лист'!$D:$D,'Расчет эффективности'!$D60,'Основной лист'!$J:$J,'Расчет эффективности'!$C60)*$E$11*$G60</f>
        <v>0</v>
      </c>
      <c r="AH60" s="41">
        <f>SUMIFS('Основной лист'!AQ:AQ,'Основной лист'!$D:$D,'Расчет эффективности'!$D60,'Основной лист'!$J:$J,'Расчет эффективности'!$C60)*$E$11*$G60</f>
        <v>0</v>
      </c>
      <c r="AI60" s="41">
        <f>SUMIFS('Основной лист'!AR:AR,'Основной лист'!$D:$D,'Расчет эффективности'!$D60,'Основной лист'!$J:$J,'Расчет эффективности'!$C60)*$E$11*$G60</f>
        <v>0</v>
      </c>
      <c r="AJ60" s="41">
        <f>SUMIFS('Основной лист'!AS:AS,'Основной лист'!$D:$D,'Расчет эффективности'!$D60,'Основной лист'!$J:$J,'Расчет эффективности'!$C60)*$E$11*$G60</f>
        <v>0</v>
      </c>
      <c r="AK60" s="41">
        <f>SUMIFS('Основной лист'!AT:AT,'Основной лист'!$D:$D,'Расчет эффективности'!$D60,'Основной лист'!$J:$J,'Расчет эффективности'!$C60)*$E$11*$G60</f>
        <v>0</v>
      </c>
      <c r="AL60" s="41">
        <f>SUMIFS('Основной лист'!AU:AU,'Основной лист'!$D:$D,'Расчет эффективности'!$D60,'Основной лист'!$J:$J,'Расчет эффективности'!$C60)*$E$11*$G60</f>
        <v>0</v>
      </c>
      <c r="AM60" s="41">
        <f>SUMIFS('Основной лист'!AV:AV,'Основной лист'!$D:$D,'Расчет эффективности'!$D60,'Основной лист'!$J:$J,'Расчет эффективности'!$C60)*$E$11*$G60</f>
        <v>0</v>
      </c>
      <c r="AN60" s="41">
        <f>SUMIFS('Основной лист'!AW:AW,'Основной лист'!$D:$D,'Расчет эффективности'!$D60,'Основной лист'!$J:$J,'Расчет эффективности'!$C60)*$E$11*$G60</f>
        <v>0</v>
      </c>
      <c r="AO60" s="41">
        <f>SUMIFS('Основной лист'!AX:AX,'Основной лист'!$D:$D,'Расчет эффективности'!$D60,'Основной лист'!$J:$J,'Расчет эффективности'!$C60)*$E$11*$G60</f>
        <v>0</v>
      </c>
      <c r="AP60" s="41">
        <f>SUMIFS('Основной лист'!AY:AY,'Основной лист'!$D:$D,'Расчет эффективности'!$D60,'Основной лист'!$J:$J,'Расчет эффективности'!$C60)*$E$11*$G60</f>
        <v>0</v>
      </c>
      <c r="AQ60" s="41">
        <f>SUMIFS('Основной лист'!AZ:AZ,'Основной лист'!$D:$D,'Расчет эффективности'!$D60,'Основной лист'!$J:$J,'Расчет эффективности'!$C60)*$E$11*$G60</f>
        <v>0</v>
      </c>
      <c r="AR60" s="41"/>
      <c r="AS60" s="402">
        <f t="shared" si="4"/>
        <v>0</v>
      </c>
    </row>
    <row r="61" spans="2:45" outlineLevel="1">
      <c r="C61" t="str">
        <f t="shared" si="9"/>
        <v/>
      </c>
      <c r="D61" t="str">
        <f t="array" ref="D61">IFERROR(INDEX('Основной лист'!$D$2:$D$479, MATCH(0, COUNTIF($D$51:D60,'Основной лист'!$D$2:$D$479), 0)), "")</f>
        <v/>
      </c>
      <c r="E61" s="4" t="str">
        <f t="shared" si="6"/>
        <v>млн руб.</v>
      </c>
      <c r="G61" s="4">
        <f t="shared" si="8"/>
        <v>0</v>
      </c>
      <c r="I61" s="41">
        <f>SUMIFS('Основной лист'!R:R,'Основной лист'!$D:$D,'Расчет эффективности'!$D61,'Основной лист'!$J:$J,'Расчет эффективности'!$C61)*$E$11*$G61</f>
        <v>0</v>
      </c>
      <c r="J61" s="41">
        <f>SUMIFS('Основной лист'!S:S,'Основной лист'!$D:$D,'Расчет эффективности'!$D61,'Основной лист'!$J:$J,'Расчет эффективности'!$C61)*$E$11*$G61</f>
        <v>0</v>
      </c>
      <c r="K61" s="41">
        <f>SUMIFS('Основной лист'!T:T,'Основной лист'!$D:$D,'Расчет эффективности'!$D61,'Основной лист'!$J:$J,'Расчет эффективности'!$C61)*$E$11*$G61</f>
        <v>0</v>
      </c>
      <c r="L61" s="41">
        <f>SUMIFS('Основной лист'!U:U,'Основной лист'!$D:$D,'Расчет эффективности'!$D61,'Основной лист'!$J:$J,'Расчет эффективности'!$C61)*$E$11*$G61</f>
        <v>0</v>
      </c>
      <c r="M61" s="41">
        <f>SUMIFS('Основной лист'!V:V,'Основной лист'!$D:$D,'Расчет эффективности'!$D61,'Основной лист'!$J:$J,'Расчет эффективности'!$C61)*$E$11*$G61</f>
        <v>0</v>
      </c>
      <c r="N61" s="41">
        <f>SUMIFS('Основной лист'!W:W,'Основной лист'!$D:$D,'Расчет эффективности'!$D61,'Основной лист'!$J:$J,'Расчет эффективности'!$C61)*$E$11*$G61</f>
        <v>0</v>
      </c>
      <c r="O61" s="41">
        <f>SUMIFS('Основной лист'!X:X,'Основной лист'!$D:$D,'Расчет эффективности'!$D61,'Основной лист'!$J:$J,'Расчет эффективности'!$C61)*$E$11*$G61</f>
        <v>0</v>
      </c>
      <c r="P61" s="41">
        <f>SUMIFS('Основной лист'!Y:Y,'Основной лист'!$D:$D,'Расчет эффективности'!$D61,'Основной лист'!$J:$J,'Расчет эффективности'!$C61)*$E$11*$G61</f>
        <v>0</v>
      </c>
      <c r="Q61" s="41">
        <f>SUMIFS('Основной лист'!Z:Z,'Основной лист'!$D:$D,'Расчет эффективности'!$D61,'Основной лист'!$J:$J,'Расчет эффективности'!$C61)*$E$11*$G61</f>
        <v>0</v>
      </c>
      <c r="R61" s="41">
        <f>SUMIFS('Основной лист'!AA:AA,'Основной лист'!$D:$D,'Расчет эффективности'!$D61,'Основной лист'!$J:$J,'Расчет эффективности'!$C61)*$E$11*$G61</f>
        <v>0</v>
      </c>
      <c r="S61" s="41">
        <f>SUMIFS('Основной лист'!AB:AB,'Основной лист'!$D:$D,'Расчет эффективности'!$D61,'Основной лист'!$J:$J,'Расчет эффективности'!$C61)*$E$11*$G61</f>
        <v>0</v>
      </c>
      <c r="T61" s="41">
        <f>SUMIFS('Основной лист'!AC:AC,'Основной лист'!$D:$D,'Расчет эффективности'!$D61,'Основной лист'!$J:$J,'Расчет эффективности'!$C61)*$E$11*$G61</f>
        <v>0</v>
      </c>
      <c r="U61" s="41">
        <f>SUMIFS('Основной лист'!AD:AD,'Основной лист'!$D:$D,'Расчет эффективности'!$D61,'Основной лист'!$J:$J,'Расчет эффективности'!$C61)*$E$11*$G61</f>
        <v>0</v>
      </c>
      <c r="V61" s="41">
        <f>SUMIFS('Основной лист'!AE:AE,'Основной лист'!$D:$D,'Расчет эффективности'!$D61,'Основной лист'!$J:$J,'Расчет эффективности'!$C61)*$E$11*$G61</f>
        <v>0</v>
      </c>
      <c r="W61" s="41">
        <f>SUMIFS('Основной лист'!AF:AF,'Основной лист'!$D:$D,'Расчет эффективности'!$D61,'Основной лист'!$J:$J,'Расчет эффективности'!$C61)*$E$11*$G61</f>
        <v>0</v>
      </c>
      <c r="X61" s="41">
        <f>SUMIFS('Основной лист'!AG:AG,'Основной лист'!$D:$D,'Расчет эффективности'!$D61,'Основной лист'!$J:$J,'Расчет эффективности'!$C61)*$E$11*$G61</f>
        <v>0</v>
      </c>
      <c r="Y61" s="41">
        <f>SUMIFS('Основной лист'!AH:AH,'Основной лист'!$D:$D,'Расчет эффективности'!$D61,'Основной лист'!$J:$J,'Расчет эффективности'!$C61)*$E$11*$G61</f>
        <v>0</v>
      </c>
      <c r="Z61" s="41">
        <f>SUMIFS('Основной лист'!AI:AI,'Основной лист'!$D:$D,'Расчет эффективности'!$D61,'Основной лист'!$J:$J,'Расчет эффективности'!$C61)*$E$11*$G61</f>
        <v>0</v>
      </c>
      <c r="AA61" s="41">
        <f>SUMIFS('Основной лист'!AJ:AJ,'Основной лист'!$D:$D,'Расчет эффективности'!$D61,'Основной лист'!$J:$J,'Расчет эффективности'!$C61)*$E$11*$G61</f>
        <v>0</v>
      </c>
      <c r="AB61" s="41">
        <f>SUMIFS('Основной лист'!AK:AK,'Основной лист'!$D:$D,'Расчет эффективности'!$D61,'Основной лист'!$J:$J,'Расчет эффективности'!$C61)*$E$11*$G61</f>
        <v>0</v>
      </c>
      <c r="AC61" s="41">
        <f>SUMIFS('Основной лист'!AL:AL,'Основной лист'!$D:$D,'Расчет эффективности'!$D61,'Основной лист'!$J:$J,'Расчет эффективности'!$C61)*$E$11*$G61</f>
        <v>0</v>
      </c>
      <c r="AD61" s="41">
        <f>SUMIFS('Основной лист'!AM:AM,'Основной лист'!$D:$D,'Расчет эффективности'!$D61,'Основной лист'!$J:$J,'Расчет эффективности'!$C61)*$E$11*$G61</f>
        <v>0</v>
      </c>
      <c r="AE61" s="41">
        <f>SUMIFS('Основной лист'!AN:AN,'Основной лист'!$D:$D,'Расчет эффективности'!$D61,'Основной лист'!$J:$J,'Расчет эффективности'!$C61)*$E$11*$G61</f>
        <v>0</v>
      </c>
      <c r="AF61" s="41">
        <f>SUMIFS('Основной лист'!AO:AO,'Основной лист'!$D:$D,'Расчет эффективности'!$D61,'Основной лист'!$J:$J,'Расчет эффективности'!$C61)*$E$11*$G61</f>
        <v>0</v>
      </c>
      <c r="AG61" s="41">
        <f>SUMIFS('Основной лист'!AP:AP,'Основной лист'!$D:$D,'Расчет эффективности'!$D61,'Основной лист'!$J:$J,'Расчет эффективности'!$C61)*$E$11*$G61</f>
        <v>0</v>
      </c>
      <c r="AH61" s="41">
        <f>SUMIFS('Основной лист'!AQ:AQ,'Основной лист'!$D:$D,'Расчет эффективности'!$D61,'Основной лист'!$J:$J,'Расчет эффективности'!$C61)*$E$11*$G61</f>
        <v>0</v>
      </c>
      <c r="AI61" s="41">
        <f>SUMIFS('Основной лист'!AR:AR,'Основной лист'!$D:$D,'Расчет эффективности'!$D61,'Основной лист'!$J:$J,'Расчет эффективности'!$C61)*$E$11*$G61</f>
        <v>0</v>
      </c>
      <c r="AJ61" s="41">
        <f>SUMIFS('Основной лист'!AS:AS,'Основной лист'!$D:$D,'Расчет эффективности'!$D61,'Основной лист'!$J:$J,'Расчет эффективности'!$C61)*$E$11*$G61</f>
        <v>0</v>
      </c>
      <c r="AK61" s="41">
        <f>SUMIFS('Основной лист'!AT:AT,'Основной лист'!$D:$D,'Расчет эффективности'!$D61,'Основной лист'!$J:$J,'Расчет эффективности'!$C61)*$E$11*$G61</f>
        <v>0</v>
      </c>
      <c r="AL61" s="41">
        <f>SUMIFS('Основной лист'!AU:AU,'Основной лист'!$D:$D,'Расчет эффективности'!$D61,'Основной лист'!$J:$J,'Расчет эффективности'!$C61)*$E$11*$G61</f>
        <v>0</v>
      </c>
      <c r="AM61" s="41">
        <f>SUMIFS('Основной лист'!AV:AV,'Основной лист'!$D:$D,'Расчет эффективности'!$D61,'Основной лист'!$J:$J,'Расчет эффективности'!$C61)*$E$11*$G61</f>
        <v>0</v>
      </c>
      <c r="AN61" s="41">
        <f>SUMIFS('Основной лист'!AW:AW,'Основной лист'!$D:$D,'Расчет эффективности'!$D61,'Основной лист'!$J:$J,'Расчет эффективности'!$C61)*$E$11*$G61</f>
        <v>0</v>
      </c>
      <c r="AO61" s="41">
        <f>SUMIFS('Основной лист'!AX:AX,'Основной лист'!$D:$D,'Расчет эффективности'!$D61,'Основной лист'!$J:$J,'Расчет эффективности'!$C61)*$E$11*$G61</f>
        <v>0</v>
      </c>
      <c r="AP61" s="41">
        <f>SUMIFS('Основной лист'!AY:AY,'Основной лист'!$D:$D,'Расчет эффективности'!$D61,'Основной лист'!$J:$J,'Расчет эффективности'!$C61)*$E$11*$G61</f>
        <v>0</v>
      </c>
      <c r="AQ61" s="41">
        <f>SUMIFS('Основной лист'!AZ:AZ,'Основной лист'!$D:$D,'Расчет эффективности'!$D61,'Основной лист'!$J:$J,'Расчет эффективности'!$C61)*$E$11*$G61</f>
        <v>0</v>
      </c>
      <c r="AR61" s="41"/>
      <c r="AS61" s="402">
        <f t="shared" si="4"/>
        <v>0</v>
      </c>
    </row>
    <row r="62" spans="2:45" outlineLevel="1">
      <c r="C62" t="str">
        <f t="shared" si="9"/>
        <v/>
      </c>
      <c r="D62" t="str">
        <f t="array" ref="D62">IFERROR(INDEX('Основной лист'!$D$2:$D$479, MATCH(0, COUNTIF($D$51:D61,'Основной лист'!$D$2:$D$479), 0)), "")</f>
        <v/>
      </c>
      <c r="E62" s="4" t="str">
        <f t="shared" si="6"/>
        <v>млн руб.</v>
      </c>
      <c r="G62" s="4">
        <f t="shared" si="8"/>
        <v>0</v>
      </c>
      <c r="I62" s="41">
        <f>SUMIFS('Основной лист'!R:R,'Основной лист'!$D:$D,'Расчет эффективности'!$D62,'Основной лист'!$J:$J,'Расчет эффективности'!$C62)*$E$11*$G62</f>
        <v>0</v>
      </c>
      <c r="J62" s="41">
        <f>SUMIFS('Основной лист'!S:S,'Основной лист'!$D:$D,'Расчет эффективности'!$D62,'Основной лист'!$J:$J,'Расчет эффективности'!$C62)*$E$11*$G62</f>
        <v>0</v>
      </c>
      <c r="K62" s="41">
        <f>SUMIFS('Основной лист'!T:T,'Основной лист'!$D:$D,'Расчет эффективности'!$D62,'Основной лист'!$J:$J,'Расчет эффективности'!$C62)*$E$11*$G62</f>
        <v>0</v>
      </c>
      <c r="L62" s="41">
        <f>SUMIFS('Основной лист'!U:U,'Основной лист'!$D:$D,'Расчет эффективности'!$D62,'Основной лист'!$J:$J,'Расчет эффективности'!$C62)*$E$11*$G62</f>
        <v>0</v>
      </c>
      <c r="M62" s="41">
        <f>SUMIFS('Основной лист'!V:V,'Основной лист'!$D:$D,'Расчет эффективности'!$D62,'Основной лист'!$J:$J,'Расчет эффективности'!$C62)*$E$11*$G62</f>
        <v>0</v>
      </c>
      <c r="N62" s="41">
        <f>SUMIFS('Основной лист'!W:W,'Основной лист'!$D:$D,'Расчет эффективности'!$D62,'Основной лист'!$J:$J,'Расчет эффективности'!$C62)*$E$11*$G62</f>
        <v>0</v>
      </c>
      <c r="O62" s="41">
        <f>SUMIFS('Основной лист'!X:X,'Основной лист'!$D:$D,'Расчет эффективности'!$D62,'Основной лист'!$J:$J,'Расчет эффективности'!$C62)*$E$11*$G62</f>
        <v>0</v>
      </c>
      <c r="P62" s="41">
        <f>SUMIFS('Основной лист'!Y:Y,'Основной лист'!$D:$D,'Расчет эффективности'!$D62,'Основной лист'!$J:$J,'Расчет эффективности'!$C62)*$E$11*$G62</f>
        <v>0</v>
      </c>
      <c r="Q62" s="41">
        <f>SUMIFS('Основной лист'!Z:Z,'Основной лист'!$D:$D,'Расчет эффективности'!$D62,'Основной лист'!$J:$J,'Расчет эффективности'!$C62)*$E$11*$G62</f>
        <v>0</v>
      </c>
      <c r="R62" s="41">
        <f>SUMIFS('Основной лист'!AA:AA,'Основной лист'!$D:$D,'Расчет эффективности'!$D62,'Основной лист'!$J:$J,'Расчет эффективности'!$C62)*$E$11*$G62</f>
        <v>0</v>
      </c>
      <c r="S62" s="41">
        <f>SUMIFS('Основной лист'!AB:AB,'Основной лист'!$D:$D,'Расчет эффективности'!$D62,'Основной лист'!$J:$J,'Расчет эффективности'!$C62)*$E$11*$G62</f>
        <v>0</v>
      </c>
      <c r="T62" s="41">
        <f>SUMIFS('Основной лист'!AC:AC,'Основной лист'!$D:$D,'Расчет эффективности'!$D62,'Основной лист'!$J:$J,'Расчет эффективности'!$C62)*$E$11*$G62</f>
        <v>0</v>
      </c>
      <c r="U62" s="41">
        <f>SUMIFS('Основной лист'!AD:AD,'Основной лист'!$D:$D,'Расчет эффективности'!$D62,'Основной лист'!$J:$J,'Расчет эффективности'!$C62)*$E$11*$G62</f>
        <v>0</v>
      </c>
      <c r="V62" s="41">
        <f>SUMIFS('Основной лист'!AE:AE,'Основной лист'!$D:$D,'Расчет эффективности'!$D62,'Основной лист'!$J:$J,'Расчет эффективности'!$C62)*$E$11*$G62</f>
        <v>0</v>
      </c>
      <c r="W62" s="41">
        <f>SUMIFS('Основной лист'!AF:AF,'Основной лист'!$D:$D,'Расчет эффективности'!$D62,'Основной лист'!$J:$J,'Расчет эффективности'!$C62)*$E$11*$G62</f>
        <v>0</v>
      </c>
      <c r="X62" s="41">
        <f>SUMIFS('Основной лист'!AG:AG,'Основной лист'!$D:$D,'Расчет эффективности'!$D62,'Основной лист'!$J:$J,'Расчет эффективности'!$C62)*$E$11*$G62</f>
        <v>0</v>
      </c>
      <c r="Y62" s="41">
        <f>SUMIFS('Основной лист'!AH:AH,'Основной лист'!$D:$D,'Расчет эффективности'!$D62,'Основной лист'!$J:$J,'Расчет эффективности'!$C62)*$E$11*$G62</f>
        <v>0</v>
      </c>
      <c r="Z62" s="41">
        <f>SUMIFS('Основной лист'!AI:AI,'Основной лист'!$D:$D,'Расчет эффективности'!$D62,'Основной лист'!$J:$J,'Расчет эффективности'!$C62)*$E$11*$G62</f>
        <v>0</v>
      </c>
      <c r="AA62" s="41">
        <f>SUMIFS('Основной лист'!AJ:AJ,'Основной лист'!$D:$D,'Расчет эффективности'!$D62,'Основной лист'!$J:$J,'Расчет эффективности'!$C62)*$E$11*$G62</f>
        <v>0</v>
      </c>
      <c r="AB62" s="41">
        <f>SUMIFS('Основной лист'!AK:AK,'Основной лист'!$D:$D,'Расчет эффективности'!$D62,'Основной лист'!$J:$J,'Расчет эффективности'!$C62)*$E$11*$G62</f>
        <v>0</v>
      </c>
      <c r="AC62" s="41">
        <f>SUMIFS('Основной лист'!AL:AL,'Основной лист'!$D:$D,'Расчет эффективности'!$D62,'Основной лист'!$J:$J,'Расчет эффективности'!$C62)*$E$11*$G62</f>
        <v>0</v>
      </c>
      <c r="AD62" s="41">
        <f>SUMIFS('Основной лист'!AM:AM,'Основной лист'!$D:$D,'Расчет эффективности'!$D62,'Основной лист'!$J:$J,'Расчет эффективности'!$C62)*$E$11*$G62</f>
        <v>0</v>
      </c>
      <c r="AE62" s="41">
        <f>SUMIFS('Основной лист'!AN:AN,'Основной лист'!$D:$D,'Расчет эффективности'!$D62,'Основной лист'!$J:$J,'Расчет эффективности'!$C62)*$E$11*$G62</f>
        <v>0</v>
      </c>
      <c r="AF62" s="41">
        <f>SUMIFS('Основной лист'!AO:AO,'Основной лист'!$D:$D,'Расчет эффективности'!$D62,'Основной лист'!$J:$J,'Расчет эффективности'!$C62)*$E$11*$G62</f>
        <v>0</v>
      </c>
      <c r="AG62" s="41">
        <f>SUMIFS('Основной лист'!AP:AP,'Основной лист'!$D:$D,'Расчет эффективности'!$D62,'Основной лист'!$J:$J,'Расчет эффективности'!$C62)*$E$11*$G62</f>
        <v>0</v>
      </c>
      <c r="AH62" s="41">
        <f>SUMIFS('Основной лист'!AQ:AQ,'Основной лист'!$D:$D,'Расчет эффективности'!$D62,'Основной лист'!$J:$J,'Расчет эффективности'!$C62)*$E$11*$G62</f>
        <v>0</v>
      </c>
      <c r="AI62" s="41">
        <f>SUMIFS('Основной лист'!AR:AR,'Основной лист'!$D:$D,'Расчет эффективности'!$D62,'Основной лист'!$J:$J,'Расчет эффективности'!$C62)*$E$11*$G62</f>
        <v>0</v>
      </c>
      <c r="AJ62" s="41">
        <f>SUMIFS('Основной лист'!AS:AS,'Основной лист'!$D:$D,'Расчет эффективности'!$D62,'Основной лист'!$J:$J,'Расчет эффективности'!$C62)*$E$11*$G62</f>
        <v>0</v>
      </c>
      <c r="AK62" s="41">
        <f>SUMIFS('Основной лист'!AT:AT,'Основной лист'!$D:$D,'Расчет эффективности'!$D62,'Основной лист'!$J:$J,'Расчет эффективности'!$C62)*$E$11*$G62</f>
        <v>0</v>
      </c>
      <c r="AL62" s="41">
        <f>SUMIFS('Основной лист'!AU:AU,'Основной лист'!$D:$D,'Расчет эффективности'!$D62,'Основной лист'!$J:$J,'Расчет эффективности'!$C62)*$E$11*$G62</f>
        <v>0</v>
      </c>
      <c r="AM62" s="41">
        <f>SUMIFS('Основной лист'!AV:AV,'Основной лист'!$D:$D,'Расчет эффективности'!$D62,'Основной лист'!$J:$J,'Расчет эффективности'!$C62)*$E$11*$G62</f>
        <v>0</v>
      </c>
      <c r="AN62" s="41">
        <f>SUMIFS('Основной лист'!AW:AW,'Основной лист'!$D:$D,'Расчет эффективности'!$D62,'Основной лист'!$J:$J,'Расчет эффективности'!$C62)*$E$11*$G62</f>
        <v>0</v>
      </c>
      <c r="AO62" s="41">
        <f>SUMIFS('Основной лист'!AX:AX,'Основной лист'!$D:$D,'Расчет эффективности'!$D62,'Основной лист'!$J:$J,'Расчет эффективности'!$C62)*$E$11*$G62</f>
        <v>0</v>
      </c>
      <c r="AP62" s="41">
        <f>SUMIFS('Основной лист'!AY:AY,'Основной лист'!$D:$D,'Расчет эффективности'!$D62,'Основной лист'!$J:$J,'Расчет эффективности'!$C62)*$E$11*$G62</f>
        <v>0</v>
      </c>
      <c r="AQ62" s="41">
        <f>SUMIFS('Основной лист'!AZ:AZ,'Основной лист'!$D:$D,'Расчет эффективности'!$D62,'Основной лист'!$J:$J,'Расчет эффективности'!$C62)*$E$11*$G62</f>
        <v>0</v>
      </c>
      <c r="AR62" s="41"/>
      <c r="AS62" s="402">
        <f t="shared" si="4"/>
        <v>0</v>
      </c>
    </row>
    <row r="63" spans="2:45" outlineLevel="1">
      <c r="C63" t="str">
        <f t="shared" si="9"/>
        <v/>
      </c>
      <c r="D63" t="str">
        <f t="array" ref="D63">IFERROR(INDEX('Основной лист'!$D$2:$D$479, MATCH(0, COUNTIF($D$51:D62,'Основной лист'!$D$2:$D$479), 0)), "")</f>
        <v/>
      </c>
      <c r="E63" s="4" t="str">
        <f t="shared" si="6"/>
        <v>млн руб.</v>
      </c>
      <c r="G63" s="4">
        <f t="shared" si="8"/>
        <v>0</v>
      </c>
      <c r="I63" s="41">
        <f>SUMIFS('Основной лист'!R:R,'Основной лист'!$D:$D,'Расчет эффективности'!$D63,'Основной лист'!$J:$J,'Расчет эффективности'!$C63)*$E$11*$G63</f>
        <v>0</v>
      </c>
      <c r="J63" s="41">
        <f>SUMIFS('Основной лист'!S:S,'Основной лист'!$D:$D,'Расчет эффективности'!$D63,'Основной лист'!$J:$J,'Расчет эффективности'!$C63)*$E$11*$G63</f>
        <v>0</v>
      </c>
      <c r="K63" s="41">
        <f>SUMIFS('Основной лист'!T:T,'Основной лист'!$D:$D,'Расчет эффективности'!$D63,'Основной лист'!$J:$J,'Расчет эффективности'!$C63)*$E$11*$G63</f>
        <v>0</v>
      </c>
      <c r="L63" s="41">
        <f>SUMIFS('Основной лист'!U:U,'Основной лист'!$D:$D,'Расчет эффективности'!$D63,'Основной лист'!$J:$J,'Расчет эффективности'!$C63)*$E$11*$G63</f>
        <v>0</v>
      </c>
      <c r="M63" s="41">
        <f>SUMIFS('Основной лист'!V:V,'Основной лист'!$D:$D,'Расчет эффективности'!$D63,'Основной лист'!$J:$J,'Расчет эффективности'!$C63)*$E$11*$G63</f>
        <v>0</v>
      </c>
      <c r="N63" s="41">
        <f>SUMIFS('Основной лист'!W:W,'Основной лист'!$D:$D,'Расчет эффективности'!$D63,'Основной лист'!$J:$J,'Расчет эффективности'!$C63)*$E$11*$G63</f>
        <v>0</v>
      </c>
      <c r="O63" s="41">
        <f>SUMIFS('Основной лист'!X:X,'Основной лист'!$D:$D,'Расчет эффективности'!$D63,'Основной лист'!$J:$J,'Расчет эффективности'!$C63)*$E$11*$G63</f>
        <v>0</v>
      </c>
      <c r="P63" s="41">
        <f>SUMIFS('Основной лист'!Y:Y,'Основной лист'!$D:$D,'Расчет эффективности'!$D63,'Основной лист'!$J:$J,'Расчет эффективности'!$C63)*$E$11*$G63</f>
        <v>0</v>
      </c>
      <c r="Q63" s="41">
        <f>SUMIFS('Основной лист'!Z:Z,'Основной лист'!$D:$D,'Расчет эффективности'!$D63,'Основной лист'!$J:$J,'Расчет эффективности'!$C63)*$E$11*$G63</f>
        <v>0</v>
      </c>
      <c r="R63" s="41">
        <f>SUMIFS('Основной лист'!AA:AA,'Основной лист'!$D:$D,'Расчет эффективности'!$D63,'Основной лист'!$J:$J,'Расчет эффективности'!$C63)*$E$11*$G63</f>
        <v>0</v>
      </c>
      <c r="S63" s="41">
        <f>SUMIFS('Основной лист'!AB:AB,'Основной лист'!$D:$D,'Расчет эффективности'!$D63,'Основной лист'!$J:$J,'Расчет эффективности'!$C63)*$E$11*$G63</f>
        <v>0</v>
      </c>
      <c r="T63" s="41">
        <f>SUMIFS('Основной лист'!AC:AC,'Основной лист'!$D:$D,'Расчет эффективности'!$D63,'Основной лист'!$J:$J,'Расчет эффективности'!$C63)*$E$11*$G63</f>
        <v>0</v>
      </c>
      <c r="U63" s="41">
        <f>SUMIFS('Основной лист'!AD:AD,'Основной лист'!$D:$D,'Расчет эффективности'!$D63,'Основной лист'!$J:$J,'Расчет эффективности'!$C63)*$E$11*$G63</f>
        <v>0</v>
      </c>
      <c r="V63" s="41">
        <f>SUMIFS('Основной лист'!AE:AE,'Основной лист'!$D:$D,'Расчет эффективности'!$D63,'Основной лист'!$J:$J,'Расчет эффективности'!$C63)*$E$11*$G63</f>
        <v>0</v>
      </c>
      <c r="W63" s="41">
        <f>SUMIFS('Основной лист'!AF:AF,'Основной лист'!$D:$D,'Расчет эффективности'!$D63,'Основной лист'!$J:$J,'Расчет эффективности'!$C63)*$E$11*$G63</f>
        <v>0</v>
      </c>
      <c r="X63" s="41">
        <f>SUMIFS('Основной лист'!AG:AG,'Основной лист'!$D:$D,'Расчет эффективности'!$D63,'Основной лист'!$J:$J,'Расчет эффективности'!$C63)*$E$11*$G63</f>
        <v>0</v>
      </c>
      <c r="Y63" s="41">
        <f>SUMIFS('Основной лист'!AH:AH,'Основной лист'!$D:$D,'Расчет эффективности'!$D63,'Основной лист'!$J:$J,'Расчет эффективности'!$C63)*$E$11*$G63</f>
        <v>0</v>
      </c>
      <c r="Z63" s="41">
        <f>SUMIFS('Основной лист'!AI:AI,'Основной лист'!$D:$D,'Расчет эффективности'!$D63,'Основной лист'!$J:$J,'Расчет эффективности'!$C63)*$E$11*$G63</f>
        <v>0</v>
      </c>
      <c r="AA63" s="41">
        <f>SUMIFS('Основной лист'!AJ:AJ,'Основной лист'!$D:$D,'Расчет эффективности'!$D63,'Основной лист'!$J:$J,'Расчет эффективности'!$C63)*$E$11*$G63</f>
        <v>0</v>
      </c>
      <c r="AB63" s="41">
        <f>SUMIFS('Основной лист'!AK:AK,'Основной лист'!$D:$D,'Расчет эффективности'!$D63,'Основной лист'!$J:$J,'Расчет эффективности'!$C63)*$E$11*$G63</f>
        <v>0</v>
      </c>
      <c r="AC63" s="41">
        <f>SUMIFS('Основной лист'!AL:AL,'Основной лист'!$D:$D,'Расчет эффективности'!$D63,'Основной лист'!$J:$J,'Расчет эффективности'!$C63)*$E$11*$G63</f>
        <v>0</v>
      </c>
      <c r="AD63" s="41">
        <f>SUMIFS('Основной лист'!AM:AM,'Основной лист'!$D:$D,'Расчет эффективности'!$D63,'Основной лист'!$J:$J,'Расчет эффективности'!$C63)*$E$11*$G63</f>
        <v>0</v>
      </c>
      <c r="AE63" s="41">
        <f>SUMIFS('Основной лист'!AN:AN,'Основной лист'!$D:$D,'Расчет эффективности'!$D63,'Основной лист'!$J:$J,'Расчет эффективности'!$C63)*$E$11*$G63</f>
        <v>0</v>
      </c>
      <c r="AF63" s="41">
        <f>SUMIFS('Основной лист'!AO:AO,'Основной лист'!$D:$D,'Расчет эффективности'!$D63,'Основной лист'!$J:$J,'Расчет эффективности'!$C63)*$E$11*$G63</f>
        <v>0</v>
      </c>
      <c r="AG63" s="41">
        <f>SUMIFS('Основной лист'!AP:AP,'Основной лист'!$D:$D,'Расчет эффективности'!$D63,'Основной лист'!$J:$J,'Расчет эффективности'!$C63)*$E$11*$G63</f>
        <v>0</v>
      </c>
      <c r="AH63" s="41">
        <f>SUMIFS('Основной лист'!AQ:AQ,'Основной лист'!$D:$D,'Расчет эффективности'!$D63,'Основной лист'!$J:$J,'Расчет эффективности'!$C63)*$E$11*$G63</f>
        <v>0</v>
      </c>
      <c r="AI63" s="41">
        <f>SUMIFS('Основной лист'!AR:AR,'Основной лист'!$D:$D,'Расчет эффективности'!$D63,'Основной лист'!$J:$J,'Расчет эффективности'!$C63)*$E$11*$G63</f>
        <v>0</v>
      </c>
      <c r="AJ63" s="41">
        <f>SUMIFS('Основной лист'!AS:AS,'Основной лист'!$D:$D,'Расчет эффективности'!$D63,'Основной лист'!$J:$J,'Расчет эффективности'!$C63)*$E$11*$G63</f>
        <v>0</v>
      </c>
      <c r="AK63" s="41">
        <f>SUMIFS('Основной лист'!AT:AT,'Основной лист'!$D:$D,'Расчет эффективности'!$D63,'Основной лист'!$J:$J,'Расчет эффективности'!$C63)*$E$11*$G63</f>
        <v>0</v>
      </c>
      <c r="AL63" s="41">
        <f>SUMIFS('Основной лист'!AU:AU,'Основной лист'!$D:$D,'Расчет эффективности'!$D63,'Основной лист'!$J:$J,'Расчет эффективности'!$C63)*$E$11*$G63</f>
        <v>0</v>
      </c>
      <c r="AM63" s="41">
        <f>SUMIFS('Основной лист'!AV:AV,'Основной лист'!$D:$D,'Расчет эффективности'!$D63,'Основной лист'!$J:$J,'Расчет эффективности'!$C63)*$E$11*$G63</f>
        <v>0</v>
      </c>
      <c r="AN63" s="41">
        <f>SUMIFS('Основной лист'!AW:AW,'Основной лист'!$D:$D,'Расчет эффективности'!$D63,'Основной лист'!$J:$J,'Расчет эффективности'!$C63)*$E$11*$G63</f>
        <v>0</v>
      </c>
      <c r="AO63" s="41">
        <f>SUMIFS('Основной лист'!AX:AX,'Основной лист'!$D:$D,'Расчет эффективности'!$D63,'Основной лист'!$J:$J,'Расчет эффективности'!$C63)*$E$11*$G63</f>
        <v>0</v>
      </c>
      <c r="AP63" s="41">
        <f>SUMIFS('Основной лист'!AY:AY,'Основной лист'!$D:$D,'Расчет эффективности'!$D63,'Основной лист'!$J:$J,'Расчет эффективности'!$C63)*$E$11*$G63</f>
        <v>0</v>
      </c>
      <c r="AQ63" s="41">
        <f>SUMIFS('Основной лист'!AZ:AZ,'Основной лист'!$D:$D,'Расчет эффективности'!$D63,'Основной лист'!$J:$J,'Расчет эффективности'!$C63)*$E$11*$G63</f>
        <v>0</v>
      </c>
      <c r="AR63" s="41"/>
      <c r="AS63" s="402">
        <f t="shared" si="4"/>
        <v>0</v>
      </c>
    </row>
    <row r="64" spans="2:45" outlineLevel="1">
      <c r="C64" t="str">
        <f t="shared" si="9"/>
        <v/>
      </c>
      <c r="D64" t="str">
        <f t="array" ref="D64">IFERROR(INDEX('Основной лист'!$D$2:$D$479, MATCH(0, COUNTIF($D$51:D63,'Основной лист'!$D$2:$D$479), 0)), "")</f>
        <v/>
      </c>
      <c r="E64" s="4" t="str">
        <f t="shared" si="6"/>
        <v>млн руб.</v>
      </c>
      <c r="G64" s="4">
        <f t="shared" si="8"/>
        <v>0</v>
      </c>
      <c r="I64" s="41">
        <f>SUMIFS('Основной лист'!R:R,'Основной лист'!$D:$D,'Расчет эффективности'!$D64,'Основной лист'!$J:$J,'Расчет эффективности'!$C64)*$E$11*$G64</f>
        <v>0</v>
      </c>
      <c r="J64" s="41">
        <f>SUMIFS('Основной лист'!S:S,'Основной лист'!$D:$D,'Расчет эффективности'!$D64,'Основной лист'!$J:$J,'Расчет эффективности'!$C64)*$E$11*$G64</f>
        <v>0</v>
      </c>
      <c r="K64" s="41">
        <f>SUMIFS('Основной лист'!T:T,'Основной лист'!$D:$D,'Расчет эффективности'!$D64,'Основной лист'!$J:$J,'Расчет эффективности'!$C64)*$E$11*$G64</f>
        <v>0</v>
      </c>
      <c r="L64" s="41">
        <f>SUMIFS('Основной лист'!U:U,'Основной лист'!$D:$D,'Расчет эффективности'!$D64,'Основной лист'!$J:$J,'Расчет эффективности'!$C64)*$E$11*$G64</f>
        <v>0</v>
      </c>
      <c r="M64" s="41">
        <f>SUMIFS('Основной лист'!V:V,'Основной лист'!$D:$D,'Расчет эффективности'!$D64,'Основной лист'!$J:$J,'Расчет эффективности'!$C64)*$E$11*$G64</f>
        <v>0</v>
      </c>
      <c r="N64" s="41">
        <f>SUMIFS('Основной лист'!W:W,'Основной лист'!$D:$D,'Расчет эффективности'!$D64,'Основной лист'!$J:$J,'Расчет эффективности'!$C64)*$E$11*$G64</f>
        <v>0</v>
      </c>
      <c r="O64" s="41">
        <f>SUMIFS('Основной лист'!X:X,'Основной лист'!$D:$D,'Расчет эффективности'!$D64,'Основной лист'!$J:$J,'Расчет эффективности'!$C64)*$E$11*$G64</f>
        <v>0</v>
      </c>
      <c r="P64" s="41">
        <f>SUMIFS('Основной лист'!Y:Y,'Основной лист'!$D:$D,'Расчет эффективности'!$D64,'Основной лист'!$J:$J,'Расчет эффективности'!$C64)*$E$11*$G64</f>
        <v>0</v>
      </c>
      <c r="Q64" s="41">
        <f>SUMIFS('Основной лист'!Z:Z,'Основной лист'!$D:$D,'Расчет эффективности'!$D64,'Основной лист'!$J:$J,'Расчет эффективности'!$C64)*$E$11*$G64</f>
        <v>0</v>
      </c>
      <c r="R64" s="41">
        <f>SUMIFS('Основной лист'!AA:AA,'Основной лист'!$D:$D,'Расчет эффективности'!$D64,'Основной лист'!$J:$J,'Расчет эффективности'!$C64)*$E$11*$G64</f>
        <v>0</v>
      </c>
      <c r="S64" s="41">
        <f>SUMIFS('Основной лист'!AB:AB,'Основной лист'!$D:$D,'Расчет эффективности'!$D64,'Основной лист'!$J:$J,'Расчет эффективности'!$C64)*$E$11*$G64</f>
        <v>0</v>
      </c>
      <c r="T64" s="41">
        <f>SUMIFS('Основной лист'!AC:AC,'Основной лист'!$D:$D,'Расчет эффективности'!$D64,'Основной лист'!$J:$J,'Расчет эффективности'!$C64)*$E$11*$G64</f>
        <v>0</v>
      </c>
      <c r="U64" s="41">
        <f>SUMIFS('Основной лист'!AD:AD,'Основной лист'!$D:$D,'Расчет эффективности'!$D64,'Основной лист'!$J:$J,'Расчет эффективности'!$C64)*$E$11*$G64</f>
        <v>0</v>
      </c>
      <c r="V64" s="41">
        <f>SUMIFS('Основной лист'!AE:AE,'Основной лист'!$D:$D,'Расчет эффективности'!$D64,'Основной лист'!$J:$J,'Расчет эффективности'!$C64)*$E$11*$G64</f>
        <v>0</v>
      </c>
      <c r="W64" s="41">
        <f>SUMIFS('Основной лист'!AF:AF,'Основной лист'!$D:$D,'Расчет эффективности'!$D64,'Основной лист'!$J:$J,'Расчет эффективности'!$C64)*$E$11*$G64</f>
        <v>0</v>
      </c>
      <c r="X64" s="41">
        <f>SUMIFS('Основной лист'!AG:AG,'Основной лист'!$D:$D,'Расчет эффективности'!$D64,'Основной лист'!$J:$J,'Расчет эффективности'!$C64)*$E$11*$G64</f>
        <v>0</v>
      </c>
      <c r="Y64" s="41">
        <f>SUMIFS('Основной лист'!AH:AH,'Основной лист'!$D:$D,'Расчет эффективности'!$D64,'Основной лист'!$J:$J,'Расчет эффективности'!$C64)*$E$11*$G64</f>
        <v>0</v>
      </c>
      <c r="Z64" s="41">
        <f>SUMIFS('Основной лист'!AI:AI,'Основной лист'!$D:$D,'Расчет эффективности'!$D64,'Основной лист'!$J:$J,'Расчет эффективности'!$C64)*$E$11*$G64</f>
        <v>0</v>
      </c>
      <c r="AA64" s="41">
        <f>SUMIFS('Основной лист'!AJ:AJ,'Основной лист'!$D:$D,'Расчет эффективности'!$D64,'Основной лист'!$J:$J,'Расчет эффективности'!$C64)*$E$11*$G64</f>
        <v>0</v>
      </c>
      <c r="AB64" s="41">
        <f>SUMIFS('Основной лист'!AK:AK,'Основной лист'!$D:$D,'Расчет эффективности'!$D64,'Основной лист'!$J:$J,'Расчет эффективности'!$C64)*$E$11*$G64</f>
        <v>0</v>
      </c>
      <c r="AC64" s="41">
        <f>SUMIFS('Основной лист'!AL:AL,'Основной лист'!$D:$D,'Расчет эффективности'!$D64,'Основной лист'!$J:$J,'Расчет эффективности'!$C64)*$E$11*$G64</f>
        <v>0</v>
      </c>
      <c r="AD64" s="41">
        <f>SUMIFS('Основной лист'!AM:AM,'Основной лист'!$D:$D,'Расчет эффективности'!$D64,'Основной лист'!$J:$J,'Расчет эффективности'!$C64)*$E$11*$G64</f>
        <v>0</v>
      </c>
      <c r="AE64" s="41">
        <f>SUMIFS('Основной лист'!AN:AN,'Основной лист'!$D:$D,'Расчет эффективности'!$D64,'Основной лист'!$J:$J,'Расчет эффективности'!$C64)*$E$11*$G64</f>
        <v>0</v>
      </c>
      <c r="AF64" s="41">
        <f>SUMIFS('Основной лист'!AO:AO,'Основной лист'!$D:$D,'Расчет эффективности'!$D64,'Основной лист'!$J:$J,'Расчет эффективности'!$C64)*$E$11*$G64</f>
        <v>0</v>
      </c>
      <c r="AG64" s="41">
        <f>SUMIFS('Основной лист'!AP:AP,'Основной лист'!$D:$D,'Расчет эффективности'!$D64,'Основной лист'!$J:$J,'Расчет эффективности'!$C64)*$E$11*$G64</f>
        <v>0</v>
      </c>
      <c r="AH64" s="41">
        <f>SUMIFS('Основной лист'!AQ:AQ,'Основной лист'!$D:$D,'Расчет эффективности'!$D64,'Основной лист'!$J:$J,'Расчет эффективности'!$C64)*$E$11*$G64</f>
        <v>0</v>
      </c>
      <c r="AI64" s="41">
        <f>SUMIFS('Основной лист'!AR:AR,'Основной лист'!$D:$D,'Расчет эффективности'!$D64,'Основной лист'!$J:$J,'Расчет эффективности'!$C64)*$E$11*$G64</f>
        <v>0</v>
      </c>
      <c r="AJ64" s="41">
        <f>SUMIFS('Основной лист'!AS:AS,'Основной лист'!$D:$D,'Расчет эффективности'!$D64,'Основной лист'!$J:$J,'Расчет эффективности'!$C64)*$E$11*$G64</f>
        <v>0</v>
      </c>
      <c r="AK64" s="41">
        <f>SUMIFS('Основной лист'!AT:AT,'Основной лист'!$D:$D,'Расчет эффективности'!$D64,'Основной лист'!$J:$J,'Расчет эффективности'!$C64)*$E$11*$G64</f>
        <v>0</v>
      </c>
      <c r="AL64" s="41">
        <f>SUMIFS('Основной лист'!AU:AU,'Основной лист'!$D:$D,'Расчет эффективности'!$D64,'Основной лист'!$J:$J,'Расчет эффективности'!$C64)*$E$11*$G64</f>
        <v>0</v>
      </c>
      <c r="AM64" s="41">
        <f>SUMIFS('Основной лист'!AV:AV,'Основной лист'!$D:$D,'Расчет эффективности'!$D64,'Основной лист'!$J:$J,'Расчет эффективности'!$C64)*$E$11*$G64</f>
        <v>0</v>
      </c>
      <c r="AN64" s="41">
        <f>SUMIFS('Основной лист'!AW:AW,'Основной лист'!$D:$D,'Расчет эффективности'!$D64,'Основной лист'!$J:$J,'Расчет эффективности'!$C64)*$E$11*$G64</f>
        <v>0</v>
      </c>
      <c r="AO64" s="41">
        <f>SUMIFS('Основной лист'!AX:AX,'Основной лист'!$D:$D,'Расчет эффективности'!$D64,'Основной лист'!$J:$J,'Расчет эффективности'!$C64)*$E$11*$G64</f>
        <v>0</v>
      </c>
      <c r="AP64" s="41">
        <f>SUMIFS('Основной лист'!AY:AY,'Основной лист'!$D:$D,'Расчет эффективности'!$D64,'Основной лист'!$J:$J,'Расчет эффективности'!$C64)*$E$11*$G64</f>
        <v>0</v>
      </c>
      <c r="AQ64" s="41">
        <f>SUMIFS('Основной лист'!AZ:AZ,'Основной лист'!$D:$D,'Расчет эффективности'!$D64,'Основной лист'!$J:$J,'Расчет эффективности'!$C64)*$E$11*$G64</f>
        <v>0</v>
      </c>
      <c r="AR64" s="41"/>
      <c r="AS64" s="402">
        <f t="shared" si="4"/>
        <v>0</v>
      </c>
    </row>
    <row r="65" spans="2:45" outlineLevel="1">
      <c r="C65" t="str">
        <f t="shared" si="9"/>
        <v/>
      </c>
      <c r="D65" t="str">
        <f t="array" ref="D65">IFERROR(INDEX('Основной лист'!$D$2:$D$479, MATCH(0, COUNTIF($D$51:D64,'Основной лист'!$D$2:$D$479), 0)), "")</f>
        <v/>
      </c>
      <c r="E65" s="4" t="str">
        <f t="shared" si="6"/>
        <v>млн руб.</v>
      </c>
      <c r="G65" s="4">
        <f t="shared" si="8"/>
        <v>0</v>
      </c>
      <c r="I65" s="41">
        <f>SUMIFS('Основной лист'!R:R,'Основной лист'!$D:$D,'Расчет эффективности'!$D65,'Основной лист'!$J:$J,'Расчет эффективности'!$C65)*$E$11*$G65</f>
        <v>0</v>
      </c>
      <c r="J65" s="41">
        <f>SUMIFS('Основной лист'!S:S,'Основной лист'!$D:$D,'Расчет эффективности'!$D65,'Основной лист'!$J:$J,'Расчет эффективности'!$C65)*$E$11*$G65</f>
        <v>0</v>
      </c>
      <c r="K65" s="41">
        <f>SUMIFS('Основной лист'!T:T,'Основной лист'!$D:$D,'Расчет эффективности'!$D65,'Основной лист'!$J:$J,'Расчет эффективности'!$C65)*$E$11*$G65</f>
        <v>0</v>
      </c>
      <c r="L65" s="41">
        <f>SUMIFS('Основной лист'!U:U,'Основной лист'!$D:$D,'Расчет эффективности'!$D65,'Основной лист'!$J:$J,'Расчет эффективности'!$C65)*$E$11*$G65</f>
        <v>0</v>
      </c>
      <c r="M65" s="41">
        <f>SUMIFS('Основной лист'!V:V,'Основной лист'!$D:$D,'Расчет эффективности'!$D65,'Основной лист'!$J:$J,'Расчет эффективности'!$C65)*$E$11*$G65</f>
        <v>0</v>
      </c>
      <c r="N65" s="41">
        <f>SUMIFS('Основной лист'!W:W,'Основной лист'!$D:$D,'Расчет эффективности'!$D65,'Основной лист'!$J:$J,'Расчет эффективности'!$C65)*$E$11*$G65</f>
        <v>0</v>
      </c>
      <c r="O65" s="41">
        <f>SUMIFS('Основной лист'!X:X,'Основной лист'!$D:$D,'Расчет эффективности'!$D65,'Основной лист'!$J:$J,'Расчет эффективности'!$C65)*$E$11*$G65</f>
        <v>0</v>
      </c>
      <c r="P65" s="41">
        <f>SUMIFS('Основной лист'!Y:Y,'Основной лист'!$D:$D,'Расчет эффективности'!$D65,'Основной лист'!$J:$J,'Расчет эффективности'!$C65)*$E$11*$G65</f>
        <v>0</v>
      </c>
      <c r="Q65" s="41">
        <f>SUMIFS('Основной лист'!Z:Z,'Основной лист'!$D:$D,'Расчет эффективности'!$D65,'Основной лист'!$J:$J,'Расчет эффективности'!$C65)*$E$11*$G65</f>
        <v>0</v>
      </c>
      <c r="R65" s="41">
        <f>SUMIFS('Основной лист'!AA:AA,'Основной лист'!$D:$D,'Расчет эффективности'!$D65,'Основной лист'!$J:$J,'Расчет эффективности'!$C65)*$E$11*$G65</f>
        <v>0</v>
      </c>
      <c r="S65" s="41">
        <f>SUMIFS('Основной лист'!AB:AB,'Основной лист'!$D:$D,'Расчет эффективности'!$D65,'Основной лист'!$J:$J,'Расчет эффективности'!$C65)*$E$11*$G65</f>
        <v>0</v>
      </c>
      <c r="T65" s="41">
        <f>SUMIFS('Основной лист'!AC:AC,'Основной лист'!$D:$D,'Расчет эффективности'!$D65,'Основной лист'!$J:$J,'Расчет эффективности'!$C65)*$E$11*$G65</f>
        <v>0</v>
      </c>
      <c r="U65" s="41">
        <f>SUMIFS('Основной лист'!AD:AD,'Основной лист'!$D:$D,'Расчет эффективности'!$D65,'Основной лист'!$J:$J,'Расчет эффективности'!$C65)*$E$11*$G65</f>
        <v>0</v>
      </c>
      <c r="V65" s="41">
        <f>SUMIFS('Основной лист'!AE:AE,'Основной лист'!$D:$D,'Расчет эффективности'!$D65,'Основной лист'!$J:$J,'Расчет эффективности'!$C65)*$E$11*$G65</f>
        <v>0</v>
      </c>
      <c r="W65" s="41">
        <f>SUMIFS('Основной лист'!AF:AF,'Основной лист'!$D:$D,'Расчет эффективности'!$D65,'Основной лист'!$J:$J,'Расчет эффективности'!$C65)*$E$11*$G65</f>
        <v>0</v>
      </c>
      <c r="X65" s="41">
        <f>SUMIFS('Основной лист'!AG:AG,'Основной лист'!$D:$D,'Расчет эффективности'!$D65,'Основной лист'!$J:$J,'Расчет эффективности'!$C65)*$E$11*$G65</f>
        <v>0</v>
      </c>
      <c r="Y65" s="41">
        <f>SUMIFS('Основной лист'!AH:AH,'Основной лист'!$D:$D,'Расчет эффективности'!$D65,'Основной лист'!$J:$J,'Расчет эффективности'!$C65)*$E$11*$G65</f>
        <v>0</v>
      </c>
      <c r="Z65" s="41">
        <f>SUMIFS('Основной лист'!AI:AI,'Основной лист'!$D:$D,'Расчет эффективности'!$D65,'Основной лист'!$J:$J,'Расчет эффективности'!$C65)*$E$11*$G65</f>
        <v>0</v>
      </c>
      <c r="AA65" s="41">
        <f>SUMIFS('Основной лист'!AJ:AJ,'Основной лист'!$D:$D,'Расчет эффективности'!$D65,'Основной лист'!$J:$J,'Расчет эффективности'!$C65)*$E$11*$G65</f>
        <v>0</v>
      </c>
      <c r="AB65" s="41">
        <f>SUMIFS('Основной лист'!AK:AK,'Основной лист'!$D:$D,'Расчет эффективности'!$D65,'Основной лист'!$J:$J,'Расчет эффективности'!$C65)*$E$11*$G65</f>
        <v>0</v>
      </c>
      <c r="AC65" s="41">
        <f>SUMIFS('Основной лист'!AL:AL,'Основной лист'!$D:$D,'Расчет эффективности'!$D65,'Основной лист'!$J:$J,'Расчет эффективности'!$C65)*$E$11*$G65</f>
        <v>0</v>
      </c>
      <c r="AD65" s="41">
        <f>SUMIFS('Основной лист'!AM:AM,'Основной лист'!$D:$D,'Расчет эффективности'!$D65,'Основной лист'!$J:$J,'Расчет эффективности'!$C65)*$E$11*$G65</f>
        <v>0</v>
      </c>
      <c r="AE65" s="41">
        <f>SUMIFS('Основной лист'!AN:AN,'Основной лист'!$D:$D,'Расчет эффективности'!$D65,'Основной лист'!$J:$J,'Расчет эффективности'!$C65)*$E$11*$G65</f>
        <v>0</v>
      </c>
      <c r="AF65" s="41">
        <f>SUMIFS('Основной лист'!AO:AO,'Основной лист'!$D:$D,'Расчет эффективности'!$D65,'Основной лист'!$J:$J,'Расчет эффективности'!$C65)*$E$11*$G65</f>
        <v>0</v>
      </c>
      <c r="AG65" s="41">
        <f>SUMIFS('Основной лист'!AP:AP,'Основной лист'!$D:$D,'Расчет эффективности'!$D65,'Основной лист'!$J:$J,'Расчет эффективности'!$C65)*$E$11*$G65</f>
        <v>0</v>
      </c>
      <c r="AH65" s="41">
        <f>SUMIFS('Основной лист'!AQ:AQ,'Основной лист'!$D:$D,'Расчет эффективности'!$D65,'Основной лист'!$J:$J,'Расчет эффективности'!$C65)*$E$11*$G65</f>
        <v>0</v>
      </c>
      <c r="AI65" s="41">
        <f>SUMIFS('Основной лист'!AR:AR,'Основной лист'!$D:$D,'Расчет эффективности'!$D65,'Основной лист'!$J:$J,'Расчет эффективности'!$C65)*$E$11*$G65</f>
        <v>0</v>
      </c>
      <c r="AJ65" s="41">
        <f>SUMIFS('Основной лист'!AS:AS,'Основной лист'!$D:$D,'Расчет эффективности'!$D65,'Основной лист'!$J:$J,'Расчет эффективности'!$C65)*$E$11*$G65</f>
        <v>0</v>
      </c>
      <c r="AK65" s="41">
        <f>SUMIFS('Основной лист'!AT:AT,'Основной лист'!$D:$D,'Расчет эффективности'!$D65,'Основной лист'!$J:$J,'Расчет эффективности'!$C65)*$E$11*$G65</f>
        <v>0</v>
      </c>
      <c r="AL65" s="41">
        <f>SUMIFS('Основной лист'!AU:AU,'Основной лист'!$D:$D,'Расчет эффективности'!$D65,'Основной лист'!$J:$J,'Расчет эффективности'!$C65)*$E$11*$G65</f>
        <v>0</v>
      </c>
      <c r="AM65" s="41">
        <f>SUMIFS('Основной лист'!AV:AV,'Основной лист'!$D:$D,'Расчет эффективности'!$D65,'Основной лист'!$J:$J,'Расчет эффективности'!$C65)*$E$11*$G65</f>
        <v>0</v>
      </c>
      <c r="AN65" s="41">
        <f>SUMIFS('Основной лист'!AW:AW,'Основной лист'!$D:$D,'Расчет эффективности'!$D65,'Основной лист'!$J:$J,'Расчет эффективности'!$C65)*$E$11*$G65</f>
        <v>0</v>
      </c>
      <c r="AO65" s="41">
        <f>SUMIFS('Основной лист'!AX:AX,'Основной лист'!$D:$D,'Расчет эффективности'!$D65,'Основной лист'!$J:$J,'Расчет эффективности'!$C65)*$E$11*$G65</f>
        <v>0</v>
      </c>
      <c r="AP65" s="41">
        <f>SUMIFS('Основной лист'!AY:AY,'Основной лист'!$D:$D,'Расчет эффективности'!$D65,'Основной лист'!$J:$J,'Расчет эффективности'!$C65)*$E$11*$G65</f>
        <v>0</v>
      </c>
      <c r="AQ65" s="41">
        <f>SUMIFS('Основной лист'!AZ:AZ,'Основной лист'!$D:$D,'Расчет эффективности'!$D65,'Основной лист'!$J:$J,'Расчет эффективности'!$C65)*$E$11*$G65</f>
        <v>0</v>
      </c>
      <c r="AR65" s="41"/>
      <c r="AS65" s="402">
        <f t="shared" si="4"/>
        <v>0</v>
      </c>
    </row>
    <row r="66" spans="2:45" outlineLevel="1">
      <c r="E66" s="4"/>
      <c r="G66" s="89"/>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02">
        <f t="shared" si="4"/>
        <v>0</v>
      </c>
    </row>
    <row r="67" spans="2:45">
      <c r="B67" s="402" t="s">
        <v>1213</v>
      </c>
      <c r="C67" s="9" t="s">
        <v>1190</v>
      </c>
      <c r="D67" s="94" t="s">
        <v>946</v>
      </c>
      <c r="E67" s="10" t="str">
        <f t="shared" ref="E67:E81" si="10">IF(OR(D67&lt;&gt;0, D67&lt;&gt;""),$D$11,"")</f>
        <v>млн руб.</v>
      </c>
      <c r="F67" s="9"/>
      <c r="G67" s="786">
        <f>D27</f>
        <v>1</v>
      </c>
      <c r="H67" s="9"/>
      <c r="I67" s="13">
        <f>SUM(I68:I81)*I130*$G67</f>
        <v>0</v>
      </c>
      <c r="J67" s="13">
        <f t="shared" ref="J67:AQ67" ca="1" si="11">SUM(J68:J81)*J130*$G67</f>
        <v>0</v>
      </c>
      <c r="K67" s="13">
        <f t="shared" ca="1" si="11"/>
        <v>0</v>
      </c>
      <c r="L67" s="13">
        <f t="shared" ca="1" si="11"/>
        <v>0</v>
      </c>
      <c r="M67" s="13">
        <f t="shared" ca="1" si="11"/>
        <v>0</v>
      </c>
      <c r="N67" s="13">
        <f t="shared" ca="1" si="11"/>
        <v>0</v>
      </c>
      <c r="O67" s="13">
        <f t="shared" ca="1" si="11"/>
        <v>0</v>
      </c>
      <c r="P67" s="13">
        <f t="shared" ca="1" si="11"/>
        <v>53.687773586663184</v>
      </c>
      <c r="Q67" s="13">
        <f t="shared" ca="1" si="11"/>
        <v>53.687773586663184</v>
      </c>
      <c r="R67" s="13">
        <f t="shared" ca="1" si="11"/>
        <v>53.687773586663184</v>
      </c>
      <c r="S67" s="13">
        <f t="shared" ca="1" si="11"/>
        <v>53.687773586663184</v>
      </c>
      <c r="T67" s="13">
        <f t="shared" ca="1" si="11"/>
        <v>0</v>
      </c>
      <c r="U67" s="13">
        <f t="shared" ca="1" si="11"/>
        <v>0</v>
      </c>
      <c r="V67" s="13">
        <f t="shared" ca="1" si="11"/>
        <v>0</v>
      </c>
      <c r="W67" s="13">
        <f t="shared" ca="1" si="11"/>
        <v>0</v>
      </c>
      <c r="X67" s="13">
        <f t="shared" ca="1" si="11"/>
        <v>0</v>
      </c>
      <c r="Y67" s="13">
        <f t="shared" ca="1" si="11"/>
        <v>0</v>
      </c>
      <c r="Z67" s="13">
        <f t="shared" ca="1" si="11"/>
        <v>0</v>
      </c>
      <c r="AA67" s="13">
        <f t="shared" ca="1" si="11"/>
        <v>0</v>
      </c>
      <c r="AB67" s="13">
        <f t="shared" ca="1" si="11"/>
        <v>0</v>
      </c>
      <c r="AC67" s="13">
        <f t="shared" ca="1" si="11"/>
        <v>0</v>
      </c>
      <c r="AD67" s="13">
        <f t="shared" ca="1" si="11"/>
        <v>0</v>
      </c>
      <c r="AE67" s="13">
        <f t="shared" ca="1" si="11"/>
        <v>0</v>
      </c>
      <c r="AF67" s="13">
        <f t="shared" ca="1" si="11"/>
        <v>0</v>
      </c>
      <c r="AG67" s="13">
        <f t="shared" ca="1" si="11"/>
        <v>0</v>
      </c>
      <c r="AH67" s="13">
        <f t="shared" ca="1" si="11"/>
        <v>0</v>
      </c>
      <c r="AI67" s="13">
        <f t="shared" ca="1" si="11"/>
        <v>0</v>
      </c>
      <c r="AJ67" s="13">
        <f t="shared" ca="1" si="11"/>
        <v>0</v>
      </c>
      <c r="AK67" s="13">
        <f t="shared" ca="1" si="11"/>
        <v>0</v>
      </c>
      <c r="AL67" s="13">
        <f t="shared" ca="1" si="11"/>
        <v>0</v>
      </c>
      <c r="AM67" s="13">
        <f t="shared" ca="1" si="11"/>
        <v>0</v>
      </c>
      <c r="AN67" s="13">
        <f t="shared" ca="1" si="11"/>
        <v>0</v>
      </c>
      <c r="AO67" s="13">
        <f t="shared" ca="1" si="11"/>
        <v>0</v>
      </c>
      <c r="AP67" s="13">
        <f t="shared" ca="1" si="11"/>
        <v>0</v>
      </c>
      <c r="AQ67" s="13">
        <f t="shared" ca="1" si="11"/>
        <v>0</v>
      </c>
      <c r="AR67" s="41"/>
      <c r="AS67" s="402">
        <f t="shared" ca="1" si="4"/>
        <v>214.75109434665274</v>
      </c>
    </row>
    <row r="68" spans="2:45" outlineLevel="1">
      <c r="C68" t="str">
        <f>IF(D68&lt;&gt;0,C67,"")</f>
        <v>DMV</v>
      </c>
      <c r="D68" t="str" cm="1">
        <f t="array" ref="D68">IFERROR(INDEX('Основной лист'!$D$2:$D$479, MATCH(0, COUNTIF($D$67:D67,'Основной лист'!$D$2:$D$479), 0)), "")</f>
        <v>Openbox</v>
      </c>
      <c r="E68" s="4" t="str">
        <f t="shared" si="10"/>
        <v>млн руб.</v>
      </c>
      <c r="G68" s="4">
        <f t="shared" ref="G68:G81" si="12">IFERROR(VLOOKUP(D68,$C$17:$D$23,2,FALSE),0)</f>
        <v>1</v>
      </c>
      <c r="I68" s="41">
        <f>SUMIFS('Основной лист'!R:R,'Основной лист'!$D:$D,'Расчет эффективности'!$D68,'Основной лист'!$J:$J,'Расчет эффективности'!$C68)*$E$11*$G68</f>
        <v>0</v>
      </c>
      <c r="J68" s="41">
        <f>SUMIFS('Основной лист'!S:S,'Основной лист'!$D:$D,'Расчет эффективности'!$D68,'Основной лист'!$J:$J,'Расчет эффективности'!$C68)*$E$11*$G68</f>
        <v>0</v>
      </c>
      <c r="K68" s="41">
        <f>SUMIFS('Основной лист'!T:T,'Основной лист'!$D:$D,'Расчет эффективности'!$D68,'Основной лист'!$J:$J,'Расчет эффективности'!$C68)*$E$11*$G68</f>
        <v>0</v>
      </c>
      <c r="L68" s="41">
        <f>SUMIFS('Основной лист'!U:U,'Основной лист'!$D:$D,'Расчет эффективности'!$D68,'Основной лист'!$J:$J,'Расчет эффективности'!$C68)*$E$11*$G68</f>
        <v>0</v>
      </c>
      <c r="M68" s="41">
        <f>SUMIFS('Основной лист'!V:V,'Основной лист'!$D:$D,'Расчет эффективности'!$D68,'Основной лист'!$J:$J,'Расчет эффективности'!$C68)*$E$11*$G68</f>
        <v>0</v>
      </c>
      <c r="N68" s="41">
        <f>SUMIFS('Основной лист'!W:W,'Основной лист'!$D:$D,'Расчет эффективности'!$D68,'Основной лист'!$J:$J,'Расчет эффективности'!$C68)*$E$11*$G68</f>
        <v>0</v>
      </c>
      <c r="O68" s="41">
        <f>SUMIFS('Основной лист'!X:X,'Основной лист'!$D:$D,'Расчет эффективности'!$D68,'Основной лист'!$J:$J,'Расчет эффективности'!$C68)*$E$11*$G68</f>
        <v>0</v>
      </c>
      <c r="P68" s="41">
        <f>SUMIFS('Основной лист'!Y:Y,'Основной лист'!$D:$D,'Расчет эффективности'!$D68,'Основной лист'!$J:$J,'Расчет эффективности'!$C68)*$E$11*$G68</f>
        <v>0</v>
      </c>
      <c r="Q68" s="41">
        <f>SUMIFS('Основной лист'!Z:Z,'Основной лист'!$D:$D,'Расчет эффективности'!$D68,'Основной лист'!$J:$J,'Расчет эффективности'!$C68)*$E$11*$G68</f>
        <v>0</v>
      </c>
      <c r="R68" s="41">
        <f>SUMIFS('Основной лист'!AA:AA,'Основной лист'!$D:$D,'Расчет эффективности'!$D68,'Основной лист'!$J:$J,'Расчет эффективности'!$C68)*$E$11*$G68</f>
        <v>0</v>
      </c>
      <c r="S68" s="41">
        <f>SUMIFS('Основной лист'!AB:AB,'Основной лист'!$D:$D,'Расчет эффективности'!$D68,'Основной лист'!$J:$J,'Расчет эффективности'!$C68)*$E$11*$G68</f>
        <v>0</v>
      </c>
      <c r="T68" s="41">
        <f>SUMIFS('Основной лист'!AC:AC,'Основной лист'!$D:$D,'Расчет эффективности'!$D68,'Основной лист'!$J:$J,'Расчет эффективности'!$C68)*$E$11*$G68</f>
        <v>0</v>
      </c>
      <c r="U68" s="41">
        <f>SUMIFS('Основной лист'!AD:AD,'Основной лист'!$D:$D,'Расчет эффективности'!$D68,'Основной лист'!$J:$J,'Расчет эффективности'!$C68)*$E$11*$G68</f>
        <v>0</v>
      </c>
      <c r="V68" s="41">
        <f>SUMIFS('Основной лист'!AE:AE,'Основной лист'!$D:$D,'Расчет эффективности'!$D68,'Основной лист'!$J:$J,'Расчет эффективности'!$C68)*$E$11*$G68</f>
        <v>0</v>
      </c>
      <c r="W68" s="41">
        <f>SUMIFS('Основной лист'!AF:AF,'Основной лист'!$D:$D,'Расчет эффективности'!$D68,'Основной лист'!$J:$J,'Расчет эффективности'!$C68)*$E$11*$G68</f>
        <v>0</v>
      </c>
      <c r="X68" s="41">
        <f>SUMIFS('Основной лист'!AG:AG,'Основной лист'!$D:$D,'Расчет эффективности'!$D68,'Основной лист'!$J:$J,'Расчет эффективности'!$C68)*$E$11*$G68</f>
        <v>0</v>
      </c>
      <c r="Y68" s="41">
        <f>SUMIFS('Основной лист'!AH:AH,'Основной лист'!$D:$D,'Расчет эффективности'!$D68,'Основной лист'!$J:$J,'Расчет эффективности'!$C68)*$E$11*$G68</f>
        <v>0</v>
      </c>
      <c r="Z68" s="41">
        <f>SUMIFS('Основной лист'!AI:AI,'Основной лист'!$D:$D,'Расчет эффективности'!$D68,'Основной лист'!$J:$J,'Расчет эффективности'!$C68)*$E$11*$G68</f>
        <v>0</v>
      </c>
      <c r="AA68" s="41">
        <f>SUMIFS('Основной лист'!AJ:AJ,'Основной лист'!$D:$D,'Расчет эффективности'!$D68,'Основной лист'!$J:$J,'Расчет эффективности'!$C68)*$E$11*$G68</f>
        <v>0</v>
      </c>
      <c r="AB68" s="41">
        <f>SUMIFS('Основной лист'!AK:AK,'Основной лист'!$D:$D,'Расчет эффективности'!$D68,'Основной лист'!$J:$J,'Расчет эффективности'!$C68)*$E$11*$G68</f>
        <v>0</v>
      </c>
      <c r="AC68" s="41">
        <f>SUMIFS('Основной лист'!AL:AL,'Основной лист'!$D:$D,'Расчет эффективности'!$D68,'Основной лист'!$J:$J,'Расчет эффективности'!$C68)*$E$11*$G68</f>
        <v>0</v>
      </c>
      <c r="AD68" s="41">
        <f>SUMIFS('Основной лист'!AM:AM,'Основной лист'!$D:$D,'Расчет эффективности'!$D68,'Основной лист'!$J:$J,'Расчет эффективности'!$C68)*$E$11*$G68</f>
        <v>0</v>
      </c>
      <c r="AE68" s="41">
        <f>SUMIFS('Основной лист'!AN:AN,'Основной лист'!$D:$D,'Расчет эффективности'!$D68,'Основной лист'!$J:$J,'Расчет эффективности'!$C68)*$E$11*$G68</f>
        <v>0</v>
      </c>
      <c r="AF68" s="41">
        <f>SUMIFS('Основной лист'!AO:AO,'Основной лист'!$D:$D,'Расчет эффективности'!$D68,'Основной лист'!$J:$J,'Расчет эффективности'!$C68)*$E$11*$G68</f>
        <v>0</v>
      </c>
      <c r="AG68" s="41">
        <f>SUMIFS('Основной лист'!AP:AP,'Основной лист'!$D:$D,'Расчет эффективности'!$D68,'Основной лист'!$J:$J,'Расчет эффективности'!$C68)*$E$11*$G68</f>
        <v>0</v>
      </c>
      <c r="AH68" s="41">
        <f>SUMIFS('Основной лист'!AQ:AQ,'Основной лист'!$D:$D,'Расчет эффективности'!$D68,'Основной лист'!$J:$J,'Расчет эффективности'!$C68)*$E$11*$G68</f>
        <v>0</v>
      </c>
      <c r="AI68" s="41">
        <f>SUMIFS('Основной лист'!AR:AR,'Основной лист'!$D:$D,'Расчет эффективности'!$D68,'Основной лист'!$J:$J,'Расчет эффективности'!$C68)*$E$11*$G68</f>
        <v>0</v>
      </c>
      <c r="AJ68" s="41">
        <f>SUMIFS('Основной лист'!AS:AS,'Основной лист'!$D:$D,'Расчет эффективности'!$D68,'Основной лист'!$J:$J,'Расчет эффективности'!$C68)*$E$11*$G68</f>
        <v>0</v>
      </c>
      <c r="AK68" s="41">
        <f>SUMIFS('Основной лист'!AT:AT,'Основной лист'!$D:$D,'Расчет эффективности'!$D68,'Основной лист'!$J:$J,'Расчет эффективности'!$C68)*$E$11*$G68</f>
        <v>0</v>
      </c>
      <c r="AL68" s="41">
        <f>SUMIFS('Основной лист'!AU:AU,'Основной лист'!$D:$D,'Расчет эффективности'!$D68,'Основной лист'!$J:$J,'Расчет эффективности'!$C68)*$E$11*$G68</f>
        <v>0</v>
      </c>
      <c r="AM68" s="41">
        <f>SUMIFS('Основной лист'!AV:AV,'Основной лист'!$D:$D,'Расчет эффективности'!$D68,'Основной лист'!$J:$J,'Расчет эффективности'!$C68)*$E$11*$G68</f>
        <v>0</v>
      </c>
      <c r="AN68" s="41">
        <f>SUMIFS('Основной лист'!AW:AW,'Основной лист'!$D:$D,'Расчет эффективности'!$D68,'Основной лист'!$J:$J,'Расчет эффективности'!$C68)*$E$11*$G68</f>
        <v>0</v>
      </c>
      <c r="AO68" s="41">
        <f>SUMIFS('Основной лист'!AX:AX,'Основной лист'!$D:$D,'Расчет эффективности'!$D68,'Основной лист'!$J:$J,'Расчет эффективности'!$C68)*$E$11*$G68</f>
        <v>0</v>
      </c>
      <c r="AP68" s="41">
        <f>SUMIFS('Основной лист'!AY:AY,'Основной лист'!$D:$D,'Расчет эффективности'!$D68,'Основной лист'!$J:$J,'Расчет эффективности'!$C68)*$E$11*$G68</f>
        <v>0</v>
      </c>
      <c r="AQ68" s="41">
        <f>SUMIFS('Основной лист'!AZ:AZ,'Основной лист'!$D:$D,'Расчет эффективности'!$D68,'Основной лист'!$J:$J,'Расчет эффективности'!$C68)*$E$11*$G68</f>
        <v>0</v>
      </c>
      <c r="AR68" s="41"/>
      <c r="AS68" s="402">
        <f t="shared" si="4"/>
        <v>0</v>
      </c>
    </row>
    <row r="69" spans="2:45" outlineLevel="1">
      <c r="C69" t="str">
        <f t="shared" ref="C69:C76" si="13">IF(D69&lt;&gt;0,C68,"")</f>
        <v>DMV</v>
      </c>
      <c r="D69" t="str" cm="1">
        <f t="array" ref="D69">IFERROR(INDEX('Основной лист'!$D$2:$D$479, MATCH(0, COUNTIF($D$67:D68,'Основной лист'!$D$2:$D$479), 0)), "")</f>
        <v>АТЛАС 2</v>
      </c>
      <c r="E69" s="4" t="str">
        <f t="shared" si="10"/>
        <v>млн руб.</v>
      </c>
      <c r="G69" s="4">
        <f t="shared" si="12"/>
        <v>1</v>
      </c>
      <c r="I69" s="41">
        <f>SUMIFS('Основной лист'!R:R,'Основной лист'!$D:$D,'Расчет эффективности'!$D69,'Основной лист'!$J:$J,'Расчет эффективности'!$C69)*$E$11*$G69</f>
        <v>0</v>
      </c>
      <c r="J69" s="41">
        <f>SUMIFS('Основной лист'!S:S,'Основной лист'!$D:$D,'Расчет эффективности'!$D69,'Основной лист'!$J:$J,'Расчет эффективности'!$C69)*$E$11*$G69</f>
        <v>0</v>
      </c>
      <c r="K69" s="41">
        <f>SUMIFS('Основной лист'!T:T,'Основной лист'!$D:$D,'Расчет эффективности'!$D69,'Основной лист'!$J:$J,'Расчет эффективности'!$C69)*$E$11*$G69</f>
        <v>0</v>
      </c>
      <c r="L69" s="41">
        <f>SUMIFS('Основной лист'!U:U,'Основной лист'!$D:$D,'Расчет эффективности'!$D69,'Основной лист'!$J:$J,'Расчет эффективности'!$C69)*$E$11*$G69</f>
        <v>0</v>
      </c>
      <c r="M69" s="41">
        <f>SUMIFS('Основной лист'!V:V,'Основной лист'!$D:$D,'Расчет эффективности'!$D69,'Основной лист'!$J:$J,'Расчет эффективности'!$C69)*$E$11*$G69</f>
        <v>0</v>
      </c>
      <c r="N69" s="41">
        <f>SUMIFS('Основной лист'!W:W,'Основной лист'!$D:$D,'Расчет эффективности'!$D69,'Основной лист'!$J:$J,'Расчет эффективности'!$C69)*$E$11*$G69</f>
        <v>0</v>
      </c>
      <c r="O69" s="41">
        <f>SUMIFS('Основной лист'!X:X,'Основной лист'!$D:$D,'Расчет эффективности'!$D69,'Основной лист'!$J:$J,'Расчет эффективности'!$C69)*$E$11*$G69</f>
        <v>0</v>
      </c>
      <c r="P69" s="41">
        <f>SUMIFS('Основной лист'!Y:Y,'Основной лист'!$D:$D,'Расчет эффективности'!$D69,'Основной лист'!$J:$J,'Расчет эффективности'!$C69)*$E$11*$G69</f>
        <v>0</v>
      </c>
      <c r="Q69" s="41">
        <f>SUMIFS('Основной лист'!Z:Z,'Основной лист'!$D:$D,'Расчет эффективности'!$D69,'Основной лист'!$J:$J,'Расчет эффективности'!$C69)*$E$11*$G69</f>
        <v>0</v>
      </c>
      <c r="R69" s="41">
        <f>SUMIFS('Основной лист'!AA:AA,'Основной лист'!$D:$D,'Расчет эффективности'!$D69,'Основной лист'!$J:$J,'Расчет эффективности'!$C69)*$E$11*$G69</f>
        <v>0</v>
      </c>
      <c r="S69" s="41">
        <f>SUMIFS('Основной лист'!AB:AB,'Основной лист'!$D:$D,'Расчет эффективности'!$D69,'Основной лист'!$J:$J,'Расчет эффективности'!$C69)*$E$11*$G69</f>
        <v>0</v>
      </c>
      <c r="T69" s="41">
        <f>SUMIFS('Основной лист'!AC:AC,'Основной лист'!$D:$D,'Расчет эффективности'!$D69,'Основной лист'!$J:$J,'Расчет эффективности'!$C69)*$E$11*$G69</f>
        <v>0</v>
      </c>
      <c r="U69" s="41">
        <f>SUMIFS('Основной лист'!AD:AD,'Основной лист'!$D:$D,'Расчет эффективности'!$D69,'Основной лист'!$J:$J,'Расчет эффективности'!$C69)*$E$11*$G69</f>
        <v>0</v>
      </c>
      <c r="V69" s="41">
        <f>SUMIFS('Основной лист'!AE:AE,'Основной лист'!$D:$D,'Расчет эффективности'!$D69,'Основной лист'!$J:$J,'Расчет эффективности'!$C69)*$E$11*$G69</f>
        <v>0</v>
      </c>
      <c r="W69" s="41">
        <f>SUMIFS('Основной лист'!AF:AF,'Основной лист'!$D:$D,'Расчет эффективности'!$D69,'Основной лист'!$J:$J,'Расчет эффективности'!$C69)*$E$11*$G69</f>
        <v>0</v>
      </c>
      <c r="X69" s="41">
        <f>SUMIFS('Основной лист'!AG:AG,'Основной лист'!$D:$D,'Расчет эффективности'!$D69,'Основной лист'!$J:$J,'Расчет эффективности'!$C69)*$E$11*$G69</f>
        <v>0</v>
      </c>
      <c r="Y69" s="41">
        <f>SUMIFS('Основной лист'!AH:AH,'Основной лист'!$D:$D,'Расчет эффективности'!$D69,'Основной лист'!$J:$J,'Расчет эффективности'!$C69)*$E$11*$G69</f>
        <v>0</v>
      </c>
      <c r="Z69" s="41">
        <f>SUMIFS('Основной лист'!AI:AI,'Основной лист'!$D:$D,'Расчет эффективности'!$D69,'Основной лист'!$J:$J,'Расчет эффективности'!$C69)*$E$11*$G69</f>
        <v>0</v>
      </c>
      <c r="AA69" s="41">
        <f>SUMIFS('Основной лист'!AJ:AJ,'Основной лист'!$D:$D,'Расчет эффективности'!$D69,'Основной лист'!$J:$J,'Расчет эффективности'!$C69)*$E$11*$G69</f>
        <v>0</v>
      </c>
      <c r="AB69" s="41">
        <f>SUMIFS('Основной лист'!AK:AK,'Основной лист'!$D:$D,'Расчет эффективности'!$D69,'Основной лист'!$J:$J,'Расчет эффективности'!$C69)*$E$11*$G69</f>
        <v>0</v>
      </c>
      <c r="AC69" s="41">
        <f>SUMIFS('Основной лист'!AL:AL,'Основной лист'!$D:$D,'Расчет эффективности'!$D69,'Основной лист'!$J:$J,'Расчет эффективности'!$C69)*$E$11*$G69</f>
        <v>0</v>
      </c>
      <c r="AD69" s="41">
        <f>SUMIFS('Основной лист'!AM:AM,'Основной лист'!$D:$D,'Расчет эффективности'!$D69,'Основной лист'!$J:$J,'Расчет эффективности'!$C69)*$E$11*$G69</f>
        <v>0</v>
      </c>
      <c r="AE69" s="41">
        <f>SUMIFS('Основной лист'!AN:AN,'Основной лист'!$D:$D,'Расчет эффективности'!$D69,'Основной лист'!$J:$J,'Расчет эффективности'!$C69)*$E$11*$G69</f>
        <v>0</v>
      </c>
      <c r="AF69" s="41">
        <f>SUMIFS('Основной лист'!AO:AO,'Основной лист'!$D:$D,'Расчет эффективности'!$D69,'Основной лист'!$J:$J,'Расчет эффективности'!$C69)*$E$11*$G69</f>
        <v>0</v>
      </c>
      <c r="AG69" s="41">
        <f>SUMIFS('Основной лист'!AP:AP,'Основной лист'!$D:$D,'Расчет эффективности'!$D69,'Основной лист'!$J:$J,'Расчет эффективности'!$C69)*$E$11*$G69</f>
        <v>0</v>
      </c>
      <c r="AH69" s="41">
        <f>SUMIFS('Основной лист'!AQ:AQ,'Основной лист'!$D:$D,'Расчет эффективности'!$D69,'Основной лист'!$J:$J,'Расчет эффективности'!$C69)*$E$11*$G69</f>
        <v>0</v>
      </c>
      <c r="AI69" s="41">
        <f>SUMIFS('Основной лист'!AR:AR,'Основной лист'!$D:$D,'Расчет эффективности'!$D69,'Основной лист'!$J:$J,'Расчет эффективности'!$C69)*$E$11*$G69</f>
        <v>0</v>
      </c>
      <c r="AJ69" s="41">
        <f>SUMIFS('Основной лист'!AS:AS,'Основной лист'!$D:$D,'Расчет эффективности'!$D69,'Основной лист'!$J:$J,'Расчет эффективности'!$C69)*$E$11*$G69</f>
        <v>0</v>
      </c>
      <c r="AK69" s="41">
        <f>SUMIFS('Основной лист'!AT:AT,'Основной лист'!$D:$D,'Расчет эффективности'!$D69,'Основной лист'!$J:$J,'Расчет эффективности'!$C69)*$E$11*$G69</f>
        <v>0</v>
      </c>
      <c r="AL69" s="41">
        <f>SUMIFS('Основной лист'!AU:AU,'Основной лист'!$D:$D,'Расчет эффективности'!$D69,'Основной лист'!$J:$J,'Расчет эффективности'!$C69)*$E$11*$G69</f>
        <v>0</v>
      </c>
      <c r="AM69" s="41">
        <f>SUMIFS('Основной лист'!AV:AV,'Основной лист'!$D:$D,'Расчет эффективности'!$D69,'Основной лист'!$J:$J,'Расчет эффективности'!$C69)*$E$11*$G69</f>
        <v>0</v>
      </c>
      <c r="AN69" s="41">
        <f>SUMIFS('Основной лист'!AW:AW,'Основной лист'!$D:$D,'Расчет эффективности'!$D69,'Основной лист'!$J:$J,'Расчет эффективности'!$C69)*$E$11*$G69</f>
        <v>0</v>
      </c>
      <c r="AO69" s="41">
        <f>SUMIFS('Основной лист'!AX:AX,'Основной лист'!$D:$D,'Расчет эффективности'!$D69,'Основной лист'!$J:$J,'Расчет эффективности'!$C69)*$E$11*$G69</f>
        <v>0</v>
      </c>
      <c r="AP69" s="41">
        <f>SUMIFS('Основной лист'!AY:AY,'Основной лист'!$D:$D,'Расчет эффективности'!$D69,'Основной лист'!$J:$J,'Расчет эффективности'!$C69)*$E$11*$G69</f>
        <v>0</v>
      </c>
      <c r="AQ69" s="41">
        <f>SUMIFS('Основной лист'!AZ:AZ,'Основной лист'!$D:$D,'Расчет эффективности'!$D69,'Основной лист'!$J:$J,'Расчет эффективности'!$C69)*$E$11*$G69</f>
        <v>0</v>
      </c>
      <c r="AR69" s="41"/>
      <c r="AS69" s="402">
        <f t="shared" si="4"/>
        <v>0</v>
      </c>
    </row>
    <row r="70" spans="2:45" outlineLevel="1">
      <c r="C70" t="str">
        <f t="shared" si="13"/>
        <v>DMV</v>
      </c>
      <c r="D70" t="str" cm="1">
        <f t="array" ref="D70">IFERROR(INDEX('Основной лист'!$D$2:$D$479, MATCH(0, COUNTIF($D$67:D69,'Основной лист'!$D$2:$D$479), 0)), "")</f>
        <v>Внедрение инструмента для проведения бенчмаркинга БРД</v>
      </c>
      <c r="E70" s="4" t="str">
        <f t="shared" si="10"/>
        <v>млн руб.</v>
      </c>
      <c r="G70" s="4">
        <f t="shared" si="12"/>
        <v>1</v>
      </c>
      <c r="I70" s="41">
        <f>SUMIFS('Основной лист'!R:R,'Основной лист'!$D:$D,'Расчет эффективности'!$D70,'Основной лист'!$J:$J,'Расчет эффективности'!$C70)*$E$11*$G70</f>
        <v>0</v>
      </c>
      <c r="J70" s="41">
        <f ca="1">SUMIFS('Основной лист'!S:S,'Основной лист'!$D:$D,'Расчет эффективности'!$D70,'Основной лист'!$J:$J,'Расчет эффективности'!$C70)*$E$11*$G70</f>
        <v>0</v>
      </c>
      <c r="K70" s="41">
        <f ca="1">SUMIFS('Основной лист'!T:T,'Основной лист'!$D:$D,'Расчет эффективности'!$D70,'Основной лист'!$J:$J,'Расчет эффективности'!$C70)*$E$11*$G70</f>
        <v>0</v>
      </c>
      <c r="L70" s="41">
        <f ca="1">SUMIFS('Основной лист'!U:U,'Основной лист'!$D:$D,'Расчет эффективности'!$D70,'Основной лист'!$J:$J,'Расчет эффективности'!$C70)*$E$11*$G70</f>
        <v>0</v>
      </c>
      <c r="M70" s="41">
        <f ca="1">SUMIFS('Основной лист'!V:V,'Основной лист'!$D:$D,'Расчет эффективности'!$D70,'Основной лист'!$J:$J,'Расчет эффективности'!$C70)*$E$11*$G70</f>
        <v>0</v>
      </c>
      <c r="N70" s="41">
        <f ca="1">SUMIFS('Основной лист'!W:W,'Основной лист'!$D:$D,'Расчет эффективности'!$D70,'Основной лист'!$J:$J,'Расчет эффективности'!$C70)*$E$11*$G70</f>
        <v>0</v>
      </c>
      <c r="O70" s="41">
        <f ca="1">SUMIFS('Основной лист'!X:X,'Основной лист'!$D:$D,'Расчет эффективности'!$D70,'Основной лист'!$J:$J,'Расчет эффективности'!$C70)*$E$11*$G70</f>
        <v>0</v>
      </c>
      <c r="P70" s="41">
        <f ca="1">SUMIFS('Основной лист'!Y:Y,'Основной лист'!$D:$D,'Расчет эффективности'!$D70,'Основной лист'!$J:$J,'Расчет эффективности'!$C70)*$E$11*$G70</f>
        <v>53.687773586663184</v>
      </c>
      <c r="Q70" s="41">
        <f ca="1">SUMIFS('Основной лист'!Z:Z,'Основной лист'!$D:$D,'Расчет эффективности'!$D70,'Основной лист'!$J:$J,'Расчет эффективности'!$C70)*$E$11*$G70</f>
        <v>53.687773586663184</v>
      </c>
      <c r="R70" s="41">
        <f ca="1">SUMIFS('Основной лист'!AA:AA,'Основной лист'!$D:$D,'Расчет эффективности'!$D70,'Основной лист'!$J:$J,'Расчет эффективности'!$C70)*$E$11*$G70</f>
        <v>53.687773586663184</v>
      </c>
      <c r="S70" s="41">
        <f ca="1">SUMIFS('Основной лист'!AB:AB,'Основной лист'!$D:$D,'Расчет эффективности'!$D70,'Основной лист'!$J:$J,'Расчет эффективности'!$C70)*$E$11*$G70</f>
        <v>53.687773586663184</v>
      </c>
      <c r="T70" s="41">
        <f ca="1">SUMIFS('Основной лист'!AC:AC,'Основной лист'!$D:$D,'Расчет эффективности'!$D70,'Основной лист'!$J:$J,'Расчет эффективности'!$C70)*$E$11*$G70</f>
        <v>0</v>
      </c>
      <c r="U70" s="41">
        <f ca="1">SUMIFS('Основной лист'!AD:AD,'Основной лист'!$D:$D,'Расчет эффективности'!$D70,'Основной лист'!$J:$J,'Расчет эффективности'!$C70)*$E$11*$G70</f>
        <v>0</v>
      </c>
      <c r="V70" s="41">
        <f ca="1">SUMIFS('Основной лист'!AE:AE,'Основной лист'!$D:$D,'Расчет эффективности'!$D70,'Основной лист'!$J:$J,'Расчет эффективности'!$C70)*$E$11*$G70</f>
        <v>0</v>
      </c>
      <c r="W70" s="41">
        <f ca="1">SUMIFS('Основной лист'!AF:AF,'Основной лист'!$D:$D,'Расчет эффективности'!$D70,'Основной лист'!$J:$J,'Расчет эффективности'!$C70)*$E$11*$G70</f>
        <v>0</v>
      </c>
      <c r="X70" s="41">
        <f ca="1">SUMIFS('Основной лист'!AG:AG,'Основной лист'!$D:$D,'Расчет эффективности'!$D70,'Основной лист'!$J:$J,'Расчет эффективности'!$C70)*$E$11*$G70</f>
        <v>0</v>
      </c>
      <c r="Y70" s="41">
        <f ca="1">SUMIFS('Основной лист'!AH:AH,'Основной лист'!$D:$D,'Расчет эффективности'!$D70,'Основной лист'!$J:$J,'Расчет эффективности'!$C70)*$E$11*$G70</f>
        <v>0</v>
      </c>
      <c r="Z70" s="41">
        <f ca="1">SUMIFS('Основной лист'!AI:AI,'Основной лист'!$D:$D,'Расчет эффективности'!$D70,'Основной лист'!$J:$J,'Расчет эффективности'!$C70)*$E$11*$G70</f>
        <v>0</v>
      </c>
      <c r="AA70" s="41">
        <f ca="1">SUMIFS('Основной лист'!AJ:AJ,'Основной лист'!$D:$D,'Расчет эффективности'!$D70,'Основной лист'!$J:$J,'Расчет эффективности'!$C70)*$E$11*$G70</f>
        <v>0</v>
      </c>
      <c r="AB70" s="41">
        <f ca="1">SUMIFS('Основной лист'!AK:AK,'Основной лист'!$D:$D,'Расчет эффективности'!$D70,'Основной лист'!$J:$J,'Расчет эффективности'!$C70)*$E$11*$G70</f>
        <v>0</v>
      </c>
      <c r="AC70" s="41">
        <f ca="1">SUMIFS('Основной лист'!AL:AL,'Основной лист'!$D:$D,'Расчет эффективности'!$D70,'Основной лист'!$J:$J,'Расчет эффективности'!$C70)*$E$11*$G70</f>
        <v>0</v>
      </c>
      <c r="AD70" s="41">
        <f ca="1">SUMIFS('Основной лист'!AM:AM,'Основной лист'!$D:$D,'Расчет эффективности'!$D70,'Основной лист'!$J:$J,'Расчет эффективности'!$C70)*$E$11*$G70</f>
        <v>0</v>
      </c>
      <c r="AE70" s="41">
        <f ca="1">SUMIFS('Основной лист'!AN:AN,'Основной лист'!$D:$D,'Расчет эффективности'!$D70,'Основной лист'!$J:$J,'Расчет эффективности'!$C70)*$E$11*$G70</f>
        <v>0</v>
      </c>
      <c r="AF70" s="41">
        <f ca="1">SUMIFS('Основной лист'!AO:AO,'Основной лист'!$D:$D,'Расчет эффективности'!$D70,'Основной лист'!$J:$J,'Расчет эффективности'!$C70)*$E$11*$G70</f>
        <v>0</v>
      </c>
      <c r="AG70" s="41">
        <f ca="1">SUMIFS('Основной лист'!AP:AP,'Основной лист'!$D:$D,'Расчет эффективности'!$D70,'Основной лист'!$J:$J,'Расчет эффективности'!$C70)*$E$11*$G70</f>
        <v>0</v>
      </c>
      <c r="AH70" s="41">
        <f ca="1">SUMIFS('Основной лист'!AQ:AQ,'Основной лист'!$D:$D,'Расчет эффективности'!$D70,'Основной лист'!$J:$J,'Расчет эффективности'!$C70)*$E$11*$G70</f>
        <v>0</v>
      </c>
      <c r="AI70" s="41">
        <f ca="1">SUMIFS('Основной лист'!AR:AR,'Основной лист'!$D:$D,'Расчет эффективности'!$D70,'Основной лист'!$J:$J,'Расчет эффективности'!$C70)*$E$11*$G70</f>
        <v>0</v>
      </c>
      <c r="AJ70" s="41">
        <f ca="1">SUMIFS('Основной лист'!AS:AS,'Основной лист'!$D:$D,'Расчет эффективности'!$D70,'Основной лист'!$J:$J,'Расчет эффективности'!$C70)*$E$11*$G70</f>
        <v>0</v>
      </c>
      <c r="AK70" s="41">
        <f ca="1">SUMIFS('Основной лист'!AT:AT,'Основной лист'!$D:$D,'Расчет эффективности'!$D70,'Основной лист'!$J:$J,'Расчет эффективности'!$C70)*$E$11*$G70</f>
        <v>0</v>
      </c>
      <c r="AL70" s="41">
        <f ca="1">SUMIFS('Основной лист'!AU:AU,'Основной лист'!$D:$D,'Расчет эффективности'!$D70,'Основной лист'!$J:$J,'Расчет эффективности'!$C70)*$E$11*$G70</f>
        <v>0</v>
      </c>
      <c r="AM70" s="41">
        <f ca="1">SUMIFS('Основной лист'!AV:AV,'Основной лист'!$D:$D,'Расчет эффективности'!$D70,'Основной лист'!$J:$J,'Расчет эффективности'!$C70)*$E$11*$G70</f>
        <v>0</v>
      </c>
      <c r="AN70" s="41">
        <f ca="1">SUMIFS('Основной лист'!AW:AW,'Основной лист'!$D:$D,'Расчет эффективности'!$D70,'Основной лист'!$J:$J,'Расчет эффективности'!$C70)*$E$11*$G70</f>
        <v>0</v>
      </c>
      <c r="AO70" s="41">
        <f ca="1">SUMIFS('Основной лист'!AX:AX,'Основной лист'!$D:$D,'Расчет эффективности'!$D70,'Основной лист'!$J:$J,'Расчет эффективности'!$C70)*$E$11*$G70</f>
        <v>0</v>
      </c>
      <c r="AP70" s="41">
        <f ca="1">SUMIFS('Основной лист'!AY:AY,'Основной лист'!$D:$D,'Расчет эффективности'!$D70,'Основной лист'!$J:$J,'Расчет эффективности'!$C70)*$E$11*$G70</f>
        <v>0</v>
      </c>
      <c r="AQ70" s="41">
        <f ca="1">SUMIFS('Основной лист'!AZ:AZ,'Основной лист'!$D:$D,'Расчет эффективности'!$D70,'Основной лист'!$J:$J,'Расчет эффективности'!$C70)*$E$11*$G70</f>
        <v>0</v>
      </c>
      <c r="AR70" s="41"/>
      <c r="AS70" s="402">
        <f t="shared" ca="1" si="4"/>
        <v>214.75109434665274</v>
      </c>
    </row>
    <row r="71" spans="2:45" outlineLevel="1">
      <c r="C71" t="str">
        <f t="shared" si="13"/>
        <v>DMV</v>
      </c>
      <c r="D71" t="str" cm="1">
        <f t="array" ref="D71">IFERROR(INDEX('Основной лист'!$D$2:$D$479, MATCH(0, COUNTIF($D$67:D70,'Основной лист'!$D$2:$D$479), 0)), "")</f>
        <v>Гибкая финансово-экономическая модель БРД</v>
      </c>
      <c r="E71" s="4" t="str">
        <f t="shared" si="10"/>
        <v>млн руб.</v>
      </c>
      <c r="G71" s="4">
        <f t="shared" si="12"/>
        <v>1</v>
      </c>
      <c r="I71" s="41">
        <f>SUMIFS('Основной лист'!R:R,'Основной лист'!$D:$D,'Расчет эффективности'!$D71,'Основной лист'!$J:$J,'Расчет эффективности'!$C71)*$E$11*$G71</f>
        <v>0</v>
      </c>
      <c r="J71" s="41">
        <f>SUMIFS('Основной лист'!S:S,'Основной лист'!$D:$D,'Расчет эффективности'!$D71,'Основной лист'!$J:$J,'Расчет эффективности'!$C71)*$E$11*$G71</f>
        <v>0</v>
      </c>
      <c r="K71" s="41">
        <f>SUMIFS('Основной лист'!T:T,'Основной лист'!$D:$D,'Расчет эффективности'!$D71,'Основной лист'!$J:$J,'Расчет эффективности'!$C71)*$E$11*$G71</f>
        <v>0</v>
      </c>
      <c r="L71" s="41">
        <f>SUMIFS('Основной лист'!U:U,'Основной лист'!$D:$D,'Расчет эффективности'!$D71,'Основной лист'!$J:$J,'Расчет эффективности'!$C71)*$E$11*$G71</f>
        <v>0</v>
      </c>
      <c r="M71" s="41">
        <f>SUMIFS('Основной лист'!V:V,'Основной лист'!$D:$D,'Расчет эффективности'!$D71,'Основной лист'!$J:$J,'Расчет эффективности'!$C71)*$E$11*$G71</f>
        <v>0</v>
      </c>
      <c r="N71" s="41">
        <f>SUMIFS('Основной лист'!W:W,'Основной лист'!$D:$D,'Расчет эффективности'!$D71,'Основной лист'!$J:$J,'Расчет эффективности'!$C71)*$E$11*$G71</f>
        <v>0</v>
      </c>
      <c r="O71" s="41">
        <f>SUMIFS('Основной лист'!X:X,'Основной лист'!$D:$D,'Расчет эффективности'!$D71,'Основной лист'!$J:$J,'Расчет эффективности'!$C71)*$E$11*$G71</f>
        <v>0</v>
      </c>
      <c r="P71" s="41">
        <f>SUMIFS('Основной лист'!Y:Y,'Основной лист'!$D:$D,'Расчет эффективности'!$D71,'Основной лист'!$J:$J,'Расчет эффективности'!$C71)*$E$11*$G71</f>
        <v>0</v>
      </c>
      <c r="Q71" s="41">
        <f>SUMIFS('Основной лист'!Z:Z,'Основной лист'!$D:$D,'Расчет эффективности'!$D71,'Основной лист'!$J:$J,'Расчет эффективности'!$C71)*$E$11*$G71</f>
        <v>0</v>
      </c>
      <c r="R71" s="41">
        <f>SUMIFS('Основной лист'!AA:AA,'Основной лист'!$D:$D,'Расчет эффективности'!$D71,'Основной лист'!$J:$J,'Расчет эффективности'!$C71)*$E$11*$G71</f>
        <v>0</v>
      </c>
      <c r="S71" s="41">
        <f>SUMIFS('Основной лист'!AB:AB,'Основной лист'!$D:$D,'Расчет эффективности'!$D71,'Основной лист'!$J:$J,'Расчет эффективности'!$C71)*$E$11*$G71</f>
        <v>0</v>
      </c>
      <c r="T71" s="41">
        <f>SUMIFS('Основной лист'!AC:AC,'Основной лист'!$D:$D,'Расчет эффективности'!$D71,'Основной лист'!$J:$J,'Расчет эффективности'!$C71)*$E$11*$G71</f>
        <v>0</v>
      </c>
      <c r="U71" s="41">
        <f>SUMIFS('Основной лист'!AD:AD,'Основной лист'!$D:$D,'Расчет эффективности'!$D71,'Основной лист'!$J:$J,'Расчет эффективности'!$C71)*$E$11*$G71</f>
        <v>0</v>
      </c>
      <c r="V71" s="41">
        <f>SUMIFS('Основной лист'!AE:AE,'Основной лист'!$D:$D,'Расчет эффективности'!$D71,'Основной лист'!$J:$J,'Расчет эффективности'!$C71)*$E$11*$G71</f>
        <v>0</v>
      </c>
      <c r="W71" s="41">
        <f>SUMIFS('Основной лист'!AF:AF,'Основной лист'!$D:$D,'Расчет эффективности'!$D71,'Основной лист'!$J:$J,'Расчет эффективности'!$C71)*$E$11*$G71</f>
        <v>0</v>
      </c>
      <c r="X71" s="41">
        <f>SUMIFS('Основной лист'!AG:AG,'Основной лист'!$D:$D,'Расчет эффективности'!$D71,'Основной лист'!$J:$J,'Расчет эффективности'!$C71)*$E$11*$G71</f>
        <v>0</v>
      </c>
      <c r="Y71" s="41">
        <f>SUMIFS('Основной лист'!AH:AH,'Основной лист'!$D:$D,'Расчет эффективности'!$D71,'Основной лист'!$J:$J,'Расчет эффективности'!$C71)*$E$11*$G71</f>
        <v>0</v>
      </c>
      <c r="Z71" s="41">
        <f>SUMIFS('Основной лист'!AI:AI,'Основной лист'!$D:$D,'Расчет эффективности'!$D71,'Основной лист'!$J:$J,'Расчет эффективности'!$C71)*$E$11*$G71</f>
        <v>0</v>
      </c>
      <c r="AA71" s="41">
        <f>SUMIFS('Основной лист'!AJ:AJ,'Основной лист'!$D:$D,'Расчет эффективности'!$D71,'Основной лист'!$J:$J,'Расчет эффективности'!$C71)*$E$11*$G71</f>
        <v>0</v>
      </c>
      <c r="AB71" s="41">
        <f>SUMIFS('Основной лист'!AK:AK,'Основной лист'!$D:$D,'Расчет эффективности'!$D71,'Основной лист'!$J:$J,'Расчет эффективности'!$C71)*$E$11*$G71</f>
        <v>0</v>
      </c>
      <c r="AC71" s="41">
        <f>SUMIFS('Основной лист'!AL:AL,'Основной лист'!$D:$D,'Расчет эффективности'!$D71,'Основной лист'!$J:$J,'Расчет эффективности'!$C71)*$E$11*$G71</f>
        <v>0</v>
      </c>
      <c r="AD71" s="41">
        <f>SUMIFS('Основной лист'!AM:AM,'Основной лист'!$D:$D,'Расчет эффективности'!$D71,'Основной лист'!$J:$J,'Расчет эффективности'!$C71)*$E$11*$G71</f>
        <v>0</v>
      </c>
      <c r="AE71" s="41">
        <f>SUMIFS('Основной лист'!AN:AN,'Основной лист'!$D:$D,'Расчет эффективности'!$D71,'Основной лист'!$J:$J,'Расчет эффективности'!$C71)*$E$11*$G71</f>
        <v>0</v>
      </c>
      <c r="AF71" s="41">
        <f>SUMIFS('Основной лист'!AO:AO,'Основной лист'!$D:$D,'Расчет эффективности'!$D71,'Основной лист'!$J:$J,'Расчет эффективности'!$C71)*$E$11*$G71</f>
        <v>0</v>
      </c>
      <c r="AG71" s="41">
        <f>SUMIFS('Основной лист'!AP:AP,'Основной лист'!$D:$D,'Расчет эффективности'!$D71,'Основной лист'!$J:$J,'Расчет эффективности'!$C71)*$E$11*$G71</f>
        <v>0</v>
      </c>
      <c r="AH71" s="41">
        <f>SUMIFS('Основной лист'!AQ:AQ,'Основной лист'!$D:$D,'Расчет эффективности'!$D71,'Основной лист'!$J:$J,'Расчет эффективности'!$C71)*$E$11*$G71</f>
        <v>0</v>
      </c>
      <c r="AI71" s="41">
        <f>SUMIFS('Основной лист'!AR:AR,'Основной лист'!$D:$D,'Расчет эффективности'!$D71,'Основной лист'!$J:$J,'Расчет эффективности'!$C71)*$E$11*$G71</f>
        <v>0</v>
      </c>
      <c r="AJ71" s="41">
        <f>SUMIFS('Основной лист'!AS:AS,'Основной лист'!$D:$D,'Расчет эффективности'!$D71,'Основной лист'!$J:$J,'Расчет эффективности'!$C71)*$E$11*$G71</f>
        <v>0</v>
      </c>
      <c r="AK71" s="41">
        <f>SUMIFS('Основной лист'!AT:AT,'Основной лист'!$D:$D,'Расчет эффективности'!$D71,'Основной лист'!$J:$J,'Расчет эффективности'!$C71)*$E$11*$G71</f>
        <v>0</v>
      </c>
      <c r="AL71" s="41">
        <f>SUMIFS('Основной лист'!AU:AU,'Основной лист'!$D:$D,'Расчет эффективности'!$D71,'Основной лист'!$J:$J,'Расчет эффективности'!$C71)*$E$11*$G71</f>
        <v>0</v>
      </c>
      <c r="AM71" s="41">
        <f>SUMIFS('Основной лист'!AV:AV,'Основной лист'!$D:$D,'Расчет эффективности'!$D71,'Основной лист'!$J:$J,'Расчет эффективности'!$C71)*$E$11*$G71</f>
        <v>0</v>
      </c>
      <c r="AN71" s="41">
        <f>SUMIFS('Основной лист'!AW:AW,'Основной лист'!$D:$D,'Расчет эффективности'!$D71,'Основной лист'!$J:$J,'Расчет эффективности'!$C71)*$E$11*$G71</f>
        <v>0</v>
      </c>
      <c r="AO71" s="41">
        <f>SUMIFS('Основной лист'!AX:AX,'Основной лист'!$D:$D,'Расчет эффективности'!$D71,'Основной лист'!$J:$J,'Расчет эффективности'!$C71)*$E$11*$G71</f>
        <v>0</v>
      </c>
      <c r="AP71" s="41">
        <f>SUMIFS('Основной лист'!AY:AY,'Основной лист'!$D:$D,'Расчет эффективности'!$D71,'Основной лист'!$J:$J,'Расчет эффективности'!$C71)*$E$11*$G71</f>
        <v>0</v>
      </c>
      <c r="AQ71" s="41">
        <f>SUMIFS('Основной лист'!AZ:AZ,'Основной лист'!$D:$D,'Расчет эффективности'!$D71,'Основной лист'!$J:$J,'Расчет эффективности'!$C71)*$E$11*$G71</f>
        <v>0</v>
      </c>
      <c r="AR71" s="41"/>
      <c r="AS71" s="402">
        <f t="shared" si="4"/>
        <v>0</v>
      </c>
    </row>
    <row r="72" spans="2:45" outlineLevel="1">
      <c r="C72" t="str">
        <f t="shared" si="13"/>
        <v>DMV</v>
      </c>
      <c r="D72" t="str" cm="1">
        <f t="array" ref="D72">IFERROR(INDEX('Основной лист'!$D$2:$D$479, MATCH(0, COUNTIF($D$67:D71,'Основной лист'!$D$2:$D$479), 0)), "")</f>
        <v>Развитие аналитической отчетности ЭиФ БРД</v>
      </c>
      <c r="E72" s="4" t="str">
        <f t="shared" si="10"/>
        <v>млн руб.</v>
      </c>
      <c r="G72" s="4">
        <f t="shared" si="12"/>
        <v>1</v>
      </c>
      <c r="I72" s="41">
        <f>SUMIFS('Основной лист'!R:R,'Основной лист'!$D:$D,'Расчет эффективности'!$D72,'Основной лист'!$J:$J,'Расчет эффективности'!$C72)*$E$11*$G72</f>
        <v>0</v>
      </c>
      <c r="J72" s="41">
        <f>SUMIFS('Основной лист'!S:S,'Основной лист'!$D:$D,'Расчет эффективности'!$D72,'Основной лист'!$J:$J,'Расчет эффективности'!$C72)*$E$11*$G72</f>
        <v>0</v>
      </c>
      <c r="K72" s="41">
        <f>SUMIFS('Основной лист'!T:T,'Основной лист'!$D:$D,'Расчет эффективности'!$D72,'Основной лист'!$J:$J,'Расчет эффективности'!$C72)*$E$11*$G72</f>
        <v>0</v>
      </c>
      <c r="L72" s="41">
        <f>SUMIFS('Основной лист'!U:U,'Основной лист'!$D:$D,'Расчет эффективности'!$D72,'Основной лист'!$J:$J,'Расчет эффективности'!$C72)*$E$11*$G72</f>
        <v>0</v>
      </c>
      <c r="M72" s="41">
        <f>SUMIFS('Основной лист'!V:V,'Основной лист'!$D:$D,'Расчет эффективности'!$D72,'Основной лист'!$J:$J,'Расчет эффективности'!$C72)*$E$11*$G72</f>
        <v>0</v>
      </c>
      <c r="N72" s="41">
        <f>SUMIFS('Основной лист'!W:W,'Основной лист'!$D:$D,'Расчет эффективности'!$D72,'Основной лист'!$J:$J,'Расчет эффективности'!$C72)*$E$11*$G72</f>
        <v>0</v>
      </c>
      <c r="O72" s="41">
        <f>SUMIFS('Основной лист'!X:X,'Основной лист'!$D:$D,'Расчет эффективности'!$D72,'Основной лист'!$J:$J,'Расчет эффективности'!$C72)*$E$11*$G72</f>
        <v>0</v>
      </c>
      <c r="P72" s="41">
        <f>SUMIFS('Основной лист'!Y:Y,'Основной лист'!$D:$D,'Расчет эффективности'!$D72,'Основной лист'!$J:$J,'Расчет эффективности'!$C72)*$E$11*$G72</f>
        <v>0</v>
      </c>
      <c r="Q72" s="41">
        <f>SUMIFS('Основной лист'!Z:Z,'Основной лист'!$D:$D,'Расчет эффективности'!$D72,'Основной лист'!$J:$J,'Расчет эффективности'!$C72)*$E$11*$G72</f>
        <v>0</v>
      </c>
      <c r="R72" s="41">
        <f>SUMIFS('Основной лист'!AA:AA,'Основной лист'!$D:$D,'Расчет эффективности'!$D72,'Основной лист'!$J:$J,'Расчет эффективности'!$C72)*$E$11*$G72</f>
        <v>0</v>
      </c>
      <c r="S72" s="41">
        <f>SUMIFS('Основной лист'!AB:AB,'Основной лист'!$D:$D,'Расчет эффективности'!$D72,'Основной лист'!$J:$J,'Расчет эффективности'!$C72)*$E$11*$G72</f>
        <v>0</v>
      </c>
      <c r="T72" s="41">
        <f>SUMIFS('Основной лист'!AC:AC,'Основной лист'!$D:$D,'Расчет эффективности'!$D72,'Основной лист'!$J:$J,'Расчет эффективности'!$C72)*$E$11*$G72</f>
        <v>0</v>
      </c>
      <c r="U72" s="41">
        <f>SUMIFS('Основной лист'!AD:AD,'Основной лист'!$D:$D,'Расчет эффективности'!$D72,'Основной лист'!$J:$J,'Расчет эффективности'!$C72)*$E$11*$G72</f>
        <v>0</v>
      </c>
      <c r="V72" s="41">
        <f>SUMIFS('Основной лист'!AE:AE,'Основной лист'!$D:$D,'Расчет эффективности'!$D72,'Основной лист'!$J:$J,'Расчет эффективности'!$C72)*$E$11*$G72</f>
        <v>0</v>
      </c>
      <c r="W72" s="41">
        <f>SUMIFS('Основной лист'!AF:AF,'Основной лист'!$D:$D,'Расчет эффективности'!$D72,'Основной лист'!$J:$J,'Расчет эффективности'!$C72)*$E$11*$G72</f>
        <v>0</v>
      </c>
      <c r="X72" s="41">
        <f>SUMIFS('Основной лист'!AG:AG,'Основной лист'!$D:$D,'Расчет эффективности'!$D72,'Основной лист'!$J:$J,'Расчет эффективности'!$C72)*$E$11*$G72</f>
        <v>0</v>
      </c>
      <c r="Y72" s="41">
        <f>SUMIFS('Основной лист'!AH:AH,'Основной лист'!$D:$D,'Расчет эффективности'!$D72,'Основной лист'!$J:$J,'Расчет эффективности'!$C72)*$E$11*$G72</f>
        <v>0</v>
      </c>
      <c r="Z72" s="41">
        <f>SUMIFS('Основной лист'!AI:AI,'Основной лист'!$D:$D,'Расчет эффективности'!$D72,'Основной лист'!$J:$J,'Расчет эффективности'!$C72)*$E$11*$G72</f>
        <v>0</v>
      </c>
      <c r="AA72" s="41">
        <f>SUMIFS('Основной лист'!AJ:AJ,'Основной лист'!$D:$D,'Расчет эффективности'!$D72,'Основной лист'!$J:$J,'Расчет эффективности'!$C72)*$E$11*$G72</f>
        <v>0</v>
      </c>
      <c r="AB72" s="41">
        <f>SUMIFS('Основной лист'!AK:AK,'Основной лист'!$D:$D,'Расчет эффективности'!$D72,'Основной лист'!$J:$J,'Расчет эффективности'!$C72)*$E$11*$G72</f>
        <v>0</v>
      </c>
      <c r="AC72" s="41">
        <f>SUMIFS('Основной лист'!AL:AL,'Основной лист'!$D:$D,'Расчет эффективности'!$D72,'Основной лист'!$J:$J,'Расчет эффективности'!$C72)*$E$11*$G72</f>
        <v>0</v>
      </c>
      <c r="AD72" s="41">
        <f>SUMIFS('Основной лист'!AM:AM,'Основной лист'!$D:$D,'Расчет эффективности'!$D72,'Основной лист'!$J:$J,'Расчет эффективности'!$C72)*$E$11*$G72</f>
        <v>0</v>
      </c>
      <c r="AE72" s="41">
        <f>SUMIFS('Основной лист'!AN:AN,'Основной лист'!$D:$D,'Расчет эффективности'!$D72,'Основной лист'!$J:$J,'Расчет эффективности'!$C72)*$E$11*$G72</f>
        <v>0</v>
      </c>
      <c r="AF72" s="41">
        <f>SUMIFS('Основной лист'!AO:AO,'Основной лист'!$D:$D,'Расчет эффективности'!$D72,'Основной лист'!$J:$J,'Расчет эффективности'!$C72)*$E$11*$G72</f>
        <v>0</v>
      </c>
      <c r="AG72" s="41">
        <f>SUMIFS('Основной лист'!AP:AP,'Основной лист'!$D:$D,'Расчет эффективности'!$D72,'Основной лист'!$J:$J,'Расчет эффективности'!$C72)*$E$11*$G72</f>
        <v>0</v>
      </c>
      <c r="AH72" s="41">
        <f>SUMIFS('Основной лист'!AQ:AQ,'Основной лист'!$D:$D,'Расчет эффективности'!$D72,'Основной лист'!$J:$J,'Расчет эффективности'!$C72)*$E$11*$G72</f>
        <v>0</v>
      </c>
      <c r="AI72" s="41">
        <f>SUMIFS('Основной лист'!AR:AR,'Основной лист'!$D:$D,'Расчет эффективности'!$D72,'Основной лист'!$J:$J,'Расчет эффективности'!$C72)*$E$11*$G72</f>
        <v>0</v>
      </c>
      <c r="AJ72" s="41">
        <f>SUMIFS('Основной лист'!AS:AS,'Основной лист'!$D:$D,'Расчет эффективности'!$D72,'Основной лист'!$J:$J,'Расчет эффективности'!$C72)*$E$11*$G72</f>
        <v>0</v>
      </c>
      <c r="AK72" s="41">
        <f>SUMIFS('Основной лист'!AT:AT,'Основной лист'!$D:$D,'Расчет эффективности'!$D72,'Основной лист'!$J:$J,'Расчет эффективности'!$C72)*$E$11*$G72</f>
        <v>0</v>
      </c>
      <c r="AL72" s="41">
        <f>SUMIFS('Основной лист'!AU:AU,'Основной лист'!$D:$D,'Расчет эффективности'!$D72,'Основной лист'!$J:$J,'Расчет эффективности'!$C72)*$E$11*$G72</f>
        <v>0</v>
      </c>
      <c r="AM72" s="41">
        <f>SUMIFS('Основной лист'!AV:AV,'Основной лист'!$D:$D,'Расчет эффективности'!$D72,'Основной лист'!$J:$J,'Расчет эффективности'!$C72)*$E$11*$G72</f>
        <v>0</v>
      </c>
      <c r="AN72" s="41">
        <f>SUMIFS('Основной лист'!AW:AW,'Основной лист'!$D:$D,'Расчет эффективности'!$D72,'Основной лист'!$J:$J,'Расчет эффективности'!$C72)*$E$11*$G72</f>
        <v>0</v>
      </c>
      <c r="AO72" s="41">
        <f>SUMIFS('Основной лист'!AX:AX,'Основной лист'!$D:$D,'Расчет эффективности'!$D72,'Основной лист'!$J:$J,'Расчет эффективности'!$C72)*$E$11*$G72</f>
        <v>0</v>
      </c>
      <c r="AP72" s="41">
        <f>SUMIFS('Основной лист'!AY:AY,'Основной лист'!$D:$D,'Расчет эффективности'!$D72,'Основной лист'!$J:$J,'Расчет эффективности'!$C72)*$E$11*$G72</f>
        <v>0</v>
      </c>
      <c r="AQ72" s="41">
        <f>SUMIFS('Основной лист'!AZ:AZ,'Основной лист'!$D:$D,'Расчет эффективности'!$D72,'Основной лист'!$J:$J,'Расчет эффективности'!$C72)*$E$11*$G72</f>
        <v>0</v>
      </c>
      <c r="AR72" s="41"/>
      <c r="AS72" s="402">
        <f t="shared" si="4"/>
        <v>0</v>
      </c>
    </row>
    <row r="73" spans="2:45" outlineLevel="1">
      <c r="C73" t="str">
        <f t="shared" si="13"/>
        <v/>
      </c>
      <c r="D73" cm="1">
        <f t="array" ref="D73">IFERROR(INDEX('Основной лист'!$D$2:$D$479, MATCH(0, COUNTIF($D$67:D72,'Основной лист'!$D$2:$D$479), 0)), "")</f>
        <v>0</v>
      </c>
      <c r="E73" s="4" t="str">
        <f t="shared" si="10"/>
        <v>млн руб.</v>
      </c>
      <c r="G73" s="4">
        <f t="shared" si="12"/>
        <v>0</v>
      </c>
      <c r="I73" s="41">
        <f>SUMIFS('Основной лист'!R:R,'Основной лист'!$D:$D,'Расчет эффективности'!$D73,'Основной лист'!$J:$J,'Расчет эффективности'!$C73)*$E$11*$G73</f>
        <v>0</v>
      </c>
      <c r="J73" s="41">
        <f>SUMIFS('Основной лист'!S:S,'Основной лист'!$D:$D,'Расчет эффективности'!$D73,'Основной лист'!$J:$J,'Расчет эффективности'!$C73)*$E$11*$G73</f>
        <v>0</v>
      </c>
      <c r="K73" s="41">
        <f>SUMIFS('Основной лист'!T:T,'Основной лист'!$D:$D,'Расчет эффективности'!$D73,'Основной лист'!$J:$J,'Расчет эффективности'!$C73)*$E$11*$G73</f>
        <v>0</v>
      </c>
      <c r="L73" s="41">
        <f>SUMIFS('Основной лист'!U:U,'Основной лист'!$D:$D,'Расчет эффективности'!$D73,'Основной лист'!$J:$J,'Расчет эффективности'!$C73)*$E$11*$G73</f>
        <v>0</v>
      </c>
      <c r="M73" s="41">
        <f>SUMIFS('Основной лист'!V:V,'Основной лист'!$D:$D,'Расчет эффективности'!$D73,'Основной лист'!$J:$J,'Расчет эффективности'!$C73)*$E$11*$G73</f>
        <v>0</v>
      </c>
      <c r="N73" s="41">
        <f>SUMIFS('Основной лист'!W:W,'Основной лист'!$D:$D,'Расчет эффективности'!$D73,'Основной лист'!$J:$J,'Расчет эффективности'!$C73)*$E$11*$G73</f>
        <v>0</v>
      </c>
      <c r="O73" s="41">
        <f>SUMIFS('Основной лист'!X:X,'Основной лист'!$D:$D,'Расчет эффективности'!$D73,'Основной лист'!$J:$J,'Расчет эффективности'!$C73)*$E$11*$G73</f>
        <v>0</v>
      </c>
      <c r="P73" s="41">
        <f>SUMIFS('Основной лист'!Y:Y,'Основной лист'!$D:$D,'Расчет эффективности'!$D73,'Основной лист'!$J:$J,'Расчет эффективности'!$C73)*$E$11*$G73</f>
        <v>0</v>
      </c>
      <c r="Q73" s="41">
        <f>SUMIFS('Основной лист'!Z:Z,'Основной лист'!$D:$D,'Расчет эффективности'!$D73,'Основной лист'!$J:$J,'Расчет эффективности'!$C73)*$E$11*$G73</f>
        <v>0</v>
      </c>
      <c r="R73" s="41">
        <f>SUMIFS('Основной лист'!AA:AA,'Основной лист'!$D:$D,'Расчет эффективности'!$D73,'Основной лист'!$J:$J,'Расчет эффективности'!$C73)*$E$11*$G73</f>
        <v>0</v>
      </c>
      <c r="S73" s="41">
        <f>SUMIFS('Основной лист'!AB:AB,'Основной лист'!$D:$D,'Расчет эффективности'!$D73,'Основной лист'!$J:$J,'Расчет эффективности'!$C73)*$E$11*$G73</f>
        <v>0</v>
      </c>
      <c r="T73" s="41">
        <f>SUMIFS('Основной лист'!AC:AC,'Основной лист'!$D:$D,'Расчет эффективности'!$D73,'Основной лист'!$J:$J,'Расчет эффективности'!$C73)*$E$11*$G73</f>
        <v>0</v>
      </c>
      <c r="U73" s="41">
        <f>SUMIFS('Основной лист'!AD:AD,'Основной лист'!$D:$D,'Расчет эффективности'!$D73,'Основной лист'!$J:$J,'Расчет эффективности'!$C73)*$E$11*$G73</f>
        <v>0</v>
      </c>
      <c r="V73" s="41">
        <f>SUMIFS('Основной лист'!AE:AE,'Основной лист'!$D:$D,'Расчет эффективности'!$D73,'Основной лист'!$J:$J,'Расчет эффективности'!$C73)*$E$11*$G73</f>
        <v>0</v>
      </c>
      <c r="W73" s="41">
        <f>SUMIFS('Основной лист'!AF:AF,'Основной лист'!$D:$D,'Расчет эффективности'!$D73,'Основной лист'!$J:$J,'Расчет эффективности'!$C73)*$E$11*$G73</f>
        <v>0</v>
      </c>
      <c r="X73" s="41">
        <f>SUMIFS('Основной лист'!AG:AG,'Основной лист'!$D:$D,'Расчет эффективности'!$D73,'Основной лист'!$J:$J,'Расчет эффективности'!$C73)*$E$11*$G73</f>
        <v>0</v>
      </c>
      <c r="Y73" s="41">
        <f>SUMIFS('Основной лист'!AH:AH,'Основной лист'!$D:$D,'Расчет эффективности'!$D73,'Основной лист'!$J:$J,'Расчет эффективности'!$C73)*$E$11*$G73</f>
        <v>0</v>
      </c>
      <c r="Z73" s="41">
        <f>SUMIFS('Основной лист'!AI:AI,'Основной лист'!$D:$D,'Расчет эффективности'!$D73,'Основной лист'!$J:$J,'Расчет эффективности'!$C73)*$E$11*$G73</f>
        <v>0</v>
      </c>
      <c r="AA73" s="41">
        <f>SUMIFS('Основной лист'!AJ:AJ,'Основной лист'!$D:$D,'Расчет эффективности'!$D73,'Основной лист'!$J:$J,'Расчет эффективности'!$C73)*$E$11*$G73</f>
        <v>0</v>
      </c>
      <c r="AB73" s="41">
        <f>SUMIFS('Основной лист'!AK:AK,'Основной лист'!$D:$D,'Расчет эффективности'!$D73,'Основной лист'!$J:$J,'Расчет эффективности'!$C73)*$E$11*$G73</f>
        <v>0</v>
      </c>
      <c r="AC73" s="41">
        <f>SUMIFS('Основной лист'!AL:AL,'Основной лист'!$D:$D,'Расчет эффективности'!$D73,'Основной лист'!$J:$J,'Расчет эффективности'!$C73)*$E$11*$G73</f>
        <v>0</v>
      </c>
      <c r="AD73" s="41">
        <f>SUMIFS('Основной лист'!AM:AM,'Основной лист'!$D:$D,'Расчет эффективности'!$D73,'Основной лист'!$J:$J,'Расчет эффективности'!$C73)*$E$11*$G73</f>
        <v>0</v>
      </c>
      <c r="AE73" s="41">
        <f>SUMIFS('Основной лист'!AN:AN,'Основной лист'!$D:$D,'Расчет эффективности'!$D73,'Основной лист'!$J:$J,'Расчет эффективности'!$C73)*$E$11*$G73</f>
        <v>0</v>
      </c>
      <c r="AF73" s="41">
        <f>SUMIFS('Основной лист'!AO:AO,'Основной лист'!$D:$D,'Расчет эффективности'!$D73,'Основной лист'!$J:$J,'Расчет эффективности'!$C73)*$E$11*$G73</f>
        <v>0</v>
      </c>
      <c r="AG73" s="41">
        <f>SUMIFS('Основной лист'!AP:AP,'Основной лист'!$D:$D,'Расчет эффективности'!$D73,'Основной лист'!$J:$J,'Расчет эффективности'!$C73)*$E$11*$G73</f>
        <v>0</v>
      </c>
      <c r="AH73" s="41">
        <f>SUMIFS('Основной лист'!AQ:AQ,'Основной лист'!$D:$D,'Расчет эффективности'!$D73,'Основной лист'!$J:$J,'Расчет эффективности'!$C73)*$E$11*$G73</f>
        <v>0</v>
      </c>
      <c r="AI73" s="41">
        <f>SUMIFS('Основной лист'!AR:AR,'Основной лист'!$D:$D,'Расчет эффективности'!$D73,'Основной лист'!$J:$J,'Расчет эффективности'!$C73)*$E$11*$G73</f>
        <v>0</v>
      </c>
      <c r="AJ73" s="41">
        <f>SUMIFS('Основной лист'!AS:AS,'Основной лист'!$D:$D,'Расчет эффективности'!$D73,'Основной лист'!$J:$J,'Расчет эффективности'!$C73)*$E$11*$G73</f>
        <v>0</v>
      </c>
      <c r="AK73" s="41">
        <f>SUMIFS('Основной лист'!AT:AT,'Основной лист'!$D:$D,'Расчет эффективности'!$D73,'Основной лист'!$J:$J,'Расчет эффективности'!$C73)*$E$11*$G73</f>
        <v>0</v>
      </c>
      <c r="AL73" s="41">
        <f>SUMIFS('Основной лист'!AU:AU,'Основной лист'!$D:$D,'Расчет эффективности'!$D73,'Основной лист'!$J:$J,'Расчет эффективности'!$C73)*$E$11*$G73</f>
        <v>0</v>
      </c>
      <c r="AM73" s="41">
        <f>SUMIFS('Основной лист'!AV:AV,'Основной лист'!$D:$D,'Расчет эффективности'!$D73,'Основной лист'!$J:$J,'Расчет эффективности'!$C73)*$E$11*$G73</f>
        <v>0</v>
      </c>
      <c r="AN73" s="41">
        <f>SUMIFS('Основной лист'!AW:AW,'Основной лист'!$D:$D,'Расчет эффективности'!$D73,'Основной лист'!$J:$J,'Расчет эффективности'!$C73)*$E$11*$G73</f>
        <v>0</v>
      </c>
      <c r="AO73" s="41">
        <f>SUMIFS('Основной лист'!AX:AX,'Основной лист'!$D:$D,'Расчет эффективности'!$D73,'Основной лист'!$J:$J,'Расчет эффективности'!$C73)*$E$11*$G73</f>
        <v>0</v>
      </c>
      <c r="AP73" s="41">
        <f>SUMIFS('Основной лист'!AY:AY,'Основной лист'!$D:$D,'Расчет эффективности'!$D73,'Основной лист'!$J:$J,'Расчет эффективности'!$C73)*$E$11*$G73</f>
        <v>0</v>
      </c>
      <c r="AQ73" s="41">
        <f>SUMIFS('Основной лист'!AZ:AZ,'Основной лист'!$D:$D,'Расчет эффективности'!$D73,'Основной лист'!$J:$J,'Расчет эффективности'!$C73)*$E$11*$G73</f>
        <v>0</v>
      </c>
      <c r="AR73" s="41"/>
      <c r="AS73" s="402">
        <f t="shared" si="4"/>
        <v>0</v>
      </c>
    </row>
    <row r="74" spans="2:45" outlineLevel="1">
      <c r="C74" t="str">
        <f t="shared" si="13"/>
        <v/>
      </c>
      <c r="D74" t="str" cm="1">
        <f t="array" ref="D74">IFERROR(INDEX('Основной лист'!$D$2:$D$479, MATCH(0, COUNTIF($D$67:D73,'Основной лист'!$D$2:$D$479), 0)), "")</f>
        <v/>
      </c>
      <c r="E74" s="4" t="str">
        <f t="shared" si="10"/>
        <v>млн руб.</v>
      </c>
      <c r="G74" s="4">
        <f t="shared" si="12"/>
        <v>0</v>
      </c>
      <c r="I74" s="41">
        <f>SUMIFS('Основной лист'!R:R,'Основной лист'!$D:$D,'Расчет эффективности'!$D74,'Основной лист'!$J:$J,'Расчет эффективности'!$C74)*$E$11*$G74</f>
        <v>0</v>
      </c>
      <c r="J74" s="41">
        <f>SUMIFS('Основной лист'!S:S,'Основной лист'!$D:$D,'Расчет эффективности'!$D74,'Основной лист'!$J:$J,'Расчет эффективности'!$C74)*$E$11*$G74</f>
        <v>0</v>
      </c>
      <c r="K74" s="41">
        <f>SUMIFS('Основной лист'!T:T,'Основной лист'!$D:$D,'Расчет эффективности'!$D74,'Основной лист'!$J:$J,'Расчет эффективности'!$C74)*$E$11*$G74</f>
        <v>0</v>
      </c>
      <c r="L74" s="41">
        <f>SUMIFS('Основной лист'!U:U,'Основной лист'!$D:$D,'Расчет эффективности'!$D74,'Основной лист'!$J:$J,'Расчет эффективности'!$C74)*$E$11*$G74</f>
        <v>0</v>
      </c>
      <c r="M74" s="41">
        <f>SUMIFS('Основной лист'!V:V,'Основной лист'!$D:$D,'Расчет эффективности'!$D74,'Основной лист'!$J:$J,'Расчет эффективности'!$C74)*$E$11*$G74</f>
        <v>0</v>
      </c>
      <c r="N74" s="41">
        <f>SUMIFS('Основной лист'!W:W,'Основной лист'!$D:$D,'Расчет эффективности'!$D74,'Основной лист'!$J:$J,'Расчет эффективности'!$C74)*$E$11*$G74</f>
        <v>0</v>
      </c>
      <c r="O74" s="41">
        <f>SUMIFS('Основной лист'!X:X,'Основной лист'!$D:$D,'Расчет эффективности'!$D74,'Основной лист'!$J:$J,'Расчет эффективности'!$C74)*$E$11*$G74</f>
        <v>0</v>
      </c>
      <c r="P74" s="41">
        <f>SUMIFS('Основной лист'!Y:Y,'Основной лист'!$D:$D,'Расчет эффективности'!$D74,'Основной лист'!$J:$J,'Расчет эффективности'!$C74)*$E$11*$G74</f>
        <v>0</v>
      </c>
      <c r="Q74" s="41">
        <f>SUMIFS('Основной лист'!Z:Z,'Основной лист'!$D:$D,'Расчет эффективности'!$D74,'Основной лист'!$J:$J,'Расчет эффективности'!$C74)*$E$11*$G74</f>
        <v>0</v>
      </c>
      <c r="R74" s="41">
        <f>SUMIFS('Основной лист'!AA:AA,'Основной лист'!$D:$D,'Расчет эффективности'!$D74,'Основной лист'!$J:$J,'Расчет эффективности'!$C74)*$E$11*$G74</f>
        <v>0</v>
      </c>
      <c r="S74" s="41">
        <f>SUMIFS('Основной лист'!AB:AB,'Основной лист'!$D:$D,'Расчет эффективности'!$D74,'Основной лист'!$J:$J,'Расчет эффективности'!$C74)*$E$11*$G74</f>
        <v>0</v>
      </c>
      <c r="T74" s="41">
        <f>SUMIFS('Основной лист'!AC:AC,'Основной лист'!$D:$D,'Расчет эффективности'!$D74,'Основной лист'!$J:$J,'Расчет эффективности'!$C74)*$E$11*$G74</f>
        <v>0</v>
      </c>
      <c r="U74" s="41">
        <f>SUMIFS('Основной лист'!AD:AD,'Основной лист'!$D:$D,'Расчет эффективности'!$D74,'Основной лист'!$J:$J,'Расчет эффективности'!$C74)*$E$11*$G74</f>
        <v>0</v>
      </c>
      <c r="V74" s="41">
        <f>SUMIFS('Основной лист'!AE:AE,'Основной лист'!$D:$D,'Расчет эффективности'!$D74,'Основной лист'!$J:$J,'Расчет эффективности'!$C74)*$E$11*$G74</f>
        <v>0</v>
      </c>
      <c r="W74" s="41">
        <f>SUMIFS('Основной лист'!AF:AF,'Основной лист'!$D:$D,'Расчет эффективности'!$D74,'Основной лист'!$J:$J,'Расчет эффективности'!$C74)*$E$11*$G74</f>
        <v>0</v>
      </c>
      <c r="X74" s="41">
        <f>SUMIFS('Основной лист'!AG:AG,'Основной лист'!$D:$D,'Расчет эффективности'!$D74,'Основной лист'!$J:$J,'Расчет эффективности'!$C74)*$E$11*$G74</f>
        <v>0</v>
      </c>
      <c r="Y74" s="41">
        <f>SUMIFS('Основной лист'!AH:AH,'Основной лист'!$D:$D,'Расчет эффективности'!$D74,'Основной лист'!$J:$J,'Расчет эффективности'!$C74)*$E$11*$G74</f>
        <v>0</v>
      </c>
      <c r="Z74" s="41">
        <f>SUMIFS('Основной лист'!AI:AI,'Основной лист'!$D:$D,'Расчет эффективности'!$D74,'Основной лист'!$J:$J,'Расчет эффективности'!$C74)*$E$11*$G74</f>
        <v>0</v>
      </c>
      <c r="AA74" s="41">
        <f>SUMIFS('Основной лист'!AJ:AJ,'Основной лист'!$D:$D,'Расчет эффективности'!$D74,'Основной лист'!$J:$J,'Расчет эффективности'!$C74)*$E$11*$G74</f>
        <v>0</v>
      </c>
      <c r="AB74" s="41">
        <f>SUMIFS('Основной лист'!AK:AK,'Основной лист'!$D:$D,'Расчет эффективности'!$D74,'Основной лист'!$J:$J,'Расчет эффективности'!$C74)*$E$11*$G74</f>
        <v>0</v>
      </c>
      <c r="AC74" s="41">
        <f>SUMIFS('Основной лист'!AL:AL,'Основной лист'!$D:$D,'Расчет эффективности'!$D74,'Основной лист'!$J:$J,'Расчет эффективности'!$C74)*$E$11*$G74</f>
        <v>0</v>
      </c>
      <c r="AD74" s="41">
        <f>SUMIFS('Основной лист'!AM:AM,'Основной лист'!$D:$D,'Расчет эффективности'!$D74,'Основной лист'!$J:$J,'Расчет эффективности'!$C74)*$E$11*$G74</f>
        <v>0</v>
      </c>
      <c r="AE74" s="41">
        <f>SUMIFS('Основной лист'!AN:AN,'Основной лист'!$D:$D,'Расчет эффективности'!$D74,'Основной лист'!$J:$J,'Расчет эффективности'!$C74)*$E$11*$G74</f>
        <v>0</v>
      </c>
      <c r="AF74" s="41">
        <f>SUMIFS('Основной лист'!AO:AO,'Основной лист'!$D:$D,'Расчет эффективности'!$D74,'Основной лист'!$J:$J,'Расчет эффективности'!$C74)*$E$11*$G74</f>
        <v>0</v>
      </c>
      <c r="AG74" s="41">
        <f>SUMIFS('Основной лист'!AP:AP,'Основной лист'!$D:$D,'Расчет эффективности'!$D74,'Основной лист'!$J:$J,'Расчет эффективности'!$C74)*$E$11*$G74</f>
        <v>0</v>
      </c>
      <c r="AH74" s="41">
        <f>SUMIFS('Основной лист'!AQ:AQ,'Основной лист'!$D:$D,'Расчет эффективности'!$D74,'Основной лист'!$J:$J,'Расчет эффективности'!$C74)*$E$11*$G74</f>
        <v>0</v>
      </c>
      <c r="AI74" s="41">
        <f>SUMIFS('Основной лист'!AR:AR,'Основной лист'!$D:$D,'Расчет эффективности'!$D74,'Основной лист'!$J:$J,'Расчет эффективности'!$C74)*$E$11*$G74</f>
        <v>0</v>
      </c>
      <c r="AJ74" s="41">
        <f>SUMIFS('Основной лист'!AS:AS,'Основной лист'!$D:$D,'Расчет эффективности'!$D74,'Основной лист'!$J:$J,'Расчет эффективности'!$C74)*$E$11*$G74</f>
        <v>0</v>
      </c>
      <c r="AK74" s="41">
        <f>SUMIFS('Основной лист'!AT:AT,'Основной лист'!$D:$D,'Расчет эффективности'!$D74,'Основной лист'!$J:$J,'Расчет эффективности'!$C74)*$E$11*$G74</f>
        <v>0</v>
      </c>
      <c r="AL74" s="41">
        <f>SUMIFS('Основной лист'!AU:AU,'Основной лист'!$D:$D,'Расчет эффективности'!$D74,'Основной лист'!$J:$J,'Расчет эффективности'!$C74)*$E$11*$G74</f>
        <v>0</v>
      </c>
      <c r="AM74" s="41">
        <f>SUMIFS('Основной лист'!AV:AV,'Основной лист'!$D:$D,'Расчет эффективности'!$D74,'Основной лист'!$J:$J,'Расчет эффективности'!$C74)*$E$11*$G74</f>
        <v>0</v>
      </c>
      <c r="AN74" s="41">
        <f>SUMIFS('Основной лист'!AW:AW,'Основной лист'!$D:$D,'Расчет эффективности'!$D74,'Основной лист'!$J:$J,'Расчет эффективности'!$C74)*$E$11*$G74</f>
        <v>0</v>
      </c>
      <c r="AO74" s="41">
        <f>SUMIFS('Основной лист'!AX:AX,'Основной лист'!$D:$D,'Расчет эффективности'!$D74,'Основной лист'!$J:$J,'Расчет эффективности'!$C74)*$E$11*$G74</f>
        <v>0</v>
      </c>
      <c r="AP74" s="41">
        <f>SUMIFS('Основной лист'!AY:AY,'Основной лист'!$D:$D,'Расчет эффективности'!$D74,'Основной лист'!$J:$J,'Расчет эффективности'!$C74)*$E$11*$G74</f>
        <v>0</v>
      </c>
      <c r="AQ74" s="41">
        <f>SUMIFS('Основной лист'!AZ:AZ,'Основной лист'!$D:$D,'Расчет эффективности'!$D74,'Основной лист'!$J:$J,'Расчет эффективности'!$C74)*$E$11*$G74</f>
        <v>0</v>
      </c>
      <c r="AR74" s="41"/>
      <c r="AS74" s="402">
        <f t="shared" si="4"/>
        <v>0</v>
      </c>
    </row>
    <row r="75" spans="2:45" outlineLevel="1">
      <c r="C75" t="str">
        <f t="shared" si="13"/>
        <v/>
      </c>
      <c r="D75" t="str" cm="1">
        <f t="array" ref="D75">IFERROR(INDEX('Основной лист'!$D$2:$D$479, MATCH(0, COUNTIF($D$67:D74,'Основной лист'!$D$2:$D$479), 0)), "")</f>
        <v/>
      </c>
      <c r="E75" s="4" t="str">
        <f t="shared" si="10"/>
        <v>млн руб.</v>
      </c>
      <c r="G75" s="4">
        <f t="shared" si="12"/>
        <v>0</v>
      </c>
      <c r="I75" s="41">
        <f>SUMIFS('Основной лист'!R:R,'Основной лист'!$D:$D,'Расчет эффективности'!$D75,'Основной лист'!$J:$J,'Расчет эффективности'!$C75)*$E$11*$G75</f>
        <v>0</v>
      </c>
      <c r="J75" s="41">
        <f>SUMIFS('Основной лист'!S:S,'Основной лист'!$D:$D,'Расчет эффективности'!$D75,'Основной лист'!$J:$J,'Расчет эффективности'!$C75)*$E$11*$G75</f>
        <v>0</v>
      </c>
      <c r="K75" s="41">
        <f>SUMIFS('Основной лист'!T:T,'Основной лист'!$D:$D,'Расчет эффективности'!$D75,'Основной лист'!$J:$J,'Расчет эффективности'!$C75)*$E$11*$G75</f>
        <v>0</v>
      </c>
      <c r="L75" s="41">
        <f>SUMIFS('Основной лист'!U:U,'Основной лист'!$D:$D,'Расчет эффективности'!$D75,'Основной лист'!$J:$J,'Расчет эффективности'!$C75)*$E$11*$G75</f>
        <v>0</v>
      </c>
      <c r="M75" s="41">
        <f>SUMIFS('Основной лист'!V:V,'Основной лист'!$D:$D,'Расчет эффективности'!$D75,'Основной лист'!$J:$J,'Расчет эффективности'!$C75)*$E$11*$G75</f>
        <v>0</v>
      </c>
      <c r="N75" s="41">
        <f>SUMIFS('Основной лист'!W:W,'Основной лист'!$D:$D,'Расчет эффективности'!$D75,'Основной лист'!$J:$J,'Расчет эффективности'!$C75)*$E$11*$G75</f>
        <v>0</v>
      </c>
      <c r="O75" s="41">
        <f>SUMIFS('Основной лист'!X:X,'Основной лист'!$D:$D,'Расчет эффективности'!$D75,'Основной лист'!$J:$J,'Расчет эффективности'!$C75)*$E$11*$G75</f>
        <v>0</v>
      </c>
      <c r="P75" s="41">
        <f>SUMIFS('Основной лист'!Y:Y,'Основной лист'!$D:$D,'Расчет эффективности'!$D75,'Основной лист'!$J:$J,'Расчет эффективности'!$C75)*$E$11*$G75</f>
        <v>0</v>
      </c>
      <c r="Q75" s="41">
        <f>SUMIFS('Основной лист'!Z:Z,'Основной лист'!$D:$D,'Расчет эффективности'!$D75,'Основной лист'!$J:$J,'Расчет эффективности'!$C75)*$E$11*$G75</f>
        <v>0</v>
      </c>
      <c r="R75" s="41">
        <f>SUMIFS('Основной лист'!AA:AA,'Основной лист'!$D:$D,'Расчет эффективности'!$D75,'Основной лист'!$J:$J,'Расчет эффективности'!$C75)*$E$11*$G75</f>
        <v>0</v>
      </c>
      <c r="S75" s="41">
        <f>SUMIFS('Основной лист'!AB:AB,'Основной лист'!$D:$D,'Расчет эффективности'!$D75,'Основной лист'!$J:$J,'Расчет эффективности'!$C75)*$E$11*$G75</f>
        <v>0</v>
      </c>
      <c r="T75" s="41">
        <f>SUMIFS('Основной лист'!AC:AC,'Основной лист'!$D:$D,'Расчет эффективности'!$D75,'Основной лист'!$J:$J,'Расчет эффективности'!$C75)*$E$11*$G75</f>
        <v>0</v>
      </c>
      <c r="U75" s="41">
        <f>SUMIFS('Основной лист'!AD:AD,'Основной лист'!$D:$D,'Расчет эффективности'!$D75,'Основной лист'!$J:$J,'Расчет эффективности'!$C75)*$E$11*$G75</f>
        <v>0</v>
      </c>
      <c r="V75" s="41">
        <f>SUMIFS('Основной лист'!AE:AE,'Основной лист'!$D:$D,'Расчет эффективности'!$D75,'Основной лист'!$J:$J,'Расчет эффективности'!$C75)*$E$11*$G75</f>
        <v>0</v>
      </c>
      <c r="W75" s="41">
        <f>SUMIFS('Основной лист'!AF:AF,'Основной лист'!$D:$D,'Расчет эффективности'!$D75,'Основной лист'!$J:$J,'Расчет эффективности'!$C75)*$E$11*$G75</f>
        <v>0</v>
      </c>
      <c r="X75" s="41">
        <f>SUMIFS('Основной лист'!AG:AG,'Основной лист'!$D:$D,'Расчет эффективности'!$D75,'Основной лист'!$J:$J,'Расчет эффективности'!$C75)*$E$11*$G75</f>
        <v>0</v>
      </c>
      <c r="Y75" s="41">
        <f>SUMIFS('Основной лист'!AH:AH,'Основной лист'!$D:$D,'Расчет эффективности'!$D75,'Основной лист'!$J:$J,'Расчет эффективности'!$C75)*$E$11*$G75</f>
        <v>0</v>
      </c>
      <c r="Z75" s="41">
        <f>SUMIFS('Основной лист'!AI:AI,'Основной лист'!$D:$D,'Расчет эффективности'!$D75,'Основной лист'!$J:$J,'Расчет эффективности'!$C75)*$E$11*$G75</f>
        <v>0</v>
      </c>
      <c r="AA75" s="41">
        <f>SUMIFS('Основной лист'!AJ:AJ,'Основной лист'!$D:$D,'Расчет эффективности'!$D75,'Основной лист'!$J:$J,'Расчет эффективности'!$C75)*$E$11*$G75</f>
        <v>0</v>
      </c>
      <c r="AB75" s="41">
        <f>SUMIFS('Основной лист'!AK:AK,'Основной лист'!$D:$D,'Расчет эффективности'!$D75,'Основной лист'!$J:$J,'Расчет эффективности'!$C75)*$E$11*$G75</f>
        <v>0</v>
      </c>
      <c r="AC75" s="41">
        <f>SUMIFS('Основной лист'!AL:AL,'Основной лист'!$D:$D,'Расчет эффективности'!$D75,'Основной лист'!$J:$J,'Расчет эффективности'!$C75)*$E$11*$G75</f>
        <v>0</v>
      </c>
      <c r="AD75" s="41">
        <f>SUMIFS('Основной лист'!AM:AM,'Основной лист'!$D:$D,'Расчет эффективности'!$D75,'Основной лист'!$J:$J,'Расчет эффективности'!$C75)*$E$11*$G75</f>
        <v>0</v>
      </c>
      <c r="AE75" s="41">
        <f>SUMIFS('Основной лист'!AN:AN,'Основной лист'!$D:$D,'Расчет эффективности'!$D75,'Основной лист'!$J:$J,'Расчет эффективности'!$C75)*$E$11*$G75</f>
        <v>0</v>
      </c>
      <c r="AF75" s="41">
        <f>SUMIFS('Основной лист'!AO:AO,'Основной лист'!$D:$D,'Расчет эффективности'!$D75,'Основной лист'!$J:$J,'Расчет эффективности'!$C75)*$E$11*$G75</f>
        <v>0</v>
      </c>
      <c r="AG75" s="41">
        <f>SUMIFS('Основной лист'!AP:AP,'Основной лист'!$D:$D,'Расчет эффективности'!$D75,'Основной лист'!$J:$J,'Расчет эффективности'!$C75)*$E$11*$G75</f>
        <v>0</v>
      </c>
      <c r="AH75" s="41">
        <f>SUMIFS('Основной лист'!AQ:AQ,'Основной лист'!$D:$D,'Расчет эффективности'!$D75,'Основной лист'!$J:$J,'Расчет эффективности'!$C75)*$E$11*$G75</f>
        <v>0</v>
      </c>
      <c r="AI75" s="41">
        <f>SUMIFS('Основной лист'!AR:AR,'Основной лист'!$D:$D,'Расчет эффективности'!$D75,'Основной лист'!$J:$J,'Расчет эффективности'!$C75)*$E$11*$G75</f>
        <v>0</v>
      </c>
      <c r="AJ75" s="41">
        <f>SUMIFS('Основной лист'!AS:AS,'Основной лист'!$D:$D,'Расчет эффективности'!$D75,'Основной лист'!$J:$J,'Расчет эффективности'!$C75)*$E$11*$G75</f>
        <v>0</v>
      </c>
      <c r="AK75" s="41">
        <f>SUMIFS('Основной лист'!AT:AT,'Основной лист'!$D:$D,'Расчет эффективности'!$D75,'Основной лист'!$J:$J,'Расчет эффективности'!$C75)*$E$11*$G75</f>
        <v>0</v>
      </c>
      <c r="AL75" s="41">
        <f>SUMIFS('Основной лист'!AU:AU,'Основной лист'!$D:$D,'Расчет эффективности'!$D75,'Основной лист'!$J:$J,'Расчет эффективности'!$C75)*$E$11*$G75</f>
        <v>0</v>
      </c>
      <c r="AM75" s="41">
        <f>SUMIFS('Основной лист'!AV:AV,'Основной лист'!$D:$D,'Расчет эффективности'!$D75,'Основной лист'!$J:$J,'Расчет эффективности'!$C75)*$E$11*$G75</f>
        <v>0</v>
      </c>
      <c r="AN75" s="41">
        <f>SUMIFS('Основной лист'!AW:AW,'Основной лист'!$D:$D,'Расчет эффективности'!$D75,'Основной лист'!$J:$J,'Расчет эффективности'!$C75)*$E$11*$G75</f>
        <v>0</v>
      </c>
      <c r="AO75" s="41">
        <f>SUMIFS('Основной лист'!AX:AX,'Основной лист'!$D:$D,'Расчет эффективности'!$D75,'Основной лист'!$J:$J,'Расчет эффективности'!$C75)*$E$11*$G75</f>
        <v>0</v>
      </c>
      <c r="AP75" s="41">
        <f>SUMIFS('Основной лист'!AY:AY,'Основной лист'!$D:$D,'Расчет эффективности'!$D75,'Основной лист'!$J:$J,'Расчет эффективности'!$C75)*$E$11*$G75</f>
        <v>0</v>
      </c>
      <c r="AQ75" s="41">
        <f>SUMIFS('Основной лист'!AZ:AZ,'Основной лист'!$D:$D,'Расчет эффективности'!$D75,'Основной лист'!$J:$J,'Расчет эффективности'!$C75)*$E$11*$G75</f>
        <v>0</v>
      </c>
      <c r="AR75" s="41"/>
      <c r="AS75" s="402">
        <f t="shared" si="4"/>
        <v>0</v>
      </c>
    </row>
    <row r="76" spans="2:45" outlineLevel="1">
      <c r="C76" t="str">
        <f t="shared" si="13"/>
        <v/>
      </c>
      <c r="D76" t="str" cm="1">
        <f t="array" ref="D76">IFERROR(INDEX('Основной лист'!$D$2:$D$479, MATCH(0, COUNTIF($D$67:D75,'Основной лист'!$D$2:$D$479), 0)), "")</f>
        <v/>
      </c>
      <c r="E76" s="4" t="str">
        <f t="shared" si="10"/>
        <v>млн руб.</v>
      </c>
      <c r="G76" s="4">
        <f t="shared" si="12"/>
        <v>0</v>
      </c>
      <c r="I76" s="41">
        <f>SUMIFS('Основной лист'!R:R,'Основной лист'!$D:$D,'Расчет эффективности'!$D76,'Основной лист'!$J:$J,'Расчет эффективности'!$C76)*$E$11*$G76</f>
        <v>0</v>
      </c>
      <c r="J76" s="41">
        <f>SUMIFS('Основной лист'!S:S,'Основной лист'!$D:$D,'Расчет эффективности'!$D76,'Основной лист'!$J:$J,'Расчет эффективности'!$C76)*$E$11*$G76</f>
        <v>0</v>
      </c>
      <c r="K76" s="41">
        <f>SUMIFS('Основной лист'!T:T,'Основной лист'!$D:$D,'Расчет эффективности'!$D76,'Основной лист'!$J:$J,'Расчет эффективности'!$C76)*$E$11*$G76</f>
        <v>0</v>
      </c>
      <c r="L76" s="41">
        <f>SUMIFS('Основной лист'!U:U,'Основной лист'!$D:$D,'Расчет эффективности'!$D76,'Основной лист'!$J:$J,'Расчет эффективности'!$C76)*$E$11*$G76</f>
        <v>0</v>
      </c>
      <c r="M76" s="41">
        <f>SUMIFS('Основной лист'!V:V,'Основной лист'!$D:$D,'Расчет эффективности'!$D76,'Основной лист'!$J:$J,'Расчет эффективности'!$C76)*$E$11*$G76</f>
        <v>0</v>
      </c>
      <c r="N76" s="41">
        <f>SUMIFS('Основной лист'!W:W,'Основной лист'!$D:$D,'Расчет эффективности'!$D76,'Основной лист'!$J:$J,'Расчет эффективности'!$C76)*$E$11*$G76</f>
        <v>0</v>
      </c>
      <c r="O76" s="41">
        <f>SUMIFS('Основной лист'!X:X,'Основной лист'!$D:$D,'Расчет эффективности'!$D76,'Основной лист'!$J:$J,'Расчет эффективности'!$C76)*$E$11*$G76</f>
        <v>0</v>
      </c>
      <c r="P76" s="41">
        <f>SUMIFS('Основной лист'!Y:Y,'Основной лист'!$D:$D,'Расчет эффективности'!$D76,'Основной лист'!$J:$J,'Расчет эффективности'!$C76)*$E$11*$G76</f>
        <v>0</v>
      </c>
      <c r="Q76" s="41">
        <f>SUMIFS('Основной лист'!Z:Z,'Основной лист'!$D:$D,'Расчет эффективности'!$D76,'Основной лист'!$J:$J,'Расчет эффективности'!$C76)*$E$11*$G76</f>
        <v>0</v>
      </c>
      <c r="R76" s="41">
        <f>SUMIFS('Основной лист'!AA:AA,'Основной лист'!$D:$D,'Расчет эффективности'!$D76,'Основной лист'!$J:$J,'Расчет эффективности'!$C76)*$E$11*$G76</f>
        <v>0</v>
      </c>
      <c r="S76" s="41">
        <f>SUMIFS('Основной лист'!AB:AB,'Основной лист'!$D:$D,'Расчет эффективности'!$D76,'Основной лист'!$J:$J,'Расчет эффективности'!$C76)*$E$11*$G76</f>
        <v>0</v>
      </c>
      <c r="T76" s="41">
        <f>SUMIFS('Основной лист'!AC:AC,'Основной лист'!$D:$D,'Расчет эффективности'!$D76,'Основной лист'!$J:$J,'Расчет эффективности'!$C76)*$E$11*$G76</f>
        <v>0</v>
      </c>
      <c r="U76" s="41">
        <f>SUMIFS('Основной лист'!AD:AD,'Основной лист'!$D:$D,'Расчет эффективности'!$D76,'Основной лист'!$J:$J,'Расчет эффективности'!$C76)*$E$11*$G76</f>
        <v>0</v>
      </c>
      <c r="V76" s="41">
        <f>SUMIFS('Основной лист'!AE:AE,'Основной лист'!$D:$D,'Расчет эффективности'!$D76,'Основной лист'!$J:$J,'Расчет эффективности'!$C76)*$E$11*$G76</f>
        <v>0</v>
      </c>
      <c r="W76" s="41">
        <f>SUMIFS('Основной лист'!AF:AF,'Основной лист'!$D:$D,'Расчет эффективности'!$D76,'Основной лист'!$J:$J,'Расчет эффективности'!$C76)*$E$11*$G76</f>
        <v>0</v>
      </c>
      <c r="X76" s="41">
        <f>SUMIFS('Основной лист'!AG:AG,'Основной лист'!$D:$D,'Расчет эффективности'!$D76,'Основной лист'!$J:$J,'Расчет эффективности'!$C76)*$E$11*$G76</f>
        <v>0</v>
      </c>
      <c r="Y76" s="41">
        <f>SUMIFS('Основной лист'!AH:AH,'Основной лист'!$D:$D,'Расчет эффективности'!$D76,'Основной лист'!$J:$J,'Расчет эффективности'!$C76)*$E$11*$G76</f>
        <v>0</v>
      </c>
      <c r="Z76" s="41">
        <f>SUMIFS('Основной лист'!AI:AI,'Основной лист'!$D:$D,'Расчет эффективности'!$D76,'Основной лист'!$J:$J,'Расчет эффективности'!$C76)*$E$11*$G76</f>
        <v>0</v>
      </c>
      <c r="AA76" s="41">
        <f>SUMIFS('Основной лист'!AJ:AJ,'Основной лист'!$D:$D,'Расчет эффективности'!$D76,'Основной лист'!$J:$J,'Расчет эффективности'!$C76)*$E$11*$G76</f>
        <v>0</v>
      </c>
      <c r="AB76" s="41">
        <f>SUMIFS('Основной лист'!AK:AK,'Основной лист'!$D:$D,'Расчет эффективности'!$D76,'Основной лист'!$J:$J,'Расчет эффективности'!$C76)*$E$11*$G76</f>
        <v>0</v>
      </c>
      <c r="AC76" s="41">
        <f>SUMIFS('Основной лист'!AL:AL,'Основной лист'!$D:$D,'Расчет эффективности'!$D76,'Основной лист'!$J:$J,'Расчет эффективности'!$C76)*$E$11*$G76</f>
        <v>0</v>
      </c>
      <c r="AD76" s="41">
        <f>SUMIFS('Основной лист'!AM:AM,'Основной лист'!$D:$D,'Расчет эффективности'!$D76,'Основной лист'!$J:$J,'Расчет эффективности'!$C76)*$E$11*$G76</f>
        <v>0</v>
      </c>
      <c r="AE76" s="41">
        <f>SUMIFS('Основной лист'!AN:AN,'Основной лист'!$D:$D,'Расчет эффективности'!$D76,'Основной лист'!$J:$J,'Расчет эффективности'!$C76)*$E$11*$G76</f>
        <v>0</v>
      </c>
      <c r="AF76" s="41">
        <f>SUMIFS('Основной лист'!AO:AO,'Основной лист'!$D:$D,'Расчет эффективности'!$D76,'Основной лист'!$J:$J,'Расчет эффективности'!$C76)*$E$11*$G76</f>
        <v>0</v>
      </c>
      <c r="AG76" s="41">
        <f>SUMIFS('Основной лист'!AP:AP,'Основной лист'!$D:$D,'Расчет эффективности'!$D76,'Основной лист'!$J:$J,'Расчет эффективности'!$C76)*$E$11*$G76</f>
        <v>0</v>
      </c>
      <c r="AH76" s="41">
        <f>SUMIFS('Основной лист'!AQ:AQ,'Основной лист'!$D:$D,'Расчет эффективности'!$D76,'Основной лист'!$J:$J,'Расчет эффективности'!$C76)*$E$11*$G76</f>
        <v>0</v>
      </c>
      <c r="AI76" s="41">
        <f>SUMIFS('Основной лист'!AR:AR,'Основной лист'!$D:$D,'Расчет эффективности'!$D76,'Основной лист'!$J:$J,'Расчет эффективности'!$C76)*$E$11*$G76</f>
        <v>0</v>
      </c>
      <c r="AJ76" s="41">
        <f>SUMIFS('Основной лист'!AS:AS,'Основной лист'!$D:$D,'Расчет эффективности'!$D76,'Основной лист'!$J:$J,'Расчет эффективности'!$C76)*$E$11*$G76</f>
        <v>0</v>
      </c>
      <c r="AK76" s="41">
        <f>SUMIFS('Основной лист'!AT:AT,'Основной лист'!$D:$D,'Расчет эффективности'!$D76,'Основной лист'!$J:$J,'Расчет эффективности'!$C76)*$E$11*$G76</f>
        <v>0</v>
      </c>
      <c r="AL76" s="41">
        <f>SUMIFS('Основной лист'!AU:AU,'Основной лист'!$D:$D,'Расчет эффективности'!$D76,'Основной лист'!$J:$J,'Расчет эффективности'!$C76)*$E$11*$G76</f>
        <v>0</v>
      </c>
      <c r="AM76" s="41">
        <f>SUMIFS('Основной лист'!AV:AV,'Основной лист'!$D:$D,'Расчет эффективности'!$D76,'Основной лист'!$J:$J,'Расчет эффективности'!$C76)*$E$11*$G76</f>
        <v>0</v>
      </c>
      <c r="AN76" s="41">
        <f>SUMIFS('Основной лист'!AW:AW,'Основной лист'!$D:$D,'Расчет эффективности'!$D76,'Основной лист'!$J:$J,'Расчет эффективности'!$C76)*$E$11*$G76</f>
        <v>0</v>
      </c>
      <c r="AO76" s="41">
        <f>SUMIFS('Основной лист'!AX:AX,'Основной лист'!$D:$D,'Расчет эффективности'!$D76,'Основной лист'!$J:$J,'Расчет эффективности'!$C76)*$E$11*$G76</f>
        <v>0</v>
      </c>
      <c r="AP76" s="41">
        <f>SUMIFS('Основной лист'!AY:AY,'Основной лист'!$D:$D,'Расчет эффективности'!$D76,'Основной лист'!$J:$J,'Расчет эффективности'!$C76)*$E$11*$G76</f>
        <v>0</v>
      </c>
      <c r="AQ76" s="41">
        <f>SUMIFS('Основной лист'!AZ:AZ,'Основной лист'!$D:$D,'Расчет эффективности'!$D76,'Основной лист'!$J:$J,'Расчет эффективности'!$C76)*$E$11*$G76</f>
        <v>0</v>
      </c>
      <c r="AR76" s="41"/>
      <c r="AS76" s="402">
        <f t="shared" si="4"/>
        <v>0</v>
      </c>
    </row>
    <row r="77" spans="2:45" outlineLevel="1">
      <c r="D77" s="1"/>
      <c r="E77" s="4" t="str">
        <f t="shared" si="10"/>
        <v/>
      </c>
      <c r="G77" s="4">
        <f t="shared" si="12"/>
        <v>0</v>
      </c>
      <c r="I77" s="41">
        <f>SUMIFS('Основной лист'!R:R,'Основной лист'!$D:$D,'Расчет эффективности'!$D77,'Основной лист'!$J:$J,'Расчет эффективности'!$C77)*$E$11*$G77</f>
        <v>0</v>
      </c>
      <c r="J77" s="41">
        <f>SUMIFS('Основной лист'!S:S,'Основной лист'!$D:$D,'Расчет эффективности'!$D77,'Основной лист'!$J:$J,'Расчет эффективности'!$C77)*$E$11*$G77</f>
        <v>0</v>
      </c>
      <c r="K77" s="41">
        <f>SUMIFS('Основной лист'!T:T,'Основной лист'!$D:$D,'Расчет эффективности'!$D77,'Основной лист'!$J:$J,'Расчет эффективности'!$C77)*$E$11*$G77</f>
        <v>0</v>
      </c>
      <c r="L77" s="41">
        <f>SUMIFS('Основной лист'!U:U,'Основной лист'!$D:$D,'Расчет эффективности'!$D77,'Основной лист'!$J:$J,'Расчет эффективности'!$C77)*$E$11*$G77</f>
        <v>0</v>
      </c>
      <c r="M77" s="41">
        <f>SUMIFS('Основной лист'!V:V,'Основной лист'!$D:$D,'Расчет эффективности'!$D77,'Основной лист'!$J:$J,'Расчет эффективности'!$C77)*$E$11*$G77</f>
        <v>0</v>
      </c>
      <c r="N77" s="41">
        <f>SUMIFS('Основной лист'!W:W,'Основной лист'!$D:$D,'Расчет эффективности'!$D77,'Основной лист'!$J:$J,'Расчет эффективности'!$C77)*$E$11*$G77</f>
        <v>0</v>
      </c>
      <c r="O77" s="41">
        <f>SUMIFS('Основной лист'!X:X,'Основной лист'!$D:$D,'Расчет эффективности'!$D77,'Основной лист'!$J:$J,'Расчет эффективности'!$C77)*$E$11*$G77</f>
        <v>0</v>
      </c>
      <c r="P77" s="41">
        <f>SUMIFS('Основной лист'!Y:Y,'Основной лист'!$D:$D,'Расчет эффективности'!$D77,'Основной лист'!$J:$J,'Расчет эффективности'!$C77)*$E$11*$G77</f>
        <v>0</v>
      </c>
      <c r="Q77" s="41">
        <f>SUMIFS('Основной лист'!Z:Z,'Основной лист'!$D:$D,'Расчет эффективности'!$D77,'Основной лист'!$J:$J,'Расчет эффективности'!$C77)*$E$11*$G77</f>
        <v>0</v>
      </c>
      <c r="R77" s="41">
        <f>SUMIFS('Основной лист'!AA:AA,'Основной лист'!$D:$D,'Расчет эффективности'!$D77,'Основной лист'!$J:$J,'Расчет эффективности'!$C77)*$E$11*$G77</f>
        <v>0</v>
      </c>
      <c r="S77" s="41">
        <f>SUMIFS('Основной лист'!AB:AB,'Основной лист'!$D:$D,'Расчет эффективности'!$D77,'Основной лист'!$J:$J,'Расчет эффективности'!$C77)*$E$11*$G77</f>
        <v>0</v>
      </c>
      <c r="T77" s="41">
        <f>SUMIFS('Основной лист'!AC:AC,'Основной лист'!$D:$D,'Расчет эффективности'!$D77,'Основной лист'!$J:$J,'Расчет эффективности'!$C77)*$E$11*$G77</f>
        <v>0</v>
      </c>
      <c r="U77" s="41">
        <f>SUMIFS('Основной лист'!AD:AD,'Основной лист'!$D:$D,'Расчет эффективности'!$D77,'Основной лист'!$J:$J,'Расчет эффективности'!$C77)*$E$11*$G77</f>
        <v>0</v>
      </c>
      <c r="V77" s="41">
        <f>SUMIFS('Основной лист'!AE:AE,'Основной лист'!$D:$D,'Расчет эффективности'!$D77,'Основной лист'!$J:$J,'Расчет эффективности'!$C77)*$E$11*$G77</f>
        <v>0</v>
      </c>
      <c r="W77" s="41">
        <f>SUMIFS('Основной лист'!AF:AF,'Основной лист'!$D:$D,'Расчет эффективности'!$D77,'Основной лист'!$J:$J,'Расчет эффективности'!$C77)*$E$11*$G77</f>
        <v>0</v>
      </c>
      <c r="X77" s="41">
        <f>SUMIFS('Основной лист'!AG:AG,'Основной лист'!$D:$D,'Расчет эффективности'!$D77,'Основной лист'!$J:$J,'Расчет эффективности'!$C77)*$E$11*$G77</f>
        <v>0</v>
      </c>
      <c r="Y77" s="41">
        <f>SUMIFS('Основной лист'!AH:AH,'Основной лист'!$D:$D,'Расчет эффективности'!$D77,'Основной лист'!$J:$J,'Расчет эффективности'!$C77)*$E$11*$G77</f>
        <v>0</v>
      </c>
      <c r="Z77" s="41">
        <f>SUMIFS('Основной лист'!AI:AI,'Основной лист'!$D:$D,'Расчет эффективности'!$D77,'Основной лист'!$J:$J,'Расчет эффективности'!$C77)*$E$11*$G77</f>
        <v>0</v>
      </c>
      <c r="AA77" s="41">
        <f>SUMIFS('Основной лист'!AJ:AJ,'Основной лист'!$D:$D,'Расчет эффективности'!$D77,'Основной лист'!$J:$J,'Расчет эффективности'!$C77)*$E$11*$G77</f>
        <v>0</v>
      </c>
      <c r="AB77" s="41">
        <f>SUMIFS('Основной лист'!AK:AK,'Основной лист'!$D:$D,'Расчет эффективности'!$D77,'Основной лист'!$J:$J,'Расчет эффективности'!$C77)*$E$11*$G77</f>
        <v>0</v>
      </c>
      <c r="AC77" s="41">
        <f>SUMIFS('Основной лист'!AL:AL,'Основной лист'!$D:$D,'Расчет эффективности'!$D77,'Основной лист'!$J:$J,'Расчет эффективности'!$C77)*$E$11*$G77</f>
        <v>0</v>
      </c>
      <c r="AD77" s="41">
        <f>SUMIFS('Основной лист'!AM:AM,'Основной лист'!$D:$D,'Расчет эффективности'!$D77,'Основной лист'!$J:$J,'Расчет эффективности'!$C77)*$E$11*$G77</f>
        <v>0</v>
      </c>
      <c r="AE77" s="41">
        <f>SUMIFS('Основной лист'!AN:AN,'Основной лист'!$D:$D,'Расчет эффективности'!$D77,'Основной лист'!$J:$J,'Расчет эффективности'!$C77)*$E$11*$G77</f>
        <v>0</v>
      </c>
      <c r="AF77" s="41">
        <f>SUMIFS('Основной лист'!AO:AO,'Основной лист'!$D:$D,'Расчет эффективности'!$D77,'Основной лист'!$J:$J,'Расчет эффективности'!$C77)*$E$11*$G77</f>
        <v>0</v>
      </c>
      <c r="AG77" s="41">
        <f>SUMIFS('Основной лист'!AP:AP,'Основной лист'!$D:$D,'Расчет эффективности'!$D77,'Основной лист'!$J:$J,'Расчет эффективности'!$C77)*$E$11*$G77</f>
        <v>0</v>
      </c>
      <c r="AH77" s="41">
        <f>SUMIFS('Основной лист'!AQ:AQ,'Основной лист'!$D:$D,'Расчет эффективности'!$D77,'Основной лист'!$J:$J,'Расчет эффективности'!$C77)*$E$11*$G77</f>
        <v>0</v>
      </c>
      <c r="AI77" s="41">
        <f>SUMIFS('Основной лист'!AR:AR,'Основной лист'!$D:$D,'Расчет эффективности'!$D77,'Основной лист'!$J:$J,'Расчет эффективности'!$C77)*$E$11*$G77</f>
        <v>0</v>
      </c>
      <c r="AJ77" s="41">
        <f>SUMIFS('Основной лист'!AS:AS,'Основной лист'!$D:$D,'Расчет эффективности'!$D77,'Основной лист'!$J:$J,'Расчет эффективности'!$C77)*$E$11*$G77</f>
        <v>0</v>
      </c>
      <c r="AK77" s="41">
        <f>SUMIFS('Основной лист'!AT:AT,'Основной лист'!$D:$D,'Расчет эффективности'!$D77,'Основной лист'!$J:$J,'Расчет эффективности'!$C77)*$E$11*$G77</f>
        <v>0</v>
      </c>
      <c r="AL77" s="41">
        <f>SUMIFS('Основной лист'!AU:AU,'Основной лист'!$D:$D,'Расчет эффективности'!$D77,'Основной лист'!$J:$J,'Расчет эффективности'!$C77)*$E$11*$G77</f>
        <v>0</v>
      </c>
      <c r="AM77" s="41">
        <f>SUMIFS('Основной лист'!AV:AV,'Основной лист'!$D:$D,'Расчет эффективности'!$D77,'Основной лист'!$J:$J,'Расчет эффективности'!$C77)*$E$11*$G77</f>
        <v>0</v>
      </c>
      <c r="AN77" s="41">
        <f>SUMIFS('Основной лист'!AW:AW,'Основной лист'!$D:$D,'Расчет эффективности'!$D77,'Основной лист'!$J:$J,'Расчет эффективности'!$C77)*$E$11*$G77</f>
        <v>0</v>
      </c>
      <c r="AO77" s="41">
        <f>SUMIFS('Основной лист'!AX:AX,'Основной лист'!$D:$D,'Расчет эффективности'!$D77,'Основной лист'!$J:$J,'Расчет эффективности'!$C77)*$E$11*$G77</f>
        <v>0</v>
      </c>
      <c r="AP77" s="41">
        <f>SUMIFS('Основной лист'!AY:AY,'Основной лист'!$D:$D,'Расчет эффективности'!$D77,'Основной лист'!$J:$J,'Расчет эффективности'!$C77)*$E$11*$G77</f>
        <v>0</v>
      </c>
      <c r="AQ77" s="41">
        <f>SUMIFS('Основной лист'!AZ:AZ,'Основной лист'!$D:$D,'Расчет эффективности'!$D77,'Основной лист'!$J:$J,'Расчет эффективности'!$C77)*$E$11*$G77</f>
        <v>0</v>
      </c>
      <c r="AR77" s="41"/>
      <c r="AS77" s="402">
        <f t="shared" si="4"/>
        <v>0</v>
      </c>
    </row>
    <row r="78" spans="2:45" outlineLevel="1">
      <c r="D78" s="1"/>
      <c r="E78" s="4" t="str">
        <f t="shared" si="10"/>
        <v/>
      </c>
      <c r="G78" s="4">
        <f t="shared" si="12"/>
        <v>0</v>
      </c>
      <c r="I78" s="41">
        <f>SUMIFS('Основной лист'!R:R,'Основной лист'!$D:$D,'Расчет эффективности'!$D78,'Основной лист'!$J:$J,'Расчет эффективности'!$C78)*$E$11*$G78</f>
        <v>0</v>
      </c>
      <c r="J78" s="41">
        <f>SUMIFS('Основной лист'!S:S,'Основной лист'!$D:$D,'Расчет эффективности'!$D78,'Основной лист'!$J:$J,'Расчет эффективности'!$C78)*$E$11*$G78</f>
        <v>0</v>
      </c>
      <c r="K78" s="41">
        <f>SUMIFS('Основной лист'!T:T,'Основной лист'!$D:$D,'Расчет эффективности'!$D78,'Основной лист'!$J:$J,'Расчет эффективности'!$C78)*$E$11*$G78</f>
        <v>0</v>
      </c>
      <c r="L78" s="41">
        <f>SUMIFS('Основной лист'!U:U,'Основной лист'!$D:$D,'Расчет эффективности'!$D78,'Основной лист'!$J:$J,'Расчет эффективности'!$C78)*$E$11*$G78</f>
        <v>0</v>
      </c>
      <c r="M78" s="41">
        <f>SUMIFS('Основной лист'!V:V,'Основной лист'!$D:$D,'Расчет эффективности'!$D78,'Основной лист'!$J:$J,'Расчет эффективности'!$C78)*$E$11*$G78</f>
        <v>0</v>
      </c>
      <c r="N78" s="41">
        <f>SUMIFS('Основной лист'!W:W,'Основной лист'!$D:$D,'Расчет эффективности'!$D78,'Основной лист'!$J:$J,'Расчет эффективности'!$C78)*$E$11*$G78</f>
        <v>0</v>
      </c>
      <c r="O78" s="41">
        <f>SUMIFS('Основной лист'!X:X,'Основной лист'!$D:$D,'Расчет эффективности'!$D78,'Основной лист'!$J:$J,'Расчет эффективности'!$C78)*$E$11*$G78</f>
        <v>0</v>
      </c>
      <c r="P78" s="41">
        <f>SUMIFS('Основной лист'!Y:Y,'Основной лист'!$D:$D,'Расчет эффективности'!$D78,'Основной лист'!$J:$J,'Расчет эффективности'!$C78)*$E$11*$G78</f>
        <v>0</v>
      </c>
      <c r="Q78" s="41">
        <f>SUMIFS('Основной лист'!Z:Z,'Основной лист'!$D:$D,'Расчет эффективности'!$D78,'Основной лист'!$J:$J,'Расчет эффективности'!$C78)*$E$11*$G78</f>
        <v>0</v>
      </c>
      <c r="R78" s="41">
        <f>SUMIFS('Основной лист'!AA:AA,'Основной лист'!$D:$D,'Расчет эффективности'!$D78,'Основной лист'!$J:$J,'Расчет эффективности'!$C78)*$E$11*$G78</f>
        <v>0</v>
      </c>
      <c r="S78" s="41">
        <f>SUMIFS('Основной лист'!AB:AB,'Основной лист'!$D:$D,'Расчет эффективности'!$D78,'Основной лист'!$J:$J,'Расчет эффективности'!$C78)*$E$11*$G78</f>
        <v>0</v>
      </c>
      <c r="T78" s="41">
        <f>SUMIFS('Основной лист'!AC:AC,'Основной лист'!$D:$D,'Расчет эффективности'!$D78,'Основной лист'!$J:$J,'Расчет эффективности'!$C78)*$E$11*$G78</f>
        <v>0</v>
      </c>
      <c r="U78" s="41">
        <f>SUMIFS('Основной лист'!AD:AD,'Основной лист'!$D:$D,'Расчет эффективности'!$D78,'Основной лист'!$J:$J,'Расчет эффективности'!$C78)*$E$11*$G78</f>
        <v>0</v>
      </c>
      <c r="V78" s="41">
        <f>SUMIFS('Основной лист'!AE:AE,'Основной лист'!$D:$D,'Расчет эффективности'!$D78,'Основной лист'!$J:$J,'Расчет эффективности'!$C78)*$E$11*$G78</f>
        <v>0</v>
      </c>
      <c r="W78" s="41">
        <f>SUMIFS('Основной лист'!AF:AF,'Основной лист'!$D:$D,'Расчет эффективности'!$D78,'Основной лист'!$J:$J,'Расчет эффективности'!$C78)*$E$11*$G78</f>
        <v>0</v>
      </c>
      <c r="X78" s="41">
        <f>SUMIFS('Основной лист'!AG:AG,'Основной лист'!$D:$D,'Расчет эффективности'!$D78,'Основной лист'!$J:$J,'Расчет эффективности'!$C78)*$E$11*$G78</f>
        <v>0</v>
      </c>
      <c r="Y78" s="41">
        <f>SUMIFS('Основной лист'!AH:AH,'Основной лист'!$D:$D,'Расчет эффективности'!$D78,'Основной лист'!$J:$J,'Расчет эффективности'!$C78)*$E$11*$G78</f>
        <v>0</v>
      </c>
      <c r="Z78" s="41">
        <f>SUMIFS('Основной лист'!AI:AI,'Основной лист'!$D:$D,'Расчет эффективности'!$D78,'Основной лист'!$J:$J,'Расчет эффективности'!$C78)*$E$11*$G78</f>
        <v>0</v>
      </c>
      <c r="AA78" s="41">
        <f>SUMIFS('Основной лист'!AJ:AJ,'Основной лист'!$D:$D,'Расчет эффективности'!$D78,'Основной лист'!$J:$J,'Расчет эффективности'!$C78)*$E$11*$G78</f>
        <v>0</v>
      </c>
      <c r="AB78" s="41">
        <f>SUMIFS('Основной лист'!AK:AK,'Основной лист'!$D:$D,'Расчет эффективности'!$D78,'Основной лист'!$J:$J,'Расчет эффективности'!$C78)*$E$11*$G78</f>
        <v>0</v>
      </c>
      <c r="AC78" s="41">
        <f>SUMIFS('Основной лист'!AL:AL,'Основной лист'!$D:$D,'Расчет эффективности'!$D78,'Основной лист'!$J:$J,'Расчет эффективности'!$C78)*$E$11*$G78</f>
        <v>0</v>
      </c>
      <c r="AD78" s="41">
        <f>SUMIFS('Основной лист'!AM:AM,'Основной лист'!$D:$D,'Расчет эффективности'!$D78,'Основной лист'!$J:$J,'Расчет эффективности'!$C78)*$E$11*$G78</f>
        <v>0</v>
      </c>
      <c r="AE78" s="41">
        <f>SUMIFS('Основной лист'!AN:AN,'Основной лист'!$D:$D,'Расчет эффективности'!$D78,'Основной лист'!$J:$J,'Расчет эффективности'!$C78)*$E$11*$G78</f>
        <v>0</v>
      </c>
      <c r="AF78" s="41">
        <f>SUMIFS('Основной лист'!AO:AO,'Основной лист'!$D:$D,'Расчет эффективности'!$D78,'Основной лист'!$J:$J,'Расчет эффективности'!$C78)*$E$11*$G78</f>
        <v>0</v>
      </c>
      <c r="AG78" s="41">
        <f>SUMIFS('Основной лист'!AP:AP,'Основной лист'!$D:$D,'Расчет эффективности'!$D78,'Основной лист'!$J:$J,'Расчет эффективности'!$C78)*$E$11*$G78</f>
        <v>0</v>
      </c>
      <c r="AH78" s="41">
        <f>SUMIFS('Основной лист'!AQ:AQ,'Основной лист'!$D:$D,'Расчет эффективности'!$D78,'Основной лист'!$J:$J,'Расчет эффективности'!$C78)*$E$11*$G78</f>
        <v>0</v>
      </c>
      <c r="AI78" s="41">
        <f>SUMIFS('Основной лист'!AR:AR,'Основной лист'!$D:$D,'Расчет эффективности'!$D78,'Основной лист'!$J:$J,'Расчет эффективности'!$C78)*$E$11*$G78</f>
        <v>0</v>
      </c>
      <c r="AJ78" s="41">
        <f>SUMIFS('Основной лист'!AS:AS,'Основной лист'!$D:$D,'Расчет эффективности'!$D78,'Основной лист'!$J:$J,'Расчет эффективности'!$C78)*$E$11*$G78</f>
        <v>0</v>
      </c>
      <c r="AK78" s="41">
        <f>SUMIFS('Основной лист'!AT:AT,'Основной лист'!$D:$D,'Расчет эффективности'!$D78,'Основной лист'!$J:$J,'Расчет эффективности'!$C78)*$E$11*$G78</f>
        <v>0</v>
      </c>
      <c r="AL78" s="41">
        <f>SUMIFS('Основной лист'!AU:AU,'Основной лист'!$D:$D,'Расчет эффективности'!$D78,'Основной лист'!$J:$J,'Расчет эффективности'!$C78)*$E$11*$G78</f>
        <v>0</v>
      </c>
      <c r="AM78" s="41">
        <f>SUMIFS('Основной лист'!AV:AV,'Основной лист'!$D:$D,'Расчет эффективности'!$D78,'Основной лист'!$J:$J,'Расчет эффективности'!$C78)*$E$11*$G78</f>
        <v>0</v>
      </c>
      <c r="AN78" s="41">
        <f>SUMIFS('Основной лист'!AW:AW,'Основной лист'!$D:$D,'Расчет эффективности'!$D78,'Основной лист'!$J:$J,'Расчет эффективности'!$C78)*$E$11*$G78</f>
        <v>0</v>
      </c>
      <c r="AO78" s="41">
        <f>SUMIFS('Основной лист'!AX:AX,'Основной лист'!$D:$D,'Расчет эффективности'!$D78,'Основной лист'!$J:$J,'Расчет эффективности'!$C78)*$E$11*$G78</f>
        <v>0</v>
      </c>
      <c r="AP78" s="41">
        <f>SUMIFS('Основной лист'!AY:AY,'Основной лист'!$D:$D,'Расчет эффективности'!$D78,'Основной лист'!$J:$J,'Расчет эффективности'!$C78)*$E$11*$G78</f>
        <v>0</v>
      </c>
      <c r="AQ78" s="41">
        <f>SUMIFS('Основной лист'!AZ:AZ,'Основной лист'!$D:$D,'Расчет эффективности'!$D78,'Основной лист'!$J:$J,'Расчет эффективности'!$C78)*$E$11*$G78</f>
        <v>0</v>
      </c>
      <c r="AR78" s="41"/>
      <c r="AS78" s="402">
        <f t="shared" si="4"/>
        <v>0</v>
      </c>
    </row>
    <row r="79" spans="2:45" outlineLevel="1">
      <c r="D79" s="1"/>
      <c r="E79" s="4" t="str">
        <f t="shared" si="10"/>
        <v/>
      </c>
      <c r="G79" s="4">
        <f t="shared" si="12"/>
        <v>0</v>
      </c>
      <c r="I79" s="41">
        <f>SUMIFS('Основной лист'!R:R,'Основной лист'!$D:$D,'Расчет эффективности'!$D79,'Основной лист'!$J:$J,'Расчет эффективности'!$C79)*$E$11*$G79</f>
        <v>0</v>
      </c>
      <c r="J79" s="41">
        <f>SUMIFS('Основной лист'!S:S,'Основной лист'!$D:$D,'Расчет эффективности'!$D79,'Основной лист'!$J:$J,'Расчет эффективности'!$C79)*$E$11*$G79</f>
        <v>0</v>
      </c>
      <c r="K79" s="41">
        <f>SUMIFS('Основной лист'!T:T,'Основной лист'!$D:$D,'Расчет эффективности'!$D79,'Основной лист'!$J:$J,'Расчет эффективности'!$C79)*$E$11*$G79</f>
        <v>0</v>
      </c>
      <c r="L79" s="41">
        <f>SUMIFS('Основной лист'!U:U,'Основной лист'!$D:$D,'Расчет эффективности'!$D79,'Основной лист'!$J:$J,'Расчет эффективности'!$C79)*$E$11*$G79</f>
        <v>0</v>
      </c>
      <c r="M79" s="41">
        <f>SUMIFS('Основной лист'!V:V,'Основной лист'!$D:$D,'Расчет эффективности'!$D79,'Основной лист'!$J:$J,'Расчет эффективности'!$C79)*$E$11*$G79</f>
        <v>0</v>
      </c>
      <c r="N79" s="41">
        <f>SUMIFS('Основной лист'!W:W,'Основной лист'!$D:$D,'Расчет эффективности'!$D79,'Основной лист'!$J:$J,'Расчет эффективности'!$C79)*$E$11*$G79</f>
        <v>0</v>
      </c>
      <c r="O79" s="41">
        <f>SUMIFS('Основной лист'!X:X,'Основной лист'!$D:$D,'Расчет эффективности'!$D79,'Основной лист'!$J:$J,'Расчет эффективности'!$C79)*$E$11*$G79</f>
        <v>0</v>
      </c>
      <c r="P79" s="41">
        <f>SUMIFS('Основной лист'!Y:Y,'Основной лист'!$D:$D,'Расчет эффективности'!$D79,'Основной лист'!$J:$J,'Расчет эффективности'!$C79)*$E$11*$G79</f>
        <v>0</v>
      </c>
      <c r="Q79" s="41">
        <f>SUMIFS('Основной лист'!Z:Z,'Основной лист'!$D:$D,'Расчет эффективности'!$D79,'Основной лист'!$J:$J,'Расчет эффективности'!$C79)*$E$11*$G79</f>
        <v>0</v>
      </c>
      <c r="R79" s="41">
        <f>SUMIFS('Основной лист'!AA:AA,'Основной лист'!$D:$D,'Расчет эффективности'!$D79,'Основной лист'!$J:$J,'Расчет эффективности'!$C79)*$E$11*$G79</f>
        <v>0</v>
      </c>
      <c r="S79" s="41">
        <f>SUMIFS('Основной лист'!AB:AB,'Основной лист'!$D:$D,'Расчет эффективности'!$D79,'Основной лист'!$J:$J,'Расчет эффективности'!$C79)*$E$11*$G79</f>
        <v>0</v>
      </c>
      <c r="T79" s="41">
        <f>SUMIFS('Основной лист'!AC:AC,'Основной лист'!$D:$D,'Расчет эффективности'!$D79,'Основной лист'!$J:$J,'Расчет эффективности'!$C79)*$E$11*$G79</f>
        <v>0</v>
      </c>
      <c r="U79" s="41">
        <f>SUMIFS('Основной лист'!AD:AD,'Основной лист'!$D:$D,'Расчет эффективности'!$D79,'Основной лист'!$J:$J,'Расчет эффективности'!$C79)*$E$11*$G79</f>
        <v>0</v>
      </c>
      <c r="V79" s="41">
        <f>SUMIFS('Основной лист'!AE:AE,'Основной лист'!$D:$D,'Расчет эффективности'!$D79,'Основной лист'!$J:$J,'Расчет эффективности'!$C79)*$E$11*$G79</f>
        <v>0</v>
      </c>
      <c r="W79" s="41">
        <f>SUMIFS('Основной лист'!AF:AF,'Основной лист'!$D:$D,'Расчет эффективности'!$D79,'Основной лист'!$J:$J,'Расчет эффективности'!$C79)*$E$11*$G79</f>
        <v>0</v>
      </c>
      <c r="X79" s="41">
        <f>SUMIFS('Основной лист'!AG:AG,'Основной лист'!$D:$D,'Расчет эффективности'!$D79,'Основной лист'!$J:$J,'Расчет эффективности'!$C79)*$E$11*$G79</f>
        <v>0</v>
      </c>
      <c r="Y79" s="41">
        <f>SUMIFS('Основной лист'!AH:AH,'Основной лист'!$D:$D,'Расчет эффективности'!$D79,'Основной лист'!$J:$J,'Расчет эффективности'!$C79)*$E$11*$G79</f>
        <v>0</v>
      </c>
      <c r="Z79" s="41">
        <f>SUMIFS('Основной лист'!AI:AI,'Основной лист'!$D:$D,'Расчет эффективности'!$D79,'Основной лист'!$J:$J,'Расчет эффективности'!$C79)*$E$11*$G79</f>
        <v>0</v>
      </c>
      <c r="AA79" s="41">
        <f>SUMIFS('Основной лист'!AJ:AJ,'Основной лист'!$D:$D,'Расчет эффективности'!$D79,'Основной лист'!$J:$J,'Расчет эффективности'!$C79)*$E$11*$G79</f>
        <v>0</v>
      </c>
      <c r="AB79" s="41">
        <f>SUMIFS('Основной лист'!AK:AK,'Основной лист'!$D:$D,'Расчет эффективности'!$D79,'Основной лист'!$J:$J,'Расчет эффективности'!$C79)*$E$11*$G79</f>
        <v>0</v>
      </c>
      <c r="AC79" s="41">
        <f>SUMIFS('Основной лист'!AL:AL,'Основной лист'!$D:$D,'Расчет эффективности'!$D79,'Основной лист'!$J:$J,'Расчет эффективности'!$C79)*$E$11*$G79</f>
        <v>0</v>
      </c>
      <c r="AD79" s="41">
        <f>SUMIFS('Основной лист'!AM:AM,'Основной лист'!$D:$D,'Расчет эффективности'!$D79,'Основной лист'!$J:$J,'Расчет эффективности'!$C79)*$E$11*$G79</f>
        <v>0</v>
      </c>
      <c r="AE79" s="41">
        <f>SUMIFS('Основной лист'!AN:AN,'Основной лист'!$D:$D,'Расчет эффективности'!$D79,'Основной лист'!$J:$J,'Расчет эффективности'!$C79)*$E$11*$G79</f>
        <v>0</v>
      </c>
      <c r="AF79" s="41">
        <f>SUMIFS('Основной лист'!AO:AO,'Основной лист'!$D:$D,'Расчет эффективности'!$D79,'Основной лист'!$J:$J,'Расчет эффективности'!$C79)*$E$11*$G79</f>
        <v>0</v>
      </c>
      <c r="AG79" s="41">
        <f>SUMIFS('Основной лист'!AP:AP,'Основной лист'!$D:$D,'Расчет эффективности'!$D79,'Основной лист'!$J:$J,'Расчет эффективности'!$C79)*$E$11*$G79</f>
        <v>0</v>
      </c>
      <c r="AH79" s="41">
        <f>SUMIFS('Основной лист'!AQ:AQ,'Основной лист'!$D:$D,'Расчет эффективности'!$D79,'Основной лист'!$J:$J,'Расчет эффективности'!$C79)*$E$11*$G79</f>
        <v>0</v>
      </c>
      <c r="AI79" s="41">
        <f>SUMIFS('Основной лист'!AR:AR,'Основной лист'!$D:$D,'Расчет эффективности'!$D79,'Основной лист'!$J:$J,'Расчет эффективности'!$C79)*$E$11*$G79</f>
        <v>0</v>
      </c>
      <c r="AJ79" s="41">
        <f>SUMIFS('Основной лист'!AS:AS,'Основной лист'!$D:$D,'Расчет эффективности'!$D79,'Основной лист'!$J:$J,'Расчет эффективности'!$C79)*$E$11*$G79</f>
        <v>0</v>
      </c>
      <c r="AK79" s="41">
        <f>SUMIFS('Основной лист'!AT:AT,'Основной лист'!$D:$D,'Расчет эффективности'!$D79,'Основной лист'!$J:$J,'Расчет эффективности'!$C79)*$E$11*$G79</f>
        <v>0</v>
      </c>
      <c r="AL79" s="41">
        <f>SUMIFS('Основной лист'!AU:AU,'Основной лист'!$D:$D,'Расчет эффективности'!$D79,'Основной лист'!$J:$J,'Расчет эффективности'!$C79)*$E$11*$G79</f>
        <v>0</v>
      </c>
      <c r="AM79" s="41">
        <f>SUMIFS('Основной лист'!AV:AV,'Основной лист'!$D:$D,'Расчет эффективности'!$D79,'Основной лист'!$J:$J,'Расчет эффективности'!$C79)*$E$11*$G79</f>
        <v>0</v>
      </c>
      <c r="AN79" s="41">
        <f>SUMIFS('Основной лист'!AW:AW,'Основной лист'!$D:$D,'Расчет эффективности'!$D79,'Основной лист'!$J:$J,'Расчет эффективности'!$C79)*$E$11*$G79</f>
        <v>0</v>
      </c>
      <c r="AO79" s="41">
        <f>SUMIFS('Основной лист'!AX:AX,'Основной лист'!$D:$D,'Расчет эффективности'!$D79,'Основной лист'!$J:$J,'Расчет эффективности'!$C79)*$E$11*$G79</f>
        <v>0</v>
      </c>
      <c r="AP79" s="41">
        <f>SUMIFS('Основной лист'!AY:AY,'Основной лист'!$D:$D,'Расчет эффективности'!$D79,'Основной лист'!$J:$J,'Расчет эффективности'!$C79)*$E$11*$G79</f>
        <v>0</v>
      </c>
      <c r="AQ79" s="41">
        <f>SUMIFS('Основной лист'!AZ:AZ,'Основной лист'!$D:$D,'Расчет эффективности'!$D79,'Основной лист'!$J:$J,'Расчет эффективности'!$C79)*$E$11*$G79</f>
        <v>0</v>
      </c>
      <c r="AR79" s="41"/>
      <c r="AS79" s="402">
        <f t="shared" si="4"/>
        <v>0</v>
      </c>
    </row>
    <row r="80" spans="2:45" outlineLevel="1">
      <c r="D80" s="1"/>
      <c r="E80" s="4" t="str">
        <f t="shared" si="10"/>
        <v/>
      </c>
      <c r="G80" s="4">
        <f t="shared" si="12"/>
        <v>0</v>
      </c>
      <c r="I80" s="41">
        <f>SUMIFS('Основной лист'!R:R,'Основной лист'!$D:$D,'Расчет эффективности'!$D80,'Основной лист'!$J:$J,'Расчет эффективности'!$C80)*$E$11*$G80</f>
        <v>0</v>
      </c>
      <c r="J80" s="41">
        <f>SUMIFS('Основной лист'!S:S,'Основной лист'!$D:$D,'Расчет эффективности'!$D80,'Основной лист'!$J:$J,'Расчет эффективности'!$C80)*$E$11*$G80</f>
        <v>0</v>
      </c>
      <c r="K80" s="41">
        <f>SUMIFS('Основной лист'!T:T,'Основной лист'!$D:$D,'Расчет эффективности'!$D80,'Основной лист'!$J:$J,'Расчет эффективности'!$C80)*$E$11*$G80</f>
        <v>0</v>
      </c>
      <c r="L80" s="41">
        <f>SUMIFS('Основной лист'!U:U,'Основной лист'!$D:$D,'Расчет эффективности'!$D80,'Основной лист'!$J:$J,'Расчет эффективности'!$C80)*$E$11*$G80</f>
        <v>0</v>
      </c>
      <c r="M80" s="41">
        <f>SUMIFS('Основной лист'!V:V,'Основной лист'!$D:$D,'Расчет эффективности'!$D80,'Основной лист'!$J:$J,'Расчет эффективности'!$C80)*$E$11*$G80</f>
        <v>0</v>
      </c>
      <c r="N80" s="41">
        <f>SUMIFS('Основной лист'!W:W,'Основной лист'!$D:$D,'Расчет эффективности'!$D80,'Основной лист'!$J:$J,'Расчет эффективности'!$C80)*$E$11*$G80</f>
        <v>0</v>
      </c>
      <c r="O80" s="41">
        <f>SUMIFS('Основной лист'!X:X,'Основной лист'!$D:$D,'Расчет эффективности'!$D80,'Основной лист'!$J:$J,'Расчет эффективности'!$C80)*$E$11*$G80</f>
        <v>0</v>
      </c>
      <c r="P80" s="41">
        <f>SUMIFS('Основной лист'!Y:Y,'Основной лист'!$D:$D,'Расчет эффективности'!$D80,'Основной лист'!$J:$J,'Расчет эффективности'!$C80)*$E$11*$G80</f>
        <v>0</v>
      </c>
      <c r="Q80" s="41">
        <f>SUMIFS('Основной лист'!Z:Z,'Основной лист'!$D:$D,'Расчет эффективности'!$D80,'Основной лист'!$J:$J,'Расчет эффективности'!$C80)*$E$11*$G80</f>
        <v>0</v>
      </c>
      <c r="R80" s="41">
        <f>SUMIFS('Основной лист'!AA:AA,'Основной лист'!$D:$D,'Расчет эффективности'!$D80,'Основной лист'!$J:$J,'Расчет эффективности'!$C80)*$E$11*$G80</f>
        <v>0</v>
      </c>
      <c r="S80" s="41">
        <f>SUMIFS('Основной лист'!AB:AB,'Основной лист'!$D:$D,'Расчет эффективности'!$D80,'Основной лист'!$J:$J,'Расчет эффективности'!$C80)*$E$11*$G80</f>
        <v>0</v>
      </c>
      <c r="T80" s="41">
        <f>SUMIFS('Основной лист'!AC:AC,'Основной лист'!$D:$D,'Расчет эффективности'!$D80,'Основной лист'!$J:$J,'Расчет эффективности'!$C80)*$E$11*$G80</f>
        <v>0</v>
      </c>
      <c r="U80" s="41">
        <f>SUMIFS('Основной лист'!AD:AD,'Основной лист'!$D:$D,'Расчет эффективности'!$D80,'Основной лист'!$J:$J,'Расчет эффективности'!$C80)*$E$11*$G80</f>
        <v>0</v>
      </c>
      <c r="V80" s="41">
        <f>SUMIFS('Основной лист'!AE:AE,'Основной лист'!$D:$D,'Расчет эффективности'!$D80,'Основной лист'!$J:$J,'Расчет эффективности'!$C80)*$E$11*$G80</f>
        <v>0</v>
      </c>
      <c r="W80" s="41">
        <f>SUMIFS('Основной лист'!AF:AF,'Основной лист'!$D:$D,'Расчет эффективности'!$D80,'Основной лист'!$J:$J,'Расчет эффективности'!$C80)*$E$11*$G80</f>
        <v>0</v>
      </c>
      <c r="X80" s="41">
        <f>SUMIFS('Основной лист'!AG:AG,'Основной лист'!$D:$D,'Расчет эффективности'!$D80,'Основной лист'!$J:$J,'Расчет эффективности'!$C80)*$E$11*$G80</f>
        <v>0</v>
      </c>
      <c r="Y80" s="41">
        <f>SUMIFS('Основной лист'!AH:AH,'Основной лист'!$D:$D,'Расчет эффективности'!$D80,'Основной лист'!$J:$J,'Расчет эффективности'!$C80)*$E$11*$G80</f>
        <v>0</v>
      </c>
      <c r="Z80" s="41">
        <f>SUMIFS('Основной лист'!AI:AI,'Основной лист'!$D:$D,'Расчет эффективности'!$D80,'Основной лист'!$J:$J,'Расчет эффективности'!$C80)*$E$11*$G80</f>
        <v>0</v>
      </c>
      <c r="AA80" s="41">
        <f>SUMIFS('Основной лист'!AJ:AJ,'Основной лист'!$D:$D,'Расчет эффективности'!$D80,'Основной лист'!$J:$J,'Расчет эффективности'!$C80)*$E$11*$G80</f>
        <v>0</v>
      </c>
      <c r="AB80" s="41">
        <f>SUMIFS('Основной лист'!AK:AK,'Основной лист'!$D:$D,'Расчет эффективности'!$D80,'Основной лист'!$J:$J,'Расчет эффективности'!$C80)*$E$11*$G80</f>
        <v>0</v>
      </c>
      <c r="AC80" s="41">
        <f>SUMIFS('Основной лист'!AL:AL,'Основной лист'!$D:$D,'Расчет эффективности'!$D80,'Основной лист'!$J:$J,'Расчет эффективности'!$C80)*$E$11*$G80</f>
        <v>0</v>
      </c>
      <c r="AD80" s="41">
        <f>SUMIFS('Основной лист'!AM:AM,'Основной лист'!$D:$D,'Расчет эффективности'!$D80,'Основной лист'!$J:$J,'Расчет эффективности'!$C80)*$E$11*$G80</f>
        <v>0</v>
      </c>
      <c r="AE80" s="41">
        <f>SUMIFS('Основной лист'!AN:AN,'Основной лист'!$D:$D,'Расчет эффективности'!$D80,'Основной лист'!$J:$J,'Расчет эффективности'!$C80)*$E$11*$G80</f>
        <v>0</v>
      </c>
      <c r="AF80" s="41">
        <f>SUMIFS('Основной лист'!AO:AO,'Основной лист'!$D:$D,'Расчет эффективности'!$D80,'Основной лист'!$J:$J,'Расчет эффективности'!$C80)*$E$11*$G80</f>
        <v>0</v>
      </c>
      <c r="AG80" s="41">
        <f>SUMIFS('Основной лист'!AP:AP,'Основной лист'!$D:$D,'Расчет эффективности'!$D80,'Основной лист'!$J:$J,'Расчет эффективности'!$C80)*$E$11*$G80</f>
        <v>0</v>
      </c>
      <c r="AH80" s="41">
        <f>SUMIFS('Основной лист'!AQ:AQ,'Основной лист'!$D:$D,'Расчет эффективности'!$D80,'Основной лист'!$J:$J,'Расчет эффективности'!$C80)*$E$11*$G80</f>
        <v>0</v>
      </c>
      <c r="AI80" s="41">
        <f>SUMIFS('Основной лист'!AR:AR,'Основной лист'!$D:$D,'Расчет эффективности'!$D80,'Основной лист'!$J:$J,'Расчет эффективности'!$C80)*$E$11*$G80</f>
        <v>0</v>
      </c>
      <c r="AJ80" s="41">
        <f>SUMIFS('Основной лист'!AS:AS,'Основной лист'!$D:$D,'Расчет эффективности'!$D80,'Основной лист'!$J:$J,'Расчет эффективности'!$C80)*$E$11*$G80</f>
        <v>0</v>
      </c>
      <c r="AK80" s="41">
        <f>SUMIFS('Основной лист'!AT:AT,'Основной лист'!$D:$D,'Расчет эффективности'!$D80,'Основной лист'!$J:$J,'Расчет эффективности'!$C80)*$E$11*$G80</f>
        <v>0</v>
      </c>
      <c r="AL80" s="41">
        <f>SUMIFS('Основной лист'!AU:AU,'Основной лист'!$D:$D,'Расчет эффективности'!$D80,'Основной лист'!$J:$J,'Расчет эффективности'!$C80)*$E$11*$G80</f>
        <v>0</v>
      </c>
      <c r="AM80" s="41">
        <f>SUMIFS('Основной лист'!AV:AV,'Основной лист'!$D:$D,'Расчет эффективности'!$D80,'Основной лист'!$J:$J,'Расчет эффективности'!$C80)*$E$11*$G80</f>
        <v>0</v>
      </c>
      <c r="AN80" s="41">
        <f>SUMIFS('Основной лист'!AW:AW,'Основной лист'!$D:$D,'Расчет эффективности'!$D80,'Основной лист'!$J:$J,'Расчет эффективности'!$C80)*$E$11*$G80</f>
        <v>0</v>
      </c>
      <c r="AO80" s="41">
        <f>SUMIFS('Основной лист'!AX:AX,'Основной лист'!$D:$D,'Расчет эффективности'!$D80,'Основной лист'!$J:$J,'Расчет эффективности'!$C80)*$E$11*$G80</f>
        <v>0</v>
      </c>
      <c r="AP80" s="41">
        <f>SUMIFS('Основной лист'!AY:AY,'Основной лист'!$D:$D,'Расчет эффективности'!$D80,'Основной лист'!$J:$J,'Расчет эффективности'!$C80)*$E$11*$G80</f>
        <v>0</v>
      </c>
      <c r="AQ80" s="41">
        <f>SUMIFS('Основной лист'!AZ:AZ,'Основной лист'!$D:$D,'Расчет эффективности'!$D80,'Основной лист'!$J:$J,'Расчет эффективности'!$C80)*$E$11*$G80</f>
        <v>0</v>
      </c>
      <c r="AR80" s="41"/>
      <c r="AS80" s="402">
        <f t="shared" si="4"/>
        <v>0</v>
      </c>
    </row>
    <row r="81" spans="2:50" outlineLevel="1">
      <c r="D81" s="1"/>
      <c r="E81" s="4" t="str">
        <f t="shared" si="10"/>
        <v/>
      </c>
      <c r="G81" s="4">
        <f t="shared" si="12"/>
        <v>0</v>
      </c>
      <c r="I81" s="41">
        <f>SUMIFS('Основной лист'!R:R,'Основной лист'!$D:$D,'Расчет эффективности'!$D81,'Основной лист'!$J:$J,'Расчет эффективности'!$C81)*$E$11*$G81</f>
        <v>0</v>
      </c>
      <c r="J81" s="41">
        <f>SUMIFS('Основной лист'!S:S,'Основной лист'!$D:$D,'Расчет эффективности'!$D81,'Основной лист'!$J:$J,'Расчет эффективности'!$C81)*$E$11*$G81</f>
        <v>0</v>
      </c>
      <c r="K81" s="41">
        <f>SUMIFS('Основной лист'!T:T,'Основной лист'!$D:$D,'Расчет эффективности'!$D81,'Основной лист'!$J:$J,'Расчет эффективности'!$C81)*$E$11*$G81</f>
        <v>0</v>
      </c>
      <c r="L81" s="41">
        <f>SUMIFS('Основной лист'!U:U,'Основной лист'!$D:$D,'Расчет эффективности'!$D81,'Основной лист'!$J:$J,'Расчет эффективности'!$C81)*$E$11*$G81</f>
        <v>0</v>
      </c>
      <c r="M81" s="41">
        <f>SUMIFS('Основной лист'!V:V,'Основной лист'!$D:$D,'Расчет эффективности'!$D81,'Основной лист'!$J:$J,'Расчет эффективности'!$C81)*$E$11*$G81</f>
        <v>0</v>
      </c>
      <c r="N81" s="41">
        <f>SUMIFS('Основной лист'!W:W,'Основной лист'!$D:$D,'Расчет эффективности'!$D81,'Основной лист'!$J:$J,'Расчет эффективности'!$C81)*$E$11*$G81</f>
        <v>0</v>
      </c>
      <c r="O81" s="41">
        <f>SUMIFS('Основной лист'!X:X,'Основной лист'!$D:$D,'Расчет эффективности'!$D81,'Основной лист'!$J:$J,'Расчет эффективности'!$C81)*$E$11*$G81</f>
        <v>0</v>
      </c>
      <c r="P81" s="41">
        <f>SUMIFS('Основной лист'!Y:Y,'Основной лист'!$D:$D,'Расчет эффективности'!$D81,'Основной лист'!$J:$J,'Расчет эффективности'!$C81)*$E$11*$G81</f>
        <v>0</v>
      </c>
      <c r="Q81" s="41">
        <f>SUMIFS('Основной лист'!Z:Z,'Основной лист'!$D:$D,'Расчет эффективности'!$D81,'Основной лист'!$J:$J,'Расчет эффективности'!$C81)*$E$11*$G81</f>
        <v>0</v>
      </c>
      <c r="R81" s="41">
        <f>SUMIFS('Основной лист'!AA:AA,'Основной лист'!$D:$D,'Расчет эффективности'!$D81,'Основной лист'!$J:$J,'Расчет эффективности'!$C81)*$E$11*$G81</f>
        <v>0</v>
      </c>
      <c r="S81" s="41">
        <f>SUMIFS('Основной лист'!AB:AB,'Основной лист'!$D:$D,'Расчет эффективности'!$D81,'Основной лист'!$J:$J,'Расчет эффективности'!$C81)*$E$11*$G81</f>
        <v>0</v>
      </c>
      <c r="T81" s="41">
        <f>SUMIFS('Основной лист'!AC:AC,'Основной лист'!$D:$D,'Расчет эффективности'!$D81,'Основной лист'!$J:$J,'Расчет эффективности'!$C81)*$E$11*$G81</f>
        <v>0</v>
      </c>
      <c r="U81" s="41">
        <f>SUMIFS('Основной лист'!AD:AD,'Основной лист'!$D:$D,'Расчет эффективности'!$D81,'Основной лист'!$J:$J,'Расчет эффективности'!$C81)*$E$11*$G81</f>
        <v>0</v>
      </c>
      <c r="V81" s="41">
        <f>SUMIFS('Основной лист'!AE:AE,'Основной лист'!$D:$D,'Расчет эффективности'!$D81,'Основной лист'!$J:$J,'Расчет эффективности'!$C81)*$E$11*$G81</f>
        <v>0</v>
      </c>
      <c r="W81" s="41">
        <f>SUMIFS('Основной лист'!AF:AF,'Основной лист'!$D:$D,'Расчет эффективности'!$D81,'Основной лист'!$J:$J,'Расчет эффективности'!$C81)*$E$11*$G81</f>
        <v>0</v>
      </c>
      <c r="X81" s="41">
        <f>SUMIFS('Основной лист'!AG:AG,'Основной лист'!$D:$D,'Расчет эффективности'!$D81,'Основной лист'!$J:$J,'Расчет эффективности'!$C81)*$E$11*$G81</f>
        <v>0</v>
      </c>
      <c r="Y81" s="41">
        <f>SUMIFS('Основной лист'!AH:AH,'Основной лист'!$D:$D,'Расчет эффективности'!$D81,'Основной лист'!$J:$J,'Расчет эффективности'!$C81)*$E$11*$G81</f>
        <v>0</v>
      </c>
      <c r="Z81" s="41">
        <f>SUMIFS('Основной лист'!AI:AI,'Основной лист'!$D:$D,'Расчет эффективности'!$D81,'Основной лист'!$J:$J,'Расчет эффективности'!$C81)*$E$11*$G81</f>
        <v>0</v>
      </c>
      <c r="AA81" s="41">
        <f>SUMIFS('Основной лист'!AJ:AJ,'Основной лист'!$D:$D,'Расчет эффективности'!$D81,'Основной лист'!$J:$J,'Расчет эффективности'!$C81)*$E$11*$G81</f>
        <v>0</v>
      </c>
      <c r="AB81" s="41">
        <f>SUMIFS('Основной лист'!AK:AK,'Основной лист'!$D:$D,'Расчет эффективности'!$D81,'Основной лист'!$J:$J,'Расчет эффективности'!$C81)*$E$11*$G81</f>
        <v>0</v>
      </c>
      <c r="AC81" s="41">
        <f>SUMIFS('Основной лист'!AL:AL,'Основной лист'!$D:$D,'Расчет эффективности'!$D81,'Основной лист'!$J:$J,'Расчет эффективности'!$C81)*$E$11*$G81</f>
        <v>0</v>
      </c>
      <c r="AD81" s="41">
        <f>SUMIFS('Основной лист'!AM:AM,'Основной лист'!$D:$D,'Расчет эффективности'!$D81,'Основной лист'!$J:$J,'Расчет эффективности'!$C81)*$E$11*$G81</f>
        <v>0</v>
      </c>
      <c r="AE81" s="41">
        <f>SUMIFS('Основной лист'!AN:AN,'Основной лист'!$D:$D,'Расчет эффективности'!$D81,'Основной лист'!$J:$J,'Расчет эффективности'!$C81)*$E$11*$G81</f>
        <v>0</v>
      </c>
      <c r="AF81" s="41">
        <f>SUMIFS('Основной лист'!AO:AO,'Основной лист'!$D:$D,'Расчет эффективности'!$D81,'Основной лист'!$J:$J,'Расчет эффективности'!$C81)*$E$11*$G81</f>
        <v>0</v>
      </c>
      <c r="AG81" s="41">
        <f>SUMIFS('Основной лист'!AP:AP,'Основной лист'!$D:$D,'Расчет эффективности'!$D81,'Основной лист'!$J:$J,'Расчет эффективности'!$C81)*$E$11*$G81</f>
        <v>0</v>
      </c>
      <c r="AH81" s="41">
        <f>SUMIFS('Основной лист'!AQ:AQ,'Основной лист'!$D:$D,'Расчет эффективности'!$D81,'Основной лист'!$J:$J,'Расчет эффективности'!$C81)*$E$11*$G81</f>
        <v>0</v>
      </c>
      <c r="AI81" s="41">
        <f>SUMIFS('Основной лист'!AR:AR,'Основной лист'!$D:$D,'Расчет эффективности'!$D81,'Основной лист'!$J:$J,'Расчет эффективности'!$C81)*$E$11*$G81</f>
        <v>0</v>
      </c>
      <c r="AJ81" s="41">
        <f>SUMIFS('Основной лист'!AS:AS,'Основной лист'!$D:$D,'Расчет эффективности'!$D81,'Основной лист'!$J:$J,'Расчет эффективности'!$C81)*$E$11*$G81</f>
        <v>0</v>
      </c>
      <c r="AK81" s="41">
        <f>SUMIFS('Основной лист'!AT:AT,'Основной лист'!$D:$D,'Расчет эффективности'!$D81,'Основной лист'!$J:$J,'Расчет эффективности'!$C81)*$E$11*$G81</f>
        <v>0</v>
      </c>
      <c r="AL81" s="41">
        <f>SUMIFS('Основной лист'!AU:AU,'Основной лист'!$D:$D,'Расчет эффективности'!$D81,'Основной лист'!$J:$J,'Расчет эффективности'!$C81)*$E$11*$G81</f>
        <v>0</v>
      </c>
      <c r="AM81" s="41">
        <f>SUMIFS('Основной лист'!AV:AV,'Основной лист'!$D:$D,'Расчет эффективности'!$D81,'Основной лист'!$J:$J,'Расчет эффективности'!$C81)*$E$11*$G81</f>
        <v>0</v>
      </c>
      <c r="AN81" s="41">
        <f>SUMIFS('Основной лист'!AW:AW,'Основной лист'!$D:$D,'Расчет эффективности'!$D81,'Основной лист'!$J:$J,'Расчет эффективности'!$C81)*$E$11*$G81</f>
        <v>0</v>
      </c>
      <c r="AO81" s="41">
        <f>SUMIFS('Основной лист'!AX:AX,'Основной лист'!$D:$D,'Расчет эффективности'!$D81,'Основной лист'!$J:$J,'Расчет эффективности'!$C81)*$E$11*$G81</f>
        <v>0</v>
      </c>
      <c r="AP81" s="41">
        <f>SUMIFS('Основной лист'!AY:AY,'Основной лист'!$D:$D,'Расчет эффективности'!$D81,'Основной лист'!$J:$J,'Расчет эффективности'!$C81)*$E$11*$G81</f>
        <v>0</v>
      </c>
      <c r="AQ81" s="41">
        <f>SUMIFS('Основной лист'!AZ:AZ,'Основной лист'!$D:$D,'Расчет эффективности'!$D81,'Основной лист'!$J:$J,'Расчет эффективности'!$C81)*$E$11*$G81</f>
        <v>0</v>
      </c>
      <c r="AR81" s="41"/>
      <c r="AS81" s="402">
        <f t="shared" si="4"/>
        <v>0</v>
      </c>
    </row>
    <row r="82" spans="2:50" outlineLevel="1">
      <c r="C82" t="str">
        <f>IF(D82&lt;&gt;0,C67,"")</f>
        <v/>
      </c>
      <c r="E82" s="4"/>
      <c r="G82" s="89"/>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02"/>
    </row>
    <row r="83" spans="2:50" ht="26.25" customHeight="1">
      <c r="C83" s="797" t="s">
        <v>1034</v>
      </c>
      <c r="D83" s="1"/>
      <c r="E83" s="4"/>
      <c r="G83" s="4">
        <v>-1</v>
      </c>
      <c r="I83" s="403">
        <f>SUM(I84,I100)*I130*$G$83</f>
        <v>0</v>
      </c>
      <c r="J83" s="403">
        <f t="shared" ref="J83:AQ83" ca="1" si="14">SUM(J84,J100)*J130*$G$83</f>
        <v>0</v>
      </c>
      <c r="K83" s="403">
        <f t="shared" ca="1" si="14"/>
        <v>0</v>
      </c>
      <c r="L83" s="403">
        <f t="shared" ca="1" si="14"/>
        <v>-8.5784269999999996</v>
      </c>
      <c r="M83" s="403">
        <f t="shared" ca="1" si="14"/>
        <v>-4.6000000000000005</v>
      </c>
      <c r="N83" s="403">
        <f t="shared" ca="1" si="14"/>
        <v>-72.502757849999995</v>
      </c>
      <c r="O83" s="403">
        <f t="shared" ca="1" si="14"/>
        <v>-170.49</v>
      </c>
      <c r="P83" s="403">
        <f t="shared" ca="1" si="14"/>
        <v>-173.19890000000004</v>
      </c>
      <c r="Q83" s="403">
        <f t="shared" ca="1" si="14"/>
        <v>-74.398899999999998</v>
      </c>
      <c r="R83" s="403">
        <f t="shared" ca="1" si="14"/>
        <v>-39.398899999999998</v>
      </c>
      <c r="S83" s="403">
        <f t="shared" ca="1" si="14"/>
        <v>-39.398899999999998</v>
      </c>
      <c r="T83" s="403">
        <f t="shared" ca="1" si="14"/>
        <v>-4</v>
      </c>
      <c r="U83" s="403">
        <f t="shared" ca="1" si="14"/>
        <v>-4</v>
      </c>
      <c r="V83" s="403">
        <f t="shared" ca="1" si="14"/>
        <v>0</v>
      </c>
      <c r="W83" s="403">
        <f t="shared" ca="1" si="14"/>
        <v>0</v>
      </c>
      <c r="X83" s="403">
        <f t="shared" ca="1" si="14"/>
        <v>0</v>
      </c>
      <c r="Y83" s="403">
        <f t="shared" ca="1" si="14"/>
        <v>0</v>
      </c>
      <c r="Z83" s="403">
        <f t="shared" ca="1" si="14"/>
        <v>0</v>
      </c>
      <c r="AA83" s="403">
        <f t="shared" ca="1" si="14"/>
        <v>0</v>
      </c>
      <c r="AB83" s="403">
        <f t="shared" ca="1" si="14"/>
        <v>0</v>
      </c>
      <c r="AC83" s="403">
        <f t="shared" ca="1" si="14"/>
        <v>0</v>
      </c>
      <c r="AD83" s="403">
        <f t="shared" ca="1" si="14"/>
        <v>0</v>
      </c>
      <c r="AE83" s="403">
        <f t="shared" ca="1" si="14"/>
        <v>0</v>
      </c>
      <c r="AF83" s="403">
        <f t="shared" ca="1" si="14"/>
        <v>0</v>
      </c>
      <c r="AG83" s="403">
        <f t="shared" ca="1" si="14"/>
        <v>0</v>
      </c>
      <c r="AH83" s="403">
        <f t="shared" ca="1" si="14"/>
        <v>0</v>
      </c>
      <c r="AI83" s="403">
        <f t="shared" ca="1" si="14"/>
        <v>0</v>
      </c>
      <c r="AJ83" s="403">
        <f t="shared" ca="1" si="14"/>
        <v>0</v>
      </c>
      <c r="AK83" s="403">
        <f t="shared" ca="1" si="14"/>
        <v>0</v>
      </c>
      <c r="AL83" s="403">
        <f t="shared" ca="1" si="14"/>
        <v>0</v>
      </c>
      <c r="AM83" s="403">
        <f t="shared" ca="1" si="14"/>
        <v>0</v>
      </c>
      <c r="AN83" s="403">
        <f t="shared" ca="1" si="14"/>
        <v>0</v>
      </c>
      <c r="AO83" s="403">
        <f t="shared" ca="1" si="14"/>
        <v>0</v>
      </c>
      <c r="AP83" s="403">
        <f t="shared" ca="1" si="14"/>
        <v>0</v>
      </c>
      <c r="AQ83" s="403">
        <f t="shared" ca="1" si="14"/>
        <v>0</v>
      </c>
      <c r="AR83" s="2"/>
      <c r="AS83" s="402">
        <f t="shared" ca="1" si="4"/>
        <v>-590.56678485000009</v>
      </c>
    </row>
    <row r="84" spans="2:50">
      <c r="B84" s="402" t="s">
        <v>1214</v>
      </c>
      <c r="C84" s="9" t="s">
        <v>7</v>
      </c>
      <c r="D84" s="94" t="s">
        <v>946</v>
      </c>
      <c r="E84" s="10" t="str">
        <f t="shared" ref="E84:E98" si="15">IF(OR(D84&lt;&gt;0, D84&lt;&gt;""),$D$11,"")</f>
        <v>млн руб.</v>
      </c>
      <c r="F84" s="9"/>
      <c r="G84" s="786"/>
      <c r="H84" s="9"/>
      <c r="I84" s="13">
        <f>SUM(I85:I98)*I130</f>
        <v>0</v>
      </c>
      <c r="J84" s="13">
        <f t="shared" ref="J84:AQ84" ca="1" si="16">SUM(J85:J98)*J130</f>
        <v>0</v>
      </c>
      <c r="K84" s="13">
        <f t="shared" ca="1" si="16"/>
        <v>0</v>
      </c>
      <c r="L84" s="13">
        <f t="shared" ca="1" si="16"/>
        <v>0</v>
      </c>
      <c r="M84" s="13">
        <f t="shared" ca="1" si="16"/>
        <v>0</v>
      </c>
      <c r="N84" s="13">
        <f t="shared" ca="1" si="16"/>
        <v>56.733120886506704</v>
      </c>
      <c r="O84" s="13">
        <f t="shared" ca="1" si="16"/>
        <v>133.99648169014085</v>
      </c>
      <c r="P84" s="13">
        <f t="shared" ca="1" si="16"/>
        <v>127.98399905252458</v>
      </c>
      <c r="Q84" s="13">
        <f t="shared" ca="1" si="16"/>
        <v>20.977600000000002</v>
      </c>
      <c r="R84" s="13">
        <f t="shared" ca="1" si="16"/>
        <v>10.977600000000001</v>
      </c>
      <c r="S84" s="13">
        <f t="shared" ca="1" si="16"/>
        <v>10.977600000000001</v>
      </c>
      <c r="T84" s="13">
        <f t="shared" ca="1" si="16"/>
        <v>0</v>
      </c>
      <c r="U84" s="13">
        <f t="shared" ca="1" si="16"/>
        <v>0</v>
      </c>
      <c r="V84" s="13">
        <f t="shared" ca="1" si="16"/>
        <v>0</v>
      </c>
      <c r="W84" s="13">
        <f t="shared" ca="1" si="16"/>
        <v>0</v>
      </c>
      <c r="X84" s="13">
        <f t="shared" ca="1" si="16"/>
        <v>0</v>
      </c>
      <c r="Y84" s="13">
        <f t="shared" ca="1" si="16"/>
        <v>0</v>
      </c>
      <c r="Z84" s="13">
        <f t="shared" ca="1" si="16"/>
        <v>0</v>
      </c>
      <c r="AA84" s="13">
        <f t="shared" ca="1" si="16"/>
        <v>0</v>
      </c>
      <c r="AB84" s="13">
        <f t="shared" ca="1" si="16"/>
        <v>0</v>
      </c>
      <c r="AC84" s="13">
        <f t="shared" ca="1" si="16"/>
        <v>0</v>
      </c>
      <c r="AD84" s="13">
        <f t="shared" ca="1" si="16"/>
        <v>0</v>
      </c>
      <c r="AE84" s="13">
        <f t="shared" ca="1" si="16"/>
        <v>0</v>
      </c>
      <c r="AF84" s="13">
        <f t="shared" ca="1" si="16"/>
        <v>0</v>
      </c>
      <c r="AG84" s="13">
        <f t="shared" ca="1" si="16"/>
        <v>0</v>
      </c>
      <c r="AH84" s="13">
        <f t="shared" ca="1" si="16"/>
        <v>0</v>
      </c>
      <c r="AI84" s="13">
        <f t="shared" ca="1" si="16"/>
        <v>0</v>
      </c>
      <c r="AJ84" s="13">
        <f t="shared" ca="1" si="16"/>
        <v>0</v>
      </c>
      <c r="AK84" s="13">
        <f t="shared" ca="1" si="16"/>
        <v>0</v>
      </c>
      <c r="AL84" s="13">
        <f t="shared" ca="1" si="16"/>
        <v>0</v>
      </c>
      <c r="AM84" s="13">
        <f t="shared" ca="1" si="16"/>
        <v>0</v>
      </c>
      <c r="AN84" s="13">
        <f t="shared" ca="1" si="16"/>
        <v>0</v>
      </c>
      <c r="AO84" s="13">
        <f t="shared" ca="1" si="16"/>
        <v>0</v>
      </c>
      <c r="AP84" s="13">
        <f t="shared" ca="1" si="16"/>
        <v>0</v>
      </c>
      <c r="AQ84" s="13">
        <f t="shared" ca="1" si="16"/>
        <v>0</v>
      </c>
      <c r="AR84" s="41"/>
      <c r="AS84" s="402">
        <f t="shared" ca="1" si="4"/>
        <v>361.64640162917209</v>
      </c>
    </row>
    <row r="85" spans="2:50" outlineLevel="1">
      <c r="C85" t="str">
        <f>IF(D85&lt;&gt;0,C84,"")</f>
        <v>CAPEX</v>
      </c>
      <c r="D85" t="str">
        <f t="array" ref="D85">IFERROR(INDEX('Основной лист'!$D$2:$D$479, MATCH(0, COUNTIF($D$84:D84,'Основной лист'!$D$2:$D$479), 0)), "")</f>
        <v>Openbox</v>
      </c>
      <c r="E85" s="4" t="str">
        <f t="shared" si="15"/>
        <v>млн руб.</v>
      </c>
      <c r="G85" s="4">
        <f t="shared" ref="G85:G98" si="17">IFERROR(VLOOKUP(D85,$C$17:$D$23,2,FALSE),0)</f>
        <v>1</v>
      </c>
      <c r="I85" s="41">
        <f>SUMIFS('Основной лист'!R:R,'Основной лист'!$D:$D,'Расчет эффективности'!$D85,'Основной лист'!$J:$J,'Расчет эффективности'!$C85)*$E$11*$G85</f>
        <v>0</v>
      </c>
      <c r="J85" s="41">
        <f ca="1">SUMIFS('Основной лист'!S:S,'Основной лист'!$D:$D,'Расчет эффективности'!$D85,'Основной лист'!$J:$J,'Расчет эффективности'!$C85)*$E$11*$G85</f>
        <v>0</v>
      </c>
      <c r="K85" s="41">
        <f ca="1">SUMIFS('Основной лист'!T:T,'Основной лист'!$D:$D,'Расчет эффективности'!$D85,'Основной лист'!$J:$J,'Расчет эффективности'!$C85)*$E$11*$G85</f>
        <v>0</v>
      </c>
      <c r="L85" s="41">
        <f ca="1">SUMIFS('Основной лист'!U:U,'Основной лист'!$D:$D,'Расчет эффективности'!$D85,'Основной лист'!$J:$J,'Расчет эффективности'!$C85)*$E$11*$G85</f>
        <v>0</v>
      </c>
      <c r="M85" s="41">
        <f ca="1">SUMIFS('Основной лист'!V:V,'Основной лист'!$D:$D,'Расчет эффективности'!$D85,'Основной лист'!$J:$J,'Расчет эффективности'!$C85)*$E$11*$G85</f>
        <v>0</v>
      </c>
      <c r="N85" s="41">
        <f ca="1">SUMIFS('Основной лист'!W:W,'Основной лист'!$D:$D,'Расчет эффективности'!$D85,'Основной лист'!$J:$J,'Расчет эффективности'!$C85)*$E$11*$G85</f>
        <v>5.0601208865067049</v>
      </c>
      <c r="O85" s="41">
        <f ca="1">SUMIFS('Основной лист'!X:X,'Основной лист'!$D:$D,'Расчет эффективности'!$D85,'Основной лист'!$J:$J,'Расчет эффективности'!$C85)*$E$11*$G85</f>
        <v>30.686481690140845</v>
      </c>
      <c r="P85" s="41">
        <f ca="1">SUMIFS('Основной лист'!Y:Y,'Основной лист'!$D:$D,'Расчет эффективности'!$D85,'Основной лист'!$J:$J,'Расчет эффективности'!$C85)*$E$11*$G85</f>
        <v>48.20639905252456</v>
      </c>
      <c r="Q85" s="41">
        <f ca="1">SUMIFS('Основной лист'!Z:Z,'Основной лист'!$D:$D,'Расчет эффективности'!$D85,'Основной лист'!$J:$J,'Расчет эффективности'!$C85)*$E$11*$G85</f>
        <v>0</v>
      </c>
      <c r="R85" s="41">
        <f ca="1">SUMIFS('Основной лист'!AA:AA,'Основной лист'!$D:$D,'Расчет эффективности'!$D85,'Основной лист'!$J:$J,'Расчет эффективности'!$C85)*$E$11*$G85</f>
        <v>0</v>
      </c>
      <c r="S85" s="41">
        <f ca="1">SUMIFS('Основной лист'!AB:AB,'Основной лист'!$D:$D,'Расчет эффективности'!$D85,'Основной лист'!$J:$J,'Расчет эффективности'!$C85)*$E$11*$G85</f>
        <v>0</v>
      </c>
      <c r="T85" s="41">
        <f ca="1">SUMIFS('Основной лист'!AC:AC,'Основной лист'!$D:$D,'Расчет эффективности'!$D85,'Основной лист'!$J:$J,'Расчет эффективности'!$C85)*$E$11*$G85</f>
        <v>0</v>
      </c>
      <c r="U85" s="41">
        <f ca="1">SUMIFS('Основной лист'!AD:AD,'Основной лист'!$D:$D,'Расчет эффективности'!$D85,'Основной лист'!$J:$J,'Расчет эффективности'!$C85)*$E$11*$G85</f>
        <v>0</v>
      </c>
      <c r="V85" s="41">
        <f ca="1">SUMIFS('Основной лист'!AE:AE,'Основной лист'!$D:$D,'Расчет эффективности'!$D85,'Основной лист'!$J:$J,'Расчет эффективности'!$C85)*$E$11*$G85</f>
        <v>0</v>
      </c>
      <c r="W85" s="41">
        <f ca="1">SUMIFS('Основной лист'!AF:AF,'Основной лист'!$D:$D,'Расчет эффективности'!$D85,'Основной лист'!$J:$J,'Расчет эффективности'!$C85)*$E$11*$G85</f>
        <v>0</v>
      </c>
      <c r="X85" s="41">
        <f ca="1">SUMIFS('Основной лист'!AG:AG,'Основной лист'!$D:$D,'Расчет эффективности'!$D85,'Основной лист'!$J:$J,'Расчет эффективности'!$C85)*$E$11*$G85</f>
        <v>0</v>
      </c>
      <c r="Y85" s="41">
        <f ca="1">SUMIFS('Основной лист'!AH:AH,'Основной лист'!$D:$D,'Расчет эффективности'!$D85,'Основной лист'!$J:$J,'Расчет эффективности'!$C85)*$E$11*$G85</f>
        <v>0</v>
      </c>
      <c r="Z85" s="41">
        <f ca="1">SUMIFS('Основной лист'!AI:AI,'Основной лист'!$D:$D,'Расчет эффективности'!$D85,'Основной лист'!$J:$J,'Расчет эффективности'!$C85)*$E$11*$G85</f>
        <v>0</v>
      </c>
      <c r="AA85" s="41">
        <f ca="1">SUMIFS('Основной лист'!AJ:AJ,'Основной лист'!$D:$D,'Расчет эффективности'!$D85,'Основной лист'!$J:$J,'Расчет эффективности'!$C85)*$E$11*$G85</f>
        <v>0</v>
      </c>
      <c r="AB85" s="41">
        <f ca="1">SUMIFS('Основной лист'!AK:AK,'Основной лист'!$D:$D,'Расчет эффективности'!$D85,'Основной лист'!$J:$J,'Расчет эффективности'!$C85)*$E$11*$G85</f>
        <v>0</v>
      </c>
      <c r="AC85" s="41">
        <f ca="1">SUMIFS('Основной лист'!AL:AL,'Основной лист'!$D:$D,'Расчет эффективности'!$D85,'Основной лист'!$J:$J,'Расчет эффективности'!$C85)*$E$11*$G85</f>
        <v>0</v>
      </c>
      <c r="AD85" s="41">
        <f ca="1">SUMIFS('Основной лист'!AM:AM,'Основной лист'!$D:$D,'Расчет эффективности'!$D85,'Основной лист'!$J:$J,'Расчет эффективности'!$C85)*$E$11*$G85</f>
        <v>0</v>
      </c>
      <c r="AE85" s="41">
        <f ca="1">SUMIFS('Основной лист'!AN:AN,'Основной лист'!$D:$D,'Расчет эффективности'!$D85,'Основной лист'!$J:$J,'Расчет эффективности'!$C85)*$E$11*$G85</f>
        <v>0</v>
      </c>
      <c r="AF85" s="41">
        <f ca="1">SUMIFS('Основной лист'!AO:AO,'Основной лист'!$D:$D,'Расчет эффективности'!$D85,'Основной лист'!$J:$J,'Расчет эффективности'!$C85)*$E$11*$G85</f>
        <v>0</v>
      </c>
      <c r="AG85" s="41">
        <f ca="1">SUMIFS('Основной лист'!AP:AP,'Основной лист'!$D:$D,'Расчет эффективности'!$D85,'Основной лист'!$J:$J,'Расчет эффективности'!$C85)*$E$11*$G85</f>
        <v>0</v>
      </c>
      <c r="AH85" s="41">
        <f ca="1">SUMIFS('Основной лист'!AQ:AQ,'Основной лист'!$D:$D,'Расчет эффективности'!$D85,'Основной лист'!$J:$J,'Расчет эффективности'!$C85)*$E$11*$G85</f>
        <v>0</v>
      </c>
      <c r="AI85" s="41">
        <f ca="1">SUMIFS('Основной лист'!AR:AR,'Основной лист'!$D:$D,'Расчет эффективности'!$D85,'Основной лист'!$J:$J,'Расчет эффективности'!$C85)*$E$11*$G85</f>
        <v>0</v>
      </c>
      <c r="AJ85" s="41">
        <f ca="1">SUMIFS('Основной лист'!AS:AS,'Основной лист'!$D:$D,'Расчет эффективности'!$D85,'Основной лист'!$J:$J,'Расчет эффективности'!$C85)*$E$11*$G85</f>
        <v>0</v>
      </c>
      <c r="AK85" s="41">
        <f ca="1">SUMIFS('Основной лист'!AT:AT,'Основной лист'!$D:$D,'Расчет эффективности'!$D85,'Основной лист'!$J:$J,'Расчет эффективности'!$C85)*$E$11*$G85</f>
        <v>0</v>
      </c>
      <c r="AL85" s="41">
        <f ca="1">SUMIFS('Основной лист'!AU:AU,'Основной лист'!$D:$D,'Расчет эффективности'!$D85,'Основной лист'!$J:$J,'Расчет эффективности'!$C85)*$E$11*$G85</f>
        <v>0</v>
      </c>
      <c r="AM85" s="41">
        <f ca="1">SUMIFS('Основной лист'!AV:AV,'Основной лист'!$D:$D,'Расчет эффективности'!$D85,'Основной лист'!$J:$J,'Расчет эффективности'!$C85)*$E$11*$G85</f>
        <v>0</v>
      </c>
      <c r="AN85" s="41">
        <f ca="1">SUMIFS('Основной лист'!AW:AW,'Основной лист'!$D:$D,'Расчет эффективности'!$D85,'Основной лист'!$J:$J,'Расчет эффективности'!$C85)*$E$11*$G85</f>
        <v>0</v>
      </c>
      <c r="AO85" s="41">
        <f ca="1">SUMIFS('Основной лист'!AX:AX,'Основной лист'!$D:$D,'Расчет эффективности'!$D85,'Основной лист'!$J:$J,'Расчет эффективности'!$C85)*$E$11*$G85</f>
        <v>0</v>
      </c>
      <c r="AP85" s="41">
        <f ca="1">SUMIFS('Основной лист'!AY:AY,'Основной лист'!$D:$D,'Расчет эффективности'!$D85,'Основной лист'!$J:$J,'Расчет эффективности'!$C85)*$E$11*$G85</f>
        <v>0</v>
      </c>
      <c r="AQ85" s="41">
        <f ca="1">SUMIFS('Основной лист'!AZ:AZ,'Основной лист'!$D:$D,'Расчет эффективности'!$D85,'Основной лист'!$J:$J,'Расчет эффективности'!$C85)*$E$11*$G85</f>
        <v>0</v>
      </c>
      <c r="AR85" s="41"/>
      <c r="AS85" s="402">
        <f t="shared" ca="1" si="4"/>
        <v>83.953001629172107</v>
      </c>
    </row>
    <row r="86" spans="2:50" outlineLevel="1">
      <c r="C86" t="str">
        <f t="shared" ref="C86:C98" si="18">IF(D86&lt;&gt;0,C85,"")</f>
        <v>CAPEX</v>
      </c>
      <c r="D86" t="str">
        <f t="array" ref="D86">IFERROR(INDEX('Основной лист'!$D$2:$D$479, MATCH(0, COUNTIF($D$84:D85,'Основной лист'!$D$2:$D$479), 0)), "")</f>
        <v>АТЛАС 2</v>
      </c>
      <c r="E86" s="4" t="str">
        <f t="shared" si="15"/>
        <v>млн руб.</v>
      </c>
      <c r="G86" s="4">
        <f t="shared" si="17"/>
        <v>1</v>
      </c>
      <c r="I86" s="41">
        <f>SUMIFS('Основной лист'!R:R,'Основной лист'!$D:$D,'Расчет эффективности'!$D86,'Основной лист'!$J:$J,'Расчет эффективности'!$C86)*$E$11*$G86</f>
        <v>0</v>
      </c>
      <c r="J86" s="41">
        <f ca="1">SUMIFS('Основной лист'!S:S,'Основной лист'!$D:$D,'Расчет эффективности'!$D86,'Основной лист'!$J:$J,'Расчет эффективности'!$C86)*$E$11*$G86</f>
        <v>0</v>
      </c>
      <c r="K86" s="41">
        <f ca="1">SUMIFS('Основной лист'!T:T,'Основной лист'!$D:$D,'Расчет эффективности'!$D86,'Основной лист'!$J:$J,'Расчет эффективности'!$C86)*$E$11*$G86</f>
        <v>0</v>
      </c>
      <c r="L86" s="41">
        <f ca="1">SUMIFS('Основной лист'!U:U,'Основной лист'!$D:$D,'Расчет эффективности'!$D86,'Основной лист'!$J:$J,'Расчет эффективности'!$C86)*$E$11*$G86</f>
        <v>0</v>
      </c>
      <c r="M86" s="41">
        <f ca="1">SUMIFS('Основной лист'!V:V,'Основной лист'!$D:$D,'Расчет эффективности'!$D86,'Основной лист'!$J:$J,'Расчет эффективности'!$C86)*$E$11*$G86</f>
        <v>0</v>
      </c>
      <c r="N86" s="41">
        <f ca="1">SUMIFS('Основной лист'!W:W,'Основной лист'!$D:$D,'Расчет эффективности'!$D86,'Основной лист'!$J:$J,'Расчет эффективности'!$C86)*$E$11*$G86</f>
        <v>0</v>
      </c>
      <c r="O86" s="41">
        <f ca="1">SUMIFS('Основной лист'!X:X,'Основной лист'!$D:$D,'Расчет эффективности'!$D86,'Основной лист'!$J:$J,'Расчет эффективности'!$C86)*$E$11*$G86</f>
        <v>0</v>
      </c>
      <c r="P86" s="41">
        <f ca="1">SUMIFS('Основной лист'!Y:Y,'Основной лист'!$D:$D,'Расчет эффективности'!$D86,'Основной лист'!$J:$J,'Расчет эффективности'!$C86)*$E$11*$G86</f>
        <v>0</v>
      </c>
      <c r="Q86" s="41">
        <f ca="1">SUMIFS('Основной лист'!Z:Z,'Основной лист'!$D:$D,'Расчет эффективности'!$D86,'Основной лист'!$J:$J,'Расчет эффективности'!$C86)*$E$11*$G86</f>
        <v>0</v>
      </c>
      <c r="R86" s="41">
        <f ca="1">SUMIFS('Основной лист'!AA:AA,'Основной лист'!$D:$D,'Расчет эффективности'!$D86,'Основной лист'!$J:$J,'Расчет эффективности'!$C86)*$E$11*$G86</f>
        <v>0</v>
      </c>
      <c r="S86" s="41">
        <f ca="1">SUMIFS('Основной лист'!AB:AB,'Основной лист'!$D:$D,'Расчет эффективности'!$D86,'Основной лист'!$J:$J,'Расчет эффективности'!$C86)*$E$11*$G86</f>
        <v>0</v>
      </c>
      <c r="T86" s="41">
        <f ca="1">SUMIFS('Основной лист'!AC:AC,'Основной лист'!$D:$D,'Расчет эффективности'!$D86,'Основной лист'!$J:$J,'Расчет эффективности'!$C86)*$E$11*$G86</f>
        <v>0</v>
      </c>
      <c r="U86" s="41">
        <f ca="1">SUMIFS('Основной лист'!AD:AD,'Основной лист'!$D:$D,'Расчет эффективности'!$D86,'Основной лист'!$J:$J,'Расчет эффективности'!$C86)*$E$11*$G86</f>
        <v>0</v>
      </c>
      <c r="V86" s="41">
        <f ca="1">SUMIFS('Основной лист'!AE:AE,'Основной лист'!$D:$D,'Расчет эффективности'!$D86,'Основной лист'!$J:$J,'Расчет эффективности'!$C86)*$E$11*$G86</f>
        <v>0</v>
      </c>
      <c r="W86" s="41">
        <f ca="1">SUMIFS('Основной лист'!AF:AF,'Основной лист'!$D:$D,'Расчет эффективности'!$D86,'Основной лист'!$J:$J,'Расчет эффективности'!$C86)*$E$11*$G86</f>
        <v>0</v>
      </c>
      <c r="X86" s="41">
        <f ca="1">SUMIFS('Основной лист'!AG:AG,'Основной лист'!$D:$D,'Расчет эффективности'!$D86,'Основной лист'!$J:$J,'Расчет эффективности'!$C86)*$E$11*$G86</f>
        <v>0</v>
      </c>
      <c r="Y86" s="41">
        <f ca="1">SUMIFS('Основной лист'!AH:AH,'Основной лист'!$D:$D,'Расчет эффективности'!$D86,'Основной лист'!$J:$J,'Расчет эффективности'!$C86)*$E$11*$G86</f>
        <v>0</v>
      </c>
      <c r="Z86" s="41">
        <f ca="1">SUMIFS('Основной лист'!AI:AI,'Основной лист'!$D:$D,'Расчет эффективности'!$D86,'Основной лист'!$J:$J,'Расчет эффективности'!$C86)*$E$11*$G86</f>
        <v>0</v>
      </c>
      <c r="AA86" s="41">
        <f ca="1">SUMIFS('Основной лист'!AJ:AJ,'Основной лист'!$D:$D,'Расчет эффективности'!$D86,'Основной лист'!$J:$J,'Расчет эффективности'!$C86)*$E$11*$G86</f>
        <v>0</v>
      </c>
      <c r="AB86" s="41">
        <f ca="1">SUMIFS('Основной лист'!AK:AK,'Основной лист'!$D:$D,'Расчет эффективности'!$D86,'Основной лист'!$J:$J,'Расчет эффективности'!$C86)*$E$11*$G86</f>
        <v>0</v>
      </c>
      <c r="AC86" s="41">
        <f ca="1">SUMIFS('Основной лист'!AL:AL,'Основной лист'!$D:$D,'Расчет эффективности'!$D86,'Основной лист'!$J:$J,'Расчет эффективности'!$C86)*$E$11*$G86</f>
        <v>0</v>
      </c>
      <c r="AD86" s="41">
        <f ca="1">SUMIFS('Основной лист'!AM:AM,'Основной лист'!$D:$D,'Расчет эффективности'!$D86,'Основной лист'!$J:$J,'Расчет эффективности'!$C86)*$E$11*$G86</f>
        <v>0</v>
      </c>
      <c r="AE86" s="41">
        <f ca="1">SUMIFS('Основной лист'!AN:AN,'Основной лист'!$D:$D,'Расчет эффективности'!$D86,'Основной лист'!$J:$J,'Расчет эффективности'!$C86)*$E$11*$G86</f>
        <v>0</v>
      </c>
      <c r="AF86" s="41">
        <f ca="1">SUMIFS('Основной лист'!AO:AO,'Основной лист'!$D:$D,'Расчет эффективности'!$D86,'Основной лист'!$J:$J,'Расчет эффективности'!$C86)*$E$11*$G86</f>
        <v>0</v>
      </c>
      <c r="AG86" s="41">
        <f ca="1">SUMIFS('Основной лист'!AP:AP,'Основной лист'!$D:$D,'Расчет эффективности'!$D86,'Основной лист'!$J:$J,'Расчет эффективности'!$C86)*$E$11*$G86</f>
        <v>0</v>
      </c>
      <c r="AH86" s="41">
        <f ca="1">SUMIFS('Основной лист'!AQ:AQ,'Основной лист'!$D:$D,'Расчет эффективности'!$D86,'Основной лист'!$J:$J,'Расчет эффективности'!$C86)*$E$11*$G86</f>
        <v>0</v>
      </c>
      <c r="AI86" s="41">
        <f ca="1">SUMIFS('Основной лист'!AR:AR,'Основной лист'!$D:$D,'Расчет эффективности'!$D86,'Основной лист'!$J:$J,'Расчет эффективности'!$C86)*$E$11*$G86</f>
        <v>0</v>
      </c>
      <c r="AJ86" s="41">
        <f ca="1">SUMIFS('Основной лист'!AS:AS,'Основной лист'!$D:$D,'Расчет эффективности'!$D86,'Основной лист'!$J:$J,'Расчет эффективности'!$C86)*$E$11*$G86</f>
        <v>0</v>
      </c>
      <c r="AK86" s="41">
        <f ca="1">SUMIFS('Основной лист'!AT:AT,'Основной лист'!$D:$D,'Расчет эффективности'!$D86,'Основной лист'!$J:$J,'Расчет эффективности'!$C86)*$E$11*$G86</f>
        <v>0</v>
      </c>
      <c r="AL86" s="41">
        <f ca="1">SUMIFS('Основной лист'!AU:AU,'Основной лист'!$D:$D,'Расчет эффективности'!$D86,'Основной лист'!$J:$J,'Расчет эффективности'!$C86)*$E$11*$G86</f>
        <v>0</v>
      </c>
      <c r="AM86" s="41">
        <f ca="1">SUMIFS('Основной лист'!AV:AV,'Основной лист'!$D:$D,'Расчет эффективности'!$D86,'Основной лист'!$J:$J,'Расчет эффективности'!$C86)*$E$11*$G86</f>
        <v>0</v>
      </c>
      <c r="AN86" s="41">
        <f ca="1">SUMIFS('Основной лист'!AW:AW,'Основной лист'!$D:$D,'Расчет эффективности'!$D86,'Основной лист'!$J:$J,'Расчет эффективности'!$C86)*$E$11*$G86</f>
        <v>0</v>
      </c>
      <c r="AO86" s="41">
        <f ca="1">SUMIFS('Основной лист'!AX:AX,'Основной лист'!$D:$D,'Расчет эффективности'!$D86,'Основной лист'!$J:$J,'Расчет эффективности'!$C86)*$E$11*$G86</f>
        <v>0</v>
      </c>
      <c r="AP86" s="41">
        <f ca="1">SUMIFS('Основной лист'!AY:AY,'Основной лист'!$D:$D,'Расчет эффективности'!$D86,'Основной лист'!$J:$J,'Расчет эффективности'!$C86)*$E$11*$G86</f>
        <v>0</v>
      </c>
      <c r="AQ86" s="41">
        <f ca="1">SUMIFS('Основной лист'!AZ:AZ,'Основной лист'!$D:$D,'Расчет эффективности'!$D86,'Основной лист'!$J:$J,'Расчет эффективности'!$C86)*$E$11*$G86</f>
        <v>0</v>
      </c>
      <c r="AR86" s="41"/>
      <c r="AS86" s="402">
        <f t="shared" ca="1" si="4"/>
        <v>0</v>
      </c>
      <c r="AX86" s="406"/>
    </row>
    <row r="87" spans="2:50" outlineLevel="1">
      <c r="C87" t="str">
        <f t="shared" si="18"/>
        <v>CAPEX</v>
      </c>
      <c r="D87" t="str">
        <f t="array" ref="D87">IFERROR(INDEX('Основной лист'!$D$2:$D$479, MATCH(0, COUNTIF($D$84:D86,'Основной лист'!$D$2:$D$479), 0)), "")</f>
        <v>Внедрение инструмента для проведения бенчмаркинга БРД</v>
      </c>
      <c r="E87" s="4" t="str">
        <f t="shared" si="15"/>
        <v>млн руб.</v>
      </c>
      <c r="G87" s="4">
        <f t="shared" si="17"/>
        <v>1</v>
      </c>
      <c r="I87" s="41">
        <f>SUMIFS('Основной лист'!R:R,'Основной лист'!$D:$D,'Расчет эффективности'!$D87,'Основной лист'!$J:$J,'Расчет эффективности'!$C87)*$E$11*$G87</f>
        <v>0</v>
      </c>
      <c r="J87" s="41">
        <f ca="1">SUMIFS('Основной лист'!S:S,'Основной лист'!$D:$D,'Расчет эффективности'!$D87,'Основной лист'!$J:$J,'Расчет эффективности'!$C87)*$E$11*$G87</f>
        <v>0</v>
      </c>
      <c r="K87" s="41">
        <f ca="1">SUMIFS('Основной лист'!T:T,'Основной лист'!$D:$D,'Расчет эффективности'!$D87,'Основной лист'!$J:$J,'Расчет эффективности'!$C87)*$E$11*$G87</f>
        <v>0</v>
      </c>
      <c r="L87" s="41">
        <f ca="1">SUMIFS('Основной лист'!U:U,'Основной лист'!$D:$D,'Расчет эффективности'!$D87,'Основной лист'!$J:$J,'Расчет эффективности'!$C87)*$E$11*$G87</f>
        <v>0</v>
      </c>
      <c r="M87" s="41">
        <f ca="1">SUMIFS('Основной лист'!V:V,'Основной лист'!$D:$D,'Расчет эффективности'!$D87,'Основной лист'!$J:$J,'Расчет эффективности'!$C87)*$E$11*$G87</f>
        <v>0</v>
      </c>
      <c r="N87" s="41">
        <f ca="1">SUMIFS('Основной лист'!W:W,'Основной лист'!$D:$D,'Расчет эффективности'!$D87,'Основной лист'!$J:$J,'Расчет эффективности'!$C87)*$E$11*$G87</f>
        <v>51.673000000000002</v>
      </c>
      <c r="O87" s="41">
        <f ca="1">SUMIFS('Основной лист'!X:X,'Основной лист'!$D:$D,'Расчет эффективности'!$D87,'Основной лист'!$J:$J,'Расчет эффективности'!$C87)*$E$11*$G87</f>
        <v>51.99</v>
      </c>
      <c r="P87" s="41">
        <f ca="1">SUMIFS('Основной лист'!Y:Y,'Основной лист'!$D:$D,'Расчет эффективности'!$D87,'Основной лист'!$J:$J,'Расчет эффективности'!$C87)*$E$11*$G87</f>
        <v>10.977600000000001</v>
      </c>
      <c r="Q87" s="41">
        <f ca="1">SUMIFS('Основной лист'!Z:Z,'Основной лист'!$D:$D,'Расчет эффективности'!$D87,'Основной лист'!$J:$J,'Расчет эффективности'!$C87)*$E$11*$G87</f>
        <v>10.977600000000001</v>
      </c>
      <c r="R87" s="41">
        <f ca="1">SUMIFS('Основной лист'!AA:AA,'Основной лист'!$D:$D,'Расчет эффективности'!$D87,'Основной лист'!$J:$J,'Расчет эффективности'!$C87)*$E$11*$G87</f>
        <v>10.977600000000001</v>
      </c>
      <c r="S87" s="41">
        <f ca="1">SUMIFS('Основной лист'!AB:AB,'Основной лист'!$D:$D,'Расчет эффективности'!$D87,'Основной лист'!$J:$J,'Расчет эффективности'!$C87)*$E$11*$G87</f>
        <v>10.977600000000001</v>
      </c>
      <c r="T87" s="41">
        <f ca="1">SUMIFS('Основной лист'!AC:AC,'Основной лист'!$D:$D,'Расчет эффективности'!$D87,'Основной лист'!$J:$J,'Расчет эффективности'!$C87)*$E$11*$G87</f>
        <v>0</v>
      </c>
      <c r="U87" s="41">
        <f ca="1">SUMIFS('Основной лист'!AD:AD,'Основной лист'!$D:$D,'Расчет эффективности'!$D87,'Основной лист'!$J:$J,'Расчет эффективности'!$C87)*$E$11*$G87</f>
        <v>0</v>
      </c>
      <c r="V87" s="41">
        <f ca="1">SUMIFS('Основной лист'!AE:AE,'Основной лист'!$D:$D,'Расчет эффективности'!$D87,'Основной лист'!$J:$J,'Расчет эффективности'!$C87)*$E$11*$G87</f>
        <v>0</v>
      </c>
      <c r="W87" s="41">
        <f ca="1">SUMIFS('Основной лист'!AF:AF,'Основной лист'!$D:$D,'Расчет эффективности'!$D87,'Основной лист'!$J:$J,'Расчет эффективности'!$C87)*$E$11*$G87</f>
        <v>0</v>
      </c>
      <c r="X87" s="41">
        <f ca="1">SUMIFS('Основной лист'!AG:AG,'Основной лист'!$D:$D,'Расчет эффективности'!$D87,'Основной лист'!$J:$J,'Расчет эффективности'!$C87)*$E$11*$G87</f>
        <v>0</v>
      </c>
      <c r="Y87" s="41">
        <f ca="1">SUMIFS('Основной лист'!AH:AH,'Основной лист'!$D:$D,'Расчет эффективности'!$D87,'Основной лист'!$J:$J,'Расчет эффективности'!$C87)*$E$11*$G87</f>
        <v>0</v>
      </c>
      <c r="Z87" s="41">
        <f ca="1">SUMIFS('Основной лист'!AI:AI,'Основной лист'!$D:$D,'Расчет эффективности'!$D87,'Основной лист'!$J:$J,'Расчет эффективности'!$C87)*$E$11*$G87</f>
        <v>0</v>
      </c>
      <c r="AA87" s="41">
        <f ca="1">SUMIFS('Основной лист'!AJ:AJ,'Основной лист'!$D:$D,'Расчет эффективности'!$D87,'Основной лист'!$J:$J,'Расчет эффективности'!$C87)*$E$11*$G87</f>
        <v>0</v>
      </c>
      <c r="AB87" s="41">
        <f ca="1">SUMIFS('Основной лист'!AK:AK,'Основной лист'!$D:$D,'Расчет эффективности'!$D87,'Основной лист'!$J:$J,'Расчет эффективности'!$C87)*$E$11*$G87</f>
        <v>0</v>
      </c>
      <c r="AC87" s="41">
        <f ca="1">SUMIFS('Основной лист'!AL:AL,'Основной лист'!$D:$D,'Расчет эффективности'!$D87,'Основной лист'!$J:$J,'Расчет эффективности'!$C87)*$E$11*$G87</f>
        <v>0</v>
      </c>
      <c r="AD87" s="41">
        <f ca="1">SUMIFS('Основной лист'!AM:AM,'Основной лист'!$D:$D,'Расчет эффективности'!$D87,'Основной лист'!$J:$J,'Расчет эффективности'!$C87)*$E$11*$G87</f>
        <v>0</v>
      </c>
      <c r="AE87" s="41">
        <f ca="1">SUMIFS('Основной лист'!AN:AN,'Основной лист'!$D:$D,'Расчет эффективности'!$D87,'Основной лист'!$J:$J,'Расчет эффективности'!$C87)*$E$11*$G87</f>
        <v>0</v>
      </c>
      <c r="AF87" s="41">
        <f ca="1">SUMIFS('Основной лист'!AO:AO,'Основной лист'!$D:$D,'Расчет эффективности'!$D87,'Основной лист'!$J:$J,'Расчет эффективности'!$C87)*$E$11*$G87</f>
        <v>0</v>
      </c>
      <c r="AG87" s="41">
        <f ca="1">SUMIFS('Основной лист'!AP:AP,'Основной лист'!$D:$D,'Расчет эффективности'!$D87,'Основной лист'!$J:$J,'Расчет эффективности'!$C87)*$E$11*$G87</f>
        <v>0</v>
      </c>
      <c r="AH87" s="41">
        <f ca="1">SUMIFS('Основной лист'!AQ:AQ,'Основной лист'!$D:$D,'Расчет эффективности'!$D87,'Основной лист'!$J:$J,'Расчет эффективности'!$C87)*$E$11*$G87</f>
        <v>0</v>
      </c>
      <c r="AI87" s="41">
        <f ca="1">SUMIFS('Основной лист'!AR:AR,'Основной лист'!$D:$D,'Расчет эффективности'!$D87,'Основной лист'!$J:$J,'Расчет эффективности'!$C87)*$E$11*$G87</f>
        <v>0</v>
      </c>
      <c r="AJ87" s="41">
        <f ca="1">SUMIFS('Основной лист'!AS:AS,'Основной лист'!$D:$D,'Расчет эффективности'!$D87,'Основной лист'!$J:$J,'Расчет эффективности'!$C87)*$E$11*$G87</f>
        <v>0</v>
      </c>
      <c r="AK87" s="41">
        <f ca="1">SUMIFS('Основной лист'!AT:AT,'Основной лист'!$D:$D,'Расчет эффективности'!$D87,'Основной лист'!$J:$J,'Расчет эффективности'!$C87)*$E$11*$G87</f>
        <v>0</v>
      </c>
      <c r="AL87" s="41">
        <f ca="1">SUMIFS('Основной лист'!AU:AU,'Основной лист'!$D:$D,'Расчет эффективности'!$D87,'Основной лист'!$J:$J,'Расчет эффективности'!$C87)*$E$11*$G87</f>
        <v>0</v>
      </c>
      <c r="AM87" s="41">
        <f ca="1">SUMIFS('Основной лист'!AV:AV,'Основной лист'!$D:$D,'Расчет эффективности'!$D87,'Основной лист'!$J:$J,'Расчет эффективности'!$C87)*$E$11*$G87</f>
        <v>0</v>
      </c>
      <c r="AN87" s="41">
        <f ca="1">SUMIFS('Основной лист'!AW:AW,'Основной лист'!$D:$D,'Расчет эффективности'!$D87,'Основной лист'!$J:$J,'Расчет эффективности'!$C87)*$E$11*$G87</f>
        <v>0</v>
      </c>
      <c r="AO87" s="41">
        <f ca="1">SUMIFS('Основной лист'!AX:AX,'Основной лист'!$D:$D,'Расчет эффективности'!$D87,'Основной лист'!$J:$J,'Расчет эффективности'!$C87)*$E$11*$G87</f>
        <v>0</v>
      </c>
      <c r="AP87" s="41">
        <f ca="1">SUMIFS('Основной лист'!AY:AY,'Основной лист'!$D:$D,'Расчет эффективности'!$D87,'Основной лист'!$J:$J,'Расчет эффективности'!$C87)*$E$11*$G87</f>
        <v>0</v>
      </c>
      <c r="AQ87" s="41">
        <f ca="1">SUMIFS('Основной лист'!AZ:AZ,'Основной лист'!$D:$D,'Расчет эффективности'!$D87,'Основной лист'!$J:$J,'Расчет эффективности'!$C87)*$E$11*$G87</f>
        <v>0</v>
      </c>
      <c r="AR87" s="41"/>
      <c r="AS87" s="402">
        <f t="shared" ca="1" si="4"/>
        <v>147.57339999999999</v>
      </c>
    </row>
    <row r="88" spans="2:50" outlineLevel="1">
      <c r="C88" t="str">
        <f t="shared" si="18"/>
        <v>CAPEX</v>
      </c>
      <c r="D88" t="str">
        <f t="array" ref="D88">IFERROR(INDEX('Основной лист'!$D$2:$D$479, MATCH(0, COUNTIF($D$84:D87,'Основной лист'!$D$2:$D$479), 0)), "")</f>
        <v>Гибкая финансово-экономическая модель БРД</v>
      </c>
      <c r="E88" s="4" t="str">
        <f t="shared" si="15"/>
        <v>млн руб.</v>
      </c>
      <c r="G88" s="4">
        <f t="shared" si="17"/>
        <v>1</v>
      </c>
      <c r="I88" s="41">
        <f>SUMIFS('Основной лист'!R:R,'Основной лист'!$D:$D,'Расчет эффективности'!$D88,'Основной лист'!$J:$J,'Расчет эффективности'!$C88)*$E$11*$G88</f>
        <v>0</v>
      </c>
      <c r="J88" s="41">
        <f ca="1">SUMIFS('Основной лист'!S:S,'Основной лист'!$D:$D,'Расчет эффективности'!$D88,'Основной лист'!$J:$J,'Расчет эффективности'!$C88)*$E$11*$G88</f>
        <v>0</v>
      </c>
      <c r="K88" s="41">
        <f ca="1">SUMIFS('Основной лист'!T:T,'Основной лист'!$D:$D,'Расчет эффективности'!$D88,'Основной лист'!$J:$J,'Расчет эффективности'!$C88)*$E$11*$G88</f>
        <v>0</v>
      </c>
      <c r="L88" s="41">
        <f ca="1">SUMIFS('Основной лист'!U:U,'Основной лист'!$D:$D,'Расчет эффективности'!$D88,'Основной лист'!$J:$J,'Расчет эффективности'!$C88)*$E$11*$G88</f>
        <v>0</v>
      </c>
      <c r="M88" s="41">
        <f ca="1">SUMIFS('Основной лист'!V:V,'Основной лист'!$D:$D,'Расчет эффективности'!$D88,'Основной лист'!$J:$J,'Расчет эффективности'!$C88)*$E$11*$G88</f>
        <v>0</v>
      </c>
      <c r="N88" s="41">
        <f ca="1">SUMIFS('Основной лист'!W:W,'Основной лист'!$D:$D,'Расчет эффективности'!$D88,'Основной лист'!$J:$J,'Расчет эффективности'!$C88)*$E$11*$G88</f>
        <v>0</v>
      </c>
      <c r="O88" s="41">
        <f ca="1">SUMIFS('Основной лист'!X:X,'Основной лист'!$D:$D,'Расчет эффективности'!$D88,'Основной лист'!$J:$J,'Расчет эффективности'!$C88)*$E$11*$G88</f>
        <v>23.52</v>
      </c>
      <c r="P88" s="41">
        <f ca="1">SUMIFS('Основной лист'!Y:Y,'Основной лист'!$D:$D,'Расчет эффективности'!$D88,'Основной лист'!$J:$J,'Расчет эффективности'!$C88)*$E$11*$G88</f>
        <v>26</v>
      </c>
      <c r="Q88" s="41">
        <f ca="1">SUMIFS('Основной лист'!Z:Z,'Основной лист'!$D:$D,'Расчет эффективности'!$D88,'Основной лист'!$J:$J,'Расчет эффективности'!$C88)*$E$11*$G88</f>
        <v>10</v>
      </c>
      <c r="R88" s="41">
        <f ca="1">SUMIFS('Основной лист'!AA:AA,'Основной лист'!$D:$D,'Расчет эффективности'!$D88,'Основной лист'!$J:$J,'Расчет эффективности'!$C88)*$E$11*$G88</f>
        <v>0</v>
      </c>
      <c r="S88" s="41">
        <f ca="1">SUMIFS('Основной лист'!AB:AB,'Основной лист'!$D:$D,'Расчет эффективности'!$D88,'Основной лист'!$J:$J,'Расчет эффективности'!$C88)*$E$11*$G88</f>
        <v>0</v>
      </c>
      <c r="T88" s="41">
        <f ca="1">SUMIFS('Основной лист'!AC:AC,'Основной лист'!$D:$D,'Расчет эффективности'!$D88,'Основной лист'!$J:$J,'Расчет эффективности'!$C88)*$E$11*$G88</f>
        <v>0</v>
      </c>
      <c r="U88" s="41">
        <f ca="1">SUMIFS('Основной лист'!AD:AD,'Основной лист'!$D:$D,'Расчет эффективности'!$D88,'Основной лист'!$J:$J,'Расчет эффективности'!$C88)*$E$11*$G88</f>
        <v>0</v>
      </c>
      <c r="V88" s="41">
        <f ca="1">SUMIFS('Основной лист'!AE:AE,'Основной лист'!$D:$D,'Расчет эффективности'!$D88,'Основной лист'!$J:$J,'Расчет эффективности'!$C88)*$E$11*$G88</f>
        <v>0</v>
      </c>
      <c r="W88" s="41">
        <f ca="1">SUMIFS('Основной лист'!AF:AF,'Основной лист'!$D:$D,'Расчет эффективности'!$D88,'Основной лист'!$J:$J,'Расчет эффективности'!$C88)*$E$11*$G88</f>
        <v>0</v>
      </c>
      <c r="X88" s="41">
        <f ca="1">SUMIFS('Основной лист'!AG:AG,'Основной лист'!$D:$D,'Расчет эффективности'!$D88,'Основной лист'!$J:$J,'Расчет эффективности'!$C88)*$E$11*$G88</f>
        <v>0</v>
      </c>
      <c r="Y88" s="41">
        <f ca="1">SUMIFS('Основной лист'!AH:AH,'Основной лист'!$D:$D,'Расчет эффективности'!$D88,'Основной лист'!$J:$J,'Расчет эффективности'!$C88)*$E$11*$G88</f>
        <v>0</v>
      </c>
      <c r="Z88" s="41">
        <f ca="1">SUMIFS('Основной лист'!AI:AI,'Основной лист'!$D:$D,'Расчет эффективности'!$D88,'Основной лист'!$J:$J,'Расчет эффективности'!$C88)*$E$11*$G88</f>
        <v>0</v>
      </c>
      <c r="AA88" s="41">
        <f ca="1">SUMIFS('Основной лист'!AJ:AJ,'Основной лист'!$D:$D,'Расчет эффективности'!$D88,'Основной лист'!$J:$J,'Расчет эффективности'!$C88)*$E$11*$G88</f>
        <v>0</v>
      </c>
      <c r="AB88" s="41">
        <f ca="1">SUMIFS('Основной лист'!AK:AK,'Основной лист'!$D:$D,'Расчет эффективности'!$D88,'Основной лист'!$J:$J,'Расчет эффективности'!$C88)*$E$11*$G88</f>
        <v>0</v>
      </c>
      <c r="AC88" s="41">
        <f ca="1">SUMIFS('Основной лист'!AL:AL,'Основной лист'!$D:$D,'Расчет эффективности'!$D88,'Основной лист'!$J:$J,'Расчет эффективности'!$C88)*$E$11*$G88</f>
        <v>0</v>
      </c>
      <c r="AD88" s="41">
        <f ca="1">SUMIFS('Основной лист'!AM:AM,'Основной лист'!$D:$D,'Расчет эффективности'!$D88,'Основной лист'!$J:$J,'Расчет эффективности'!$C88)*$E$11*$G88</f>
        <v>0</v>
      </c>
      <c r="AE88" s="41">
        <f ca="1">SUMIFS('Основной лист'!AN:AN,'Основной лист'!$D:$D,'Расчет эффективности'!$D88,'Основной лист'!$J:$J,'Расчет эффективности'!$C88)*$E$11*$G88</f>
        <v>0</v>
      </c>
      <c r="AF88" s="41">
        <f ca="1">SUMIFS('Основной лист'!AO:AO,'Основной лист'!$D:$D,'Расчет эффективности'!$D88,'Основной лист'!$J:$J,'Расчет эффективности'!$C88)*$E$11*$G88</f>
        <v>0</v>
      </c>
      <c r="AG88" s="41">
        <f ca="1">SUMIFS('Основной лист'!AP:AP,'Основной лист'!$D:$D,'Расчет эффективности'!$D88,'Основной лист'!$J:$J,'Расчет эффективности'!$C88)*$E$11*$G88</f>
        <v>0</v>
      </c>
      <c r="AH88" s="41">
        <f ca="1">SUMIFS('Основной лист'!AQ:AQ,'Основной лист'!$D:$D,'Расчет эффективности'!$D88,'Основной лист'!$J:$J,'Расчет эффективности'!$C88)*$E$11*$G88</f>
        <v>0</v>
      </c>
      <c r="AI88" s="41">
        <f ca="1">SUMIFS('Основной лист'!AR:AR,'Основной лист'!$D:$D,'Расчет эффективности'!$D88,'Основной лист'!$J:$J,'Расчет эффективности'!$C88)*$E$11*$G88</f>
        <v>0</v>
      </c>
      <c r="AJ88" s="41">
        <f ca="1">SUMIFS('Основной лист'!AS:AS,'Основной лист'!$D:$D,'Расчет эффективности'!$D88,'Основной лист'!$J:$J,'Расчет эффективности'!$C88)*$E$11*$G88</f>
        <v>0</v>
      </c>
      <c r="AK88" s="41">
        <f ca="1">SUMIFS('Основной лист'!AT:AT,'Основной лист'!$D:$D,'Расчет эффективности'!$D88,'Основной лист'!$J:$J,'Расчет эффективности'!$C88)*$E$11*$G88</f>
        <v>0</v>
      </c>
      <c r="AL88" s="41">
        <f ca="1">SUMIFS('Основной лист'!AU:AU,'Основной лист'!$D:$D,'Расчет эффективности'!$D88,'Основной лист'!$J:$J,'Расчет эффективности'!$C88)*$E$11*$G88</f>
        <v>0</v>
      </c>
      <c r="AM88" s="41">
        <f ca="1">SUMIFS('Основной лист'!AV:AV,'Основной лист'!$D:$D,'Расчет эффективности'!$D88,'Основной лист'!$J:$J,'Расчет эффективности'!$C88)*$E$11*$G88</f>
        <v>0</v>
      </c>
      <c r="AN88" s="41">
        <f ca="1">SUMIFS('Основной лист'!AW:AW,'Основной лист'!$D:$D,'Расчет эффективности'!$D88,'Основной лист'!$J:$J,'Расчет эффективности'!$C88)*$E$11*$G88</f>
        <v>0</v>
      </c>
      <c r="AO88" s="41">
        <f ca="1">SUMIFS('Основной лист'!AX:AX,'Основной лист'!$D:$D,'Расчет эффективности'!$D88,'Основной лист'!$J:$J,'Расчет эффективности'!$C88)*$E$11*$G88</f>
        <v>0</v>
      </c>
      <c r="AP88" s="41">
        <f ca="1">SUMIFS('Основной лист'!AY:AY,'Основной лист'!$D:$D,'Расчет эффективности'!$D88,'Основной лист'!$J:$J,'Расчет эффективности'!$C88)*$E$11*$G88</f>
        <v>0</v>
      </c>
      <c r="AQ88" s="41">
        <f ca="1">SUMIFS('Основной лист'!AZ:AZ,'Основной лист'!$D:$D,'Расчет эффективности'!$D88,'Основной лист'!$J:$J,'Расчет эффективности'!$C88)*$E$11*$G88</f>
        <v>0</v>
      </c>
      <c r="AR88" s="41"/>
      <c r="AS88" s="402">
        <f t="shared" ca="1" si="4"/>
        <v>59.519999999999996</v>
      </c>
    </row>
    <row r="89" spans="2:50" outlineLevel="1">
      <c r="C89" t="str">
        <f t="shared" si="18"/>
        <v>CAPEX</v>
      </c>
      <c r="D89" t="str">
        <f t="array" ref="D89">IFERROR(INDEX('Основной лист'!$D$2:$D$479, MATCH(0, COUNTIF($D$84:D88,'Основной лист'!$D$2:$D$479), 0)), "")</f>
        <v>Развитие аналитической отчетности ЭиФ БРД</v>
      </c>
      <c r="E89" s="4" t="str">
        <f t="shared" si="15"/>
        <v>млн руб.</v>
      </c>
      <c r="G89" s="4">
        <f t="shared" si="17"/>
        <v>1</v>
      </c>
      <c r="I89" s="41">
        <f>SUMIFS('Основной лист'!R:R,'Основной лист'!$D:$D,'Расчет эффективности'!$D89,'Основной лист'!$J:$J,'Расчет эффективности'!$C89)*$E$11*$G89</f>
        <v>0</v>
      </c>
      <c r="J89" s="41">
        <f ca="1">SUMIFS('Основной лист'!S:S,'Основной лист'!$D:$D,'Расчет эффективности'!$D89,'Основной лист'!$J:$J,'Расчет эффективности'!$C89)*$E$11*$G89</f>
        <v>0</v>
      </c>
      <c r="K89" s="41">
        <f ca="1">SUMIFS('Основной лист'!T:T,'Основной лист'!$D:$D,'Расчет эффективности'!$D89,'Основной лист'!$J:$J,'Расчет эффективности'!$C89)*$E$11*$G89</f>
        <v>0</v>
      </c>
      <c r="L89" s="41">
        <f ca="1">SUMIFS('Основной лист'!U:U,'Основной лист'!$D:$D,'Расчет эффективности'!$D89,'Основной лист'!$J:$J,'Расчет эффективности'!$C89)*$E$11*$G89</f>
        <v>0</v>
      </c>
      <c r="M89" s="41">
        <f ca="1">SUMIFS('Основной лист'!V:V,'Основной лист'!$D:$D,'Расчет эффективности'!$D89,'Основной лист'!$J:$J,'Расчет эффективности'!$C89)*$E$11*$G89</f>
        <v>0</v>
      </c>
      <c r="N89" s="41">
        <f ca="1">SUMIFS('Основной лист'!W:W,'Основной лист'!$D:$D,'Расчет эффективности'!$D89,'Основной лист'!$J:$J,'Расчет эффективности'!$C89)*$E$11*$G89</f>
        <v>0</v>
      </c>
      <c r="O89" s="41">
        <f ca="1">SUMIFS('Основной лист'!X:X,'Основной лист'!$D:$D,'Расчет эффективности'!$D89,'Основной лист'!$J:$J,'Расчет эффективности'!$C89)*$E$11*$G89</f>
        <v>27.8</v>
      </c>
      <c r="P89" s="41">
        <f ca="1">SUMIFS('Основной лист'!Y:Y,'Основной лист'!$D:$D,'Расчет эффективности'!$D89,'Основной лист'!$J:$J,'Расчет эффективности'!$C89)*$E$11*$G89</f>
        <v>42.800000000000004</v>
      </c>
      <c r="Q89" s="41">
        <f ca="1">SUMIFS('Основной лист'!Z:Z,'Основной лист'!$D:$D,'Расчет эффективности'!$D89,'Основной лист'!$J:$J,'Расчет эффективности'!$C89)*$E$11*$G89</f>
        <v>0</v>
      </c>
      <c r="R89" s="41">
        <f ca="1">SUMIFS('Основной лист'!AA:AA,'Основной лист'!$D:$D,'Расчет эффективности'!$D89,'Основной лист'!$J:$J,'Расчет эффективности'!$C89)*$E$11*$G89</f>
        <v>0</v>
      </c>
      <c r="S89" s="41">
        <f ca="1">SUMIFS('Основной лист'!AB:AB,'Основной лист'!$D:$D,'Расчет эффективности'!$D89,'Основной лист'!$J:$J,'Расчет эффективности'!$C89)*$E$11*$G89</f>
        <v>0</v>
      </c>
      <c r="T89" s="41">
        <f ca="1">SUMIFS('Основной лист'!AC:AC,'Основной лист'!$D:$D,'Расчет эффективности'!$D89,'Основной лист'!$J:$J,'Расчет эффективности'!$C89)*$E$11*$G89</f>
        <v>0</v>
      </c>
      <c r="U89" s="41">
        <f ca="1">SUMIFS('Основной лист'!AD:AD,'Основной лист'!$D:$D,'Расчет эффективности'!$D89,'Основной лист'!$J:$J,'Расчет эффективности'!$C89)*$E$11*$G89</f>
        <v>0</v>
      </c>
      <c r="V89" s="41">
        <f ca="1">SUMIFS('Основной лист'!AE:AE,'Основной лист'!$D:$D,'Расчет эффективности'!$D89,'Основной лист'!$J:$J,'Расчет эффективности'!$C89)*$E$11*$G89</f>
        <v>0</v>
      </c>
      <c r="W89" s="41">
        <f ca="1">SUMIFS('Основной лист'!AF:AF,'Основной лист'!$D:$D,'Расчет эффективности'!$D89,'Основной лист'!$J:$J,'Расчет эффективности'!$C89)*$E$11*$G89</f>
        <v>0</v>
      </c>
      <c r="X89" s="41">
        <f ca="1">SUMIFS('Основной лист'!AG:AG,'Основной лист'!$D:$D,'Расчет эффективности'!$D89,'Основной лист'!$J:$J,'Расчет эффективности'!$C89)*$E$11*$G89</f>
        <v>0</v>
      </c>
      <c r="Y89" s="41">
        <f ca="1">SUMIFS('Основной лист'!AH:AH,'Основной лист'!$D:$D,'Расчет эффективности'!$D89,'Основной лист'!$J:$J,'Расчет эффективности'!$C89)*$E$11*$G89</f>
        <v>0</v>
      </c>
      <c r="Z89" s="41">
        <f ca="1">SUMIFS('Основной лист'!AI:AI,'Основной лист'!$D:$D,'Расчет эффективности'!$D89,'Основной лист'!$J:$J,'Расчет эффективности'!$C89)*$E$11*$G89</f>
        <v>0</v>
      </c>
      <c r="AA89" s="41">
        <f ca="1">SUMIFS('Основной лист'!AJ:AJ,'Основной лист'!$D:$D,'Расчет эффективности'!$D89,'Основной лист'!$J:$J,'Расчет эффективности'!$C89)*$E$11*$G89</f>
        <v>0</v>
      </c>
      <c r="AB89" s="41">
        <f ca="1">SUMIFS('Основной лист'!AK:AK,'Основной лист'!$D:$D,'Расчет эффективности'!$D89,'Основной лист'!$J:$J,'Расчет эффективности'!$C89)*$E$11*$G89</f>
        <v>0</v>
      </c>
      <c r="AC89" s="41">
        <f ca="1">SUMIFS('Основной лист'!AL:AL,'Основной лист'!$D:$D,'Расчет эффективности'!$D89,'Основной лист'!$J:$J,'Расчет эффективности'!$C89)*$E$11*$G89</f>
        <v>0</v>
      </c>
      <c r="AD89" s="41">
        <f ca="1">SUMIFS('Основной лист'!AM:AM,'Основной лист'!$D:$D,'Расчет эффективности'!$D89,'Основной лист'!$J:$J,'Расчет эффективности'!$C89)*$E$11*$G89</f>
        <v>0</v>
      </c>
      <c r="AE89" s="41">
        <f ca="1">SUMIFS('Основной лист'!AN:AN,'Основной лист'!$D:$D,'Расчет эффективности'!$D89,'Основной лист'!$J:$J,'Расчет эффективности'!$C89)*$E$11*$G89</f>
        <v>0</v>
      </c>
      <c r="AF89" s="41">
        <f ca="1">SUMIFS('Основной лист'!AO:AO,'Основной лист'!$D:$D,'Расчет эффективности'!$D89,'Основной лист'!$J:$J,'Расчет эффективности'!$C89)*$E$11*$G89</f>
        <v>0</v>
      </c>
      <c r="AG89" s="41">
        <f ca="1">SUMIFS('Основной лист'!AP:AP,'Основной лист'!$D:$D,'Расчет эффективности'!$D89,'Основной лист'!$J:$J,'Расчет эффективности'!$C89)*$E$11*$G89</f>
        <v>0</v>
      </c>
      <c r="AH89" s="41">
        <f ca="1">SUMIFS('Основной лист'!AQ:AQ,'Основной лист'!$D:$D,'Расчет эффективности'!$D89,'Основной лист'!$J:$J,'Расчет эффективности'!$C89)*$E$11*$G89</f>
        <v>0</v>
      </c>
      <c r="AI89" s="41">
        <f ca="1">SUMIFS('Основной лист'!AR:AR,'Основной лист'!$D:$D,'Расчет эффективности'!$D89,'Основной лист'!$J:$J,'Расчет эффективности'!$C89)*$E$11*$G89</f>
        <v>0</v>
      </c>
      <c r="AJ89" s="41">
        <f ca="1">SUMIFS('Основной лист'!AS:AS,'Основной лист'!$D:$D,'Расчет эффективности'!$D89,'Основной лист'!$J:$J,'Расчет эффективности'!$C89)*$E$11*$G89</f>
        <v>0</v>
      </c>
      <c r="AK89" s="41">
        <f ca="1">SUMIFS('Основной лист'!AT:AT,'Основной лист'!$D:$D,'Расчет эффективности'!$D89,'Основной лист'!$J:$J,'Расчет эффективности'!$C89)*$E$11*$G89</f>
        <v>0</v>
      </c>
      <c r="AL89" s="41">
        <f ca="1">SUMIFS('Основной лист'!AU:AU,'Основной лист'!$D:$D,'Расчет эффективности'!$D89,'Основной лист'!$J:$J,'Расчет эффективности'!$C89)*$E$11*$G89</f>
        <v>0</v>
      </c>
      <c r="AM89" s="41">
        <f ca="1">SUMIFS('Основной лист'!AV:AV,'Основной лист'!$D:$D,'Расчет эффективности'!$D89,'Основной лист'!$J:$J,'Расчет эффективности'!$C89)*$E$11*$G89</f>
        <v>0</v>
      </c>
      <c r="AN89" s="41">
        <f ca="1">SUMIFS('Основной лист'!AW:AW,'Основной лист'!$D:$D,'Расчет эффективности'!$D89,'Основной лист'!$J:$J,'Расчет эффективности'!$C89)*$E$11*$G89</f>
        <v>0</v>
      </c>
      <c r="AO89" s="41">
        <f ca="1">SUMIFS('Основной лист'!AX:AX,'Основной лист'!$D:$D,'Расчет эффективности'!$D89,'Основной лист'!$J:$J,'Расчет эффективности'!$C89)*$E$11*$G89</f>
        <v>0</v>
      </c>
      <c r="AP89" s="41">
        <f ca="1">SUMIFS('Основной лист'!AY:AY,'Основной лист'!$D:$D,'Расчет эффективности'!$D89,'Основной лист'!$J:$J,'Расчет эффективности'!$C89)*$E$11*$G89</f>
        <v>0</v>
      </c>
      <c r="AQ89" s="41">
        <f ca="1">SUMIFS('Основной лист'!AZ:AZ,'Основной лист'!$D:$D,'Расчет эффективности'!$D89,'Основной лист'!$J:$J,'Расчет эффективности'!$C89)*$E$11*$G89</f>
        <v>0</v>
      </c>
      <c r="AR89" s="41"/>
      <c r="AS89" s="402">
        <f t="shared" ca="1" si="4"/>
        <v>70.600000000000009</v>
      </c>
    </row>
    <row r="90" spans="2:50" outlineLevel="1">
      <c r="C90" t="str">
        <f t="shared" si="18"/>
        <v/>
      </c>
      <c r="D90">
        <f t="array" ref="D90">IFERROR(INDEX('Основной лист'!$D$2:$D$479, MATCH(0, COUNTIF($D$84:D89,'Основной лист'!$D$2:$D$479), 0)), "")</f>
        <v>0</v>
      </c>
      <c r="E90" s="4" t="str">
        <f t="shared" si="15"/>
        <v>млн руб.</v>
      </c>
      <c r="G90" s="4">
        <f t="shared" si="17"/>
        <v>0</v>
      </c>
      <c r="I90" s="41">
        <f>SUMIFS('Основной лист'!R:R,'Основной лист'!$D:$D,'Расчет эффективности'!$D90,'Основной лист'!$J:$J,'Расчет эффективности'!$C90)*$E$11*$G90</f>
        <v>0</v>
      </c>
      <c r="J90" s="41">
        <f>SUMIFS('Основной лист'!S:S,'Основной лист'!$D:$D,'Расчет эффективности'!$D90,'Основной лист'!$J:$J,'Расчет эффективности'!$C90)*$E$11*$G90</f>
        <v>0</v>
      </c>
      <c r="K90" s="41">
        <f>SUMIFS('Основной лист'!T:T,'Основной лист'!$D:$D,'Расчет эффективности'!$D90,'Основной лист'!$J:$J,'Расчет эффективности'!$C90)*$E$11*$G90</f>
        <v>0</v>
      </c>
      <c r="L90" s="41">
        <f>SUMIFS('Основной лист'!U:U,'Основной лист'!$D:$D,'Расчет эффективности'!$D90,'Основной лист'!$J:$J,'Расчет эффективности'!$C90)*$E$11*$G90</f>
        <v>0</v>
      </c>
      <c r="M90" s="41">
        <f>SUMIFS('Основной лист'!V:V,'Основной лист'!$D:$D,'Расчет эффективности'!$D90,'Основной лист'!$J:$J,'Расчет эффективности'!$C90)*$E$11*$G90</f>
        <v>0</v>
      </c>
      <c r="N90" s="41">
        <f>SUMIFS('Основной лист'!W:W,'Основной лист'!$D:$D,'Расчет эффективности'!$D90,'Основной лист'!$J:$J,'Расчет эффективности'!$C90)*$E$11*$G90</f>
        <v>0</v>
      </c>
      <c r="O90" s="41">
        <f>SUMIFS('Основной лист'!X:X,'Основной лист'!$D:$D,'Расчет эффективности'!$D90,'Основной лист'!$J:$J,'Расчет эффективности'!$C90)*$E$11*$G90</f>
        <v>0</v>
      </c>
      <c r="P90" s="41">
        <f>SUMIFS('Основной лист'!Y:Y,'Основной лист'!$D:$D,'Расчет эффективности'!$D90,'Основной лист'!$J:$J,'Расчет эффективности'!$C90)*$E$11*$G90</f>
        <v>0</v>
      </c>
      <c r="Q90" s="41">
        <f>SUMIFS('Основной лист'!Z:Z,'Основной лист'!$D:$D,'Расчет эффективности'!$D90,'Основной лист'!$J:$J,'Расчет эффективности'!$C90)*$E$11*$G90</f>
        <v>0</v>
      </c>
      <c r="R90" s="41">
        <f>SUMIFS('Основной лист'!AA:AA,'Основной лист'!$D:$D,'Расчет эффективности'!$D90,'Основной лист'!$J:$J,'Расчет эффективности'!$C90)*$E$11*$G90</f>
        <v>0</v>
      </c>
      <c r="S90" s="41">
        <f>SUMIFS('Основной лист'!AB:AB,'Основной лист'!$D:$D,'Расчет эффективности'!$D90,'Основной лист'!$J:$J,'Расчет эффективности'!$C90)*$E$11*$G90</f>
        <v>0</v>
      </c>
      <c r="T90" s="41">
        <f>SUMIFS('Основной лист'!AC:AC,'Основной лист'!$D:$D,'Расчет эффективности'!$D90,'Основной лист'!$J:$J,'Расчет эффективности'!$C90)*$E$11*$G90</f>
        <v>0</v>
      </c>
      <c r="U90" s="41">
        <f>SUMIFS('Основной лист'!AD:AD,'Основной лист'!$D:$D,'Расчет эффективности'!$D90,'Основной лист'!$J:$J,'Расчет эффективности'!$C90)*$E$11*$G90</f>
        <v>0</v>
      </c>
      <c r="V90" s="41">
        <f>SUMIFS('Основной лист'!AE:AE,'Основной лист'!$D:$D,'Расчет эффективности'!$D90,'Основной лист'!$J:$J,'Расчет эффективности'!$C90)*$E$11*$G90</f>
        <v>0</v>
      </c>
      <c r="W90" s="41">
        <f>SUMIFS('Основной лист'!AF:AF,'Основной лист'!$D:$D,'Расчет эффективности'!$D90,'Основной лист'!$J:$J,'Расчет эффективности'!$C90)*$E$11*$G90</f>
        <v>0</v>
      </c>
      <c r="X90" s="41">
        <f>SUMIFS('Основной лист'!AG:AG,'Основной лист'!$D:$D,'Расчет эффективности'!$D90,'Основной лист'!$J:$J,'Расчет эффективности'!$C90)*$E$11*$G90</f>
        <v>0</v>
      </c>
      <c r="Y90" s="41">
        <f>SUMIFS('Основной лист'!AH:AH,'Основной лист'!$D:$D,'Расчет эффективности'!$D90,'Основной лист'!$J:$J,'Расчет эффективности'!$C90)*$E$11*$G90</f>
        <v>0</v>
      </c>
      <c r="Z90" s="41">
        <f>SUMIFS('Основной лист'!AI:AI,'Основной лист'!$D:$D,'Расчет эффективности'!$D90,'Основной лист'!$J:$J,'Расчет эффективности'!$C90)*$E$11*$G90</f>
        <v>0</v>
      </c>
      <c r="AA90" s="41">
        <f>SUMIFS('Основной лист'!AJ:AJ,'Основной лист'!$D:$D,'Расчет эффективности'!$D90,'Основной лист'!$J:$J,'Расчет эффективности'!$C90)*$E$11*$G90</f>
        <v>0</v>
      </c>
      <c r="AB90" s="41">
        <f>SUMIFS('Основной лист'!AK:AK,'Основной лист'!$D:$D,'Расчет эффективности'!$D90,'Основной лист'!$J:$J,'Расчет эффективности'!$C90)*$E$11*$G90</f>
        <v>0</v>
      </c>
      <c r="AC90" s="41">
        <f>SUMIFS('Основной лист'!AL:AL,'Основной лист'!$D:$D,'Расчет эффективности'!$D90,'Основной лист'!$J:$J,'Расчет эффективности'!$C90)*$E$11*$G90</f>
        <v>0</v>
      </c>
      <c r="AD90" s="41">
        <f>SUMIFS('Основной лист'!AM:AM,'Основной лист'!$D:$D,'Расчет эффективности'!$D90,'Основной лист'!$J:$J,'Расчет эффективности'!$C90)*$E$11*$G90</f>
        <v>0</v>
      </c>
      <c r="AE90" s="41">
        <f>SUMIFS('Основной лист'!AN:AN,'Основной лист'!$D:$D,'Расчет эффективности'!$D90,'Основной лист'!$J:$J,'Расчет эффективности'!$C90)*$E$11*$G90</f>
        <v>0</v>
      </c>
      <c r="AF90" s="41">
        <f>SUMIFS('Основной лист'!AO:AO,'Основной лист'!$D:$D,'Расчет эффективности'!$D90,'Основной лист'!$J:$J,'Расчет эффективности'!$C90)*$E$11*$G90</f>
        <v>0</v>
      </c>
      <c r="AG90" s="41">
        <f>SUMIFS('Основной лист'!AP:AP,'Основной лист'!$D:$D,'Расчет эффективности'!$D90,'Основной лист'!$J:$J,'Расчет эффективности'!$C90)*$E$11*$G90</f>
        <v>0</v>
      </c>
      <c r="AH90" s="41">
        <f>SUMIFS('Основной лист'!AQ:AQ,'Основной лист'!$D:$D,'Расчет эффективности'!$D90,'Основной лист'!$J:$J,'Расчет эффективности'!$C90)*$E$11*$G90</f>
        <v>0</v>
      </c>
      <c r="AI90" s="41">
        <f>SUMIFS('Основной лист'!AR:AR,'Основной лист'!$D:$D,'Расчет эффективности'!$D90,'Основной лист'!$J:$J,'Расчет эффективности'!$C90)*$E$11*$G90</f>
        <v>0</v>
      </c>
      <c r="AJ90" s="41">
        <f>SUMIFS('Основной лист'!AS:AS,'Основной лист'!$D:$D,'Расчет эффективности'!$D90,'Основной лист'!$J:$J,'Расчет эффективности'!$C90)*$E$11*$G90</f>
        <v>0</v>
      </c>
      <c r="AK90" s="41">
        <f>SUMIFS('Основной лист'!AT:AT,'Основной лист'!$D:$D,'Расчет эффективности'!$D90,'Основной лист'!$J:$J,'Расчет эффективности'!$C90)*$E$11*$G90</f>
        <v>0</v>
      </c>
      <c r="AL90" s="41">
        <f>SUMIFS('Основной лист'!AU:AU,'Основной лист'!$D:$D,'Расчет эффективности'!$D90,'Основной лист'!$J:$J,'Расчет эффективности'!$C90)*$E$11*$G90</f>
        <v>0</v>
      </c>
      <c r="AM90" s="41">
        <f>SUMIFS('Основной лист'!AV:AV,'Основной лист'!$D:$D,'Расчет эффективности'!$D90,'Основной лист'!$J:$J,'Расчет эффективности'!$C90)*$E$11*$G90</f>
        <v>0</v>
      </c>
      <c r="AN90" s="41">
        <f>SUMIFS('Основной лист'!AW:AW,'Основной лист'!$D:$D,'Расчет эффективности'!$D90,'Основной лист'!$J:$J,'Расчет эффективности'!$C90)*$E$11*$G90</f>
        <v>0</v>
      </c>
      <c r="AO90" s="41">
        <f>SUMIFS('Основной лист'!AX:AX,'Основной лист'!$D:$D,'Расчет эффективности'!$D90,'Основной лист'!$J:$J,'Расчет эффективности'!$C90)*$E$11*$G90</f>
        <v>0</v>
      </c>
      <c r="AP90" s="41">
        <f>SUMIFS('Основной лист'!AY:AY,'Основной лист'!$D:$D,'Расчет эффективности'!$D90,'Основной лист'!$J:$J,'Расчет эффективности'!$C90)*$E$11*$G90</f>
        <v>0</v>
      </c>
      <c r="AQ90" s="41">
        <f>SUMIFS('Основной лист'!AZ:AZ,'Основной лист'!$D:$D,'Расчет эффективности'!$D90,'Основной лист'!$J:$J,'Расчет эффективности'!$C90)*$E$11*$G90</f>
        <v>0</v>
      </c>
      <c r="AR90" s="41"/>
      <c r="AS90" s="402">
        <f t="shared" si="4"/>
        <v>0</v>
      </c>
    </row>
    <row r="91" spans="2:50" outlineLevel="1">
      <c r="C91" t="str">
        <f t="shared" si="18"/>
        <v/>
      </c>
      <c r="D91" t="str">
        <f t="array" ref="D91">IFERROR(INDEX('Основной лист'!$D$2:$D$479, MATCH(0, COUNTIF($D$84:D90,'Основной лист'!$D$2:$D$479), 0)), "")</f>
        <v/>
      </c>
      <c r="E91" s="4" t="str">
        <f t="shared" si="15"/>
        <v>млн руб.</v>
      </c>
      <c r="G91" s="4">
        <f t="shared" si="17"/>
        <v>0</v>
      </c>
      <c r="I91" s="41">
        <f>SUMIFS('Основной лист'!R:R,'Основной лист'!$D:$D,'Расчет эффективности'!$D91,'Основной лист'!$J:$J,'Расчет эффективности'!$C91)*$E$11*$G91</f>
        <v>0</v>
      </c>
      <c r="J91" s="41">
        <f>SUMIFS('Основной лист'!S:S,'Основной лист'!$D:$D,'Расчет эффективности'!$D91,'Основной лист'!$J:$J,'Расчет эффективности'!$C91)*$E$11*$G91</f>
        <v>0</v>
      </c>
      <c r="K91" s="41">
        <f>SUMIFS('Основной лист'!T:T,'Основной лист'!$D:$D,'Расчет эффективности'!$D91,'Основной лист'!$J:$J,'Расчет эффективности'!$C91)*$E$11*$G91</f>
        <v>0</v>
      </c>
      <c r="L91" s="41">
        <f>SUMIFS('Основной лист'!U:U,'Основной лист'!$D:$D,'Расчет эффективности'!$D91,'Основной лист'!$J:$J,'Расчет эффективности'!$C91)*$E$11*$G91</f>
        <v>0</v>
      </c>
      <c r="M91" s="41">
        <f>SUMIFS('Основной лист'!V:V,'Основной лист'!$D:$D,'Расчет эффективности'!$D91,'Основной лист'!$J:$J,'Расчет эффективности'!$C91)*$E$11*$G91</f>
        <v>0</v>
      </c>
      <c r="N91" s="41">
        <f>SUMIFS('Основной лист'!W:W,'Основной лист'!$D:$D,'Расчет эффективности'!$D91,'Основной лист'!$J:$J,'Расчет эффективности'!$C91)*$E$11*$G91</f>
        <v>0</v>
      </c>
      <c r="O91" s="41">
        <f>SUMIFS('Основной лист'!X:X,'Основной лист'!$D:$D,'Расчет эффективности'!$D91,'Основной лист'!$J:$J,'Расчет эффективности'!$C91)*$E$11*$G91</f>
        <v>0</v>
      </c>
      <c r="P91" s="41">
        <f>SUMIFS('Основной лист'!Y:Y,'Основной лист'!$D:$D,'Расчет эффективности'!$D91,'Основной лист'!$J:$J,'Расчет эффективности'!$C91)*$E$11*$G91</f>
        <v>0</v>
      </c>
      <c r="Q91" s="41">
        <f>SUMIFS('Основной лист'!Z:Z,'Основной лист'!$D:$D,'Расчет эффективности'!$D91,'Основной лист'!$J:$J,'Расчет эффективности'!$C91)*$E$11*$G91</f>
        <v>0</v>
      </c>
      <c r="R91" s="41">
        <f>SUMIFS('Основной лист'!AA:AA,'Основной лист'!$D:$D,'Расчет эффективности'!$D91,'Основной лист'!$J:$J,'Расчет эффективности'!$C91)*$E$11*$G91</f>
        <v>0</v>
      </c>
      <c r="S91" s="41">
        <f>SUMIFS('Основной лист'!AB:AB,'Основной лист'!$D:$D,'Расчет эффективности'!$D91,'Основной лист'!$J:$J,'Расчет эффективности'!$C91)*$E$11*$G91</f>
        <v>0</v>
      </c>
      <c r="T91" s="41">
        <f>SUMIFS('Основной лист'!AC:AC,'Основной лист'!$D:$D,'Расчет эффективности'!$D91,'Основной лист'!$J:$J,'Расчет эффективности'!$C91)*$E$11*$G91</f>
        <v>0</v>
      </c>
      <c r="U91" s="41">
        <f>SUMIFS('Основной лист'!AD:AD,'Основной лист'!$D:$D,'Расчет эффективности'!$D91,'Основной лист'!$J:$J,'Расчет эффективности'!$C91)*$E$11*$G91</f>
        <v>0</v>
      </c>
      <c r="V91" s="41">
        <f>SUMIFS('Основной лист'!AE:AE,'Основной лист'!$D:$D,'Расчет эффективности'!$D91,'Основной лист'!$J:$J,'Расчет эффективности'!$C91)*$E$11*$G91</f>
        <v>0</v>
      </c>
      <c r="W91" s="41">
        <f>SUMIFS('Основной лист'!AF:AF,'Основной лист'!$D:$D,'Расчет эффективности'!$D91,'Основной лист'!$J:$J,'Расчет эффективности'!$C91)*$E$11*$G91</f>
        <v>0</v>
      </c>
      <c r="X91" s="41">
        <f>SUMIFS('Основной лист'!AG:AG,'Основной лист'!$D:$D,'Расчет эффективности'!$D91,'Основной лист'!$J:$J,'Расчет эффективности'!$C91)*$E$11*$G91</f>
        <v>0</v>
      </c>
      <c r="Y91" s="41">
        <f>SUMIFS('Основной лист'!AH:AH,'Основной лист'!$D:$D,'Расчет эффективности'!$D91,'Основной лист'!$J:$J,'Расчет эффективности'!$C91)*$E$11*$G91</f>
        <v>0</v>
      </c>
      <c r="Z91" s="41">
        <f>SUMIFS('Основной лист'!AI:AI,'Основной лист'!$D:$D,'Расчет эффективности'!$D91,'Основной лист'!$J:$J,'Расчет эффективности'!$C91)*$E$11*$G91</f>
        <v>0</v>
      </c>
      <c r="AA91" s="41">
        <f>SUMIFS('Основной лист'!AJ:AJ,'Основной лист'!$D:$D,'Расчет эффективности'!$D91,'Основной лист'!$J:$J,'Расчет эффективности'!$C91)*$E$11*$G91</f>
        <v>0</v>
      </c>
      <c r="AB91" s="41">
        <f>SUMIFS('Основной лист'!AK:AK,'Основной лист'!$D:$D,'Расчет эффективности'!$D91,'Основной лист'!$J:$J,'Расчет эффективности'!$C91)*$E$11*$G91</f>
        <v>0</v>
      </c>
      <c r="AC91" s="41">
        <f>SUMIFS('Основной лист'!AL:AL,'Основной лист'!$D:$D,'Расчет эффективности'!$D91,'Основной лист'!$J:$J,'Расчет эффективности'!$C91)*$E$11*$G91</f>
        <v>0</v>
      </c>
      <c r="AD91" s="41">
        <f>SUMIFS('Основной лист'!AM:AM,'Основной лист'!$D:$D,'Расчет эффективности'!$D91,'Основной лист'!$J:$J,'Расчет эффективности'!$C91)*$E$11*$G91</f>
        <v>0</v>
      </c>
      <c r="AE91" s="41">
        <f>SUMIFS('Основной лист'!AN:AN,'Основной лист'!$D:$D,'Расчет эффективности'!$D91,'Основной лист'!$J:$J,'Расчет эффективности'!$C91)*$E$11*$G91</f>
        <v>0</v>
      </c>
      <c r="AF91" s="41">
        <f>SUMIFS('Основной лист'!AO:AO,'Основной лист'!$D:$D,'Расчет эффективности'!$D91,'Основной лист'!$J:$J,'Расчет эффективности'!$C91)*$E$11*$G91</f>
        <v>0</v>
      </c>
      <c r="AG91" s="41">
        <f>SUMIFS('Основной лист'!AP:AP,'Основной лист'!$D:$D,'Расчет эффективности'!$D91,'Основной лист'!$J:$J,'Расчет эффективности'!$C91)*$E$11*$G91</f>
        <v>0</v>
      </c>
      <c r="AH91" s="41">
        <f>SUMIFS('Основной лист'!AQ:AQ,'Основной лист'!$D:$D,'Расчет эффективности'!$D91,'Основной лист'!$J:$J,'Расчет эффективности'!$C91)*$E$11*$G91</f>
        <v>0</v>
      </c>
      <c r="AI91" s="41">
        <f>SUMIFS('Основной лист'!AR:AR,'Основной лист'!$D:$D,'Расчет эффективности'!$D91,'Основной лист'!$J:$J,'Расчет эффективности'!$C91)*$E$11*$G91</f>
        <v>0</v>
      </c>
      <c r="AJ91" s="41">
        <f>SUMIFS('Основной лист'!AS:AS,'Основной лист'!$D:$D,'Расчет эффективности'!$D91,'Основной лист'!$J:$J,'Расчет эффективности'!$C91)*$E$11*$G91</f>
        <v>0</v>
      </c>
      <c r="AK91" s="41">
        <f>SUMIFS('Основной лист'!AT:AT,'Основной лист'!$D:$D,'Расчет эффективности'!$D91,'Основной лист'!$J:$J,'Расчет эффективности'!$C91)*$E$11*$G91</f>
        <v>0</v>
      </c>
      <c r="AL91" s="41">
        <f>SUMIFS('Основной лист'!AU:AU,'Основной лист'!$D:$D,'Расчет эффективности'!$D91,'Основной лист'!$J:$J,'Расчет эффективности'!$C91)*$E$11*$G91</f>
        <v>0</v>
      </c>
      <c r="AM91" s="41">
        <f>SUMIFS('Основной лист'!AV:AV,'Основной лист'!$D:$D,'Расчет эффективности'!$D91,'Основной лист'!$J:$J,'Расчет эффективности'!$C91)*$E$11*$G91</f>
        <v>0</v>
      </c>
      <c r="AN91" s="41">
        <f>SUMIFS('Основной лист'!AW:AW,'Основной лист'!$D:$D,'Расчет эффективности'!$D91,'Основной лист'!$J:$J,'Расчет эффективности'!$C91)*$E$11*$G91</f>
        <v>0</v>
      </c>
      <c r="AO91" s="41">
        <f>SUMIFS('Основной лист'!AX:AX,'Основной лист'!$D:$D,'Расчет эффективности'!$D91,'Основной лист'!$J:$J,'Расчет эффективности'!$C91)*$E$11*$G91</f>
        <v>0</v>
      </c>
      <c r="AP91" s="41">
        <f>SUMIFS('Основной лист'!AY:AY,'Основной лист'!$D:$D,'Расчет эффективности'!$D91,'Основной лист'!$J:$J,'Расчет эффективности'!$C91)*$E$11*$G91</f>
        <v>0</v>
      </c>
      <c r="AQ91" s="41">
        <f>SUMIFS('Основной лист'!AZ:AZ,'Основной лист'!$D:$D,'Расчет эффективности'!$D91,'Основной лист'!$J:$J,'Расчет эффективности'!$C91)*$E$11*$G91</f>
        <v>0</v>
      </c>
      <c r="AR91" s="41"/>
      <c r="AS91" s="402">
        <f t="shared" si="4"/>
        <v>0</v>
      </c>
    </row>
    <row r="92" spans="2:50" outlineLevel="1">
      <c r="C92" t="str">
        <f t="shared" si="18"/>
        <v/>
      </c>
      <c r="D92" t="str">
        <f t="array" ref="D92">IFERROR(INDEX('Основной лист'!$D$2:$D$479, MATCH(0, COUNTIF($D$84:D91,'Основной лист'!$D$2:$D$479), 0)), "")</f>
        <v/>
      </c>
      <c r="E92" s="4" t="str">
        <f t="shared" si="15"/>
        <v>млн руб.</v>
      </c>
      <c r="G92" s="4">
        <f t="shared" si="17"/>
        <v>0</v>
      </c>
      <c r="I92" s="41">
        <f>SUMIFS('Основной лист'!R:R,'Основной лист'!$D:$D,'Расчет эффективности'!$D92,'Основной лист'!$J:$J,'Расчет эффективности'!$C92)*$E$11*$G92</f>
        <v>0</v>
      </c>
      <c r="J92" s="41">
        <f>SUMIFS('Основной лист'!S:S,'Основной лист'!$D:$D,'Расчет эффективности'!$D92,'Основной лист'!$J:$J,'Расчет эффективности'!$C92)*$E$11*$G92</f>
        <v>0</v>
      </c>
      <c r="K92" s="41">
        <f>SUMIFS('Основной лист'!T:T,'Основной лист'!$D:$D,'Расчет эффективности'!$D92,'Основной лист'!$J:$J,'Расчет эффективности'!$C92)*$E$11*$G92</f>
        <v>0</v>
      </c>
      <c r="L92" s="41">
        <f>SUMIFS('Основной лист'!U:U,'Основной лист'!$D:$D,'Расчет эффективности'!$D92,'Основной лист'!$J:$J,'Расчет эффективности'!$C92)*$E$11*$G92</f>
        <v>0</v>
      </c>
      <c r="M92" s="41">
        <f>SUMIFS('Основной лист'!V:V,'Основной лист'!$D:$D,'Расчет эффективности'!$D92,'Основной лист'!$J:$J,'Расчет эффективности'!$C92)*$E$11*$G92</f>
        <v>0</v>
      </c>
      <c r="N92" s="41">
        <f>SUMIFS('Основной лист'!W:W,'Основной лист'!$D:$D,'Расчет эффективности'!$D92,'Основной лист'!$J:$J,'Расчет эффективности'!$C92)*$E$11*$G92</f>
        <v>0</v>
      </c>
      <c r="O92" s="41">
        <f>SUMIFS('Основной лист'!X:X,'Основной лист'!$D:$D,'Расчет эффективности'!$D92,'Основной лист'!$J:$J,'Расчет эффективности'!$C92)*$E$11*$G92</f>
        <v>0</v>
      </c>
      <c r="P92" s="41">
        <f>SUMIFS('Основной лист'!Y:Y,'Основной лист'!$D:$D,'Расчет эффективности'!$D92,'Основной лист'!$J:$J,'Расчет эффективности'!$C92)*$E$11*$G92</f>
        <v>0</v>
      </c>
      <c r="Q92" s="41">
        <f>SUMIFS('Основной лист'!Z:Z,'Основной лист'!$D:$D,'Расчет эффективности'!$D92,'Основной лист'!$J:$J,'Расчет эффективности'!$C92)*$E$11*$G92</f>
        <v>0</v>
      </c>
      <c r="R92" s="41">
        <f>SUMIFS('Основной лист'!AA:AA,'Основной лист'!$D:$D,'Расчет эффективности'!$D92,'Основной лист'!$J:$J,'Расчет эффективности'!$C92)*$E$11*$G92</f>
        <v>0</v>
      </c>
      <c r="S92" s="41">
        <f>SUMIFS('Основной лист'!AB:AB,'Основной лист'!$D:$D,'Расчет эффективности'!$D92,'Основной лист'!$J:$J,'Расчет эффективности'!$C92)*$E$11*$G92</f>
        <v>0</v>
      </c>
      <c r="T92" s="41">
        <f>SUMIFS('Основной лист'!AC:AC,'Основной лист'!$D:$D,'Расчет эффективности'!$D92,'Основной лист'!$J:$J,'Расчет эффективности'!$C92)*$E$11*$G92</f>
        <v>0</v>
      </c>
      <c r="U92" s="41">
        <f>SUMIFS('Основной лист'!AD:AD,'Основной лист'!$D:$D,'Расчет эффективности'!$D92,'Основной лист'!$J:$J,'Расчет эффективности'!$C92)*$E$11*$G92</f>
        <v>0</v>
      </c>
      <c r="V92" s="41">
        <f>SUMIFS('Основной лист'!AE:AE,'Основной лист'!$D:$D,'Расчет эффективности'!$D92,'Основной лист'!$J:$J,'Расчет эффективности'!$C92)*$E$11*$G92</f>
        <v>0</v>
      </c>
      <c r="W92" s="41">
        <f>SUMIFS('Основной лист'!AF:AF,'Основной лист'!$D:$D,'Расчет эффективности'!$D92,'Основной лист'!$J:$J,'Расчет эффективности'!$C92)*$E$11*$G92</f>
        <v>0</v>
      </c>
      <c r="X92" s="41">
        <f>SUMIFS('Основной лист'!AG:AG,'Основной лист'!$D:$D,'Расчет эффективности'!$D92,'Основной лист'!$J:$J,'Расчет эффективности'!$C92)*$E$11*$G92</f>
        <v>0</v>
      </c>
      <c r="Y92" s="41">
        <f>SUMIFS('Основной лист'!AH:AH,'Основной лист'!$D:$D,'Расчет эффективности'!$D92,'Основной лист'!$J:$J,'Расчет эффективности'!$C92)*$E$11*$G92</f>
        <v>0</v>
      </c>
      <c r="Z92" s="41">
        <f>SUMIFS('Основной лист'!AI:AI,'Основной лист'!$D:$D,'Расчет эффективности'!$D92,'Основной лист'!$J:$J,'Расчет эффективности'!$C92)*$E$11*$G92</f>
        <v>0</v>
      </c>
      <c r="AA92" s="41">
        <f>SUMIFS('Основной лист'!AJ:AJ,'Основной лист'!$D:$D,'Расчет эффективности'!$D92,'Основной лист'!$J:$J,'Расчет эффективности'!$C92)*$E$11*$G92</f>
        <v>0</v>
      </c>
      <c r="AB92" s="41">
        <f>SUMIFS('Основной лист'!AK:AK,'Основной лист'!$D:$D,'Расчет эффективности'!$D92,'Основной лист'!$J:$J,'Расчет эффективности'!$C92)*$E$11*$G92</f>
        <v>0</v>
      </c>
      <c r="AC92" s="41">
        <f>SUMIFS('Основной лист'!AL:AL,'Основной лист'!$D:$D,'Расчет эффективности'!$D92,'Основной лист'!$J:$J,'Расчет эффективности'!$C92)*$E$11*$G92</f>
        <v>0</v>
      </c>
      <c r="AD92" s="41">
        <f>SUMIFS('Основной лист'!AM:AM,'Основной лист'!$D:$D,'Расчет эффективности'!$D92,'Основной лист'!$J:$J,'Расчет эффективности'!$C92)*$E$11*$G92</f>
        <v>0</v>
      </c>
      <c r="AE92" s="41">
        <f>SUMIFS('Основной лист'!AN:AN,'Основной лист'!$D:$D,'Расчет эффективности'!$D92,'Основной лист'!$J:$J,'Расчет эффективности'!$C92)*$E$11*$G92</f>
        <v>0</v>
      </c>
      <c r="AF92" s="41">
        <f>SUMIFS('Основной лист'!AO:AO,'Основной лист'!$D:$D,'Расчет эффективности'!$D92,'Основной лист'!$J:$J,'Расчет эффективности'!$C92)*$E$11*$G92</f>
        <v>0</v>
      </c>
      <c r="AG92" s="41">
        <f>SUMIFS('Основной лист'!AP:AP,'Основной лист'!$D:$D,'Расчет эффективности'!$D92,'Основной лист'!$J:$J,'Расчет эффективности'!$C92)*$E$11*$G92</f>
        <v>0</v>
      </c>
      <c r="AH92" s="41">
        <f>SUMIFS('Основной лист'!AQ:AQ,'Основной лист'!$D:$D,'Расчет эффективности'!$D92,'Основной лист'!$J:$J,'Расчет эффективности'!$C92)*$E$11*$G92</f>
        <v>0</v>
      </c>
      <c r="AI92" s="41">
        <f>SUMIFS('Основной лист'!AR:AR,'Основной лист'!$D:$D,'Расчет эффективности'!$D92,'Основной лист'!$J:$J,'Расчет эффективности'!$C92)*$E$11*$G92</f>
        <v>0</v>
      </c>
      <c r="AJ92" s="41">
        <f>SUMIFS('Основной лист'!AS:AS,'Основной лист'!$D:$D,'Расчет эффективности'!$D92,'Основной лист'!$J:$J,'Расчет эффективности'!$C92)*$E$11*$G92</f>
        <v>0</v>
      </c>
      <c r="AK92" s="41">
        <f>SUMIFS('Основной лист'!AT:AT,'Основной лист'!$D:$D,'Расчет эффективности'!$D92,'Основной лист'!$J:$J,'Расчет эффективности'!$C92)*$E$11*$G92</f>
        <v>0</v>
      </c>
      <c r="AL92" s="41">
        <f>SUMIFS('Основной лист'!AU:AU,'Основной лист'!$D:$D,'Расчет эффективности'!$D92,'Основной лист'!$J:$J,'Расчет эффективности'!$C92)*$E$11*$G92</f>
        <v>0</v>
      </c>
      <c r="AM92" s="41">
        <f>SUMIFS('Основной лист'!AV:AV,'Основной лист'!$D:$D,'Расчет эффективности'!$D92,'Основной лист'!$J:$J,'Расчет эффективности'!$C92)*$E$11*$G92</f>
        <v>0</v>
      </c>
      <c r="AN92" s="41">
        <f>SUMIFS('Основной лист'!AW:AW,'Основной лист'!$D:$D,'Расчет эффективности'!$D92,'Основной лист'!$J:$J,'Расчет эффективности'!$C92)*$E$11*$G92</f>
        <v>0</v>
      </c>
      <c r="AO92" s="41">
        <f>SUMIFS('Основной лист'!AX:AX,'Основной лист'!$D:$D,'Расчет эффективности'!$D92,'Основной лист'!$J:$J,'Расчет эффективности'!$C92)*$E$11*$G92</f>
        <v>0</v>
      </c>
      <c r="AP92" s="41">
        <f>SUMIFS('Основной лист'!AY:AY,'Основной лист'!$D:$D,'Расчет эффективности'!$D92,'Основной лист'!$J:$J,'Расчет эффективности'!$C92)*$E$11*$G92</f>
        <v>0</v>
      </c>
      <c r="AQ92" s="41">
        <f>SUMIFS('Основной лист'!AZ:AZ,'Основной лист'!$D:$D,'Расчет эффективности'!$D92,'Основной лист'!$J:$J,'Расчет эффективности'!$C92)*$E$11*$G92</f>
        <v>0</v>
      </c>
      <c r="AR92" s="41"/>
      <c r="AS92" s="402">
        <f t="shared" si="4"/>
        <v>0</v>
      </c>
    </row>
    <row r="93" spans="2:50" outlineLevel="1">
      <c r="C93" t="str">
        <f t="shared" si="18"/>
        <v/>
      </c>
      <c r="D93" t="str">
        <f t="array" ref="D93">IFERROR(INDEX('Основной лист'!$D$2:$D$479, MATCH(0, COUNTIF($D$84:D92,'Основной лист'!$D$2:$D$479), 0)), "")</f>
        <v/>
      </c>
      <c r="E93" s="4" t="str">
        <f t="shared" si="15"/>
        <v>млн руб.</v>
      </c>
      <c r="G93" s="4">
        <f t="shared" si="17"/>
        <v>0</v>
      </c>
      <c r="I93" s="41">
        <f>SUMIFS('Основной лист'!R:R,'Основной лист'!$D:$D,'Расчет эффективности'!$D93,'Основной лист'!$J:$J,'Расчет эффективности'!$C93)*$E$11*$G93</f>
        <v>0</v>
      </c>
      <c r="J93" s="41">
        <f>SUMIFS('Основной лист'!S:S,'Основной лист'!$D:$D,'Расчет эффективности'!$D93,'Основной лист'!$J:$J,'Расчет эффективности'!$C93)*$E$11*$G93</f>
        <v>0</v>
      </c>
      <c r="K93" s="41">
        <f>SUMIFS('Основной лист'!T:T,'Основной лист'!$D:$D,'Расчет эффективности'!$D93,'Основной лист'!$J:$J,'Расчет эффективности'!$C93)*$E$11*$G93</f>
        <v>0</v>
      </c>
      <c r="L93" s="41">
        <f>SUMIFS('Основной лист'!U:U,'Основной лист'!$D:$D,'Расчет эффективности'!$D93,'Основной лист'!$J:$J,'Расчет эффективности'!$C93)*$E$11*$G93</f>
        <v>0</v>
      </c>
      <c r="M93" s="41">
        <f>SUMIFS('Основной лист'!V:V,'Основной лист'!$D:$D,'Расчет эффективности'!$D93,'Основной лист'!$J:$J,'Расчет эффективности'!$C93)*$E$11*$G93</f>
        <v>0</v>
      </c>
      <c r="N93" s="41">
        <f>SUMIFS('Основной лист'!W:W,'Основной лист'!$D:$D,'Расчет эффективности'!$D93,'Основной лист'!$J:$J,'Расчет эффективности'!$C93)*$E$11*$G93</f>
        <v>0</v>
      </c>
      <c r="O93" s="41">
        <f>SUMIFS('Основной лист'!X:X,'Основной лист'!$D:$D,'Расчет эффективности'!$D93,'Основной лист'!$J:$J,'Расчет эффективности'!$C93)*$E$11*$G93</f>
        <v>0</v>
      </c>
      <c r="P93" s="41">
        <f>SUMIFS('Основной лист'!Y:Y,'Основной лист'!$D:$D,'Расчет эффективности'!$D93,'Основной лист'!$J:$J,'Расчет эффективности'!$C93)*$E$11*$G93</f>
        <v>0</v>
      </c>
      <c r="Q93" s="41">
        <f>SUMIFS('Основной лист'!Z:Z,'Основной лист'!$D:$D,'Расчет эффективности'!$D93,'Основной лист'!$J:$J,'Расчет эффективности'!$C93)*$E$11*$G93</f>
        <v>0</v>
      </c>
      <c r="R93" s="41">
        <f>SUMIFS('Основной лист'!AA:AA,'Основной лист'!$D:$D,'Расчет эффективности'!$D93,'Основной лист'!$J:$J,'Расчет эффективности'!$C93)*$E$11*$G93</f>
        <v>0</v>
      </c>
      <c r="S93" s="41">
        <f>SUMIFS('Основной лист'!AB:AB,'Основной лист'!$D:$D,'Расчет эффективности'!$D93,'Основной лист'!$J:$J,'Расчет эффективности'!$C93)*$E$11*$G93</f>
        <v>0</v>
      </c>
      <c r="T93" s="41">
        <f>SUMIFS('Основной лист'!AC:AC,'Основной лист'!$D:$D,'Расчет эффективности'!$D93,'Основной лист'!$J:$J,'Расчет эффективности'!$C93)*$E$11*$G93</f>
        <v>0</v>
      </c>
      <c r="U93" s="41">
        <f>SUMIFS('Основной лист'!AD:AD,'Основной лист'!$D:$D,'Расчет эффективности'!$D93,'Основной лист'!$J:$J,'Расчет эффективности'!$C93)*$E$11*$G93</f>
        <v>0</v>
      </c>
      <c r="V93" s="41">
        <f>SUMIFS('Основной лист'!AE:AE,'Основной лист'!$D:$D,'Расчет эффективности'!$D93,'Основной лист'!$J:$J,'Расчет эффективности'!$C93)*$E$11*$G93</f>
        <v>0</v>
      </c>
      <c r="W93" s="41">
        <f>SUMIFS('Основной лист'!AF:AF,'Основной лист'!$D:$D,'Расчет эффективности'!$D93,'Основной лист'!$J:$J,'Расчет эффективности'!$C93)*$E$11*$G93</f>
        <v>0</v>
      </c>
      <c r="X93" s="41">
        <f>SUMIFS('Основной лист'!AG:AG,'Основной лист'!$D:$D,'Расчет эффективности'!$D93,'Основной лист'!$J:$J,'Расчет эффективности'!$C93)*$E$11*$G93</f>
        <v>0</v>
      </c>
      <c r="Y93" s="41">
        <f>SUMIFS('Основной лист'!AH:AH,'Основной лист'!$D:$D,'Расчет эффективности'!$D93,'Основной лист'!$J:$J,'Расчет эффективности'!$C93)*$E$11*$G93</f>
        <v>0</v>
      </c>
      <c r="Z93" s="41">
        <f>SUMIFS('Основной лист'!AI:AI,'Основной лист'!$D:$D,'Расчет эффективности'!$D93,'Основной лист'!$J:$J,'Расчет эффективности'!$C93)*$E$11*$G93</f>
        <v>0</v>
      </c>
      <c r="AA93" s="41">
        <f>SUMIFS('Основной лист'!AJ:AJ,'Основной лист'!$D:$D,'Расчет эффективности'!$D93,'Основной лист'!$J:$J,'Расчет эффективности'!$C93)*$E$11*$G93</f>
        <v>0</v>
      </c>
      <c r="AB93" s="41">
        <f>SUMIFS('Основной лист'!AK:AK,'Основной лист'!$D:$D,'Расчет эффективности'!$D93,'Основной лист'!$J:$J,'Расчет эффективности'!$C93)*$E$11*$G93</f>
        <v>0</v>
      </c>
      <c r="AC93" s="41">
        <f>SUMIFS('Основной лист'!AL:AL,'Основной лист'!$D:$D,'Расчет эффективности'!$D93,'Основной лист'!$J:$J,'Расчет эффективности'!$C93)*$E$11*$G93</f>
        <v>0</v>
      </c>
      <c r="AD93" s="41">
        <f>SUMIFS('Основной лист'!AM:AM,'Основной лист'!$D:$D,'Расчет эффективности'!$D93,'Основной лист'!$J:$J,'Расчет эффективности'!$C93)*$E$11*$G93</f>
        <v>0</v>
      </c>
      <c r="AE93" s="41">
        <f>SUMIFS('Основной лист'!AN:AN,'Основной лист'!$D:$D,'Расчет эффективности'!$D93,'Основной лист'!$J:$J,'Расчет эффективности'!$C93)*$E$11*$G93</f>
        <v>0</v>
      </c>
      <c r="AF93" s="41">
        <f>SUMIFS('Основной лист'!AO:AO,'Основной лист'!$D:$D,'Расчет эффективности'!$D93,'Основной лист'!$J:$J,'Расчет эффективности'!$C93)*$E$11*$G93</f>
        <v>0</v>
      </c>
      <c r="AG93" s="41">
        <f>SUMIFS('Основной лист'!AP:AP,'Основной лист'!$D:$D,'Расчет эффективности'!$D93,'Основной лист'!$J:$J,'Расчет эффективности'!$C93)*$E$11*$G93</f>
        <v>0</v>
      </c>
      <c r="AH93" s="41">
        <f>SUMIFS('Основной лист'!AQ:AQ,'Основной лист'!$D:$D,'Расчет эффективности'!$D93,'Основной лист'!$J:$J,'Расчет эффективности'!$C93)*$E$11*$G93</f>
        <v>0</v>
      </c>
      <c r="AI93" s="41">
        <f>SUMIFS('Основной лист'!AR:AR,'Основной лист'!$D:$D,'Расчет эффективности'!$D93,'Основной лист'!$J:$J,'Расчет эффективности'!$C93)*$E$11*$G93</f>
        <v>0</v>
      </c>
      <c r="AJ93" s="41">
        <f>SUMIFS('Основной лист'!AS:AS,'Основной лист'!$D:$D,'Расчет эффективности'!$D93,'Основной лист'!$J:$J,'Расчет эффективности'!$C93)*$E$11*$G93</f>
        <v>0</v>
      </c>
      <c r="AK93" s="41">
        <f>SUMIFS('Основной лист'!AT:AT,'Основной лист'!$D:$D,'Расчет эффективности'!$D93,'Основной лист'!$J:$J,'Расчет эффективности'!$C93)*$E$11*$G93</f>
        <v>0</v>
      </c>
      <c r="AL93" s="41">
        <f>SUMIFS('Основной лист'!AU:AU,'Основной лист'!$D:$D,'Расчет эффективности'!$D93,'Основной лист'!$J:$J,'Расчет эффективности'!$C93)*$E$11*$G93</f>
        <v>0</v>
      </c>
      <c r="AM93" s="41">
        <f>SUMIFS('Основной лист'!AV:AV,'Основной лист'!$D:$D,'Расчет эффективности'!$D93,'Основной лист'!$J:$J,'Расчет эффективности'!$C93)*$E$11*$G93</f>
        <v>0</v>
      </c>
      <c r="AN93" s="41">
        <f>SUMIFS('Основной лист'!AW:AW,'Основной лист'!$D:$D,'Расчет эффективности'!$D93,'Основной лист'!$J:$J,'Расчет эффективности'!$C93)*$E$11*$G93</f>
        <v>0</v>
      </c>
      <c r="AO93" s="41">
        <f>SUMIFS('Основной лист'!AX:AX,'Основной лист'!$D:$D,'Расчет эффективности'!$D93,'Основной лист'!$J:$J,'Расчет эффективности'!$C93)*$E$11*$G93</f>
        <v>0</v>
      </c>
      <c r="AP93" s="41">
        <f>SUMIFS('Основной лист'!AY:AY,'Основной лист'!$D:$D,'Расчет эффективности'!$D93,'Основной лист'!$J:$J,'Расчет эффективности'!$C93)*$E$11*$G93</f>
        <v>0</v>
      </c>
      <c r="AQ93" s="41">
        <f>SUMIFS('Основной лист'!AZ:AZ,'Основной лист'!$D:$D,'Расчет эффективности'!$D93,'Основной лист'!$J:$J,'Расчет эффективности'!$C93)*$E$11*$G93</f>
        <v>0</v>
      </c>
      <c r="AR93" s="41"/>
      <c r="AS93" s="402">
        <f t="shared" si="4"/>
        <v>0</v>
      </c>
    </row>
    <row r="94" spans="2:50" outlineLevel="1">
      <c r="C94" t="str">
        <f t="shared" si="18"/>
        <v/>
      </c>
      <c r="D94" t="str">
        <f t="array" ref="D94">IFERROR(INDEX('Основной лист'!$D$2:$D$479, MATCH(0, COUNTIF($D$84:D93,'Основной лист'!$D$2:$D$479), 0)), "")</f>
        <v/>
      </c>
      <c r="E94" s="4" t="str">
        <f t="shared" si="15"/>
        <v>млн руб.</v>
      </c>
      <c r="G94" s="4">
        <f t="shared" si="17"/>
        <v>0</v>
      </c>
      <c r="I94" s="41">
        <f>SUMIFS('Основной лист'!R:R,'Основной лист'!$D:$D,'Расчет эффективности'!$D94,'Основной лист'!$J:$J,'Расчет эффективности'!$C94)*$E$11*$G94</f>
        <v>0</v>
      </c>
      <c r="J94" s="41">
        <f>SUMIFS('Основной лист'!S:S,'Основной лист'!$D:$D,'Расчет эффективности'!$D94,'Основной лист'!$J:$J,'Расчет эффективности'!$C94)*$E$11*$G94</f>
        <v>0</v>
      </c>
      <c r="K94" s="41">
        <f>SUMIFS('Основной лист'!T:T,'Основной лист'!$D:$D,'Расчет эффективности'!$D94,'Основной лист'!$J:$J,'Расчет эффективности'!$C94)*$E$11*$G94</f>
        <v>0</v>
      </c>
      <c r="L94" s="41">
        <f>SUMIFS('Основной лист'!U:U,'Основной лист'!$D:$D,'Расчет эффективности'!$D94,'Основной лист'!$J:$J,'Расчет эффективности'!$C94)*$E$11*$G94</f>
        <v>0</v>
      </c>
      <c r="M94" s="41">
        <f>SUMIFS('Основной лист'!V:V,'Основной лист'!$D:$D,'Расчет эффективности'!$D94,'Основной лист'!$J:$J,'Расчет эффективности'!$C94)*$E$11*$G94</f>
        <v>0</v>
      </c>
      <c r="N94" s="41">
        <f>SUMIFS('Основной лист'!W:W,'Основной лист'!$D:$D,'Расчет эффективности'!$D94,'Основной лист'!$J:$J,'Расчет эффективности'!$C94)*$E$11*$G94</f>
        <v>0</v>
      </c>
      <c r="O94" s="41">
        <f>SUMIFS('Основной лист'!X:X,'Основной лист'!$D:$D,'Расчет эффективности'!$D94,'Основной лист'!$J:$J,'Расчет эффективности'!$C94)*$E$11*$G94</f>
        <v>0</v>
      </c>
      <c r="P94" s="41">
        <f>SUMIFS('Основной лист'!Y:Y,'Основной лист'!$D:$D,'Расчет эффективности'!$D94,'Основной лист'!$J:$J,'Расчет эффективности'!$C94)*$E$11*$G94</f>
        <v>0</v>
      </c>
      <c r="Q94" s="41">
        <f>SUMIFS('Основной лист'!Z:Z,'Основной лист'!$D:$D,'Расчет эффективности'!$D94,'Основной лист'!$J:$J,'Расчет эффективности'!$C94)*$E$11*$G94</f>
        <v>0</v>
      </c>
      <c r="R94" s="41">
        <f>SUMIFS('Основной лист'!AA:AA,'Основной лист'!$D:$D,'Расчет эффективности'!$D94,'Основной лист'!$J:$J,'Расчет эффективности'!$C94)*$E$11*$G94</f>
        <v>0</v>
      </c>
      <c r="S94" s="41">
        <f>SUMIFS('Основной лист'!AB:AB,'Основной лист'!$D:$D,'Расчет эффективности'!$D94,'Основной лист'!$J:$J,'Расчет эффективности'!$C94)*$E$11*$G94</f>
        <v>0</v>
      </c>
      <c r="T94" s="41">
        <f>SUMIFS('Основной лист'!AC:AC,'Основной лист'!$D:$D,'Расчет эффективности'!$D94,'Основной лист'!$J:$J,'Расчет эффективности'!$C94)*$E$11*$G94</f>
        <v>0</v>
      </c>
      <c r="U94" s="41">
        <f>SUMIFS('Основной лист'!AD:AD,'Основной лист'!$D:$D,'Расчет эффективности'!$D94,'Основной лист'!$J:$J,'Расчет эффективности'!$C94)*$E$11*$G94</f>
        <v>0</v>
      </c>
      <c r="V94" s="41">
        <f>SUMIFS('Основной лист'!AE:AE,'Основной лист'!$D:$D,'Расчет эффективности'!$D94,'Основной лист'!$J:$J,'Расчет эффективности'!$C94)*$E$11*$G94</f>
        <v>0</v>
      </c>
      <c r="W94" s="41">
        <f>SUMIFS('Основной лист'!AF:AF,'Основной лист'!$D:$D,'Расчет эффективности'!$D94,'Основной лист'!$J:$J,'Расчет эффективности'!$C94)*$E$11*$G94</f>
        <v>0</v>
      </c>
      <c r="X94" s="41">
        <f>SUMIFS('Основной лист'!AG:AG,'Основной лист'!$D:$D,'Расчет эффективности'!$D94,'Основной лист'!$J:$J,'Расчет эффективности'!$C94)*$E$11*$G94</f>
        <v>0</v>
      </c>
      <c r="Y94" s="41">
        <f>SUMIFS('Основной лист'!AH:AH,'Основной лист'!$D:$D,'Расчет эффективности'!$D94,'Основной лист'!$J:$J,'Расчет эффективности'!$C94)*$E$11*$G94</f>
        <v>0</v>
      </c>
      <c r="Z94" s="41">
        <f>SUMIFS('Основной лист'!AI:AI,'Основной лист'!$D:$D,'Расчет эффективности'!$D94,'Основной лист'!$J:$J,'Расчет эффективности'!$C94)*$E$11*$G94</f>
        <v>0</v>
      </c>
      <c r="AA94" s="41">
        <f>SUMIFS('Основной лист'!AJ:AJ,'Основной лист'!$D:$D,'Расчет эффективности'!$D94,'Основной лист'!$J:$J,'Расчет эффективности'!$C94)*$E$11*$G94</f>
        <v>0</v>
      </c>
      <c r="AB94" s="41">
        <f>SUMIFS('Основной лист'!AK:AK,'Основной лист'!$D:$D,'Расчет эффективности'!$D94,'Основной лист'!$J:$J,'Расчет эффективности'!$C94)*$E$11*$G94</f>
        <v>0</v>
      </c>
      <c r="AC94" s="41">
        <f>SUMIFS('Основной лист'!AL:AL,'Основной лист'!$D:$D,'Расчет эффективности'!$D94,'Основной лист'!$J:$J,'Расчет эффективности'!$C94)*$E$11*$G94</f>
        <v>0</v>
      </c>
      <c r="AD94" s="41">
        <f>SUMIFS('Основной лист'!AM:AM,'Основной лист'!$D:$D,'Расчет эффективности'!$D94,'Основной лист'!$J:$J,'Расчет эффективности'!$C94)*$E$11*$G94</f>
        <v>0</v>
      </c>
      <c r="AE94" s="41">
        <f>SUMIFS('Основной лист'!AN:AN,'Основной лист'!$D:$D,'Расчет эффективности'!$D94,'Основной лист'!$J:$J,'Расчет эффективности'!$C94)*$E$11*$G94</f>
        <v>0</v>
      </c>
      <c r="AF94" s="41">
        <f>SUMIFS('Основной лист'!AO:AO,'Основной лист'!$D:$D,'Расчет эффективности'!$D94,'Основной лист'!$J:$J,'Расчет эффективности'!$C94)*$E$11*$G94</f>
        <v>0</v>
      </c>
      <c r="AG94" s="41">
        <f>SUMIFS('Основной лист'!AP:AP,'Основной лист'!$D:$D,'Расчет эффективности'!$D94,'Основной лист'!$J:$J,'Расчет эффективности'!$C94)*$E$11*$G94</f>
        <v>0</v>
      </c>
      <c r="AH94" s="41">
        <f>SUMIFS('Основной лист'!AQ:AQ,'Основной лист'!$D:$D,'Расчет эффективности'!$D94,'Основной лист'!$J:$J,'Расчет эффективности'!$C94)*$E$11*$G94</f>
        <v>0</v>
      </c>
      <c r="AI94" s="41">
        <f>SUMIFS('Основной лист'!AR:AR,'Основной лист'!$D:$D,'Расчет эффективности'!$D94,'Основной лист'!$J:$J,'Расчет эффективности'!$C94)*$E$11*$G94</f>
        <v>0</v>
      </c>
      <c r="AJ94" s="41">
        <f>SUMIFS('Основной лист'!AS:AS,'Основной лист'!$D:$D,'Расчет эффективности'!$D94,'Основной лист'!$J:$J,'Расчет эффективности'!$C94)*$E$11*$G94</f>
        <v>0</v>
      </c>
      <c r="AK94" s="41">
        <f>SUMIFS('Основной лист'!AT:AT,'Основной лист'!$D:$D,'Расчет эффективности'!$D94,'Основной лист'!$J:$J,'Расчет эффективности'!$C94)*$E$11*$G94</f>
        <v>0</v>
      </c>
      <c r="AL94" s="41">
        <f>SUMIFS('Основной лист'!AU:AU,'Основной лист'!$D:$D,'Расчет эффективности'!$D94,'Основной лист'!$J:$J,'Расчет эффективности'!$C94)*$E$11*$G94</f>
        <v>0</v>
      </c>
      <c r="AM94" s="41">
        <f>SUMIFS('Основной лист'!AV:AV,'Основной лист'!$D:$D,'Расчет эффективности'!$D94,'Основной лист'!$J:$J,'Расчет эффективности'!$C94)*$E$11*$G94</f>
        <v>0</v>
      </c>
      <c r="AN94" s="41">
        <f>SUMIFS('Основной лист'!AW:AW,'Основной лист'!$D:$D,'Расчет эффективности'!$D94,'Основной лист'!$J:$J,'Расчет эффективности'!$C94)*$E$11*$G94</f>
        <v>0</v>
      </c>
      <c r="AO94" s="41">
        <f>SUMIFS('Основной лист'!AX:AX,'Основной лист'!$D:$D,'Расчет эффективности'!$D94,'Основной лист'!$J:$J,'Расчет эффективности'!$C94)*$E$11*$G94</f>
        <v>0</v>
      </c>
      <c r="AP94" s="41">
        <f>SUMIFS('Основной лист'!AY:AY,'Основной лист'!$D:$D,'Расчет эффективности'!$D94,'Основной лист'!$J:$J,'Расчет эффективности'!$C94)*$E$11*$G94</f>
        <v>0</v>
      </c>
      <c r="AQ94" s="41">
        <f>SUMIFS('Основной лист'!AZ:AZ,'Основной лист'!$D:$D,'Расчет эффективности'!$D94,'Основной лист'!$J:$J,'Расчет эффективности'!$C94)*$E$11*$G94</f>
        <v>0</v>
      </c>
      <c r="AR94" s="41"/>
      <c r="AS94" s="402">
        <f t="shared" si="4"/>
        <v>0</v>
      </c>
    </row>
    <row r="95" spans="2:50" outlineLevel="1">
      <c r="C95" t="str">
        <f t="shared" si="18"/>
        <v/>
      </c>
      <c r="D95" t="str">
        <f t="array" ref="D95">IFERROR(INDEX('Основной лист'!$D$2:$D$479, MATCH(0, COUNTIF($D$84:D94,'Основной лист'!$D$2:$D$479), 0)), "")</f>
        <v/>
      </c>
      <c r="E95" s="4" t="str">
        <f t="shared" si="15"/>
        <v>млн руб.</v>
      </c>
      <c r="G95" s="4">
        <f t="shared" si="17"/>
        <v>0</v>
      </c>
      <c r="I95" s="41">
        <f>SUMIFS('Основной лист'!R:R,'Основной лист'!$D:$D,'Расчет эффективности'!$D95,'Основной лист'!$J:$J,'Расчет эффективности'!$C95)*$E$11*$G95</f>
        <v>0</v>
      </c>
      <c r="J95" s="41">
        <f>SUMIFS('Основной лист'!S:S,'Основной лист'!$D:$D,'Расчет эффективности'!$D95,'Основной лист'!$J:$J,'Расчет эффективности'!$C95)*$E$11*$G95</f>
        <v>0</v>
      </c>
      <c r="K95" s="41">
        <f>SUMIFS('Основной лист'!T:T,'Основной лист'!$D:$D,'Расчет эффективности'!$D95,'Основной лист'!$J:$J,'Расчет эффективности'!$C95)*$E$11*$G95</f>
        <v>0</v>
      </c>
      <c r="L95" s="41">
        <f>SUMIFS('Основной лист'!U:U,'Основной лист'!$D:$D,'Расчет эффективности'!$D95,'Основной лист'!$J:$J,'Расчет эффективности'!$C95)*$E$11*$G95</f>
        <v>0</v>
      </c>
      <c r="M95" s="41">
        <f>SUMIFS('Основной лист'!V:V,'Основной лист'!$D:$D,'Расчет эффективности'!$D95,'Основной лист'!$J:$J,'Расчет эффективности'!$C95)*$E$11*$G95</f>
        <v>0</v>
      </c>
      <c r="N95" s="41">
        <f>SUMIFS('Основной лист'!W:W,'Основной лист'!$D:$D,'Расчет эффективности'!$D95,'Основной лист'!$J:$J,'Расчет эффективности'!$C95)*$E$11*$G95</f>
        <v>0</v>
      </c>
      <c r="O95" s="41">
        <f>SUMIFS('Основной лист'!X:X,'Основной лист'!$D:$D,'Расчет эффективности'!$D95,'Основной лист'!$J:$J,'Расчет эффективности'!$C95)*$E$11*$G95</f>
        <v>0</v>
      </c>
      <c r="P95" s="41">
        <f>SUMIFS('Основной лист'!Y:Y,'Основной лист'!$D:$D,'Расчет эффективности'!$D95,'Основной лист'!$J:$J,'Расчет эффективности'!$C95)*$E$11*$G95</f>
        <v>0</v>
      </c>
      <c r="Q95" s="41">
        <f>SUMIFS('Основной лист'!Z:Z,'Основной лист'!$D:$D,'Расчет эффективности'!$D95,'Основной лист'!$J:$J,'Расчет эффективности'!$C95)*$E$11*$G95</f>
        <v>0</v>
      </c>
      <c r="R95" s="41">
        <f>SUMIFS('Основной лист'!AA:AA,'Основной лист'!$D:$D,'Расчет эффективности'!$D95,'Основной лист'!$J:$J,'Расчет эффективности'!$C95)*$E$11*$G95</f>
        <v>0</v>
      </c>
      <c r="S95" s="41">
        <f>SUMIFS('Основной лист'!AB:AB,'Основной лист'!$D:$D,'Расчет эффективности'!$D95,'Основной лист'!$J:$J,'Расчет эффективности'!$C95)*$E$11*$G95</f>
        <v>0</v>
      </c>
      <c r="T95" s="41">
        <f>SUMIFS('Основной лист'!AC:AC,'Основной лист'!$D:$D,'Расчет эффективности'!$D95,'Основной лист'!$J:$J,'Расчет эффективности'!$C95)*$E$11*$G95</f>
        <v>0</v>
      </c>
      <c r="U95" s="41">
        <f>SUMIFS('Основной лист'!AD:AD,'Основной лист'!$D:$D,'Расчет эффективности'!$D95,'Основной лист'!$J:$J,'Расчет эффективности'!$C95)*$E$11*$G95</f>
        <v>0</v>
      </c>
      <c r="V95" s="41">
        <f>SUMIFS('Основной лист'!AE:AE,'Основной лист'!$D:$D,'Расчет эффективности'!$D95,'Основной лист'!$J:$J,'Расчет эффективности'!$C95)*$E$11*$G95</f>
        <v>0</v>
      </c>
      <c r="W95" s="41">
        <f>SUMIFS('Основной лист'!AF:AF,'Основной лист'!$D:$D,'Расчет эффективности'!$D95,'Основной лист'!$J:$J,'Расчет эффективности'!$C95)*$E$11*$G95</f>
        <v>0</v>
      </c>
      <c r="X95" s="41">
        <f>SUMIFS('Основной лист'!AG:AG,'Основной лист'!$D:$D,'Расчет эффективности'!$D95,'Основной лист'!$J:$J,'Расчет эффективности'!$C95)*$E$11*$G95</f>
        <v>0</v>
      </c>
      <c r="Y95" s="41">
        <f>SUMIFS('Основной лист'!AH:AH,'Основной лист'!$D:$D,'Расчет эффективности'!$D95,'Основной лист'!$J:$J,'Расчет эффективности'!$C95)*$E$11*$G95</f>
        <v>0</v>
      </c>
      <c r="Z95" s="41">
        <f>SUMIFS('Основной лист'!AI:AI,'Основной лист'!$D:$D,'Расчет эффективности'!$D95,'Основной лист'!$J:$J,'Расчет эффективности'!$C95)*$E$11*$G95</f>
        <v>0</v>
      </c>
      <c r="AA95" s="41">
        <f>SUMIFS('Основной лист'!AJ:AJ,'Основной лист'!$D:$D,'Расчет эффективности'!$D95,'Основной лист'!$J:$J,'Расчет эффективности'!$C95)*$E$11*$G95</f>
        <v>0</v>
      </c>
      <c r="AB95" s="41">
        <f>SUMIFS('Основной лист'!AK:AK,'Основной лист'!$D:$D,'Расчет эффективности'!$D95,'Основной лист'!$J:$J,'Расчет эффективности'!$C95)*$E$11*$G95</f>
        <v>0</v>
      </c>
      <c r="AC95" s="41">
        <f>SUMIFS('Основной лист'!AL:AL,'Основной лист'!$D:$D,'Расчет эффективности'!$D95,'Основной лист'!$J:$J,'Расчет эффективности'!$C95)*$E$11*$G95</f>
        <v>0</v>
      </c>
      <c r="AD95" s="41">
        <f>SUMIFS('Основной лист'!AM:AM,'Основной лист'!$D:$D,'Расчет эффективности'!$D95,'Основной лист'!$J:$J,'Расчет эффективности'!$C95)*$E$11*$G95</f>
        <v>0</v>
      </c>
      <c r="AE95" s="41">
        <f>SUMIFS('Основной лист'!AN:AN,'Основной лист'!$D:$D,'Расчет эффективности'!$D95,'Основной лист'!$J:$J,'Расчет эффективности'!$C95)*$E$11*$G95</f>
        <v>0</v>
      </c>
      <c r="AF95" s="41">
        <f>SUMIFS('Основной лист'!AO:AO,'Основной лист'!$D:$D,'Расчет эффективности'!$D95,'Основной лист'!$J:$J,'Расчет эффективности'!$C95)*$E$11*$G95</f>
        <v>0</v>
      </c>
      <c r="AG95" s="41">
        <f>SUMIFS('Основной лист'!AP:AP,'Основной лист'!$D:$D,'Расчет эффективности'!$D95,'Основной лист'!$J:$J,'Расчет эффективности'!$C95)*$E$11*$G95</f>
        <v>0</v>
      </c>
      <c r="AH95" s="41">
        <f>SUMIFS('Основной лист'!AQ:AQ,'Основной лист'!$D:$D,'Расчет эффективности'!$D95,'Основной лист'!$J:$J,'Расчет эффективности'!$C95)*$E$11*$G95</f>
        <v>0</v>
      </c>
      <c r="AI95" s="41">
        <f>SUMIFS('Основной лист'!AR:AR,'Основной лист'!$D:$D,'Расчет эффективности'!$D95,'Основной лист'!$J:$J,'Расчет эффективности'!$C95)*$E$11*$G95</f>
        <v>0</v>
      </c>
      <c r="AJ95" s="41">
        <f>SUMIFS('Основной лист'!AS:AS,'Основной лист'!$D:$D,'Расчет эффективности'!$D95,'Основной лист'!$J:$J,'Расчет эффективности'!$C95)*$E$11*$G95</f>
        <v>0</v>
      </c>
      <c r="AK95" s="41">
        <f>SUMIFS('Основной лист'!AT:AT,'Основной лист'!$D:$D,'Расчет эффективности'!$D95,'Основной лист'!$J:$J,'Расчет эффективности'!$C95)*$E$11*$G95</f>
        <v>0</v>
      </c>
      <c r="AL95" s="41">
        <f>SUMIFS('Основной лист'!AU:AU,'Основной лист'!$D:$D,'Расчет эффективности'!$D95,'Основной лист'!$J:$J,'Расчет эффективности'!$C95)*$E$11*$G95</f>
        <v>0</v>
      </c>
      <c r="AM95" s="41">
        <f>SUMIFS('Основной лист'!AV:AV,'Основной лист'!$D:$D,'Расчет эффективности'!$D95,'Основной лист'!$J:$J,'Расчет эффективности'!$C95)*$E$11*$G95</f>
        <v>0</v>
      </c>
      <c r="AN95" s="41">
        <f>SUMIFS('Основной лист'!AW:AW,'Основной лист'!$D:$D,'Расчет эффективности'!$D95,'Основной лист'!$J:$J,'Расчет эффективности'!$C95)*$E$11*$G95</f>
        <v>0</v>
      </c>
      <c r="AO95" s="41">
        <f>SUMIFS('Основной лист'!AX:AX,'Основной лист'!$D:$D,'Расчет эффективности'!$D95,'Основной лист'!$J:$J,'Расчет эффективности'!$C95)*$E$11*$G95</f>
        <v>0</v>
      </c>
      <c r="AP95" s="41">
        <f>SUMIFS('Основной лист'!AY:AY,'Основной лист'!$D:$D,'Расчет эффективности'!$D95,'Основной лист'!$J:$J,'Расчет эффективности'!$C95)*$E$11*$G95</f>
        <v>0</v>
      </c>
      <c r="AQ95" s="41">
        <f>SUMIFS('Основной лист'!AZ:AZ,'Основной лист'!$D:$D,'Расчет эффективности'!$D95,'Основной лист'!$J:$J,'Расчет эффективности'!$C95)*$E$11*$G95</f>
        <v>0</v>
      </c>
      <c r="AR95" s="41"/>
      <c r="AS95" s="402">
        <f t="shared" si="4"/>
        <v>0</v>
      </c>
    </row>
    <row r="96" spans="2:50" outlineLevel="1">
      <c r="C96" t="str">
        <f t="shared" si="18"/>
        <v/>
      </c>
      <c r="D96" t="str">
        <f t="array" ref="D96">IFERROR(INDEX('Основной лист'!$D$2:$D$479, MATCH(0, COUNTIF($D$84:D95,'Основной лист'!$D$2:$D$479), 0)), "")</f>
        <v/>
      </c>
      <c r="E96" s="4" t="str">
        <f t="shared" si="15"/>
        <v>млн руб.</v>
      </c>
      <c r="G96" s="4">
        <f t="shared" si="17"/>
        <v>0</v>
      </c>
      <c r="I96" s="41">
        <f>SUMIFS('Основной лист'!R:R,'Основной лист'!$D:$D,'Расчет эффективности'!$D96,'Основной лист'!$J:$J,'Расчет эффективности'!$C96)*$E$11*$G96</f>
        <v>0</v>
      </c>
      <c r="J96" s="41">
        <f>SUMIFS('Основной лист'!S:S,'Основной лист'!$D:$D,'Расчет эффективности'!$D96,'Основной лист'!$J:$J,'Расчет эффективности'!$C96)*$E$11*$G96</f>
        <v>0</v>
      </c>
      <c r="K96" s="41">
        <f>SUMIFS('Основной лист'!T:T,'Основной лист'!$D:$D,'Расчет эффективности'!$D96,'Основной лист'!$J:$J,'Расчет эффективности'!$C96)*$E$11*$G96</f>
        <v>0</v>
      </c>
      <c r="L96" s="41">
        <f>SUMIFS('Основной лист'!U:U,'Основной лист'!$D:$D,'Расчет эффективности'!$D96,'Основной лист'!$J:$J,'Расчет эффективности'!$C96)*$E$11*$G96</f>
        <v>0</v>
      </c>
      <c r="M96" s="41">
        <f>SUMIFS('Основной лист'!V:V,'Основной лист'!$D:$D,'Расчет эффективности'!$D96,'Основной лист'!$J:$J,'Расчет эффективности'!$C96)*$E$11*$G96</f>
        <v>0</v>
      </c>
      <c r="N96" s="41">
        <f>SUMIFS('Основной лист'!W:W,'Основной лист'!$D:$D,'Расчет эффективности'!$D96,'Основной лист'!$J:$J,'Расчет эффективности'!$C96)*$E$11*$G96</f>
        <v>0</v>
      </c>
      <c r="O96" s="41">
        <f>SUMIFS('Основной лист'!X:X,'Основной лист'!$D:$D,'Расчет эффективности'!$D96,'Основной лист'!$J:$J,'Расчет эффективности'!$C96)*$E$11*$G96</f>
        <v>0</v>
      </c>
      <c r="P96" s="41">
        <f>SUMIFS('Основной лист'!Y:Y,'Основной лист'!$D:$D,'Расчет эффективности'!$D96,'Основной лист'!$J:$J,'Расчет эффективности'!$C96)*$E$11*$G96</f>
        <v>0</v>
      </c>
      <c r="Q96" s="41">
        <f>SUMIFS('Основной лист'!Z:Z,'Основной лист'!$D:$D,'Расчет эффективности'!$D96,'Основной лист'!$J:$J,'Расчет эффективности'!$C96)*$E$11*$G96</f>
        <v>0</v>
      </c>
      <c r="R96" s="41">
        <f>SUMIFS('Основной лист'!AA:AA,'Основной лист'!$D:$D,'Расчет эффективности'!$D96,'Основной лист'!$J:$J,'Расчет эффективности'!$C96)*$E$11*$G96</f>
        <v>0</v>
      </c>
      <c r="S96" s="41">
        <f>SUMIFS('Основной лист'!AB:AB,'Основной лист'!$D:$D,'Расчет эффективности'!$D96,'Основной лист'!$J:$J,'Расчет эффективности'!$C96)*$E$11*$G96</f>
        <v>0</v>
      </c>
      <c r="T96" s="41">
        <f>SUMIFS('Основной лист'!AC:AC,'Основной лист'!$D:$D,'Расчет эффективности'!$D96,'Основной лист'!$J:$J,'Расчет эффективности'!$C96)*$E$11*$G96</f>
        <v>0</v>
      </c>
      <c r="U96" s="41">
        <f>SUMIFS('Основной лист'!AD:AD,'Основной лист'!$D:$D,'Расчет эффективности'!$D96,'Основной лист'!$J:$J,'Расчет эффективности'!$C96)*$E$11*$G96</f>
        <v>0</v>
      </c>
      <c r="V96" s="41">
        <f>SUMIFS('Основной лист'!AE:AE,'Основной лист'!$D:$D,'Расчет эффективности'!$D96,'Основной лист'!$J:$J,'Расчет эффективности'!$C96)*$E$11*$G96</f>
        <v>0</v>
      </c>
      <c r="W96" s="41">
        <f>SUMIFS('Основной лист'!AF:AF,'Основной лист'!$D:$D,'Расчет эффективности'!$D96,'Основной лист'!$J:$J,'Расчет эффективности'!$C96)*$E$11*$G96</f>
        <v>0</v>
      </c>
      <c r="X96" s="41">
        <f>SUMIFS('Основной лист'!AG:AG,'Основной лист'!$D:$D,'Расчет эффективности'!$D96,'Основной лист'!$J:$J,'Расчет эффективности'!$C96)*$E$11*$G96</f>
        <v>0</v>
      </c>
      <c r="Y96" s="41">
        <f>SUMIFS('Основной лист'!AH:AH,'Основной лист'!$D:$D,'Расчет эффективности'!$D96,'Основной лист'!$J:$J,'Расчет эффективности'!$C96)*$E$11*$G96</f>
        <v>0</v>
      </c>
      <c r="Z96" s="41">
        <f>SUMIFS('Основной лист'!AI:AI,'Основной лист'!$D:$D,'Расчет эффективности'!$D96,'Основной лист'!$J:$J,'Расчет эффективности'!$C96)*$E$11*$G96</f>
        <v>0</v>
      </c>
      <c r="AA96" s="41">
        <f>SUMIFS('Основной лист'!AJ:AJ,'Основной лист'!$D:$D,'Расчет эффективности'!$D96,'Основной лист'!$J:$J,'Расчет эффективности'!$C96)*$E$11*$G96</f>
        <v>0</v>
      </c>
      <c r="AB96" s="41">
        <f>SUMIFS('Основной лист'!AK:AK,'Основной лист'!$D:$D,'Расчет эффективности'!$D96,'Основной лист'!$J:$J,'Расчет эффективности'!$C96)*$E$11*$G96</f>
        <v>0</v>
      </c>
      <c r="AC96" s="41">
        <f>SUMIFS('Основной лист'!AL:AL,'Основной лист'!$D:$D,'Расчет эффективности'!$D96,'Основной лист'!$J:$J,'Расчет эффективности'!$C96)*$E$11*$G96</f>
        <v>0</v>
      </c>
      <c r="AD96" s="41">
        <f>SUMIFS('Основной лист'!AM:AM,'Основной лист'!$D:$D,'Расчет эффективности'!$D96,'Основной лист'!$J:$J,'Расчет эффективности'!$C96)*$E$11*$G96</f>
        <v>0</v>
      </c>
      <c r="AE96" s="41">
        <f>SUMIFS('Основной лист'!AN:AN,'Основной лист'!$D:$D,'Расчет эффективности'!$D96,'Основной лист'!$J:$J,'Расчет эффективности'!$C96)*$E$11*$G96</f>
        <v>0</v>
      </c>
      <c r="AF96" s="41">
        <f>SUMIFS('Основной лист'!AO:AO,'Основной лист'!$D:$D,'Расчет эффективности'!$D96,'Основной лист'!$J:$J,'Расчет эффективности'!$C96)*$E$11*$G96</f>
        <v>0</v>
      </c>
      <c r="AG96" s="41">
        <f>SUMIFS('Основной лист'!AP:AP,'Основной лист'!$D:$D,'Расчет эффективности'!$D96,'Основной лист'!$J:$J,'Расчет эффективности'!$C96)*$E$11*$G96</f>
        <v>0</v>
      </c>
      <c r="AH96" s="41">
        <f>SUMIFS('Основной лист'!AQ:AQ,'Основной лист'!$D:$D,'Расчет эффективности'!$D96,'Основной лист'!$J:$J,'Расчет эффективности'!$C96)*$E$11*$G96</f>
        <v>0</v>
      </c>
      <c r="AI96" s="41">
        <f>SUMIFS('Основной лист'!AR:AR,'Основной лист'!$D:$D,'Расчет эффективности'!$D96,'Основной лист'!$J:$J,'Расчет эффективности'!$C96)*$E$11*$G96</f>
        <v>0</v>
      </c>
      <c r="AJ96" s="41">
        <f>SUMIFS('Основной лист'!AS:AS,'Основной лист'!$D:$D,'Расчет эффективности'!$D96,'Основной лист'!$J:$J,'Расчет эффективности'!$C96)*$E$11*$G96</f>
        <v>0</v>
      </c>
      <c r="AK96" s="41">
        <f>SUMIFS('Основной лист'!AT:AT,'Основной лист'!$D:$D,'Расчет эффективности'!$D96,'Основной лист'!$J:$J,'Расчет эффективности'!$C96)*$E$11*$G96</f>
        <v>0</v>
      </c>
      <c r="AL96" s="41">
        <f>SUMIFS('Основной лист'!AU:AU,'Основной лист'!$D:$D,'Расчет эффективности'!$D96,'Основной лист'!$J:$J,'Расчет эффективности'!$C96)*$E$11*$G96</f>
        <v>0</v>
      </c>
      <c r="AM96" s="41">
        <f>SUMIFS('Основной лист'!AV:AV,'Основной лист'!$D:$D,'Расчет эффективности'!$D96,'Основной лист'!$J:$J,'Расчет эффективности'!$C96)*$E$11*$G96</f>
        <v>0</v>
      </c>
      <c r="AN96" s="41">
        <f>SUMIFS('Основной лист'!AW:AW,'Основной лист'!$D:$D,'Расчет эффективности'!$D96,'Основной лист'!$J:$J,'Расчет эффективности'!$C96)*$E$11*$G96</f>
        <v>0</v>
      </c>
      <c r="AO96" s="41">
        <f>SUMIFS('Основной лист'!AX:AX,'Основной лист'!$D:$D,'Расчет эффективности'!$D96,'Основной лист'!$J:$J,'Расчет эффективности'!$C96)*$E$11*$G96</f>
        <v>0</v>
      </c>
      <c r="AP96" s="41">
        <f>SUMIFS('Основной лист'!AY:AY,'Основной лист'!$D:$D,'Расчет эффективности'!$D96,'Основной лист'!$J:$J,'Расчет эффективности'!$C96)*$E$11*$G96</f>
        <v>0</v>
      </c>
      <c r="AQ96" s="41">
        <f>SUMIFS('Основной лист'!AZ:AZ,'Основной лист'!$D:$D,'Расчет эффективности'!$D96,'Основной лист'!$J:$J,'Расчет эффективности'!$C96)*$E$11*$G96</f>
        <v>0</v>
      </c>
      <c r="AR96" s="41"/>
      <c r="AS96" s="402">
        <f t="shared" si="4"/>
        <v>0</v>
      </c>
    </row>
    <row r="97" spans="2:45" outlineLevel="1">
      <c r="C97" t="str">
        <f t="shared" si="18"/>
        <v/>
      </c>
      <c r="D97" t="str">
        <f t="array" ref="D97">IFERROR(INDEX('Основной лист'!$D$2:$D$479, MATCH(0, COUNTIF($D$84:D96,'Основной лист'!$D$2:$D$479), 0)), "")</f>
        <v/>
      </c>
      <c r="E97" s="4" t="str">
        <f t="shared" si="15"/>
        <v>млн руб.</v>
      </c>
      <c r="G97" s="4">
        <f t="shared" si="17"/>
        <v>0</v>
      </c>
      <c r="I97" s="41">
        <f>SUMIFS('Основной лист'!R:R,'Основной лист'!$D:$D,'Расчет эффективности'!$D97,'Основной лист'!$J:$J,'Расчет эффективности'!$C97)*$E$11*$G97</f>
        <v>0</v>
      </c>
      <c r="J97" s="41">
        <f>SUMIFS('Основной лист'!S:S,'Основной лист'!$D:$D,'Расчет эффективности'!$D97,'Основной лист'!$J:$J,'Расчет эффективности'!$C97)*$E$11*$G97</f>
        <v>0</v>
      </c>
      <c r="K97" s="41">
        <f>SUMIFS('Основной лист'!T:T,'Основной лист'!$D:$D,'Расчет эффективности'!$D97,'Основной лист'!$J:$J,'Расчет эффективности'!$C97)*$E$11*$G97</f>
        <v>0</v>
      </c>
      <c r="L97" s="41">
        <f>SUMIFS('Основной лист'!U:U,'Основной лист'!$D:$D,'Расчет эффективности'!$D97,'Основной лист'!$J:$J,'Расчет эффективности'!$C97)*$E$11*$G97</f>
        <v>0</v>
      </c>
      <c r="M97" s="41">
        <f>SUMIFS('Основной лист'!V:V,'Основной лист'!$D:$D,'Расчет эффективности'!$D97,'Основной лист'!$J:$J,'Расчет эффективности'!$C97)*$E$11*$G97</f>
        <v>0</v>
      </c>
      <c r="N97" s="41">
        <f>SUMIFS('Основной лист'!W:W,'Основной лист'!$D:$D,'Расчет эффективности'!$D97,'Основной лист'!$J:$J,'Расчет эффективности'!$C97)*$E$11*$G97</f>
        <v>0</v>
      </c>
      <c r="O97" s="41">
        <f>SUMIFS('Основной лист'!X:X,'Основной лист'!$D:$D,'Расчет эффективности'!$D97,'Основной лист'!$J:$J,'Расчет эффективности'!$C97)*$E$11*$G97</f>
        <v>0</v>
      </c>
      <c r="P97" s="41">
        <f>SUMIFS('Основной лист'!Y:Y,'Основной лист'!$D:$D,'Расчет эффективности'!$D97,'Основной лист'!$J:$J,'Расчет эффективности'!$C97)*$E$11*$G97</f>
        <v>0</v>
      </c>
      <c r="Q97" s="41">
        <f>SUMIFS('Основной лист'!Z:Z,'Основной лист'!$D:$D,'Расчет эффективности'!$D97,'Основной лист'!$J:$J,'Расчет эффективности'!$C97)*$E$11*$G97</f>
        <v>0</v>
      </c>
      <c r="R97" s="41">
        <f>SUMIFS('Основной лист'!AA:AA,'Основной лист'!$D:$D,'Расчет эффективности'!$D97,'Основной лист'!$J:$J,'Расчет эффективности'!$C97)*$E$11*$G97</f>
        <v>0</v>
      </c>
      <c r="S97" s="41">
        <f>SUMIFS('Основной лист'!AB:AB,'Основной лист'!$D:$D,'Расчет эффективности'!$D97,'Основной лист'!$J:$J,'Расчет эффективности'!$C97)*$E$11*$G97</f>
        <v>0</v>
      </c>
      <c r="T97" s="41">
        <f>SUMIFS('Основной лист'!AC:AC,'Основной лист'!$D:$D,'Расчет эффективности'!$D97,'Основной лист'!$J:$J,'Расчет эффективности'!$C97)*$E$11*$G97</f>
        <v>0</v>
      </c>
      <c r="U97" s="41">
        <f>SUMIFS('Основной лист'!AD:AD,'Основной лист'!$D:$D,'Расчет эффективности'!$D97,'Основной лист'!$J:$J,'Расчет эффективности'!$C97)*$E$11*$G97</f>
        <v>0</v>
      </c>
      <c r="V97" s="41">
        <f>SUMIFS('Основной лист'!AE:AE,'Основной лист'!$D:$D,'Расчет эффективности'!$D97,'Основной лист'!$J:$J,'Расчет эффективности'!$C97)*$E$11*$G97</f>
        <v>0</v>
      </c>
      <c r="W97" s="41">
        <f>SUMIFS('Основной лист'!AF:AF,'Основной лист'!$D:$D,'Расчет эффективности'!$D97,'Основной лист'!$J:$J,'Расчет эффективности'!$C97)*$E$11*$G97</f>
        <v>0</v>
      </c>
      <c r="X97" s="41">
        <f>SUMIFS('Основной лист'!AG:AG,'Основной лист'!$D:$D,'Расчет эффективности'!$D97,'Основной лист'!$J:$J,'Расчет эффективности'!$C97)*$E$11*$G97</f>
        <v>0</v>
      </c>
      <c r="Y97" s="41">
        <f>SUMIFS('Основной лист'!AH:AH,'Основной лист'!$D:$D,'Расчет эффективности'!$D97,'Основной лист'!$J:$J,'Расчет эффективности'!$C97)*$E$11*$G97</f>
        <v>0</v>
      </c>
      <c r="Z97" s="41">
        <f>SUMIFS('Основной лист'!AI:AI,'Основной лист'!$D:$D,'Расчет эффективности'!$D97,'Основной лист'!$J:$J,'Расчет эффективности'!$C97)*$E$11*$G97</f>
        <v>0</v>
      </c>
      <c r="AA97" s="41">
        <f>SUMIFS('Основной лист'!AJ:AJ,'Основной лист'!$D:$D,'Расчет эффективности'!$D97,'Основной лист'!$J:$J,'Расчет эффективности'!$C97)*$E$11*$G97</f>
        <v>0</v>
      </c>
      <c r="AB97" s="41">
        <f>SUMIFS('Основной лист'!AK:AK,'Основной лист'!$D:$D,'Расчет эффективности'!$D97,'Основной лист'!$J:$J,'Расчет эффективности'!$C97)*$E$11*$G97</f>
        <v>0</v>
      </c>
      <c r="AC97" s="41">
        <f>SUMIFS('Основной лист'!AL:AL,'Основной лист'!$D:$D,'Расчет эффективности'!$D97,'Основной лист'!$J:$J,'Расчет эффективности'!$C97)*$E$11*$G97</f>
        <v>0</v>
      </c>
      <c r="AD97" s="41">
        <f>SUMIFS('Основной лист'!AM:AM,'Основной лист'!$D:$D,'Расчет эффективности'!$D97,'Основной лист'!$J:$J,'Расчет эффективности'!$C97)*$E$11*$G97</f>
        <v>0</v>
      </c>
      <c r="AE97" s="41">
        <f>SUMIFS('Основной лист'!AN:AN,'Основной лист'!$D:$D,'Расчет эффективности'!$D97,'Основной лист'!$J:$J,'Расчет эффективности'!$C97)*$E$11*$G97</f>
        <v>0</v>
      </c>
      <c r="AF97" s="41">
        <f>SUMIFS('Основной лист'!AO:AO,'Основной лист'!$D:$D,'Расчет эффективности'!$D97,'Основной лист'!$J:$J,'Расчет эффективности'!$C97)*$E$11*$G97</f>
        <v>0</v>
      </c>
      <c r="AG97" s="41">
        <f>SUMIFS('Основной лист'!AP:AP,'Основной лист'!$D:$D,'Расчет эффективности'!$D97,'Основной лист'!$J:$J,'Расчет эффективности'!$C97)*$E$11*$G97</f>
        <v>0</v>
      </c>
      <c r="AH97" s="41">
        <f>SUMIFS('Основной лист'!AQ:AQ,'Основной лист'!$D:$D,'Расчет эффективности'!$D97,'Основной лист'!$J:$J,'Расчет эффективности'!$C97)*$E$11*$G97</f>
        <v>0</v>
      </c>
      <c r="AI97" s="41">
        <f>SUMIFS('Основной лист'!AR:AR,'Основной лист'!$D:$D,'Расчет эффективности'!$D97,'Основной лист'!$J:$J,'Расчет эффективности'!$C97)*$E$11*$G97</f>
        <v>0</v>
      </c>
      <c r="AJ97" s="41">
        <f>SUMIFS('Основной лист'!AS:AS,'Основной лист'!$D:$D,'Расчет эффективности'!$D97,'Основной лист'!$J:$J,'Расчет эффективности'!$C97)*$E$11*$G97</f>
        <v>0</v>
      </c>
      <c r="AK97" s="41">
        <f>SUMIFS('Основной лист'!AT:AT,'Основной лист'!$D:$D,'Расчет эффективности'!$D97,'Основной лист'!$J:$J,'Расчет эффективности'!$C97)*$E$11*$G97</f>
        <v>0</v>
      </c>
      <c r="AL97" s="41">
        <f>SUMIFS('Основной лист'!AU:AU,'Основной лист'!$D:$D,'Расчет эффективности'!$D97,'Основной лист'!$J:$J,'Расчет эффективности'!$C97)*$E$11*$G97</f>
        <v>0</v>
      </c>
      <c r="AM97" s="41">
        <f>SUMIFS('Основной лист'!AV:AV,'Основной лист'!$D:$D,'Расчет эффективности'!$D97,'Основной лист'!$J:$J,'Расчет эффективности'!$C97)*$E$11*$G97</f>
        <v>0</v>
      </c>
      <c r="AN97" s="41">
        <f>SUMIFS('Основной лист'!AW:AW,'Основной лист'!$D:$D,'Расчет эффективности'!$D97,'Основной лист'!$J:$J,'Расчет эффективности'!$C97)*$E$11*$G97</f>
        <v>0</v>
      </c>
      <c r="AO97" s="41">
        <f>SUMIFS('Основной лист'!AX:AX,'Основной лист'!$D:$D,'Расчет эффективности'!$D97,'Основной лист'!$J:$J,'Расчет эффективности'!$C97)*$E$11*$G97</f>
        <v>0</v>
      </c>
      <c r="AP97" s="41">
        <f>SUMIFS('Основной лист'!AY:AY,'Основной лист'!$D:$D,'Расчет эффективности'!$D97,'Основной лист'!$J:$J,'Расчет эффективности'!$C97)*$E$11*$G97</f>
        <v>0</v>
      </c>
      <c r="AQ97" s="41">
        <f>SUMIFS('Основной лист'!AZ:AZ,'Основной лист'!$D:$D,'Расчет эффективности'!$D97,'Основной лист'!$J:$J,'Расчет эффективности'!$C97)*$E$11*$G97</f>
        <v>0</v>
      </c>
      <c r="AR97" s="41"/>
      <c r="AS97" s="402">
        <f t="shared" si="4"/>
        <v>0</v>
      </c>
    </row>
    <row r="98" spans="2:45" outlineLevel="1">
      <c r="C98" t="str">
        <f t="shared" si="18"/>
        <v/>
      </c>
      <c r="D98" t="str">
        <f t="array" ref="D98">IFERROR(INDEX('Основной лист'!$D$2:$D$479, MATCH(0, COUNTIF($D$84:D97,'Основной лист'!$D$2:$D$479), 0)), "")</f>
        <v/>
      </c>
      <c r="E98" s="4" t="str">
        <f t="shared" si="15"/>
        <v>млн руб.</v>
      </c>
      <c r="G98" s="4">
        <f t="shared" si="17"/>
        <v>0</v>
      </c>
      <c r="I98" s="41">
        <f>SUMIFS('Основной лист'!R:R,'Основной лист'!$D:$D,'Расчет эффективности'!$D98,'Основной лист'!$J:$J,'Расчет эффективности'!$C98)*$E$11*$G98</f>
        <v>0</v>
      </c>
      <c r="J98" s="41">
        <f>SUMIFS('Основной лист'!S:S,'Основной лист'!$D:$D,'Расчет эффективности'!$D98,'Основной лист'!$J:$J,'Расчет эффективности'!$C98)*$E$11*$G98</f>
        <v>0</v>
      </c>
      <c r="K98" s="41">
        <f>SUMIFS('Основной лист'!T:T,'Основной лист'!$D:$D,'Расчет эффективности'!$D98,'Основной лист'!$J:$J,'Расчет эффективности'!$C98)*$E$11*$G98</f>
        <v>0</v>
      </c>
      <c r="L98" s="41">
        <f>SUMIFS('Основной лист'!U:U,'Основной лист'!$D:$D,'Расчет эффективности'!$D98,'Основной лист'!$J:$J,'Расчет эффективности'!$C98)*$E$11*$G98</f>
        <v>0</v>
      </c>
      <c r="M98" s="41">
        <f>SUMIFS('Основной лист'!V:V,'Основной лист'!$D:$D,'Расчет эффективности'!$D98,'Основной лист'!$J:$J,'Расчет эффективности'!$C98)*$E$11*$G98</f>
        <v>0</v>
      </c>
      <c r="N98" s="41">
        <f>SUMIFS('Основной лист'!W:W,'Основной лист'!$D:$D,'Расчет эффективности'!$D98,'Основной лист'!$J:$J,'Расчет эффективности'!$C98)*$E$11*$G98</f>
        <v>0</v>
      </c>
      <c r="O98" s="41">
        <f>SUMIFS('Основной лист'!X:X,'Основной лист'!$D:$D,'Расчет эффективности'!$D98,'Основной лист'!$J:$J,'Расчет эффективности'!$C98)*$E$11*$G98</f>
        <v>0</v>
      </c>
      <c r="P98" s="41">
        <f>SUMIFS('Основной лист'!Y:Y,'Основной лист'!$D:$D,'Расчет эффективности'!$D98,'Основной лист'!$J:$J,'Расчет эффективности'!$C98)*$E$11*$G98</f>
        <v>0</v>
      </c>
      <c r="Q98" s="41">
        <f>SUMIFS('Основной лист'!Z:Z,'Основной лист'!$D:$D,'Расчет эффективности'!$D98,'Основной лист'!$J:$J,'Расчет эффективности'!$C98)*$E$11*$G98</f>
        <v>0</v>
      </c>
      <c r="R98" s="41">
        <f>SUMIFS('Основной лист'!AA:AA,'Основной лист'!$D:$D,'Расчет эффективности'!$D98,'Основной лист'!$J:$J,'Расчет эффективности'!$C98)*$E$11*$G98</f>
        <v>0</v>
      </c>
      <c r="S98" s="41">
        <f>SUMIFS('Основной лист'!AB:AB,'Основной лист'!$D:$D,'Расчет эффективности'!$D98,'Основной лист'!$J:$J,'Расчет эффективности'!$C98)*$E$11*$G98</f>
        <v>0</v>
      </c>
      <c r="T98" s="41">
        <f>SUMIFS('Основной лист'!AC:AC,'Основной лист'!$D:$D,'Расчет эффективности'!$D98,'Основной лист'!$J:$J,'Расчет эффективности'!$C98)*$E$11*$G98</f>
        <v>0</v>
      </c>
      <c r="U98" s="41">
        <f>SUMIFS('Основной лист'!AD:AD,'Основной лист'!$D:$D,'Расчет эффективности'!$D98,'Основной лист'!$J:$J,'Расчет эффективности'!$C98)*$E$11*$G98</f>
        <v>0</v>
      </c>
      <c r="V98" s="41">
        <f>SUMIFS('Основной лист'!AE:AE,'Основной лист'!$D:$D,'Расчет эффективности'!$D98,'Основной лист'!$J:$J,'Расчет эффективности'!$C98)*$E$11*$G98</f>
        <v>0</v>
      </c>
      <c r="W98" s="41">
        <f>SUMIFS('Основной лист'!AF:AF,'Основной лист'!$D:$D,'Расчет эффективности'!$D98,'Основной лист'!$J:$J,'Расчет эффективности'!$C98)*$E$11*$G98</f>
        <v>0</v>
      </c>
      <c r="X98" s="41">
        <f>SUMIFS('Основной лист'!AG:AG,'Основной лист'!$D:$D,'Расчет эффективности'!$D98,'Основной лист'!$J:$J,'Расчет эффективности'!$C98)*$E$11*$G98</f>
        <v>0</v>
      </c>
      <c r="Y98" s="41">
        <f>SUMIFS('Основной лист'!AH:AH,'Основной лист'!$D:$D,'Расчет эффективности'!$D98,'Основной лист'!$J:$J,'Расчет эффективности'!$C98)*$E$11*$G98</f>
        <v>0</v>
      </c>
      <c r="Z98" s="41">
        <f>SUMIFS('Основной лист'!AI:AI,'Основной лист'!$D:$D,'Расчет эффективности'!$D98,'Основной лист'!$J:$J,'Расчет эффективности'!$C98)*$E$11*$G98</f>
        <v>0</v>
      </c>
      <c r="AA98" s="41">
        <f>SUMIFS('Основной лист'!AJ:AJ,'Основной лист'!$D:$D,'Расчет эффективности'!$D98,'Основной лист'!$J:$J,'Расчет эффективности'!$C98)*$E$11*$G98</f>
        <v>0</v>
      </c>
      <c r="AB98" s="41">
        <f>SUMIFS('Основной лист'!AK:AK,'Основной лист'!$D:$D,'Расчет эффективности'!$D98,'Основной лист'!$J:$J,'Расчет эффективности'!$C98)*$E$11*$G98</f>
        <v>0</v>
      </c>
      <c r="AC98" s="41">
        <f>SUMIFS('Основной лист'!AL:AL,'Основной лист'!$D:$D,'Расчет эффективности'!$D98,'Основной лист'!$J:$J,'Расчет эффективности'!$C98)*$E$11*$G98</f>
        <v>0</v>
      </c>
      <c r="AD98" s="41">
        <f>SUMIFS('Основной лист'!AM:AM,'Основной лист'!$D:$D,'Расчет эффективности'!$D98,'Основной лист'!$J:$J,'Расчет эффективности'!$C98)*$E$11*$G98</f>
        <v>0</v>
      </c>
      <c r="AE98" s="41">
        <f>SUMIFS('Основной лист'!AN:AN,'Основной лист'!$D:$D,'Расчет эффективности'!$D98,'Основной лист'!$J:$J,'Расчет эффективности'!$C98)*$E$11*$G98</f>
        <v>0</v>
      </c>
      <c r="AF98" s="41">
        <f>SUMIFS('Основной лист'!AO:AO,'Основной лист'!$D:$D,'Расчет эффективности'!$D98,'Основной лист'!$J:$J,'Расчет эффективности'!$C98)*$E$11*$G98</f>
        <v>0</v>
      </c>
      <c r="AG98" s="41">
        <f>SUMIFS('Основной лист'!AP:AP,'Основной лист'!$D:$D,'Расчет эффективности'!$D98,'Основной лист'!$J:$J,'Расчет эффективности'!$C98)*$E$11*$G98</f>
        <v>0</v>
      </c>
      <c r="AH98" s="41">
        <f>SUMIFS('Основной лист'!AQ:AQ,'Основной лист'!$D:$D,'Расчет эффективности'!$D98,'Основной лист'!$J:$J,'Расчет эффективности'!$C98)*$E$11*$G98</f>
        <v>0</v>
      </c>
      <c r="AI98" s="41">
        <f>SUMIFS('Основной лист'!AR:AR,'Основной лист'!$D:$D,'Расчет эффективности'!$D98,'Основной лист'!$J:$J,'Расчет эффективности'!$C98)*$E$11*$G98</f>
        <v>0</v>
      </c>
      <c r="AJ98" s="41">
        <f>SUMIFS('Основной лист'!AS:AS,'Основной лист'!$D:$D,'Расчет эффективности'!$D98,'Основной лист'!$J:$J,'Расчет эффективности'!$C98)*$E$11*$G98</f>
        <v>0</v>
      </c>
      <c r="AK98" s="41">
        <f>SUMIFS('Основной лист'!AT:AT,'Основной лист'!$D:$D,'Расчет эффективности'!$D98,'Основной лист'!$J:$J,'Расчет эффективности'!$C98)*$E$11*$G98</f>
        <v>0</v>
      </c>
      <c r="AL98" s="41">
        <f>SUMIFS('Основной лист'!AU:AU,'Основной лист'!$D:$D,'Расчет эффективности'!$D98,'Основной лист'!$J:$J,'Расчет эффективности'!$C98)*$E$11*$G98</f>
        <v>0</v>
      </c>
      <c r="AM98" s="41">
        <f>SUMIFS('Основной лист'!AV:AV,'Основной лист'!$D:$D,'Расчет эффективности'!$D98,'Основной лист'!$J:$J,'Расчет эффективности'!$C98)*$E$11*$G98</f>
        <v>0</v>
      </c>
      <c r="AN98" s="41">
        <f>SUMIFS('Основной лист'!AW:AW,'Основной лист'!$D:$D,'Расчет эффективности'!$D98,'Основной лист'!$J:$J,'Расчет эффективности'!$C98)*$E$11*$G98</f>
        <v>0</v>
      </c>
      <c r="AO98" s="41">
        <f>SUMIFS('Основной лист'!AX:AX,'Основной лист'!$D:$D,'Расчет эффективности'!$D98,'Основной лист'!$J:$J,'Расчет эффективности'!$C98)*$E$11*$G98</f>
        <v>0</v>
      </c>
      <c r="AP98" s="41">
        <f>SUMIFS('Основной лист'!AY:AY,'Основной лист'!$D:$D,'Расчет эффективности'!$D98,'Основной лист'!$J:$J,'Расчет эффективности'!$C98)*$E$11*$G98</f>
        <v>0</v>
      </c>
      <c r="AQ98" s="41">
        <f>SUMIFS('Основной лист'!AZ:AZ,'Основной лист'!$D:$D,'Расчет эффективности'!$D98,'Основной лист'!$J:$J,'Расчет эффективности'!$C98)*$E$11*$G98</f>
        <v>0</v>
      </c>
      <c r="AR98" s="41"/>
      <c r="AS98" s="402">
        <f t="shared" si="4"/>
        <v>0</v>
      </c>
    </row>
    <row r="99" spans="2:45" outlineLevel="1">
      <c r="E99" s="4"/>
      <c r="G99" s="89"/>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02">
        <f t="shared" si="4"/>
        <v>0</v>
      </c>
    </row>
    <row r="100" spans="2:45">
      <c r="B100" s="402" t="s">
        <v>1215</v>
      </c>
      <c r="C100" s="9" t="s">
        <v>8</v>
      </c>
      <c r="D100" s="94" t="s">
        <v>946</v>
      </c>
      <c r="E100" s="10" t="str">
        <f t="shared" ref="E100:E114" si="19">IF(OR(D100&lt;&gt;0, D100&lt;&gt;""),$D$11,"")</f>
        <v>млн руб.</v>
      </c>
      <c r="F100" s="9"/>
      <c r="G100" s="786"/>
      <c r="H100" s="9"/>
      <c r="I100" s="13">
        <f>SUM(I101:I114)*I130</f>
        <v>0</v>
      </c>
      <c r="J100" s="13">
        <f t="shared" ref="J100:AQ100" ca="1" si="20">SUM(J101:J114)*J130</f>
        <v>0</v>
      </c>
      <c r="K100" s="13">
        <f t="shared" ca="1" si="20"/>
        <v>0</v>
      </c>
      <c r="L100" s="13">
        <f t="shared" ca="1" si="20"/>
        <v>8.5784269999999996</v>
      </c>
      <c r="M100" s="13">
        <f t="shared" ca="1" si="20"/>
        <v>4.6000000000000005</v>
      </c>
      <c r="N100" s="13">
        <f t="shared" ca="1" si="20"/>
        <v>15.769636963493294</v>
      </c>
      <c r="O100" s="13">
        <f t="shared" ca="1" si="20"/>
        <v>36.493518309859155</v>
      </c>
      <c r="P100" s="13">
        <f t="shared" ca="1" si="20"/>
        <v>45.214900947475442</v>
      </c>
      <c r="Q100" s="13">
        <f t="shared" ca="1" si="20"/>
        <v>53.421300000000002</v>
      </c>
      <c r="R100" s="13">
        <f t="shared" ca="1" si="20"/>
        <v>28.421299999999999</v>
      </c>
      <c r="S100" s="13">
        <f t="shared" ca="1" si="20"/>
        <v>28.421299999999999</v>
      </c>
      <c r="T100" s="13">
        <f t="shared" ca="1" si="20"/>
        <v>4</v>
      </c>
      <c r="U100" s="13">
        <f t="shared" ca="1" si="20"/>
        <v>4</v>
      </c>
      <c r="V100" s="13">
        <f t="shared" ca="1" si="20"/>
        <v>0</v>
      </c>
      <c r="W100" s="13">
        <f t="shared" ca="1" si="20"/>
        <v>0</v>
      </c>
      <c r="X100" s="13">
        <f t="shared" ca="1" si="20"/>
        <v>0</v>
      </c>
      <c r="Y100" s="13">
        <f t="shared" ca="1" si="20"/>
        <v>0</v>
      </c>
      <c r="Z100" s="13">
        <f t="shared" ca="1" si="20"/>
        <v>0</v>
      </c>
      <c r="AA100" s="13">
        <f t="shared" ca="1" si="20"/>
        <v>0</v>
      </c>
      <c r="AB100" s="13">
        <f t="shared" ca="1" si="20"/>
        <v>0</v>
      </c>
      <c r="AC100" s="13">
        <f t="shared" ca="1" si="20"/>
        <v>0</v>
      </c>
      <c r="AD100" s="13">
        <f t="shared" ca="1" si="20"/>
        <v>0</v>
      </c>
      <c r="AE100" s="13">
        <f t="shared" ca="1" si="20"/>
        <v>0</v>
      </c>
      <c r="AF100" s="13">
        <f t="shared" ca="1" si="20"/>
        <v>0</v>
      </c>
      <c r="AG100" s="13">
        <f t="shared" ca="1" si="20"/>
        <v>0</v>
      </c>
      <c r="AH100" s="13">
        <f t="shared" ca="1" si="20"/>
        <v>0</v>
      </c>
      <c r="AI100" s="13">
        <f t="shared" ca="1" si="20"/>
        <v>0</v>
      </c>
      <c r="AJ100" s="13">
        <f t="shared" ca="1" si="20"/>
        <v>0</v>
      </c>
      <c r="AK100" s="13">
        <f t="shared" ca="1" si="20"/>
        <v>0</v>
      </c>
      <c r="AL100" s="13">
        <f t="shared" ca="1" si="20"/>
        <v>0</v>
      </c>
      <c r="AM100" s="13">
        <f t="shared" ca="1" si="20"/>
        <v>0</v>
      </c>
      <c r="AN100" s="13">
        <f t="shared" ca="1" si="20"/>
        <v>0</v>
      </c>
      <c r="AO100" s="13">
        <f t="shared" ca="1" si="20"/>
        <v>0</v>
      </c>
      <c r="AP100" s="13">
        <f t="shared" ca="1" si="20"/>
        <v>0</v>
      </c>
      <c r="AQ100" s="13">
        <f t="shared" ca="1" si="20"/>
        <v>0</v>
      </c>
      <c r="AR100" s="41"/>
      <c r="AS100" s="402">
        <f t="shared" ca="1" si="4"/>
        <v>228.92038322082789</v>
      </c>
    </row>
    <row r="101" spans="2:45" outlineLevel="1">
      <c r="C101" t="str">
        <f>IF(D101&lt;&gt;0,C100,"")</f>
        <v>OPEX</v>
      </c>
      <c r="D101" t="str">
        <f t="array" ref="D101">IFERROR(INDEX('Основной лист'!$D$2:$D$479, MATCH(0, COUNTIF($D$100:D100,'Основной лист'!$D$2:$D$479), 0)), "")</f>
        <v>Openbox</v>
      </c>
      <c r="E101" s="4" t="str">
        <f t="shared" si="19"/>
        <v>млн руб.</v>
      </c>
      <c r="G101" s="4">
        <f t="shared" ref="G101:G114" si="21">IFERROR(VLOOKUP(D101,$C$17:$D$23,2,FALSE),0)</f>
        <v>1</v>
      </c>
      <c r="I101" s="41">
        <f>SUMIFS('Основной лист'!R:R,'Основной лист'!$D:$D,'Расчет эффективности'!$D101,'Основной лист'!$J:$J,'Расчет эффективности'!$C101)*$E$11*$G101</f>
        <v>0</v>
      </c>
      <c r="J101" s="41">
        <f ca="1">SUMIFS('Основной лист'!S:S,'Основной лист'!$D:$D,'Расчет эффективности'!$D101,'Основной лист'!$J:$J,'Расчет эффективности'!$C101)*$E$11*$G101</f>
        <v>0</v>
      </c>
      <c r="K101" s="41">
        <f ca="1">SUMIFS('Основной лист'!T:T,'Основной лист'!$D:$D,'Расчет эффективности'!$D101,'Основной лист'!$J:$J,'Расчет эффективности'!$C101)*$E$11*$G101</f>
        <v>0</v>
      </c>
      <c r="L101" s="41">
        <f ca="1">SUMIFS('Основной лист'!U:U,'Основной лист'!$D:$D,'Расчет эффективности'!$D101,'Основной лист'!$J:$J,'Расчет эффективности'!$C101)*$E$11*$G101</f>
        <v>0</v>
      </c>
      <c r="M101" s="41">
        <f ca="1">SUMIFS('Основной лист'!V:V,'Основной лист'!$D:$D,'Расчет эффективности'!$D101,'Основной лист'!$J:$J,'Расчет эффективности'!$C101)*$E$11*$G101</f>
        <v>0</v>
      </c>
      <c r="N101" s="41">
        <f ca="1">SUMIFS('Основной лист'!W:W,'Основной лист'!$D:$D,'Расчет эффективности'!$D101,'Основной лист'!$J:$J,'Расчет эффективности'!$C101)*$E$11*$G101</f>
        <v>0.73987911349329516</v>
      </c>
      <c r="O101" s="41">
        <f ca="1">SUMIFS('Основной лист'!X:X,'Основной лист'!$D:$D,'Расчет эффективности'!$D101,'Основной лист'!$J:$J,'Расчет эффективности'!$C101)*$E$11*$G101</f>
        <v>10.613518309859156</v>
      </c>
      <c r="P101" s="41">
        <f ca="1">SUMIFS('Основной лист'!Y:Y,'Основной лист'!$D:$D,'Расчет эффективности'!$D101,'Основной лист'!$J:$J,'Расчет эффективности'!$C101)*$E$11*$G101</f>
        <v>14.293600947475444</v>
      </c>
      <c r="Q101" s="41">
        <f ca="1">SUMIFS('Основной лист'!Z:Z,'Основной лист'!$D:$D,'Расчет эффективности'!$D101,'Основной лист'!$J:$J,'Расчет эффективности'!$C101)*$E$11*$G101</f>
        <v>22.5</v>
      </c>
      <c r="R101" s="41">
        <f ca="1">SUMIFS('Основной лист'!AA:AA,'Основной лист'!$D:$D,'Расчет эффективности'!$D101,'Основной лист'!$J:$J,'Расчет эффективности'!$C101)*$E$11*$G101</f>
        <v>0</v>
      </c>
      <c r="S101" s="41">
        <f ca="1">SUMIFS('Основной лист'!AB:AB,'Основной лист'!$D:$D,'Расчет эффективности'!$D101,'Основной лист'!$J:$J,'Расчет эффективности'!$C101)*$E$11*$G101</f>
        <v>0</v>
      </c>
      <c r="T101" s="41">
        <f ca="1">SUMIFS('Основной лист'!AC:AC,'Основной лист'!$D:$D,'Расчет эффективности'!$D101,'Основной лист'!$J:$J,'Расчет эффективности'!$C101)*$E$11*$G101</f>
        <v>0</v>
      </c>
      <c r="U101" s="41">
        <f ca="1">SUMIFS('Основной лист'!AD:AD,'Основной лист'!$D:$D,'Расчет эффективности'!$D101,'Основной лист'!$J:$J,'Расчет эффективности'!$C101)*$E$11*$G101</f>
        <v>0</v>
      </c>
      <c r="V101" s="41">
        <f ca="1">SUMIFS('Основной лист'!AE:AE,'Основной лист'!$D:$D,'Расчет эффективности'!$D101,'Основной лист'!$J:$J,'Расчет эффективности'!$C101)*$E$11*$G101</f>
        <v>0</v>
      </c>
      <c r="W101" s="41">
        <f ca="1">SUMIFS('Основной лист'!AF:AF,'Основной лист'!$D:$D,'Расчет эффективности'!$D101,'Основной лист'!$J:$J,'Расчет эффективности'!$C101)*$E$11*$G101</f>
        <v>0</v>
      </c>
      <c r="X101" s="41">
        <f ca="1">SUMIFS('Основной лист'!AG:AG,'Основной лист'!$D:$D,'Расчет эффективности'!$D101,'Основной лист'!$J:$J,'Расчет эффективности'!$C101)*$E$11*$G101</f>
        <v>0</v>
      </c>
      <c r="Y101" s="41">
        <f ca="1">SUMIFS('Основной лист'!AH:AH,'Основной лист'!$D:$D,'Расчет эффективности'!$D101,'Основной лист'!$J:$J,'Расчет эффективности'!$C101)*$E$11*$G101</f>
        <v>0</v>
      </c>
      <c r="Z101" s="41">
        <f ca="1">SUMIFS('Основной лист'!AI:AI,'Основной лист'!$D:$D,'Расчет эффективности'!$D101,'Основной лист'!$J:$J,'Расчет эффективности'!$C101)*$E$11*$G101</f>
        <v>0</v>
      </c>
      <c r="AA101" s="41">
        <f ca="1">SUMIFS('Основной лист'!AJ:AJ,'Основной лист'!$D:$D,'Расчет эффективности'!$D101,'Основной лист'!$J:$J,'Расчет эффективности'!$C101)*$E$11*$G101</f>
        <v>0</v>
      </c>
      <c r="AB101" s="41">
        <f ca="1">SUMIFS('Основной лист'!AK:AK,'Основной лист'!$D:$D,'Расчет эффективности'!$D101,'Основной лист'!$J:$J,'Расчет эффективности'!$C101)*$E$11*$G101</f>
        <v>0</v>
      </c>
      <c r="AC101" s="41">
        <f ca="1">SUMIFS('Основной лист'!AL:AL,'Основной лист'!$D:$D,'Расчет эффективности'!$D101,'Основной лист'!$J:$J,'Расчет эффективности'!$C101)*$E$11*$G101</f>
        <v>0</v>
      </c>
      <c r="AD101" s="41">
        <f ca="1">SUMIFS('Основной лист'!AM:AM,'Основной лист'!$D:$D,'Расчет эффективности'!$D101,'Основной лист'!$J:$J,'Расчет эффективности'!$C101)*$E$11*$G101</f>
        <v>0</v>
      </c>
      <c r="AE101" s="41">
        <f ca="1">SUMIFS('Основной лист'!AN:AN,'Основной лист'!$D:$D,'Расчет эффективности'!$D101,'Основной лист'!$J:$J,'Расчет эффективности'!$C101)*$E$11*$G101</f>
        <v>0</v>
      </c>
      <c r="AF101" s="41">
        <f ca="1">SUMIFS('Основной лист'!AO:AO,'Основной лист'!$D:$D,'Расчет эффективности'!$D101,'Основной лист'!$J:$J,'Расчет эффективности'!$C101)*$E$11*$G101</f>
        <v>0</v>
      </c>
      <c r="AG101" s="41">
        <f ca="1">SUMIFS('Основной лист'!AP:AP,'Основной лист'!$D:$D,'Расчет эффективности'!$D101,'Основной лист'!$J:$J,'Расчет эффективности'!$C101)*$E$11*$G101</f>
        <v>0</v>
      </c>
      <c r="AH101" s="41">
        <f ca="1">SUMIFS('Основной лист'!AQ:AQ,'Основной лист'!$D:$D,'Расчет эффективности'!$D101,'Основной лист'!$J:$J,'Расчет эффективности'!$C101)*$E$11*$G101</f>
        <v>0</v>
      </c>
      <c r="AI101" s="41">
        <f ca="1">SUMIFS('Основной лист'!AR:AR,'Основной лист'!$D:$D,'Расчет эффективности'!$D101,'Основной лист'!$J:$J,'Расчет эффективности'!$C101)*$E$11*$G101</f>
        <v>0</v>
      </c>
      <c r="AJ101" s="41">
        <f ca="1">SUMIFS('Основной лист'!AS:AS,'Основной лист'!$D:$D,'Расчет эффективности'!$D101,'Основной лист'!$J:$J,'Расчет эффективности'!$C101)*$E$11*$G101</f>
        <v>0</v>
      </c>
      <c r="AK101" s="41">
        <f ca="1">SUMIFS('Основной лист'!AT:AT,'Основной лист'!$D:$D,'Расчет эффективности'!$D101,'Основной лист'!$J:$J,'Расчет эффективности'!$C101)*$E$11*$G101</f>
        <v>0</v>
      </c>
      <c r="AL101" s="41">
        <f ca="1">SUMIFS('Основной лист'!AU:AU,'Основной лист'!$D:$D,'Расчет эффективности'!$D101,'Основной лист'!$J:$J,'Расчет эффективности'!$C101)*$E$11*$G101</f>
        <v>0</v>
      </c>
      <c r="AM101" s="41">
        <f ca="1">SUMIFS('Основной лист'!AV:AV,'Основной лист'!$D:$D,'Расчет эффективности'!$D101,'Основной лист'!$J:$J,'Расчет эффективности'!$C101)*$E$11*$G101</f>
        <v>0</v>
      </c>
      <c r="AN101" s="41">
        <f ca="1">SUMIFS('Основной лист'!AW:AW,'Основной лист'!$D:$D,'Расчет эффективности'!$D101,'Основной лист'!$J:$J,'Расчет эффективности'!$C101)*$E$11*$G101</f>
        <v>0</v>
      </c>
      <c r="AO101" s="41">
        <f ca="1">SUMIFS('Основной лист'!AX:AX,'Основной лист'!$D:$D,'Расчет эффективности'!$D101,'Основной лист'!$J:$J,'Расчет эффективности'!$C101)*$E$11*$G101</f>
        <v>0</v>
      </c>
      <c r="AP101" s="41">
        <f ca="1">SUMIFS('Основной лист'!AY:AY,'Основной лист'!$D:$D,'Расчет эффективности'!$D101,'Основной лист'!$J:$J,'Расчет эффективности'!$C101)*$E$11*$G101</f>
        <v>0</v>
      </c>
      <c r="AQ101" s="41">
        <f ca="1">SUMIFS('Основной лист'!AZ:AZ,'Основной лист'!$D:$D,'Расчет эффективности'!$D101,'Основной лист'!$J:$J,'Расчет эффективности'!$C101)*$E$11*$G101</f>
        <v>0</v>
      </c>
      <c r="AR101" s="41"/>
      <c r="AS101" s="402">
        <f t="shared" ca="1" si="4"/>
        <v>48.146998370827895</v>
      </c>
    </row>
    <row r="102" spans="2:45" outlineLevel="1">
      <c r="C102" t="str">
        <f t="shared" ref="C102:C114" si="22">IF(D102&lt;&gt;0,C101,"")</f>
        <v>OPEX</v>
      </c>
      <c r="D102" t="str">
        <f t="array" ref="D102">IFERROR(INDEX('Основной лист'!$D$2:$D$479, MATCH(0, COUNTIF($D$100:D101,'Основной лист'!$D$2:$D$479), 0)), "")</f>
        <v>АТЛАС 2</v>
      </c>
      <c r="E102" s="4" t="str">
        <f t="shared" si="19"/>
        <v>млн руб.</v>
      </c>
      <c r="G102" s="4">
        <f t="shared" si="21"/>
        <v>1</v>
      </c>
      <c r="I102" s="41">
        <f>SUMIFS('Основной лист'!R:R,'Основной лист'!$D:$D,'Расчет эффективности'!$D102,'Основной лист'!$J:$J,'Расчет эффективности'!$C102)*$E$11*$G102</f>
        <v>0</v>
      </c>
      <c r="J102" s="41">
        <f ca="1">SUMIFS('Основной лист'!S:S,'Основной лист'!$D:$D,'Расчет эффективности'!$D102,'Основной лист'!$J:$J,'Расчет эффективности'!$C102)*$E$11*$G102</f>
        <v>0</v>
      </c>
      <c r="K102" s="41">
        <f ca="1">SUMIFS('Основной лист'!T:T,'Основной лист'!$D:$D,'Расчет эффективности'!$D102,'Основной лист'!$J:$J,'Расчет эффективности'!$C102)*$E$11*$G102</f>
        <v>0</v>
      </c>
      <c r="L102" s="41">
        <f ca="1">SUMIFS('Основной лист'!U:U,'Основной лист'!$D:$D,'Расчет эффективности'!$D102,'Основной лист'!$J:$J,'Расчет эффективности'!$C102)*$E$11*$G102</f>
        <v>0</v>
      </c>
      <c r="M102" s="41">
        <f ca="1">SUMIFS('Основной лист'!V:V,'Основной лист'!$D:$D,'Расчет эффективности'!$D102,'Основной лист'!$J:$J,'Расчет эффективности'!$C102)*$E$11*$G102</f>
        <v>0</v>
      </c>
      <c r="N102" s="41">
        <f ca="1">SUMIFS('Основной лист'!W:W,'Основной лист'!$D:$D,'Расчет эффективности'!$D102,'Основной лист'!$J:$J,'Расчет эффективности'!$C102)*$E$11*$G102</f>
        <v>0</v>
      </c>
      <c r="O102" s="41">
        <f ca="1">SUMIFS('Основной лист'!X:X,'Основной лист'!$D:$D,'Расчет эффективности'!$D102,'Основной лист'!$J:$J,'Расчет эффективности'!$C102)*$E$11*$G102</f>
        <v>0</v>
      </c>
      <c r="P102" s="41">
        <f ca="1">SUMIFS('Основной лист'!Y:Y,'Основной лист'!$D:$D,'Расчет эффективности'!$D102,'Основной лист'!$J:$J,'Расчет эффективности'!$C102)*$E$11*$G102</f>
        <v>0</v>
      </c>
      <c r="Q102" s="41">
        <f ca="1">SUMIFS('Основной лист'!Z:Z,'Основной лист'!$D:$D,'Расчет эффективности'!$D102,'Основной лист'!$J:$J,'Расчет эффективности'!$C102)*$E$11*$G102</f>
        <v>0</v>
      </c>
      <c r="R102" s="41">
        <f ca="1">SUMIFS('Основной лист'!AA:AA,'Основной лист'!$D:$D,'Расчет эффективности'!$D102,'Основной лист'!$J:$J,'Расчет эффективности'!$C102)*$E$11*$G102</f>
        <v>0</v>
      </c>
      <c r="S102" s="41">
        <f ca="1">SUMIFS('Основной лист'!AB:AB,'Основной лист'!$D:$D,'Расчет эффективности'!$D102,'Основной лист'!$J:$J,'Расчет эффективности'!$C102)*$E$11*$G102</f>
        <v>0</v>
      </c>
      <c r="T102" s="41">
        <f ca="1">SUMIFS('Основной лист'!AC:AC,'Основной лист'!$D:$D,'Расчет эффективности'!$D102,'Основной лист'!$J:$J,'Расчет эффективности'!$C102)*$E$11*$G102</f>
        <v>0</v>
      </c>
      <c r="U102" s="41">
        <f ca="1">SUMIFS('Основной лист'!AD:AD,'Основной лист'!$D:$D,'Расчет эффективности'!$D102,'Основной лист'!$J:$J,'Расчет эффективности'!$C102)*$E$11*$G102</f>
        <v>0</v>
      </c>
      <c r="V102" s="41">
        <f ca="1">SUMIFS('Основной лист'!AE:AE,'Основной лист'!$D:$D,'Расчет эффективности'!$D102,'Основной лист'!$J:$J,'Расчет эффективности'!$C102)*$E$11*$G102</f>
        <v>0</v>
      </c>
      <c r="W102" s="41">
        <f ca="1">SUMIFS('Основной лист'!AF:AF,'Основной лист'!$D:$D,'Расчет эффективности'!$D102,'Основной лист'!$J:$J,'Расчет эффективности'!$C102)*$E$11*$G102</f>
        <v>0</v>
      </c>
      <c r="X102" s="41">
        <f ca="1">SUMIFS('Основной лист'!AG:AG,'Основной лист'!$D:$D,'Расчет эффективности'!$D102,'Основной лист'!$J:$J,'Расчет эффективности'!$C102)*$E$11*$G102</f>
        <v>0</v>
      </c>
      <c r="Y102" s="41">
        <f ca="1">SUMIFS('Основной лист'!AH:AH,'Основной лист'!$D:$D,'Расчет эффективности'!$D102,'Основной лист'!$J:$J,'Расчет эффективности'!$C102)*$E$11*$G102</f>
        <v>0</v>
      </c>
      <c r="Z102" s="41">
        <f ca="1">SUMIFS('Основной лист'!AI:AI,'Основной лист'!$D:$D,'Расчет эффективности'!$D102,'Основной лист'!$J:$J,'Расчет эффективности'!$C102)*$E$11*$G102</f>
        <v>0</v>
      </c>
      <c r="AA102" s="41">
        <f ca="1">SUMIFS('Основной лист'!AJ:AJ,'Основной лист'!$D:$D,'Расчет эффективности'!$D102,'Основной лист'!$J:$J,'Расчет эффективности'!$C102)*$E$11*$G102</f>
        <v>0</v>
      </c>
      <c r="AB102" s="41">
        <f ca="1">SUMIFS('Основной лист'!AK:AK,'Основной лист'!$D:$D,'Расчет эффективности'!$D102,'Основной лист'!$J:$J,'Расчет эффективности'!$C102)*$E$11*$G102</f>
        <v>0</v>
      </c>
      <c r="AC102" s="41">
        <f ca="1">SUMIFS('Основной лист'!AL:AL,'Основной лист'!$D:$D,'Расчет эффективности'!$D102,'Основной лист'!$J:$J,'Расчет эффективности'!$C102)*$E$11*$G102</f>
        <v>0</v>
      </c>
      <c r="AD102" s="41">
        <f ca="1">SUMIFS('Основной лист'!AM:AM,'Основной лист'!$D:$D,'Расчет эффективности'!$D102,'Основной лист'!$J:$J,'Расчет эффективности'!$C102)*$E$11*$G102</f>
        <v>0</v>
      </c>
      <c r="AE102" s="41">
        <f ca="1">SUMIFS('Основной лист'!AN:AN,'Основной лист'!$D:$D,'Расчет эффективности'!$D102,'Основной лист'!$J:$J,'Расчет эффективности'!$C102)*$E$11*$G102</f>
        <v>0</v>
      </c>
      <c r="AF102" s="41">
        <f ca="1">SUMIFS('Основной лист'!AO:AO,'Основной лист'!$D:$D,'Расчет эффективности'!$D102,'Основной лист'!$J:$J,'Расчет эффективности'!$C102)*$E$11*$G102</f>
        <v>0</v>
      </c>
      <c r="AG102" s="41">
        <f ca="1">SUMIFS('Основной лист'!AP:AP,'Основной лист'!$D:$D,'Расчет эффективности'!$D102,'Основной лист'!$J:$J,'Расчет эффективности'!$C102)*$E$11*$G102</f>
        <v>0</v>
      </c>
      <c r="AH102" s="41">
        <f ca="1">SUMIFS('Основной лист'!AQ:AQ,'Основной лист'!$D:$D,'Расчет эффективности'!$D102,'Основной лист'!$J:$J,'Расчет эффективности'!$C102)*$E$11*$G102</f>
        <v>0</v>
      </c>
      <c r="AI102" s="41">
        <f ca="1">SUMIFS('Основной лист'!AR:AR,'Основной лист'!$D:$D,'Расчет эффективности'!$D102,'Основной лист'!$J:$J,'Расчет эффективности'!$C102)*$E$11*$G102</f>
        <v>0</v>
      </c>
      <c r="AJ102" s="41">
        <f ca="1">SUMIFS('Основной лист'!AS:AS,'Основной лист'!$D:$D,'Расчет эффективности'!$D102,'Основной лист'!$J:$J,'Расчет эффективности'!$C102)*$E$11*$G102</f>
        <v>0</v>
      </c>
      <c r="AK102" s="41">
        <f ca="1">SUMIFS('Основной лист'!AT:AT,'Основной лист'!$D:$D,'Расчет эффективности'!$D102,'Основной лист'!$J:$J,'Расчет эффективности'!$C102)*$E$11*$G102</f>
        <v>0</v>
      </c>
      <c r="AL102" s="41">
        <f ca="1">SUMIFS('Основной лист'!AU:AU,'Основной лист'!$D:$D,'Расчет эффективности'!$D102,'Основной лист'!$J:$J,'Расчет эффективности'!$C102)*$E$11*$G102</f>
        <v>0</v>
      </c>
      <c r="AM102" s="41">
        <f ca="1">SUMIFS('Основной лист'!AV:AV,'Основной лист'!$D:$D,'Расчет эффективности'!$D102,'Основной лист'!$J:$J,'Расчет эффективности'!$C102)*$E$11*$G102</f>
        <v>0</v>
      </c>
      <c r="AN102" s="41">
        <f ca="1">SUMIFS('Основной лист'!AW:AW,'Основной лист'!$D:$D,'Расчет эффективности'!$D102,'Основной лист'!$J:$J,'Расчет эффективности'!$C102)*$E$11*$G102</f>
        <v>0</v>
      </c>
      <c r="AO102" s="41">
        <f ca="1">SUMIFS('Основной лист'!AX:AX,'Основной лист'!$D:$D,'Расчет эффективности'!$D102,'Основной лист'!$J:$J,'Расчет эффективности'!$C102)*$E$11*$G102</f>
        <v>0</v>
      </c>
      <c r="AP102" s="41">
        <f ca="1">SUMIFS('Основной лист'!AY:AY,'Основной лист'!$D:$D,'Расчет эффективности'!$D102,'Основной лист'!$J:$J,'Расчет эффективности'!$C102)*$E$11*$G102</f>
        <v>0</v>
      </c>
      <c r="AQ102" s="41">
        <f ca="1">SUMIFS('Основной лист'!AZ:AZ,'Основной лист'!$D:$D,'Расчет эффективности'!$D102,'Основной лист'!$J:$J,'Расчет эффективности'!$C102)*$E$11*$G102</f>
        <v>0</v>
      </c>
      <c r="AR102" s="41"/>
      <c r="AS102" s="402">
        <f t="shared" ca="1" si="4"/>
        <v>0</v>
      </c>
    </row>
    <row r="103" spans="2:45" outlineLevel="1">
      <c r="C103" t="str">
        <f t="shared" si="22"/>
        <v>OPEX</v>
      </c>
      <c r="D103" t="str">
        <f t="array" ref="D103">IFERROR(INDEX('Основной лист'!$D$2:$D$479, MATCH(0, COUNTIF($D$100:D102,'Основной лист'!$D$2:$D$479), 0)), "")</f>
        <v>Внедрение инструмента для проведения бенчмаркинга БРД</v>
      </c>
      <c r="E103" s="4" t="str">
        <f t="shared" si="19"/>
        <v>млн руб.</v>
      </c>
      <c r="G103" s="4">
        <f t="shared" si="21"/>
        <v>1</v>
      </c>
      <c r="I103" s="41">
        <f>SUMIFS('Основной лист'!R:R,'Основной лист'!$D:$D,'Расчет эффективности'!$D103,'Основной лист'!$J:$J,'Расчет эффективности'!$C103)*$E$11*$G103</f>
        <v>0</v>
      </c>
      <c r="J103" s="41">
        <f ca="1">SUMIFS('Основной лист'!S:S,'Основной лист'!$D:$D,'Расчет эффективности'!$D103,'Основной лист'!$J:$J,'Расчет эффективности'!$C103)*$E$11*$G103</f>
        <v>0</v>
      </c>
      <c r="K103" s="41">
        <f ca="1">SUMIFS('Основной лист'!T:T,'Основной лист'!$D:$D,'Расчет эффективности'!$D103,'Основной лист'!$J:$J,'Расчет эффективности'!$C103)*$E$11*$G103</f>
        <v>0</v>
      </c>
      <c r="L103" s="41">
        <f ca="1">SUMIFS('Основной лист'!U:U,'Основной лист'!$D:$D,'Расчет эффективности'!$D103,'Основной лист'!$J:$J,'Расчет эффективности'!$C103)*$E$11*$G103</f>
        <v>8.5784269999999996</v>
      </c>
      <c r="M103" s="41">
        <f ca="1">SUMIFS('Основной лист'!V:V,'Основной лист'!$D:$D,'Расчет эффективности'!$D103,'Основной лист'!$J:$J,'Расчет эффективности'!$C103)*$E$11*$G103</f>
        <v>4.6000000000000005</v>
      </c>
      <c r="N103" s="41">
        <f ca="1">SUMIFS('Основной лист'!W:W,'Основной лист'!$D:$D,'Расчет эффективности'!$D103,'Основной лист'!$J:$J,'Расчет эффективности'!$C103)*$E$11*$G103</f>
        <v>0</v>
      </c>
      <c r="O103" s="41">
        <f ca="1">SUMIFS('Основной лист'!X:X,'Основной лист'!$D:$D,'Расчет эффективности'!$D103,'Основной лист'!$J:$J,'Расчет эффективности'!$C103)*$E$11*$G103</f>
        <v>0.9</v>
      </c>
      <c r="P103" s="41">
        <f ca="1">SUMIFS('Основной лист'!Y:Y,'Основной лист'!$D:$D,'Расчет эффективности'!$D103,'Основной лист'!$J:$J,'Расчет эффективности'!$C103)*$E$11*$G103</f>
        <v>24.421299999999999</v>
      </c>
      <c r="Q103" s="41">
        <f ca="1">SUMIFS('Основной лист'!Z:Z,'Основной лист'!$D:$D,'Расчет эффективности'!$D103,'Основной лист'!$J:$J,'Расчет эффективности'!$C103)*$E$11*$G103</f>
        <v>24.421299999999999</v>
      </c>
      <c r="R103" s="41">
        <f ca="1">SUMIFS('Основной лист'!AA:AA,'Основной лист'!$D:$D,'Расчет эффективности'!$D103,'Основной лист'!$J:$J,'Расчет эффективности'!$C103)*$E$11*$G103</f>
        <v>24.421299999999999</v>
      </c>
      <c r="S103" s="41">
        <f ca="1">SUMIFS('Основной лист'!AB:AB,'Основной лист'!$D:$D,'Расчет эффективности'!$D103,'Основной лист'!$J:$J,'Расчет эффективности'!$C103)*$E$11*$G103</f>
        <v>24.421299999999999</v>
      </c>
      <c r="T103" s="41">
        <f ca="1">SUMIFS('Основной лист'!AC:AC,'Основной лист'!$D:$D,'Расчет эффективности'!$D103,'Основной лист'!$J:$J,'Расчет эффективности'!$C103)*$E$11*$G103</f>
        <v>0</v>
      </c>
      <c r="U103" s="41">
        <f ca="1">SUMIFS('Основной лист'!AD:AD,'Основной лист'!$D:$D,'Расчет эффективности'!$D103,'Основной лист'!$J:$J,'Расчет эффективности'!$C103)*$E$11*$G103</f>
        <v>0</v>
      </c>
      <c r="V103" s="41">
        <f ca="1">SUMIFS('Основной лист'!AE:AE,'Основной лист'!$D:$D,'Расчет эффективности'!$D103,'Основной лист'!$J:$J,'Расчет эффективности'!$C103)*$E$11*$G103</f>
        <v>0</v>
      </c>
      <c r="W103" s="41">
        <f ca="1">SUMIFS('Основной лист'!AF:AF,'Основной лист'!$D:$D,'Расчет эффективности'!$D103,'Основной лист'!$J:$J,'Расчет эффективности'!$C103)*$E$11*$G103</f>
        <v>0</v>
      </c>
      <c r="X103" s="41">
        <f ca="1">SUMIFS('Основной лист'!AG:AG,'Основной лист'!$D:$D,'Расчет эффективности'!$D103,'Основной лист'!$J:$J,'Расчет эффективности'!$C103)*$E$11*$G103</f>
        <v>0</v>
      </c>
      <c r="Y103" s="41">
        <f ca="1">SUMIFS('Основной лист'!AH:AH,'Основной лист'!$D:$D,'Расчет эффективности'!$D103,'Основной лист'!$J:$J,'Расчет эффективности'!$C103)*$E$11*$G103</f>
        <v>0</v>
      </c>
      <c r="Z103" s="41">
        <f ca="1">SUMIFS('Основной лист'!AI:AI,'Основной лист'!$D:$D,'Расчет эффективности'!$D103,'Основной лист'!$J:$J,'Расчет эффективности'!$C103)*$E$11*$G103</f>
        <v>0</v>
      </c>
      <c r="AA103" s="41">
        <f ca="1">SUMIFS('Основной лист'!AJ:AJ,'Основной лист'!$D:$D,'Расчет эффективности'!$D103,'Основной лист'!$J:$J,'Расчет эффективности'!$C103)*$E$11*$G103</f>
        <v>0</v>
      </c>
      <c r="AB103" s="41">
        <f ca="1">SUMIFS('Основной лист'!AK:AK,'Основной лист'!$D:$D,'Расчет эффективности'!$D103,'Основной лист'!$J:$J,'Расчет эффективности'!$C103)*$E$11*$G103</f>
        <v>0</v>
      </c>
      <c r="AC103" s="41">
        <f ca="1">SUMIFS('Основной лист'!AL:AL,'Основной лист'!$D:$D,'Расчет эффективности'!$D103,'Основной лист'!$J:$J,'Расчет эффективности'!$C103)*$E$11*$G103</f>
        <v>0</v>
      </c>
      <c r="AD103" s="41">
        <f ca="1">SUMIFS('Основной лист'!AM:AM,'Основной лист'!$D:$D,'Расчет эффективности'!$D103,'Основной лист'!$J:$J,'Расчет эффективности'!$C103)*$E$11*$G103</f>
        <v>0</v>
      </c>
      <c r="AE103" s="41">
        <f ca="1">SUMIFS('Основной лист'!AN:AN,'Основной лист'!$D:$D,'Расчет эффективности'!$D103,'Основной лист'!$J:$J,'Расчет эффективности'!$C103)*$E$11*$G103</f>
        <v>0</v>
      </c>
      <c r="AF103" s="41">
        <f ca="1">SUMIFS('Основной лист'!AO:AO,'Основной лист'!$D:$D,'Расчет эффективности'!$D103,'Основной лист'!$J:$J,'Расчет эффективности'!$C103)*$E$11*$G103</f>
        <v>0</v>
      </c>
      <c r="AG103" s="41">
        <f ca="1">SUMIFS('Основной лист'!AP:AP,'Основной лист'!$D:$D,'Расчет эффективности'!$D103,'Основной лист'!$J:$J,'Расчет эффективности'!$C103)*$E$11*$G103</f>
        <v>0</v>
      </c>
      <c r="AH103" s="41">
        <f ca="1">SUMIFS('Основной лист'!AQ:AQ,'Основной лист'!$D:$D,'Расчет эффективности'!$D103,'Основной лист'!$J:$J,'Расчет эффективности'!$C103)*$E$11*$G103</f>
        <v>0</v>
      </c>
      <c r="AI103" s="41">
        <f ca="1">SUMIFS('Основной лист'!AR:AR,'Основной лист'!$D:$D,'Расчет эффективности'!$D103,'Основной лист'!$J:$J,'Расчет эффективности'!$C103)*$E$11*$G103</f>
        <v>0</v>
      </c>
      <c r="AJ103" s="41">
        <f ca="1">SUMIFS('Основной лист'!AS:AS,'Основной лист'!$D:$D,'Расчет эффективности'!$D103,'Основной лист'!$J:$J,'Расчет эффективности'!$C103)*$E$11*$G103</f>
        <v>0</v>
      </c>
      <c r="AK103" s="41">
        <f ca="1">SUMIFS('Основной лист'!AT:AT,'Основной лист'!$D:$D,'Расчет эффективности'!$D103,'Основной лист'!$J:$J,'Расчет эффективности'!$C103)*$E$11*$G103</f>
        <v>0</v>
      </c>
      <c r="AL103" s="41">
        <f ca="1">SUMIFS('Основной лист'!AU:AU,'Основной лист'!$D:$D,'Расчет эффективности'!$D103,'Основной лист'!$J:$J,'Расчет эффективности'!$C103)*$E$11*$G103</f>
        <v>0</v>
      </c>
      <c r="AM103" s="41">
        <f ca="1">SUMIFS('Основной лист'!AV:AV,'Основной лист'!$D:$D,'Расчет эффективности'!$D103,'Основной лист'!$J:$J,'Расчет эффективности'!$C103)*$E$11*$G103</f>
        <v>0</v>
      </c>
      <c r="AN103" s="41">
        <f ca="1">SUMIFS('Основной лист'!AW:AW,'Основной лист'!$D:$D,'Расчет эффективности'!$D103,'Основной лист'!$J:$J,'Расчет эффективности'!$C103)*$E$11*$G103</f>
        <v>0</v>
      </c>
      <c r="AO103" s="41">
        <f ca="1">SUMIFS('Основной лист'!AX:AX,'Основной лист'!$D:$D,'Расчет эффективности'!$D103,'Основной лист'!$J:$J,'Расчет эффективности'!$C103)*$E$11*$G103</f>
        <v>0</v>
      </c>
      <c r="AP103" s="41">
        <f ca="1">SUMIFS('Основной лист'!AY:AY,'Основной лист'!$D:$D,'Расчет эффективности'!$D103,'Основной лист'!$J:$J,'Расчет эффективности'!$C103)*$E$11*$G103</f>
        <v>0</v>
      </c>
      <c r="AQ103" s="41">
        <f ca="1">SUMIFS('Основной лист'!AZ:AZ,'Основной лист'!$D:$D,'Расчет эффективности'!$D103,'Основной лист'!$J:$J,'Расчет эффективности'!$C103)*$E$11*$G103</f>
        <v>0</v>
      </c>
      <c r="AR103" s="41"/>
      <c r="AS103" s="402">
        <f t="shared" ca="1" si="4"/>
        <v>111.763627</v>
      </c>
    </row>
    <row r="104" spans="2:45" outlineLevel="1">
      <c r="C104" t="str">
        <f t="shared" si="22"/>
        <v>OPEX</v>
      </c>
      <c r="D104" t="str">
        <f t="array" ref="D104">IFERROR(INDEX('Основной лист'!$D$2:$D$479, MATCH(0, COUNTIF($D$100:D103,'Основной лист'!$D$2:$D$479), 0)), "")</f>
        <v>Гибкая финансово-экономическая модель БРД</v>
      </c>
      <c r="E104" s="4" t="str">
        <f t="shared" si="19"/>
        <v>млн руб.</v>
      </c>
      <c r="G104" s="4">
        <f t="shared" si="21"/>
        <v>1</v>
      </c>
      <c r="I104" s="41">
        <f>SUMIFS('Основной лист'!R:R,'Основной лист'!$D:$D,'Расчет эффективности'!$D104,'Основной лист'!$J:$J,'Расчет эффективности'!$C104)*$E$11*$G104</f>
        <v>0</v>
      </c>
      <c r="J104" s="41">
        <f ca="1">SUMIFS('Основной лист'!S:S,'Основной лист'!$D:$D,'Расчет эффективности'!$D104,'Основной лист'!$J:$J,'Расчет эффективности'!$C104)*$E$11*$G104</f>
        <v>0</v>
      </c>
      <c r="K104" s="41">
        <f ca="1">SUMIFS('Основной лист'!T:T,'Основной лист'!$D:$D,'Расчет эффективности'!$D104,'Основной лист'!$J:$J,'Расчет эффективности'!$C104)*$E$11*$G104</f>
        <v>0</v>
      </c>
      <c r="L104" s="41">
        <f ca="1">SUMIFS('Основной лист'!U:U,'Основной лист'!$D:$D,'Расчет эффективности'!$D104,'Основной лист'!$J:$J,'Расчет эффективности'!$C104)*$E$11*$G104</f>
        <v>0</v>
      </c>
      <c r="M104" s="41">
        <f ca="1">SUMIFS('Основной лист'!V:V,'Основной лист'!$D:$D,'Расчет эффективности'!$D104,'Основной лист'!$J:$J,'Расчет эффективности'!$C104)*$E$11*$G104</f>
        <v>0</v>
      </c>
      <c r="N104" s="41">
        <f ca="1">SUMIFS('Основной лист'!W:W,'Основной лист'!$D:$D,'Расчет эффективности'!$D104,'Основной лист'!$J:$J,'Расчет эффективности'!$C104)*$E$11*$G104</f>
        <v>0.99</v>
      </c>
      <c r="O104" s="41">
        <f ca="1">SUMIFS('Основной лист'!X:X,'Основной лист'!$D:$D,'Расчет эффективности'!$D104,'Основной лист'!$J:$J,'Расчет эффективности'!$C104)*$E$11*$G104</f>
        <v>5.88</v>
      </c>
      <c r="P104" s="41">
        <f ca="1">SUMIFS('Основной лист'!Y:Y,'Основной лист'!$D:$D,'Расчет эффективности'!$D104,'Основной лист'!$J:$J,'Расчет эффективности'!$C104)*$E$11*$G104</f>
        <v>6.5</v>
      </c>
      <c r="Q104" s="41">
        <f ca="1">SUMIFS('Основной лист'!Z:Z,'Основной лист'!$D:$D,'Расчет эффективности'!$D104,'Основной лист'!$J:$J,'Расчет эффективности'!$C104)*$E$11*$G104</f>
        <v>2.5</v>
      </c>
      <c r="R104" s="41">
        <f ca="1">SUMIFS('Основной лист'!AA:AA,'Основной лист'!$D:$D,'Расчет эффективности'!$D104,'Основной лист'!$J:$J,'Расчет эффективности'!$C104)*$E$11*$G104</f>
        <v>0</v>
      </c>
      <c r="S104" s="41">
        <f ca="1">SUMIFS('Основной лист'!AB:AB,'Основной лист'!$D:$D,'Расчет эффективности'!$D104,'Основной лист'!$J:$J,'Расчет эффективности'!$C104)*$E$11*$G104</f>
        <v>0</v>
      </c>
      <c r="T104" s="41">
        <f ca="1">SUMIFS('Основной лист'!AC:AC,'Основной лист'!$D:$D,'Расчет эффективности'!$D104,'Основной лист'!$J:$J,'Расчет эффективности'!$C104)*$E$11*$G104</f>
        <v>0</v>
      </c>
      <c r="U104" s="41">
        <f ca="1">SUMIFS('Основной лист'!AD:AD,'Основной лист'!$D:$D,'Расчет эффективности'!$D104,'Основной лист'!$J:$J,'Расчет эффективности'!$C104)*$E$11*$G104</f>
        <v>0</v>
      </c>
      <c r="V104" s="41">
        <f ca="1">SUMIFS('Основной лист'!AE:AE,'Основной лист'!$D:$D,'Расчет эффективности'!$D104,'Основной лист'!$J:$J,'Расчет эффективности'!$C104)*$E$11*$G104</f>
        <v>0</v>
      </c>
      <c r="W104" s="41">
        <f ca="1">SUMIFS('Основной лист'!AF:AF,'Основной лист'!$D:$D,'Расчет эффективности'!$D104,'Основной лист'!$J:$J,'Расчет эффективности'!$C104)*$E$11*$G104</f>
        <v>0</v>
      </c>
      <c r="X104" s="41">
        <f ca="1">SUMIFS('Основной лист'!AG:AG,'Основной лист'!$D:$D,'Расчет эффективности'!$D104,'Основной лист'!$J:$J,'Расчет эффективности'!$C104)*$E$11*$G104</f>
        <v>0</v>
      </c>
      <c r="Y104" s="41">
        <f ca="1">SUMIFS('Основной лист'!AH:AH,'Основной лист'!$D:$D,'Расчет эффективности'!$D104,'Основной лист'!$J:$J,'Расчет эффективности'!$C104)*$E$11*$G104</f>
        <v>0</v>
      </c>
      <c r="Z104" s="41">
        <f ca="1">SUMIFS('Основной лист'!AI:AI,'Основной лист'!$D:$D,'Расчет эффективности'!$D104,'Основной лист'!$J:$J,'Расчет эффективности'!$C104)*$E$11*$G104</f>
        <v>0</v>
      </c>
      <c r="AA104" s="41">
        <f ca="1">SUMIFS('Основной лист'!AJ:AJ,'Основной лист'!$D:$D,'Расчет эффективности'!$D104,'Основной лист'!$J:$J,'Расчет эффективности'!$C104)*$E$11*$G104</f>
        <v>0</v>
      </c>
      <c r="AB104" s="41">
        <f ca="1">SUMIFS('Основной лист'!AK:AK,'Основной лист'!$D:$D,'Расчет эффективности'!$D104,'Основной лист'!$J:$J,'Расчет эффективности'!$C104)*$E$11*$G104</f>
        <v>0</v>
      </c>
      <c r="AC104" s="41">
        <f ca="1">SUMIFS('Основной лист'!AL:AL,'Основной лист'!$D:$D,'Расчет эффективности'!$D104,'Основной лист'!$J:$J,'Расчет эффективности'!$C104)*$E$11*$G104</f>
        <v>0</v>
      </c>
      <c r="AD104" s="41">
        <f ca="1">SUMIFS('Основной лист'!AM:AM,'Основной лист'!$D:$D,'Расчет эффективности'!$D104,'Основной лист'!$J:$J,'Расчет эффективности'!$C104)*$E$11*$G104</f>
        <v>0</v>
      </c>
      <c r="AE104" s="41">
        <f ca="1">SUMIFS('Основной лист'!AN:AN,'Основной лист'!$D:$D,'Расчет эффективности'!$D104,'Основной лист'!$J:$J,'Расчет эффективности'!$C104)*$E$11*$G104</f>
        <v>0</v>
      </c>
      <c r="AF104" s="41">
        <f ca="1">SUMIFS('Основной лист'!AO:AO,'Основной лист'!$D:$D,'Расчет эффективности'!$D104,'Основной лист'!$J:$J,'Расчет эффективности'!$C104)*$E$11*$G104</f>
        <v>0</v>
      </c>
      <c r="AG104" s="41">
        <f ca="1">SUMIFS('Основной лист'!AP:AP,'Основной лист'!$D:$D,'Расчет эффективности'!$D104,'Основной лист'!$J:$J,'Расчет эффективности'!$C104)*$E$11*$G104</f>
        <v>0</v>
      </c>
      <c r="AH104" s="41">
        <f ca="1">SUMIFS('Основной лист'!AQ:AQ,'Основной лист'!$D:$D,'Расчет эффективности'!$D104,'Основной лист'!$J:$J,'Расчет эффективности'!$C104)*$E$11*$G104</f>
        <v>0</v>
      </c>
      <c r="AI104" s="41">
        <f ca="1">SUMIFS('Основной лист'!AR:AR,'Основной лист'!$D:$D,'Расчет эффективности'!$D104,'Основной лист'!$J:$J,'Расчет эффективности'!$C104)*$E$11*$G104</f>
        <v>0</v>
      </c>
      <c r="AJ104" s="41">
        <f ca="1">SUMIFS('Основной лист'!AS:AS,'Основной лист'!$D:$D,'Расчет эффективности'!$D104,'Основной лист'!$J:$J,'Расчет эффективности'!$C104)*$E$11*$G104</f>
        <v>0</v>
      </c>
      <c r="AK104" s="41">
        <f ca="1">SUMIFS('Основной лист'!AT:AT,'Основной лист'!$D:$D,'Расчет эффективности'!$D104,'Основной лист'!$J:$J,'Расчет эффективности'!$C104)*$E$11*$G104</f>
        <v>0</v>
      </c>
      <c r="AL104" s="41">
        <f ca="1">SUMIFS('Основной лист'!AU:AU,'Основной лист'!$D:$D,'Расчет эффективности'!$D104,'Основной лист'!$J:$J,'Расчет эффективности'!$C104)*$E$11*$G104</f>
        <v>0</v>
      </c>
      <c r="AM104" s="41">
        <f ca="1">SUMIFS('Основной лист'!AV:AV,'Основной лист'!$D:$D,'Расчет эффективности'!$D104,'Основной лист'!$J:$J,'Расчет эффективности'!$C104)*$E$11*$G104</f>
        <v>0</v>
      </c>
      <c r="AN104" s="41">
        <f ca="1">SUMIFS('Основной лист'!AW:AW,'Основной лист'!$D:$D,'Расчет эффективности'!$D104,'Основной лист'!$J:$J,'Расчет эффективности'!$C104)*$E$11*$G104</f>
        <v>0</v>
      </c>
      <c r="AO104" s="41">
        <f ca="1">SUMIFS('Основной лист'!AX:AX,'Основной лист'!$D:$D,'Расчет эффективности'!$D104,'Основной лист'!$J:$J,'Расчет эффективности'!$C104)*$E$11*$G104</f>
        <v>0</v>
      </c>
      <c r="AP104" s="41">
        <f ca="1">SUMIFS('Основной лист'!AY:AY,'Основной лист'!$D:$D,'Расчет эффективности'!$D104,'Основной лист'!$J:$J,'Расчет эффективности'!$C104)*$E$11*$G104</f>
        <v>0</v>
      </c>
      <c r="AQ104" s="41">
        <f ca="1">SUMIFS('Основной лист'!AZ:AZ,'Основной лист'!$D:$D,'Расчет эффективности'!$D104,'Основной лист'!$J:$J,'Расчет эффективности'!$C104)*$E$11*$G104</f>
        <v>0</v>
      </c>
      <c r="AR104" s="41"/>
      <c r="AS104" s="402">
        <f t="shared" ca="1" si="4"/>
        <v>15.870000000000001</v>
      </c>
    </row>
    <row r="105" spans="2:45" outlineLevel="1">
      <c r="C105" t="str">
        <f t="shared" si="22"/>
        <v>OPEX</v>
      </c>
      <c r="D105" t="str">
        <f t="array" ref="D105">IFERROR(INDEX('Основной лист'!$D$2:$D$479, MATCH(0, COUNTIF($D$100:D104,'Основной лист'!$D$2:$D$479), 0)), "")</f>
        <v>Развитие аналитической отчетности ЭиФ БРД</v>
      </c>
      <c r="E105" s="4" t="str">
        <f t="shared" si="19"/>
        <v>млн руб.</v>
      </c>
      <c r="G105" s="4">
        <f t="shared" si="21"/>
        <v>1</v>
      </c>
      <c r="I105" s="41">
        <f>SUMIFS('Основной лист'!R:R,'Основной лист'!$D:$D,'Расчет эффективности'!$D105,'Основной лист'!$J:$J,'Расчет эффективности'!$C105)*$E$11*$G105</f>
        <v>0</v>
      </c>
      <c r="J105" s="41">
        <f ca="1">SUMIFS('Основной лист'!S:S,'Основной лист'!$D:$D,'Расчет эффективности'!$D105,'Основной лист'!$J:$J,'Расчет эффективности'!$C105)*$E$11*$G105</f>
        <v>0</v>
      </c>
      <c r="K105" s="41">
        <f ca="1">SUMIFS('Основной лист'!T:T,'Основной лист'!$D:$D,'Расчет эффективности'!$D105,'Основной лист'!$J:$J,'Расчет эффективности'!$C105)*$E$11*$G105</f>
        <v>0</v>
      </c>
      <c r="L105" s="41">
        <f ca="1">SUMIFS('Основной лист'!U:U,'Основной лист'!$D:$D,'Расчет эффективности'!$D105,'Основной лист'!$J:$J,'Расчет эффективности'!$C105)*$E$11*$G105</f>
        <v>0</v>
      </c>
      <c r="M105" s="41">
        <f ca="1">SUMIFS('Основной лист'!V:V,'Основной лист'!$D:$D,'Расчет эффективности'!$D105,'Основной лист'!$J:$J,'Расчет эффективности'!$C105)*$E$11*$G105</f>
        <v>0</v>
      </c>
      <c r="N105" s="41">
        <f ca="1">SUMIFS('Основной лист'!W:W,'Основной лист'!$D:$D,'Расчет эффективности'!$D105,'Основной лист'!$J:$J,'Расчет эффективности'!$C105)*$E$11*$G105</f>
        <v>14.039757849999999</v>
      </c>
      <c r="O105" s="41">
        <f ca="1">SUMIFS('Основной лист'!X:X,'Основной лист'!$D:$D,'Расчет эффективности'!$D105,'Основной лист'!$J:$J,'Расчет эффективности'!$C105)*$E$11*$G105</f>
        <v>19.100000000000001</v>
      </c>
      <c r="P105" s="41">
        <f ca="1">SUMIFS('Основной лист'!Y:Y,'Основной лист'!$D:$D,'Расчет эффективности'!$D105,'Основной лист'!$J:$J,'Расчет эффективности'!$C105)*$E$11*$G105</f>
        <v>0</v>
      </c>
      <c r="Q105" s="41">
        <f ca="1">SUMIFS('Основной лист'!Z:Z,'Основной лист'!$D:$D,'Расчет эффективности'!$D105,'Основной лист'!$J:$J,'Расчет эффективности'!$C105)*$E$11*$G105</f>
        <v>4</v>
      </c>
      <c r="R105" s="41">
        <f ca="1">SUMIFS('Основной лист'!AA:AA,'Основной лист'!$D:$D,'Расчет эффективности'!$D105,'Основной лист'!$J:$J,'Расчет эффективности'!$C105)*$E$11*$G105</f>
        <v>4</v>
      </c>
      <c r="S105" s="41">
        <f ca="1">SUMIFS('Основной лист'!AB:AB,'Основной лист'!$D:$D,'Расчет эффективности'!$D105,'Основной лист'!$J:$J,'Расчет эффективности'!$C105)*$E$11*$G105</f>
        <v>4</v>
      </c>
      <c r="T105" s="41">
        <f ca="1">SUMIFS('Основной лист'!AC:AC,'Основной лист'!$D:$D,'Расчет эффективности'!$D105,'Основной лист'!$J:$J,'Расчет эффективности'!$C105)*$E$11*$G105</f>
        <v>4</v>
      </c>
      <c r="U105" s="41">
        <f ca="1">SUMIFS('Основной лист'!AD:AD,'Основной лист'!$D:$D,'Расчет эффективности'!$D105,'Основной лист'!$J:$J,'Расчет эффективности'!$C105)*$E$11*$G105</f>
        <v>4</v>
      </c>
      <c r="V105" s="41">
        <f ca="1">SUMIFS('Основной лист'!AE:AE,'Основной лист'!$D:$D,'Расчет эффективности'!$D105,'Основной лист'!$J:$J,'Расчет эффективности'!$C105)*$E$11*$G105</f>
        <v>0</v>
      </c>
      <c r="W105" s="41">
        <f ca="1">SUMIFS('Основной лист'!AF:AF,'Основной лист'!$D:$D,'Расчет эффективности'!$D105,'Основной лист'!$J:$J,'Расчет эффективности'!$C105)*$E$11*$G105</f>
        <v>0</v>
      </c>
      <c r="X105" s="41">
        <f ca="1">SUMIFS('Основной лист'!AG:AG,'Основной лист'!$D:$D,'Расчет эффективности'!$D105,'Основной лист'!$J:$J,'Расчет эффективности'!$C105)*$E$11*$G105</f>
        <v>0</v>
      </c>
      <c r="Y105" s="41">
        <f ca="1">SUMIFS('Основной лист'!AH:AH,'Основной лист'!$D:$D,'Расчет эффективности'!$D105,'Основной лист'!$J:$J,'Расчет эффективности'!$C105)*$E$11*$G105</f>
        <v>0</v>
      </c>
      <c r="Z105" s="41">
        <f ca="1">SUMIFS('Основной лист'!AI:AI,'Основной лист'!$D:$D,'Расчет эффективности'!$D105,'Основной лист'!$J:$J,'Расчет эффективности'!$C105)*$E$11*$G105</f>
        <v>0</v>
      </c>
      <c r="AA105" s="41">
        <f ca="1">SUMIFS('Основной лист'!AJ:AJ,'Основной лист'!$D:$D,'Расчет эффективности'!$D105,'Основной лист'!$J:$J,'Расчет эффективности'!$C105)*$E$11*$G105</f>
        <v>0</v>
      </c>
      <c r="AB105" s="41">
        <f ca="1">SUMIFS('Основной лист'!AK:AK,'Основной лист'!$D:$D,'Расчет эффективности'!$D105,'Основной лист'!$J:$J,'Расчет эффективности'!$C105)*$E$11*$G105</f>
        <v>0</v>
      </c>
      <c r="AC105" s="41">
        <f ca="1">SUMIFS('Основной лист'!AL:AL,'Основной лист'!$D:$D,'Расчет эффективности'!$D105,'Основной лист'!$J:$J,'Расчет эффективности'!$C105)*$E$11*$G105</f>
        <v>0</v>
      </c>
      <c r="AD105" s="41">
        <f ca="1">SUMIFS('Основной лист'!AM:AM,'Основной лист'!$D:$D,'Расчет эффективности'!$D105,'Основной лист'!$J:$J,'Расчет эффективности'!$C105)*$E$11*$G105</f>
        <v>0</v>
      </c>
      <c r="AE105" s="41">
        <f ca="1">SUMIFS('Основной лист'!AN:AN,'Основной лист'!$D:$D,'Расчет эффективности'!$D105,'Основной лист'!$J:$J,'Расчет эффективности'!$C105)*$E$11*$G105</f>
        <v>0</v>
      </c>
      <c r="AF105" s="41">
        <f ca="1">SUMIFS('Основной лист'!AO:AO,'Основной лист'!$D:$D,'Расчет эффективности'!$D105,'Основной лист'!$J:$J,'Расчет эффективности'!$C105)*$E$11*$G105</f>
        <v>0</v>
      </c>
      <c r="AG105" s="41">
        <f ca="1">SUMIFS('Основной лист'!AP:AP,'Основной лист'!$D:$D,'Расчет эффективности'!$D105,'Основной лист'!$J:$J,'Расчет эффективности'!$C105)*$E$11*$G105</f>
        <v>0</v>
      </c>
      <c r="AH105" s="41">
        <f ca="1">SUMIFS('Основной лист'!AQ:AQ,'Основной лист'!$D:$D,'Расчет эффективности'!$D105,'Основной лист'!$J:$J,'Расчет эффективности'!$C105)*$E$11*$G105</f>
        <v>0</v>
      </c>
      <c r="AI105" s="41">
        <f ca="1">SUMIFS('Основной лист'!AR:AR,'Основной лист'!$D:$D,'Расчет эффективности'!$D105,'Основной лист'!$J:$J,'Расчет эффективности'!$C105)*$E$11*$G105</f>
        <v>0</v>
      </c>
      <c r="AJ105" s="41">
        <f ca="1">SUMIFS('Основной лист'!AS:AS,'Основной лист'!$D:$D,'Расчет эффективности'!$D105,'Основной лист'!$J:$J,'Расчет эффективности'!$C105)*$E$11*$G105</f>
        <v>0</v>
      </c>
      <c r="AK105" s="41">
        <f ca="1">SUMIFS('Основной лист'!AT:AT,'Основной лист'!$D:$D,'Расчет эффективности'!$D105,'Основной лист'!$J:$J,'Расчет эффективности'!$C105)*$E$11*$G105</f>
        <v>0</v>
      </c>
      <c r="AL105" s="41">
        <f ca="1">SUMIFS('Основной лист'!AU:AU,'Основной лист'!$D:$D,'Расчет эффективности'!$D105,'Основной лист'!$J:$J,'Расчет эффективности'!$C105)*$E$11*$G105</f>
        <v>0</v>
      </c>
      <c r="AM105" s="41">
        <f ca="1">SUMIFS('Основной лист'!AV:AV,'Основной лист'!$D:$D,'Расчет эффективности'!$D105,'Основной лист'!$J:$J,'Расчет эффективности'!$C105)*$E$11*$G105</f>
        <v>0</v>
      </c>
      <c r="AN105" s="41">
        <f ca="1">SUMIFS('Основной лист'!AW:AW,'Основной лист'!$D:$D,'Расчет эффективности'!$D105,'Основной лист'!$J:$J,'Расчет эффективности'!$C105)*$E$11*$G105</f>
        <v>0</v>
      </c>
      <c r="AO105" s="41">
        <f ca="1">SUMIFS('Основной лист'!AX:AX,'Основной лист'!$D:$D,'Расчет эффективности'!$D105,'Основной лист'!$J:$J,'Расчет эффективности'!$C105)*$E$11*$G105</f>
        <v>0</v>
      </c>
      <c r="AP105" s="41">
        <f ca="1">SUMIFS('Основной лист'!AY:AY,'Основной лист'!$D:$D,'Расчет эффективности'!$D105,'Основной лист'!$J:$J,'Расчет эффективности'!$C105)*$E$11*$G105</f>
        <v>0</v>
      </c>
      <c r="AQ105" s="41">
        <f ca="1">SUMIFS('Основной лист'!AZ:AZ,'Основной лист'!$D:$D,'Расчет эффективности'!$D105,'Основной лист'!$J:$J,'Расчет эффективности'!$C105)*$E$11*$G105</f>
        <v>0</v>
      </c>
      <c r="AR105" s="41"/>
      <c r="AS105" s="402">
        <f t="shared" ca="1" si="4"/>
        <v>53.139757850000002</v>
      </c>
    </row>
    <row r="106" spans="2:45" outlineLevel="1">
      <c r="C106" t="str">
        <f t="shared" si="22"/>
        <v/>
      </c>
      <c r="D106">
        <f t="array" ref="D106">IFERROR(INDEX('Основной лист'!$D$2:$D$479, MATCH(0, COUNTIF($D$100:D105,'Основной лист'!$D$2:$D$479), 0)), "")</f>
        <v>0</v>
      </c>
      <c r="E106" s="4" t="str">
        <f t="shared" si="19"/>
        <v>млн руб.</v>
      </c>
      <c r="G106" s="4">
        <f t="shared" si="21"/>
        <v>0</v>
      </c>
      <c r="I106" s="41">
        <f>SUMIFS('Основной лист'!R:R,'Основной лист'!$D:$D,'Расчет эффективности'!$D106,'Основной лист'!$J:$J,'Расчет эффективности'!$C106)*$E$11*$G106</f>
        <v>0</v>
      </c>
      <c r="J106" s="41">
        <f>SUMIFS('Основной лист'!S:S,'Основной лист'!$D:$D,'Расчет эффективности'!$D106,'Основной лист'!$J:$J,'Расчет эффективности'!$C106)*$E$11*$G106</f>
        <v>0</v>
      </c>
      <c r="K106" s="41">
        <f>SUMIFS('Основной лист'!T:T,'Основной лист'!$D:$D,'Расчет эффективности'!$D106,'Основной лист'!$J:$J,'Расчет эффективности'!$C106)*$E$11*$G106</f>
        <v>0</v>
      </c>
      <c r="L106" s="41">
        <f>SUMIFS('Основной лист'!U:U,'Основной лист'!$D:$D,'Расчет эффективности'!$D106,'Основной лист'!$J:$J,'Расчет эффективности'!$C106)*$E$11*$G106</f>
        <v>0</v>
      </c>
      <c r="M106" s="41">
        <f>SUMIFS('Основной лист'!V:V,'Основной лист'!$D:$D,'Расчет эффективности'!$D106,'Основной лист'!$J:$J,'Расчет эффективности'!$C106)*$E$11*$G106</f>
        <v>0</v>
      </c>
      <c r="N106" s="41">
        <f>SUMIFS('Основной лист'!W:W,'Основной лист'!$D:$D,'Расчет эффективности'!$D106,'Основной лист'!$J:$J,'Расчет эффективности'!$C106)*$E$11*$G106</f>
        <v>0</v>
      </c>
      <c r="O106" s="41">
        <f>SUMIFS('Основной лист'!X:X,'Основной лист'!$D:$D,'Расчет эффективности'!$D106,'Основной лист'!$J:$J,'Расчет эффективности'!$C106)*$E$11*$G106</f>
        <v>0</v>
      </c>
      <c r="P106" s="41">
        <f>SUMIFS('Основной лист'!Y:Y,'Основной лист'!$D:$D,'Расчет эффективности'!$D106,'Основной лист'!$J:$J,'Расчет эффективности'!$C106)*$E$11*$G106</f>
        <v>0</v>
      </c>
      <c r="Q106" s="41">
        <f>SUMIFS('Основной лист'!Z:Z,'Основной лист'!$D:$D,'Расчет эффективности'!$D106,'Основной лист'!$J:$J,'Расчет эффективности'!$C106)*$E$11*$G106</f>
        <v>0</v>
      </c>
      <c r="R106" s="41">
        <f>SUMIFS('Основной лист'!AA:AA,'Основной лист'!$D:$D,'Расчет эффективности'!$D106,'Основной лист'!$J:$J,'Расчет эффективности'!$C106)*$E$11*$G106</f>
        <v>0</v>
      </c>
      <c r="S106" s="41">
        <f>SUMIFS('Основной лист'!AB:AB,'Основной лист'!$D:$D,'Расчет эффективности'!$D106,'Основной лист'!$J:$J,'Расчет эффективности'!$C106)*$E$11*$G106</f>
        <v>0</v>
      </c>
      <c r="T106" s="41">
        <f>SUMIFS('Основной лист'!AC:AC,'Основной лист'!$D:$D,'Расчет эффективности'!$D106,'Основной лист'!$J:$J,'Расчет эффективности'!$C106)*$E$11*$G106</f>
        <v>0</v>
      </c>
      <c r="U106" s="41">
        <f>SUMIFS('Основной лист'!AD:AD,'Основной лист'!$D:$D,'Расчет эффективности'!$D106,'Основной лист'!$J:$J,'Расчет эффективности'!$C106)*$E$11*$G106</f>
        <v>0</v>
      </c>
      <c r="V106" s="41">
        <f>SUMIFS('Основной лист'!AE:AE,'Основной лист'!$D:$D,'Расчет эффективности'!$D106,'Основной лист'!$J:$J,'Расчет эффективности'!$C106)*$E$11*$G106</f>
        <v>0</v>
      </c>
      <c r="W106" s="41">
        <f>SUMIFS('Основной лист'!AF:AF,'Основной лист'!$D:$D,'Расчет эффективности'!$D106,'Основной лист'!$J:$J,'Расчет эффективности'!$C106)*$E$11*$G106</f>
        <v>0</v>
      </c>
      <c r="X106" s="41">
        <f>SUMIFS('Основной лист'!AG:AG,'Основной лист'!$D:$D,'Расчет эффективности'!$D106,'Основной лист'!$J:$J,'Расчет эффективности'!$C106)*$E$11*$G106</f>
        <v>0</v>
      </c>
      <c r="Y106" s="41">
        <f>SUMIFS('Основной лист'!AH:AH,'Основной лист'!$D:$D,'Расчет эффективности'!$D106,'Основной лист'!$J:$J,'Расчет эффективности'!$C106)*$E$11*$G106</f>
        <v>0</v>
      </c>
      <c r="Z106" s="41">
        <f>SUMIFS('Основной лист'!AI:AI,'Основной лист'!$D:$D,'Расчет эффективности'!$D106,'Основной лист'!$J:$J,'Расчет эффективности'!$C106)*$E$11*$G106</f>
        <v>0</v>
      </c>
      <c r="AA106" s="41">
        <f>SUMIFS('Основной лист'!AJ:AJ,'Основной лист'!$D:$D,'Расчет эффективности'!$D106,'Основной лист'!$J:$J,'Расчет эффективности'!$C106)*$E$11*$G106</f>
        <v>0</v>
      </c>
      <c r="AB106" s="41">
        <f>SUMIFS('Основной лист'!AK:AK,'Основной лист'!$D:$D,'Расчет эффективности'!$D106,'Основной лист'!$J:$J,'Расчет эффективности'!$C106)*$E$11*$G106</f>
        <v>0</v>
      </c>
      <c r="AC106" s="41">
        <f>SUMIFS('Основной лист'!AL:AL,'Основной лист'!$D:$D,'Расчет эффективности'!$D106,'Основной лист'!$J:$J,'Расчет эффективности'!$C106)*$E$11*$G106</f>
        <v>0</v>
      </c>
      <c r="AD106" s="41">
        <f>SUMIFS('Основной лист'!AM:AM,'Основной лист'!$D:$D,'Расчет эффективности'!$D106,'Основной лист'!$J:$J,'Расчет эффективности'!$C106)*$E$11*$G106</f>
        <v>0</v>
      </c>
      <c r="AE106" s="41">
        <f>SUMIFS('Основной лист'!AN:AN,'Основной лист'!$D:$D,'Расчет эффективности'!$D106,'Основной лист'!$J:$J,'Расчет эффективности'!$C106)*$E$11*$G106</f>
        <v>0</v>
      </c>
      <c r="AF106" s="41">
        <f>SUMIFS('Основной лист'!AO:AO,'Основной лист'!$D:$D,'Расчет эффективности'!$D106,'Основной лист'!$J:$J,'Расчет эффективности'!$C106)*$E$11*$G106</f>
        <v>0</v>
      </c>
      <c r="AG106" s="41">
        <f>SUMIFS('Основной лист'!AP:AP,'Основной лист'!$D:$D,'Расчет эффективности'!$D106,'Основной лист'!$J:$J,'Расчет эффективности'!$C106)*$E$11*$G106</f>
        <v>0</v>
      </c>
      <c r="AH106" s="41">
        <f>SUMIFS('Основной лист'!AQ:AQ,'Основной лист'!$D:$D,'Расчет эффективности'!$D106,'Основной лист'!$J:$J,'Расчет эффективности'!$C106)*$E$11*$G106</f>
        <v>0</v>
      </c>
      <c r="AI106" s="41">
        <f>SUMIFS('Основной лист'!AR:AR,'Основной лист'!$D:$D,'Расчет эффективности'!$D106,'Основной лист'!$J:$J,'Расчет эффективности'!$C106)*$E$11*$G106</f>
        <v>0</v>
      </c>
      <c r="AJ106" s="41">
        <f>SUMIFS('Основной лист'!AS:AS,'Основной лист'!$D:$D,'Расчет эффективности'!$D106,'Основной лист'!$J:$J,'Расчет эффективности'!$C106)*$E$11*$G106</f>
        <v>0</v>
      </c>
      <c r="AK106" s="41">
        <f>SUMIFS('Основной лист'!AT:AT,'Основной лист'!$D:$D,'Расчет эффективности'!$D106,'Основной лист'!$J:$J,'Расчет эффективности'!$C106)*$E$11*$G106</f>
        <v>0</v>
      </c>
      <c r="AL106" s="41">
        <f>SUMIFS('Основной лист'!AU:AU,'Основной лист'!$D:$D,'Расчет эффективности'!$D106,'Основной лист'!$J:$J,'Расчет эффективности'!$C106)*$E$11*$G106</f>
        <v>0</v>
      </c>
      <c r="AM106" s="41">
        <f>SUMIFS('Основной лист'!AV:AV,'Основной лист'!$D:$D,'Расчет эффективности'!$D106,'Основной лист'!$J:$J,'Расчет эффективности'!$C106)*$E$11*$G106</f>
        <v>0</v>
      </c>
      <c r="AN106" s="41">
        <f>SUMIFS('Основной лист'!AW:AW,'Основной лист'!$D:$D,'Расчет эффективности'!$D106,'Основной лист'!$J:$J,'Расчет эффективности'!$C106)*$E$11*$G106</f>
        <v>0</v>
      </c>
      <c r="AO106" s="41">
        <f>SUMIFS('Основной лист'!AX:AX,'Основной лист'!$D:$D,'Расчет эффективности'!$D106,'Основной лист'!$J:$J,'Расчет эффективности'!$C106)*$E$11*$G106</f>
        <v>0</v>
      </c>
      <c r="AP106" s="41">
        <f>SUMIFS('Основной лист'!AY:AY,'Основной лист'!$D:$D,'Расчет эффективности'!$D106,'Основной лист'!$J:$J,'Расчет эффективности'!$C106)*$E$11*$G106</f>
        <v>0</v>
      </c>
      <c r="AQ106" s="41">
        <f>SUMIFS('Основной лист'!AZ:AZ,'Основной лист'!$D:$D,'Расчет эффективности'!$D106,'Основной лист'!$J:$J,'Расчет эффективности'!$C106)*$E$11*$G106</f>
        <v>0</v>
      </c>
      <c r="AR106" s="41"/>
      <c r="AS106" s="402">
        <f t="shared" si="4"/>
        <v>0</v>
      </c>
    </row>
    <row r="107" spans="2:45" outlineLevel="1">
      <c r="C107" t="str">
        <f t="shared" si="22"/>
        <v/>
      </c>
      <c r="D107" t="str">
        <f t="array" ref="D107">IFERROR(INDEX('Основной лист'!$D$2:$D$479, MATCH(0, COUNTIF($D$100:D106,'Основной лист'!$D$2:$D$479), 0)), "")</f>
        <v/>
      </c>
      <c r="E107" s="4" t="str">
        <f t="shared" si="19"/>
        <v>млн руб.</v>
      </c>
      <c r="G107" s="4">
        <f t="shared" si="21"/>
        <v>0</v>
      </c>
      <c r="I107" s="41">
        <f>SUMIFS('Основной лист'!R:R,'Основной лист'!$D:$D,'Расчет эффективности'!$D107,'Основной лист'!$J:$J,'Расчет эффективности'!$C107)*$E$11*$G107</f>
        <v>0</v>
      </c>
      <c r="J107" s="41">
        <f>SUMIFS('Основной лист'!S:S,'Основной лист'!$D:$D,'Расчет эффективности'!$D107,'Основной лист'!$J:$J,'Расчет эффективности'!$C107)*$E$11*$G107</f>
        <v>0</v>
      </c>
      <c r="K107" s="41">
        <f>SUMIFS('Основной лист'!T:T,'Основной лист'!$D:$D,'Расчет эффективности'!$D107,'Основной лист'!$J:$J,'Расчет эффективности'!$C107)*$E$11*$G107</f>
        <v>0</v>
      </c>
      <c r="L107" s="41">
        <f>SUMIFS('Основной лист'!U:U,'Основной лист'!$D:$D,'Расчет эффективности'!$D107,'Основной лист'!$J:$J,'Расчет эффективности'!$C107)*$E$11*$G107</f>
        <v>0</v>
      </c>
      <c r="M107" s="41">
        <f>SUMIFS('Основной лист'!V:V,'Основной лист'!$D:$D,'Расчет эффективности'!$D107,'Основной лист'!$J:$J,'Расчет эффективности'!$C107)*$E$11*$G107</f>
        <v>0</v>
      </c>
      <c r="N107" s="41">
        <f>SUMIFS('Основной лист'!W:W,'Основной лист'!$D:$D,'Расчет эффективности'!$D107,'Основной лист'!$J:$J,'Расчет эффективности'!$C107)*$E$11*$G107</f>
        <v>0</v>
      </c>
      <c r="O107" s="41">
        <f>SUMIFS('Основной лист'!X:X,'Основной лист'!$D:$D,'Расчет эффективности'!$D107,'Основной лист'!$J:$J,'Расчет эффективности'!$C107)*$E$11*$G107</f>
        <v>0</v>
      </c>
      <c r="P107" s="41">
        <f>SUMIFS('Основной лист'!Y:Y,'Основной лист'!$D:$D,'Расчет эффективности'!$D107,'Основной лист'!$J:$J,'Расчет эффективности'!$C107)*$E$11*$G107</f>
        <v>0</v>
      </c>
      <c r="Q107" s="41">
        <f>SUMIFS('Основной лист'!Z:Z,'Основной лист'!$D:$D,'Расчет эффективности'!$D107,'Основной лист'!$J:$J,'Расчет эффективности'!$C107)*$E$11*$G107</f>
        <v>0</v>
      </c>
      <c r="R107" s="41">
        <f>SUMIFS('Основной лист'!AA:AA,'Основной лист'!$D:$D,'Расчет эффективности'!$D107,'Основной лист'!$J:$J,'Расчет эффективности'!$C107)*$E$11*$G107</f>
        <v>0</v>
      </c>
      <c r="S107" s="41">
        <f>SUMIFS('Основной лист'!AB:AB,'Основной лист'!$D:$D,'Расчет эффективности'!$D107,'Основной лист'!$J:$J,'Расчет эффективности'!$C107)*$E$11*$G107</f>
        <v>0</v>
      </c>
      <c r="T107" s="41">
        <f>SUMIFS('Основной лист'!AC:AC,'Основной лист'!$D:$D,'Расчет эффективности'!$D107,'Основной лист'!$J:$J,'Расчет эффективности'!$C107)*$E$11*$G107</f>
        <v>0</v>
      </c>
      <c r="U107" s="41">
        <f>SUMIFS('Основной лист'!AD:AD,'Основной лист'!$D:$D,'Расчет эффективности'!$D107,'Основной лист'!$J:$J,'Расчет эффективности'!$C107)*$E$11*$G107</f>
        <v>0</v>
      </c>
      <c r="V107" s="41">
        <f>SUMIFS('Основной лист'!AE:AE,'Основной лист'!$D:$D,'Расчет эффективности'!$D107,'Основной лист'!$J:$J,'Расчет эффективности'!$C107)*$E$11*$G107</f>
        <v>0</v>
      </c>
      <c r="W107" s="41">
        <f>SUMIFS('Основной лист'!AF:AF,'Основной лист'!$D:$D,'Расчет эффективности'!$D107,'Основной лист'!$J:$J,'Расчет эффективности'!$C107)*$E$11*$G107</f>
        <v>0</v>
      </c>
      <c r="X107" s="41">
        <f>SUMIFS('Основной лист'!AG:AG,'Основной лист'!$D:$D,'Расчет эффективности'!$D107,'Основной лист'!$J:$J,'Расчет эффективности'!$C107)*$E$11*$G107</f>
        <v>0</v>
      </c>
      <c r="Y107" s="41">
        <f>SUMIFS('Основной лист'!AH:AH,'Основной лист'!$D:$D,'Расчет эффективности'!$D107,'Основной лист'!$J:$J,'Расчет эффективности'!$C107)*$E$11*$G107</f>
        <v>0</v>
      </c>
      <c r="Z107" s="41">
        <f>SUMIFS('Основной лист'!AI:AI,'Основной лист'!$D:$D,'Расчет эффективности'!$D107,'Основной лист'!$J:$J,'Расчет эффективности'!$C107)*$E$11*$G107</f>
        <v>0</v>
      </c>
      <c r="AA107" s="41">
        <f>SUMIFS('Основной лист'!AJ:AJ,'Основной лист'!$D:$D,'Расчет эффективности'!$D107,'Основной лист'!$J:$J,'Расчет эффективности'!$C107)*$E$11*$G107</f>
        <v>0</v>
      </c>
      <c r="AB107" s="41">
        <f>SUMIFS('Основной лист'!AK:AK,'Основной лист'!$D:$D,'Расчет эффективности'!$D107,'Основной лист'!$J:$J,'Расчет эффективности'!$C107)*$E$11*$G107</f>
        <v>0</v>
      </c>
      <c r="AC107" s="41">
        <f>SUMIFS('Основной лист'!AL:AL,'Основной лист'!$D:$D,'Расчет эффективности'!$D107,'Основной лист'!$J:$J,'Расчет эффективности'!$C107)*$E$11*$G107</f>
        <v>0</v>
      </c>
      <c r="AD107" s="41">
        <f>SUMIFS('Основной лист'!AM:AM,'Основной лист'!$D:$D,'Расчет эффективности'!$D107,'Основной лист'!$J:$J,'Расчет эффективности'!$C107)*$E$11*$G107</f>
        <v>0</v>
      </c>
      <c r="AE107" s="41">
        <f>SUMIFS('Основной лист'!AN:AN,'Основной лист'!$D:$D,'Расчет эффективности'!$D107,'Основной лист'!$J:$J,'Расчет эффективности'!$C107)*$E$11*$G107</f>
        <v>0</v>
      </c>
      <c r="AF107" s="41">
        <f>SUMIFS('Основной лист'!AO:AO,'Основной лист'!$D:$D,'Расчет эффективности'!$D107,'Основной лист'!$J:$J,'Расчет эффективности'!$C107)*$E$11*$G107</f>
        <v>0</v>
      </c>
      <c r="AG107" s="41">
        <f>SUMIFS('Основной лист'!AP:AP,'Основной лист'!$D:$D,'Расчет эффективности'!$D107,'Основной лист'!$J:$J,'Расчет эффективности'!$C107)*$E$11*$G107</f>
        <v>0</v>
      </c>
      <c r="AH107" s="41">
        <f>SUMIFS('Основной лист'!AQ:AQ,'Основной лист'!$D:$D,'Расчет эффективности'!$D107,'Основной лист'!$J:$J,'Расчет эффективности'!$C107)*$E$11*$G107</f>
        <v>0</v>
      </c>
      <c r="AI107" s="41">
        <f>SUMIFS('Основной лист'!AR:AR,'Основной лист'!$D:$D,'Расчет эффективности'!$D107,'Основной лист'!$J:$J,'Расчет эффективности'!$C107)*$E$11*$G107</f>
        <v>0</v>
      </c>
      <c r="AJ107" s="41">
        <f>SUMIFS('Основной лист'!AS:AS,'Основной лист'!$D:$D,'Расчет эффективности'!$D107,'Основной лист'!$J:$J,'Расчет эффективности'!$C107)*$E$11*$G107</f>
        <v>0</v>
      </c>
      <c r="AK107" s="41">
        <f>SUMIFS('Основной лист'!AT:AT,'Основной лист'!$D:$D,'Расчет эффективности'!$D107,'Основной лист'!$J:$J,'Расчет эффективности'!$C107)*$E$11*$G107</f>
        <v>0</v>
      </c>
      <c r="AL107" s="41">
        <f>SUMIFS('Основной лист'!AU:AU,'Основной лист'!$D:$D,'Расчет эффективности'!$D107,'Основной лист'!$J:$J,'Расчет эффективности'!$C107)*$E$11*$G107</f>
        <v>0</v>
      </c>
      <c r="AM107" s="41">
        <f>SUMIFS('Основной лист'!AV:AV,'Основной лист'!$D:$D,'Расчет эффективности'!$D107,'Основной лист'!$J:$J,'Расчет эффективности'!$C107)*$E$11*$G107</f>
        <v>0</v>
      </c>
      <c r="AN107" s="41">
        <f>SUMIFS('Основной лист'!AW:AW,'Основной лист'!$D:$D,'Расчет эффективности'!$D107,'Основной лист'!$J:$J,'Расчет эффективности'!$C107)*$E$11*$G107</f>
        <v>0</v>
      </c>
      <c r="AO107" s="41">
        <f>SUMIFS('Основной лист'!AX:AX,'Основной лист'!$D:$D,'Расчет эффективности'!$D107,'Основной лист'!$J:$J,'Расчет эффективности'!$C107)*$E$11*$G107</f>
        <v>0</v>
      </c>
      <c r="AP107" s="41">
        <f>SUMIFS('Основной лист'!AY:AY,'Основной лист'!$D:$D,'Расчет эффективности'!$D107,'Основной лист'!$J:$J,'Расчет эффективности'!$C107)*$E$11*$G107</f>
        <v>0</v>
      </c>
      <c r="AQ107" s="41">
        <f>SUMIFS('Основной лист'!AZ:AZ,'Основной лист'!$D:$D,'Расчет эффективности'!$D107,'Основной лист'!$J:$J,'Расчет эффективности'!$C107)*$E$11*$G107</f>
        <v>0</v>
      </c>
      <c r="AR107" s="41"/>
      <c r="AS107" s="402">
        <f t="shared" si="4"/>
        <v>0</v>
      </c>
    </row>
    <row r="108" spans="2:45" outlineLevel="1">
      <c r="C108" t="str">
        <f t="shared" si="22"/>
        <v/>
      </c>
      <c r="D108" t="str">
        <f t="array" ref="D108">IFERROR(INDEX('Основной лист'!$D$2:$D$479, MATCH(0, COUNTIF($D$100:D107,'Основной лист'!$D$2:$D$479), 0)), "")</f>
        <v/>
      </c>
      <c r="E108" s="4" t="str">
        <f t="shared" si="19"/>
        <v>млн руб.</v>
      </c>
      <c r="G108" s="4">
        <f t="shared" si="21"/>
        <v>0</v>
      </c>
      <c r="I108" s="41">
        <f>SUMIFS('Основной лист'!R:R,'Основной лист'!$D:$D,'Расчет эффективности'!$D108,'Основной лист'!$J:$J,'Расчет эффективности'!$C108)*$E$11*$G108</f>
        <v>0</v>
      </c>
      <c r="J108" s="41">
        <f>SUMIFS('Основной лист'!S:S,'Основной лист'!$D:$D,'Расчет эффективности'!$D108,'Основной лист'!$J:$J,'Расчет эффективности'!$C108)*$E$11*$G108</f>
        <v>0</v>
      </c>
      <c r="K108" s="41">
        <f>SUMIFS('Основной лист'!T:T,'Основной лист'!$D:$D,'Расчет эффективности'!$D108,'Основной лист'!$J:$J,'Расчет эффективности'!$C108)*$E$11*$G108</f>
        <v>0</v>
      </c>
      <c r="L108" s="41">
        <f>SUMIFS('Основной лист'!U:U,'Основной лист'!$D:$D,'Расчет эффективности'!$D108,'Основной лист'!$J:$J,'Расчет эффективности'!$C108)*$E$11*$G108</f>
        <v>0</v>
      </c>
      <c r="M108" s="41">
        <f>SUMIFS('Основной лист'!V:V,'Основной лист'!$D:$D,'Расчет эффективности'!$D108,'Основной лист'!$J:$J,'Расчет эффективности'!$C108)*$E$11*$G108</f>
        <v>0</v>
      </c>
      <c r="N108" s="41">
        <f>SUMIFS('Основной лист'!W:W,'Основной лист'!$D:$D,'Расчет эффективности'!$D108,'Основной лист'!$J:$J,'Расчет эффективности'!$C108)*$E$11*$G108</f>
        <v>0</v>
      </c>
      <c r="O108" s="41">
        <f>SUMIFS('Основной лист'!X:X,'Основной лист'!$D:$D,'Расчет эффективности'!$D108,'Основной лист'!$J:$J,'Расчет эффективности'!$C108)*$E$11*$G108</f>
        <v>0</v>
      </c>
      <c r="P108" s="41">
        <f>SUMIFS('Основной лист'!Y:Y,'Основной лист'!$D:$D,'Расчет эффективности'!$D108,'Основной лист'!$J:$J,'Расчет эффективности'!$C108)*$E$11*$G108</f>
        <v>0</v>
      </c>
      <c r="Q108" s="41">
        <f>SUMIFS('Основной лист'!Z:Z,'Основной лист'!$D:$D,'Расчет эффективности'!$D108,'Основной лист'!$J:$J,'Расчет эффективности'!$C108)*$E$11*$G108</f>
        <v>0</v>
      </c>
      <c r="R108" s="41">
        <f>SUMIFS('Основной лист'!AA:AA,'Основной лист'!$D:$D,'Расчет эффективности'!$D108,'Основной лист'!$J:$J,'Расчет эффективности'!$C108)*$E$11*$G108</f>
        <v>0</v>
      </c>
      <c r="S108" s="41">
        <f>SUMIFS('Основной лист'!AB:AB,'Основной лист'!$D:$D,'Расчет эффективности'!$D108,'Основной лист'!$J:$J,'Расчет эффективности'!$C108)*$E$11*$G108</f>
        <v>0</v>
      </c>
      <c r="T108" s="41">
        <f>SUMIFS('Основной лист'!AC:AC,'Основной лист'!$D:$D,'Расчет эффективности'!$D108,'Основной лист'!$J:$J,'Расчет эффективности'!$C108)*$E$11*$G108</f>
        <v>0</v>
      </c>
      <c r="U108" s="41">
        <f>SUMIFS('Основной лист'!AD:AD,'Основной лист'!$D:$D,'Расчет эффективности'!$D108,'Основной лист'!$J:$J,'Расчет эффективности'!$C108)*$E$11*$G108</f>
        <v>0</v>
      </c>
      <c r="V108" s="41">
        <f>SUMIFS('Основной лист'!AE:AE,'Основной лист'!$D:$D,'Расчет эффективности'!$D108,'Основной лист'!$J:$J,'Расчет эффективности'!$C108)*$E$11*$G108</f>
        <v>0</v>
      </c>
      <c r="W108" s="41">
        <f>SUMIFS('Основной лист'!AF:AF,'Основной лист'!$D:$D,'Расчет эффективности'!$D108,'Основной лист'!$J:$J,'Расчет эффективности'!$C108)*$E$11*$G108</f>
        <v>0</v>
      </c>
      <c r="X108" s="41">
        <f>SUMIFS('Основной лист'!AG:AG,'Основной лист'!$D:$D,'Расчет эффективности'!$D108,'Основной лист'!$J:$J,'Расчет эффективности'!$C108)*$E$11*$G108</f>
        <v>0</v>
      </c>
      <c r="Y108" s="41">
        <f>SUMIFS('Основной лист'!AH:AH,'Основной лист'!$D:$D,'Расчет эффективности'!$D108,'Основной лист'!$J:$J,'Расчет эффективности'!$C108)*$E$11*$G108</f>
        <v>0</v>
      </c>
      <c r="Z108" s="41">
        <f>SUMIFS('Основной лист'!AI:AI,'Основной лист'!$D:$D,'Расчет эффективности'!$D108,'Основной лист'!$J:$J,'Расчет эффективности'!$C108)*$E$11*$G108</f>
        <v>0</v>
      </c>
      <c r="AA108" s="41">
        <f>SUMIFS('Основной лист'!AJ:AJ,'Основной лист'!$D:$D,'Расчет эффективности'!$D108,'Основной лист'!$J:$J,'Расчет эффективности'!$C108)*$E$11*$G108</f>
        <v>0</v>
      </c>
      <c r="AB108" s="41">
        <f>SUMIFS('Основной лист'!AK:AK,'Основной лист'!$D:$D,'Расчет эффективности'!$D108,'Основной лист'!$J:$J,'Расчет эффективности'!$C108)*$E$11*$G108</f>
        <v>0</v>
      </c>
      <c r="AC108" s="41">
        <f>SUMIFS('Основной лист'!AL:AL,'Основной лист'!$D:$D,'Расчет эффективности'!$D108,'Основной лист'!$J:$J,'Расчет эффективности'!$C108)*$E$11*$G108</f>
        <v>0</v>
      </c>
      <c r="AD108" s="41">
        <f>SUMIFS('Основной лист'!AM:AM,'Основной лист'!$D:$D,'Расчет эффективности'!$D108,'Основной лист'!$J:$J,'Расчет эффективности'!$C108)*$E$11*$G108</f>
        <v>0</v>
      </c>
      <c r="AE108" s="41">
        <f>SUMIFS('Основной лист'!AN:AN,'Основной лист'!$D:$D,'Расчет эффективности'!$D108,'Основной лист'!$J:$J,'Расчет эффективности'!$C108)*$E$11*$G108</f>
        <v>0</v>
      </c>
      <c r="AF108" s="41">
        <f>SUMIFS('Основной лист'!AO:AO,'Основной лист'!$D:$D,'Расчет эффективности'!$D108,'Основной лист'!$J:$J,'Расчет эффективности'!$C108)*$E$11*$G108</f>
        <v>0</v>
      </c>
      <c r="AG108" s="41">
        <f>SUMIFS('Основной лист'!AP:AP,'Основной лист'!$D:$D,'Расчет эффективности'!$D108,'Основной лист'!$J:$J,'Расчет эффективности'!$C108)*$E$11*$G108</f>
        <v>0</v>
      </c>
      <c r="AH108" s="41">
        <f>SUMIFS('Основной лист'!AQ:AQ,'Основной лист'!$D:$D,'Расчет эффективности'!$D108,'Основной лист'!$J:$J,'Расчет эффективности'!$C108)*$E$11*$G108</f>
        <v>0</v>
      </c>
      <c r="AI108" s="41">
        <f>SUMIFS('Основной лист'!AR:AR,'Основной лист'!$D:$D,'Расчет эффективности'!$D108,'Основной лист'!$J:$J,'Расчет эффективности'!$C108)*$E$11*$G108</f>
        <v>0</v>
      </c>
      <c r="AJ108" s="41">
        <f>SUMIFS('Основной лист'!AS:AS,'Основной лист'!$D:$D,'Расчет эффективности'!$D108,'Основной лист'!$J:$J,'Расчет эффективности'!$C108)*$E$11*$G108</f>
        <v>0</v>
      </c>
      <c r="AK108" s="41">
        <f>SUMIFS('Основной лист'!AT:AT,'Основной лист'!$D:$D,'Расчет эффективности'!$D108,'Основной лист'!$J:$J,'Расчет эффективности'!$C108)*$E$11*$G108</f>
        <v>0</v>
      </c>
      <c r="AL108" s="41">
        <f>SUMIFS('Основной лист'!AU:AU,'Основной лист'!$D:$D,'Расчет эффективности'!$D108,'Основной лист'!$J:$J,'Расчет эффективности'!$C108)*$E$11*$G108</f>
        <v>0</v>
      </c>
      <c r="AM108" s="41">
        <f>SUMIFS('Основной лист'!AV:AV,'Основной лист'!$D:$D,'Расчет эффективности'!$D108,'Основной лист'!$J:$J,'Расчет эффективности'!$C108)*$E$11*$G108</f>
        <v>0</v>
      </c>
      <c r="AN108" s="41">
        <f>SUMIFS('Основной лист'!AW:AW,'Основной лист'!$D:$D,'Расчет эффективности'!$D108,'Основной лист'!$J:$J,'Расчет эффективности'!$C108)*$E$11*$G108</f>
        <v>0</v>
      </c>
      <c r="AO108" s="41">
        <f>SUMIFS('Основной лист'!AX:AX,'Основной лист'!$D:$D,'Расчет эффективности'!$D108,'Основной лист'!$J:$J,'Расчет эффективности'!$C108)*$E$11*$G108</f>
        <v>0</v>
      </c>
      <c r="AP108" s="41">
        <f>SUMIFS('Основной лист'!AY:AY,'Основной лист'!$D:$D,'Расчет эффективности'!$D108,'Основной лист'!$J:$J,'Расчет эффективности'!$C108)*$E$11*$G108</f>
        <v>0</v>
      </c>
      <c r="AQ108" s="41">
        <f>SUMIFS('Основной лист'!AZ:AZ,'Основной лист'!$D:$D,'Расчет эффективности'!$D108,'Основной лист'!$J:$J,'Расчет эффективности'!$C108)*$E$11*$G108</f>
        <v>0</v>
      </c>
      <c r="AR108" s="41"/>
      <c r="AS108" s="402">
        <f t="shared" si="4"/>
        <v>0</v>
      </c>
    </row>
    <row r="109" spans="2:45" outlineLevel="1">
      <c r="C109" t="str">
        <f t="shared" si="22"/>
        <v/>
      </c>
      <c r="D109" t="str">
        <f t="array" ref="D109">IFERROR(INDEX('Основной лист'!$D$2:$D$479, MATCH(0, COUNTIF($D$100:D108,'Основной лист'!$D$2:$D$479), 0)), "")</f>
        <v/>
      </c>
      <c r="E109" s="4" t="str">
        <f t="shared" si="19"/>
        <v>млн руб.</v>
      </c>
      <c r="G109" s="4">
        <f t="shared" si="21"/>
        <v>0</v>
      </c>
      <c r="I109" s="41">
        <f>SUMIFS('Основной лист'!R:R,'Основной лист'!$D:$D,'Расчет эффективности'!$D109,'Основной лист'!$J:$J,'Расчет эффективности'!$C109)*$E$11*$G109</f>
        <v>0</v>
      </c>
      <c r="J109" s="41">
        <f>SUMIFS('Основной лист'!S:S,'Основной лист'!$D:$D,'Расчет эффективности'!$D109,'Основной лист'!$J:$J,'Расчет эффективности'!$C109)*$E$11*$G109</f>
        <v>0</v>
      </c>
      <c r="K109" s="41">
        <f>SUMIFS('Основной лист'!T:T,'Основной лист'!$D:$D,'Расчет эффективности'!$D109,'Основной лист'!$J:$J,'Расчет эффективности'!$C109)*$E$11*$G109</f>
        <v>0</v>
      </c>
      <c r="L109" s="41">
        <f>SUMIFS('Основной лист'!U:U,'Основной лист'!$D:$D,'Расчет эффективности'!$D109,'Основной лист'!$J:$J,'Расчет эффективности'!$C109)*$E$11*$G109</f>
        <v>0</v>
      </c>
      <c r="M109" s="41">
        <f>SUMIFS('Основной лист'!V:V,'Основной лист'!$D:$D,'Расчет эффективности'!$D109,'Основной лист'!$J:$J,'Расчет эффективности'!$C109)*$E$11*$G109</f>
        <v>0</v>
      </c>
      <c r="N109" s="41">
        <f>SUMIFS('Основной лист'!W:W,'Основной лист'!$D:$D,'Расчет эффективности'!$D109,'Основной лист'!$J:$J,'Расчет эффективности'!$C109)*$E$11*$G109</f>
        <v>0</v>
      </c>
      <c r="O109" s="41">
        <f>SUMIFS('Основной лист'!X:X,'Основной лист'!$D:$D,'Расчет эффективности'!$D109,'Основной лист'!$J:$J,'Расчет эффективности'!$C109)*$E$11*$G109</f>
        <v>0</v>
      </c>
      <c r="P109" s="41">
        <f>SUMIFS('Основной лист'!Y:Y,'Основной лист'!$D:$D,'Расчет эффективности'!$D109,'Основной лист'!$J:$J,'Расчет эффективности'!$C109)*$E$11*$G109</f>
        <v>0</v>
      </c>
      <c r="Q109" s="41">
        <f>SUMIFS('Основной лист'!Z:Z,'Основной лист'!$D:$D,'Расчет эффективности'!$D109,'Основной лист'!$J:$J,'Расчет эффективности'!$C109)*$E$11*$G109</f>
        <v>0</v>
      </c>
      <c r="R109" s="41">
        <f>SUMIFS('Основной лист'!AA:AA,'Основной лист'!$D:$D,'Расчет эффективности'!$D109,'Основной лист'!$J:$J,'Расчет эффективности'!$C109)*$E$11*$G109</f>
        <v>0</v>
      </c>
      <c r="S109" s="41">
        <f>SUMIFS('Основной лист'!AB:AB,'Основной лист'!$D:$D,'Расчет эффективности'!$D109,'Основной лист'!$J:$J,'Расчет эффективности'!$C109)*$E$11*$G109</f>
        <v>0</v>
      </c>
      <c r="T109" s="41">
        <f>SUMIFS('Основной лист'!AC:AC,'Основной лист'!$D:$D,'Расчет эффективности'!$D109,'Основной лист'!$J:$J,'Расчет эффективности'!$C109)*$E$11*$G109</f>
        <v>0</v>
      </c>
      <c r="U109" s="41">
        <f>SUMIFS('Основной лист'!AD:AD,'Основной лист'!$D:$D,'Расчет эффективности'!$D109,'Основной лист'!$J:$J,'Расчет эффективности'!$C109)*$E$11*$G109</f>
        <v>0</v>
      </c>
      <c r="V109" s="41">
        <f>SUMIFS('Основной лист'!AE:AE,'Основной лист'!$D:$D,'Расчет эффективности'!$D109,'Основной лист'!$J:$J,'Расчет эффективности'!$C109)*$E$11*$G109</f>
        <v>0</v>
      </c>
      <c r="W109" s="41">
        <f>SUMIFS('Основной лист'!AF:AF,'Основной лист'!$D:$D,'Расчет эффективности'!$D109,'Основной лист'!$J:$J,'Расчет эффективности'!$C109)*$E$11*$G109</f>
        <v>0</v>
      </c>
      <c r="X109" s="41">
        <f>SUMIFS('Основной лист'!AG:AG,'Основной лист'!$D:$D,'Расчет эффективности'!$D109,'Основной лист'!$J:$J,'Расчет эффективности'!$C109)*$E$11*$G109</f>
        <v>0</v>
      </c>
      <c r="Y109" s="41">
        <f>SUMIFS('Основной лист'!AH:AH,'Основной лист'!$D:$D,'Расчет эффективности'!$D109,'Основной лист'!$J:$J,'Расчет эффективности'!$C109)*$E$11*$G109</f>
        <v>0</v>
      </c>
      <c r="Z109" s="41">
        <f>SUMIFS('Основной лист'!AI:AI,'Основной лист'!$D:$D,'Расчет эффективности'!$D109,'Основной лист'!$J:$J,'Расчет эффективности'!$C109)*$E$11*$G109</f>
        <v>0</v>
      </c>
      <c r="AA109" s="41">
        <f>SUMIFS('Основной лист'!AJ:AJ,'Основной лист'!$D:$D,'Расчет эффективности'!$D109,'Основной лист'!$J:$J,'Расчет эффективности'!$C109)*$E$11*$G109</f>
        <v>0</v>
      </c>
      <c r="AB109" s="41">
        <f>SUMIFS('Основной лист'!AK:AK,'Основной лист'!$D:$D,'Расчет эффективности'!$D109,'Основной лист'!$J:$J,'Расчет эффективности'!$C109)*$E$11*$G109</f>
        <v>0</v>
      </c>
      <c r="AC109" s="41">
        <f>SUMIFS('Основной лист'!AL:AL,'Основной лист'!$D:$D,'Расчет эффективности'!$D109,'Основной лист'!$J:$J,'Расчет эффективности'!$C109)*$E$11*$G109</f>
        <v>0</v>
      </c>
      <c r="AD109" s="41">
        <f>SUMIFS('Основной лист'!AM:AM,'Основной лист'!$D:$D,'Расчет эффективности'!$D109,'Основной лист'!$J:$J,'Расчет эффективности'!$C109)*$E$11*$G109</f>
        <v>0</v>
      </c>
      <c r="AE109" s="41">
        <f>SUMIFS('Основной лист'!AN:AN,'Основной лист'!$D:$D,'Расчет эффективности'!$D109,'Основной лист'!$J:$J,'Расчет эффективности'!$C109)*$E$11*$G109</f>
        <v>0</v>
      </c>
      <c r="AF109" s="41">
        <f>SUMIFS('Основной лист'!AO:AO,'Основной лист'!$D:$D,'Расчет эффективности'!$D109,'Основной лист'!$J:$J,'Расчет эффективности'!$C109)*$E$11*$G109</f>
        <v>0</v>
      </c>
      <c r="AG109" s="41">
        <f>SUMIFS('Основной лист'!AP:AP,'Основной лист'!$D:$D,'Расчет эффективности'!$D109,'Основной лист'!$J:$J,'Расчет эффективности'!$C109)*$E$11*$G109</f>
        <v>0</v>
      </c>
      <c r="AH109" s="41">
        <f>SUMIFS('Основной лист'!AQ:AQ,'Основной лист'!$D:$D,'Расчет эффективности'!$D109,'Основной лист'!$J:$J,'Расчет эффективности'!$C109)*$E$11*$G109</f>
        <v>0</v>
      </c>
      <c r="AI109" s="41">
        <f>SUMIFS('Основной лист'!AR:AR,'Основной лист'!$D:$D,'Расчет эффективности'!$D109,'Основной лист'!$J:$J,'Расчет эффективности'!$C109)*$E$11*$G109</f>
        <v>0</v>
      </c>
      <c r="AJ109" s="41">
        <f>SUMIFS('Основной лист'!AS:AS,'Основной лист'!$D:$D,'Расчет эффективности'!$D109,'Основной лист'!$J:$J,'Расчет эффективности'!$C109)*$E$11*$G109</f>
        <v>0</v>
      </c>
      <c r="AK109" s="41">
        <f>SUMIFS('Основной лист'!AT:AT,'Основной лист'!$D:$D,'Расчет эффективности'!$D109,'Основной лист'!$J:$J,'Расчет эффективности'!$C109)*$E$11*$G109</f>
        <v>0</v>
      </c>
      <c r="AL109" s="41">
        <f>SUMIFS('Основной лист'!AU:AU,'Основной лист'!$D:$D,'Расчет эффективности'!$D109,'Основной лист'!$J:$J,'Расчет эффективности'!$C109)*$E$11*$G109</f>
        <v>0</v>
      </c>
      <c r="AM109" s="41">
        <f>SUMIFS('Основной лист'!AV:AV,'Основной лист'!$D:$D,'Расчет эффективности'!$D109,'Основной лист'!$J:$J,'Расчет эффективности'!$C109)*$E$11*$G109</f>
        <v>0</v>
      </c>
      <c r="AN109" s="41">
        <f>SUMIFS('Основной лист'!AW:AW,'Основной лист'!$D:$D,'Расчет эффективности'!$D109,'Основной лист'!$J:$J,'Расчет эффективности'!$C109)*$E$11*$G109</f>
        <v>0</v>
      </c>
      <c r="AO109" s="41">
        <f>SUMIFS('Основной лист'!AX:AX,'Основной лист'!$D:$D,'Расчет эффективности'!$D109,'Основной лист'!$J:$J,'Расчет эффективности'!$C109)*$E$11*$G109</f>
        <v>0</v>
      </c>
      <c r="AP109" s="41">
        <f>SUMIFS('Основной лист'!AY:AY,'Основной лист'!$D:$D,'Расчет эффективности'!$D109,'Основной лист'!$J:$J,'Расчет эффективности'!$C109)*$E$11*$G109</f>
        <v>0</v>
      </c>
      <c r="AQ109" s="41">
        <f>SUMIFS('Основной лист'!AZ:AZ,'Основной лист'!$D:$D,'Расчет эффективности'!$D109,'Основной лист'!$J:$J,'Расчет эффективности'!$C109)*$E$11*$G109</f>
        <v>0</v>
      </c>
      <c r="AR109" s="41"/>
      <c r="AS109" s="402">
        <f t="shared" si="4"/>
        <v>0</v>
      </c>
    </row>
    <row r="110" spans="2:45" outlineLevel="1">
      <c r="C110" t="str">
        <f t="shared" si="22"/>
        <v/>
      </c>
      <c r="D110" t="str">
        <f t="array" ref="D110">IFERROR(INDEX('Основной лист'!$D$2:$D$479, MATCH(0, COUNTIF($D$100:D109,'Основной лист'!$D$2:$D$479), 0)), "")</f>
        <v/>
      </c>
      <c r="E110" s="4" t="str">
        <f t="shared" si="19"/>
        <v>млн руб.</v>
      </c>
      <c r="G110" s="4">
        <f t="shared" si="21"/>
        <v>0</v>
      </c>
      <c r="I110" s="41">
        <f>SUMIFS('Основной лист'!R:R,'Основной лист'!$D:$D,'Расчет эффективности'!$D110,'Основной лист'!$J:$J,'Расчет эффективности'!$C110)*$E$11*$G110</f>
        <v>0</v>
      </c>
      <c r="J110" s="41">
        <f>SUMIFS('Основной лист'!S:S,'Основной лист'!$D:$D,'Расчет эффективности'!$D110,'Основной лист'!$J:$J,'Расчет эффективности'!$C110)*$E$11*$G110</f>
        <v>0</v>
      </c>
      <c r="K110" s="41">
        <f>SUMIFS('Основной лист'!T:T,'Основной лист'!$D:$D,'Расчет эффективности'!$D110,'Основной лист'!$J:$J,'Расчет эффективности'!$C110)*$E$11*$G110</f>
        <v>0</v>
      </c>
      <c r="L110" s="41">
        <f>SUMIFS('Основной лист'!U:U,'Основной лист'!$D:$D,'Расчет эффективности'!$D110,'Основной лист'!$J:$J,'Расчет эффективности'!$C110)*$E$11*$G110</f>
        <v>0</v>
      </c>
      <c r="M110" s="41">
        <f>SUMIFS('Основной лист'!V:V,'Основной лист'!$D:$D,'Расчет эффективности'!$D110,'Основной лист'!$J:$J,'Расчет эффективности'!$C110)*$E$11*$G110</f>
        <v>0</v>
      </c>
      <c r="N110" s="41">
        <f>SUMIFS('Основной лист'!W:W,'Основной лист'!$D:$D,'Расчет эффективности'!$D110,'Основной лист'!$J:$J,'Расчет эффективности'!$C110)*$E$11*$G110</f>
        <v>0</v>
      </c>
      <c r="O110" s="41">
        <f>SUMIFS('Основной лист'!X:X,'Основной лист'!$D:$D,'Расчет эффективности'!$D110,'Основной лист'!$J:$J,'Расчет эффективности'!$C110)*$E$11*$G110</f>
        <v>0</v>
      </c>
      <c r="P110" s="41">
        <f>SUMIFS('Основной лист'!Y:Y,'Основной лист'!$D:$D,'Расчет эффективности'!$D110,'Основной лист'!$J:$J,'Расчет эффективности'!$C110)*$E$11*$G110</f>
        <v>0</v>
      </c>
      <c r="Q110" s="41">
        <f>SUMIFS('Основной лист'!Z:Z,'Основной лист'!$D:$D,'Расчет эффективности'!$D110,'Основной лист'!$J:$J,'Расчет эффективности'!$C110)*$E$11*$G110</f>
        <v>0</v>
      </c>
      <c r="R110" s="41">
        <f>SUMIFS('Основной лист'!AA:AA,'Основной лист'!$D:$D,'Расчет эффективности'!$D110,'Основной лист'!$J:$J,'Расчет эффективности'!$C110)*$E$11*$G110</f>
        <v>0</v>
      </c>
      <c r="S110" s="41">
        <f>SUMIFS('Основной лист'!AB:AB,'Основной лист'!$D:$D,'Расчет эффективности'!$D110,'Основной лист'!$J:$J,'Расчет эффективности'!$C110)*$E$11*$G110</f>
        <v>0</v>
      </c>
      <c r="T110" s="41">
        <f>SUMIFS('Основной лист'!AC:AC,'Основной лист'!$D:$D,'Расчет эффективности'!$D110,'Основной лист'!$J:$J,'Расчет эффективности'!$C110)*$E$11*$G110</f>
        <v>0</v>
      </c>
      <c r="U110" s="41">
        <f>SUMIFS('Основной лист'!AD:AD,'Основной лист'!$D:$D,'Расчет эффективности'!$D110,'Основной лист'!$J:$J,'Расчет эффективности'!$C110)*$E$11*$G110</f>
        <v>0</v>
      </c>
      <c r="V110" s="41">
        <f>SUMIFS('Основной лист'!AE:AE,'Основной лист'!$D:$D,'Расчет эффективности'!$D110,'Основной лист'!$J:$J,'Расчет эффективности'!$C110)*$E$11*$G110</f>
        <v>0</v>
      </c>
      <c r="W110" s="41">
        <f>SUMIFS('Основной лист'!AF:AF,'Основной лист'!$D:$D,'Расчет эффективности'!$D110,'Основной лист'!$J:$J,'Расчет эффективности'!$C110)*$E$11*$G110</f>
        <v>0</v>
      </c>
      <c r="X110" s="41">
        <f>SUMIFS('Основной лист'!AG:AG,'Основной лист'!$D:$D,'Расчет эффективности'!$D110,'Основной лист'!$J:$J,'Расчет эффективности'!$C110)*$E$11*$G110</f>
        <v>0</v>
      </c>
      <c r="Y110" s="41">
        <f>SUMIFS('Основной лист'!AH:AH,'Основной лист'!$D:$D,'Расчет эффективности'!$D110,'Основной лист'!$J:$J,'Расчет эффективности'!$C110)*$E$11*$G110</f>
        <v>0</v>
      </c>
      <c r="Z110" s="41">
        <f>SUMIFS('Основной лист'!AI:AI,'Основной лист'!$D:$D,'Расчет эффективности'!$D110,'Основной лист'!$J:$J,'Расчет эффективности'!$C110)*$E$11*$G110</f>
        <v>0</v>
      </c>
      <c r="AA110" s="41">
        <f>SUMIFS('Основной лист'!AJ:AJ,'Основной лист'!$D:$D,'Расчет эффективности'!$D110,'Основной лист'!$J:$J,'Расчет эффективности'!$C110)*$E$11*$G110</f>
        <v>0</v>
      </c>
      <c r="AB110" s="41">
        <f>SUMIFS('Основной лист'!AK:AK,'Основной лист'!$D:$D,'Расчет эффективности'!$D110,'Основной лист'!$J:$J,'Расчет эффективности'!$C110)*$E$11*$G110</f>
        <v>0</v>
      </c>
      <c r="AC110" s="41">
        <f>SUMIFS('Основной лист'!AL:AL,'Основной лист'!$D:$D,'Расчет эффективности'!$D110,'Основной лист'!$J:$J,'Расчет эффективности'!$C110)*$E$11*$G110</f>
        <v>0</v>
      </c>
      <c r="AD110" s="41">
        <f>SUMIFS('Основной лист'!AM:AM,'Основной лист'!$D:$D,'Расчет эффективности'!$D110,'Основной лист'!$J:$J,'Расчет эффективности'!$C110)*$E$11*$G110</f>
        <v>0</v>
      </c>
      <c r="AE110" s="41">
        <f>SUMIFS('Основной лист'!AN:AN,'Основной лист'!$D:$D,'Расчет эффективности'!$D110,'Основной лист'!$J:$J,'Расчет эффективности'!$C110)*$E$11*$G110</f>
        <v>0</v>
      </c>
      <c r="AF110" s="41">
        <f>SUMIFS('Основной лист'!AO:AO,'Основной лист'!$D:$D,'Расчет эффективности'!$D110,'Основной лист'!$J:$J,'Расчет эффективности'!$C110)*$E$11*$G110</f>
        <v>0</v>
      </c>
      <c r="AG110" s="41">
        <f>SUMIFS('Основной лист'!AP:AP,'Основной лист'!$D:$D,'Расчет эффективности'!$D110,'Основной лист'!$J:$J,'Расчет эффективности'!$C110)*$E$11*$G110</f>
        <v>0</v>
      </c>
      <c r="AH110" s="41">
        <f>SUMIFS('Основной лист'!AQ:AQ,'Основной лист'!$D:$D,'Расчет эффективности'!$D110,'Основной лист'!$J:$J,'Расчет эффективности'!$C110)*$E$11*$G110</f>
        <v>0</v>
      </c>
      <c r="AI110" s="41">
        <f>SUMIFS('Основной лист'!AR:AR,'Основной лист'!$D:$D,'Расчет эффективности'!$D110,'Основной лист'!$J:$J,'Расчет эффективности'!$C110)*$E$11*$G110</f>
        <v>0</v>
      </c>
      <c r="AJ110" s="41">
        <f>SUMIFS('Основной лист'!AS:AS,'Основной лист'!$D:$D,'Расчет эффективности'!$D110,'Основной лист'!$J:$J,'Расчет эффективности'!$C110)*$E$11*$G110</f>
        <v>0</v>
      </c>
      <c r="AK110" s="41">
        <f>SUMIFS('Основной лист'!AT:AT,'Основной лист'!$D:$D,'Расчет эффективности'!$D110,'Основной лист'!$J:$J,'Расчет эффективности'!$C110)*$E$11*$G110</f>
        <v>0</v>
      </c>
      <c r="AL110" s="41">
        <f>SUMIFS('Основной лист'!AU:AU,'Основной лист'!$D:$D,'Расчет эффективности'!$D110,'Основной лист'!$J:$J,'Расчет эффективности'!$C110)*$E$11*$G110</f>
        <v>0</v>
      </c>
      <c r="AM110" s="41">
        <f>SUMIFS('Основной лист'!AV:AV,'Основной лист'!$D:$D,'Расчет эффективности'!$D110,'Основной лист'!$J:$J,'Расчет эффективности'!$C110)*$E$11*$G110</f>
        <v>0</v>
      </c>
      <c r="AN110" s="41">
        <f>SUMIFS('Основной лист'!AW:AW,'Основной лист'!$D:$D,'Расчет эффективности'!$D110,'Основной лист'!$J:$J,'Расчет эффективности'!$C110)*$E$11*$G110</f>
        <v>0</v>
      </c>
      <c r="AO110" s="41">
        <f>SUMIFS('Основной лист'!AX:AX,'Основной лист'!$D:$D,'Расчет эффективности'!$D110,'Основной лист'!$J:$J,'Расчет эффективности'!$C110)*$E$11*$G110</f>
        <v>0</v>
      </c>
      <c r="AP110" s="41">
        <f>SUMIFS('Основной лист'!AY:AY,'Основной лист'!$D:$D,'Расчет эффективности'!$D110,'Основной лист'!$J:$J,'Расчет эффективности'!$C110)*$E$11*$G110</f>
        <v>0</v>
      </c>
      <c r="AQ110" s="41">
        <f>SUMIFS('Основной лист'!AZ:AZ,'Основной лист'!$D:$D,'Расчет эффективности'!$D110,'Основной лист'!$J:$J,'Расчет эффективности'!$C110)*$E$11*$G110</f>
        <v>0</v>
      </c>
      <c r="AR110" s="41"/>
      <c r="AS110" s="402">
        <f t="shared" si="4"/>
        <v>0</v>
      </c>
    </row>
    <row r="111" spans="2:45" outlineLevel="1">
      <c r="C111" t="str">
        <f t="shared" si="22"/>
        <v/>
      </c>
      <c r="D111" t="str">
        <f t="array" ref="D111">IFERROR(INDEX('Основной лист'!$D$2:$D$479, MATCH(0, COUNTIF($D$100:D110,'Основной лист'!$D$2:$D$479), 0)), "")</f>
        <v/>
      </c>
      <c r="E111" s="4" t="str">
        <f t="shared" si="19"/>
        <v>млн руб.</v>
      </c>
      <c r="G111" s="4">
        <f t="shared" si="21"/>
        <v>0</v>
      </c>
      <c r="I111" s="41">
        <f>SUMIFS('Основной лист'!R:R,'Основной лист'!$D:$D,'Расчет эффективности'!$D111,'Основной лист'!$J:$J,'Расчет эффективности'!$C111)*$E$11*$G111</f>
        <v>0</v>
      </c>
      <c r="J111" s="41">
        <f>SUMIFS('Основной лист'!S:S,'Основной лист'!$D:$D,'Расчет эффективности'!$D111,'Основной лист'!$J:$J,'Расчет эффективности'!$C111)*$E$11*$G111</f>
        <v>0</v>
      </c>
      <c r="K111" s="41">
        <f>SUMIFS('Основной лист'!T:T,'Основной лист'!$D:$D,'Расчет эффективности'!$D111,'Основной лист'!$J:$J,'Расчет эффективности'!$C111)*$E$11*$G111</f>
        <v>0</v>
      </c>
      <c r="L111" s="41">
        <f>SUMIFS('Основной лист'!U:U,'Основной лист'!$D:$D,'Расчет эффективности'!$D111,'Основной лист'!$J:$J,'Расчет эффективности'!$C111)*$E$11*$G111</f>
        <v>0</v>
      </c>
      <c r="M111" s="41">
        <f>SUMIFS('Основной лист'!V:V,'Основной лист'!$D:$D,'Расчет эффективности'!$D111,'Основной лист'!$J:$J,'Расчет эффективности'!$C111)*$E$11*$G111</f>
        <v>0</v>
      </c>
      <c r="N111" s="41">
        <f>SUMIFS('Основной лист'!W:W,'Основной лист'!$D:$D,'Расчет эффективности'!$D111,'Основной лист'!$J:$J,'Расчет эффективности'!$C111)*$E$11*$G111</f>
        <v>0</v>
      </c>
      <c r="O111" s="41">
        <f>SUMIFS('Основной лист'!X:X,'Основной лист'!$D:$D,'Расчет эффективности'!$D111,'Основной лист'!$J:$J,'Расчет эффективности'!$C111)*$E$11*$G111</f>
        <v>0</v>
      </c>
      <c r="P111" s="41">
        <f>SUMIFS('Основной лист'!Y:Y,'Основной лист'!$D:$D,'Расчет эффективности'!$D111,'Основной лист'!$J:$J,'Расчет эффективности'!$C111)*$E$11*$G111</f>
        <v>0</v>
      </c>
      <c r="Q111" s="41">
        <f>SUMIFS('Основной лист'!Z:Z,'Основной лист'!$D:$D,'Расчет эффективности'!$D111,'Основной лист'!$J:$J,'Расчет эффективности'!$C111)*$E$11*$G111</f>
        <v>0</v>
      </c>
      <c r="R111" s="41">
        <f>SUMIFS('Основной лист'!AA:AA,'Основной лист'!$D:$D,'Расчет эффективности'!$D111,'Основной лист'!$J:$J,'Расчет эффективности'!$C111)*$E$11*$G111</f>
        <v>0</v>
      </c>
      <c r="S111" s="41">
        <f>SUMIFS('Основной лист'!AB:AB,'Основной лист'!$D:$D,'Расчет эффективности'!$D111,'Основной лист'!$J:$J,'Расчет эффективности'!$C111)*$E$11*$G111</f>
        <v>0</v>
      </c>
      <c r="T111" s="41">
        <f>SUMIFS('Основной лист'!AC:AC,'Основной лист'!$D:$D,'Расчет эффективности'!$D111,'Основной лист'!$J:$J,'Расчет эффективности'!$C111)*$E$11*$G111</f>
        <v>0</v>
      </c>
      <c r="U111" s="41">
        <f>SUMIFS('Основной лист'!AD:AD,'Основной лист'!$D:$D,'Расчет эффективности'!$D111,'Основной лист'!$J:$J,'Расчет эффективности'!$C111)*$E$11*$G111</f>
        <v>0</v>
      </c>
      <c r="V111" s="41">
        <f>SUMIFS('Основной лист'!AE:AE,'Основной лист'!$D:$D,'Расчет эффективности'!$D111,'Основной лист'!$J:$J,'Расчет эффективности'!$C111)*$E$11*$G111</f>
        <v>0</v>
      </c>
      <c r="W111" s="41">
        <f>SUMIFS('Основной лист'!AF:AF,'Основной лист'!$D:$D,'Расчет эффективности'!$D111,'Основной лист'!$J:$J,'Расчет эффективности'!$C111)*$E$11*$G111</f>
        <v>0</v>
      </c>
      <c r="X111" s="41">
        <f>SUMIFS('Основной лист'!AG:AG,'Основной лист'!$D:$D,'Расчет эффективности'!$D111,'Основной лист'!$J:$J,'Расчет эффективности'!$C111)*$E$11*$G111</f>
        <v>0</v>
      </c>
      <c r="Y111" s="41">
        <f>SUMIFS('Основной лист'!AH:AH,'Основной лист'!$D:$D,'Расчет эффективности'!$D111,'Основной лист'!$J:$J,'Расчет эффективности'!$C111)*$E$11*$G111</f>
        <v>0</v>
      </c>
      <c r="Z111" s="41">
        <f>SUMIFS('Основной лист'!AI:AI,'Основной лист'!$D:$D,'Расчет эффективности'!$D111,'Основной лист'!$J:$J,'Расчет эффективности'!$C111)*$E$11*$G111</f>
        <v>0</v>
      </c>
      <c r="AA111" s="41">
        <f>SUMIFS('Основной лист'!AJ:AJ,'Основной лист'!$D:$D,'Расчет эффективности'!$D111,'Основной лист'!$J:$J,'Расчет эффективности'!$C111)*$E$11*$G111</f>
        <v>0</v>
      </c>
      <c r="AB111" s="41">
        <f>SUMIFS('Основной лист'!AK:AK,'Основной лист'!$D:$D,'Расчет эффективности'!$D111,'Основной лист'!$J:$J,'Расчет эффективности'!$C111)*$E$11*$G111</f>
        <v>0</v>
      </c>
      <c r="AC111" s="41">
        <f>SUMIFS('Основной лист'!AL:AL,'Основной лист'!$D:$D,'Расчет эффективности'!$D111,'Основной лист'!$J:$J,'Расчет эффективности'!$C111)*$E$11*$G111</f>
        <v>0</v>
      </c>
      <c r="AD111" s="41">
        <f>SUMIFS('Основной лист'!AM:AM,'Основной лист'!$D:$D,'Расчет эффективности'!$D111,'Основной лист'!$J:$J,'Расчет эффективности'!$C111)*$E$11*$G111</f>
        <v>0</v>
      </c>
      <c r="AE111" s="41">
        <f>SUMIFS('Основной лист'!AN:AN,'Основной лист'!$D:$D,'Расчет эффективности'!$D111,'Основной лист'!$J:$J,'Расчет эффективности'!$C111)*$E$11*$G111</f>
        <v>0</v>
      </c>
      <c r="AF111" s="41">
        <f>SUMIFS('Основной лист'!AO:AO,'Основной лист'!$D:$D,'Расчет эффективности'!$D111,'Основной лист'!$J:$J,'Расчет эффективности'!$C111)*$E$11*$G111</f>
        <v>0</v>
      </c>
      <c r="AG111" s="41">
        <f>SUMIFS('Основной лист'!AP:AP,'Основной лист'!$D:$D,'Расчет эффективности'!$D111,'Основной лист'!$J:$J,'Расчет эффективности'!$C111)*$E$11*$G111</f>
        <v>0</v>
      </c>
      <c r="AH111" s="41">
        <f>SUMIFS('Основной лист'!AQ:AQ,'Основной лист'!$D:$D,'Расчет эффективности'!$D111,'Основной лист'!$J:$J,'Расчет эффективности'!$C111)*$E$11*$G111</f>
        <v>0</v>
      </c>
      <c r="AI111" s="41">
        <f>SUMIFS('Основной лист'!AR:AR,'Основной лист'!$D:$D,'Расчет эффективности'!$D111,'Основной лист'!$J:$J,'Расчет эффективности'!$C111)*$E$11*$G111</f>
        <v>0</v>
      </c>
      <c r="AJ111" s="41">
        <f>SUMIFS('Основной лист'!AS:AS,'Основной лист'!$D:$D,'Расчет эффективности'!$D111,'Основной лист'!$J:$J,'Расчет эффективности'!$C111)*$E$11*$G111</f>
        <v>0</v>
      </c>
      <c r="AK111" s="41">
        <f>SUMIFS('Основной лист'!AT:AT,'Основной лист'!$D:$D,'Расчет эффективности'!$D111,'Основной лист'!$J:$J,'Расчет эффективности'!$C111)*$E$11*$G111</f>
        <v>0</v>
      </c>
      <c r="AL111" s="41">
        <f>SUMIFS('Основной лист'!AU:AU,'Основной лист'!$D:$D,'Расчет эффективности'!$D111,'Основной лист'!$J:$J,'Расчет эффективности'!$C111)*$E$11*$G111</f>
        <v>0</v>
      </c>
      <c r="AM111" s="41">
        <f>SUMIFS('Основной лист'!AV:AV,'Основной лист'!$D:$D,'Расчет эффективности'!$D111,'Основной лист'!$J:$J,'Расчет эффективности'!$C111)*$E$11*$G111</f>
        <v>0</v>
      </c>
      <c r="AN111" s="41">
        <f>SUMIFS('Основной лист'!AW:AW,'Основной лист'!$D:$D,'Расчет эффективности'!$D111,'Основной лист'!$J:$J,'Расчет эффективности'!$C111)*$E$11*$G111</f>
        <v>0</v>
      </c>
      <c r="AO111" s="41">
        <f>SUMIFS('Основной лист'!AX:AX,'Основной лист'!$D:$D,'Расчет эффективности'!$D111,'Основной лист'!$J:$J,'Расчет эффективности'!$C111)*$E$11*$G111</f>
        <v>0</v>
      </c>
      <c r="AP111" s="41">
        <f>SUMIFS('Основной лист'!AY:AY,'Основной лист'!$D:$D,'Расчет эффективности'!$D111,'Основной лист'!$J:$J,'Расчет эффективности'!$C111)*$E$11*$G111</f>
        <v>0</v>
      </c>
      <c r="AQ111" s="41">
        <f>SUMIFS('Основной лист'!AZ:AZ,'Основной лист'!$D:$D,'Расчет эффективности'!$D111,'Основной лист'!$J:$J,'Расчет эффективности'!$C111)*$E$11*$G111</f>
        <v>0</v>
      </c>
      <c r="AR111" s="41"/>
      <c r="AS111" s="402">
        <f t="shared" si="4"/>
        <v>0</v>
      </c>
    </row>
    <row r="112" spans="2:45" outlineLevel="1">
      <c r="C112" t="str">
        <f t="shared" si="22"/>
        <v/>
      </c>
      <c r="D112" t="str">
        <f t="array" ref="D112">IFERROR(INDEX('Основной лист'!$D$2:$D$479, MATCH(0, COUNTIF($D$100:D111,'Основной лист'!$D$2:$D$479), 0)), "")</f>
        <v/>
      </c>
      <c r="E112" s="4" t="str">
        <f t="shared" si="19"/>
        <v>млн руб.</v>
      </c>
      <c r="G112" s="4">
        <f t="shared" si="21"/>
        <v>0</v>
      </c>
      <c r="I112" s="41">
        <f>SUMIFS('Основной лист'!R:R,'Основной лист'!$D:$D,'Расчет эффективности'!$D112,'Основной лист'!$J:$J,'Расчет эффективности'!$C112)*$E$11*$G112</f>
        <v>0</v>
      </c>
      <c r="J112" s="41">
        <f>SUMIFS('Основной лист'!S:S,'Основной лист'!$D:$D,'Расчет эффективности'!$D112,'Основной лист'!$J:$J,'Расчет эффективности'!$C112)*$E$11*$G112</f>
        <v>0</v>
      </c>
      <c r="K112" s="41">
        <f>SUMIFS('Основной лист'!T:T,'Основной лист'!$D:$D,'Расчет эффективности'!$D112,'Основной лист'!$J:$J,'Расчет эффективности'!$C112)*$E$11*$G112</f>
        <v>0</v>
      </c>
      <c r="L112" s="41">
        <f>SUMIFS('Основной лист'!U:U,'Основной лист'!$D:$D,'Расчет эффективности'!$D112,'Основной лист'!$J:$J,'Расчет эффективности'!$C112)*$E$11*$G112</f>
        <v>0</v>
      </c>
      <c r="M112" s="41">
        <f>SUMIFS('Основной лист'!V:V,'Основной лист'!$D:$D,'Расчет эффективности'!$D112,'Основной лист'!$J:$J,'Расчет эффективности'!$C112)*$E$11*$G112</f>
        <v>0</v>
      </c>
      <c r="N112" s="41">
        <f>SUMIFS('Основной лист'!W:W,'Основной лист'!$D:$D,'Расчет эффективности'!$D112,'Основной лист'!$J:$J,'Расчет эффективности'!$C112)*$E$11*$G112</f>
        <v>0</v>
      </c>
      <c r="O112" s="41">
        <f>SUMIFS('Основной лист'!X:X,'Основной лист'!$D:$D,'Расчет эффективности'!$D112,'Основной лист'!$J:$J,'Расчет эффективности'!$C112)*$E$11*$G112</f>
        <v>0</v>
      </c>
      <c r="P112" s="41">
        <f>SUMIFS('Основной лист'!Y:Y,'Основной лист'!$D:$D,'Расчет эффективности'!$D112,'Основной лист'!$J:$J,'Расчет эффективности'!$C112)*$E$11*$G112</f>
        <v>0</v>
      </c>
      <c r="Q112" s="41">
        <f>SUMIFS('Основной лист'!Z:Z,'Основной лист'!$D:$D,'Расчет эффективности'!$D112,'Основной лист'!$J:$J,'Расчет эффективности'!$C112)*$E$11*$G112</f>
        <v>0</v>
      </c>
      <c r="R112" s="41">
        <f>SUMIFS('Основной лист'!AA:AA,'Основной лист'!$D:$D,'Расчет эффективности'!$D112,'Основной лист'!$J:$J,'Расчет эффективности'!$C112)*$E$11*$G112</f>
        <v>0</v>
      </c>
      <c r="S112" s="41">
        <f>SUMIFS('Основной лист'!AB:AB,'Основной лист'!$D:$D,'Расчет эффективности'!$D112,'Основной лист'!$J:$J,'Расчет эффективности'!$C112)*$E$11*$G112</f>
        <v>0</v>
      </c>
      <c r="T112" s="41">
        <f>SUMIFS('Основной лист'!AC:AC,'Основной лист'!$D:$D,'Расчет эффективности'!$D112,'Основной лист'!$J:$J,'Расчет эффективности'!$C112)*$E$11*$G112</f>
        <v>0</v>
      </c>
      <c r="U112" s="41">
        <f>SUMIFS('Основной лист'!AD:AD,'Основной лист'!$D:$D,'Расчет эффективности'!$D112,'Основной лист'!$J:$J,'Расчет эффективности'!$C112)*$E$11*$G112</f>
        <v>0</v>
      </c>
      <c r="V112" s="41">
        <f>SUMIFS('Основной лист'!AE:AE,'Основной лист'!$D:$D,'Расчет эффективности'!$D112,'Основной лист'!$J:$J,'Расчет эффективности'!$C112)*$E$11*$G112</f>
        <v>0</v>
      </c>
      <c r="W112" s="41">
        <f>SUMIFS('Основной лист'!AF:AF,'Основной лист'!$D:$D,'Расчет эффективности'!$D112,'Основной лист'!$J:$J,'Расчет эффективности'!$C112)*$E$11*$G112</f>
        <v>0</v>
      </c>
      <c r="X112" s="41">
        <f>SUMIFS('Основной лист'!AG:AG,'Основной лист'!$D:$D,'Расчет эффективности'!$D112,'Основной лист'!$J:$J,'Расчет эффективности'!$C112)*$E$11*$G112</f>
        <v>0</v>
      </c>
      <c r="Y112" s="41">
        <f>SUMIFS('Основной лист'!AH:AH,'Основной лист'!$D:$D,'Расчет эффективности'!$D112,'Основной лист'!$J:$J,'Расчет эффективности'!$C112)*$E$11*$G112</f>
        <v>0</v>
      </c>
      <c r="Z112" s="41">
        <f>SUMIFS('Основной лист'!AI:AI,'Основной лист'!$D:$D,'Расчет эффективности'!$D112,'Основной лист'!$J:$J,'Расчет эффективности'!$C112)*$E$11*$G112</f>
        <v>0</v>
      </c>
      <c r="AA112" s="41">
        <f>SUMIFS('Основной лист'!AJ:AJ,'Основной лист'!$D:$D,'Расчет эффективности'!$D112,'Основной лист'!$J:$J,'Расчет эффективности'!$C112)*$E$11*$G112</f>
        <v>0</v>
      </c>
      <c r="AB112" s="41">
        <f>SUMIFS('Основной лист'!AK:AK,'Основной лист'!$D:$D,'Расчет эффективности'!$D112,'Основной лист'!$J:$J,'Расчет эффективности'!$C112)*$E$11*$G112</f>
        <v>0</v>
      </c>
      <c r="AC112" s="41">
        <f>SUMIFS('Основной лист'!AL:AL,'Основной лист'!$D:$D,'Расчет эффективности'!$D112,'Основной лист'!$J:$J,'Расчет эффективности'!$C112)*$E$11*$G112</f>
        <v>0</v>
      </c>
      <c r="AD112" s="41">
        <f>SUMIFS('Основной лист'!AM:AM,'Основной лист'!$D:$D,'Расчет эффективности'!$D112,'Основной лист'!$J:$J,'Расчет эффективности'!$C112)*$E$11*$G112</f>
        <v>0</v>
      </c>
      <c r="AE112" s="41">
        <f>SUMIFS('Основной лист'!AN:AN,'Основной лист'!$D:$D,'Расчет эффективности'!$D112,'Основной лист'!$J:$J,'Расчет эффективности'!$C112)*$E$11*$G112</f>
        <v>0</v>
      </c>
      <c r="AF112" s="41">
        <f>SUMIFS('Основной лист'!AO:AO,'Основной лист'!$D:$D,'Расчет эффективности'!$D112,'Основной лист'!$J:$J,'Расчет эффективности'!$C112)*$E$11*$G112</f>
        <v>0</v>
      </c>
      <c r="AG112" s="41">
        <f>SUMIFS('Основной лист'!AP:AP,'Основной лист'!$D:$D,'Расчет эффективности'!$D112,'Основной лист'!$J:$J,'Расчет эффективности'!$C112)*$E$11*$G112</f>
        <v>0</v>
      </c>
      <c r="AH112" s="41">
        <f>SUMIFS('Основной лист'!AQ:AQ,'Основной лист'!$D:$D,'Расчет эффективности'!$D112,'Основной лист'!$J:$J,'Расчет эффективности'!$C112)*$E$11*$G112</f>
        <v>0</v>
      </c>
      <c r="AI112" s="41">
        <f>SUMIFS('Основной лист'!AR:AR,'Основной лист'!$D:$D,'Расчет эффективности'!$D112,'Основной лист'!$J:$J,'Расчет эффективности'!$C112)*$E$11*$G112</f>
        <v>0</v>
      </c>
      <c r="AJ112" s="41">
        <f>SUMIFS('Основной лист'!AS:AS,'Основной лист'!$D:$D,'Расчет эффективности'!$D112,'Основной лист'!$J:$J,'Расчет эффективности'!$C112)*$E$11*$G112</f>
        <v>0</v>
      </c>
      <c r="AK112" s="41">
        <f>SUMIFS('Основной лист'!AT:AT,'Основной лист'!$D:$D,'Расчет эффективности'!$D112,'Основной лист'!$J:$J,'Расчет эффективности'!$C112)*$E$11*$G112</f>
        <v>0</v>
      </c>
      <c r="AL112" s="41">
        <f>SUMIFS('Основной лист'!AU:AU,'Основной лист'!$D:$D,'Расчет эффективности'!$D112,'Основной лист'!$J:$J,'Расчет эффективности'!$C112)*$E$11*$G112</f>
        <v>0</v>
      </c>
      <c r="AM112" s="41">
        <f>SUMIFS('Основной лист'!AV:AV,'Основной лист'!$D:$D,'Расчет эффективности'!$D112,'Основной лист'!$J:$J,'Расчет эффективности'!$C112)*$E$11*$G112</f>
        <v>0</v>
      </c>
      <c r="AN112" s="41">
        <f>SUMIFS('Основной лист'!AW:AW,'Основной лист'!$D:$D,'Расчет эффективности'!$D112,'Основной лист'!$J:$J,'Расчет эффективности'!$C112)*$E$11*$G112</f>
        <v>0</v>
      </c>
      <c r="AO112" s="41">
        <f>SUMIFS('Основной лист'!AX:AX,'Основной лист'!$D:$D,'Расчет эффективности'!$D112,'Основной лист'!$J:$J,'Расчет эффективности'!$C112)*$E$11*$G112</f>
        <v>0</v>
      </c>
      <c r="AP112" s="41">
        <f>SUMIFS('Основной лист'!AY:AY,'Основной лист'!$D:$D,'Расчет эффективности'!$D112,'Основной лист'!$J:$J,'Расчет эффективности'!$C112)*$E$11*$G112</f>
        <v>0</v>
      </c>
      <c r="AQ112" s="41">
        <f>SUMIFS('Основной лист'!AZ:AZ,'Основной лист'!$D:$D,'Расчет эффективности'!$D112,'Основной лист'!$J:$J,'Расчет эффективности'!$C112)*$E$11*$G112</f>
        <v>0</v>
      </c>
      <c r="AR112" s="41"/>
      <c r="AS112" s="402">
        <f t="shared" si="4"/>
        <v>0</v>
      </c>
    </row>
    <row r="113" spans="3:77" outlineLevel="1">
      <c r="C113" t="str">
        <f t="shared" si="22"/>
        <v/>
      </c>
      <c r="D113" t="str">
        <f t="array" ref="D113">IFERROR(INDEX('Основной лист'!$D$2:$D$479, MATCH(0, COUNTIF($D$100:D112,'Основной лист'!$D$2:$D$479), 0)), "")</f>
        <v/>
      </c>
      <c r="E113" s="4" t="str">
        <f t="shared" si="19"/>
        <v>млн руб.</v>
      </c>
      <c r="G113" s="4">
        <f t="shared" si="21"/>
        <v>0</v>
      </c>
      <c r="I113" s="41">
        <f>SUMIFS('Основной лист'!R:R,'Основной лист'!$D:$D,'Расчет эффективности'!$D113,'Основной лист'!$J:$J,'Расчет эффективности'!$C113)*$E$11*$G113</f>
        <v>0</v>
      </c>
      <c r="J113" s="41">
        <f>SUMIFS('Основной лист'!S:S,'Основной лист'!$D:$D,'Расчет эффективности'!$D113,'Основной лист'!$J:$J,'Расчет эффективности'!$C113)*$E$11*$G113</f>
        <v>0</v>
      </c>
      <c r="K113" s="41">
        <f>SUMIFS('Основной лист'!T:T,'Основной лист'!$D:$D,'Расчет эффективности'!$D113,'Основной лист'!$J:$J,'Расчет эффективности'!$C113)*$E$11*$G113</f>
        <v>0</v>
      </c>
      <c r="L113" s="41">
        <f>SUMIFS('Основной лист'!U:U,'Основной лист'!$D:$D,'Расчет эффективности'!$D113,'Основной лист'!$J:$J,'Расчет эффективности'!$C113)*$E$11*$G113</f>
        <v>0</v>
      </c>
      <c r="M113" s="41">
        <f>SUMIFS('Основной лист'!V:V,'Основной лист'!$D:$D,'Расчет эффективности'!$D113,'Основной лист'!$J:$J,'Расчет эффективности'!$C113)*$E$11*$G113</f>
        <v>0</v>
      </c>
      <c r="N113" s="41">
        <f>SUMIFS('Основной лист'!W:W,'Основной лист'!$D:$D,'Расчет эффективности'!$D113,'Основной лист'!$J:$J,'Расчет эффективности'!$C113)*$E$11*$G113</f>
        <v>0</v>
      </c>
      <c r="O113" s="41">
        <f>SUMIFS('Основной лист'!X:X,'Основной лист'!$D:$D,'Расчет эффективности'!$D113,'Основной лист'!$J:$J,'Расчет эффективности'!$C113)*$E$11*$G113</f>
        <v>0</v>
      </c>
      <c r="P113" s="41">
        <f>SUMIFS('Основной лист'!Y:Y,'Основной лист'!$D:$D,'Расчет эффективности'!$D113,'Основной лист'!$J:$J,'Расчет эффективности'!$C113)*$E$11*$G113</f>
        <v>0</v>
      </c>
      <c r="Q113" s="41">
        <f>SUMIFS('Основной лист'!Z:Z,'Основной лист'!$D:$D,'Расчет эффективности'!$D113,'Основной лист'!$J:$J,'Расчет эффективности'!$C113)*$E$11*$G113</f>
        <v>0</v>
      </c>
      <c r="R113" s="41">
        <f>SUMIFS('Основной лист'!AA:AA,'Основной лист'!$D:$D,'Расчет эффективности'!$D113,'Основной лист'!$J:$J,'Расчет эффективности'!$C113)*$E$11*$G113</f>
        <v>0</v>
      </c>
      <c r="S113" s="41">
        <f>SUMIFS('Основной лист'!AB:AB,'Основной лист'!$D:$D,'Расчет эффективности'!$D113,'Основной лист'!$J:$J,'Расчет эффективности'!$C113)*$E$11*$G113</f>
        <v>0</v>
      </c>
      <c r="T113" s="41">
        <f>SUMIFS('Основной лист'!AC:AC,'Основной лист'!$D:$D,'Расчет эффективности'!$D113,'Основной лист'!$J:$J,'Расчет эффективности'!$C113)*$E$11*$G113</f>
        <v>0</v>
      </c>
      <c r="U113" s="41">
        <f>SUMIFS('Основной лист'!AD:AD,'Основной лист'!$D:$D,'Расчет эффективности'!$D113,'Основной лист'!$J:$J,'Расчет эффективности'!$C113)*$E$11*$G113</f>
        <v>0</v>
      </c>
      <c r="V113" s="41">
        <f>SUMIFS('Основной лист'!AE:AE,'Основной лист'!$D:$D,'Расчет эффективности'!$D113,'Основной лист'!$J:$J,'Расчет эффективности'!$C113)*$E$11*$G113</f>
        <v>0</v>
      </c>
      <c r="W113" s="41">
        <f>SUMIFS('Основной лист'!AF:AF,'Основной лист'!$D:$D,'Расчет эффективности'!$D113,'Основной лист'!$J:$J,'Расчет эффективности'!$C113)*$E$11*$G113</f>
        <v>0</v>
      </c>
      <c r="X113" s="41">
        <f>SUMIFS('Основной лист'!AG:AG,'Основной лист'!$D:$D,'Расчет эффективности'!$D113,'Основной лист'!$J:$J,'Расчет эффективности'!$C113)*$E$11*$G113</f>
        <v>0</v>
      </c>
      <c r="Y113" s="41">
        <f>SUMIFS('Основной лист'!AH:AH,'Основной лист'!$D:$D,'Расчет эффективности'!$D113,'Основной лист'!$J:$J,'Расчет эффективности'!$C113)*$E$11*$G113</f>
        <v>0</v>
      </c>
      <c r="Z113" s="41">
        <f>SUMIFS('Основной лист'!AI:AI,'Основной лист'!$D:$D,'Расчет эффективности'!$D113,'Основной лист'!$J:$J,'Расчет эффективности'!$C113)*$E$11*$G113</f>
        <v>0</v>
      </c>
      <c r="AA113" s="41">
        <f>SUMIFS('Основной лист'!AJ:AJ,'Основной лист'!$D:$D,'Расчет эффективности'!$D113,'Основной лист'!$J:$J,'Расчет эффективности'!$C113)*$E$11*$G113</f>
        <v>0</v>
      </c>
      <c r="AB113" s="41">
        <f>SUMIFS('Основной лист'!AK:AK,'Основной лист'!$D:$D,'Расчет эффективности'!$D113,'Основной лист'!$J:$J,'Расчет эффективности'!$C113)*$E$11*$G113</f>
        <v>0</v>
      </c>
      <c r="AC113" s="41">
        <f>SUMIFS('Основной лист'!AL:AL,'Основной лист'!$D:$D,'Расчет эффективности'!$D113,'Основной лист'!$J:$J,'Расчет эффективности'!$C113)*$E$11*$G113</f>
        <v>0</v>
      </c>
      <c r="AD113" s="41">
        <f>SUMIFS('Основной лист'!AM:AM,'Основной лист'!$D:$D,'Расчет эффективности'!$D113,'Основной лист'!$J:$J,'Расчет эффективности'!$C113)*$E$11*$G113</f>
        <v>0</v>
      </c>
      <c r="AE113" s="41">
        <f>SUMIFS('Основной лист'!AN:AN,'Основной лист'!$D:$D,'Расчет эффективности'!$D113,'Основной лист'!$J:$J,'Расчет эффективности'!$C113)*$E$11*$G113</f>
        <v>0</v>
      </c>
      <c r="AF113" s="41">
        <f>SUMIFS('Основной лист'!AO:AO,'Основной лист'!$D:$D,'Расчет эффективности'!$D113,'Основной лист'!$J:$J,'Расчет эффективности'!$C113)*$E$11*$G113</f>
        <v>0</v>
      </c>
      <c r="AG113" s="41">
        <f>SUMIFS('Основной лист'!AP:AP,'Основной лист'!$D:$D,'Расчет эффективности'!$D113,'Основной лист'!$J:$J,'Расчет эффективности'!$C113)*$E$11*$G113</f>
        <v>0</v>
      </c>
      <c r="AH113" s="41">
        <f>SUMIFS('Основной лист'!AQ:AQ,'Основной лист'!$D:$D,'Расчет эффективности'!$D113,'Основной лист'!$J:$J,'Расчет эффективности'!$C113)*$E$11*$G113</f>
        <v>0</v>
      </c>
      <c r="AI113" s="41">
        <f>SUMIFS('Основной лист'!AR:AR,'Основной лист'!$D:$D,'Расчет эффективности'!$D113,'Основной лист'!$J:$J,'Расчет эффективности'!$C113)*$E$11*$G113</f>
        <v>0</v>
      </c>
      <c r="AJ113" s="41">
        <f>SUMIFS('Основной лист'!AS:AS,'Основной лист'!$D:$D,'Расчет эффективности'!$D113,'Основной лист'!$J:$J,'Расчет эффективности'!$C113)*$E$11*$G113</f>
        <v>0</v>
      </c>
      <c r="AK113" s="41">
        <f>SUMIFS('Основной лист'!AT:AT,'Основной лист'!$D:$D,'Расчет эффективности'!$D113,'Основной лист'!$J:$J,'Расчет эффективности'!$C113)*$E$11*$G113</f>
        <v>0</v>
      </c>
      <c r="AL113" s="41">
        <f>SUMIFS('Основной лист'!AU:AU,'Основной лист'!$D:$D,'Расчет эффективности'!$D113,'Основной лист'!$J:$J,'Расчет эффективности'!$C113)*$E$11*$G113</f>
        <v>0</v>
      </c>
      <c r="AM113" s="41">
        <f>SUMIFS('Основной лист'!AV:AV,'Основной лист'!$D:$D,'Расчет эффективности'!$D113,'Основной лист'!$J:$J,'Расчет эффективности'!$C113)*$E$11*$G113</f>
        <v>0</v>
      </c>
      <c r="AN113" s="41">
        <f>SUMIFS('Основной лист'!AW:AW,'Основной лист'!$D:$D,'Расчет эффективности'!$D113,'Основной лист'!$J:$J,'Расчет эффективности'!$C113)*$E$11*$G113</f>
        <v>0</v>
      </c>
      <c r="AO113" s="41">
        <f>SUMIFS('Основной лист'!AX:AX,'Основной лист'!$D:$D,'Расчет эффективности'!$D113,'Основной лист'!$J:$J,'Расчет эффективности'!$C113)*$E$11*$G113</f>
        <v>0</v>
      </c>
      <c r="AP113" s="41">
        <f>SUMIFS('Основной лист'!AY:AY,'Основной лист'!$D:$D,'Расчет эффективности'!$D113,'Основной лист'!$J:$J,'Расчет эффективности'!$C113)*$E$11*$G113</f>
        <v>0</v>
      </c>
      <c r="AQ113" s="41">
        <f>SUMIFS('Основной лист'!AZ:AZ,'Основной лист'!$D:$D,'Расчет эффективности'!$D113,'Основной лист'!$J:$J,'Расчет эффективности'!$C113)*$E$11*$G113</f>
        <v>0</v>
      </c>
      <c r="AR113" s="41"/>
      <c r="AS113" s="402">
        <f t="shared" si="4"/>
        <v>0</v>
      </c>
    </row>
    <row r="114" spans="3:77" outlineLevel="1">
      <c r="C114" t="str">
        <f t="shared" si="22"/>
        <v/>
      </c>
      <c r="D114" t="str">
        <f t="array" ref="D114">IFERROR(INDEX('Основной лист'!$D$2:$D$479, MATCH(0, COUNTIF($D$100:D113,'Основной лист'!$D$2:$D$479), 0)), "")</f>
        <v/>
      </c>
      <c r="E114" s="4" t="str">
        <f t="shared" si="19"/>
        <v>млн руб.</v>
      </c>
      <c r="G114" s="4">
        <f t="shared" si="21"/>
        <v>0</v>
      </c>
      <c r="I114" s="41">
        <f>SUMIFS('Основной лист'!R:R,'Основной лист'!$D:$D,'Расчет эффективности'!$D114,'Основной лист'!$J:$J,'Расчет эффективности'!$C114)*$E$11*$G114</f>
        <v>0</v>
      </c>
      <c r="J114" s="41">
        <f>SUMIFS('Основной лист'!S:S,'Основной лист'!$D:$D,'Расчет эффективности'!$D114,'Основной лист'!$J:$J,'Расчет эффективности'!$C114)*$E$11*$G114</f>
        <v>0</v>
      </c>
      <c r="K114" s="41">
        <f>SUMIFS('Основной лист'!T:T,'Основной лист'!$D:$D,'Расчет эффективности'!$D114,'Основной лист'!$J:$J,'Расчет эффективности'!$C114)*$E$11*$G114</f>
        <v>0</v>
      </c>
      <c r="L114" s="41">
        <f>SUMIFS('Основной лист'!U:U,'Основной лист'!$D:$D,'Расчет эффективности'!$D114,'Основной лист'!$J:$J,'Расчет эффективности'!$C114)*$E$11*$G114</f>
        <v>0</v>
      </c>
      <c r="M114" s="41">
        <f>SUMIFS('Основной лист'!V:V,'Основной лист'!$D:$D,'Расчет эффективности'!$D114,'Основной лист'!$J:$J,'Расчет эффективности'!$C114)*$E$11*$G114</f>
        <v>0</v>
      </c>
      <c r="N114" s="41">
        <f>SUMIFS('Основной лист'!W:W,'Основной лист'!$D:$D,'Расчет эффективности'!$D114,'Основной лист'!$J:$J,'Расчет эффективности'!$C114)*$E$11*$G114</f>
        <v>0</v>
      </c>
      <c r="O114" s="41">
        <f>SUMIFS('Основной лист'!X:X,'Основной лист'!$D:$D,'Расчет эффективности'!$D114,'Основной лист'!$J:$J,'Расчет эффективности'!$C114)*$E$11*$G114</f>
        <v>0</v>
      </c>
      <c r="P114" s="41">
        <f>SUMIFS('Основной лист'!Y:Y,'Основной лист'!$D:$D,'Расчет эффективности'!$D114,'Основной лист'!$J:$J,'Расчет эффективности'!$C114)*$E$11*$G114</f>
        <v>0</v>
      </c>
      <c r="Q114" s="41">
        <f>SUMIFS('Основной лист'!Z:Z,'Основной лист'!$D:$D,'Расчет эффективности'!$D114,'Основной лист'!$J:$J,'Расчет эффективности'!$C114)*$E$11*$G114</f>
        <v>0</v>
      </c>
      <c r="R114" s="41">
        <f>SUMIFS('Основной лист'!AA:AA,'Основной лист'!$D:$D,'Расчет эффективности'!$D114,'Основной лист'!$J:$J,'Расчет эффективности'!$C114)*$E$11*$G114</f>
        <v>0</v>
      </c>
      <c r="S114" s="41">
        <f>SUMIFS('Основной лист'!AB:AB,'Основной лист'!$D:$D,'Расчет эффективности'!$D114,'Основной лист'!$J:$J,'Расчет эффективности'!$C114)*$E$11*$G114</f>
        <v>0</v>
      </c>
      <c r="T114" s="41">
        <f>SUMIFS('Основной лист'!AC:AC,'Основной лист'!$D:$D,'Расчет эффективности'!$D114,'Основной лист'!$J:$J,'Расчет эффективности'!$C114)*$E$11*$G114</f>
        <v>0</v>
      </c>
      <c r="U114" s="41">
        <f>SUMIFS('Основной лист'!AD:AD,'Основной лист'!$D:$D,'Расчет эффективности'!$D114,'Основной лист'!$J:$J,'Расчет эффективности'!$C114)*$E$11*$G114</f>
        <v>0</v>
      </c>
      <c r="V114" s="41">
        <f>SUMIFS('Основной лист'!AE:AE,'Основной лист'!$D:$D,'Расчет эффективности'!$D114,'Основной лист'!$J:$J,'Расчет эффективности'!$C114)*$E$11*$G114</f>
        <v>0</v>
      </c>
      <c r="W114" s="41">
        <f>SUMIFS('Основной лист'!AF:AF,'Основной лист'!$D:$D,'Расчет эффективности'!$D114,'Основной лист'!$J:$J,'Расчет эффективности'!$C114)*$E$11*$G114</f>
        <v>0</v>
      </c>
      <c r="X114" s="41">
        <f>SUMIFS('Основной лист'!AG:AG,'Основной лист'!$D:$D,'Расчет эффективности'!$D114,'Основной лист'!$J:$J,'Расчет эффективности'!$C114)*$E$11*$G114</f>
        <v>0</v>
      </c>
      <c r="Y114" s="41">
        <f>SUMIFS('Основной лист'!AH:AH,'Основной лист'!$D:$D,'Расчет эффективности'!$D114,'Основной лист'!$J:$J,'Расчет эффективности'!$C114)*$E$11*$G114</f>
        <v>0</v>
      </c>
      <c r="Z114" s="41">
        <f>SUMIFS('Основной лист'!AI:AI,'Основной лист'!$D:$D,'Расчет эффективности'!$D114,'Основной лист'!$J:$J,'Расчет эффективности'!$C114)*$E$11*$G114</f>
        <v>0</v>
      </c>
      <c r="AA114" s="41">
        <f>SUMIFS('Основной лист'!AJ:AJ,'Основной лист'!$D:$D,'Расчет эффективности'!$D114,'Основной лист'!$J:$J,'Расчет эффективности'!$C114)*$E$11*$G114</f>
        <v>0</v>
      </c>
      <c r="AB114" s="41">
        <f>SUMIFS('Основной лист'!AK:AK,'Основной лист'!$D:$D,'Расчет эффективности'!$D114,'Основной лист'!$J:$J,'Расчет эффективности'!$C114)*$E$11*$G114</f>
        <v>0</v>
      </c>
      <c r="AC114" s="41">
        <f>SUMIFS('Основной лист'!AL:AL,'Основной лист'!$D:$D,'Расчет эффективности'!$D114,'Основной лист'!$J:$J,'Расчет эффективности'!$C114)*$E$11*$G114</f>
        <v>0</v>
      </c>
      <c r="AD114" s="41">
        <f>SUMIFS('Основной лист'!AM:AM,'Основной лист'!$D:$D,'Расчет эффективности'!$D114,'Основной лист'!$J:$J,'Расчет эффективности'!$C114)*$E$11*$G114</f>
        <v>0</v>
      </c>
      <c r="AE114" s="41">
        <f>SUMIFS('Основной лист'!AN:AN,'Основной лист'!$D:$D,'Расчет эффективности'!$D114,'Основной лист'!$J:$J,'Расчет эффективности'!$C114)*$E$11*$G114</f>
        <v>0</v>
      </c>
      <c r="AF114" s="41">
        <f>SUMIFS('Основной лист'!AO:AO,'Основной лист'!$D:$D,'Расчет эффективности'!$D114,'Основной лист'!$J:$J,'Расчет эффективности'!$C114)*$E$11*$G114</f>
        <v>0</v>
      </c>
      <c r="AG114" s="41">
        <f>SUMIFS('Основной лист'!AP:AP,'Основной лист'!$D:$D,'Расчет эффективности'!$D114,'Основной лист'!$J:$J,'Расчет эффективности'!$C114)*$E$11*$G114</f>
        <v>0</v>
      </c>
      <c r="AH114" s="41">
        <f>SUMIFS('Основной лист'!AQ:AQ,'Основной лист'!$D:$D,'Расчет эффективности'!$D114,'Основной лист'!$J:$J,'Расчет эффективности'!$C114)*$E$11*$G114</f>
        <v>0</v>
      </c>
      <c r="AI114" s="41">
        <f>SUMIFS('Основной лист'!AR:AR,'Основной лист'!$D:$D,'Расчет эффективности'!$D114,'Основной лист'!$J:$J,'Расчет эффективности'!$C114)*$E$11*$G114</f>
        <v>0</v>
      </c>
      <c r="AJ114" s="41">
        <f>SUMIFS('Основной лист'!AS:AS,'Основной лист'!$D:$D,'Расчет эффективности'!$D114,'Основной лист'!$J:$J,'Расчет эффективности'!$C114)*$E$11*$G114</f>
        <v>0</v>
      </c>
      <c r="AK114" s="41">
        <f>SUMIFS('Основной лист'!AT:AT,'Основной лист'!$D:$D,'Расчет эффективности'!$D114,'Основной лист'!$J:$J,'Расчет эффективности'!$C114)*$E$11*$G114</f>
        <v>0</v>
      </c>
      <c r="AL114" s="41">
        <f>SUMIFS('Основной лист'!AU:AU,'Основной лист'!$D:$D,'Расчет эффективности'!$D114,'Основной лист'!$J:$J,'Расчет эффективности'!$C114)*$E$11*$G114</f>
        <v>0</v>
      </c>
      <c r="AM114" s="41">
        <f>SUMIFS('Основной лист'!AV:AV,'Основной лист'!$D:$D,'Расчет эффективности'!$D114,'Основной лист'!$J:$J,'Расчет эффективности'!$C114)*$E$11*$G114</f>
        <v>0</v>
      </c>
      <c r="AN114" s="41">
        <f>SUMIFS('Основной лист'!AW:AW,'Основной лист'!$D:$D,'Расчет эффективности'!$D114,'Основной лист'!$J:$J,'Расчет эффективности'!$C114)*$E$11*$G114</f>
        <v>0</v>
      </c>
      <c r="AO114" s="41">
        <f>SUMIFS('Основной лист'!AX:AX,'Основной лист'!$D:$D,'Расчет эффективности'!$D114,'Основной лист'!$J:$J,'Расчет эффективности'!$C114)*$E$11*$G114</f>
        <v>0</v>
      </c>
      <c r="AP114" s="41">
        <f>SUMIFS('Основной лист'!AY:AY,'Основной лист'!$D:$D,'Расчет эффективности'!$D114,'Основной лист'!$J:$J,'Расчет эффективности'!$C114)*$E$11*$G114</f>
        <v>0</v>
      </c>
      <c r="AQ114" s="41">
        <f>SUMIFS('Основной лист'!AZ:AZ,'Основной лист'!$D:$D,'Расчет эффективности'!$D114,'Основной лист'!$J:$J,'Расчет эффективности'!$C114)*$E$11*$G114</f>
        <v>0</v>
      </c>
      <c r="AR114" s="41"/>
      <c r="AS114" s="402">
        <f t="shared" si="4"/>
        <v>0</v>
      </c>
    </row>
    <row r="115" spans="3:77">
      <c r="E115" s="4"/>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02"/>
    </row>
    <row r="116" spans="3:77">
      <c r="C116" s="1" t="s">
        <v>410</v>
      </c>
      <c r="D116" s="1"/>
      <c r="E116" s="4"/>
      <c r="I116" s="87">
        <f t="shared" ref="I116:AQ116" si="23">1/(1+$D$9)^(I32-$D$10+0.5)</f>
        <v>2.0557802163886998</v>
      </c>
      <c r="J116" s="87">
        <f t="shared" si="23"/>
        <v>1.8033159792883333</v>
      </c>
      <c r="K116" s="87">
        <f t="shared" si="23"/>
        <v>1.5818561221827485</v>
      </c>
      <c r="L116" s="87">
        <f t="shared" si="23"/>
        <v>1.3875930896339896</v>
      </c>
      <c r="M116" s="87">
        <f t="shared" si="23"/>
        <v>1.2171869207315698</v>
      </c>
      <c r="N116" s="87">
        <f t="shared" si="23"/>
        <v>1.0677078252031311</v>
      </c>
      <c r="O116" s="87">
        <f t="shared" si="23"/>
        <v>0.93658581158169396</v>
      </c>
      <c r="P116" s="87">
        <f t="shared" si="23"/>
        <v>0.82156650138745069</v>
      </c>
      <c r="Q116" s="87">
        <f t="shared" si="23"/>
        <v>0.72067236963811454</v>
      </c>
      <c r="R116" s="87">
        <f t="shared" si="23"/>
        <v>0.63216874529659162</v>
      </c>
      <c r="S116" s="87">
        <f t="shared" si="23"/>
        <v>0.55453398710227331</v>
      </c>
      <c r="T116" s="87">
        <f t="shared" si="23"/>
        <v>0.48643332201953804</v>
      </c>
      <c r="U116" s="87">
        <f t="shared" si="23"/>
        <v>0.42669589650836653</v>
      </c>
      <c r="V116" s="87">
        <f t="shared" si="23"/>
        <v>0.3742946460599707</v>
      </c>
      <c r="W116" s="87">
        <f t="shared" si="23"/>
        <v>0.32832863689471109</v>
      </c>
      <c r="X116" s="87">
        <f t="shared" si="23"/>
        <v>0.28800757622343076</v>
      </c>
      <c r="Y116" s="87">
        <f t="shared" si="23"/>
        <v>0.25263822475739534</v>
      </c>
      <c r="Z116" s="87">
        <f t="shared" si="23"/>
        <v>0.22161247785736432</v>
      </c>
      <c r="AA116" s="87">
        <f t="shared" si="23"/>
        <v>0.19439691040119675</v>
      </c>
      <c r="AB116" s="87">
        <f t="shared" si="23"/>
        <v>0.17052360561508487</v>
      </c>
      <c r="AC116" s="87">
        <f t="shared" si="23"/>
        <v>0.1495821101886709</v>
      </c>
      <c r="AD116" s="87">
        <f t="shared" si="23"/>
        <v>0.13121237735848321</v>
      </c>
      <c r="AE116" s="87">
        <f t="shared" si="23"/>
        <v>0.11509857663024847</v>
      </c>
      <c r="AF116" s="87">
        <f t="shared" si="23"/>
        <v>0.10096366371074424</v>
      </c>
      <c r="AG116" s="87">
        <f t="shared" si="23"/>
        <v>8.8564617290126518E-2</v>
      </c>
      <c r="AH116" s="87">
        <f t="shared" si="23"/>
        <v>7.7688260780812715E-2</v>
      </c>
      <c r="AI116" s="87">
        <f t="shared" si="23"/>
        <v>6.8147597176151514E-2</v>
      </c>
      <c r="AJ116" s="87">
        <f t="shared" si="23"/>
        <v>5.9778594014167991E-2</v>
      </c>
      <c r="AK116" s="87">
        <f t="shared" si="23"/>
        <v>5.2437363170322784E-2</v>
      </c>
      <c r="AL116" s="87">
        <f t="shared" si="23"/>
        <v>4.5997686991511209E-2</v>
      </c>
      <c r="AM116" s="87">
        <f t="shared" si="23"/>
        <v>4.0348848238167735E-2</v>
      </c>
      <c r="AN116" s="87">
        <f t="shared" si="23"/>
        <v>3.5393726524708534E-2</v>
      </c>
      <c r="AO116" s="87">
        <f t="shared" si="23"/>
        <v>3.1047128530446073E-2</v>
      </c>
      <c r="AP116" s="87">
        <f t="shared" si="23"/>
        <v>2.7234323272321111E-2</v>
      </c>
      <c r="AQ116" s="87">
        <f t="shared" si="23"/>
        <v>2.3889757256422034E-2</v>
      </c>
      <c r="AR116" s="87"/>
      <c r="AS116" s="402"/>
    </row>
    <row r="117" spans="3:77">
      <c r="E117" s="4"/>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402"/>
    </row>
    <row r="118" spans="3:77">
      <c r="C118" s="787" t="s">
        <v>693</v>
      </c>
      <c r="D118" s="787"/>
      <c r="E118" s="786" t="str">
        <f t="shared" ref="E118:E123" si="24">$D$11</f>
        <v>млн руб.</v>
      </c>
      <c r="F118" s="787"/>
      <c r="G118" s="787"/>
      <c r="H118" s="787"/>
      <c r="I118" s="788">
        <f>I35+I51+I67-I84-I100</f>
        <v>0</v>
      </c>
      <c r="J118" s="788">
        <f t="shared" ref="J118:AQ118" ca="1" si="25">J35+J51+J67-J84-J100</f>
        <v>0</v>
      </c>
      <c r="K118" s="788">
        <f t="shared" ca="1" si="25"/>
        <v>0</v>
      </c>
      <c r="L118" s="788">
        <f t="shared" ca="1" si="25"/>
        <v>-8.5784269999999996</v>
      </c>
      <c r="M118" s="788">
        <f t="shared" ca="1" si="25"/>
        <v>-4.6000000000000005</v>
      </c>
      <c r="N118" s="788">
        <f t="shared" ca="1" si="25"/>
        <v>-72.502757849999995</v>
      </c>
      <c r="O118" s="788">
        <f t="shared" ca="1" si="25"/>
        <v>-48.748076119293486</v>
      </c>
      <c r="P118" s="788">
        <f t="shared" ca="1" si="25"/>
        <v>85.183443637898293</v>
      </c>
      <c r="Q118" s="788">
        <f t="shared" ca="1" si="25"/>
        <v>183.98344363789832</v>
      </c>
      <c r="R118" s="788">
        <f t="shared" ca="1" si="25"/>
        <v>218.98344363789832</v>
      </c>
      <c r="S118" s="788">
        <f t="shared" ca="1" si="25"/>
        <v>218.98344363789832</v>
      </c>
      <c r="T118" s="788">
        <f t="shared" ca="1" si="25"/>
        <v>200.69457005123513</v>
      </c>
      <c r="U118" s="788">
        <f t="shared" ca="1" si="25"/>
        <v>200.69457005123513</v>
      </c>
      <c r="V118" s="788">
        <f t="shared" ca="1" si="25"/>
        <v>180.86556415639694</v>
      </c>
      <c r="W118" s="788">
        <f t="shared" ca="1" si="25"/>
        <v>180.86556415639694</v>
      </c>
      <c r="X118" s="788">
        <f t="shared" ca="1" si="25"/>
        <v>0</v>
      </c>
      <c r="Y118" s="788">
        <f t="shared" ca="1" si="25"/>
        <v>0</v>
      </c>
      <c r="Z118" s="788">
        <f t="shared" ca="1" si="25"/>
        <v>0</v>
      </c>
      <c r="AA118" s="788">
        <f t="shared" ca="1" si="25"/>
        <v>0</v>
      </c>
      <c r="AB118" s="788">
        <f t="shared" ca="1" si="25"/>
        <v>0</v>
      </c>
      <c r="AC118" s="788">
        <f t="shared" ca="1" si="25"/>
        <v>0</v>
      </c>
      <c r="AD118" s="788">
        <f t="shared" ca="1" si="25"/>
        <v>0</v>
      </c>
      <c r="AE118" s="788">
        <f t="shared" ca="1" si="25"/>
        <v>0</v>
      </c>
      <c r="AF118" s="788">
        <f t="shared" ca="1" si="25"/>
        <v>0</v>
      </c>
      <c r="AG118" s="788">
        <f t="shared" ca="1" si="25"/>
        <v>0</v>
      </c>
      <c r="AH118" s="788">
        <f t="shared" ca="1" si="25"/>
        <v>0</v>
      </c>
      <c r="AI118" s="788">
        <f t="shared" ca="1" si="25"/>
        <v>0</v>
      </c>
      <c r="AJ118" s="788">
        <f t="shared" ca="1" si="25"/>
        <v>0</v>
      </c>
      <c r="AK118" s="788">
        <f t="shared" ca="1" si="25"/>
        <v>0</v>
      </c>
      <c r="AL118" s="788">
        <f t="shared" ca="1" si="25"/>
        <v>0</v>
      </c>
      <c r="AM118" s="788">
        <f t="shared" ca="1" si="25"/>
        <v>0</v>
      </c>
      <c r="AN118" s="788">
        <f t="shared" ca="1" si="25"/>
        <v>0</v>
      </c>
      <c r="AO118" s="788">
        <f t="shared" ca="1" si="25"/>
        <v>0</v>
      </c>
      <c r="AP118" s="788">
        <f t="shared" ca="1" si="25"/>
        <v>0</v>
      </c>
      <c r="AQ118" s="788">
        <f t="shared" ca="1" si="25"/>
        <v>0</v>
      </c>
      <c r="AR118" s="41"/>
      <c r="AS118" s="402">
        <f ca="1">SUM(I118:AQ118)</f>
        <v>1335.8247819975638</v>
      </c>
    </row>
    <row r="119" spans="3:77">
      <c r="C119" s="787" t="s">
        <v>439</v>
      </c>
      <c r="D119" s="787"/>
      <c r="E119" s="786" t="str">
        <f t="shared" si="24"/>
        <v>млн руб.</v>
      </c>
      <c r="F119" s="787"/>
      <c r="G119" s="787"/>
      <c r="H119" s="787"/>
      <c r="I119" s="788">
        <f>I35+I51+I67-I100</f>
        <v>0</v>
      </c>
      <c r="J119" s="788">
        <f t="shared" ref="J119:AQ119" ca="1" si="26">J35+J51+J67-J100</f>
        <v>0</v>
      </c>
      <c r="K119" s="788">
        <f t="shared" ca="1" si="26"/>
        <v>0</v>
      </c>
      <c r="L119" s="788">
        <f t="shared" ca="1" si="26"/>
        <v>-8.5784269999999996</v>
      </c>
      <c r="M119" s="788">
        <f t="shared" ca="1" si="26"/>
        <v>-4.6000000000000005</v>
      </c>
      <c r="N119" s="788">
        <f t="shared" ca="1" si="26"/>
        <v>-15.769636963493294</v>
      </c>
      <c r="O119" s="788">
        <f t="shared" ca="1" si="26"/>
        <v>85.248405570847368</v>
      </c>
      <c r="P119" s="788">
        <f t="shared" ca="1" si="26"/>
        <v>213.16744269042289</v>
      </c>
      <c r="Q119" s="788">
        <f t="shared" ca="1" si="26"/>
        <v>204.96104363789831</v>
      </c>
      <c r="R119" s="788">
        <f t="shared" ca="1" si="26"/>
        <v>229.96104363789831</v>
      </c>
      <c r="S119" s="788">
        <f t="shared" ca="1" si="26"/>
        <v>229.96104363789831</v>
      </c>
      <c r="T119" s="788">
        <f t="shared" ca="1" si="26"/>
        <v>200.69457005123513</v>
      </c>
      <c r="U119" s="788">
        <f t="shared" ca="1" si="26"/>
        <v>200.69457005123513</v>
      </c>
      <c r="V119" s="788">
        <f t="shared" ca="1" si="26"/>
        <v>180.86556415639694</v>
      </c>
      <c r="W119" s="788">
        <f t="shared" ca="1" si="26"/>
        <v>180.86556415639694</v>
      </c>
      <c r="X119" s="788">
        <f t="shared" ca="1" si="26"/>
        <v>0</v>
      </c>
      <c r="Y119" s="788">
        <f t="shared" ca="1" si="26"/>
        <v>0</v>
      </c>
      <c r="Z119" s="788">
        <f t="shared" ca="1" si="26"/>
        <v>0</v>
      </c>
      <c r="AA119" s="788">
        <f t="shared" ca="1" si="26"/>
        <v>0</v>
      </c>
      <c r="AB119" s="788">
        <f t="shared" ca="1" si="26"/>
        <v>0</v>
      </c>
      <c r="AC119" s="788">
        <f t="shared" ca="1" si="26"/>
        <v>0</v>
      </c>
      <c r="AD119" s="788">
        <f t="shared" ca="1" si="26"/>
        <v>0</v>
      </c>
      <c r="AE119" s="788">
        <f t="shared" ca="1" si="26"/>
        <v>0</v>
      </c>
      <c r="AF119" s="788">
        <f t="shared" ca="1" si="26"/>
        <v>0</v>
      </c>
      <c r="AG119" s="788">
        <f t="shared" ca="1" si="26"/>
        <v>0</v>
      </c>
      <c r="AH119" s="788">
        <f t="shared" ca="1" si="26"/>
        <v>0</v>
      </c>
      <c r="AI119" s="788">
        <f t="shared" ca="1" si="26"/>
        <v>0</v>
      </c>
      <c r="AJ119" s="788">
        <f t="shared" ca="1" si="26"/>
        <v>0</v>
      </c>
      <c r="AK119" s="788">
        <f t="shared" ca="1" si="26"/>
        <v>0</v>
      </c>
      <c r="AL119" s="788">
        <f t="shared" ca="1" si="26"/>
        <v>0</v>
      </c>
      <c r="AM119" s="788">
        <f t="shared" ca="1" si="26"/>
        <v>0</v>
      </c>
      <c r="AN119" s="788">
        <f t="shared" ca="1" si="26"/>
        <v>0</v>
      </c>
      <c r="AO119" s="788">
        <f t="shared" ca="1" si="26"/>
        <v>0</v>
      </c>
      <c r="AP119" s="788">
        <f t="shared" ca="1" si="26"/>
        <v>0</v>
      </c>
      <c r="AQ119" s="788">
        <f t="shared" ca="1" si="26"/>
        <v>0</v>
      </c>
      <c r="AR119" s="41"/>
      <c r="AS119" s="402">
        <f ca="1">SUM(I119:AQ119)</f>
        <v>1697.4711836267361</v>
      </c>
    </row>
    <row r="120" spans="3:77">
      <c r="C120" s="787" t="s">
        <v>440</v>
      </c>
      <c r="D120" s="787"/>
      <c r="E120" s="786" t="str">
        <f t="shared" si="24"/>
        <v>млн руб.</v>
      </c>
      <c r="F120" s="787"/>
      <c r="G120" s="787"/>
      <c r="H120" s="787"/>
      <c r="I120" s="788">
        <f>H120+I119</f>
        <v>0</v>
      </c>
      <c r="J120" s="788">
        <f ca="1">I120+J119</f>
        <v>0</v>
      </c>
      <c r="K120" s="788">
        <f t="shared" ref="K120:AI120" ca="1" si="27">J120+K119</f>
        <v>0</v>
      </c>
      <c r="L120" s="788">
        <f t="shared" ca="1" si="27"/>
        <v>-8.5784269999999996</v>
      </c>
      <c r="M120" s="788">
        <f t="shared" ca="1" si="27"/>
        <v>-13.178426999999999</v>
      </c>
      <c r="N120" s="788">
        <f t="shared" ca="1" si="27"/>
        <v>-28.948063963493293</v>
      </c>
      <c r="O120" s="788">
        <f t="shared" ca="1" si="27"/>
        <v>56.300341607354071</v>
      </c>
      <c r="P120" s="788">
        <f t="shared" ca="1" si="27"/>
        <v>269.46778429777697</v>
      </c>
      <c r="Q120" s="788">
        <f t="shared" ca="1" si="27"/>
        <v>474.42882793567526</v>
      </c>
      <c r="R120" s="788">
        <f t="shared" ca="1" si="27"/>
        <v>704.3898715735736</v>
      </c>
      <c r="S120" s="788">
        <f t="shared" ca="1" si="27"/>
        <v>934.35091521147194</v>
      </c>
      <c r="T120" s="788">
        <f t="shared" ca="1" si="27"/>
        <v>1135.0454852627072</v>
      </c>
      <c r="U120" s="788">
        <f t="shared" ca="1" si="27"/>
        <v>1335.7400553139423</v>
      </c>
      <c r="V120" s="788">
        <f t="shared" ca="1" si="27"/>
        <v>1516.6056194703392</v>
      </c>
      <c r="W120" s="788">
        <f t="shared" ca="1" si="27"/>
        <v>1697.4711836267361</v>
      </c>
      <c r="X120" s="788">
        <f t="shared" ca="1" si="27"/>
        <v>1697.4711836267361</v>
      </c>
      <c r="Y120" s="788">
        <f t="shared" ca="1" si="27"/>
        <v>1697.4711836267361</v>
      </c>
      <c r="Z120" s="788">
        <f t="shared" ca="1" si="27"/>
        <v>1697.4711836267361</v>
      </c>
      <c r="AA120" s="788">
        <f t="shared" ca="1" si="27"/>
        <v>1697.4711836267361</v>
      </c>
      <c r="AB120" s="788">
        <f t="shared" ca="1" si="27"/>
        <v>1697.4711836267361</v>
      </c>
      <c r="AC120" s="788">
        <f t="shared" ca="1" si="27"/>
        <v>1697.4711836267361</v>
      </c>
      <c r="AD120" s="788">
        <f t="shared" ca="1" si="27"/>
        <v>1697.4711836267361</v>
      </c>
      <c r="AE120" s="788">
        <f t="shared" ca="1" si="27"/>
        <v>1697.4711836267361</v>
      </c>
      <c r="AF120" s="788">
        <f t="shared" ca="1" si="27"/>
        <v>1697.4711836267361</v>
      </c>
      <c r="AG120" s="788">
        <f t="shared" ca="1" si="27"/>
        <v>1697.4711836267361</v>
      </c>
      <c r="AH120" s="788">
        <f t="shared" ca="1" si="27"/>
        <v>1697.4711836267361</v>
      </c>
      <c r="AI120" s="788">
        <f t="shared" ca="1" si="27"/>
        <v>1697.4711836267361</v>
      </c>
      <c r="AJ120" s="788">
        <f t="shared" ref="AJ120:AQ120" ca="1" si="28">AI120+AJ119</f>
        <v>1697.4711836267361</v>
      </c>
      <c r="AK120" s="788">
        <f t="shared" ca="1" si="28"/>
        <v>1697.4711836267361</v>
      </c>
      <c r="AL120" s="788">
        <f t="shared" ca="1" si="28"/>
        <v>1697.4711836267361</v>
      </c>
      <c r="AM120" s="788">
        <f t="shared" ca="1" si="28"/>
        <v>1697.4711836267361</v>
      </c>
      <c r="AN120" s="788">
        <f t="shared" ca="1" si="28"/>
        <v>1697.4711836267361</v>
      </c>
      <c r="AO120" s="788">
        <f t="shared" ca="1" si="28"/>
        <v>1697.4711836267361</v>
      </c>
      <c r="AP120" s="788">
        <f t="shared" ca="1" si="28"/>
        <v>1697.4711836267361</v>
      </c>
      <c r="AQ120" s="788">
        <f t="shared" ca="1" si="28"/>
        <v>1697.4711836267361</v>
      </c>
      <c r="AR120" s="41"/>
      <c r="AS120" s="402">
        <f ca="1">AQ120</f>
        <v>1697.4711836267361</v>
      </c>
    </row>
    <row r="121" spans="3:77">
      <c r="C121" s="787" t="s">
        <v>441</v>
      </c>
      <c r="D121" s="789"/>
      <c r="E121" s="786" t="str">
        <f t="shared" si="24"/>
        <v>млн руб.</v>
      </c>
      <c r="F121" s="787"/>
      <c r="G121" s="787"/>
      <c r="H121" s="787"/>
      <c r="I121" s="788">
        <f ca="1">(I84-I119*I131*(I119&lt;0))*I116</f>
        <v>0</v>
      </c>
      <c r="J121" s="788">
        <f t="shared" ref="J121:AQ121" ca="1" si="29">(J84-J119*J131*(J119&lt;0))*J116</f>
        <v>0</v>
      </c>
      <c r="K121" s="788">
        <f t="shared" ca="1" si="29"/>
        <v>0</v>
      </c>
      <c r="L121" s="788">
        <f t="shared" ca="1" si="29"/>
        <v>11.903366025129637</v>
      </c>
      <c r="M121" s="788">
        <f t="shared" ca="1" si="29"/>
        <v>5.5990598353652219</v>
      </c>
      <c r="N121" s="788">
        <f t="shared" ca="1" si="29"/>
        <v>77.411761905252732</v>
      </c>
      <c r="O121" s="788">
        <f ca="1">(O84-O119*O131*(O119&lt;0))*O116</f>
        <v>125.49920355285217</v>
      </c>
      <c r="P121" s="788">
        <f t="shared" ca="1" si="29"/>
        <v>105.14736633515743</v>
      </c>
      <c r="Q121" s="788">
        <f t="shared" ca="1" si="29"/>
        <v>15.117976701320513</v>
      </c>
      <c r="R121" s="788">
        <f t="shared" ca="1" si="29"/>
        <v>6.9396956183678649</v>
      </c>
      <c r="S121" s="788">
        <f t="shared" ca="1" si="29"/>
        <v>6.0874522968139155</v>
      </c>
      <c r="T121" s="788">
        <f t="shared" ca="1" si="29"/>
        <v>0</v>
      </c>
      <c r="U121" s="788">
        <f t="shared" ca="1" si="29"/>
        <v>0</v>
      </c>
      <c r="V121" s="788">
        <f t="shared" ca="1" si="29"/>
        <v>0</v>
      </c>
      <c r="W121" s="788">
        <f t="shared" ca="1" si="29"/>
        <v>0</v>
      </c>
      <c r="X121" s="788">
        <f t="shared" ca="1" si="29"/>
        <v>0</v>
      </c>
      <c r="Y121" s="788">
        <f t="shared" ca="1" si="29"/>
        <v>0</v>
      </c>
      <c r="Z121" s="788">
        <f t="shared" ca="1" si="29"/>
        <v>0</v>
      </c>
      <c r="AA121" s="788">
        <f t="shared" ca="1" si="29"/>
        <v>0</v>
      </c>
      <c r="AB121" s="788">
        <f t="shared" ca="1" si="29"/>
        <v>0</v>
      </c>
      <c r="AC121" s="788">
        <f t="shared" ca="1" si="29"/>
        <v>0</v>
      </c>
      <c r="AD121" s="788">
        <f t="shared" ca="1" si="29"/>
        <v>0</v>
      </c>
      <c r="AE121" s="788">
        <f t="shared" ca="1" si="29"/>
        <v>0</v>
      </c>
      <c r="AF121" s="788">
        <f t="shared" ca="1" si="29"/>
        <v>0</v>
      </c>
      <c r="AG121" s="788">
        <f t="shared" ca="1" si="29"/>
        <v>0</v>
      </c>
      <c r="AH121" s="788">
        <f t="shared" ca="1" si="29"/>
        <v>0</v>
      </c>
      <c r="AI121" s="788">
        <f t="shared" ca="1" si="29"/>
        <v>0</v>
      </c>
      <c r="AJ121" s="788">
        <f t="shared" ca="1" si="29"/>
        <v>0</v>
      </c>
      <c r="AK121" s="788">
        <f t="shared" ca="1" si="29"/>
        <v>0</v>
      </c>
      <c r="AL121" s="788">
        <f t="shared" ca="1" si="29"/>
        <v>0</v>
      </c>
      <c r="AM121" s="788">
        <f t="shared" ca="1" si="29"/>
        <v>0</v>
      </c>
      <c r="AN121" s="788">
        <f t="shared" ca="1" si="29"/>
        <v>0</v>
      </c>
      <c r="AO121" s="788">
        <f t="shared" ca="1" si="29"/>
        <v>0</v>
      </c>
      <c r="AP121" s="788">
        <f t="shared" ca="1" si="29"/>
        <v>0</v>
      </c>
      <c r="AQ121" s="788">
        <f t="shared" ca="1" si="29"/>
        <v>0</v>
      </c>
      <c r="AR121" s="41"/>
      <c r="AS121" s="402">
        <f ca="1">SUM(I121:AQ121)</f>
        <v>353.70588227025945</v>
      </c>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1"/>
      <c r="BP121" s="41"/>
      <c r="BQ121" s="41"/>
      <c r="BR121" s="41"/>
      <c r="BS121" s="41"/>
      <c r="BT121" s="41"/>
      <c r="BU121" s="41"/>
      <c r="BV121" s="41"/>
      <c r="BW121" s="41"/>
      <c r="BX121" s="41"/>
      <c r="BY121" s="41"/>
    </row>
    <row r="122" spans="3:77">
      <c r="C122" s="787" t="s">
        <v>442</v>
      </c>
      <c r="D122" s="787"/>
      <c r="E122" s="786" t="str">
        <f t="shared" si="24"/>
        <v>млн руб.</v>
      </c>
      <c r="F122" s="787"/>
      <c r="G122" s="787"/>
      <c r="H122" s="787"/>
      <c r="I122" s="788">
        <f>I116*I118</f>
        <v>0</v>
      </c>
      <c r="J122" s="788">
        <f t="shared" ref="J122:AI122" ca="1" si="30">J116*J118</f>
        <v>0</v>
      </c>
      <c r="K122" s="788">
        <f t="shared" ca="1" si="30"/>
        <v>0</v>
      </c>
      <c r="L122" s="788">
        <f t="shared" ca="1" si="30"/>
        <v>-11.903366025129637</v>
      </c>
      <c r="M122" s="788">
        <f t="shared" ca="1" si="30"/>
        <v>-5.5990598353652219</v>
      </c>
      <c r="N122" s="788">
        <f t="shared" ca="1" si="30"/>
        <v>-77.411761905252732</v>
      </c>
      <c r="O122" s="788">
        <f t="shared" ca="1" si="30"/>
        <v>-45.656756435234684</v>
      </c>
      <c r="P122" s="788">
        <f t="shared" ca="1" si="30"/>
        <v>69.9838637657232</v>
      </c>
      <c r="Q122" s="788">
        <f t="shared" ca="1" si="30"/>
        <v>132.59178430070466</v>
      </c>
      <c r="R122" s="788">
        <f t="shared" ca="1" si="30"/>
        <v>138.43448880529706</v>
      </c>
      <c r="S122" s="788">
        <f t="shared" ca="1" si="30"/>
        <v>121.43376210990969</v>
      </c>
      <c r="T122" s="788">
        <f t="shared" ca="1" si="30"/>
        <v>97.624526421305191</v>
      </c>
      <c r="U122" s="788">
        <f t="shared" ca="1" si="30"/>
        <v>85.635549492372945</v>
      </c>
      <c r="V122" s="788">
        <f t="shared" ca="1" si="30"/>
        <v>67.697012320355512</v>
      </c>
      <c r="W122" s="788">
        <f t="shared" ca="1" si="30"/>
        <v>59.383344140662722</v>
      </c>
      <c r="X122" s="788">
        <f t="shared" ca="1" si="30"/>
        <v>0</v>
      </c>
      <c r="Y122" s="788">
        <f t="shared" ca="1" si="30"/>
        <v>0</v>
      </c>
      <c r="Z122" s="788">
        <f t="shared" ca="1" si="30"/>
        <v>0</v>
      </c>
      <c r="AA122" s="788">
        <f t="shared" ca="1" si="30"/>
        <v>0</v>
      </c>
      <c r="AB122" s="788">
        <f t="shared" ca="1" si="30"/>
        <v>0</v>
      </c>
      <c r="AC122" s="788">
        <f t="shared" ca="1" si="30"/>
        <v>0</v>
      </c>
      <c r="AD122" s="788">
        <f t="shared" ca="1" si="30"/>
        <v>0</v>
      </c>
      <c r="AE122" s="788">
        <f t="shared" ca="1" si="30"/>
        <v>0</v>
      </c>
      <c r="AF122" s="788">
        <f t="shared" ca="1" si="30"/>
        <v>0</v>
      </c>
      <c r="AG122" s="788">
        <f t="shared" ca="1" si="30"/>
        <v>0</v>
      </c>
      <c r="AH122" s="788">
        <f t="shared" ca="1" si="30"/>
        <v>0</v>
      </c>
      <c r="AI122" s="788">
        <f t="shared" ca="1" si="30"/>
        <v>0</v>
      </c>
      <c r="AJ122" s="788">
        <f t="shared" ref="AJ122:AQ122" ca="1" si="31">AJ116*AJ118</f>
        <v>0</v>
      </c>
      <c r="AK122" s="788">
        <f t="shared" ca="1" si="31"/>
        <v>0</v>
      </c>
      <c r="AL122" s="788">
        <f t="shared" ca="1" si="31"/>
        <v>0</v>
      </c>
      <c r="AM122" s="788">
        <f t="shared" ca="1" si="31"/>
        <v>0</v>
      </c>
      <c r="AN122" s="788">
        <f t="shared" ca="1" si="31"/>
        <v>0</v>
      </c>
      <c r="AO122" s="788">
        <f t="shared" ca="1" si="31"/>
        <v>0</v>
      </c>
      <c r="AP122" s="788">
        <f t="shared" ca="1" si="31"/>
        <v>0</v>
      </c>
      <c r="AQ122" s="788">
        <f t="shared" ca="1" si="31"/>
        <v>0</v>
      </c>
      <c r="AR122" s="41"/>
      <c r="AS122" s="402">
        <f ca="1">SUM(I122:AQ122)</f>
        <v>632.21338715534876</v>
      </c>
    </row>
    <row r="123" spans="3:77">
      <c r="C123" s="787" t="s">
        <v>1203</v>
      </c>
      <c r="D123" s="787"/>
      <c r="E123" s="786" t="str">
        <f t="shared" si="24"/>
        <v>млн руб.</v>
      </c>
      <c r="F123" s="787"/>
      <c r="G123" s="787"/>
      <c r="H123" s="787"/>
      <c r="I123" s="788">
        <f>H123+I118</f>
        <v>0</v>
      </c>
      <c r="J123" s="788">
        <f t="shared" ref="J123:AI123" ca="1" si="32">I123+J118</f>
        <v>0</v>
      </c>
      <c r="K123" s="788">
        <f t="shared" ca="1" si="32"/>
        <v>0</v>
      </c>
      <c r="L123" s="788">
        <f t="shared" ca="1" si="32"/>
        <v>-8.5784269999999996</v>
      </c>
      <c r="M123" s="788">
        <f t="shared" ca="1" si="32"/>
        <v>-13.178426999999999</v>
      </c>
      <c r="N123" s="788">
        <f t="shared" ca="1" si="32"/>
        <v>-85.681184849999994</v>
      </c>
      <c r="O123" s="788">
        <f t="shared" ca="1" si="32"/>
        <v>-134.42926096929347</v>
      </c>
      <c r="P123" s="788">
        <f t="shared" ca="1" si="32"/>
        <v>-49.245817331395173</v>
      </c>
      <c r="Q123" s="788">
        <f t="shared" ca="1" si="32"/>
        <v>134.73762630650316</v>
      </c>
      <c r="R123" s="788">
        <f t="shared" ca="1" si="32"/>
        <v>353.72106994440151</v>
      </c>
      <c r="S123" s="788">
        <f t="shared" ca="1" si="32"/>
        <v>572.7045135822998</v>
      </c>
      <c r="T123" s="788">
        <f t="shared" ca="1" si="32"/>
        <v>773.39908363353493</v>
      </c>
      <c r="U123" s="788">
        <f t="shared" ca="1" si="32"/>
        <v>974.09365368477006</v>
      </c>
      <c r="V123" s="788">
        <f t="shared" ca="1" si="32"/>
        <v>1154.9592178411669</v>
      </c>
      <c r="W123" s="788">
        <f t="shared" ca="1" si="32"/>
        <v>1335.8247819975638</v>
      </c>
      <c r="X123" s="788">
        <f t="shared" ca="1" si="32"/>
        <v>1335.8247819975638</v>
      </c>
      <c r="Y123" s="788">
        <f t="shared" ca="1" si="32"/>
        <v>1335.8247819975638</v>
      </c>
      <c r="Z123" s="788">
        <f t="shared" ca="1" si="32"/>
        <v>1335.8247819975638</v>
      </c>
      <c r="AA123" s="788">
        <f t="shared" ca="1" si="32"/>
        <v>1335.8247819975638</v>
      </c>
      <c r="AB123" s="788">
        <f t="shared" ca="1" si="32"/>
        <v>1335.8247819975638</v>
      </c>
      <c r="AC123" s="788">
        <f t="shared" ca="1" si="32"/>
        <v>1335.8247819975638</v>
      </c>
      <c r="AD123" s="788">
        <f t="shared" ca="1" si="32"/>
        <v>1335.8247819975638</v>
      </c>
      <c r="AE123" s="788">
        <f t="shared" ca="1" si="32"/>
        <v>1335.8247819975638</v>
      </c>
      <c r="AF123" s="788">
        <f t="shared" ca="1" si="32"/>
        <v>1335.8247819975638</v>
      </c>
      <c r="AG123" s="788">
        <f t="shared" ca="1" si="32"/>
        <v>1335.8247819975638</v>
      </c>
      <c r="AH123" s="788">
        <f t="shared" ca="1" si="32"/>
        <v>1335.8247819975638</v>
      </c>
      <c r="AI123" s="788">
        <f t="shared" ca="1" si="32"/>
        <v>1335.8247819975638</v>
      </c>
      <c r="AJ123" s="788">
        <f t="shared" ref="AJ123:AQ123" ca="1" si="33">AI123+AJ118</f>
        <v>1335.8247819975638</v>
      </c>
      <c r="AK123" s="788">
        <f t="shared" ca="1" si="33"/>
        <v>1335.8247819975638</v>
      </c>
      <c r="AL123" s="788">
        <f t="shared" ca="1" si="33"/>
        <v>1335.8247819975638</v>
      </c>
      <c r="AM123" s="788">
        <f t="shared" ca="1" si="33"/>
        <v>1335.8247819975638</v>
      </c>
      <c r="AN123" s="788">
        <f t="shared" ca="1" si="33"/>
        <v>1335.8247819975638</v>
      </c>
      <c r="AO123" s="788">
        <f t="shared" ca="1" si="33"/>
        <v>1335.8247819975638</v>
      </c>
      <c r="AP123" s="788">
        <f t="shared" ca="1" si="33"/>
        <v>1335.8247819975638</v>
      </c>
      <c r="AQ123" s="788">
        <f t="shared" ca="1" si="33"/>
        <v>1335.8247819975638</v>
      </c>
      <c r="AR123" s="41"/>
      <c r="AS123" s="402"/>
    </row>
    <row r="124" spans="3:77">
      <c r="C124" s="787" t="s">
        <v>1201</v>
      </c>
      <c r="D124" s="787"/>
      <c r="E124" s="786" t="str">
        <f>$D$12</f>
        <v>лет</v>
      </c>
      <c r="F124" s="787"/>
      <c r="G124" s="787"/>
      <c r="H124" s="787"/>
      <c r="I124" s="788">
        <f>IF(I123&lt;0,1,IF(H124&lt;1,0,ABS(H123)/(ABS(H123)+I123)))</f>
        <v>0</v>
      </c>
      <c r="J124" s="788">
        <f t="shared" ref="J124:AI124" ca="1" si="34">IF(J123&lt;0,1,IF(I124&lt;1,0,ABS(I123)/(ABS(I123)+J123)))</f>
        <v>0</v>
      </c>
      <c r="K124" s="788">
        <f t="shared" ca="1" si="34"/>
        <v>0</v>
      </c>
      <c r="L124" s="788">
        <f t="shared" ca="1" si="34"/>
        <v>1</v>
      </c>
      <c r="M124" s="788">
        <f t="shared" ca="1" si="34"/>
        <v>1</v>
      </c>
      <c r="N124" s="788">
        <f t="shared" ca="1" si="34"/>
        <v>1</v>
      </c>
      <c r="O124" s="788">
        <f t="shared" ca="1" si="34"/>
        <v>1</v>
      </c>
      <c r="P124" s="788">
        <f t="shared" ca="1" si="34"/>
        <v>1</v>
      </c>
      <c r="Q124" s="788">
        <f t="shared" ca="1" si="34"/>
        <v>0.26766439608727455</v>
      </c>
      <c r="R124" s="788">
        <f t="shared" ca="1" si="34"/>
        <v>0</v>
      </c>
      <c r="S124" s="788">
        <f t="shared" ca="1" si="34"/>
        <v>0</v>
      </c>
      <c r="T124" s="788">
        <f t="shared" ca="1" si="34"/>
        <v>0</v>
      </c>
      <c r="U124" s="788">
        <f t="shared" ca="1" si="34"/>
        <v>0</v>
      </c>
      <c r="V124" s="788">
        <f t="shared" ca="1" si="34"/>
        <v>0</v>
      </c>
      <c r="W124" s="788">
        <f t="shared" ca="1" si="34"/>
        <v>0</v>
      </c>
      <c r="X124" s="788">
        <f t="shared" ca="1" si="34"/>
        <v>0</v>
      </c>
      <c r="Y124" s="788">
        <f t="shared" ca="1" si="34"/>
        <v>0</v>
      </c>
      <c r="Z124" s="788">
        <f t="shared" ca="1" si="34"/>
        <v>0</v>
      </c>
      <c r="AA124" s="788">
        <f t="shared" ca="1" si="34"/>
        <v>0</v>
      </c>
      <c r="AB124" s="788">
        <f t="shared" ca="1" si="34"/>
        <v>0</v>
      </c>
      <c r="AC124" s="788">
        <f t="shared" ca="1" si="34"/>
        <v>0</v>
      </c>
      <c r="AD124" s="788">
        <f t="shared" ca="1" si="34"/>
        <v>0</v>
      </c>
      <c r="AE124" s="788">
        <f t="shared" ca="1" si="34"/>
        <v>0</v>
      </c>
      <c r="AF124" s="788">
        <f t="shared" ca="1" si="34"/>
        <v>0</v>
      </c>
      <c r="AG124" s="788">
        <f t="shared" ca="1" si="34"/>
        <v>0</v>
      </c>
      <c r="AH124" s="788">
        <f t="shared" ca="1" si="34"/>
        <v>0</v>
      </c>
      <c r="AI124" s="788">
        <f t="shared" ca="1" si="34"/>
        <v>0</v>
      </c>
      <c r="AJ124" s="788">
        <f t="shared" ref="AJ124:AQ124" ca="1" si="35">IF(AJ123&lt;0,1,IF(AI124&lt;1,0,ABS(AI123)/(ABS(AI123)+AJ123)))</f>
        <v>0</v>
      </c>
      <c r="AK124" s="788">
        <f t="shared" ca="1" si="35"/>
        <v>0</v>
      </c>
      <c r="AL124" s="788">
        <f t="shared" ca="1" si="35"/>
        <v>0</v>
      </c>
      <c r="AM124" s="788">
        <f t="shared" ca="1" si="35"/>
        <v>0</v>
      </c>
      <c r="AN124" s="788">
        <f t="shared" ca="1" si="35"/>
        <v>0</v>
      </c>
      <c r="AO124" s="788">
        <f t="shared" ca="1" si="35"/>
        <v>0</v>
      </c>
      <c r="AP124" s="788">
        <f t="shared" ca="1" si="35"/>
        <v>0</v>
      </c>
      <c r="AQ124" s="788">
        <f t="shared" ca="1" si="35"/>
        <v>0</v>
      </c>
      <c r="AR124" s="41"/>
      <c r="AS124" s="402"/>
    </row>
    <row r="125" spans="3:77">
      <c r="C125" s="787" t="s">
        <v>1202</v>
      </c>
      <c r="D125" s="787"/>
      <c r="E125" s="786" t="str">
        <f>$D$11</f>
        <v>млн руб.</v>
      </c>
      <c r="F125" s="787"/>
      <c r="G125" s="787"/>
      <c r="H125" s="787"/>
      <c r="I125" s="788">
        <f>H125+I122</f>
        <v>0</v>
      </c>
      <c r="J125" s="788">
        <f t="shared" ref="J125:AI125" ca="1" si="36">I125+J122</f>
        <v>0</v>
      </c>
      <c r="K125" s="788">
        <f t="shared" ca="1" si="36"/>
        <v>0</v>
      </c>
      <c r="L125" s="788">
        <f t="shared" ca="1" si="36"/>
        <v>-11.903366025129637</v>
      </c>
      <c r="M125" s="788">
        <f t="shared" ca="1" si="36"/>
        <v>-17.50242586049486</v>
      </c>
      <c r="N125" s="788">
        <f t="shared" ca="1" si="36"/>
        <v>-94.914187765747585</v>
      </c>
      <c r="O125" s="788">
        <f t="shared" ca="1" si="36"/>
        <v>-140.57094420098227</v>
      </c>
      <c r="P125" s="788">
        <f t="shared" ca="1" si="36"/>
        <v>-70.587080435259068</v>
      </c>
      <c r="Q125" s="788">
        <f t="shared" ca="1" si="36"/>
        <v>62.004703865445592</v>
      </c>
      <c r="R125" s="788">
        <f t="shared" ca="1" si="36"/>
        <v>200.43919267074267</v>
      </c>
      <c r="S125" s="788">
        <f t="shared" ca="1" si="36"/>
        <v>321.87295478065238</v>
      </c>
      <c r="T125" s="788">
        <f t="shared" ca="1" si="36"/>
        <v>419.49748120195756</v>
      </c>
      <c r="U125" s="788">
        <f t="shared" ca="1" si="36"/>
        <v>505.1330306943305</v>
      </c>
      <c r="V125" s="788">
        <f t="shared" ca="1" si="36"/>
        <v>572.830043014686</v>
      </c>
      <c r="W125" s="788">
        <f t="shared" ca="1" si="36"/>
        <v>632.21338715534876</v>
      </c>
      <c r="X125" s="788">
        <f t="shared" ca="1" si="36"/>
        <v>632.21338715534876</v>
      </c>
      <c r="Y125" s="788">
        <f t="shared" ca="1" si="36"/>
        <v>632.21338715534876</v>
      </c>
      <c r="Z125" s="788">
        <f t="shared" ca="1" si="36"/>
        <v>632.21338715534876</v>
      </c>
      <c r="AA125" s="788">
        <f t="shared" ca="1" si="36"/>
        <v>632.21338715534876</v>
      </c>
      <c r="AB125" s="788">
        <f t="shared" ca="1" si="36"/>
        <v>632.21338715534876</v>
      </c>
      <c r="AC125" s="788">
        <f t="shared" ca="1" si="36"/>
        <v>632.21338715534876</v>
      </c>
      <c r="AD125" s="788">
        <f t="shared" ca="1" si="36"/>
        <v>632.21338715534876</v>
      </c>
      <c r="AE125" s="788">
        <f t="shared" ca="1" si="36"/>
        <v>632.21338715534876</v>
      </c>
      <c r="AF125" s="788">
        <f t="shared" ca="1" si="36"/>
        <v>632.21338715534876</v>
      </c>
      <c r="AG125" s="788">
        <f t="shared" ca="1" si="36"/>
        <v>632.21338715534876</v>
      </c>
      <c r="AH125" s="788">
        <f t="shared" ca="1" si="36"/>
        <v>632.21338715534876</v>
      </c>
      <c r="AI125" s="788">
        <f t="shared" ca="1" si="36"/>
        <v>632.21338715534876</v>
      </c>
      <c r="AJ125" s="788">
        <f t="shared" ref="AJ125:AQ125" ca="1" si="37">AI125+AJ122</f>
        <v>632.21338715534876</v>
      </c>
      <c r="AK125" s="788">
        <f t="shared" ca="1" si="37"/>
        <v>632.21338715534876</v>
      </c>
      <c r="AL125" s="788">
        <f t="shared" ca="1" si="37"/>
        <v>632.21338715534876</v>
      </c>
      <c r="AM125" s="788">
        <f t="shared" ca="1" si="37"/>
        <v>632.21338715534876</v>
      </c>
      <c r="AN125" s="788">
        <f t="shared" ca="1" si="37"/>
        <v>632.21338715534876</v>
      </c>
      <c r="AO125" s="788">
        <f t="shared" ca="1" si="37"/>
        <v>632.21338715534876</v>
      </c>
      <c r="AP125" s="788">
        <f t="shared" ca="1" si="37"/>
        <v>632.21338715534876</v>
      </c>
      <c r="AQ125" s="788">
        <f t="shared" ca="1" si="37"/>
        <v>632.21338715534876</v>
      </c>
      <c r="AR125" s="41"/>
      <c r="AS125" s="402"/>
    </row>
    <row r="126" spans="3:77">
      <c r="C126" s="787" t="s">
        <v>426</v>
      </c>
      <c r="D126" s="787"/>
      <c r="E126" s="786" t="str">
        <f>$D$12</f>
        <v>лет</v>
      </c>
      <c r="F126" s="787"/>
      <c r="G126" s="787"/>
      <c r="H126" s="787"/>
      <c r="I126" s="788">
        <f>IF(I125&lt;0,1,IF(H126&lt;1,0,ABS(H125)/(ABS(H125)+I125)))</f>
        <v>0</v>
      </c>
      <c r="J126" s="788">
        <f t="shared" ref="J126:AI126" ca="1" si="38">IF(J125&lt;0,1,IF(I126&lt;1,0,ABS(I125)/(ABS(I125)+J125)))</f>
        <v>0</v>
      </c>
      <c r="K126" s="788">
        <f t="shared" ca="1" si="38"/>
        <v>0</v>
      </c>
      <c r="L126" s="788">
        <f t="shared" ca="1" si="38"/>
        <v>1</v>
      </c>
      <c r="M126" s="788">
        <f t="shared" ca="1" si="38"/>
        <v>1</v>
      </c>
      <c r="N126" s="788">
        <f t="shared" ca="1" si="38"/>
        <v>1</v>
      </c>
      <c r="O126" s="788">
        <f t="shared" ca="1" si="38"/>
        <v>1</v>
      </c>
      <c r="P126" s="788">
        <f t="shared" ca="1" si="38"/>
        <v>1</v>
      </c>
      <c r="Q126" s="788">
        <f t="shared" ca="1" si="38"/>
        <v>0.53236390782082521</v>
      </c>
      <c r="R126" s="788">
        <f t="shared" ca="1" si="38"/>
        <v>0</v>
      </c>
      <c r="S126" s="788">
        <f t="shared" ca="1" si="38"/>
        <v>0</v>
      </c>
      <c r="T126" s="788">
        <f t="shared" ca="1" si="38"/>
        <v>0</v>
      </c>
      <c r="U126" s="788">
        <f t="shared" ca="1" si="38"/>
        <v>0</v>
      </c>
      <c r="V126" s="788">
        <f t="shared" ca="1" si="38"/>
        <v>0</v>
      </c>
      <c r="W126" s="788">
        <f t="shared" ca="1" si="38"/>
        <v>0</v>
      </c>
      <c r="X126" s="788">
        <f t="shared" ca="1" si="38"/>
        <v>0</v>
      </c>
      <c r="Y126" s="788">
        <f t="shared" ca="1" si="38"/>
        <v>0</v>
      </c>
      <c r="Z126" s="788">
        <f t="shared" ca="1" si="38"/>
        <v>0</v>
      </c>
      <c r="AA126" s="788">
        <f t="shared" ca="1" si="38"/>
        <v>0</v>
      </c>
      <c r="AB126" s="788">
        <f t="shared" ca="1" si="38"/>
        <v>0</v>
      </c>
      <c r="AC126" s="788">
        <f t="shared" ca="1" si="38"/>
        <v>0</v>
      </c>
      <c r="AD126" s="788">
        <f t="shared" ca="1" si="38"/>
        <v>0</v>
      </c>
      <c r="AE126" s="788">
        <f t="shared" ca="1" si="38"/>
        <v>0</v>
      </c>
      <c r="AF126" s="788">
        <f t="shared" ca="1" si="38"/>
        <v>0</v>
      </c>
      <c r="AG126" s="788">
        <f t="shared" ca="1" si="38"/>
        <v>0</v>
      </c>
      <c r="AH126" s="788">
        <f t="shared" ca="1" si="38"/>
        <v>0</v>
      </c>
      <c r="AI126" s="788">
        <f t="shared" ca="1" si="38"/>
        <v>0</v>
      </c>
      <c r="AJ126" s="788">
        <f t="shared" ref="AJ126:AQ126" ca="1" si="39">IF(AJ125&lt;0,1,IF(AI126&lt;1,0,ABS(AI125)/(ABS(AI125)+AJ125)))</f>
        <v>0</v>
      </c>
      <c r="AK126" s="788">
        <f t="shared" ca="1" si="39"/>
        <v>0</v>
      </c>
      <c r="AL126" s="788">
        <f t="shared" ca="1" si="39"/>
        <v>0</v>
      </c>
      <c r="AM126" s="788">
        <f t="shared" ca="1" si="39"/>
        <v>0</v>
      </c>
      <c r="AN126" s="788">
        <f t="shared" ca="1" si="39"/>
        <v>0</v>
      </c>
      <c r="AO126" s="788">
        <f t="shared" ca="1" si="39"/>
        <v>0</v>
      </c>
      <c r="AP126" s="788">
        <f t="shared" ca="1" si="39"/>
        <v>0</v>
      </c>
      <c r="AQ126" s="788">
        <f t="shared" ca="1" si="39"/>
        <v>0</v>
      </c>
      <c r="AR126" s="41"/>
    </row>
    <row r="127" spans="3:77">
      <c r="E127" s="4"/>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3:77">
      <c r="E128" s="4"/>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3:46">
      <c r="C129" s="1" t="s">
        <v>701</v>
      </c>
      <c r="E129" s="4"/>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3:46" outlineLevel="1">
      <c r="C130" s="89" t="s">
        <v>1191</v>
      </c>
      <c r="E130" s="4"/>
      <c r="I130" s="4">
        <v>1</v>
      </c>
      <c r="J130" s="4">
        <v>1</v>
      </c>
      <c r="K130" s="4">
        <v>1</v>
      </c>
      <c r="L130" s="4">
        <v>1</v>
      </c>
      <c r="M130" s="4">
        <v>1</v>
      </c>
      <c r="N130" s="4">
        <v>1</v>
      </c>
      <c r="O130" s="4">
        <v>1</v>
      </c>
      <c r="P130" s="4">
        <v>1</v>
      </c>
      <c r="Q130" s="4">
        <v>1</v>
      </c>
      <c r="R130" s="4">
        <v>1</v>
      </c>
      <c r="S130" s="4">
        <v>1</v>
      </c>
      <c r="T130" s="4">
        <v>1</v>
      </c>
      <c r="U130" s="4">
        <v>1</v>
      </c>
      <c r="V130" s="4">
        <v>1</v>
      </c>
      <c r="W130" s="4">
        <v>1</v>
      </c>
      <c r="X130" s="4">
        <v>1</v>
      </c>
      <c r="Y130" s="4">
        <v>0</v>
      </c>
      <c r="Z130" s="4">
        <v>0</v>
      </c>
      <c r="AA130" s="4">
        <v>0</v>
      </c>
      <c r="AB130" s="4">
        <v>0</v>
      </c>
      <c r="AC130" s="4">
        <v>0</v>
      </c>
      <c r="AD130" s="4">
        <v>0</v>
      </c>
      <c r="AE130" s="4">
        <v>0</v>
      </c>
      <c r="AF130" s="4">
        <v>0</v>
      </c>
      <c r="AG130" s="4">
        <v>0</v>
      </c>
      <c r="AH130" s="4">
        <v>0</v>
      </c>
      <c r="AI130" s="4">
        <v>0</v>
      </c>
      <c r="AJ130" s="4">
        <v>0</v>
      </c>
      <c r="AK130" s="4">
        <v>0</v>
      </c>
      <c r="AL130" s="4">
        <v>0</v>
      </c>
      <c r="AM130" s="4">
        <v>0</v>
      </c>
      <c r="AN130" s="4">
        <v>0</v>
      </c>
      <c r="AO130" s="4">
        <v>0</v>
      </c>
      <c r="AP130" s="4">
        <v>0</v>
      </c>
      <c r="AQ130" s="4">
        <v>0</v>
      </c>
    </row>
    <row r="131" spans="3:46" outlineLevel="1">
      <c r="C131" s="89" t="s">
        <v>959</v>
      </c>
      <c r="E131" s="4"/>
      <c r="I131" s="4">
        <f ca="1">IF(I132&gt;$D$133,0,1)</f>
        <v>1</v>
      </c>
      <c r="J131" s="4">
        <f t="shared" ref="J131:AQ131" ca="1" si="40">IF(J132&gt;$D$133,0,1)</f>
        <v>1</v>
      </c>
      <c r="K131" s="4">
        <f t="shared" ca="1" si="40"/>
        <v>1</v>
      </c>
      <c r="L131" s="4">
        <f t="shared" ca="1" si="40"/>
        <v>1</v>
      </c>
      <c r="M131" s="4">
        <f t="shared" ca="1" si="40"/>
        <v>1</v>
      </c>
      <c r="N131" s="4">
        <f t="shared" ca="1" si="40"/>
        <v>1</v>
      </c>
      <c r="O131" s="4">
        <f t="shared" ca="1" si="40"/>
        <v>0</v>
      </c>
      <c r="P131" s="4">
        <f t="shared" ca="1" si="40"/>
        <v>0</v>
      </c>
      <c r="Q131" s="4">
        <f t="shared" ca="1" si="40"/>
        <v>0</v>
      </c>
      <c r="R131" s="4">
        <f t="shared" ca="1" si="40"/>
        <v>0</v>
      </c>
      <c r="S131" s="4">
        <f t="shared" ca="1" si="40"/>
        <v>0</v>
      </c>
      <c r="T131" s="4">
        <f t="shared" ca="1" si="40"/>
        <v>0</v>
      </c>
      <c r="U131" s="4">
        <f t="shared" ca="1" si="40"/>
        <v>0</v>
      </c>
      <c r="V131" s="4">
        <f t="shared" ca="1" si="40"/>
        <v>0</v>
      </c>
      <c r="W131" s="4">
        <f t="shared" ca="1" si="40"/>
        <v>0</v>
      </c>
      <c r="X131" s="4">
        <f t="shared" ca="1" si="40"/>
        <v>0</v>
      </c>
      <c r="Y131" s="4">
        <f t="shared" ca="1" si="40"/>
        <v>0</v>
      </c>
      <c r="Z131" s="4">
        <f t="shared" ca="1" si="40"/>
        <v>0</v>
      </c>
      <c r="AA131" s="4">
        <f t="shared" ca="1" si="40"/>
        <v>0</v>
      </c>
      <c r="AB131" s="4">
        <f t="shared" ca="1" si="40"/>
        <v>0</v>
      </c>
      <c r="AC131" s="4">
        <f t="shared" ca="1" si="40"/>
        <v>0</v>
      </c>
      <c r="AD131" s="4">
        <f t="shared" ca="1" si="40"/>
        <v>0</v>
      </c>
      <c r="AE131" s="4">
        <f t="shared" ca="1" si="40"/>
        <v>0</v>
      </c>
      <c r="AF131" s="4">
        <f t="shared" ca="1" si="40"/>
        <v>0</v>
      </c>
      <c r="AG131" s="4">
        <f t="shared" ca="1" si="40"/>
        <v>0</v>
      </c>
      <c r="AH131" s="4">
        <f t="shared" ca="1" si="40"/>
        <v>0</v>
      </c>
      <c r="AI131" s="4">
        <f t="shared" ca="1" si="40"/>
        <v>0</v>
      </c>
      <c r="AJ131" s="4">
        <f t="shared" ca="1" si="40"/>
        <v>0</v>
      </c>
      <c r="AK131" s="4">
        <f t="shared" ca="1" si="40"/>
        <v>0</v>
      </c>
      <c r="AL131" s="4">
        <f t="shared" ca="1" si="40"/>
        <v>0</v>
      </c>
      <c r="AM131" s="4">
        <f t="shared" ca="1" si="40"/>
        <v>0</v>
      </c>
      <c r="AN131" s="4">
        <f t="shared" ca="1" si="40"/>
        <v>0</v>
      </c>
      <c r="AO131" s="4">
        <f t="shared" ca="1" si="40"/>
        <v>0</v>
      </c>
      <c r="AP131" s="4">
        <f t="shared" ca="1" si="40"/>
        <v>0</v>
      </c>
      <c r="AQ131" s="4">
        <f t="shared" ca="1" si="40"/>
        <v>0</v>
      </c>
    </row>
    <row r="132" spans="3:46" outlineLevel="1">
      <c r="C132" s="89" t="s">
        <v>958</v>
      </c>
      <c r="E132" s="4" t="s">
        <v>375</v>
      </c>
      <c r="I132" s="4">
        <f t="shared" ref="I132:AQ132" si="41">I32</f>
        <v>2016</v>
      </c>
      <c r="J132" s="4">
        <f t="shared" si="41"/>
        <v>2017</v>
      </c>
      <c r="K132" s="4">
        <f t="shared" si="41"/>
        <v>2018</v>
      </c>
      <c r="L132" s="4">
        <f t="shared" si="41"/>
        <v>2019</v>
      </c>
      <c r="M132" s="4">
        <f t="shared" si="41"/>
        <v>2020</v>
      </c>
      <c r="N132" s="4">
        <f t="shared" si="41"/>
        <v>2021</v>
      </c>
      <c r="O132" s="4">
        <f t="shared" si="41"/>
        <v>2022</v>
      </c>
      <c r="P132" s="4">
        <f t="shared" si="41"/>
        <v>2023</v>
      </c>
      <c r="Q132" s="4">
        <f t="shared" si="41"/>
        <v>2024</v>
      </c>
      <c r="R132" s="4">
        <f t="shared" si="41"/>
        <v>2025</v>
      </c>
      <c r="S132" s="4">
        <f t="shared" si="41"/>
        <v>2026</v>
      </c>
      <c r="T132" s="4">
        <f t="shared" si="41"/>
        <v>2027</v>
      </c>
      <c r="U132" s="4">
        <f t="shared" si="41"/>
        <v>2028</v>
      </c>
      <c r="V132" s="4">
        <f t="shared" si="41"/>
        <v>2029</v>
      </c>
      <c r="W132" s="4">
        <f t="shared" si="41"/>
        <v>2030</v>
      </c>
      <c r="X132" s="4">
        <f t="shared" si="41"/>
        <v>2031</v>
      </c>
      <c r="Y132" s="4">
        <f t="shared" si="41"/>
        <v>2032</v>
      </c>
      <c r="Z132" s="4">
        <f t="shared" si="41"/>
        <v>2033</v>
      </c>
      <c r="AA132" s="4">
        <f t="shared" si="41"/>
        <v>2034</v>
      </c>
      <c r="AB132" s="4">
        <f t="shared" si="41"/>
        <v>2035</v>
      </c>
      <c r="AC132" s="4">
        <f t="shared" si="41"/>
        <v>2036</v>
      </c>
      <c r="AD132" s="4">
        <f t="shared" si="41"/>
        <v>2037</v>
      </c>
      <c r="AE132" s="4">
        <f t="shared" si="41"/>
        <v>2038</v>
      </c>
      <c r="AF132" s="4">
        <f t="shared" si="41"/>
        <v>2039</v>
      </c>
      <c r="AG132" s="4">
        <f t="shared" si="41"/>
        <v>2040</v>
      </c>
      <c r="AH132" s="4">
        <f t="shared" si="41"/>
        <v>2041</v>
      </c>
      <c r="AI132" s="4">
        <f t="shared" si="41"/>
        <v>2042</v>
      </c>
      <c r="AJ132" s="4">
        <f t="shared" si="41"/>
        <v>2043</v>
      </c>
      <c r="AK132" s="4">
        <f t="shared" si="41"/>
        <v>2044</v>
      </c>
      <c r="AL132" s="4">
        <f t="shared" si="41"/>
        <v>2045</v>
      </c>
      <c r="AM132" s="4">
        <f t="shared" si="41"/>
        <v>2046</v>
      </c>
      <c r="AN132" s="4">
        <f t="shared" si="41"/>
        <v>2047</v>
      </c>
      <c r="AO132" s="4">
        <f t="shared" si="41"/>
        <v>2048</v>
      </c>
      <c r="AP132" s="4">
        <f t="shared" si="41"/>
        <v>2049</v>
      </c>
      <c r="AQ132" s="4">
        <f t="shared" si="41"/>
        <v>2050</v>
      </c>
    </row>
    <row r="133" spans="3:46" outlineLevel="1">
      <c r="C133" s="89" t="s">
        <v>960</v>
      </c>
      <c r="D133" s="4">
        <f ca="1">INDEX(C118:AQ132,MATCH(C132,C118:C132,0),MATCH(MIN(I120:AQ120),C120:AQ120,0))</f>
        <v>2021</v>
      </c>
      <c r="E133" s="4" t="s">
        <v>375</v>
      </c>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3:46">
      <c r="C134" s="89"/>
      <c r="E134" s="4"/>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T134" s="405"/>
    </row>
    <row r="135" spans="3:46">
      <c r="D135" s="2"/>
      <c r="E135" s="4"/>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3:46">
      <c r="E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3:46">
      <c r="E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3:46">
      <c r="E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3:46">
      <c r="E139" s="2"/>
      <c r="I139" s="41"/>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3:46">
      <c r="E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3:46">
      <c r="E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3:46">
      <c r="E142" s="2"/>
      <c r="I142" s="2"/>
      <c r="J142" s="2"/>
      <c r="K142" s="2"/>
      <c r="L142" s="88"/>
      <c r="M142" s="88"/>
      <c r="N142" s="2"/>
      <c r="O142" s="2"/>
      <c r="P142" s="2"/>
      <c r="Q142" s="2"/>
      <c r="R142" s="2"/>
      <c r="S142" s="2"/>
      <c r="T142" s="2"/>
      <c r="U142" s="2"/>
      <c r="V142" s="2"/>
      <c r="W142" s="2"/>
      <c r="X142" s="2"/>
      <c r="Y142" s="2"/>
      <c r="Z142" s="2"/>
      <c r="AA142" s="2"/>
      <c r="AB142" s="2"/>
      <c r="AC142" s="2"/>
      <c r="AD142" s="2"/>
      <c r="AE142" s="2"/>
      <c r="AF142" s="2"/>
      <c r="AG142" s="2"/>
      <c r="AH142" s="2"/>
      <c r="AI142" s="2"/>
    </row>
    <row r="143" spans="3:46">
      <c r="E143" s="2"/>
      <c r="I143" s="2"/>
      <c r="J143" s="2"/>
      <c r="K143" s="2"/>
      <c r="L143" s="88"/>
      <c r="M143" s="2"/>
      <c r="N143" s="2"/>
      <c r="O143" s="2"/>
      <c r="P143" s="2"/>
      <c r="Q143" s="2"/>
      <c r="R143" s="2"/>
      <c r="S143" s="2"/>
      <c r="T143" s="2"/>
      <c r="U143" s="2"/>
      <c r="V143" s="2"/>
      <c r="W143" s="2"/>
      <c r="X143" s="2"/>
      <c r="Y143" s="2"/>
      <c r="Z143" s="2"/>
      <c r="AA143" s="2"/>
      <c r="AB143" s="2"/>
      <c r="AC143" s="2"/>
      <c r="AD143" s="2"/>
      <c r="AE143" s="2"/>
      <c r="AF143" s="2"/>
      <c r="AG143" s="2"/>
      <c r="AH143" s="2"/>
      <c r="AI143" s="2"/>
    </row>
    <row r="144" spans="3:46">
      <c r="L144" s="88" t="str">
        <f>IFERROR(INDEX('Основной лист'!$D$2:$D$279, MATCH(0,INDEX(COUNTIF($B$1:B3, 'Основной лист'!$D$2:$D$279)+(COUNTIF('Основной лист'!$D$2:$D$279, 'Основной лист'!$D$2:$D$279)&lt;&gt;1),0,0), 0)), "")</f>
        <v/>
      </c>
    </row>
    <row r="145" spans="12:12">
      <c r="L145" s="88" t="str">
        <f>IFERROR(INDEX('Основной лист'!$D$2:$D$279, MATCH(0,INDEX(COUNTIF($B$1:B4, 'Основной лист'!$D$2:$D$279)+(COUNTIF('Основной лист'!$D$2:$D$279, 'Основной лист'!$D$2:$D$279)&lt;&gt;1),0,0), 0)), "")</f>
        <v/>
      </c>
    </row>
    <row r="146" spans="12:12">
      <c r="L146" s="88" t="str">
        <f>IFERROR(INDEX('Основной лист'!$D$2:$D$279, MATCH(0,INDEX(COUNTIF($B$1:B5, 'Основной лист'!$D$2:$D$279)+(COUNTIF('Основной лист'!$D$2:$D$279, 'Основной лист'!$D$2:$D$279)&lt;&gt;1),0,0), 0)), "")</f>
        <v/>
      </c>
    </row>
    <row r="170" spans="8:8">
      <c r="H170" t="str">
        <f t="array" aca="1" ref="H170" ca="1">IFERROR(INDEX('Основной лист'!$D$2:$D$479, MATCH(0, COUNTIF($D$100:H169,'Основной лист'!$D$2:$D$479), 0)), "")</f>
        <v/>
      </c>
    </row>
    <row r="171" spans="8:8">
      <c r="H171" t="str">
        <f t="array" aca="1" ref="H171" ca="1">IFERROR(INDEX('Основной лист'!$D$2:$D$479, MATCH(0, COUNTIF($D$100:H170,'Основной лист'!$D$2:$D$479), 0)), "")</f>
        <v/>
      </c>
    </row>
    <row r="172" spans="8:8">
      <c r="H172" t="str">
        <f t="array" aca="1" ref="H172" ca="1">IFERROR(INDEX('Основной лист'!$D$2:$D$479, MATCH(0, COUNTIF($D$100:H171,'Основной лист'!$D$2:$D$479), 0)), "")</f>
        <v/>
      </c>
    </row>
    <row r="173" spans="8:8">
      <c r="H173" t="str">
        <f t="array" aca="1" ref="H173" ca="1">IFERROR(INDEX('Основной лист'!$D$2:$D$479, MATCH(0, COUNTIF($D$100:H172,'Основной лист'!$D$2:$D$479), 0)), "")</f>
        <v/>
      </c>
    </row>
    <row r="174" spans="8:8">
      <c r="H174" t="str">
        <f t="array" aca="1" ref="H174" ca="1">IFERROR(INDEX('Основной лист'!$D$2:$D$479, MATCH(0, COUNTIF($D$100:H173,'Основной лист'!$D$2:$D$479), 0)), "")</f>
        <v/>
      </c>
    </row>
    <row r="175" spans="8:8">
      <c r="H175" t="str">
        <f t="array" aca="1" ref="H175" ca="1">IFERROR(INDEX('Основной лист'!$D$2:$D$479, MATCH(0, COUNTIF($D$100:H174,'Основной лист'!$D$2:$D$479), 0)), "")</f>
        <v/>
      </c>
    </row>
    <row r="176" spans="8:8">
      <c r="H176" t="str">
        <f t="array" aca="1" ref="H176" ca="1">IFERROR(INDEX('Основной лист'!$D$2:$D$479, MATCH(0, COUNTIF($D$100:H175,'Основной лист'!$D$2:$D$479), 0)), "")</f>
        <v/>
      </c>
    </row>
    <row r="177" spans="8:8">
      <c r="H177" t="str">
        <f t="array" aca="1" ref="H177" ca="1">IFERROR(INDEX('Основной лист'!$D$2:$D$479, MATCH(0, COUNTIF($D$100:H176,'Основной лист'!$D$2:$D$479), 0)), "")</f>
        <v/>
      </c>
    </row>
    <row r="178" spans="8:8">
      <c r="H178" t="str">
        <f t="array" aca="1" ref="H178" ca="1">IFERROR(INDEX('Основной лист'!$D$2:$D$479, MATCH(0, COUNTIF($D$100:H177,'Основной лист'!$D$2:$D$479), 0)), "")</f>
        <v/>
      </c>
    </row>
  </sheetData>
  <sheetProtection sort="0" autoFilter="0" pivotTables="0"/>
  <conditionalFormatting sqref="D17:D23">
    <cfRule type="colorScale" priority="8">
      <colorScale>
        <cfvo type="formula" val="0"/>
        <cfvo type="formula" val="1"/>
        <color theme="5" tint="0.79998168889431442"/>
        <color theme="4" tint="0.79998168889431442"/>
      </colorScale>
    </cfRule>
  </conditionalFormatting>
  <conditionalFormatting sqref="D25:D27">
    <cfRule type="colorScale" priority="1">
      <colorScale>
        <cfvo type="formula" val="0"/>
        <cfvo type="formula" val="1"/>
        <color theme="5" tint="0.79998168889431442"/>
        <color theme="4" tint="0.79998168889431442"/>
      </colorScale>
    </cfRule>
  </conditionalFormatting>
  <hyperlinks>
    <hyperlink ref="C17" location="РП!A1" display="РП!A1" xr:uid="{00000000-0004-0000-0000-000000000000}"/>
    <hyperlink ref="C18" location="ФЭМ!A1" display="ФЭМ!A1" xr:uid="{00000000-0004-0000-0000-000001000000}"/>
    <hyperlink ref="C19" location="Д_1260_Резюме!A1" display="Д_1260_Резюме!A1" xr:uid="{00000000-0004-0000-0000-000002000000}"/>
    <hyperlink ref="C20" location="ГФЭМ_ФЭМ!A1" display="ГФЭМ_ФЭМ!A1" xr:uid="{00000000-0004-0000-0000-000003000000}"/>
    <hyperlink ref="C21" location="'1979_Резюме'!A1" display="'1979_Резюме'!A1" xr:uid="{00000000-0004-0000-0000-000004000000}"/>
  </hyperlink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Справочники!$K$2:$K$3</xm:f>
          </x14:formula1>
          <xm:sqref>D11</xm:sqref>
        </x14:dataValidation>
        <x14:dataValidation type="list" allowBlank="1" showInputMessage="1" showErrorMessage="1" xr:uid="{00000000-0002-0000-0000-000001000000}">
          <x14:formula1>
            <xm:f>Справочники!$J$2:$J$3</xm:f>
          </x14:formula1>
          <xm:sqref>D17:D23 D25:D27</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Worksheet____1"/>
  <dimension ref="A1:BA31"/>
  <sheetViews>
    <sheetView workbookViewId="0"/>
    <sheetView workbookViewId="1"/>
  </sheetViews>
  <sheetFormatPr baseColWidth="10" defaultColWidth="0" defaultRowHeight="16" outlineLevelRow="1" outlineLevelCol="2"/>
  <cols>
    <col min="1" max="1" width="3.83203125" customWidth="1"/>
    <col min="2" max="2" width="26.1640625" customWidth="1"/>
    <col min="3" max="3" width="12.83203125" customWidth="1"/>
    <col min="4" max="4" width="25.33203125" customWidth="1"/>
    <col min="5" max="5" width="20" customWidth="1"/>
    <col min="6" max="6" width="23.6640625" customWidth="1"/>
    <col min="7" max="10" width="10.83203125" customWidth="1"/>
    <col min="11" max="11" width="17.83203125" style="47" customWidth="1" outlineLevel="1"/>
    <col min="12" max="12" width="21.1640625" customWidth="1" outlineLevel="1"/>
    <col min="13" max="17" width="10.83203125" customWidth="1" outlineLevel="1"/>
    <col min="18" max="18" width="3.6640625" customWidth="1"/>
    <col min="19" max="33" width="9.5" customWidth="1"/>
    <col min="34" max="51" width="9.5" customWidth="1" outlineLevel="2"/>
    <col min="52" max="52" width="9.5" customWidth="1" outlineLevel="1"/>
    <col min="53" max="53" width="10.83203125" customWidth="1" outlineLevel="1"/>
    <col min="54" max="16384" width="10.83203125" hidden="1" outlineLevel="1"/>
  </cols>
  <sheetData>
    <row r="1" spans="2:53" ht="66" customHeight="1">
      <c r="B1" s="426" t="s">
        <v>1040</v>
      </c>
      <c r="C1" s="426" t="s">
        <v>1041</v>
      </c>
      <c r="D1" s="426" t="s">
        <v>1042</v>
      </c>
      <c r="E1" s="426" t="s">
        <v>16</v>
      </c>
      <c r="F1" s="426" t="s">
        <v>15</v>
      </c>
      <c r="G1" s="426" t="s">
        <v>13</v>
      </c>
      <c r="H1" s="6" t="s">
        <v>10</v>
      </c>
      <c r="I1" s="6" t="s">
        <v>9</v>
      </c>
      <c r="J1" s="6" t="s">
        <v>1210</v>
      </c>
      <c r="K1" s="6" t="s">
        <v>616</v>
      </c>
      <c r="L1" s="6" t="s">
        <v>614</v>
      </c>
      <c r="M1" s="6" t="s">
        <v>956</v>
      </c>
      <c r="N1" s="6" t="s">
        <v>617</v>
      </c>
      <c r="O1" s="6" t="s">
        <v>618</v>
      </c>
      <c r="P1" s="6" t="s">
        <v>619</v>
      </c>
      <c r="Q1" s="6" t="s">
        <v>620</v>
      </c>
      <c r="R1" s="6">
        <v>2016</v>
      </c>
      <c r="S1" s="5">
        <f>R1+1</f>
        <v>2017</v>
      </c>
      <c r="T1" s="5">
        <f t="shared" ref="T1:AZ1" si="0">S1+1</f>
        <v>2018</v>
      </c>
      <c r="U1" s="5">
        <f t="shared" si="0"/>
        <v>2019</v>
      </c>
      <c r="V1" s="5">
        <f t="shared" si="0"/>
        <v>2020</v>
      </c>
      <c r="W1" s="5">
        <f t="shared" si="0"/>
        <v>2021</v>
      </c>
      <c r="X1" s="5">
        <f t="shared" si="0"/>
        <v>2022</v>
      </c>
      <c r="Y1" s="5">
        <f t="shared" si="0"/>
        <v>2023</v>
      </c>
      <c r="Z1" s="5">
        <f t="shared" si="0"/>
        <v>2024</v>
      </c>
      <c r="AA1" s="5">
        <f t="shared" si="0"/>
        <v>2025</v>
      </c>
      <c r="AB1" s="5">
        <f t="shared" si="0"/>
        <v>2026</v>
      </c>
      <c r="AC1" s="5">
        <f t="shared" si="0"/>
        <v>2027</v>
      </c>
      <c r="AD1" s="5">
        <f t="shared" si="0"/>
        <v>2028</v>
      </c>
      <c r="AE1" s="5">
        <f t="shared" si="0"/>
        <v>2029</v>
      </c>
      <c r="AF1" s="5">
        <f t="shared" si="0"/>
        <v>2030</v>
      </c>
      <c r="AG1" s="5">
        <f t="shared" si="0"/>
        <v>2031</v>
      </c>
      <c r="AH1" s="5">
        <f t="shared" si="0"/>
        <v>2032</v>
      </c>
      <c r="AI1" s="5">
        <f t="shared" si="0"/>
        <v>2033</v>
      </c>
      <c r="AJ1" s="5">
        <f t="shared" si="0"/>
        <v>2034</v>
      </c>
      <c r="AK1" s="5">
        <f t="shared" si="0"/>
        <v>2035</v>
      </c>
      <c r="AL1" s="5">
        <f t="shared" si="0"/>
        <v>2036</v>
      </c>
      <c r="AM1" s="5">
        <f t="shared" si="0"/>
        <v>2037</v>
      </c>
      <c r="AN1" s="5">
        <f t="shared" si="0"/>
        <v>2038</v>
      </c>
      <c r="AO1" s="5">
        <f t="shared" si="0"/>
        <v>2039</v>
      </c>
      <c r="AP1" s="5">
        <f t="shared" si="0"/>
        <v>2040</v>
      </c>
      <c r="AQ1" s="5">
        <f t="shared" si="0"/>
        <v>2041</v>
      </c>
      <c r="AR1" s="5">
        <f t="shared" si="0"/>
        <v>2042</v>
      </c>
      <c r="AS1" s="5">
        <f t="shared" si="0"/>
        <v>2043</v>
      </c>
      <c r="AT1" s="5">
        <f t="shared" si="0"/>
        <v>2044</v>
      </c>
      <c r="AU1" s="5">
        <f t="shared" si="0"/>
        <v>2045</v>
      </c>
      <c r="AV1" s="5">
        <f t="shared" si="0"/>
        <v>2046</v>
      </c>
      <c r="AW1" s="5">
        <f t="shared" si="0"/>
        <v>2047</v>
      </c>
      <c r="AX1" s="5">
        <f t="shared" si="0"/>
        <v>2048</v>
      </c>
      <c r="AY1" s="5">
        <f t="shared" si="0"/>
        <v>2049</v>
      </c>
      <c r="AZ1" s="5">
        <f t="shared" si="0"/>
        <v>2050</v>
      </c>
      <c r="BA1" t="s">
        <v>11</v>
      </c>
    </row>
    <row r="2" spans="2:53">
      <c r="B2" t="s">
        <v>944</v>
      </c>
      <c r="C2" s="81" t="s">
        <v>71</v>
      </c>
      <c r="D2" t="s">
        <v>1194</v>
      </c>
      <c r="E2" t="s">
        <v>0</v>
      </c>
      <c r="F2" t="s">
        <v>436</v>
      </c>
      <c r="G2" t="s">
        <v>34</v>
      </c>
      <c r="H2" s="4" t="s">
        <v>350</v>
      </c>
      <c r="I2" s="8">
        <f ca="1">SUM(S2:AZ2)</f>
        <v>83953.001629172111</v>
      </c>
      <c r="J2" s="8" t="str">
        <f>IF(VLOOKUP(F2,Справочники!$O$8:$P$25,2,FALSE)&lt;&gt;"Эффект",VLOOKUP(F2,Справочники!$O$8:$P$25,2,FALSE),E2)</f>
        <v>CAPEX</v>
      </c>
      <c r="K2" s="78" t="s">
        <v>436</v>
      </c>
      <c r="L2" s="78" t="s">
        <v>308</v>
      </c>
      <c r="M2" s="8"/>
      <c r="N2" s="8" t="s">
        <v>623</v>
      </c>
      <c r="O2" s="8">
        <v>30</v>
      </c>
      <c r="P2" s="8" t="s">
        <v>1043</v>
      </c>
      <c r="Q2" s="8">
        <v>34</v>
      </c>
      <c r="R2" s="3"/>
      <c r="S2" s="41">
        <f t="shared" ref="S2:AB11" ca="1" si="1">IFERROR(INDEX(INDIRECT("'"&amp;$L2&amp;"'"&amp;"!"&amp;$N2&amp;$O2&amp;":"&amp;$P2&amp;$Q2),MATCH($K2,INDIRECT("'"&amp;$L2&amp;"'"&amp;"!"&amp;$N2&amp;$O2&amp;":"&amp;$N2&amp;$Q2),0),MATCH(S$1,INDIRECT("'"&amp;$L2&amp;"'"&amp;"!"&amp;$N2&amp;$O2&amp;":"&amp;$P2&amp;$O2),0)),0)</f>
        <v>0</v>
      </c>
      <c r="T2" s="41">
        <f t="shared" ca="1" si="1"/>
        <v>0</v>
      </c>
      <c r="U2" s="41">
        <f t="shared" ca="1" si="1"/>
        <v>0</v>
      </c>
      <c r="V2" s="41">
        <f t="shared" ca="1" si="1"/>
        <v>0</v>
      </c>
      <c r="W2" s="41">
        <f t="shared" ca="1" si="1"/>
        <v>5060.1208865067047</v>
      </c>
      <c r="X2" s="41">
        <f t="shared" ca="1" si="1"/>
        <v>30686.481690140845</v>
      </c>
      <c r="Y2" s="41">
        <f t="shared" ca="1" si="1"/>
        <v>48206.399052524561</v>
      </c>
      <c r="Z2" s="41">
        <f t="shared" ca="1" si="1"/>
        <v>0</v>
      </c>
      <c r="AA2" s="41">
        <f t="shared" ca="1" si="1"/>
        <v>0</v>
      </c>
      <c r="AB2" s="41">
        <f t="shared" ca="1" si="1"/>
        <v>0</v>
      </c>
      <c r="AC2" s="41">
        <f t="shared" ref="AC2:AL11" ca="1" si="2">IFERROR(INDEX(INDIRECT("'"&amp;$L2&amp;"'"&amp;"!"&amp;$N2&amp;$O2&amp;":"&amp;$P2&amp;$Q2),MATCH($K2,INDIRECT("'"&amp;$L2&amp;"'"&amp;"!"&amp;$N2&amp;$O2&amp;":"&amp;$N2&amp;$Q2),0),MATCH(AC$1,INDIRECT("'"&amp;$L2&amp;"'"&amp;"!"&amp;$N2&amp;$O2&amp;":"&amp;$P2&amp;$O2),0)),0)</f>
        <v>0</v>
      </c>
      <c r="AD2" s="41">
        <f t="shared" ca="1" si="2"/>
        <v>0</v>
      </c>
      <c r="AE2" s="41">
        <f t="shared" ca="1" si="2"/>
        <v>0</v>
      </c>
      <c r="AF2" s="41">
        <f t="shared" ca="1" si="2"/>
        <v>0</v>
      </c>
      <c r="AG2" s="41">
        <f t="shared" ca="1" si="2"/>
        <v>0</v>
      </c>
      <c r="AH2" s="41">
        <f t="shared" ca="1" si="2"/>
        <v>0</v>
      </c>
      <c r="AI2" s="41">
        <f t="shared" ca="1" si="2"/>
        <v>0</v>
      </c>
      <c r="AJ2" s="41">
        <f t="shared" ca="1" si="2"/>
        <v>0</v>
      </c>
      <c r="AK2" s="41">
        <f t="shared" ca="1" si="2"/>
        <v>0</v>
      </c>
      <c r="AL2" s="41">
        <f t="shared" ca="1" si="2"/>
        <v>0</v>
      </c>
      <c r="AM2" s="41">
        <f t="shared" ref="AM2:AZ11" ca="1" si="3">IFERROR(INDEX(INDIRECT("'"&amp;$L2&amp;"'"&amp;"!"&amp;$N2&amp;$O2&amp;":"&amp;$P2&amp;$Q2),MATCH($K2,INDIRECT("'"&amp;$L2&amp;"'"&amp;"!"&amp;$N2&amp;$O2&amp;":"&amp;$N2&amp;$Q2),0),MATCH(AM$1,INDIRECT("'"&amp;$L2&amp;"'"&amp;"!"&amp;$N2&amp;$O2&amp;":"&amp;$P2&amp;$O2),0)),0)</f>
        <v>0</v>
      </c>
      <c r="AN2" s="41">
        <f t="shared" ca="1" si="3"/>
        <v>0</v>
      </c>
      <c r="AO2" s="41">
        <f t="shared" ca="1" si="3"/>
        <v>0</v>
      </c>
      <c r="AP2" s="41">
        <f t="shared" ca="1" si="3"/>
        <v>0</v>
      </c>
      <c r="AQ2" s="41">
        <f t="shared" ca="1" si="3"/>
        <v>0</v>
      </c>
      <c r="AR2" s="41">
        <f t="shared" ca="1" si="3"/>
        <v>0</v>
      </c>
      <c r="AS2" s="41">
        <f t="shared" ca="1" si="3"/>
        <v>0</v>
      </c>
      <c r="AT2" s="41">
        <f t="shared" ca="1" si="3"/>
        <v>0</v>
      </c>
      <c r="AU2" s="41">
        <f t="shared" ca="1" si="3"/>
        <v>0</v>
      </c>
      <c r="AV2" s="41">
        <f t="shared" ca="1" si="3"/>
        <v>0</v>
      </c>
      <c r="AW2" s="41">
        <f t="shared" ca="1" si="3"/>
        <v>0</v>
      </c>
      <c r="AX2" s="41">
        <f t="shared" ca="1" si="3"/>
        <v>0</v>
      </c>
      <c r="AY2" s="41">
        <f t="shared" ca="1" si="3"/>
        <v>0</v>
      </c>
      <c r="AZ2" s="41">
        <f t="shared" ca="1" si="3"/>
        <v>0</v>
      </c>
    </row>
    <row r="3" spans="2:53">
      <c r="B3" t="s">
        <v>944</v>
      </c>
      <c r="C3" s="81" t="s">
        <v>71</v>
      </c>
      <c r="D3" t="s">
        <v>1194</v>
      </c>
      <c r="E3" t="s">
        <v>0</v>
      </c>
      <c r="F3" t="s">
        <v>437</v>
      </c>
      <c r="G3" t="s">
        <v>34</v>
      </c>
      <c r="H3" s="4" t="s">
        <v>350</v>
      </c>
      <c r="I3" s="8">
        <f t="shared" ref="I3:I18" ca="1" si="4">SUM(S3:AZ3)</f>
        <v>48146.998370827889</v>
      </c>
      <c r="J3" s="8" t="str">
        <f>IF(VLOOKUP(F3,Справочники!$O$8:$P$25,2,FALSE)&lt;&gt;"Эффект",VLOOKUP(F3,Справочники!$O$8:$P$25,2,FALSE),E3)</f>
        <v>OPEX</v>
      </c>
      <c r="K3" s="78" t="s">
        <v>680</v>
      </c>
      <c r="L3" s="78" t="s">
        <v>308</v>
      </c>
      <c r="M3" s="8"/>
      <c r="N3" s="8" t="s">
        <v>623</v>
      </c>
      <c r="O3" s="8">
        <v>30</v>
      </c>
      <c r="P3" s="8" t="s">
        <v>1043</v>
      </c>
      <c r="Q3" s="8">
        <v>34</v>
      </c>
      <c r="S3" s="41">
        <f t="shared" ca="1" si="1"/>
        <v>0</v>
      </c>
      <c r="T3" s="41">
        <f t="shared" ca="1" si="1"/>
        <v>0</v>
      </c>
      <c r="U3" s="41">
        <f t="shared" ca="1" si="1"/>
        <v>0</v>
      </c>
      <c r="V3" s="41">
        <f t="shared" ca="1" si="1"/>
        <v>0</v>
      </c>
      <c r="W3" s="41">
        <f t="shared" ca="1" si="1"/>
        <v>739.87911349329511</v>
      </c>
      <c r="X3" s="41">
        <f t="shared" ca="1" si="1"/>
        <v>10613.518309859155</v>
      </c>
      <c r="Y3" s="41">
        <f t="shared" ca="1" si="1"/>
        <v>14293.600947475443</v>
      </c>
      <c r="Z3" s="41">
        <f t="shared" ca="1" si="1"/>
        <v>22500</v>
      </c>
      <c r="AA3" s="41">
        <f t="shared" ca="1" si="1"/>
        <v>0</v>
      </c>
      <c r="AB3" s="41">
        <f t="shared" ca="1" si="1"/>
        <v>0</v>
      </c>
      <c r="AC3" s="41">
        <f t="shared" ca="1" si="2"/>
        <v>0</v>
      </c>
      <c r="AD3" s="41">
        <f t="shared" ca="1" si="2"/>
        <v>0</v>
      </c>
      <c r="AE3" s="41">
        <f t="shared" ca="1" si="2"/>
        <v>0</v>
      </c>
      <c r="AF3" s="41">
        <f t="shared" ca="1" si="2"/>
        <v>0</v>
      </c>
      <c r="AG3" s="41">
        <f t="shared" ca="1" si="2"/>
        <v>0</v>
      </c>
      <c r="AH3" s="41">
        <f t="shared" ca="1" si="2"/>
        <v>0</v>
      </c>
      <c r="AI3" s="41">
        <f t="shared" ca="1" si="2"/>
        <v>0</v>
      </c>
      <c r="AJ3" s="41">
        <f t="shared" ca="1" si="2"/>
        <v>0</v>
      </c>
      <c r="AK3" s="41">
        <f t="shared" ca="1" si="2"/>
        <v>0</v>
      </c>
      <c r="AL3" s="41">
        <f t="shared" ca="1" si="2"/>
        <v>0</v>
      </c>
      <c r="AM3" s="41">
        <f t="shared" ca="1" si="3"/>
        <v>0</v>
      </c>
      <c r="AN3" s="41">
        <f t="shared" ca="1" si="3"/>
        <v>0</v>
      </c>
      <c r="AO3" s="41">
        <f t="shared" ca="1" si="3"/>
        <v>0</v>
      </c>
      <c r="AP3" s="41">
        <f t="shared" ca="1" si="3"/>
        <v>0</v>
      </c>
      <c r="AQ3" s="41">
        <f t="shared" ca="1" si="3"/>
        <v>0</v>
      </c>
      <c r="AR3" s="41">
        <f t="shared" ca="1" si="3"/>
        <v>0</v>
      </c>
      <c r="AS3" s="41">
        <f t="shared" ca="1" si="3"/>
        <v>0</v>
      </c>
      <c r="AT3" s="41">
        <f t="shared" ca="1" si="3"/>
        <v>0</v>
      </c>
      <c r="AU3" s="41">
        <f t="shared" ca="1" si="3"/>
        <v>0</v>
      </c>
      <c r="AV3" s="41">
        <f t="shared" ca="1" si="3"/>
        <v>0</v>
      </c>
      <c r="AW3" s="41">
        <f t="shared" ca="1" si="3"/>
        <v>0</v>
      </c>
      <c r="AX3" s="41">
        <f t="shared" ca="1" si="3"/>
        <v>0</v>
      </c>
      <c r="AY3" s="41">
        <f t="shared" ca="1" si="3"/>
        <v>0</v>
      </c>
      <c r="AZ3" s="41">
        <f t="shared" ca="1" si="3"/>
        <v>0</v>
      </c>
    </row>
    <row r="4" spans="2:53">
      <c r="B4" t="s">
        <v>944</v>
      </c>
      <c r="C4" s="81" t="s">
        <v>71</v>
      </c>
      <c r="D4" t="s">
        <v>1194</v>
      </c>
      <c r="E4" t="s">
        <v>1154</v>
      </c>
      <c r="F4" t="s">
        <v>210</v>
      </c>
      <c r="G4" t="s">
        <v>34</v>
      </c>
      <c r="H4" s="4" t="s">
        <v>350</v>
      </c>
      <c r="I4" s="8">
        <f t="shared" ca="1" si="4"/>
        <v>132762.46802588995</v>
      </c>
      <c r="J4" s="8" t="str">
        <f>IF(VLOOKUP(F4,Справочники!$O$8:$P$25,2,FALSE)&lt;&gt;"Эффект",VLOOKUP(F4,Справочники!$O$8:$P$25,2,FALSE),E4)</f>
        <v>UMV</v>
      </c>
      <c r="K4" s="80" t="str">
        <f ca="1">OFFSET(Расчет!C82,4*(ROW('Основной лист'!I4)-ROW('Основной лист'!$I$4)),)</f>
        <v>ΔПАО "ГПН"</v>
      </c>
      <c r="L4" s="78" t="s">
        <v>565</v>
      </c>
      <c r="M4" s="8"/>
      <c r="N4" s="41" t="s">
        <v>615</v>
      </c>
      <c r="O4" s="41">
        <v>78</v>
      </c>
      <c r="P4" s="41" t="s">
        <v>801</v>
      </c>
      <c r="Q4" s="41">
        <v>145</v>
      </c>
      <c r="S4" s="41">
        <f t="shared" ca="1" si="1"/>
        <v>0</v>
      </c>
      <c r="T4" s="41">
        <f t="shared" ca="1" si="1"/>
        <v>0</v>
      </c>
      <c r="U4" s="41">
        <f t="shared" ca="1" si="1"/>
        <v>0</v>
      </c>
      <c r="V4" s="41">
        <f t="shared" ca="1" si="1"/>
        <v>0</v>
      </c>
      <c r="W4" s="41">
        <f t="shared" ca="1" si="1"/>
        <v>0</v>
      </c>
      <c r="X4" s="41">
        <f t="shared" ca="1" si="1"/>
        <v>8620.9394822006507</v>
      </c>
      <c r="Y4" s="41">
        <f t="shared" ca="1" si="1"/>
        <v>15517.691067961165</v>
      </c>
      <c r="Z4" s="41">
        <f t="shared" ca="1" si="1"/>
        <v>15517.691067961165</v>
      </c>
      <c r="AA4" s="41">
        <f t="shared" ca="1" si="1"/>
        <v>15517.691067961165</v>
      </c>
      <c r="AB4" s="41">
        <f t="shared" ca="1" si="1"/>
        <v>15517.691067961165</v>
      </c>
      <c r="AC4" s="41">
        <f t="shared" ca="1" si="2"/>
        <v>15517.691067961165</v>
      </c>
      <c r="AD4" s="41">
        <f t="shared" ca="1" si="2"/>
        <v>15517.691067961165</v>
      </c>
      <c r="AE4" s="41">
        <f t="shared" ca="1" si="2"/>
        <v>15517.691067961165</v>
      </c>
      <c r="AF4" s="41">
        <f t="shared" ca="1" si="2"/>
        <v>15517.691067961165</v>
      </c>
      <c r="AG4" s="41">
        <f t="shared" ca="1" si="2"/>
        <v>0</v>
      </c>
      <c r="AH4" s="41">
        <f t="shared" ca="1" si="2"/>
        <v>0</v>
      </c>
      <c r="AI4" s="41">
        <f t="shared" ca="1" si="2"/>
        <v>0</v>
      </c>
      <c r="AJ4" s="41">
        <f t="shared" ca="1" si="2"/>
        <v>0</v>
      </c>
      <c r="AK4" s="41">
        <f t="shared" ca="1" si="2"/>
        <v>0</v>
      </c>
      <c r="AL4" s="41">
        <f t="shared" ca="1" si="2"/>
        <v>0</v>
      </c>
      <c r="AM4" s="41">
        <f t="shared" ca="1" si="3"/>
        <v>0</v>
      </c>
      <c r="AN4" s="41">
        <f t="shared" ca="1" si="3"/>
        <v>0</v>
      </c>
      <c r="AO4" s="41">
        <f t="shared" ca="1" si="3"/>
        <v>0</v>
      </c>
      <c r="AP4" s="41">
        <f t="shared" ca="1" si="3"/>
        <v>0</v>
      </c>
      <c r="AQ4" s="41">
        <f t="shared" ca="1" si="3"/>
        <v>0</v>
      </c>
      <c r="AR4" s="41">
        <f t="shared" ca="1" si="3"/>
        <v>0</v>
      </c>
      <c r="AS4" s="41">
        <f t="shared" ca="1" si="3"/>
        <v>0</v>
      </c>
      <c r="AT4" s="41">
        <f t="shared" ca="1" si="3"/>
        <v>0</v>
      </c>
      <c r="AU4" s="41">
        <f t="shared" ca="1" si="3"/>
        <v>0</v>
      </c>
      <c r="AV4" s="41">
        <f t="shared" ca="1" si="3"/>
        <v>0</v>
      </c>
      <c r="AW4" s="41">
        <f t="shared" ca="1" si="3"/>
        <v>0</v>
      </c>
      <c r="AX4" s="41">
        <f t="shared" ca="1" si="3"/>
        <v>0</v>
      </c>
      <c r="AY4" s="41">
        <f t="shared" ca="1" si="3"/>
        <v>0</v>
      </c>
      <c r="AZ4" s="41">
        <f t="shared" ca="1" si="3"/>
        <v>0</v>
      </c>
    </row>
    <row r="5" spans="2:53">
      <c r="B5" t="s">
        <v>944</v>
      </c>
      <c r="C5" s="81" t="s">
        <v>71</v>
      </c>
      <c r="D5" t="s">
        <v>1194</v>
      </c>
      <c r="E5" t="s">
        <v>1154</v>
      </c>
      <c r="F5" t="s">
        <v>210</v>
      </c>
      <c r="G5" t="s">
        <v>27</v>
      </c>
      <c r="H5" s="4" t="s">
        <v>350</v>
      </c>
      <c r="I5" s="8">
        <f t="shared" ca="1" si="4"/>
        <v>279391.701419633</v>
      </c>
      <c r="J5" s="8" t="str">
        <f>IF(VLOOKUP(F5,Справочники!$O$8:$P$25,2,FALSE)&lt;&gt;"Эффект",VLOOKUP(F5,Справочники!$O$8:$P$25,2,FALSE),E5)</f>
        <v>UMV</v>
      </c>
      <c r="K5" s="80" t="str">
        <f ca="1">OFFSET(Расчет!C83,4*(ROW('Основной лист'!I5)-ROW('Основной лист'!$I$4)),)</f>
        <v>ΔННГ</v>
      </c>
      <c r="L5" s="78" t="s">
        <v>565</v>
      </c>
      <c r="M5" s="40"/>
      <c r="N5" s="41" t="s">
        <v>615</v>
      </c>
      <c r="O5" s="41">
        <v>78</v>
      </c>
      <c r="P5" s="41" t="s">
        <v>801</v>
      </c>
      <c r="Q5" s="41">
        <v>145</v>
      </c>
      <c r="S5" s="41">
        <f t="shared" ca="1" si="1"/>
        <v>0</v>
      </c>
      <c r="T5" s="41">
        <f t="shared" ca="1" si="1"/>
        <v>0</v>
      </c>
      <c r="U5" s="41">
        <f t="shared" ca="1" si="1"/>
        <v>0</v>
      </c>
      <c r="V5" s="41">
        <f t="shared" ca="1" si="1"/>
        <v>0</v>
      </c>
      <c r="W5" s="41">
        <f t="shared" ca="1" si="1"/>
        <v>0</v>
      </c>
      <c r="X5" s="41">
        <f t="shared" ca="1" si="1"/>
        <v>17911.343861920155</v>
      </c>
      <c r="Y5" s="41">
        <f t="shared" ca="1" si="1"/>
        <v>32685.044694714103</v>
      </c>
      <c r="Z5" s="41">
        <f t="shared" ca="1" si="1"/>
        <v>32685.044694714103</v>
      </c>
      <c r="AA5" s="41">
        <f t="shared" ca="1" si="1"/>
        <v>32685.044694714103</v>
      </c>
      <c r="AB5" s="41">
        <f t="shared" ca="1" si="1"/>
        <v>32685.044694714103</v>
      </c>
      <c r="AC5" s="41">
        <f t="shared" ca="1" si="2"/>
        <v>32685.044694714103</v>
      </c>
      <c r="AD5" s="41">
        <f t="shared" ca="1" si="2"/>
        <v>32685.044694714103</v>
      </c>
      <c r="AE5" s="41">
        <f t="shared" ca="1" si="2"/>
        <v>32685.044694714103</v>
      </c>
      <c r="AF5" s="41">
        <f t="shared" ca="1" si="2"/>
        <v>32685.044694714103</v>
      </c>
      <c r="AG5" s="41">
        <f t="shared" ca="1" si="2"/>
        <v>0</v>
      </c>
      <c r="AH5" s="41">
        <f t="shared" ca="1" si="2"/>
        <v>0</v>
      </c>
      <c r="AI5" s="41">
        <f t="shared" ca="1" si="2"/>
        <v>0</v>
      </c>
      <c r="AJ5" s="41">
        <f t="shared" ca="1" si="2"/>
        <v>0</v>
      </c>
      <c r="AK5" s="41">
        <f t="shared" ca="1" si="2"/>
        <v>0</v>
      </c>
      <c r="AL5" s="41">
        <f t="shared" ca="1" si="2"/>
        <v>0</v>
      </c>
      <c r="AM5" s="41">
        <f t="shared" ca="1" si="3"/>
        <v>0</v>
      </c>
      <c r="AN5" s="41">
        <f t="shared" ca="1" si="3"/>
        <v>0</v>
      </c>
      <c r="AO5" s="41">
        <f t="shared" ca="1" si="3"/>
        <v>0</v>
      </c>
      <c r="AP5" s="41">
        <f t="shared" ca="1" si="3"/>
        <v>0</v>
      </c>
      <c r="AQ5" s="41">
        <f t="shared" ca="1" si="3"/>
        <v>0</v>
      </c>
      <c r="AR5" s="41">
        <f t="shared" ca="1" si="3"/>
        <v>0</v>
      </c>
      <c r="AS5" s="41">
        <f t="shared" ca="1" si="3"/>
        <v>0</v>
      </c>
      <c r="AT5" s="41">
        <f t="shared" ca="1" si="3"/>
        <v>0</v>
      </c>
      <c r="AU5" s="41">
        <f t="shared" ca="1" si="3"/>
        <v>0</v>
      </c>
      <c r="AV5" s="41">
        <f t="shared" ca="1" si="3"/>
        <v>0</v>
      </c>
      <c r="AW5" s="41">
        <f t="shared" ca="1" si="3"/>
        <v>0</v>
      </c>
      <c r="AX5" s="41">
        <f t="shared" ca="1" si="3"/>
        <v>0</v>
      </c>
      <c r="AY5" s="41">
        <f t="shared" ca="1" si="3"/>
        <v>0</v>
      </c>
      <c r="AZ5" s="41">
        <f t="shared" ca="1" si="3"/>
        <v>0</v>
      </c>
    </row>
    <row r="6" spans="2:53">
      <c r="B6" t="s">
        <v>944</v>
      </c>
      <c r="C6" s="81" t="s">
        <v>71</v>
      </c>
      <c r="D6" t="s">
        <v>1194</v>
      </c>
      <c r="E6" t="s">
        <v>1154</v>
      </c>
      <c r="F6" t="s">
        <v>210</v>
      </c>
      <c r="G6" t="s">
        <v>22</v>
      </c>
      <c r="H6" s="4" t="s">
        <v>350</v>
      </c>
      <c r="I6" s="8">
        <f t="shared" ca="1" si="4"/>
        <v>43695.552394822</v>
      </c>
      <c r="J6" s="8" t="str">
        <f>IF(VLOOKUP(F6,Справочники!$O$8:$P$25,2,FALSE)&lt;&gt;"Эффект",VLOOKUP(F6,Справочники!$O$8:$P$25,2,FALSE),E6)</f>
        <v>UMV</v>
      </c>
      <c r="K6" s="80" t="str">
        <f ca="1">OFFSET(Расчет!C84,4*(ROW('Основной лист'!I6)-ROW('Основной лист'!$I$4)),)</f>
        <v>ΔХантос</v>
      </c>
      <c r="L6" s="78" t="s">
        <v>565</v>
      </c>
      <c r="M6" s="40"/>
      <c r="N6" s="41" t="s">
        <v>615</v>
      </c>
      <c r="O6" s="41">
        <v>78</v>
      </c>
      <c r="P6" s="41" t="s">
        <v>801</v>
      </c>
      <c r="Q6" s="41">
        <v>145</v>
      </c>
      <c r="S6" s="41">
        <f t="shared" ca="1" si="1"/>
        <v>0</v>
      </c>
      <c r="T6" s="41">
        <f t="shared" ca="1" si="1"/>
        <v>0</v>
      </c>
      <c r="U6" s="41">
        <f t="shared" ca="1" si="1"/>
        <v>0</v>
      </c>
      <c r="V6" s="41">
        <f t="shared" ca="1" si="1"/>
        <v>0</v>
      </c>
      <c r="W6" s="41">
        <f t="shared" ca="1" si="1"/>
        <v>0</v>
      </c>
      <c r="X6" s="41">
        <f t="shared" ca="1" si="1"/>
        <v>2630.901779935275</v>
      </c>
      <c r="Y6" s="41">
        <f t="shared" ca="1" si="1"/>
        <v>5133.0813268608417</v>
      </c>
      <c r="Z6" s="41">
        <f t="shared" ca="1" si="1"/>
        <v>5133.0813268608417</v>
      </c>
      <c r="AA6" s="41">
        <f t="shared" ca="1" si="1"/>
        <v>5133.0813268608417</v>
      </c>
      <c r="AB6" s="41">
        <f t="shared" ca="1" si="1"/>
        <v>5133.0813268608417</v>
      </c>
      <c r="AC6" s="41">
        <f t="shared" ca="1" si="2"/>
        <v>5133.0813268608417</v>
      </c>
      <c r="AD6" s="41">
        <f t="shared" ca="1" si="2"/>
        <v>5133.0813268608417</v>
      </c>
      <c r="AE6" s="41">
        <f t="shared" ca="1" si="2"/>
        <v>5133.0813268608417</v>
      </c>
      <c r="AF6" s="41">
        <f t="shared" ca="1" si="2"/>
        <v>5133.0813268608417</v>
      </c>
      <c r="AG6" s="41">
        <f t="shared" ca="1" si="2"/>
        <v>0</v>
      </c>
      <c r="AH6" s="41">
        <f t="shared" ca="1" si="2"/>
        <v>0</v>
      </c>
      <c r="AI6" s="41">
        <f t="shared" ca="1" si="2"/>
        <v>0</v>
      </c>
      <c r="AJ6" s="41">
        <f t="shared" ca="1" si="2"/>
        <v>0</v>
      </c>
      <c r="AK6" s="41">
        <f t="shared" ca="1" si="2"/>
        <v>0</v>
      </c>
      <c r="AL6" s="41">
        <f t="shared" ca="1" si="2"/>
        <v>0</v>
      </c>
      <c r="AM6" s="41">
        <f t="shared" ca="1" si="3"/>
        <v>0</v>
      </c>
      <c r="AN6" s="41">
        <f t="shared" ca="1" si="3"/>
        <v>0</v>
      </c>
      <c r="AO6" s="41">
        <f t="shared" ca="1" si="3"/>
        <v>0</v>
      </c>
      <c r="AP6" s="41">
        <f t="shared" ca="1" si="3"/>
        <v>0</v>
      </c>
      <c r="AQ6" s="41">
        <f t="shared" ca="1" si="3"/>
        <v>0</v>
      </c>
      <c r="AR6" s="41">
        <f t="shared" ca="1" si="3"/>
        <v>0</v>
      </c>
      <c r="AS6" s="41">
        <f t="shared" ca="1" si="3"/>
        <v>0</v>
      </c>
      <c r="AT6" s="41">
        <f t="shared" ca="1" si="3"/>
        <v>0</v>
      </c>
      <c r="AU6" s="41">
        <f t="shared" ca="1" si="3"/>
        <v>0</v>
      </c>
      <c r="AV6" s="41">
        <f t="shared" ca="1" si="3"/>
        <v>0</v>
      </c>
      <c r="AW6" s="41">
        <f t="shared" ca="1" si="3"/>
        <v>0</v>
      </c>
      <c r="AX6" s="41">
        <f t="shared" ca="1" si="3"/>
        <v>0</v>
      </c>
      <c r="AY6" s="41">
        <f t="shared" ca="1" si="3"/>
        <v>0</v>
      </c>
      <c r="AZ6" s="41">
        <f t="shared" ca="1" si="3"/>
        <v>0</v>
      </c>
    </row>
    <row r="7" spans="2:53">
      <c r="B7" t="s">
        <v>944</v>
      </c>
      <c r="C7" s="81" t="s">
        <v>71</v>
      </c>
      <c r="D7" t="s">
        <v>1194</v>
      </c>
      <c r="E7" t="s">
        <v>1154</v>
      </c>
      <c r="F7" t="s">
        <v>210</v>
      </c>
      <c r="G7" t="s">
        <v>65</v>
      </c>
      <c r="H7" s="4" t="s">
        <v>350</v>
      </c>
      <c r="I7" s="8">
        <f t="shared" ca="1" si="4"/>
        <v>21927.185055016176</v>
      </c>
      <c r="J7" s="8" t="str">
        <f>IF(VLOOKUP(F7,Справочники!$O$8:$P$25,2,FALSE)&lt;&gt;"Эффект",VLOOKUP(F7,Справочники!$O$8:$P$25,2,FALSE),E7)</f>
        <v>UMV</v>
      </c>
      <c r="K7" s="80" t="str">
        <f ca="1">OFFSET(Расчет!C85,4*(ROW('Основной лист'!I7)-ROW('Основной лист'!$I$4)),)</f>
        <v>ΔВосток</v>
      </c>
      <c r="L7" s="78" t="s">
        <v>565</v>
      </c>
      <c r="M7" s="40"/>
      <c r="N7" s="41" t="s">
        <v>615</v>
      </c>
      <c r="O7" s="41">
        <v>78</v>
      </c>
      <c r="P7" s="41" t="s">
        <v>801</v>
      </c>
      <c r="Q7" s="41">
        <v>145</v>
      </c>
      <c r="S7" s="41">
        <f t="shared" ca="1" si="1"/>
        <v>0</v>
      </c>
      <c r="T7" s="41">
        <f t="shared" ca="1" si="1"/>
        <v>0</v>
      </c>
      <c r="U7" s="41">
        <f t="shared" ca="1" si="1"/>
        <v>0</v>
      </c>
      <c r="V7" s="41">
        <f t="shared" ca="1" si="1"/>
        <v>0</v>
      </c>
      <c r="W7" s="41">
        <f t="shared" ca="1" si="1"/>
        <v>0</v>
      </c>
      <c r="X7" s="41">
        <f t="shared" ca="1" si="1"/>
        <v>1313.6545954692551</v>
      </c>
      <c r="Y7" s="41">
        <f t="shared" ca="1" si="1"/>
        <v>2576.6913074433651</v>
      </c>
      <c r="Z7" s="41">
        <f t="shared" ca="1" si="1"/>
        <v>2576.6913074433651</v>
      </c>
      <c r="AA7" s="41">
        <f t="shared" ca="1" si="1"/>
        <v>2576.6913074433651</v>
      </c>
      <c r="AB7" s="41">
        <f t="shared" ca="1" si="1"/>
        <v>2576.6913074433651</v>
      </c>
      <c r="AC7" s="41">
        <f t="shared" ca="1" si="2"/>
        <v>2576.6913074433651</v>
      </c>
      <c r="AD7" s="41">
        <f t="shared" ca="1" si="2"/>
        <v>2576.6913074433651</v>
      </c>
      <c r="AE7" s="41">
        <f t="shared" ca="1" si="2"/>
        <v>2576.6913074433651</v>
      </c>
      <c r="AF7" s="41">
        <f t="shared" ca="1" si="2"/>
        <v>2576.6913074433651</v>
      </c>
      <c r="AG7" s="41">
        <f t="shared" ca="1" si="2"/>
        <v>0</v>
      </c>
      <c r="AH7" s="41">
        <f t="shared" ca="1" si="2"/>
        <v>0</v>
      </c>
      <c r="AI7" s="41">
        <f t="shared" ca="1" si="2"/>
        <v>0</v>
      </c>
      <c r="AJ7" s="41">
        <f t="shared" ca="1" si="2"/>
        <v>0</v>
      </c>
      <c r="AK7" s="41">
        <f t="shared" ca="1" si="2"/>
        <v>0</v>
      </c>
      <c r="AL7" s="41">
        <f t="shared" ca="1" si="2"/>
        <v>0</v>
      </c>
      <c r="AM7" s="41">
        <f t="shared" ca="1" si="3"/>
        <v>0</v>
      </c>
      <c r="AN7" s="41">
        <f t="shared" ca="1" si="3"/>
        <v>0</v>
      </c>
      <c r="AO7" s="41">
        <f t="shared" ca="1" si="3"/>
        <v>0</v>
      </c>
      <c r="AP7" s="41">
        <f t="shared" ca="1" si="3"/>
        <v>0</v>
      </c>
      <c r="AQ7" s="41">
        <f t="shared" ca="1" si="3"/>
        <v>0</v>
      </c>
      <c r="AR7" s="41">
        <f t="shared" ca="1" si="3"/>
        <v>0</v>
      </c>
      <c r="AS7" s="41">
        <f t="shared" ca="1" si="3"/>
        <v>0</v>
      </c>
      <c r="AT7" s="41">
        <f t="shared" ca="1" si="3"/>
        <v>0</v>
      </c>
      <c r="AU7" s="41">
        <f t="shared" ca="1" si="3"/>
        <v>0</v>
      </c>
      <c r="AV7" s="41">
        <f t="shared" ca="1" si="3"/>
        <v>0</v>
      </c>
      <c r="AW7" s="41">
        <f t="shared" ca="1" si="3"/>
        <v>0</v>
      </c>
      <c r="AX7" s="41">
        <f t="shared" ca="1" si="3"/>
        <v>0</v>
      </c>
      <c r="AY7" s="41">
        <f t="shared" ca="1" si="3"/>
        <v>0</v>
      </c>
      <c r="AZ7" s="41">
        <f t="shared" ca="1" si="3"/>
        <v>0</v>
      </c>
    </row>
    <row r="8" spans="2:53">
      <c r="B8" t="s">
        <v>944</v>
      </c>
      <c r="C8" s="81" t="s">
        <v>71</v>
      </c>
      <c r="D8" t="s">
        <v>1194</v>
      </c>
      <c r="E8" t="s">
        <v>1154</v>
      </c>
      <c r="F8" t="s">
        <v>210</v>
      </c>
      <c r="G8" t="s">
        <v>30</v>
      </c>
      <c r="H8" s="4" t="s">
        <v>350</v>
      </c>
      <c r="I8" s="8">
        <f t="shared" ca="1" si="4"/>
        <v>52428.841963322542</v>
      </c>
      <c r="J8" s="8" t="str">
        <f>IF(VLOOKUP(F8,Справочники!$O$8:$P$25,2,FALSE)&lt;&gt;"Эффект",VLOOKUP(F8,Справочники!$O$8:$P$25,2,FALSE),E8)</f>
        <v>UMV</v>
      </c>
      <c r="K8" s="80" t="str">
        <f ca="1">OFFSET(Расчет!C86,4*(ROW('Основной лист'!I8)-ROW('Основной лист'!$I$4)),)</f>
        <v>ΔОренбург</v>
      </c>
      <c r="L8" s="78" t="s">
        <v>565</v>
      </c>
      <c r="M8" s="40"/>
      <c r="N8" s="41" t="s">
        <v>615</v>
      </c>
      <c r="O8" s="41">
        <v>78</v>
      </c>
      <c r="P8" s="41" t="s">
        <v>801</v>
      </c>
      <c r="Q8" s="41">
        <v>145</v>
      </c>
      <c r="S8" s="41">
        <f t="shared" ca="1" si="1"/>
        <v>0</v>
      </c>
      <c r="T8" s="41">
        <f t="shared" ca="1" si="1"/>
        <v>0</v>
      </c>
      <c r="U8" s="41">
        <f t="shared" ca="1" si="1"/>
        <v>0</v>
      </c>
      <c r="V8" s="41">
        <f t="shared" ca="1" si="1"/>
        <v>0</v>
      </c>
      <c r="W8" s="41">
        <f t="shared" ca="1" si="1"/>
        <v>0</v>
      </c>
      <c r="X8" s="41">
        <f t="shared" ca="1" si="1"/>
        <v>3217.9638619201723</v>
      </c>
      <c r="Y8" s="41">
        <f t="shared" ca="1" si="1"/>
        <v>6151.3597626752962</v>
      </c>
      <c r="Z8" s="41">
        <f t="shared" ca="1" si="1"/>
        <v>6151.3597626752962</v>
      </c>
      <c r="AA8" s="41">
        <f t="shared" ca="1" si="1"/>
        <v>6151.3597626752962</v>
      </c>
      <c r="AB8" s="41">
        <f t="shared" ca="1" si="1"/>
        <v>6151.3597626752962</v>
      </c>
      <c r="AC8" s="41">
        <f t="shared" ca="1" si="2"/>
        <v>6151.3597626752962</v>
      </c>
      <c r="AD8" s="41">
        <f t="shared" ca="1" si="2"/>
        <v>6151.3597626752962</v>
      </c>
      <c r="AE8" s="41">
        <f t="shared" ca="1" si="2"/>
        <v>6151.3597626752962</v>
      </c>
      <c r="AF8" s="41">
        <f t="shared" ca="1" si="2"/>
        <v>6151.3597626752962</v>
      </c>
      <c r="AG8" s="41">
        <f t="shared" ca="1" si="2"/>
        <v>0</v>
      </c>
      <c r="AH8" s="41">
        <f t="shared" ca="1" si="2"/>
        <v>0</v>
      </c>
      <c r="AI8" s="41">
        <f t="shared" ca="1" si="2"/>
        <v>0</v>
      </c>
      <c r="AJ8" s="41">
        <f t="shared" ca="1" si="2"/>
        <v>0</v>
      </c>
      <c r="AK8" s="41">
        <f t="shared" ca="1" si="2"/>
        <v>0</v>
      </c>
      <c r="AL8" s="41">
        <f t="shared" ca="1" si="2"/>
        <v>0</v>
      </c>
      <c r="AM8" s="41">
        <f t="shared" ca="1" si="3"/>
        <v>0</v>
      </c>
      <c r="AN8" s="41">
        <f t="shared" ca="1" si="3"/>
        <v>0</v>
      </c>
      <c r="AO8" s="41">
        <f t="shared" ca="1" si="3"/>
        <v>0</v>
      </c>
      <c r="AP8" s="41">
        <f t="shared" ca="1" si="3"/>
        <v>0</v>
      </c>
      <c r="AQ8" s="41">
        <f t="shared" ca="1" si="3"/>
        <v>0</v>
      </c>
      <c r="AR8" s="41">
        <f t="shared" ca="1" si="3"/>
        <v>0</v>
      </c>
      <c r="AS8" s="41">
        <f t="shared" ca="1" si="3"/>
        <v>0</v>
      </c>
      <c r="AT8" s="41">
        <f t="shared" ca="1" si="3"/>
        <v>0</v>
      </c>
      <c r="AU8" s="41">
        <f t="shared" ca="1" si="3"/>
        <v>0</v>
      </c>
      <c r="AV8" s="41">
        <f t="shared" ca="1" si="3"/>
        <v>0</v>
      </c>
      <c r="AW8" s="41">
        <f t="shared" ca="1" si="3"/>
        <v>0</v>
      </c>
      <c r="AX8" s="41">
        <f t="shared" ca="1" si="3"/>
        <v>0</v>
      </c>
      <c r="AY8" s="41">
        <f t="shared" ca="1" si="3"/>
        <v>0</v>
      </c>
      <c r="AZ8" s="41">
        <f t="shared" ca="1" si="3"/>
        <v>0</v>
      </c>
    </row>
    <row r="9" spans="2:53">
      <c r="B9" t="s">
        <v>944</v>
      </c>
      <c r="C9" s="81" t="s">
        <v>71</v>
      </c>
      <c r="D9" t="s">
        <v>1194</v>
      </c>
      <c r="E9" t="s">
        <v>1154</v>
      </c>
      <c r="F9" t="s">
        <v>210</v>
      </c>
      <c r="G9" t="s">
        <v>37</v>
      </c>
      <c r="H9" s="4" t="s">
        <v>350</v>
      </c>
      <c r="I9" s="8">
        <f t="shared" ca="1" si="4"/>
        <v>101867.54686789645</v>
      </c>
      <c r="J9" s="8" t="str">
        <f>IF(VLOOKUP(F9,Справочники!$O$8:$P$25,2,FALSE)&lt;&gt;"Эффект",VLOOKUP(F9,Справочники!$O$8:$P$25,2,FALSE),E9)</f>
        <v>UMV</v>
      </c>
      <c r="K9" s="80" t="str">
        <f ca="1">OFFSET(Расчет!C87,4*(ROW('Основной лист'!I9)-ROW('Основной лист'!$I$4)),)</f>
        <v>ΔЯмал</v>
      </c>
      <c r="L9" s="78" t="s">
        <v>565</v>
      </c>
      <c r="M9" s="40"/>
      <c r="N9" s="41" t="s">
        <v>615</v>
      </c>
      <c r="O9" s="41">
        <v>78</v>
      </c>
      <c r="P9" s="41" t="s">
        <v>801</v>
      </c>
      <c r="Q9" s="41">
        <v>145</v>
      </c>
      <c r="S9" s="41">
        <f t="shared" ca="1" si="1"/>
        <v>0</v>
      </c>
      <c r="T9" s="41">
        <f t="shared" ca="1" si="1"/>
        <v>0</v>
      </c>
      <c r="U9" s="41">
        <f t="shared" ca="1" si="1"/>
        <v>0</v>
      </c>
      <c r="V9" s="41">
        <f t="shared" ca="1" si="1"/>
        <v>0</v>
      </c>
      <c r="W9" s="41">
        <f t="shared" ca="1" si="1"/>
        <v>0</v>
      </c>
      <c r="X9" s="41">
        <f t="shared" ca="1" si="1"/>
        <v>6395.3688521035583</v>
      </c>
      <c r="Y9" s="41">
        <f t="shared" ca="1" si="1"/>
        <v>11934.022251974113</v>
      </c>
      <c r="Z9" s="41">
        <f t="shared" ca="1" si="1"/>
        <v>11934.022251974113</v>
      </c>
      <c r="AA9" s="41">
        <f t="shared" ca="1" si="1"/>
        <v>11934.022251974113</v>
      </c>
      <c r="AB9" s="41">
        <f t="shared" ca="1" si="1"/>
        <v>11934.022251974113</v>
      </c>
      <c r="AC9" s="41">
        <f t="shared" ca="1" si="2"/>
        <v>11934.022251974113</v>
      </c>
      <c r="AD9" s="41">
        <f t="shared" ca="1" si="2"/>
        <v>11934.022251974113</v>
      </c>
      <c r="AE9" s="41">
        <f t="shared" ca="1" si="2"/>
        <v>11934.022251974113</v>
      </c>
      <c r="AF9" s="41">
        <f t="shared" ca="1" si="2"/>
        <v>11934.022251974113</v>
      </c>
      <c r="AG9" s="41">
        <f t="shared" ca="1" si="2"/>
        <v>0</v>
      </c>
      <c r="AH9" s="41">
        <f t="shared" ca="1" si="2"/>
        <v>0</v>
      </c>
      <c r="AI9" s="41">
        <f t="shared" ca="1" si="2"/>
        <v>0</v>
      </c>
      <c r="AJ9" s="41">
        <f t="shared" ca="1" si="2"/>
        <v>0</v>
      </c>
      <c r="AK9" s="41">
        <f t="shared" ca="1" si="2"/>
        <v>0</v>
      </c>
      <c r="AL9" s="41">
        <f t="shared" ca="1" si="2"/>
        <v>0</v>
      </c>
      <c r="AM9" s="41">
        <f t="shared" ca="1" si="3"/>
        <v>0</v>
      </c>
      <c r="AN9" s="41">
        <f t="shared" ca="1" si="3"/>
        <v>0</v>
      </c>
      <c r="AO9" s="41">
        <f t="shared" ca="1" si="3"/>
        <v>0</v>
      </c>
      <c r="AP9" s="41">
        <f t="shared" ca="1" si="3"/>
        <v>0</v>
      </c>
      <c r="AQ9" s="41">
        <f t="shared" ca="1" si="3"/>
        <v>0</v>
      </c>
      <c r="AR9" s="41">
        <f t="shared" ca="1" si="3"/>
        <v>0</v>
      </c>
      <c r="AS9" s="41">
        <f t="shared" ca="1" si="3"/>
        <v>0</v>
      </c>
      <c r="AT9" s="41">
        <f t="shared" ca="1" si="3"/>
        <v>0</v>
      </c>
      <c r="AU9" s="41">
        <f t="shared" ca="1" si="3"/>
        <v>0</v>
      </c>
      <c r="AV9" s="41">
        <f t="shared" ca="1" si="3"/>
        <v>0</v>
      </c>
      <c r="AW9" s="41">
        <f t="shared" ca="1" si="3"/>
        <v>0</v>
      </c>
      <c r="AX9" s="41">
        <f t="shared" ca="1" si="3"/>
        <v>0</v>
      </c>
      <c r="AY9" s="41">
        <f t="shared" ca="1" si="3"/>
        <v>0</v>
      </c>
      <c r="AZ9" s="41">
        <f t="shared" ca="1" si="3"/>
        <v>0</v>
      </c>
    </row>
    <row r="10" spans="2:53">
      <c r="B10" t="s">
        <v>944</v>
      </c>
      <c r="C10" s="81" t="s">
        <v>71</v>
      </c>
      <c r="D10" t="s">
        <v>1194</v>
      </c>
      <c r="E10" t="s">
        <v>1154</v>
      </c>
      <c r="F10" t="s">
        <v>210</v>
      </c>
      <c r="G10" t="s">
        <v>23</v>
      </c>
      <c r="H10" s="4" t="s">
        <v>350</v>
      </c>
      <c r="I10" s="8">
        <f t="shared" ca="1" si="4"/>
        <v>88766.540612729179</v>
      </c>
      <c r="J10" s="8" t="str">
        <f>IF(VLOOKUP(F10,Справочники!$O$8:$P$25,2,FALSE)&lt;&gt;"Эффект",VLOOKUP(F10,Справочники!$O$8:$P$25,2,FALSE),E10)</f>
        <v>UMV</v>
      </c>
      <c r="K10" s="80" t="str">
        <f ca="1">OFFSET(Расчет!C88,4*(ROW('Основной лист'!I10)-ROW('Основной лист'!$I$4)),)</f>
        <v>ΔГео</v>
      </c>
      <c r="L10" s="78" t="s">
        <v>565</v>
      </c>
      <c r="M10" s="40"/>
      <c r="N10" s="41" t="s">
        <v>615</v>
      </c>
      <c r="O10" s="41">
        <v>78</v>
      </c>
      <c r="P10" s="41" t="s">
        <v>801</v>
      </c>
      <c r="Q10" s="41">
        <v>145</v>
      </c>
      <c r="S10" s="41">
        <f t="shared" ca="1" si="1"/>
        <v>0</v>
      </c>
      <c r="T10" s="41">
        <f t="shared" ca="1" si="1"/>
        <v>0</v>
      </c>
      <c r="U10" s="41">
        <f t="shared" ca="1" si="1"/>
        <v>0</v>
      </c>
      <c r="V10" s="41">
        <f t="shared" ca="1" si="1"/>
        <v>0</v>
      </c>
      <c r="W10" s="41">
        <f t="shared" ca="1" si="1"/>
        <v>0</v>
      </c>
      <c r="X10" s="41">
        <f t="shared" ca="1" si="1"/>
        <v>5535.5693419633171</v>
      </c>
      <c r="Y10" s="41">
        <f t="shared" ca="1" si="1"/>
        <v>10403.871408845731</v>
      </c>
      <c r="Z10" s="41">
        <f t="shared" ca="1" si="1"/>
        <v>10403.871408845731</v>
      </c>
      <c r="AA10" s="41">
        <f t="shared" ca="1" si="1"/>
        <v>10403.871408845731</v>
      </c>
      <c r="AB10" s="41">
        <f t="shared" ca="1" si="1"/>
        <v>10403.871408845731</v>
      </c>
      <c r="AC10" s="41">
        <f t="shared" ca="1" si="2"/>
        <v>10403.871408845731</v>
      </c>
      <c r="AD10" s="41">
        <f t="shared" ca="1" si="2"/>
        <v>10403.871408845731</v>
      </c>
      <c r="AE10" s="41">
        <f t="shared" ca="1" si="2"/>
        <v>10403.871408845731</v>
      </c>
      <c r="AF10" s="41">
        <f t="shared" ca="1" si="2"/>
        <v>10403.871408845731</v>
      </c>
      <c r="AG10" s="41">
        <f t="shared" ca="1" si="2"/>
        <v>0</v>
      </c>
      <c r="AH10" s="41">
        <f t="shared" ca="1" si="2"/>
        <v>0</v>
      </c>
      <c r="AI10" s="41">
        <f t="shared" ca="1" si="2"/>
        <v>0</v>
      </c>
      <c r="AJ10" s="41">
        <f t="shared" ca="1" si="2"/>
        <v>0</v>
      </c>
      <c r="AK10" s="41">
        <f t="shared" ca="1" si="2"/>
        <v>0</v>
      </c>
      <c r="AL10" s="41">
        <f t="shared" ca="1" si="2"/>
        <v>0</v>
      </c>
      <c r="AM10" s="41">
        <f t="shared" ca="1" si="3"/>
        <v>0</v>
      </c>
      <c r="AN10" s="41">
        <f t="shared" ca="1" si="3"/>
        <v>0</v>
      </c>
      <c r="AO10" s="41">
        <f t="shared" ca="1" si="3"/>
        <v>0</v>
      </c>
      <c r="AP10" s="41">
        <f t="shared" ca="1" si="3"/>
        <v>0</v>
      </c>
      <c r="AQ10" s="41">
        <f t="shared" ca="1" si="3"/>
        <v>0</v>
      </c>
      <c r="AR10" s="41">
        <f t="shared" ca="1" si="3"/>
        <v>0</v>
      </c>
      <c r="AS10" s="41">
        <f t="shared" ca="1" si="3"/>
        <v>0</v>
      </c>
      <c r="AT10" s="41">
        <f t="shared" ca="1" si="3"/>
        <v>0</v>
      </c>
      <c r="AU10" s="41">
        <f t="shared" ca="1" si="3"/>
        <v>0</v>
      </c>
      <c r="AV10" s="41">
        <f t="shared" ca="1" si="3"/>
        <v>0</v>
      </c>
      <c r="AW10" s="41">
        <f t="shared" ca="1" si="3"/>
        <v>0</v>
      </c>
      <c r="AX10" s="41">
        <f t="shared" ca="1" si="3"/>
        <v>0</v>
      </c>
      <c r="AY10" s="41">
        <f t="shared" ca="1" si="3"/>
        <v>0</v>
      </c>
      <c r="AZ10" s="41">
        <f t="shared" ca="1" si="3"/>
        <v>0</v>
      </c>
    </row>
    <row r="11" spans="2:53">
      <c r="B11" t="s">
        <v>944</v>
      </c>
      <c r="C11" s="81" t="s">
        <v>71</v>
      </c>
      <c r="D11" t="s">
        <v>1194</v>
      </c>
      <c r="E11" t="s">
        <v>1154</v>
      </c>
      <c r="F11" t="s">
        <v>210</v>
      </c>
      <c r="G11" t="s">
        <v>35</v>
      </c>
      <c r="H11" s="4" t="s">
        <v>350</v>
      </c>
      <c r="I11" s="8">
        <f t="shared" ca="1" si="4"/>
        <v>99132.735350593313</v>
      </c>
      <c r="J11" s="8" t="str">
        <f>IF(VLOOKUP(F11,Справочники!$O$8:$P$25,2,FALSE)&lt;&gt;"Эффект",VLOOKUP(F11,Справочники!$O$8:$P$25,2,FALSE),E11)</f>
        <v>UMV</v>
      </c>
      <c r="K11" s="80" t="str">
        <f ca="1">OFFSET(Расчет!C89,4*(ROW('Основной лист'!I11)-ROW('Основной лист'!$I$4)),)</f>
        <v>ΔЗаполярье</v>
      </c>
      <c r="L11" s="78" t="s">
        <v>565</v>
      </c>
      <c r="M11" s="40"/>
      <c r="N11" s="41" t="s">
        <v>615</v>
      </c>
      <c r="O11" s="41">
        <v>78</v>
      </c>
      <c r="P11" s="41" t="s">
        <v>801</v>
      </c>
      <c r="Q11" s="41">
        <v>145</v>
      </c>
      <c r="S11" s="41">
        <f t="shared" ca="1" si="1"/>
        <v>0</v>
      </c>
      <c r="T11" s="41">
        <f t="shared" ca="1" si="1"/>
        <v>0</v>
      </c>
      <c r="U11" s="41">
        <f t="shared" ca="1" si="1"/>
        <v>0</v>
      </c>
      <c r="V11" s="41">
        <f t="shared" ca="1" si="1"/>
        <v>0</v>
      </c>
      <c r="W11" s="41">
        <f t="shared" ca="1" si="1"/>
        <v>0</v>
      </c>
      <c r="X11" s="41">
        <f t="shared" ca="1" si="1"/>
        <v>6234.693581445521</v>
      </c>
      <c r="Y11" s="41">
        <f t="shared" ca="1" si="1"/>
        <v>11612.255221143474</v>
      </c>
      <c r="Z11" s="41">
        <f t="shared" ca="1" si="1"/>
        <v>11612.255221143474</v>
      </c>
      <c r="AA11" s="41">
        <f t="shared" ca="1" si="1"/>
        <v>11612.255221143474</v>
      </c>
      <c r="AB11" s="41">
        <f t="shared" ca="1" si="1"/>
        <v>11612.255221143474</v>
      </c>
      <c r="AC11" s="41">
        <f t="shared" ca="1" si="2"/>
        <v>11612.255221143474</v>
      </c>
      <c r="AD11" s="41">
        <f t="shared" ca="1" si="2"/>
        <v>11612.255221143474</v>
      </c>
      <c r="AE11" s="41">
        <f t="shared" ca="1" si="2"/>
        <v>11612.255221143474</v>
      </c>
      <c r="AF11" s="41">
        <f t="shared" ca="1" si="2"/>
        <v>11612.255221143474</v>
      </c>
      <c r="AG11" s="41">
        <f t="shared" ca="1" si="2"/>
        <v>0</v>
      </c>
      <c r="AH11" s="41">
        <f t="shared" ca="1" si="2"/>
        <v>0</v>
      </c>
      <c r="AI11" s="41">
        <f t="shared" ca="1" si="2"/>
        <v>0</v>
      </c>
      <c r="AJ11" s="41">
        <f t="shared" ca="1" si="2"/>
        <v>0</v>
      </c>
      <c r="AK11" s="41">
        <f t="shared" ca="1" si="2"/>
        <v>0</v>
      </c>
      <c r="AL11" s="41">
        <f t="shared" ca="1" si="2"/>
        <v>0</v>
      </c>
      <c r="AM11" s="41">
        <f t="shared" ca="1" si="3"/>
        <v>0</v>
      </c>
      <c r="AN11" s="41">
        <f t="shared" ca="1" si="3"/>
        <v>0</v>
      </c>
      <c r="AO11" s="41">
        <f t="shared" ca="1" si="3"/>
        <v>0</v>
      </c>
      <c r="AP11" s="41">
        <f t="shared" ca="1" si="3"/>
        <v>0</v>
      </c>
      <c r="AQ11" s="41">
        <f t="shared" ca="1" si="3"/>
        <v>0</v>
      </c>
      <c r="AR11" s="41">
        <f t="shared" ca="1" si="3"/>
        <v>0</v>
      </c>
      <c r="AS11" s="41">
        <f t="shared" ca="1" si="3"/>
        <v>0</v>
      </c>
      <c r="AT11" s="41">
        <f t="shared" ca="1" si="3"/>
        <v>0</v>
      </c>
      <c r="AU11" s="41">
        <f t="shared" ca="1" si="3"/>
        <v>0</v>
      </c>
      <c r="AV11" s="41">
        <f t="shared" ca="1" si="3"/>
        <v>0</v>
      </c>
      <c r="AW11" s="41">
        <f t="shared" ca="1" si="3"/>
        <v>0</v>
      </c>
      <c r="AX11" s="41">
        <f t="shared" ca="1" si="3"/>
        <v>0</v>
      </c>
      <c r="AY11" s="41">
        <f t="shared" ca="1" si="3"/>
        <v>0</v>
      </c>
      <c r="AZ11" s="41">
        <f t="shared" ca="1" si="3"/>
        <v>0</v>
      </c>
    </row>
    <row r="12" spans="2:53">
      <c r="B12" t="s">
        <v>944</v>
      </c>
      <c r="C12" s="81" t="s">
        <v>71</v>
      </c>
      <c r="D12" t="s">
        <v>1194</v>
      </c>
      <c r="E12" t="s">
        <v>1154</v>
      </c>
      <c r="F12" t="s">
        <v>210</v>
      </c>
      <c r="G12" t="s">
        <v>50</v>
      </c>
      <c r="H12" s="4" t="s">
        <v>350</v>
      </c>
      <c r="I12" s="8">
        <f t="shared" ca="1" si="4"/>
        <v>119478.61475296658</v>
      </c>
      <c r="J12" s="8" t="str">
        <f>IF(VLOOKUP(F12,Справочники!$O$8:$P$25,2,FALSE)&lt;&gt;"Эффект",VLOOKUP(F12,Справочники!$O$8:$P$25,2,FALSE),E12)</f>
        <v>UMV</v>
      </c>
      <c r="K12" s="80" t="str">
        <f ca="1">OFFSET(Расчет!C90,4*(ROW('Основной лист'!I12)-ROW('Основной лист'!$I$4)),)</f>
        <v>ΔМессояха</v>
      </c>
      <c r="L12" s="78" t="s">
        <v>565</v>
      </c>
      <c r="M12" s="40"/>
      <c r="N12" s="41" t="s">
        <v>615</v>
      </c>
      <c r="O12" s="41">
        <v>78</v>
      </c>
      <c r="P12" s="41" t="s">
        <v>801</v>
      </c>
      <c r="Q12" s="41">
        <v>145</v>
      </c>
      <c r="S12" s="41">
        <f t="shared" ref="S12:AB18" ca="1" si="5">IFERROR(INDEX(INDIRECT("'"&amp;$L12&amp;"'"&amp;"!"&amp;$N12&amp;$O12&amp;":"&amp;$P12&amp;$Q12),MATCH($K12,INDIRECT("'"&amp;$L12&amp;"'"&amp;"!"&amp;$N12&amp;$O12&amp;":"&amp;$N12&amp;$Q12),0),MATCH(S$1,INDIRECT("'"&amp;$L12&amp;"'"&amp;"!"&amp;$N12&amp;$O12&amp;":"&amp;$P12&amp;$O12),0)),0)</f>
        <v>0</v>
      </c>
      <c r="T12" s="41">
        <f t="shared" ca="1" si="5"/>
        <v>0</v>
      </c>
      <c r="U12" s="41">
        <f t="shared" ca="1" si="5"/>
        <v>0</v>
      </c>
      <c r="V12" s="41">
        <f t="shared" ca="1" si="5"/>
        <v>0</v>
      </c>
      <c r="W12" s="41">
        <f t="shared" ca="1" si="5"/>
        <v>0</v>
      </c>
      <c r="X12" s="41">
        <f t="shared" ca="1" si="5"/>
        <v>7558.1966127292362</v>
      </c>
      <c r="Y12" s="41">
        <f t="shared" ca="1" si="5"/>
        <v>13990.052267529671</v>
      </c>
      <c r="Z12" s="41">
        <f t="shared" ca="1" si="5"/>
        <v>13990.052267529671</v>
      </c>
      <c r="AA12" s="41">
        <f t="shared" ca="1" si="5"/>
        <v>13990.052267529671</v>
      </c>
      <c r="AB12" s="41">
        <f t="shared" ca="1" si="5"/>
        <v>13990.052267529671</v>
      </c>
      <c r="AC12" s="41">
        <f t="shared" ref="AC12:AL18" ca="1" si="6">IFERROR(INDEX(INDIRECT("'"&amp;$L12&amp;"'"&amp;"!"&amp;$N12&amp;$O12&amp;":"&amp;$P12&amp;$Q12),MATCH($K12,INDIRECT("'"&amp;$L12&amp;"'"&amp;"!"&amp;$N12&amp;$O12&amp;":"&amp;$N12&amp;$Q12),0),MATCH(AC$1,INDIRECT("'"&amp;$L12&amp;"'"&amp;"!"&amp;$N12&amp;$O12&amp;":"&amp;$P12&amp;$O12),0)),0)</f>
        <v>13990.052267529671</v>
      </c>
      <c r="AD12" s="41">
        <f t="shared" ca="1" si="6"/>
        <v>13990.052267529671</v>
      </c>
      <c r="AE12" s="41">
        <f t="shared" ca="1" si="6"/>
        <v>13990.052267529671</v>
      </c>
      <c r="AF12" s="41">
        <f t="shared" ca="1" si="6"/>
        <v>13990.052267529671</v>
      </c>
      <c r="AG12" s="41">
        <f t="shared" ca="1" si="6"/>
        <v>0</v>
      </c>
      <c r="AH12" s="41">
        <f t="shared" ca="1" si="6"/>
        <v>0</v>
      </c>
      <c r="AI12" s="41">
        <f t="shared" ca="1" si="6"/>
        <v>0</v>
      </c>
      <c r="AJ12" s="41">
        <f t="shared" ca="1" si="6"/>
        <v>0</v>
      </c>
      <c r="AK12" s="41">
        <f t="shared" ca="1" si="6"/>
        <v>0</v>
      </c>
      <c r="AL12" s="41">
        <f t="shared" ca="1" si="6"/>
        <v>0</v>
      </c>
      <c r="AM12" s="41">
        <f t="shared" ref="AM12:AZ18" ca="1" si="7">IFERROR(INDEX(INDIRECT("'"&amp;$L12&amp;"'"&amp;"!"&amp;$N12&amp;$O12&amp;":"&amp;$P12&amp;$Q12),MATCH($K12,INDIRECT("'"&amp;$L12&amp;"'"&amp;"!"&amp;$N12&amp;$O12&amp;":"&amp;$N12&amp;$Q12),0),MATCH(AM$1,INDIRECT("'"&amp;$L12&amp;"'"&amp;"!"&amp;$N12&amp;$O12&amp;":"&amp;$P12&amp;$O12),0)),0)</f>
        <v>0</v>
      </c>
      <c r="AN12" s="41">
        <f t="shared" ca="1" si="7"/>
        <v>0</v>
      </c>
      <c r="AO12" s="41">
        <f t="shared" ca="1" si="7"/>
        <v>0</v>
      </c>
      <c r="AP12" s="41">
        <f t="shared" ca="1" si="7"/>
        <v>0</v>
      </c>
      <c r="AQ12" s="41">
        <f t="shared" ca="1" si="7"/>
        <v>0</v>
      </c>
      <c r="AR12" s="41">
        <f t="shared" ca="1" si="7"/>
        <v>0</v>
      </c>
      <c r="AS12" s="41">
        <f t="shared" ca="1" si="7"/>
        <v>0</v>
      </c>
      <c r="AT12" s="41">
        <f t="shared" ca="1" si="7"/>
        <v>0</v>
      </c>
      <c r="AU12" s="41">
        <f t="shared" ca="1" si="7"/>
        <v>0</v>
      </c>
      <c r="AV12" s="41">
        <f t="shared" ca="1" si="7"/>
        <v>0</v>
      </c>
      <c r="AW12" s="41">
        <f t="shared" ca="1" si="7"/>
        <v>0</v>
      </c>
      <c r="AX12" s="41">
        <f t="shared" ca="1" si="7"/>
        <v>0</v>
      </c>
      <c r="AY12" s="41">
        <f t="shared" ca="1" si="7"/>
        <v>0</v>
      </c>
      <c r="AZ12" s="41">
        <f t="shared" ca="1" si="7"/>
        <v>0</v>
      </c>
    </row>
    <row r="13" spans="2:53">
      <c r="B13" t="s">
        <v>944</v>
      </c>
      <c r="C13" s="81" t="s">
        <v>71</v>
      </c>
      <c r="D13" t="s">
        <v>1194</v>
      </c>
      <c r="E13" t="s">
        <v>1154</v>
      </c>
      <c r="F13" t="s">
        <v>210</v>
      </c>
      <c r="G13" t="s">
        <v>56</v>
      </c>
      <c r="H13" s="4" t="s">
        <v>350</v>
      </c>
      <c r="I13" s="8">
        <f t="shared" ca="1" si="4"/>
        <v>57602.054746494068</v>
      </c>
      <c r="J13" s="8" t="str">
        <f>IF(VLOOKUP(F13,Справочники!$O$8:$P$25,2,FALSE)&lt;&gt;"Эффект",VLOOKUP(F13,Справочники!$O$8:$P$25,2,FALSE),E13)</f>
        <v>UMV</v>
      </c>
      <c r="K13" s="80" t="str">
        <f ca="1">OFFSET(Расчет!C91,4*(ROW('Основной лист'!I13)-ROW('Основной лист'!$I$4)),)</f>
        <v>ΔМегион</v>
      </c>
      <c r="L13" s="78" t="s">
        <v>565</v>
      </c>
      <c r="M13" s="40"/>
      <c r="N13" s="41" t="s">
        <v>615</v>
      </c>
      <c r="O13" s="41">
        <v>78</v>
      </c>
      <c r="P13" s="41" t="s">
        <v>801</v>
      </c>
      <c r="Q13" s="41">
        <v>145</v>
      </c>
      <c r="S13" s="41">
        <f t="shared" ca="1" si="5"/>
        <v>0</v>
      </c>
      <c r="T13" s="41">
        <f t="shared" ca="1" si="5"/>
        <v>0</v>
      </c>
      <c r="U13" s="41">
        <f t="shared" ca="1" si="5"/>
        <v>0</v>
      </c>
      <c r="V13" s="41">
        <f t="shared" ca="1" si="5"/>
        <v>0</v>
      </c>
      <c r="W13" s="41">
        <f t="shared" ca="1" si="5"/>
        <v>0</v>
      </c>
      <c r="X13" s="41">
        <f t="shared" ca="1" si="5"/>
        <v>3556.1798813376463</v>
      </c>
      <c r="Y13" s="41">
        <f t="shared" ca="1" si="5"/>
        <v>6755.7343581445521</v>
      </c>
      <c r="Z13" s="41">
        <f t="shared" ca="1" si="5"/>
        <v>6755.7343581445521</v>
      </c>
      <c r="AA13" s="41">
        <f t="shared" ca="1" si="5"/>
        <v>6755.7343581445521</v>
      </c>
      <c r="AB13" s="41">
        <f t="shared" ca="1" si="5"/>
        <v>6755.7343581445521</v>
      </c>
      <c r="AC13" s="41">
        <f t="shared" ca="1" si="6"/>
        <v>6755.7343581445521</v>
      </c>
      <c r="AD13" s="41">
        <f t="shared" ca="1" si="6"/>
        <v>6755.7343581445521</v>
      </c>
      <c r="AE13" s="41">
        <f t="shared" ca="1" si="6"/>
        <v>6755.7343581445521</v>
      </c>
      <c r="AF13" s="41">
        <f t="shared" ca="1" si="6"/>
        <v>6755.7343581445521</v>
      </c>
      <c r="AG13" s="41">
        <f t="shared" ca="1" si="6"/>
        <v>0</v>
      </c>
      <c r="AH13" s="41">
        <f t="shared" ca="1" si="6"/>
        <v>0</v>
      </c>
      <c r="AI13" s="41">
        <f t="shared" ca="1" si="6"/>
        <v>0</v>
      </c>
      <c r="AJ13" s="41">
        <f t="shared" ca="1" si="6"/>
        <v>0</v>
      </c>
      <c r="AK13" s="41">
        <f t="shared" ca="1" si="6"/>
        <v>0</v>
      </c>
      <c r="AL13" s="41">
        <f t="shared" ca="1" si="6"/>
        <v>0</v>
      </c>
      <c r="AM13" s="41">
        <f t="shared" ca="1" si="7"/>
        <v>0</v>
      </c>
      <c r="AN13" s="41">
        <f t="shared" ca="1" si="7"/>
        <v>0</v>
      </c>
      <c r="AO13" s="41">
        <f t="shared" ca="1" si="7"/>
        <v>0</v>
      </c>
      <c r="AP13" s="41">
        <f t="shared" ca="1" si="7"/>
        <v>0</v>
      </c>
      <c r="AQ13" s="41">
        <f t="shared" ca="1" si="7"/>
        <v>0</v>
      </c>
      <c r="AR13" s="41">
        <f t="shared" ca="1" si="7"/>
        <v>0</v>
      </c>
      <c r="AS13" s="41">
        <f t="shared" ca="1" si="7"/>
        <v>0</v>
      </c>
      <c r="AT13" s="41">
        <f t="shared" ca="1" si="7"/>
        <v>0</v>
      </c>
      <c r="AU13" s="41">
        <f t="shared" ca="1" si="7"/>
        <v>0</v>
      </c>
      <c r="AV13" s="41">
        <f t="shared" ca="1" si="7"/>
        <v>0</v>
      </c>
      <c r="AW13" s="41">
        <f t="shared" ca="1" si="7"/>
        <v>0</v>
      </c>
      <c r="AX13" s="41">
        <f t="shared" ca="1" si="7"/>
        <v>0</v>
      </c>
      <c r="AY13" s="41">
        <f t="shared" ca="1" si="7"/>
        <v>0</v>
      </c>
      <c r="AZ13" s="41">
        <f t="shared" ca="1" si="7"/>
        <v>0</v>
      </c>
    </row>
    <row r="14" spans="2:53">
      <c r="B14" t="s">
        <v>944</v>
      </c>
      <c r="C14" s="81" t="s">
        <v>71</v>
      </c>
      <c r="D14" t="s">
        <v>1194</v>
      </c>
      <c r="E14" t="s">
        <v>1154</v>
      </c>
      <c r="F14" t="s">
        <v>210</v>
      </c>
      <c r="G14" t="s">
        <v>36</v>
      </c>
      <c r="H14" s="4" t="s">
        <v>350</v>
      </c>
      <c r="I14" s="8">
        <f t="shared" ca="1" si="4"/>
        <v>60843.09016612728</v>
      </c>
      <c r="J14" s="8" t="str">
        <f>IF(VLOOKUP(F14,Справочники!$O$8:$P$25,2,FALSE)&lt;&gt;"Эффект",VLOOKUP(F14,Справочники!$O$8:$P$25,2,FALSE),E14)</f>
        <v>UMV</v>
      </c>
      <c r="K14" s="80" t="str">
        <f ca="1">OFFSET(Расчет!C92,4*(ROW('Основной лист'!I14)-ROW('Основной лист'!$I$4)),)</f>
        <v>ΔРазвитие</v>
      </c>
      <c r="L14" s="78" t="s">
        <v>565</v>
      </c>
      <c r="M14" s="40"/>
      <c r="N14" s="41" t="s">
        <v>615</v>
      </c>
      <c r="O14" s="41">
        <v>78</v>
      </c>
      <c r="P14" s="41" t="s">
        <v>801</v>
      </c>
      <c r="Q14" s="41">
        <v>145</v>
      </c>
      <c r="S14" s="41">
        <f t="shared" ca="1" si="5"/>
        <v>0</v>
      </c>
      <c r="T14" s="41">
        <f t="shared" ca="1" si="5"/>
        <v>0</v>
      </c>
      <c r="U14" s="41">
        <f t="shared" ca="1" si="5"/>
        <v>0</v>
      </c>
      <c r="V14" s="41">
        <f t="shared" ca="1" si="5"/>
        <v>0</v>
      </c>
      <c r="W14" s="41">
        <f t="shared" ca="1" si="5"/>
        <v>0</v>
      </c>
      <c r="X14" s="41">
        <f t="shared" ca="1" si="5"/>
        <v>3541.0373678532915</v>
      </c>
      <c r="Y14" s="41">
        <f t="shared" ca="1" si="5"/>
        <v>7162.7565997842503</v>
      </c>
      <c r="Z14" s="41">
        <f t="shared" ca="1" si="5"/>
        <v>7162.7565997842503</v>
      </c>
      <c r="AA14" s="41">
        <f t="shared" ca="1" si="5"/>
        <v>7162.7565997842503</v>
      </c>
      <c r="AB14" s="41">
        <f t="shared" ca="1" si="5"/>
        <v>7162.7565997842503</v>
      </c>
      <c r="AC14" s="41">
        <f t="shared" ca="1" si="6"/>
        <v>7162.7565997842503</v>
      </c>
      <c r="AD14" s="41">
        <f t="shared" ca="1" si="6"/>
        <v>7162.7565997842503</v>
      </c>
      <c r="AE14" s="41">
        <f t="shared" ca="1" si="6"/>
        <v>7162.7565997842503</v>
      </c>
      <c r="AF14" s="41">
        <f t="shared" ca="1" si="6"/>
        <v>7162.7565997842503</v>
      </c>
      <c r="AG14" s="41">
        <f t="shared" ca="1" si="6"/>
        <v>0</v>
      </c>
      <c r="AH14" s="41">
        <f t="shared" ca="1" si="6"/>
        <v>0</v>
      </c>
      <c r="AI14" s="41">
        <f t="shared" ca="1" si="6"/>
        <v>0</v>
      </c>
      <c r="AJ14" s="41">
        <f t="shared" ca="1" si="6"/>
        <v>0</v>
      </c>
      <c r="AK14" s="41">
        <f t="shared" ca="1" si="6"/>
        <v>0</v>
      </c>
      <c r="AL14" s="41">
        <f t="shared" ca="1" si="6"/>
        <v>0</v>
      </c>
      <c r="AM14" s="41">
        <f t="shared" ca="1" si="7"/>
        <v>0</v>
      </c>
      <c r="AN14" s="41">
        <f t="shared" ca="1" si="7"/>
        <v>0</v>
      </c>
      <c r="AO14" s="41">
        <f t="shared" ca="1" si="7"/>
        <v>0</v>
      </c>
      <c r="AP14" s="41">
        <f t="shared" ca="1" si="7"/>
        <v>0</v>
      </c>
      <c r="AQ14" s="41">
        <f t="shared" ca="1" si="7"/>
        <v>0</v>
      </c>
      <c r="AR14" s="41">
        <f t="shared" ca="1" si="7"/>
        <v>0</v>
      </c>
      <c r="AS14" s="41">
        <f t="shared" ca="1" si="7"/>
        <v>0</v>
      </c>
      <c r="AT14" s="41">
        <f t="shared" ca="1" si="7"/>
        <v>0</v>
      </c>
      <c r="AU14" s="41">
        <f t="shared" ca="1" si="7"/>
        <v>0</v>
      </c>
      <c r="AV14" s="41">
        <f t="shared" ca="1" si="7"/>
        <v>0</v>
      </c>
      <c r="AW14" s="41">
        <f t="shared" ca="1" si="7"/>
        <v>0</v>
      </c>
      <c r="AX14" s="41">
        <f t="shared" ca="1" si="7"/>
        <v>0</v>
      </c>
      <c r="AY14" s="41">
        <f t="shared" ca="1" si="7"/>
        <v>0</v>
      </c>
      <c r="AZ14" s="41">
        <f t="shared" ca="1" si="7"/>
        <v>0</v>
      </c>
    </row>
    <row r="15" spans="2:53" s="9" customFormat="1">
      <c r="B15" s="9" t="s">
        <v>944</v>
      </c>
      <c r="C15" s="82" t="s">
        <v>71</v>
      </c>
      <c r="D15" s="82" t="s">
        <v>1194</v>
      </c>
      <c r="E15" s="9" t="s">
        <v>1154</v>
      </c>
      <c r="F15" s="9" t="s">
        <v>210</v>
      </c>
      <c r="G15" s="9" t="s">
        <v>39</v>
      </c>
      <c r="H15" s="10" t="s">
        <v>350</v>
      </c>
      <c r="I15" s="11">
        <f t="shared" ca="1" si="4"/>
        <v>486941.09988155321</v>
      </c>
      <c r="J15" s="11" t="str">
        <f>IF(VLOOKUP(F15,Справочники!$O$8:$P$25,2,FALSE)&lt;&gt;"Эффект",VLOOKUP(F15,Справочники!$O$8:$P$25,2,FALSE),E15)</f>
        <v>UMV</v>
      </c>
      <c r="K15" s="79" t="str">
        <f ca="1">OFFSET(Расчет!C93,4*(ROW('Основной лист'!I15)-ROW('Основной лист'!$I$4)),)</f>
        <v>ΔМеретояха</v>
      </c>
      <c r="L15" s="79" t="s">
        <v>565</v>
      </c>
      <c r="M15" s="12"/>
      <c r="N15" s="13" t="s">
        <v>615</v>
      </c>
      <c r="O15" s="13">
        <v>78</v>
      </c>
      <c r="P15" s="13" t="s">
        <v>801</v>
      </c>
      <c r="Q15" s="13">
        <v>145</v>
      </c>
      <c r="S15" s="13">
        <f t="shared" ca="1" si="5"/>
        <v>0</v>
      </c>
      <c r="T15" s="13">
        <f t="shared" ca="1" si="5"/>
        <v>0</v>
      </c>
      <c r="U15" s="13">
        <f t="shared" ca="1" si="5"/>
        <v>0</v>
      </c>
      <c r="V15" s="13">
        <f t="shared" ca="1" si="5"/>
        <v>0</v>
      </c>
      <c r="W15" s="13">
        <f t="shared" ca="1" si="5"/>
        <v>0</v>
      </c>
      <c r="X15" s="13">
        <f t="shared" ca="1" si="5"/>
        <v>31397.068766990269</v>
      </c>
      <c r="Y15" s="13">
        <f t="shared" ca="1" si="5"/>
        <v>56943.003889320375</v>
      </c>
      <c r="Z15" s="13">
        <f t="shared" ca="1" si="5"/>
        <v>56943.003889320375</v>
      </c>
      <c r="AA15" s="13">
        <f t="shared" ca="1" si="5"/>
        <v>56943.003889320375</v>
      </c>
      <c r="AB15" s="13">
        <f t="shared" ca="1" si="5"/>
        <v>56943.003889320375</v>
      </c>
      <c r="AC15" s="13">
        <f t="shared" ca="1" si="6"/>
        <v>56943.003889320375</v>
      </c>
      <c r="AD15" s="13">
        <f t="shared" ca="1" si="6"/>
        <v>56943.003889320375</v>
      </c>
      <c r="AE15" s="13">
        <f t="shared" ca="1" si="6"/>
        <v>56943.003889320375</v>
      </c>
      <c r="AF15" s="13">
        <f t="shared" ca="1" si="6"/>
        <v>56943.003889320375</v>
      </c>
      <c r="AG15" s="13">
        <f t="shared" ca="1" si="6"/>
        <v>0</v>
      </c>
      <c r="AH15" s="13">
        <f t="shared" ca="1" si="6"/>
        <v>0</v>
      </c>
      <c r="AI15" s="13">
        <f t="shared" ca="1" si="6"/>
        <v>0</v>
      </c>
      <c r="AJ15" s="13">
        <f t="shared" ca="1" si="6"/>
        <v>0</v>
      </c>
      <c r="AK15" s="13">
        <f t="shared" ca="1" si="6"/>
        <v>0</v>
      </c>
      <c r="AL15" s="13">
        <f t="shared" ca="1" si="6"/>
        <v>0</v>
      </c>
      <c r="AM15" s="13">
        <f t="shared" ca="1" si="7"/>
        <v>0</v>
      </c>
      <c r="AN15" s="13">
        <f t="shared" ca="1" si="7"/>
        <v>0</v>
      </c>
      <c r="AO15" s="13">
        <f t="shared" ca="1" si="7"/>
        <v>0</v>
      </c>
      <c r="AP15" s="13">
        <f t="shared" ca="1" si="7"/>
        <v>0</v>
      </c>
      <c r="AQ15" s="13">
        <f t="shared" ca="1" si="7"/>
        <v>0</v>
      </c>
      <c r="AR15" s="13">
        <f t="shared" ca="1" si="7"/>
        <v>0</v>
      </c>
      <c r="AS15" s="13">
        <f t="shared" ca="1" si="7"/>
        <v>0</v>
      </c>
      <c r="AT15" s="13">
        <f t="shared" ca="1" si="7"/>
        <v>0</v>
      </c>
      <c r="AU15" s="13">
        <f t="shared" ca="1" si="7"/>
        <v>0</v>
      </c>
      <c r="AV15" s="13">
        <f t="shared" ca="1" si="7"/>
        <v>0</v>
      </c>
      <c r="AW15" s="13">
        <f t="shared" ca="1" si="7"/>
        <v>0</v>
      </c>
      <c r="AX15" s="13">
        <f t="shared" ca="1" si="7"/>
        <v>0</v>
      </c>
      <c r="AY15" s="13">
        <f t="shared" ca="1" si="7"/>
        <v>0</v>
      </c>
      <c r="AZ15" s="13">
        <f t="shared" ca="1" si="7"/>
        <v>0</v>
      </c>
    </row>
    <row r="16" spans="2:53">
      <c r="B16" t="s">
        <v>944</v>
      </c>
      <c r="C16" s="81" t="s">
        <v>450</v>
      </c>
      <c r="D16" s="785" t="s">
        <v>1192</v>
      </c>
      <c r="E16" t="s">
        <v>1154</v>
      </c>
      <c r="F16" t="s">
        <v>210</v>
      </c>
      <c r="G16" t="s">
        <v>34</v>
      </c>
      <c r="H16" s="4" t="s">
        <v>350</v>
      </c>
      <c r="I16" s="8">
        <f t="shared" ca="1" si="4"/>
        <v>0</v>
      </c>
      <c r="J16" s="8" t="str">
        <f>IF(VLOOKUP(F16,Справочники!$O$8:$P$25,2,FALSE)&lt;&gt;"Эффект",VLOOKUP(F16,Справочники!$O$8:$P$25,2,FALSE),E16)</f>
        <v>UMV</v>
      </c>
      <c r="K16" s="47" t="s">
        <v>432</v>
      </c>
      <c r="L16" t="s">
        <v>939</v>
      </c>
      <c r="N16" s="2" t="s">
        <v>940</v>
      </c>
      <c r="O16" s="2">
        <v>7</v>
      </c>
      <c r="P16" s="2" t="s">
        <v>941</v>
      </c>
      <c r="Q16" s="2">
        <v>33</v>
      </c>
      <c r="S16" s="41">
        <f t="shared" ca="1" si="5"/>
        <v>0</v>
      </c>
      <c r="T16" s="41">
        <f t="shared" ca="1" si="5"/>
        <v>0</v>
      </c>
      <c r="U16" s="41">
        <f t="shared" ca="1" si="5"/>
        <v>0</v>
      </c>
      <c r="V16" s="41">
        <f t="shared" ca="1" si="5"/>
        <v>0</v>
      </c>
      <c r="W16" s="41">
        <f t="shared" ca="1" si="5"/>
        <v>0</v>
      </c>
      <c r="X16" s="41">
        <f t="shared" ca="1" si="5"/>
        <v>0</v>
      </c>
      <c r="Y16" s="41">
        <f t="shared" ca="1" si="5"/>
        <v>0</v>
      </c>
      <c r="Z16" s="41">
        <f t="shared" ca="1" si="5"/>
        <v>0</v>
      </c>
      <c r="AA16" s="41">
        <f t="shared" ca="1" si="5"/>
        <v>0</v>
      </c>
      <c r="AB16" s="41">
        <f t="shared" ca="1" si="5"/>
        <v>0</v>
      </c>
      <c r="AC16" s="41">
        <f t="shared" ca="1" si="6"/>
        <v>0</v>
      </c>
      <c r="AD16" s="41">
        <f t="shared" ca="1" si="6"/>
        <v>0</v>
      </c>
      <c r="AE16" s="41">
        <f t="shared" ca="1" si="6"/>
        <v>0</v>
      </c>
      <c r="AF16" s="41">
        <f t="shared" ca="1" si="6"/>
        <v>0</v>
      </c>
      <c r="AG16" s="41">
        <f t="shared" ca="1" si="6"/>
        <v>0</v>
      </c>
      <c r="AH16" s="41">
        <f t="shared" ca="1" si="6"/>
        <v>0</v>
      </c>
      <c r="AI16" s="41">
        <f t="shared" ca="1" si="6"/>
        <v>0</v>
      </c>
      <c r="AJ16" s="41">
        <f t="shared" ca="1" si="6"/>
        <v>0</v>
      </c>
      <c r="AK16" s="41">
        <f t="shared" ca="1" si="6"/>
        <v>0</v>
      </c>
      <c r="AL16" s="41">
        <f t="shared" ca="1" si="6"/>
        <v>0</v>
      </c>
      <c r="AM16" s="41">
        <f t="shared" ca="1" si="7"/>
        <v>0</v>
      </c>
      <c r="AN16" s="41">
        <f t="shared" ca="1" si="7"/>
        <v>0</v>
      </c>
      <c r="AO16" s="41">
        <f t="shared" ca="1" si="7"/>
        <v>0</v>
      </c>
      <c r="AP16" s="41">
        <f t="shared" ca="1" si="7"/>
        <v>0</v>
      </c>
      <c r="AQ16" s="41">
        <f t="shared" ca="1" si="7"/>
        <v>0</v>
      </c>
      <c r="AR16" s="41">
        <f t="shared" ca="1" si="7"/>
        <v>0</v>
      </c>
      <c r="AS16" s="41">
        <f t="shared" ca="1" si="7"/>
        <v>0</v>
      </c>
      <c r="AT16" s="41">
        <f t="shared" ca="1" si="7"/>
        <v>0</v>
      </c>
      <c r="AU16" s="41">
        <f t="shared" ca="1" si="7"/>
        <v>0</v>
      </c>
      <c r="AV16" s="41">
        <f t="shared" ca="1" si="7"/>
        <v>0</v>
      </c>
      <c r="AW16" s="41">
        <f t="shared" ca="1" si="7"/>
        <v>0</v>
      </c>
      <c r="AX16" s="41">
        <f t="shared" ca="1" si="7"/>
        <v>0</v>
      </c>
      <c r="AY16" s="41">
        <f t="shared" ca="1" si="7"/>
        <v>0</v>
      </c>
      <c r="AZ16" s="41">
        <f t="shared" ca="1" si="7"/>
        <v>0</v>
      </c>
    </row>
    <row r="17" spans="1:52">
      <c r="B17" t="s">
        <v>944</v>
      </c>
      <c r="C17" s="81" t="s">
        <v>450</v>
      </c>
      <c r="D17" t="s">
        <v>1192</v>
      </c>
      <c r="E17" t="s">
        <v>0</v>
      </c>
      <c r="F17" t="s">
        <v>436</v>
      </c>
      <c r="G17" t="s">
        <v>34</v>
      </c>
      <c r="H17" s="4" t="s">
        <v>350</v>
      </c>
      <c r="I17" s="8">
        <f t="shared" ca="1" si="4"/>
        <v>0</v>
      </c>
      <c r="J17" s="8" t="str">
        <f>IF(VLOOKUP(F17,Справочники!$O$8:$P$25,2,FALSE)&lt;&gt;"Эффект",VLOOKUP(F17,Справочники!$O$8:$P$25,2,FALSE),E17)</f>
        <v>CAPEX</v>
      </c>
      <c r="K17" s="47" t="s">
        <v>436</v>
      </c>
      <c r="L17" t="s">
        <v>939</v>
      </c>
      <c r="N17" s="2" t="s">
        <v>940</v>
      </c>
      <c r="O17" s="2">
        <v>7</v>
      </c>
      <c r="P17" s="2" t="s">
        <v>941</v>
      </c>
      <c r="Q17" s="2">
        <v>33</v>
      </c>
      <c r="S17" s="41">
        <f t="shared" ca="1" si="5"/>
        <v>0</v>
      </c>
      <c r="T17" s="41">
        <f t="shared" ca="1" si="5"/>
        <v>0</v>
      </c>
      <c r="U17" s="41">
        <f t="shared" ca="1" si="5"/>
        <v>0</v>
      </c>
      <c r="V17" s="41">
        <f t="shared" ca="1" si="5"/>
        <v>0</v>
      </c>
      <c r="W17" s="41">
        <f t="shared" ca="1" si="5"/>
        <v>0</v>
      </c>
      <c r="X17" s="41">
        <f t="shared" ca="1" si="5"/>
        <v>0</v>
      </c>
      <c r="Y17" s="41">
        <f t="shared" ca="1" si="5"/>
        <v>0</v>
      </c>
      <c r="Z17" s="41">
        <f t="shared" ca="1" si="5"/>
        <v>0</v>
      </c>
      <c r="AA17" s="41">
        <f t="shared" ca="1" si="5"/>
        <v>0</v>
      </c>
      <c r="AB17" s="41">
        <f t="shared" ca="1" si="5"/>
        <v>0</v>
      </c>
      <c r="AC17" s="41">
        <f t="shared" ca="1" si="6"/>
        <v>0</v>
      </c>
      <c r="AD17" s="41">
        <f t="shared" ca="1" si="6"/>
        <v>0</v>
      </c>
      <c r="AE17" s="41">
        <f t="shared" ca="1" si="6"/>
        <v>0</v>
      </c>
      <c r="AF17" s="41">
        <f t="shared" ca="1" si="6"/>
        <v>0</v>
      </c>
      <c r="AG17" s="41">
        <f t="shared" ca="1" si="6"/>
        <v>0</v>
      </c>
      <c r="AH17" s="41">
        <f t="shared" ca="1" si="6"/>
        <v>0</v>
      </c>
      <c r="AI17" s="41">
        <f t="shared" ca="1" si="6"/>
        <v>0</v>
      </c>
      <c r="AJ17" s="41">
        <f t="shared" ca="1" si="6"/>
        <v>0</v>
      </c>
      <c r="AK17" s="41">
        <f t="shared" ca="1" si="6"/>
        <v>0</v>
      </c>
      <c r="AL17" s="41">
        <f t="shared" ca="1" si="6"/>
        <v>0</v>
      </c>
      <c r="AM17" s="41">
        <f t="shared" ca="1" si="7"/>
        <v>0</v>
      </c>
      <c r="AN17" s="41">
        <f t="shared" ca="1" si="7"/>
        <v>0</v>
      </c>
      <c r="AO17" s="41">
        <f t="shared" ca="1" si="7"/>
        <v>0</v>
      </c>
      <c r="AP17" s="41">
        <f t="shared" ca="1" si="7"/>
        <v>0</v>
      </c>
      <c r="AQ17" s="41">
        <f t="shared" ca="1" si="7"/>
        <v>0</v>
      </c>
      <c r="AR17" s="41">
        <f t="shared" ca="1" si="7"/>
        <v>0</v>
      </c>
      <c r="AS17" s="41">
        <f t="shared" ca="1" si="7"/>
        <v>0</v>
      </c>
      <c r="AT17" s="41">
        <f t="shared" ca="1" si="7"/>
        <v>0</v>
      </c>
      <c r="AU17" s="41">
        <f t="shared" ca="1" si="7"/>
        <v>0</v>
      </c>
      <c r="AV17" s="41">
        <f t="shared" ca="1" si="7"/>
        <v>0</v>
      </c>
      <c r="AW17" s="41">
        <f t="shared" ca="1" si="7"/>
        <v>0</v>
      </c>
      <c r="AX17" s="41">
        <f t="shared" ca="1" si="7"/>
        <v>0</v>
      </c>
      <c r="AY17" s="41">
        <f t="shared" ca="1" si="7"/>
        <v>0</v>
      </c>
      <c r="AZ17" s="41">
        <f t="shared" ca="1" si="7"/>
        <v>0</v>
      </c>
    </row>
    <row r="18" spans="1:52" s="9" customFormat="1">
      <c r="B18" s="9" t="s">
        <v>944</v>
      </c>
      <c r="C18" s="82" t="s">
        <v>450</v>
      </c>
      <c r="D18" s="82" t="s">
        <v>1192</v>
      </c>
      <c r="E18" s="9" t="s">
        <v>0</v>
      </c>
      <c r="F18" s="9" t="s">
        <v>437</v>
      </c>
      <c r="G18" s="9" t="s">
        <v>34</v>
      </c>
      <c r="H18" s="10" t="s">
        <v>350</v>
      </c>
      <c r="I18" s="11">
        <f t="shared" ca="1" si="4"/>
        <v>0</v>
      </c>
      <c r="J18" s="11" t="str">
        <f>IF(VLOOKUP(F18,Справочники!$O$8:$P$25,2,FALSE)&lt;&gt;"Эффект",VLOOKUP(F18,Справочники!$O$8:$P$25,2,FALSE),E18)</f>
        <v>OPEX</v>
      </c>
      <c r="K18" s="95" t="s">
        <v>437</v>
      </c>
      <c r="L18" s="9" t="s">
        <v>939</v>
      </c>
      <c r="N18" s="92" t="s">
        <v>940</v>
      </c>
      <c r="O18" s="92">
        <v>7</v>
      </c>
      <c r="P18" s="92" t="s">
        <v>941</v>
      </c>
      <c r="Q18" s="92">
        <v>33</v>
      </c>
      <c r="S18" s="13">
        <f t="shared" ca="1" si="5"/>
        <v>0</v>
      </c>
      <c r="T18" s="13">
        <f t="shared" ca="1" si="5"/>
        <v>0</v>
      </c>
      <c r="U18" s="13">
        <f t="shared" ca="1" si="5"/>
        <v>0</v>
      </c>
      <c r="V18" s="13">
        <f t="shared" ca="1" si="5"/>
        <v>0</v>
      </c>
      <c r="W18" s="13">
        <f t="shared" ca="1" si="5"/>
        <v>0</v>
      </c>
      <c r="X18" s="13">
        <f t="shared" ca="1" si="5"/>
        <v>0</v>
      </c>
      <c r="Y18" s="13">
        <f t="shared" ca="1" si="5"/>
        <v>0</v>
      </c>
      <c r="Z18" s="13">
        <f t="shared" ca="1" si="5"/>
        <v>0</v>
      </c>
      <c r="AA18" s="13">
        <f t="shared" ca="1" si="5"/>
        <v>0</v>
      </c>
      <c r="AB18" s="13">
        <f t="shared" ca="1" si="5"/>
        <v>0</v>
      </c>
      <c r="AC18" s="13">
        <f t="shared" ca="1" si="6"/>
        <v>0</v>
      </c>
      <c r="AD18" s="13">
        <f t="shared" ca="1" si="6"/>
        <v>0</v>
      </c>
      <c r="AE18" s="13">
        <f t="shared" ca="1" si="6"/>
        <v>0</v>
      </c>
      <c r="AF18" s="13">
        <f t="shared" ca="1" si="6"/>
        <v>0</v>
      </c>
      <c r="AG18" s="13">
        <f t="shared" ca="1" si="6"/>
        <v>0</v>
      </c>
      <c r="AH18" s="13">
        <f t="shared" ca="1" si="6"/>
        <v>0</v>
      </c>
      <c r="AI18" s="13">
        <f t="shared" ca="1" si="6"/>
        <v>0</v>
      </c>
      <c r="AJ18" s="13">
        <f t="shared" ca="1" si="6"/>
        <v>0</v>
      </c>
      <c r="AK18" s="13">
        <f t="shared" ca="1" si="6"/>
        <v>0</v>
      </c>
      <c r="AL18" s="13">
        <f t="shared" ca="1" si="6"/>
        <v>0</v>
      </c>
      <c r="AM18" s="13">
        <f t="shared" ca="1" si="7"/>
        <v>0</v>
      </c>
      <c r="AN18" s="13">
        <f t="shared" ca="1" si="7"/>
        <v>0</v>
      </c>
      <c r="AO18" s="13">
        <f t="shared" ca="1" si="7"/>
        <v>0</v>
      </c>
      <c r="AP18" s="13">
        <f t="shared" ca="1" si="7"/>
        <v>0</v>
      </c>
      <c r="AQ18" s="13">
        <f t="shared" ca="1" si="7"/>
        <v>0</v>
      </c>
      <c r="AR18" s="13">
        <f t="shared" ca="1" si="7"/>
        <v>0</v>
      </c>
      <c r="AS18" s="13">
        <f t="shared" ca="1" si="7"/>
        <v>0</v>
      </c>
      <c r="AT18" s="13">
        <f t="shared" ca="1" si="7"/>
        <v>0</v>
      </c>
      <c r="AU18" s="13">
        <f t="shared" ca="1" si="7"/>
        <v>0</v>
      </c>
      <c r="AV18" s="13">
        <f t="shared" ca="1" si="7"/>
        <v>0</v>
      </c>
      <c r="AW18" s="13">
        <f t="shared" ca="1" si="7"/>
        <v>0</v>
      </c>
      <c r="AX18" s="13">
        <f t="shared" ca="1" si="7"/>
        <v>0</v>
      </c>
      <c r="AY18" s="13">
        <f t="shared" ca="1" si="7"/>
        <v>0</v>
      </c>
      <c r="AZ18" s="13">
        <f t="shared" ca="1" si="7"/>
        <v>0</v>
      </c>
    </row>
    <row r="19" spans="1:52">
      <c r="B19" t="s">
        <v>944</v>
      </c>
      <c r="C19" t="s">
        <v>478</v>
      </c>
      <c r="D19" t="s">
        <v>1195</v>
      </c>
      <c r="E19" t="s">
        <v>1154</v>
      </c>
      <c r="F19" t="s">
        <v>210</v>
      </c>
      <c r="G19" t="s">
        <v>34</v>
      </c>
      <c r="H19" s="4" t="s">
        <v>350</v>
      </c>
      <c r="I19" s="8">
        <f t="shared" ref="I19:I29" ca="1" si="8">SUM(S19:AZ19)</f>
        <v>0</v>
      </c>
      <c r="J19" s="8" t="str">
        <f>IF(VLOOKUP(F19,Справочники!$O$8:$P$25,2,FALSE)&lt;&gt;"Эффект",VLOOKUP(F19,Справочники!$O$8:$P$25,2,FALSE),E19)</f>
        <v>UMV</v>
      </c>
      <c r="K19" s="47" t="s">
        <v>433</v>
      </c>
      <c r="L19" t="s">
        <v>622</v>
      </c>
      <c r="N19" s="2" t="s">
        <v>623</v>
      </c>
      <c r="O19" s="2">
        <v>7</v>
      </c>
      <c r="P19" s="2" t="s">
        <v>621</v>
      </c>
      <c r="Q19" s="2">
        <v>32</v>
      </c>
      <c r="S19" s="41">
        <f t="shared" ref="S19:AB29" ca="1" si="9">IFERROR(INDEX(INDIRECT("'"&amp;$L19&amp;"'"&amp;"!"&amp;$N19&amp;$O19&amp;":"&amp;$P19&amp;$Q19),MATCH($K19,INDIRECT("'"&amp;$L19&amp;"'"&amp;"!"&amp;$N19&amp;$O19&amp;":"&amp;$N19&amp;$Q19),0),MATCH(S$1,INDIRECT("'"&amp;$L19&amp;"'"&amp;"!"&amp;$N19&amp;$O19&amp;":"&amp;$P19&amp;$O19),0)),0)</f>
        <v>0</v>
      </c>
      <c r="T19" s="41">
        <f t="shared" ca="1" si="9"/>
        <v>0</v>
      </c>
      <c r="U19" s="41">
        <f t="shared" ca="1" si="9"/>
        <v>0</v>
      </c>
      <c r="V19" s="41">
        <f t="shared" ca="1" si="9"/>
        <v>0</v>
      </c>
      <c r="W19" s="41">
        <f t="shared" ca="1" si="9"/>
        <v>0</v>
      </c>
      <c r="X19" s="41">
        <f t="shared" ca="1" si="9"/>
        <v>0</v>
      </c>
      <c r="Y19" s="41">
        <f t="shared" ca="1" si="9"/>
        <v>0</v>
      </c>
      <c r="Z19" s="41">
        <f t="shared" ca="1" si="9"/>
        <v>0</v>
      </c>
      <c r="AA19" s="41">
        <f t="shared" ca="1" si="9"/>
        <v>0</v>
      </c>
      <c r="AB19" s="41">
        <f t="shared" ca="1" si="9"/>
        <v>0</v>
      </c>
      <c r="AC19" s="41">
        <f t="shared" ref="AC19:AL29" ca="1" si="10">IFERROR(INDEX(INDIRECT("'"&amp;$L19&amp;"'"&amp;"!"&amp;$N19&amp;$O19&amp;":"&amp;$P19&amp;$Q19),MATCH($K19,INDIRECT("'"&amp;$L19&amp;"'"&amp;"!"&amp;$N19&amp;$O19&amp;":"&amp;$N19&amp;$Q19),0),MATCH(AC$1,INDIRECT("'"&amp;$L19&amp;"'"&amp;"!"&amp;$N19&amp;$O19&amp;":"&amp;$P19&amp;$O19),0)),0)</f>
        <v>0</v>
      </c>
      <c r="AD19" s="41">
        <f t="shared" ca="1" si="10"/>
        <v>0</v>
      </c>
      <c r="AE19" s="41">
        <f t="shared" ca="1" si="10"/>
        <v>0</v>
      </c>
      <c r="AF19" s="41">
        <f t="shared" ca="1" si="10"/>
        <v>0</v>
      </c>
      <c r="AG19" s="41">
        <f t="shared" ca="1" si="10"/>
        <v>0</v>
      </c>
      <c r="AH19" s="41">
        <f t="shared" ca="1" si="10"/>
        <v>0</v>
      </c>
      <c r="AI19" s="41">
        <f t="shared" ca="1" si="10"/>
        <v>0</v>
      </c>
      <c r="AJ19" s="41">
        <f t="shared" ca="1" si="10"/>
        <v>0</v>
      </c>
      <c r="AK19" s="41">
        <f t="shared" ca="1" si="10"/>
        <v>0</v>
      </c>
      <c r="AL19" s="41">
        <f t="shared" ca="1" si="10"/>
        <v>0</v>
      </c>
      <c r="AM19" s="41">
        <f t="shared" ref="AM19:AZ29" ca="1" si="11">IFERROR(INDEX(INDIRECT("'"&amp;$L19&amp;"'"&amp;"!"&amp;$N19&amp;$O19&amp;":"&amp;$P19&amp;$Q19),MATCH($K19,INDIRECT("'"&amp;$L19&amp;"'"&amp;"!"&amp;$N19&amp;$O19&amp;":"&amp;$N19&amp;$Q19),0),MATCH(AM$1,INDIRECT("'"&amp;$L19&amp;"'"&amp;"!"&amp;$N19&amp;$O19&amp;":"&amp;$P19&amp;$O19),0)),0)</f>
        <v>0</v>
      </c>
      <c r="AN19" s="41">
        <f t="shared" ca="1" si="11"/>
        <v>0</v>
      </c>
      <c r="AO19" s="41">
        <f t="shared" ca="1" si="11"/>
        <v>0</v>
      </c>
      <c r="AP19" s="41">
        <f t="shared" ca="1" si="11"/>
        <v>0</v>
      </c>
      <c r="AQ19" s="41">
        <f t="shared" ca="1" si="11"/>
        <v>0</v>
      </c>
      <c r="AR19" s="41">
        <f t="shared" ca="1" si="11"/>
        <v>0</v>
      </c>
      <c r="AS19" s="41">
        <f t="shared" ca="1" si="11"/>
        <v>0</v>
      </c>
      <c r="AT19" s="41">
        <f t="shared" ca="1" si="11"/>
        <v>0</v>
      </c>
      <c r="AU19" s="41">
        <f t="shared" ca="1" si="11"/>
        <v>0</v>
      </c>
      <c r="AV19" s="41">
        <f t="shared" ca="1" si="11"/>
        <v>0</v>
      </c>
      <c r="AW19" s="41">
        <f t="shared" ca="1" si="11"/>
        <v>0</v>
      </c>
      <c r="AX19" s="41">
        <f t="shared" ca="1" si="11"/>
        <v>0</v>
      </c>
      <c r="AY19" s="41">
        <f t="shared" ca="1" si="11"/>
        <v>0</v>
      </c>
      <c r="AZ19" s="41">
        <f t="shared" ca="1" si="11"/>
        <v>0</v>
      </c>
    </row>
    <row r="20" spans="1:52">
      <c r="B20" t="s">
        <v>944</v>
      </c>
      <c r="C20" t="s">
        <v>478</v>
      </c>
      <c r="D20" t="s">
        <v>1195</v>
      </c>
      <c r="E20" t="s">
        <v>1154</v>
      </c>
      <c r="F20" t="s">
        <v>6</v>
      </c>
      <c r="G20" t="s">
        <v>34</v>
      </c>
      <c r="H20" s="4" t="s">
        <v>350</v>
      </c>
      <c r="I20" s="8">
        <f t="shared" ca="1" si="8"/>
        <v>0</v>
      </c>
      <c r="J20" s="8" t="str">
        <f>IF(VLOOKUP(F20,Справочники!$O$8:$P$25,2,FALSE)&lt;&gt;"Эффект",VLOOKUP(F20,Справочники!$O$8:$P$25,2,FALSE),E20)</f>
        <v>UMV</v>
      </c>
      <c r="K20" s="47" t="s">
        <v>1008</v>
      </c>
      <c r="L20" t="s">
        <v>622</v>
      </c>
      <c r="N20" s="2" t="s">
        <v>623</v>
      </c>
      <c r="O20" s="2">
        <v>7</v>
      </c>
      <c r="P20" s="2" t="s">
        <v>621</v>
      </c>
      <c r="Q20" s="2">
        <v>32</v>
      </c>
      <c r="S20" s="41">
        <f t="shared" ca="1" si="9"/>
        <v>0</v>
      </c>
      <c r="T20" s="41">
        <f t="shared" ca="1" si="9"/>
        <v>0</v>
      </c>
      <c r="U20" s="41">
        <f t="shared" ca="1" si="9"/>
        <v>0</v>
      </c>
      <c r="V20" s="41">
        <f t="shared" ca="1" si="9"/>
        <v>0</v>
      </c>
      <c r="W20" s="41">
        <f t="shared" ca="1" si="9"/>
        <v>0</v>
      </c>
      <c r="X20" s="41">
        <f t="shared" ca="1" si="9"/>
        <v>0</v>
      </c>
      <c r="Y20" s="41">
        <f t="shared" ca="1" si="9"/>
        <v>0</v>
      </c>
      <c r="Z20" s="41">
        <f t="shared" ca="1" si="9"/>
        <v>0</v>
      </c>
      <c r="AA20" s="41">
        <f t="shared" ca="1" si="9"/>
        <v>0</v>
      </c>
      <c r="AB20" s="41">
        <f t="shared" ca="1" si="9"/>
        <v>0</v>
      </c>
      <c r="AC20" s="41">
        <f t="shared" ca="1" si="10"/>
        <v>0</v>
      </c>
      <c r="AD20" s="41">
        <f t="shared" ca="1" si="10"/>
        <v>0</v>
      </c>
      <c r="AE20" s="41">
        <f t="shared" ca="1" si="10"/>
        <v>0</v>
      </c>
      <c r="AF20" s="41">
        <f t="shared" ca="1" si="10"/>
        <v>0</v>
      </c>
      <c r="AG20" s="41">
        <f t="shared" ca="1" si="10"/>
        <v>0</v>
      </c>
      <c r="AH20" s="41">
        <f t="shared" ca="1" si="10"/>
        <v>0</v>
      </c>
      <c r="AI20" s="41">
        <f t="shared" ca="1" si="10"/>
        <v>0</v>
      </c>
      <c r="AJ20" s="41">
        <f t="shared" ca="1" si="10"/>
        <v>0</v>
      </c>
      <c r="AK20" s="41">
        <f t="shared" ca="1" si="10"/>
        <v>0</v>
      </c>
      <c r="AL20" s="41">
        <f t="shared" ca="1" si="10"/>
        <v>0</v>
      </c>
      <c r="AM20" s="41">
        <f t="shared" ca="1" si="11"/>
        <v>0</v>
      </c>
      <c r="AN20" s="41">
        <f t="shared" ca="1" si="11"/>
        <v>0</v>
      </c>
      <c r="AO20" s="41">
        <f t="shared" ca="1" si="11"/>
        <v>0</v>
      </c>
      <c r="AP20" s="41">
        <f t="shared" ca="1" si="11"/>
        <v>0</v>
      </c>
      <c r="AQ20" s="41">
        <f t="shared" ca="1" si="11"/>
        <v>0</v>
      </c>
      <c r="AR20" s="41">
        <f t="shared" ca="1" si="11"/>
        <v>0</v>
      </c>
      <c r="AS20" s="41">
        <f t="shared" ca="1" si="11"/>
        <v>0</v>
      </c>
      <c r="AT20" s="41">
        <f t="shared" ca="1" si="11"/>
        <v>0</v>
      </c>
      <c r="AU20" s="41">
        <f t="shared" ca="1" si="11"/>
        <v>0</v>
      </c>
      <c r="AV20" s="41">
        <f t="shared" ca="1" si="11"/>
        <v>0</v>
      </c>
      <c r="AW20" s="41">
        <f t="shared" ca="1" si="11"/>
        <v>0</v>
      </c>
      <c r="AX20" s="41">
        <f t="shared" ca="1" si="11"/>
        <v>0</v>
      </c>
      <c r="AY20" s="41">
        <f t="shared" ca="1" si="11"/>
        <v>0</v>
      </c>
      <c r="AZ20" s="41">
        <f t="shared" ca="1" si="11"/>
        <v>0</v>
      </c>
    </row>
    <row r="21" spans="1:52">
      <c r="B21" t="s">
        <v>944</v>
      </c>
      <c r="C21" t="s">
        <v>478</v>
      </c>
      <c r="D21" t="s">
        <v>1195</v>
      </c>
      <c r="E21" t="s">
        <v>1190</v>
      </c>
      <c r="F21" t="s">
        <v>216</v>
      </c>
      <c r="G21" t="s">
        <v>34</v>
      </c>
      <c r="H21" s="4" t="s">
        <v>350</v>
      </c>
      <c r="I21" s="8">
        <f t="shared" ca="1" si="8"/>
        <v>214751.09434665274</v>
      </c>
      <c r="J21" s="8" t="str">
        <f>IF(VLOOKUP(F21,Справочники!$O$8:$P$25,2,FALSE)&lt;&gt;"Эффект",VLOOKUP(F21,Справочники!$O$8:$P$25,2,FALSE),E21)</f>
        <v>DMV</v>
      </c>
      <c r="K21" s="47" t="s">
        <v>1033</v>
      </c>
      <c r="L21" t="s">
        <v>622</v>
      </c>
      <c r="N21" s="2" t="s">
        <v>623</v>
      </c>
      <c r="O21" s="2">
        <v>7</v>
      </c>
      <c r="P21" s="2" t="s">
        <v>621</v>
      </c>
      <c r="Q21" s="2">
        <v>32</v>
      </c>
      <c r="S21" s="41">
        <f t="shared" ca="1" si="9"/>
        <v>0</v>
      </c>
      <c r="T21" s="41">
        <f t="shared" ca="1" si="9"/>
        <v>0</v>
      </c>
      <c r="U21" s="41">
        <f t="shared" ca="1" si="9"/>
        <v>0</v>
      </c>
      <c r="V21" s="41">
        <f t="shared" ca="1" si="9"/>
        <v>0</v>
      </c>
      <c r="W21" s="41">
        <f t="shared" ca="1" si="9"/>
        <v>0</v>
      </c>
      <c r="X21" s="41">
        <f t="shared" ca="1" si="9"/>
        <v>0</v>
      </c>
      <c r="Y21" s="41">
        <f t="shared" ca="1" si="9"/>
        <v>53687.773586663185</v>
      </c>
      <c r="Z21" s="41">
        <f t="shared" ca="1" si="9"/>
        <v>53687.773586663185</v>
      </c>
      <c r="AA21" s="41">
        <f t="shared" ca="1" si="9"/>
        <v>53687.773586663185</v>
      </c>
      <c r="AB21" s="41">
        <f t="shared" ca="1" si="9"/>
        <v>53687.773586663185</v>
      </c>
      <c r="AC21" s="41">
        <f t="shared" ca="1" si="10"/>
        <v>0</v>
      </c>
      <c r="AD21" s="41">
        <f t="shared" ca="1" si="10"/>
        <v>0</v>
      </c>
      <c r="AE21" s="41">
        <f t="shared" ca="1" si="10"/>
        <v>0</v>
      </c>
      <c r="AF21" s="41">
        <f t="shared" ca="1" si="10"/>
        <v>0</v>
      </c>
      <c r="AG21" s="41">
        <f t="shared" ca="1" si="10"/>
        <v>0</v>
      </c>
      <c r="AH21" s="41">
        <f t="shared" ca="1" si="10"/>
        <v>0</v>
      </c>
      <c r="AI21" s="41">
        <f t="shared" ca="1" si="10"/>
        <v>0</v>
      </c>
      <c r="AJ21" s="41">
        <f t="shared" ca="1" si="10"/>
        <v>0</v>
      </c>
      <c r="AK21" s="41">
        <f t="shared" ca="1" si="10"/>
        <v>0</v>
      </c>
      <c r="AL21" s="41">
        <f t="shared" ca="1" si="10"/>
        <v>0</v>
      </c>
      <c r="AM21" s="41">
        <f t="shared" ca="1" si="11"/>
        <v>0</v>
      </c>
      <c r="AN21" s="41">
        <f t="shared" ca="1" si="11"/>
        <v>0</v>
      </c>
      <c r="AO21" s="41">
        <f t="shared" ca="1" si="11"/>
        <v>0</v>
      </c>
      <c r="AP21" s="41">
        <f t="shared" ca="1" si="11"/>
        <v>0</v>
      </c>
      <c r="AQ21" s="41">
        <f t="shared" ca="1" si="11"/>
        <v>0</v>
      </c>
      <c r="AR21" s="41">
        <f t="shared" ca="1" si="11"/>
        <v>0</v>
      </c>
      <c r="AS21" s="41">
        <f t="shared" ca="1" si="11"/>
        <v>0</v>
      </c>
      <c r="AT21" s="41">
        <f t="shared" ca="1" si="11"/>
        <v>0</v>
      </c>
      <c r="AU21" s="41">
        <f t="shared" ca="1" si="11"/>
        <v>0</v>
      </c>
      <c r="AV21" s="41">
        <f t="shared" ca="1" si="11"/>
        <v>0</v>
      </c>
      <c r="AW21" s="41">
        <f t="shared" ca="1" si="11"/>
        <v>0</v>
      </c>
      <c r="AX21" s="41">
        <f t="shared" ca="1" si="11"/>
        <v>0</v>
      </c>
      <c r="AY21" s="41">
        <f t="shared" ca="1" si="11"/>
        <v>0</v>
      </c>
      <c r="AZ21" s="41">
        <f t="shared" ca="1" si="11"/>
        <v>0</v>
      </c>
    </row>
    <row r="22" spans="1:52">
      <c r="B22" t="s">
        <v>944</v>
      </c>
      <c r="C22" t="s">
        <v>478</v>
      </c>
      <c r="D22" t="s">
        <v>1195</v>
      </c>
      <c r="E22" t="s">
        <v>0</v>
      </c>
      <c r="F22" t="s">
        <v>436</v>
      </c>
      <c r="G22" t="s">
        <v>34</v>
      </c>
      <c r="H22" s="4" t="s">
        <v>350</v>
      </c>
      <c r="I22" s="8">
        <f t="shared" ca="1" si="8"/>
        <v>147573.40000000002</v>
      </c>
      <c r="J22" s="8" t="str">
        <f>IF(VLOOKUP(F22,Справочники!$O$8:$P$25,2,FALSE)&lt;&gt;"Эффект",VLOOKUP(F22,Справочники!$O$8:$P$25,2,FALSE),E22)</f>
        <v>CAPEX</v>
      </c>
      <c r="K22" s="47" t="s">
        <v>436</v>
      </c>
      <c r="L22" t="s">
        <v>622</v>
      </c>
      <c r="N22" s="2" t="s">
        <v>623</v>
      </c>
      <c r="O22" s="2">
        <v>17</v>
      </c>
      <c r="P22" s="2" t="s">
        <v>624</v>
      </c>
      <c r="Q22" s="2">
        <v>32</v>
      </c>
      <c r="S22" s="41">
        <f t="shared" ca="1" si="9"/>
        <v>0</v>
      </c>
      <c r="T22" s="41">
        <f t="shared" ca="1" si="9"/>
        <v>0</v>
      </c>
      <c r="U22" s="41">
        <f t="shared" ca="1" si="9"/>
        <v>0</v>
      </c>
      <c r="V22" s="41">
        <f t="shared" ca="1" si="9"/>
        <v>0</v>
      </c>
      <c r="W22" s="41">
        <f t="shared" ca="1" si="9"/>
        <v>51673</v>
      </c>
      <c r="X22" s="41">
        <f t="shared" ca="1" si="9"/>
        <v>51990</v>
      </c>
      <c r="Y22" s="41">
        <f t="shared" ca="1" si="9"/>
        <v>10977.6</v>
      </c>
      <c r="Z22" s="41">
        <f t="shared" ca="1" si="9"/>
        <v>10977.6</v>
      </c>
      <c r="AA22" s="41">
        <f t="shared" ca="1" si="9"/>
        <v>10977.6</v>
      </c>
      <c r="AB22" s="41">
        <f t="shared" ca="1" si="9"/>
        <v>10977.6</v>
      </c>
      <c r="AC22" s="41">
        <f t="shared" ca="1" si="10"/>
        <v>0</v>
      </c>
      <c r="AD22" s="41">
        <f t="shared" ca="1" si="10"/>
        <v>0</v>
      </c>
      <c r="AE22" s="41">
        <f t="shared" ca="1" si="10"/>
        <v>0</v>
      </c>
      <c r="AF22" s="41">
        <f t="shared" ca="1" si="10"/>
        <v>0</v>
      </c>
      <c r="AG22" s="41">
        <f t="shared" ca="1" si="10"/>
        <v>0</v>
      </c>
      <c r="AH22" s="41">
        <f t="shared" ca="1" si="10"/>
        <v>0</v>
      </c>
      <c r="AI22" s="41">
        <f t="shared" ca="1" si="10"/>
        <v>0</v>
      </c>
      <c r="AJ22" s="41">
        <f t="shared" ca="1" si="10"/>
        <v>0</v>
      </c>
      <c r="AK22" s="41">
        <f t="shared" ca="1" si="10"/>
        <v>0</v>
      </c>
      <c r="AL22" s="41">
        <f t="shared" ca="1" si="10"/>
        <v>0</v>
      </c>
      <c r="AM22" s="41">
        <f t="shared" ca="1" si="11"/>
        <v>0</v>
      </c>
      <c r="AN22" s="41">
        <f t="shared" ca="1" si="11"/>
        <v>0</v>
      </c>
      <c r="AO22" s="41">
        <f t="shared" ca="1" si="11"/>
        <v>0</v>
      </c>
      <c r="AP22" s="41">
        <f t="shared" ca="1" si="11"/>
        <v>0</v>
      </c>
      <c r="AQ22" s="41">
        <f t="shared" ca="1" si="11"/>
        <v>0</v>
      </c>
      <c r="AR22" s="41">
        <f t="shared" ca="1" si="11"/>
        <v>0</v>
      </c>
      <c r="AS22" s="41">
        <f t="shared" ca="1" si="11"/>
        <v>0</v>
      </c>
      <c r="AT22" s="41">
        <f t="shared" ca="1" si="11"/>
        <v>0</v>
      </c>
      <c r="AU22" s="41">
        <f t="shared" ca="1" si="11"/>
        <v>0</v>
      </c>
      <c r="AV22" s="41">
        <f t="shared" ca="1" si="11"/>
        <v>0</v>
      </c>
      <c r="AW22" s="41">
        <f t="shared" ca="1" si="11"/>
        <v>0</v>
      </c>
      <c r="AX22" s="41">
        <f t="shared" ca="1" si="11"/>
        <v>0</v>
      </c>
      <c r="AY22" s="41">
        <f t="shared" ca="1" si="11"/>
        <v>0</v>
      </c>
      <c r="AZ22" s="41">
        <f t="shared" ca="1" si="11"/>
        <v>0</v>
      </c>
    </row>
    <row r="23" spans="1:52" s="9" customFormat="1">
      <c r="B23" s="9" t="s">
        <v>944</v>
      </c>
      <c r="C23" s="9" t="s">
        <v>478</v>
      </c>
      <c r="D23" s="82" t="s">
        <v>1195</v>
      </c>
      <c r="E23" s="9" t="s">
        <v>0</v>
      </c>
      <c r="F23" s="9" t="s">
        <v>437</v>
      </c>
      <c r="G23" s="9" t="s">
        <v>34</v>
      </c>
      <c r="H23" s="10" t="s">
        <v>350</v>
      </c>
      <c r="I23" s="11">
        <f t="shared" ca="1" si="8"/>
        <v>111763.62700000001</v>
      </c>
      <c r="J23" s="11" t="str">
        <f>IF(VLOOKUP(F23,Справочники!$O$8:$P$25,2,FALSE)&lt;&gt;"Эффект",VLOOKUP(F23,Справочники!$O$8:$P$25,2,FALSE),E23)</f>
        <v>OPEX</v>
      </c>
      <c r="K23" s="95" t="s">
        <v>437</v>
      </c>
      <c r="L23" s="9" t="s">
        <v>622</v>
      </c>
      <c r="N23" s="92" t="s">
        <v>623</v>
      </c>
      <c r="O23" s="92">
        <v>17</v>
      </c>
      <c r="P23" s="92" t="s">
        <v>624</v>
      </c>
      <c r="Q23" s="92">
        <v>32</v>
      </c>
      <c r="S23" s="13">
        <f t="shared" ca="1" si="9"/>
        <v>0</v>
      </c>
      <c r="T23" s="13">
        <f t="shared" ca="1" si="9"/>
        <v>0</v>
      </c>
      <c r="U23" s="13">
        <f t="shared" ca="1" si="9"/>
        <v>8578.4269999999997</v>
      </c>
      <c r="V23" s="13">
        <f t="shared" ca="1" si="9"/>
        <v>4600</v>
      </c>
      <c r="W23" s="13">
        <f t="shared" ca="1" si="9"/>
        <v>0</v>
      </c>
      <c r="X23" s="13">
        <f t="shared" ca="1" si="9"/>
        <v>900</v>
      </c>
      <c r="Y23" s="13">
        <f t="shared" ca="1" si="9"/>
        <v>24421.3</v>
      </c>
      <c r="Z23" s="13">
        <f t="shared" ca="1" si="9"/>
        <v>24421.3</v>
      </c>
      <c r="AA23" s="13">
        <f t="shared" ca="1" si="9"/>
        <v>24421.3</v>
      </c>
      <c r="AB23" s="13">
        <f t="shared" ca="1" si="9"/>
        <v>24421.3</v>
      </c>
      <c r="AC23" s="13">
        <f t="shared" ca="1" si="10"/>
        <v>0</v>
      </c>
      <c r="AD23" s="13">
        <f t="shared" ca="1" si="10"/>
        <v>0</v>
      </c>
      <c r="AE23" s="13">
        <f t="shared" ca="1" si="10"/>
        <v>0</v>
      </c>
      <c r="AF23" s="13">
        <f t="shared" ca="1" si="10"/>
        <v>0</v>
      </c>
      <c r="AG23" s="13">
        <f t="shared" ca="1" si="10"/>
        <v>0</v>
      </c>
      <c r="AH23" s="13">
        <f t="shared" ca="1" si="10"/>
        <v>0</v>
      </c>
      <c r="AI23" s="13">
        <f t="shared" ca="1" si="10"/>
        <v>0</v>
      </c>
      <c r="AJ23" s="13">
        <f t="shared" ca="1" si="10"/>
        <v>0</v>
      </c>
      <c r="AK23" s="13">
        <f t="shared" ca="1" si="10"/>
        <v>0</v>
      </c>
      <c r="AL23" s="13">
        <f t="shared" ca="1" si="10"/>
        <v>0</v>
      </c>
      <c r="AM23" s="13">
        <f t="shared" ca="1" si="11"/>
        <v>0</v>
      </c>
      <c r="AN23" s="13">
        <f t="shared" ca="1" si="11"/>
        <v>0</v>
      </c>
      <c r="AO23" s="13">
        <f t="shared" ca="1" si="11"/>
        <v>0</v>
      </c>
      <c r="AP23" s="13">
        <f t="shared" ca="1" si="11"/>
        <v>0</v>
      </c>
      <c r="AQ23" s="13">
        <f t="shared" ca="1" si="11"/>
        <v>0</v>
      </c>
      <c r="AR23" s="13">
        <f t="shared" ca="1" si="11"/>
        <v>0</v>
      </c>
      <c r="AS23" s="13">
        <f t="shared" ca="1" si="11"/>
        <v>0</v>
      </c>
      <c r="AT23" s="13">
        <f t="shared" ca="1" si="11"/>
        <v>0</v>
      </c>
      <c r="AU23" s="13">
        <f t="shared" ca="1" si="11"/>
        <v>0</v>
      </c>
      <c r="AV23" s="13">
        <f t="shared" ca="1" si="11"/>
        <v>0</v>
      </c>
      <c r="AW23" s="13">
        <f t="shared" ca="1" si="11"/>
        <v>0</v>
      </c>
      <c r="AX23" s="13">
        <f t="shared" ca="1" si="11"/>
        <v>0</v>
      </c>
      <c r="AY23" s="13">
        <f t="shared" ca="1" si="11"/>
        <v>0</v>
      </c>
      <c r="AZ23" s="13">
        <f t="shared" ca="1" si="11"/>
        <v>0</v>
      </c>
    </row>
    <row r="24" spans="1:52">
      <c r="B24" t="s">
        <v>944</v>
      </c>
      <c r="C24" t="s">
        <v>951</v>
      </c>
      <c r="D24" t="s">
        <v>952</v>
      </c>
      <c r="E24" t="s">
        <v>0</v>
      </c>
      <c r="F24" t="s">
        <v>436</v>
      </c>
      <c r="G24" t="s">
        <v>34</v>
      </c>
      <c r="H24" s="4" t="s">
        <v>350</v>
      </c>
      <c r="I24" s="8">
        <f t="shared" ca="1" si="8"/>
        <v>59520</v>
      </c>
      <c r="J24" s="8" t="str">
        <f>IF(VLOOKUP(F24,Справочники!$O$8:$P$25,2,FALSE)&lt;&gt;"Эффект",VLOOKUP(F24,Справочники!$O$8:$P$25,2,FALSE),E24)</f>
        <v>CAPEX</v>
      </c>
      <c r="K24" s="47" t="s">
        <v>7</v>
      </c>
      <c r="L24" t="s">
        <v>953</v>
      </c>
      <c r="N24" s="2" t="s">
        <v>954</v>
      </c>
      <c r="O24" s="2">
        <v>4</v>
      </c>
      <c r="P24" s="2" t="s">
        <v>943</v>
      </c>
      <c r="Q24" s="2">
        <v>8</v>
      </c>
      <c r="S24" s="41">
        <f t="shared" ca="1" si="9"/>
        <v>0</v>
      </c>
      <c r="T24" s="41">
        <f t="shared" ca="1" si="9"/>
        <v>0</v>
      </c>
      <c r="U24" s="41">
        <f t="shared" ca="1" si="9"/>
        <v>0</v>
      </c>
      <c r="V24" s="41">
        <f t="shared" ca="1" si="9"/>
        <v>0</v>
      </c>
      <c r="W24" s="41">
        <f t="shared" ca="1" si="9"/>
        <v>0</v>
      </c>
      <c r="X24" s="41">
        <f t="shared" ca="1" si="9"/>
        <v>23520</v>
      </c>
      <c r="Y24" s="41">
        <f t="shared" ca="1" si="9"/>
        <v>26000</v>
      </c>
      <c r="Z24" s="41">
        <f t="shared" ca="1" si="9"/>
        <v>10000</v>
      </c>
      <c r="AA24" s="41">
        <f t="shared" ca="1" si="9"/>
        <v>0</v>
      </c>
      <c r="AB24" s="41">
        <f t="shared" ca="1" si="9"/>
        <v>0</v>
      </c>
      <c r="AC24" s="41">
        <f t="shared" ca="1" si="10"/>
        <v>0</v>
      </c>
      <c r="AD24" s="41">
        <f t="shared" ca="1" si="10"/>
        <v>0</v>
      </c>
      <c r="AE24" s="41">
        <f t="shared" ca="1" si="10"/>
        <v>0</v>
      </c>
      <c r="AF24" s="41">
        <f t="shared" ca="1" si="10"/>
        <v>0</v>
      </c>
      <c r="AG24" s="41">
        <f t="shared" ca="1" si="10"/>
        <v>0</v>
      </c>
      <c r="AH24" s="41">
        <f t="shared" ca="1" si="10"/>
        <v>0</v>
      </c>
      <c r="AI24" s="41">
        <f t="shared" ca="1" si="10"/>
        <v>0</v>
      </c>
      <c r="AJ24" s="41">
        <f t="shared" ca="1" si="10"/>
        <v>0</v>
      </c>
      <c r="AK24" s="41">
        <f t="shared" ca="1" si="10"/>
        <v>0</v>
      </c>
      <c r="AL24" s="41">
        <f t="shared" ca="1" si="10"/>
        <v>0</v>
      </c>
      <c r="AM24" s="41">
        <f t="shared" ca="1" si="11"/>
        <v>0</v>
      </c>
      <c r="AN24" s="41">
        <f t="shared" ca="1" si="11"/>
        <v>0</v>
      </c>
      <c r="AO24" s="41">
        <f t="shared" ca="1" si="11"/>
        <v>0</v>
      </c>
      <c r="AP24" s="41">
        <f t="shared" ca="1" si="11"/>
        <v>0</v>
      </c>
      <c r="AQ24" s="41">
        <f t="shared" ca="1" si="11"/>
        <v>0</v>
      </c>
      <c r="AR24" s="41">
        <f t="shared" ca="1" si="11"/>
        <v>0</v>
      </c>
      <c r="AS24" s="41">
        <f t="shared" ca="1" si="11"/>
        <v>0</v>
      </c>
      <c r="AT24" s="41">
        <f t="shared" ca="1" si="11"/>
        <v>0</v>
      </c>
      <c r="AU24" s="41">
        <f t="shared" ca="1" si="11"/>
        <v>0</v>
      </c>
      <c r="AV24" s="41">
        <f t="shared" ca="1" si="11"/>
        <v>0</v>
      </c>
      <c r="AW24" s="41">
        <f t="shared" ca="1" si="11"/>
        <v>0</v>
      </c>
      <c r="AX24" s="41">
        <f t="shared" ca="1" si="11"/>
        <v>0</v>
      </c>
      <c r="AY24" s="41">
        <f t="shared" ca="1" si="11"/>
        <v>0</v>
      </c>
      <c r="AZ24" s="41">
        <f t="shared" ca="1" si="11"/>
        <v>0</v>
      </c>
    </row>
    <row r="25" spans="1:52" s="92" customFormat="1">
      <c r="A25" s="9"/>
      <c r="B25" s="9" t="s">
        <v>944</v>
      </c>
      <c r="C25" s="9" t="s">
        <v>951</v>
      </c>
      <c r="D25" s="82" t="s">
        <v>952</v>
      </c>
      <c r="E25" s="9" t="s">
        <v>0</v>
      </c>
      <c r="F25" s="9" t="s">
        <v>437</v>
      </c>
      <c r="G25" s="9" t="s">
        <v>34</v>
      </c>
      <c r="H25" s="10" t="s">
        <v>350</v>
      </c>
      <c r="I25" s="11">
        <f t="shared" ca="1" si="8"/>
        <v>15870</v>
      </c>
      <c r="J25" s="11" t="str">
        <f>IF(VLOOKUP(F25,Справочники!$O$8:$P$25,2,FALSE)&lt;&gt;"Эффект",VLOOKUP(F25,Справочники!$O$8:$P$25,2,FALSE),E25)</f>
        <v>OPEX</v>
      </c>
      <c r="K25" s="95" t="s">
        <v>8</v>
      </c>
      <c r="L25" s="9" t="s">
        <v>953</v>
      </c>
      <c r="M25" s="9"/>
      <c r="N25" s="92" t="s">
        <v>954</v>
      </c>
      <c r="O25" s="92">
        <v>4</v>
      </c>
      <c r="P25" s="92" t="s">
        <v>943</v>
      </c>
      <c r="Q25" s="92">
        <v>8</v>
      </c>
      <c r="S25" s="92">
        <f t="shared" ca="1" si="9"/>
        <v>0</v>
      </c>
      <c r="T25" s="92">
        <f t="shared" ca="1" si="9"/>
        <v>0</v>
      </c>
      <c r="U25" s="92">
        <f t="shared" ca="1" si="9"/>
        <v>0</v>
      </c>
      <c r="V25" s="92">
        <f t="shared" ca="1" si="9"/>
        <v>0</v>
      </c>
      <c r="W25" s="92">
        <f t="shared" ca="1" si="9"/>
        <v>990</v>
      </c>
      <c r="X25" s="92">
        <f t="shared" ca="1" si="9"/>
        <v>5880</v>
      </c>
      <c r="Y25" s="92">
        <f t="shared" ca="1" si="9"/>
        <v>6500</v>
      </c>
      <c r="Z25" s="92">
        <f t="shared" ca="1" si="9"/>
        <v>2500</v>
      </c>
      <c r="AA25" s="92">
        <f t="shared" ca="1" si="9"/>
        <v>0</v>
      </c>
      <c r="AB25" s="92">
        <f t="shared" ca="1" si="9"/>
        <v>0</v>
      </c>
      <c r="AC25" s="92">
        <f t="shared" ca="1" si="10"/>
        <v>0</v>
      </c>
      <c r="AD25" s="92">
        <f t="shared" ca="1" si="10"/>
        <v>0</v>
      </c>
      <c r="AE25" s="92">
        <f t="shared" ca="1" si="10"/>
        <v>0</v>
      </c>
      <c r="AF25" s="92">
        <f t="shared" ca="1" si="10"/>
        <v>0</v>
      </c>
      <c r="AG25" s="92">
        <f t="shared" ca="1" si="10"/>
        <v>0</v>
      </c>
      <c r="AH25" s="92">
        <f t="shared" ca="1" si="10"/>
        <v>0</v>
      </c>
      <c r="AI25" s="92">
        <f t="shared" ca="1" si="10"/>
        <v>0</v>
      </c>
      <c r="AJ25" s="92">
        <f t="shared" ca="1" si="10"/>
        <v>0</v>
      </c>
      <c r="AK25" s="92">
        <f t="shared" ca="1" si="10"/>
        <v>0</v>
      </c>
      <c r="AL25" s="92">
        <f t="shared" ca="1" si="10"/>
        <v>0</v>
      </c>
      <c r="AM25" s="92">
        <f t="shared" ca="1" si="11"/>
        <v>0</v>
      </c>
      <c r="AN25" s="92">
        <f t="shared" ca="1" si="11"/>
        <v>0</v>
      </c>
      <c r="AO25" s="92">
        <f t="shared" ca="1" si="11"/>
        <v>0</v>
      </c>
      <c r="AP25" s="92">
        <f t="shared" ca="1" si="11"/>
        <v>0</v>
      </c>
      <c r="AQ25" s="92">
        <f t="shared" ca="1" si="11"/>
        <v>0</v>
      </c>
      <c r="AR25" s="92">
        <f t="shared" ca="1" si="11"/>
        <v>0</v>
      </c>
      <c r="AS25" s="92">
        <f t="shared" ca="1" si="11"/>
        <v>0</v>
      </c>
      <c r="AT25" s="92">
        <f t="shared" ca="1" si="11"/>
        <v>0</v>
      </c>
      <c r="AU25" s="92">
        <f t="shared" ca="1" si="11"/>
        <v>0</v>
      </c>
      <c r="AV25" s="92">
        <f t="shared" ca="1" si="11"/>
        <v>0</v>
      </c>
      <c r="AW25" s="92">
        <f t="shared" ca="1" si="11"/>
        <v>0</v>
      </c>
      <c r="AX25" s="92">
        <f t="shared" ca="1" si="11"/>
        <v>0</v>
      </c>
      <c r="AY25" s="92">
        <f t="shared" ca="1" si="11"/>
        <v>0</v>
      </c>
      <c r="AZ25" s="92">
        <f t="shared" ca="1" si="11"/>
        <v>0</v>
      </c>
    </row>
    <row r="26" spans="1:52">
      <c r="B26" t="s">
        <v>944</v>
      </c>
      <c r="C26" t="s">
        <v>1044</v>
      </c>
      <c r="D26" t="s">
        <v>1193</v>
      </c>
      <c r="E26" t="s">
        <v>0</v>
      </c>
      <c r="F26" t="s">
        <v>436</v>
      </c>
      <c r="G26" t="s">
        <v>34</v>
      </c>
      <c r="H26" s="4" t="s">
        <v>350</v>
      </c>
      <c r="I26" s="8">
        <f t="shared" ca="1" si="8"/>
        <v>70600</v>
      </c>
      <c r="J26" s="8" t="str">
        <f>IF(VLOOKUP(F26,Справочники!$O$8:$P$25,2,FALSE)&lt;&gt;"Эффект",VLOOKUP(F26,Справочники!$O$8:$P$25,2,FALSE),E26)</f>
        <v>CAPEX</v>
      </c>
      <c r="K26" s="47" t="s">
        <v>436</v>
      </c>
      <c r="L26" t="s">
        <v>1173</v>
      </c>
      <c r="N26" s="2" t="s">
        <v>623</v>
      </c>
      <c r="O26" s="2">
        <v>7</v>
      </c>
      <c r="P26" s="2" t="s">
        <v>621</v>
      </c>
      <c r="Q26" s="2">
        <v>34</v>
      </c>
      <c r="S26" s="41">
        <f t="shared" ca="1" si="9"/>
        <v>0</v>
      </c>
      <c r="T26" s="41">
        <f t="shared" ca="1" si="9"/>
        <v>0</v>
      </c>
      <c r="U26" s="41">
        <f t="shared" ca="1" si="9"/>
        <v>0</v>
      </c>
      <c r="V26" s="41">
        <f t="shared" ca="1" si="9"/>
        <v>0</v>
      </c>
      <c r="W26" s="41">
        <f t="shared" ca="1" si="9"/>
        <v>0</v>
      </c>
      <c r="X26" s="41">
        <f t="shared" ca="1" si="9"/>
        <v>27800</v>
      </c>
      <c r="Y26" s="41">
        <f t="shared" ca="1" si="9"/>
        <v>42800</v>
      </c>
      <c r="Z26" s="41">
        <f t="shared" ca="1" si="9"/>
        <v>0</v>
      </c>
      <c r="AA26" s="41">
        <f t="shared" ca="1" si="9"/>
        <v>0</v>
      </c>
      <c r="AB26" s="41">
        <f t="shared" ca="1" si="9"/>
        <v>0</v>
      </c>
      <c r="AC26" s="41">
        <f t="shared" ca="1" si="10"/>
        <v>0</v>
      </c>
      <c r="AD26" s="41">
        <f t="shared" ca="1" si="10"/>
        <v>0</v>
      </c>
      <c r="AE26" s="41">
        <f t="shared" ca="1" si="10"/>
        <v>0</v>
      </c>
      <c r="AF26" s="41">
        <f t="shared" ca="1" si="10"/>
        <v>0</v>
      </c>
      <c r="AG26" s="41">
        <f t="shared" ca="1" si="10"/>
        <v>0</v>
      </c>
      <c r="AH26" s="41">
        <f t="shared" ca="1" si="10"/>
        <v>0</v>
      </c>
      <c r="AI26" s="41">
        <f t="shared" ca="1" si="10"/>
        <v>0</v>
      </c>
      <c r="AJ26" s="41">
        <f t="shared" ca="1" si="10"/>
        <v>0</v>
      </c>
      <c r="AK26" s="41">
        <f t="shared" ca="1" si="10"/>
        <v>0</v>
      </c>
      <c r="AL26" s="41">
        <f t="shared" ca="1" si="10"/>
        <v>0</v>
      </c>
      <c r="AM26" s="41">
        <f t="shared" ca="1" si="11"/>
        <v>0</v>
      </c>
      <c r="AN26" s="41">
        <f t="shared" ca="1" si="11"/>
        <v>0</v>
      </c>
      <c r="AO26" s="41">
        <f t="shared" ca="1" si="11"/>
        <v>0</v>
      </c>
      <c r="AP26" s="41">
        <f t="shared" ca="1" si="11"/>
        <v>0</v>
      </c>
      <c r="AQ26" s="41">
        <f t="shared" ca="1" si="11"/>
        <v>0</v>
      </c>
      <c r="AR26" s="41">
        <f t="shared" ca="1" si="11"/>
        <v>0</v>
      </c>
      <c r="AS26" s="41">
        <f t="shared" ca="1" si="11"/>
        <v>0</v>
      </c>
      <c r="AT26" s="41">
        <f t="shared" ca="1" si="11"/>
        <v>0</v>
      </c>
      <c r="AU26" s="41">
        <f t="shared" ca="1" si="11"/>
        <v>0</v>
      </c>
      <c r="AV26" s="41">
        <f t="shared" ca="1" si="11"/>
        <v>0</v>
      </c>
      <c r="AW26" s="41">
        <f t="shared" ca="1" si="11"/>
        <v>0</v>
      </c>
      <c r="AX26" s="41">
        <f t="shared" ca="1" si="11"/>
        <v>0</v>
      </c>
      <c r="AY26" s="41">
        <f t="shared" ca="1" si="11"/>
        <v>0</v>
      </c>
      <c r="AZ26" s="41">
        <f t="shared" ca="1" si="11"/>
        <v>0</v>
      </c>
    </row>
    <row r="27" spans="1:52">
      <c r="B27" t="s">
        <v>944</v>
      </c>
      <c r="C27" t="s">
        <v>1044</v>
      </c>
      <c r="D27" t="s">
        <v>1193</v>
      </c>
      <c r="E27" t="s">
        <v>0</v>
      </c>
      <c r="F27" t="s">
        <v>437</v>
      </c>
      <c r="G27" t="s">
        <v>34</v>
      </c>
      <c r="H27" s="4" t="s">
        <v>350</v>
      </c>
      <c r="I27" s="8">
        <f t="shared" ca="1" si="8"/>
        <v>53139.757849999995</v>
      </c>
      <c r="J27" s="8" t="str">
        <f>IF(VLOOKUP(F27,Справочники!$O$8:$P$25,2,FALSE)&lt;&gt;"Эффект",VLOOKUP(F27,Справочники!$O$8:$P$25,2,FALSE),E27)</f>
        <v>OPEX</v>
      </c>
      <c r="K27" s="47" t="s">
        <v>437</v>
      </c>
      <c r="L27" t="s">
        <v>1173</v>
      </c>
      <c r="N27" s="2" t="s">
        <v>623</v>
      </c>
      <c r="O27" s="2">
        <v>7</v>
      </c>
      <c r="P27" s="2" t="s">
        <v>621</v>
      </c>
      <c r="Q27" s="2">
        <v>34</v>
      </c>
      <c r="S27" s="41">
        <f t="shared" ca="1" si="9"/>
        <v>0</v>
      </c>
      <c r="T27" s="41">
        <f t="shared" ca="1" si="9"/>
        <v>0</v>
      </c>
      <c r="U27" s="41">
        <f t="shared" ca="1" si="9"/>
        <v>0</v>
      </c>
      <c r="V27" s="41">
        <f t="shared" ca="1" si="9"/>
        <v>0</v>
      </c>
      <c r="W27" s="41">
        <f t="shared" ca="1" si="9"/>
        <v>14039.757849999998</v>
      </c>
      <c r="X27" s="41">
        <f t="shared" ca="1" si="9"/>
        <v>19100</v>
      </c>
      <c r="Y27" s="41">
        <f t="shared" ca="1" si="9"/>
        <v>0</v>
      </c>
      <c r="Z27" s="41">
        <f t="shared" ca="1" si="9"/>
        <v>4000</v>
      </c>
      <c r="AA27" s="41">
        <f t="shared" ca="1" si="9"/>
        <v>4000</v>
      </c>
      <c r="AB27" s="41">
        <f t="shared" ca="1" si="9"/>
        <v>4000</v>
      </c>
      <c r="AC27" s="41">
        <f t="shared" ca="1" si="10"/>
        <v>4000</v>
      </c>
      <c r="AD27" s="41">
        <f t="shared" ca="1" si="10"/>
        <v>4000</v>
      </c>
      <c r="AE27" s="41">
        <f t="shared" ca="1" si="10"/>
        <v>0</v>
      </c>
      <c r="AF27" s="41">
        <f t="shared" ca="1" si="10"/>
        <v>0</v>
      </c>
      <c r="AG27" s="41">
        <f t="shared" ca="1" si="10"/>
        <v>0</v>
      </c>
      <c r="AH27" s="41">
        <f t="shared" ca="1" si="10"/>
        <v>0</v>
      </c>
      <c r="AI27" s="41">
        <f t="shared" ca="1" si="10"/>
        <v>0</v>
      </c>
      <c r="AJ27" s="41">
        <f t="shared" ca="1" si="10"/>
        <v>0</v>
      </c>
      <c r="AK27" s="41">
        <f t="shared" ca="1" si="10"/>
        <v>0</v>
      </c>
      <c r="AL27" s="41">
        <f t="shared" ca="1" si="10"/>
        <v>0</v>
      </c>
      <c r="AM27" s="41">
        <f t="shared" ca="1" si="11"/>
        <v>0</v>
      </c>
      <c r="AN27" s="41">
        <f t="shared" ca="1" si="11"/>
        <v>0</v>
      </c>
      <c r="AO27" s="41">
        <f t="shared" ca="1" si="11"/>
        <v>0</v>
      </c>
      <c r="AP27" s="41">
        <f t="shared" ca="1" si="11"/>
        <v>0</v>
      </c>
      <c r="AQ27" s="41">
        <f t="shared" ca="1" si="11"/>
        <v>0</v>
      </c>
      <c r="AR27" s="41">
        <f t="shared" ca="1" si="11"/>
        <v>0</v>
      </c>
      <c r="AS27" s="41">
        <f t="shared" ca="1" si="11"/>
        <v>0</v>
      </c>
      <c r="AT27" s="41">
        <f t="shared" ca="1" si="11"/>
        <v>0</v>
      </c>
      <c r="AU27" s="41">
        <f t="shared" ca="1" si="11"/>
        <v>0</v>
      </c>
      <c r="AV27" s="41">
        <f t="shared" ca="1" si="11"/>
        <v>0</v>
      </c>
      <c r="AW27" s="41">
        <f t="shared" ca="1" si="11"/>
        <v>0</v>
      </c>
      <c r="AX27" s="41">
        <f t="shared" ca="1" si="11"/>
        <v>0</v>
      </c>
      <c r="AY27" s="41">
        <f t="shared" ca="1" si="11"/>
        <v>0</v>
      </c>
      <c r="AZ27" s="41">
        <f t="shared" ca="1" si="11"/>
        <v>0</v>
      </c>
    </row>
    <row r="28" spans="1:52">
      <c r="B28" t="s">
        <v>944</v>
      </c>
      <c r="C28" t="s">
        <v>1044</v>
      </c>
      <c r="D28" t="s">
        <v>1193</v>
      </c>
      <c r="E28" t="s">
        <v>1154</v>
      </c>
      <c r="F28" t="s">
        <v>210</v>
      </c>
      <c r="G28" t="s">
        <v>34</v>
      </c>
      <c r="H28" s="4" t="s">
        <v>350</v>
      </c>
      <c r="I28" s="8">
        <f t="shared" ca="1" si="8"/>
        <v>116978.75621102382</v>
      </c>
      <c r="J28" s="8" t="str">
        <f>IF(VLOOKUP(F28,Справочники!$O$8:$P$25,2,FALSE)&lt;&gt;"Эффект",VLOOKUP(F28,Справочники!$O$8:$P$25,2,FALSE),E28)</f>
        <v>UMV</v>
      </c>
      <c r="K28" s="47" t="s">
        <v>1146</v>
      </c>
      <c r="L28" t="s">
        <v>1173</v>
      </c>
      <c r="N28" s="2" t="s">
        <v>623</v>
      </c>
      <c r="O28" s="2">
        <v>7</v>
      </c>
      <c r="P28" s="2" t="s">
        <v>621</v>
      </c>
      <c r="Q28" s="2">
        <v>34</v>
      </c>
      <c r="S28" s="41">
        <f t="shared" ca="1" si="9"/>
        <v>0</v>
      </c>
      <c r="T28" s="41">
        <f t="shared" ca="1" si="9"/>
        <v>0</v>
      </c>
      <c r="U28" s="41">
        <f t="shared" ca="1" si="9"/>
        <v>0</v>
      </c>
      <c r="V28" s="41">
        <f t="shared" ca="1" si="9"/>
        <v>0</v>
      </c>
      <c r="W28" s="41">
        <f t="shared" ca="1" si="9"/>
        <v>0</v>
      </c>
      <c r="X28" s="41">
        <f t="shared" ca="1" si="9"/>
        <v>16711.250887289116</v>
      </c>
      <c r="Y28" s="41">
        <f t="shared" ca="1" si="9"/>
        <v>16711.250887289116</v>
      </c>
      <c r="Z28" s="41">
        <f t="shared" ca="1" si="9"/>
        <v>16711.250887289116</v>
      </c>
      <c r="AA28" s="41">
        <f t="shared" ca="1" si="9"/>
        <v>16711.250887289116</v>
      </c>
      <c r="AB28" s="41">
        <f t="shared" ca="1" si="9"/>
        <v>16711.250887289116</v>
      </c>
      <c r="AC28" s="41">
        <f t="shared" ca="1" si="10"/>
        <v>16711.250887289116</v>
      </c>
      <c r="AD28" s="41">
        <f t="shared" ca="1" si="10"/>
        <v>16711.250887289116</v>
      </c>
      <c r="AE28" s="41">
        <f t="shared" ca="1" si="10"/>
        <v>0</v>
      </c>
      <c r="AF28" s="41">
        <f t="shared" ca="1" si="10"/>
        <v>0</v>
      </c>
      <c r="AG28" s="41">
        <f t="shared" ca="1" si="10"/>
        <v>0</v>
      </c>
      <c r="AH28" s="41">
        <f t="shared" ca="1" si="10"/>
        <v>0</v>
      </c>
      <c r="AI28" s="41">
        <f t="shared" ca="1" si="10"/>
        <v>0</v>
      </c>
      <c r="AJ28" s="41">
        <f t="shared" ca="1" si="10"/>
        <v>0</v>
      </c>
      <c r="AK28" s="41">
        <f t="shared" ca="1" si="10"/>
        <v>0</v>
      </c>
      <c r="AL28" s="41">
        <f t="shared" ca="1" si="10"/>
        <v>0</v>
      </c>
      <c r="AM28" s="41">
        <f t="shared" ca="1" si="11"/>
        <v>0</v>
      </c>
      <c r="AN28" s="41">
        <f t="shared" ca="1" si="11"/>
        <v>0</v>
      </c>
      <c r="AO28" s="41">
        <f t="shared" ca="1" si="11"/>
        <v>0</v>
      </c>
      <c r="AP28" s="41">
        <f t="shared" ca="1" si="11"/>
        <v>0</v>
      </c>
      <c r="AQ28" s="41">
        <f t="shared" ca="1" si="11"/>
        <v>0</v>
      </c>
      <c r="AR28" s="41">
        <f t="shared" ca="1" si="11"/>
        <v>0</v>
      </c>
      <c r="AS28" s="41">
        <f t="shared" ca="1" si="11"/>
        <v>0</v>
      </c>
      <c r="AT28" s="41">
        <f t="shared" ca="1" si="11"/>
        <v>0</v>
      </c>
      <c r="AU28" s="41">
        <f t="shared" ca="1" si="11"/>
        <v>0</v>
      </c>
      <c r="AV28" s="41">
        <f t="shared" ca="1" si="11"/>
        <v>0</v>
      </c>
      <c r="AW28" s="41">
        <f t="shared" ca="1" si="11"/>
        <v>0</v>
      </c>
      <c r="AX28" s="41">
        <f t="shared" ca="1" si="11"/>
        <v>0</v>
      </c>
      <c r="AY28" s="41">
        <f t="shared" ca="1" si="11"/>
        <v>0</v>
      </c>
      <c r="AZ28" s="41">
        <f t="shared" ca="1" si="11"/>
        <v>0</v>
      </c>
    </row>
    <row r="29" spans="1:52">
      <c r="B29" t="s">
        <v>944</v>
      </c>
      <c r="C29" t="s">
        <v>1044</v>
      </c>
      <c r="D29" t="s">
        <v>1193</v>
      </c>
      <c r="E29" t="s">
        <v>1154</v>
      </c>
      <c r="F29" t="s">
        <v>210</v>
      </c>
      <c r="G29" t="s">
        <v>34</v>
      </c>
      <c r="H29" s="4" t="s">
        <v>350</v>
      </c>
      <c r="I29" s="8">
        <f t="shared" ca="1" si="8"/>
        <v>49824.285052843472</v>
      </c>
      <c r="J29" s="8" t="str">
        <f>IF(VLOOKUP(F29,Справочники!$O$8:$P$25,2,FALSE)&lt;&gt;"Эффект",VLOOKUP(F29,Справочники!$O$8:$P$25,2,FALSE),E29)</f>
        <v>UMV</v>
      </c>
      <c r="K29" s="47" t="s">
        <v>1147</v>
      </c>
      <c r="L29" t="s">
        <v>1173</v>
      </c>
      <c r="N29" s="2" t="s">
        <v>623</v>
      </c>
      <c r="O29" s="2">
        <v>7</v>
      </c>
      <c r="P29" s="2" t="s">
        <v>621</v>
      </c>
      <c r="Q29" s="2">
        <v>34</v>
      </c>
      <c r="S29" s="41">
        <f t="shared" ca="1" si="9"/>
        <v>0</v>
      </c>
      <c r="T29" s="41">
        <f t="shared" ca="1" si="9"/>
        <v>0</v>
      </c>
      <c r="U29" s="41">
        <f t="shared" ca="1" si="9"/>
        <v>0</v>
      </c>
      <c r="V29" s="41">
        <f t="shared" ca="1" si="9"/>
        <v>0</v>
      </c>
      <c r="W29" s="41">
        <f t="shared" ca="1" si="9"/>
        <v>0</v>
      </c>
      <c r="X29" s="41">
        <f t="shared" ca="1" si="9"/>
        <v>7117.7550075490681</v>
      </c>
      <c r="Y29" s="41">
        <f t="shared" ca="1" si="9"/>
        <v>7117.7550075490681</v>
      </c>
      <c r="Z29" s="41">
        <f t="shared" ca="1" si="9"/>
        <v>7117.7550075490681</v>
      </c>
      <c r="AA29" s="41">
        <f t="shared" ca="1" si="9"/>
        <v>7117.7550075490681</v>
      </c>
      <c r="AB29" s="41">
        <f t="shared" ca="1" si="9"/>
        <v>7117.7550075490681</v>
      </c>
      <c r="AC29" s="41">
        <f t="shared" ca="1" si="10"/>
        <v>7117.7550075490681</v>
      </c>
      <c r="AD29" s="41">
        <f t="shared" ca="1" si="10"/>
        <v>7117.7550075490681</v>
      </c>
      <c r="AE29" s="41">
        <f t="shared" ca="1" si="10"/>
        <v>0</v>
      </c>
      <c r="AF29" s="41">
        <f t="shared" ca="1" si="10"/>
        <v>0</v>
      </c>
      <c r="AG29" s="41">
        <f t="shared" ca="1" si="10"/>
        <v>0</v>
      </c>
      <c r="AH29" s="41">
        <f t="shared" ca="1" si="10"/>
        <v>0</v>
      </c>
      <c r="AI29" s="41">
        <f t="shared" ca="1" si="10"/>
        <v>0</v>
      </c>
      <c r="AJ29" s="41">
        <f t="shared" ca="1" si="10"/>
        <v>0</v>
      </c>
      <c r="AK29" s="41">
        <f t="shared" ca="1" si="10"/>
        <v>0</v>
      </c>
      <c r="AL29" s="41">
        <f t="shared" ca="1" si="10"/>
        <v>0</v>
      </c>
      <c r="AM29" s="41">
        <f t="shared" ca="1" si="11"/>
        <v>0</v>
      </c>
      <c r="AN29" s="41">
        <f t="shared" ca="1" si="11"/>
        <v>0</v>
      </c>
      <c r="AO29" s="41">
        <f t="shared" ca="1" si="11"/>
        <v>0</v>
      </c>
      <c r="AP29" s="41">
        <f t="shared" ca="1" si="11"/>
        <v>0</v>
      </c>
      <c r="AQ29" s="41">
        <f t="shared" ca="1" si="11"/>
        <v>0</v>
      </c>
      <c r="AR29" s="41">
        <f t="shared" ca="1" si="11"/>
        <v>0</v>
      </c>
      <c r="AS29" s="41">
        <f t="shared" ca="1" si="11"/>
        <v>0</v>
      </c>
      <c r="AT29" s="41">
        <f t="shared" ca="1" si="11"/>
        <v>0</v>
      </c>
      <c r="AU29" s="41">
        <f t="shared" ca="1" si="11"/>
        <v>0</v>
      </c>
      <c r="AV29" s="41">
        <f t="shared" ca="1" si="11"/>
        <v>0</v>
      </c>
      <c r="AW29" s="41">
        <f t="shared" ca="1" si="11"/>
        <v>0</v>
      </c>
      <c r="AX29" s="41">
        <f t="shared" ca="1" si="11"/>
        <v>0</v>
      </c>
      <c r="AY29" s="41">
        <f t="shared" ca="1" si="11"/>
        <v>0</v>
      </c>
      <c r="AZ29" s="41">
        <f t="shared" ca="1" si="11"/>
        <v>0</v>
      </c>
    </row>
    <row r="31" spans="1:52">
      <c r="U31" s="2"/>
      <c r="V31" s="2"/>
      <c r="W31" s="2"/>
      <c r="X31" s="2"/>
    </row>
  </sheetData>
  <dataConsolidate/>
  <phoneticPr fontId="52" type="noConversion"/>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1000000}">
          <x14:formula1>
            <xm:f>Справочники!$H$2:$H$53</xm:f>
          </x14:formula1>
          <xm:sqref>G2:G89</xm:sqref>
        </x14:dataValidation>
        <x14:dataValidation type="list" allowBlank="1" showInputMessage="1" showErrorMessage="1" xr:uid="{00000000-0002-0000-0100-000002000000}">
          <x14:formula1>
            <xm:f>Справочники!$A$2:$A$5</xm:f>
          </x14:formula1>
          <xm:sqref>E2:E29</xm:sqref>
        </x14:dataValidation>
        <x14:dataValidation type="list" allowBlank="1" showInputMessage="1" showErrorMessage="1" xr:uid="{00000000-0002-0000-0100-000000000000}">
          <x14:formula1>
            <xm:f>OFFSET(Справочники!C$2:C$10,0,Справочники!C2)</xm:f>
          </x14:formula1>
          <xm:sqref>F2:F29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Worksheet____2"/>
  <dimension ref="A1:P287"/>
  <sheetViews>
    <sheetView workbookViewId="0">
      <selection activeCell="G2" sqref="G2"/>
    </sheetView>
    <sheetView tabSelected="1" workbookViewId="1">
      <selection activeCell="G2" sqref="G2"/>
    </sheetView>
  </sheetViews>
  <sheetFormatPr baseColWidth="10" defaultColWidth="11" defaultRowHeight="16"/>
  <cols>
    <col min="1" max="1" width="25.83203125" customWidth="1"/>
    <col min="2" max="2" width="4" customWidth="1"/>
    <col min="3" max="3" width="17.6640625" customWidth="1"/>
    <col min="4" max="4" width="22.1640625" bestFit="1" customWidth="1"/>
    <col min="5" max="5" width="24.83203125" bestFit="1" customWidth="1"/>
    <col min="6" max="6" width="31.1640625" customWidth="1"/>
    <col min="7" max="7" width="19.1640625" customWidth="1"/>
    <col min="9" max="9" width="18.83203125" customWidth="1"/>
    <col min="10" max="10" width="15.1640625" customWidth="1"/>
  </cols>
  <sheetData>
    <row r="1" spans="1:16">
      <c r="A1" s="1" t="s">
        <v>12</v>
      </c>
      <c r="C1" s="1" t="s">
        <v>14</v>
      </c>
      <c r="D1" s="1" t="s">
        <v>3</v>
      </c>
      <c r="E1" s="1" t="s">
        <v>5</v>
      </c>
      <c r="F1" s="1" t="s">
        <v>1188</v>
      </c>
      <c r="G1" s="1" t="s">
        <v>0</v>
      </c>
      <c r="H1" s="1" t="s">
        <v>17</v>
      </c>
      <c r="J1" s="1" t="s">
        <v>1037</v>
      </c>
      <c r="K1" s="1" t="s">
        <v>428</v>
      </c>
    </row>
    <row r="2" spans="1:16">
      <c r="A2" t="s">
        <v>417</v>
      </c>
      <c r="C2" s="2">
        <f>MATCH('Основной лист'!E2,Справочники!A$2:A$100,0)</f>
        <v>4</v>
      </c>
      <c r="D2" t="s">
        <v>210</v>
      </c>
      <c r="E2" t="s">
        <v>210</v>
      </c>
      <c r="F2" t="s">
        <v>210</v>
      </c>
      <c r="G2" t="s">
        <v>436</v>
      </c>
      <c r="H2" t="s">
        <v>18</v>
      </c>
      <c r="J2">
        <v>1</v>
      </c>
      <c r="K2" t="s">
        <v>350</v>
      </c>
    </row>
    <row r="3" spans="1:16">
      <c r="A3" t="s">
        <v>1154</v>
      </c>
      <c r="C3" s="2">
        <f>MATCH('Основной лист'!E3,Справочники!A$2:A$100,0)</f>
        <v>4</v>
      </c>
      <c r="D3" t="s">
        <v>212</v>
      </c>
      <c r="E3" t="s">
        <v>212</v>
      </c>
      <c r="F3" t="s">
        <v>212</v>
      </c>
      <c r="G3" t="s">
        <v>680</v>
      </c>
      <c r="H3" t="s">
        <v>19</v>
      </c>
      <c r="J3">
        <v>0</v>
      </c>
      <c r="K3" t="s">
        <v>949</v>
      </c>
    </row>
    <row r="4" spans="1:16">
      <c r="A4" t="s">
        <v>1190</v>
      </c>
      <c r="C4" s="2">
        <f>MATCH('Основной лист'!E4,Справочники!A$2:A$100,0)</f>
        <v>2</v>
      </c>
      <c r="D4" t="s">
        <v>214</v>
      </c>
      <c r="E4" t="s">
        <v>214</v>
      </c>
      <c r="F4" t="s">
        <v>214</v>
      </c>
      <c r="G4" t="s">
        <v>437</v>
      </c>
      <c r="H4" t="s">
        <v>20</v>
      </c>
    </row>
    <row r="5" spans="1:16">
      <c r="A5" t="s">
        <v>0</v>
      </c>
      <c r="C5" s="2">
        <f>MATCH('Основной лист'!E5,Справочники!A$2:A$100,0)</f>
        <v>2</v>
      </c>
      <c r="D5" t="s">
        <v>216</v>
      </c>
      <c r="E5" t="s">
        <v>216</v>
      </c>
      <c r="F5" t="s">
        <v>216</v>
      </c>
      <c r="G5" t="s">
        <v>691</v>
      </c>
      <c r="H5" t="s">
        <v>21</v>
      </c>
    </row>
    <row r="6" spans="1:16">
      <c r="C6" s="2">
        <f>MATCH('Основной лист'!E6,Справочники!A$2:A$100,0)</f>
        <v>2</v>
      </c>
      <c r="D6" t="s">
        <v>218</v>
      </c>
      <c r="E6" t="s">
        <v>218</v>
      </c>
      <c r="F6" t="s">
        <v>218</v>
      </c>
      <c r="G6" t="s">
        <v>1205</v>
      </c>
      <c r="H6" t="s">
        <v>22</v>
      </c>
    </row>
    <row r="7" spans="1:16">
      <c r="C7" s="2">
        <f>MATCH('Основной лист'!E7,Справочники!A$2:A$100,0)</f>
        <v>2</v>
      </c>
      <c r="D7" t="s">
        <v>220</v>
      </c>
      <c r="E7" t="s">
        <v>220</v>
      </c>
      <c r="F7" t="s">
        <v>220</v>
      </c>
      <c r="G7" t="s">
        <v>1206</v>
      </c>
      <c r="H7" t="s">
        <v>23</v>
      </c>
    </row>
    <row r="8" spans="1:16">
      <c r="C8" s="2">
        <f>MATCH('Основной лист'!E8,Справочники!A$2:A$100,0)</f>
        <v>2</v>
      </c>
      <c r="D8" t="s">
        <v>222</v>
      </c>
      <c r="E8" t="s">
        <v>222</v>
      </c>
      <c r="F8" t="s">
        <v>222</v>
      </c>
      <c r="H8" t="s">
        <v>24</v>
      </c>
      <c r="O8" t="s">
        <v>436</v>
      </c>
      <c r="P8" t="s">
        <v>7</v>
      </c>
    </row>
    <row r="9" spans="1:16">
      <c r="C9" s="2">
        <f>MATCH('Основной лист'!E9,Справочники!A$2:A$100,0)</f>
        <v>2</v>
      </c>
      <c r="D9" t="s">
        <v>6</v>
      </c>
      <c r="E9" t="s">
        <v>6</v>
      </c>
      <c r="F9" t="s">
        <v>6</v>
      </c>
      <c r="H9" t="s">
        <v>25</v>
      </c>
      <c r="O9" t="s">
        <v>680</v>
      </c>
      <c r="P9" t="s">
        <v>7</v>
      </c>
    </row>
    <row r="10" spans="1:16">
      <c r="C10" s="2">
        <f>MATCH('Основной лист'!E10,Справочники!A$2:A$100,0)</f>
        <v>2</v>
      </c>
      <c r="H10" t="s">
        <v>26</v>
      </c>
      <c r="O10" t="s">
        <v>437</v>
      </c>
      <c r="P10" t="s">
        <v>8</v>
      </c>
    </row>
    <row r="11" spans="1:16">
      <c r="C11" s="2">
        <f>MATCH('Основной лист'!E11,Справочники!A$2:A$100,0)</f>
        <v>2</v>
      </c>
      <c r="H11" t="s">
        <v>27</v>
      </c>
      <c r="O11" t="s">
        <v>691</v>
      </c>
      <c r="P11" t="s">
        <v>1208</v>
      </c>
    </row>
    <row r="12" spans="1:16">
      <c r="C12" s="2">
        <f>MATCH('Основной лист'!E12,Справочники!A$2:A$100,0)</f>
        <v>2</v>
      </c>
      <c r="H12" t="s">
        <v>28</v>
      </c>
      <c r="O12" t="s">
        <v>1205</v>
      </c>
      <c r="P12" t="s">
        <v>1209</v>
      </c>
    </row>
    <row r="13" spans="1:16">
      <c r="C13" s="2">
        <f>MATCH('Основной лист'!E13,Справочники!A$2:A$100,0)</f>
        <v>2</v>
      </c>
      <c r="H13" t="s">
        <v>29</v>
      </c>
      <c r="O13" t="s">
        <v>1206</v>
      </c>
      <c r="P13" t="s">
        <v>8</v>
      </c>
    </row>
    <row r="14" spans="1:16">
      <c r="C14" s="2">
        <f>MATCH('Основной лист'!E14,Справочники!A$2:A$100,0)</f>
        <v>2</v>
      </c>
      <c r="H14" t="s">
        <v>30</v>
      </c>
      <c r="O14" t="s">
        <v>210</v>
      </c>
      <c r="P14" t="s">
        <v>722</v>
      </c>
    </row>
    <row r="15" spans="1:16">
      <c r="C15" s="2">
        <f>MATCH('Основной лист'!E15,Справочники!A$2:A$100,0)</f>
        <v>2</v>
      </c>
      <c r="H15" t="s">
        <v>31</v>
      </c>
      <c r="O15" t="s">
        <v>212</v>
      </c>
      <c r="P15" t="s">
        <v>722</v>
      </c>
    </row>
    <row r="16" spans="1:16">
      <c r="C16" s="2">
        <f>MATCH('Основной лист'!E16,Справочники!A$2:A$100,0)</f>
        <v>2</v>
      </c>
      <c r="H16" t="s">
        <v>32</v>
      </c>
      <c r="O16" t="s">
        <v>214</v>
      </c>
      <c r="P16" t="s">
        <v>722</v>
      </c>
    </row>
    <row r="17" spans="3:16">
      <c r="C17" s="2">
        <f>MATCH('Основной лист'!E17,Справочники!A$2:A$100,0)</f>
        <v>4</v>
      </c>
      <c r="H17" t="s">
        <v>33</v>
      </c>
      <c r="O17" t="s">
        <v>216</v>
      </c>
      <c r="P17" t="s">
        <v>722</v>
      </c>
    </row>
    <row r="18" spans="3:16">
      <c r="C18" s="2">
        <f>MATCH('Основной лист'!E18,Справочники!A$2:A$100,0)</f>
        <v>4</v>
      </c>
      <c r="H18" t="s">
        <v>34</v>
      </c>
      <c r="O18" t="s">
        <v>218</v>
      </c>
      <c r="P18" t="s">
        <v>722</v>
      </c>
    </row>
    <row r="19" spans="3:16">
      <c r="C19" s="2">
        <f>MATCH('Основной лист'!E19,Справочники!A$2:A$100,0)</f>
        <v>2</v>
      </c>
      <c r="H19" t="s">
        <v>35</v>
      </c>
      <c r="O19" t="s">
        <v>220</v>
      </c>
      <c r="P19" t="s">
        <v>722</v>
      </c>
    </row>
    <row r="20" spans="3:16">
      <c r="C20" s="2">
        <f>MATCH('Основной лист'!E20,Справочники!A$2:A$100,0)</f>
        <v>2</v>
      </c>
      <c r="H20" t="s">
        <v>36</v>
      </c>
      <c r="O20" t="s">
        <v>222</v>
      </c>
      <c r="P20" t="s">
        <v>722</v>
      </c>
    </row>
    <row r="21" spans="3:16">
      <c r="C21" s="2">
        <f>MATCH('Основной лист'!E21,Справочники!A$2:A$100,0)</f>
        <v>3</v>
      </c>
      <c r="H21" t="s">
        <v>37</v>
      </c>
      <c r="O21" t="s">
        <v>6</v>
      </c>
      <c r="P21" t="s">
        <v>722</v>
      </c>
    </row>
    <row r="22" spans="3:16">
      <c r="C22" s="2">
        <f>MATCH('Основной лист'!E22,Справочники!A$2:A$100,0)</f>
        <v>4</v>
      </c>
      <c r="H22" t="s">
        <v>38</v>
      </c>
    </row>
    <row r="23" spans="3:16">
      <c r="C23" s="2">
        <f>MATCH('Основной лист'!E23,Справочники!A$2:A$100,0)</f>
        <v>4</v>
      </c>
      <c r="H23" t="s">
        <v>39</v>
      </c>
    </row>
    <row r="24" spans="3:16">
      <c r="C24" s="2">
        <f>MATCH('Основной лист'!E24,Справочники!A$2:A$100,0)</f>
        <v>4</v>
      </c>
      <c r="H24" t="s">
        <v>40</v>
      </c>
    </row>
    <row r="25" spans="3:16">
      <c r="C25" s="2">
        <f>MATCH('Основной лист'!E25,Справочники!A$2:A$100,0)</f>
        <v>4</v>
      </c>
      <c r="H25" t="s">
        <v>41</v>
      </c>
    </row>
    <row r="26" spans="3:16">
      <c r="C26" s="2">
        <f>MATCH('Основной лист'!E26,Справочники!A$2:A$100,0)</f>
        <v>4</v>
      </c>
      <c r="H26" t="s">
        <v>42</v>
      </c>
    </row>
    <row r="27" spans="3:16">
      <c r="C27" s="2">
        <f>MATCH('Основной лист'!E27,Справочники!A$2:A$100,0)</f>
        <v>4</v>
      </c>
      <c r="H27" t="s">
        <v>43</v>
      </c>
    </row>
    <row r="28" spans="3:16">
      <c r="C28" s="2">
        <f>MATCH('Основной лист'!E28,Справочники!A$2:A$100,0)</f>
        <v>2</v>
      </c>
      <c r="H28" t="s">
        <v>44</v>
      </c>
    </row>
    <row r="29" spans="3:16">
      <c r="C29" s="2">
        <f>MATCH('Основной лист'!E29,Справочники!A$2:A$100,0)</f>
        <v>2</v>
      </c>
      <c r="H29" t="s">
        <v>45</v>
      </c>
    </row>
    <row r="30" spans="3:16">
      <c r="C30" s="2" t="e">
        <f>MATCH('Основной лист'!E30,Справочники!A$2:A$100,0)</f>
        <v>#N/A</v>
      </c>
      <c r="H30" t="s">
        <v>46</v>
      </c>
    </row>
    <row r="31" spans="3:16">
      <c r="C31" s="2" t="e">
        <f>MATCH('Основной лист'!E31,Справочники!A$2:A$100,0)</f>
        <v>#N/A</v>
      </c>
      <c r="H31" t="s">
        <v>47</v>
      </c>
    </row>
    <row r="32" spans="3:16">
      <c r="C32" s="2" t="e">
        <f>MATCH('Основной лист'!E32,Справочники!A$2:A$100,0)</f>
        <v>#N/A</v>
      </c>
      <c r="H32" t="s">
        <v>48</v>
      </c>
    </row>
    <row r="33" spans="3:8">
      <c r="C33" s="2" t="e">
        <f>MATCH('Основной лист'!E33,Справочники!A$2:A$100,0)</f>
        <v>#N/A</v>
      </c>
      <c r="H33" t="s">
        <v>49</v>
      </c>
    </row>
    <row r="34" spans="3:8">
      <c r="C34" s="2" t="e">
        <f>MATCH('Основной лист'!E34,Справочники!A$2:A$100,0)</f>
        <v>#N/A</v>
      </c>
      <c r="H34" t="s">
        <v>50</v>
      </c>
    </row>
    <row r="35" spans="3:8">
      <c r="C35" s="2" t="e">
        <f>MATCH('Основной лист'!E35,Справочники!A$2:A$100,0)</f>
        <v>#N/A</v>
      </c>
      <c r="H35" t="s">
        <v>51</v>
      </c>
    </row>
    <row r="36" spans="3:8">
      <c r="C36" s="2" t="e">
        <f>MATCH('Основной лист'!E36,Справочники!A$2:A$100,0)</f>
        <v>#N/A</v>
      </c>
      <c r="H36" t="s">
        <v>52</v>
      </c>
    </row>
    <row r="37" spans="3:8">
      <c r="C37" s="2" t="e">
        <f>MATCH('Основной лист'!E37,Справочники!A$2:A$100,0)</f>
        <v>#N/A</v>
      </c>
      <c r="H37" t="s">
        <v>53</v>
      </c>
    </row>
    <row r="38" spans="3:8">
      <c r="C38" s="2" t="e">
        <f>MATCH('Основной лист'!E38,Справочники!A$2:A$100,0)</f>
        <v>#N/A</v>
      </c>
      <c r="H38" t="s">
        <v>54</v>
      </c>
    </row>
    <row r="39" spans="3:8">
      <c r="C39" s="2" t="e">
        <f>MATCH('Основной лист'!E39,Справочники!A$2:A$100,0)</f>
        <v>#N/A</v>
      </c>
      <c r="H39" t="s">
        <v>55</v>
      </c>
    </row>
    <row r="40" spans="3:8">
      <c r="C40" s="2" t="e">
        <f>MATCH('Основной лист'!E40,Справочники!A$2:A$100,0)</f>
        <v>#N/A</v>
      </c>
      <c r="H40" t="s">
        <v>56</v>
      </c>
    </row>
    <row r="41" spans="3:8">
      <c r="C41" s="2" t="e">
        <f>MATCH('Основной лист'!E41,Справочники!A$2:A$100,0)</f>
        <v>#N/A</v>
      </c>
      <c r="H41" t="s">
        <v>57</v>
      </c>
    </row>
    <row r="42" spans="3:8">
      <c r="C42" s="2" t="e">
        <f>MATCH('Основной лист'!E42,Справочники!A$2:A$100,0)</f>
        <v>#N/A</v>
      </c>
      <c r="H42" t="s">
        <v>58</v>
      </c>
    </row>
    <row r="43" spans="3:8">
      <c r="C43" s="2" t="e">
        <f>MATCH('Основной лист'!E43,Справочники!A$2:A$100,0)</f>
        <v>#N/A</v>
      </c>
      <c r="H43" t="s">
        <v>59</v>
      </c>
    </row>
    <row r="44" spans="3:8">
      <c r="C44" s="2" t="e">
        <f>MATCH('Основной лист'!E44,Справочники!A$2:A$100,0)</f>
        <v>#N/A</v>
      </c>
      <c r="H44" t="s">
        <v>60</v>
      </c>
    </row>
    <row r="45" spans="3:8">
      <c r="C45" s="2" t="e">
        <f>MATCH('Основной лист'!E45,Справочники!A$2:A$100,0)</f>
        <v>#N/A</v>
      </c>
      <c r="H45" t="s">
        <v>61</v>
      </c>
    </row>
    <row r="46" spans="3:8">
      <c r="C46" s="2" t="e">
        <f>MATCH('Основной лист'!E46,Справочники!A$2:A$100,0)</f>
        <v>#N/A</v>
      </c>
      <c r="H46" t="s">
        <v>62</v>
      </c>
    </row>
    <row r="47" spans="3:8">
      <c r="C47" s="2" t="e">
        <f>MATCH('Основной лист'!E47,Справочники!A$2:A$100,0)</f>
        <v>#N/A</v>
      </c>
      <c r="H47" t="s">
        <v>63</v>
      </c>
    </row>
    <row r="48" spans="3:8">
      <c r="C48" s="2" t="e">
        <f>MATCH('Основной лист'!E48,Справочники!A$2:A$100,0)</f>
        <v>#N/A</v>
      </c>
      <c r="H48" t="s">
        <v>64</v>
      </c>
    </row>
    <row r="49" spans="3:8">
      <c r="C49" s="2" t="e">
        <f>MATCH('Основной лист'!E49,Справочники!A$2:A$100,0)</f>
        <v>#N/A</v>
      </c>
      <c r="H49" t="s">
        <v>65</v>
      </c>
    </row>
    <row r="50" spans="3:8">
      <c r="C50" s="2" t="e">
        <f>MATCH('Основной лист'!E50,Справочники!A$2:A$100,0)</f>
        <v>#N/A</v>
      </c>
      <c r="H50" t="s">
        <v>66</v>
      </c>
    </row>
    <row r="51" spans="3:8">
      <c r="C51" s="2" t="e">
        <f>MATCH('Основной лист'!E51,Справочники!A$2:A$100,0)</f>
        <v>#N/A</v>
      </c>
      <c r="H51" t="s">
        <v>67</v>
      </c>
    </row>
    <row r="52" spans="3:8">
      <c r="C52" s="2" t="e">
        <f>MATCH('Основной лист'!E52,Справочники!A$2:A$100,0)</f>
        <v>#N/A</v>
      </c>
      <c r="H52" t="s">
        <v>68</v>
      </c>
    </row>
    <row r="53" spans="3:8">
      <c r="C53" s="2" t="e">
        <f>MATCH('Основной лист'!E53,Справочники!A$2:A$100,0)</f>
        <v>#N/A</v>
      </c>
      <c r="H53" t="s">
        <v>69</v>
      </c>
    </row>
    <row r="54" spans="3:8">
      <c r="C54" s="2" t="e">
        <f>MATCH('Основной лист'!E54,Справочники!A$2:A$100,0)</f>
        <v>#N/A</v>
      </c>
      <c r="H54" t="s">
        <v>464</v>
      </c>
    </row>
    <row r="55" spans="3:8">
      <c r="C55" s="2" t="e">
        <f>MATCH('Основной лист'!E55,Справочники!A$2:A$100,0)</f>
        <v>#N/A</v>
      </c>
    </row>
    <row r="56" spans="3:8">
      <c r="C56" s="2" t="e">
        <f>MATCH('Основной лист'!E56,Справочники!A$2:A$100,0)</f>
        <v>#N/A</v>
      </c>
    </row>
    <row r="57" spans="3:8">
      <c r="C57" s="2" t="e">
        <f>MATCH('Основной лист'!E57,Справочники!A$2:A$100,0)</f>
        <v>#N/A</v>
      </c>
    </row>
    <row r="58" spans="3:8">
      <c r="C58" s="2" t="e">
        <f>MATCH('Основной лист'!E58,Справочники!A$2:A$100,0)</f>
        <v>#N/A</v>
      </c>
    </row>
    <row r="59" spans="3:8">
      <c r="C59" s="2" t="e">
        <f>MATCH('Основной лист'!E59,Справочники!A$2:A$100,0)</f>
        <v>#N/A</v>
      </c>
    </row>
    <row r="60" spans="3:8">
      <c r="C60" s="2" t="e">
        <f>MATCH('Основной лист'!E60,Справочники!A$2:A$100,0)</f>
        <v>#N/A</v>
      </c>
    </row>
    <row r="61" spans="3:8">
      <c r="C61" s="2" t="e">
        <f>MATCH('Основной лист'!E61,Справочники!A$2:A$100,0)</f>
        <v>#N/A</v>
      </c>
    </row>
    <row r="62" spans="3:8">
      <c r="C62" s="2" t="e">
        <f>MATCH('Основной лист'!E62,Справочники!A$2:A$100,0)</f>
        <v>#N/A</v>
      </c>
    </row>
    <row r="63" spans="3:8">
      <c r="C63" s="2" t="e">
        <f>MATCH('Основной лист'!E63,Справочники!A$2:A$100,0)</f>
        <v>#N/A</v>
      </c>
    </row>
    <row r="64" spans="3:8">
      <c r="C64" s="2" t="e">
        <f>MATCH('Основной лист'!E64,Справочники!A$2:A$100,0)</f>
        <v>#N/A</v>
      </c>
    </row>
    <row r="65" spans="3:3">
      <c r="C65" s="2" t="e">
        <f>MATCH('Основной лист'!E65,Справочники!A$2:A$100,0)</f>
        <v>#N/A</v>
      </c>
    </row>
    <row r="66" spans="3:3">
      <c r="C66" s="2" t="e">
        <f>MATCH('Основной лист'!E66,Справочники!A$2:A$100,0)</f>
        <v>#N/A</v>
      </c>
    </row>
    <row r="67" spans="3:3">
      <c r="C67" s="2" t="e">
        <f>MATCH('Основной лист'!E67,Справочники!A$2:A$100,0)</f>
        <v>#N/A</v>
      </c>
    </row>
    <row r="68" spans="3:3">
      <c r="C68" s="2" t="e">
        <f>MATCH('Основной лист'!E68,Справочники!A$2:A$100,0)</f>
        <v>#N/A</v>
      </c>
    </row>
    <row r="69" spans="3:3">
      <c r="C69" s="2" t="e">
        <f>MATCH('Основной лист'!E69,Справочники!A$2:A$100,0)</f>
        <v>#N/A</v>
      </c>
    </row>
    <row r="70" spans="3:3">
      <c r="C70" s="2" t="e">
        <f>MATCH('Основной лист'!E70,Справочники!A$2:A$100,0)</f>
        <v>#N/A</v>
      </c>
    </row>
    <row r="71" spans="3:3">
      <c r="C71" s="2" t="e">
        <f>MATCH('Основной лист'!E71,Справочники!A$2:A$100,0)</f>
        <v>#N/A</v>
      </c>
    </row>
    <row r="72" spans="3:3">
      <c r="C72" s="2" t="e">
        <f>MATCH('Основной лист'!E72,Справочники!A$2:A$100,0)</f>
        <v>#N/A</v>
      </c>
    </row>
    <row r="73" spans="3:3">
      <c r="C73" s="2" t="e">
        <f>MATCH('Основной лист'!E73,Справочники!A$2:A$100,0)</f>
        <v>#N/A</v>
      </c>
    </row>
    <row r="74" spans="3:3">
      <c r="C74" s="2" t="e">
        <f>MATCH('Основной лист'!E74,Справочники!A$2:A$100,0)</f>
        <v>#N/A</v>
      </c>
    </row>
    <row r="75" spans="3:3">
      <c r="C75" s="2" t="e">
        <f>MATCH('Основной лист'!E75,Справочники!A$2:A$100,0)</f>
        <v>#N/A</v>
      </c>
    </row>
    <row r="76" spans="3:3">
      <c r="C76" s="2" t="e">
        <f>MATCH('Основной лист'!E76,Справочники!A$2:A$100,0)</f>
        <v>#N/A</v>
      </c>
    </row>
    <row r="77" spans="3:3">
      <c r="C77" s="2" t="e">
        <f>MATCH('Основной лист'!E77,Справочники!A$2:A$100,0)</f>
        <v>#N/A</v>
      </c>
    </row>
    <row r="78" spans="3:3">
      <c r="C78" s="2" t="e">
        <f>MATCH('Основной лист'!E78,Справочники!A$2:A$100,0)</f>
        <v>#N/A</v>
      </c>
    </row>
    <row r="79" spans="3:3">
      <c r="C79" s="2" t="e">
        <f>MATCH('Основной лист'!E79,Справочники!A$2:A$100,0)</f>
        <v>#N/A</v>
      </c>
    </row>
    <row r="80" spans="3:3">
      <c r="C80" s="2" t="e">
        <f>MATCH('Основной лист'!E80,Справочники!A$2:A$100,0)</f>
        <v>#N/A</v>
      </c>
    </row>
    <row r="81" spans="3:3">
      <c r="C81" s="2" t="e">
        <f>MATCH('Основной лист'!E81,Справочники!A$2:A$100,0)</f>
        <v>#N/A</v>
      </c>
    </row>
    <row r="82" spans="3:3">
      <c r="C82" s="2" t="e">
        <f>MATCH('Основной лист'!E82,Справочники!A$2:A$100,0)</f>
        <v>#N/A</v>
      </c>
    </row>
    <row r="83" spans="3:3">
      <c r="C83" s="2" t="e">
        <f>MATCH('Основной лист'!E83,Справочники!A$2:A$100,0)</f>
        <v>#N/A</v>
      </c>
    </row>
    <row r="84" spans="3:3">
      <c r="C84" s="2" t="e">
        <f>MATCH('Основной лист'!E84,Справочники!A$2:A$100,0)</f>
        <v>#N/A</v>
      </c>
    </row>
    <row r="85" spans="3:3">
      <c r="C85" s="2" t="e">
        <f>MATCH('Основной лист'!E85,Справочники!A$2:A$100,0)</f>
        <v>#N/A</v>
      </c>
    </row>
    <row r="86" spans="3:3">
      <c r="C86" s="2" t="e">
        <f>MATCH('Основной лист'!E86,Справочники!A$2:A$100,0)</f>
        <v>#N/A</v>
      </c>
    </row>
    <row r="87" spans="3:3">
      <c r="C87" s="2" t="e">
        <f>MATCH('Основной лист'!E87,Справочники!A$2:A$100,0)</f>
        <v>#N/A</v>
      </c>
    </row>
    <row r="88" spans="3:3">
      <c r="C88" s="2" t="e">
        <f>MATCH('Основной лист'!E88,Справочники!A$2:A$100,0)</f>
        <v>#N/A</v>
      </c>
    </row>
    <row r="89" spans="3:3">
      <c r="C89" s="2" t="e">
        <f>MATCH('Основной лист'!E89,Справочники!A$2:A$100,0)</f>
        <v>#N/A</v>
      </c>
    </row>
    <row r="90" spans="3:3">
      <c r="C90" s="2" t="e">
        <f>MATCH('Основной лист'!E90,Справочники!A$2:A$100,0)</f>
        <v>#N/A</v>
      </c>
    </row>
    <row r="91" spans="3:3">
      <c r="C91" s="2" t="e">
        <f>MATCH('Основной лист'!E91,Справочники!A$2:A$100,0)</f>
        <v>#N/A</v>
      </c>
    </row>
    <row r="92" spans="3:3">
      <c r="C92" s="2" t="e">
        <f>MATCH('Основной лист'!E92,Справочники!A$2:A$100,0)</f>
        <v>#N/A</v>
      </c>
    </row>
    <row r="93" spans="3:3">
      <c r="C93" s="2" t="e">
        <f>MATCH('Основной лист'!E93,Справочники!A$2:A$100,0)</f>
        <v>#N/A</v>
      </c>
    </row>
    <row r="94" spans="3:3">
      <c r="C94" s="2" t="e">
        <f>MATCH('Основной лист'!E94,Справочники!A$2:A$100,0)</f>
        <v>#N/A</v>
      </c>
    </row>
    <row r="95" spans="3:3">
      <c r="C95" s="2" t="e">
        <f>MATCH('Основной лист'!E95,Справочники!A$2:A$100,0)</f>
        <v>#N/A</v>
      </c>
    </row>
    <row r="96" spans="3:3">
      <c r="C96" s="2" t="e">
        <f>MATCH('Основной лист'!E96,Справочники!A$2:A$100,0)</f>
        <v>#N/A</v>
      </c>
    </row>
    <row r="97" spans="3:3">
      <c r="C97" s="2" t="e">
        <f>MATCH('Основной лист'!E97,Справочники!A$2:A$100,0)</f>
        <v>#N/A</v>
      </c>
    </row>
    <row r="98" spans="3:3">
      <c r="C98" s="2" t="e">
        <f>MATCH('Основной лист'!E98,Справочники!A$2:A$100,0)</f>
        <v>#N/A</v>
      </c>
    </row>
    <row r="99" spans="3:3">
      <c r="C99" s="2" t="e">
        <f>MATCH('Основной лист'!E99,Справочники!A$2:A$100,0)</f>
        <v>#N/A</v>
      </c>
    </row>
    <row r="100" spans="3:3">
      <c r="C100" s="2" t="e">
        <f>MATCH('Основной лист'!E100,Справочники!A$2:A$100,0)</f>
        <v>#N/A</v>
      </c>
    </row>
    <row r="101" spans="3:3">
      <c r="C101" s="2" t="e">
        <f>MATCH('Основной лист'!E101,Справочники!A$2:A$100,0)</f>
        <v>#N/A</v>
      </c>
    </row>
    <row r="102" spans="3:3">
      <c r="C102" s="2" t="e">
        <f>MATCH('Основной лист'!E102,Справочники!A$2:A$100,0)</f>
        <v>#N/A</v>
      </c>
    </row>
    <row r="103" spans="3:3">
      <c r="C103" s="2" t="e">
        <f>MATCH('Основной лист'!E103,Справочники!A$2:A$100,0)</f>
        <v>#N/A</v>
      </c>
    </row>
    <row r="104" spans="3:3">
      <c r="C104" s="2" t="e">
        <f>MATCH('Основной лист'!E104,Справочники!A$2:A$100,0)</f>
        <v>#N/A</v>
      </c>
    </row>
    <row r="105" spans="3:3">
      <c r="C105" s="2" t="e">
        <f>MATCH('Основной лист'!E105,Справочники!A$2:A$100,0)</f>
        <v>#N/A</v>
      </c>
    </row>
    <row r="106" spans="3:3">
      <c r="C106" s="2" t="e">
        <f>MATCH('Основной лист'!E106,Справочники!A$2:A$100,0)</f>
        <v>#N/A</v>
      </c>
    </row>
    <row r="107" spans="3:3">
      <c r="C107" s="2" t="e">
        <f>MATCH('Основной лист'!E107,Справочники!A$2:A$100,0)</f>
        <v>#N/A</v>
      </c>
    </row>
    <row r="108" spans="3:3">
      <c r="C108" s="2" t="e">
        <f>MATCH('Основной лист'!E108,Справочники!A$2:A$100,0)</f>
        <v>#N/A</v>
      </c>
    </row>
    <row r="109" spans="3:3">
      <c r="C109" s="2" t="e">
        <f>MATCH('Основной лист'!E109,Справочники!A$2:A$100,0)</f>
        <v>#N/A</v>
      </c>
    </row>
    <row r="110" spans="3:3">
      <c r="C110" s="2" t="e">
        <f>MATCH('Основной лист'!E110,Справочники!A$2:A$100,0)</f>
        <v>#N/A</v>
      </c>
    </row>
    <row r="111" spans="3:3">
      <c r="C111" s="2" t="e">
        <f>MATCH('Основной лист'!E111,Справочники!A$2:A$100,0)</f>
        <v>#N/A</v>
      </c>
    </row>
    <row r="112" spans="3:3">
      <c r="C112" s="2" t="e">
        <f>MATCH('Основной лист'!E112,Справочники!A$2:A$100,0)</f>
        <v>#N/A</v>
      </c>
    </row>
    <row r="113" spans="3:3">
      <c r="C113" s="2" t="e">
        <f>MATCH('Основной лист'!E113,Справочники!A$2:A$100,0)</f>
        <v>#N/A</v>
      </c>
    </row>
    <row r="114" spans="3:3">
      <c r="C114" s="2" t="e">
        <f>MATCH('Основной лист'!E114,Справочники!A$2:A$100,0)</f>
        <v>#N/A</v>
      </c>
    </row>
    <row r="115" spans="3:3">
      <c r="C115" s="2" t="e">
        <f>MATCH('Основной лист'!E115,Справочники!A$2:A$100,0)</f>
        <v>#N/A</v>
      </c>
    </row>
    <row r="116" spans="3:3">
      <c r="C116" s="2" t="e">
        <f>MATCH('Основной лист'!E116,Справочники!A$2:A$100,0)</f>
        <v>#N/A</v>
      </c>
    </row>
    <row r="117" spans="3:3">
      <c r="C117" s="2" t="e">
        <f>MATCH('Основной лист'!E117,Справочники!A$2:A$100,0)</f>
        <v>#N/A</v>
      </c>
    </row>
    <row r="118" spans="3:3">
      <c r="C118" s="2" t="e">
        <f>MATCH('Основной лист'!E118,Справочники!A$2:A$100,0)</f>
        <v>#N/A</v>
      </c>
    </row>
    <row r="119" spans="3:3">
      <c r="C119" s="2" t="e">
        <f>MATCH('Основной лист'!E119,Справочники!A$2:A$100,0)</f>
        <v>#N/A</v>
      </c>
    </row>
    <row r="120" spans="3:3">
      <c r="C120" s="2" t="e">
        <f>MATCH('Основной лист'!E120,Справочники!A$2:A$100,0)</f>
        <v>#N/A</v>
      </c>
    </row>
    <row r="121" spans="3:3">
      <c r="C121" s="2" t="e">
        <f>MATCH('Основной лист'!E121,Справочники!A$2:A$100,0)</f>
        <v>#N/A</v>
      </c>
    </row>
    <row r="122" spans="3:3">
      <c r="C122" s="2" t="e">
        <f>MATCH('Основной лист'!E122,Справочники!A$2:A$100,0)</f>
        <v>#N/A</v>
      </c>
    </row>
    <row r="123" spans="3:3">
      <c r="C123" s="2" t="e">
        <f>MATCH('Основной лист'!E123,Справочники!A$2:A$100,0)</f>
        <v>#N/A</v>
      </c>
    </row>
    <row r="124" spans="3:3">
      <c r="C124" s="2" t="e">
        <f>MATCH('Основной лист'!E124,Справочники!A$2:A$100,0)</f>
        <v>#N/A</v>
      </c>
    </row>
    <row r="125" spans="3:3">
      <c r="C125" s="2" t="e">
        <f>MATCH('Основной лист'!E125,Справочники!A$2:A$100,0)</f>
        <v>#N/A</v>
      </c>
    </row>
    <row r="126" spans="3:3">
      <c r="C126" s="2" t="e">
        <f>MATCH('Основной лист'!E126,Справочники!A$2:A$100,0)</f>
        <v>#N/A</v>
      </c>
    </row>
    <row r="127" spans="3:3">
      <c r="C127" s="2" t="e">
        <f>MATCH('Основной лист'!E127,Справочники!A$2:A$100,0)</f>
        <v>#N/A</v>
      </c>
    </row>
    <row r="128" spans="3:3">
      <c r="C128" s="2" t="e">
        <f>MATCH('Основной лист'!E128,Справочники!A$2:A$100,0)</f>
        <v>#N/A</v>
      </c>
    </row>
    <row r="129" spans="3:3">
      <c r="C129" s="2" t="e">
        <f>MATCH('Основной лист'!E129,Справочники!A$2:A$100,0)</f>
        <v>#N/A</v>
      </c>
    </row>
    <row r="130" spans="3:3">
      <c r="C130" s="2" t="e">
        <f>MATCH('Основной лист'!E130,Справочники!A$2:A$100,0)</f>
        <v>#N/A</v>
      </c>
    </row>
    <row r="131" spans="3:3">
      <c r="C131" s="2" t="e">
        <f>MATCH('Основной лист'!E131,Справочники!A$2:A$100,0)</f>
        <v>#N/A</v>
      </c>
    </row>
    <row r="132" spans="3:3">
      <c r="C132" s="2" t="e">
        <f>MATCH('Основной лист'!E132,Справочники!A$2:A$100,0)</f>
        <v>#N/A</v>
      </c>
    </row>
    <row r="133" spans="3:3">
      <c r="C133" s="2" t="e">
        <f>MATCH('Основной лист'!E133,Справочники!A$2:A$100,0)</f>
        <v>#N/A</v>
      </c>
    </row>
    <row r="134" spans="3:3">
      <c r="C134" s="2" t="e">
        <f>MATCH('Основной лист'!E134,Справочники!A$2:A$100,0)</f>
        <v>#N/A</v>
      </c>
    </row>
    <row r="135" spans="3:3">
      <c r="C135" s="2" t="e">
        <f>MATCH('Основной лист'!E135,Справочники!A$2:A$100,0)</f>
        <v>#N/A</v>
      </c>
    </row>
    <row r="136" spans="3:3">
      <c r="C136" s="2" t="e">
        <f>MATCH('Основной лист'!E136,Справочники!A$2:A$100,0)</f>
        <v>#N/A</v>
      </c>
    </row>
    <row r="137" spans="3:3">
      <c r="C137" s="2" t="e">
        <f>MATCH('Основной лист'!E137,Справочники!A$2:A$100,0)</f>
        <v>#N/A</v>
      </c>
    </row>
    <row r="138" spans="3:3">
      <c r="C138" s="2" t="e">
        <f>MATCH('Основной лист'!E138,Справочники!A$2:A$100,0)</f>
        <v>#N/A</v>
      </c>
    </row>
    <row r="139" spans="3:3">
      <c r="C139" s="2" t="e">
        <f>MATCH('Основной лист'!E139,Справочники!A$2:A$100,0)</f>
        <v>#N/A</v>
      </c>
    </row>
    <row r="140" spans="3:3">
      <c r="C140" s="2" t="e">
        <f>MATCH('Основной лист'!E140,Справочники!A$2:A$100,0)</f>
        <v>#N/A</v>
      </c>
    </row>
    <row r="141" spans="3:3">
      <c r="C141" s="2" t="e">
        <f>MATCH('Основной лист'!E141,Справочники!A$2:A$100,0)</f>
        <v>#N/A</v>
      </c>
    </row>
    <row r="142" spans="3:3">
      <c r="C142" s="2" t="e">
        <f>MATCH('Основной лист'!E142,Справочники!A$2:A$100,0)</f>
        <v>#N/A</v>
      </c>
    </row>
    <row r="143" spans="3:3">
      <c r="C143" s="2" t="e">
        <f>MATCH('Основной лист'!E143,Справочники!A$2:A$100,0)</f>
        <v>#N/A</v>
      </c>
    </row>
    <row r="144" spans="3:3">
      <c r="C144" s="2" t="e">
        <f>MATCH('Основной лист'!E144,Справочники!A$2:A$100,0)</f>
        <v>#N/A</v>
      </c>
    </row>
    <row r="145" spans="3:3">
      <c r="C145" s="2" t="e">
        <f>MATCH('Основной лист'!E145,Справочники!A$2:A$100,0)</f>
        <v>#N/A</v>
      </c>
    </row>
    <row r="146" spans="3:3">
      <c r="C146" s="2" t="e">
        <f>MATCH('Основной лист'!E146,Справочники!A$2:A$100,0)</f>
        <v>#N/A</v>
      </c>
    </row>
    <row r="147" spans="3:3">
      <c r="C147" s="2" t="e">
        <f>MATCH('Основной лист'!E147,Справочники!A$2:A$100,0)</f>
        <v>#N/A</v>
      </c>
    </row>
    <row r="148" spans="3:3">
      <c r="C148" s="2" t="e">
        <f>MATCH('Основной лист'!E148,Справочники!A$2:A$100,0)</f>
        <v>#N/A</v>
      </c>
    </row>
    <row r="149" spans="3:3">
      <c r="C149" s="2" t="e">
        <f>MATCH('Основной лист'!E149,Справочники!A$2:A$100,0)</f>
        <v>#N/A</v>
      </c>
    </row>
    <row r="150" spans="3:3">
      <c r="C150" s="2" t="e">
        <f>MATCH('Основной лист'!E150,Справочники!A$2:A$100,0)</f>
        <v>#N/A</v>
      </c>
    </row>
    <row r="151" spans="3:3">
      <c r="C151" s="2" t="e">
        <f>MATCH('Основной лист'!E151,Справочники!A$2:A$100,0)</f>
        <v>#N/A</v>
      </c>
    </row>
    <row r="152" spans="3:3">
      <c r="C152" s="2" t="e">
        <f>MATCH('Основной лист'!E152,Справочники!A$2:A$100,0)</f>
        <v>#N/A</v>
      </c>
    </row>
    <row r="153" spans="3:3">
      <c r="C153" s="2" t="e">
        <f>MATCH('Основной лист'!E153,Справочники!A$2:A$100,0)</f>
        <v>#N/A</v>
      </c>
    </row>
    <row r="154" spans="3:3">
      <c r="C154" s="2" t="e">
        <f>MATCH('Основной лист'!E154,Справочники!A$2:A$100,0)</f>
        <v>#N/A</v>
      </c>
    </row>
    <row r="155" spans="3:3">
      <c r="C155" s="2" t="e">
        <f>MATCH('Основной лист'!E155,Справочники!A$2:A$100,0)</f>
        <v>#N/A</v>
      </c>
    </row>
    <row r="156" spans="3:3">
      <c r="C156" s="2" t="e">
        <f>MATCH('Основной лист'!E156,Справочники!A$2:A$100,0)</f>
        <v>#N/A</v>
      </c>
    </row>
    <row r="157" spans="3:3">
      <c r="C157" s="2" t="e">
        <f>MATCH('Основной лист'!E157,Справочники!A$2:A$100,0)</f>
        <v>#N/A</v>
      </c>
    </row>
    <row r="158" spans="3:3">
      <c r="C158" s="2" t="e">
        <f>MATCH('Основной лист'!E158,Справочники!A$2:A$100,0)</f>
        <v>#N/A</v>
      </c>
    </row>
    <row r="159" spans="3:3">
      <c r="C159" s="2" t="e">
        <f>MATCH('Основной лист'!E159,Справочники!A$2:A$100,0)</f>
        <v>#N/A</v>
      </c>
    </row>
    <row r="160" spans="3:3">
      <c r="C160" s="2" t="e">
        <f>MATCH('Основной лист'!E160,Справочники!A$2:A$100,0)</f>
        <v>#N/A</v>
      </c>
    </row>
    <row r="161" spans="3:3">
      <c r="C161" s="2" t="e">
        <f>MATCH('Основной лист'!E161,Справочники!A$2:A$100,0)</f>
        <v>#N/A</v>
      </c>
    </row>
    <row r="162" spans="3:3">
      <c r="C162" s="2" t="e">
        <f>MATCH('Основной лист'!E162,Справочники!A$2:A$100,0)</f>
        <v>#N/A</v>
      </c>
    </row>
    <row r="163" spans="3:3">
      <c r="C163" s="2" t="e">
        <f>MATCH('Основной лист'!E163,Справочники!A$2:A$100,0)</f>
        <v>#N/A</v>
      </c>
    </row>
    <row r="164" spans="3:3">
      <c r="C164" s="2" t="e">
        <f>MATCH('Основной лист'!E164,Справочники!A$2:A$100,0)</f>
        <v>#N/A</v>
      </c>
    </row>
    <row r="165" spans="3:3">
      <c r="C165" s="2" t="e">
        <f>MATCH('Основной лист'!E165,Справочники!A$2:A$100,0)</f>
        <v>#N/A</v>
      </c>
    </row>
    <row r="166" spans="3:3">
      <c r="C166" s="2" t="e">
        <f>MATCH('Основной лист'!E166,Справочники!A$2:A$100,0)</f>
        <v>#N/A</v>
      </c>
    </row>
    <row r="167" spans="3:3">
      <c r="C167" s="2" t="e">
        <f>MATCH('Основной лист'!E167,Справочники!A$2:A$100,0)</f>
        <v>#N/A</v>
      </c>
    </row>
    <row r="168" spans="3:3">
      <c r="C168" s="2" t="e">
        <f>MATCH('Основной лист'!E168,Справочники!A$2:A$100,0)</f>
        <v>#N/A</v>
      </c>
    </row>
    <row r="169" spans="3:3">
      <c r="C169" s="2" t="e">
        <f>MATCH('Основной лист'!E169,Справочники!A$2:A$100,0)</f>
        <v>#N/A</v>
      </c>
    </row>
    <row r="170" spans="3:3">
      <c r="C170" s="2" t="e">
        <f>MATCH('Основной лист'!E170,Справочники!A$2:A$100,0)</f>
        <v>#N/A</v>
      </c>
    </row>
    <row r="171" spans="3:3">
      <c r="C171" s="2" t="e">
        <f>MATCH('Основной лист'!E171,Справочники!A$2:A$100,0)</f>
        <v>#N/A</v>
      </c>
    </row>
    <row r="172" spans="3:3">
      <c r="C172" s="2" t="e">
        <f>MATCH('Основной лист'!E172,Справочники!A$2:A$100,0)</f>
        <v>#N/A</v>
      </c>
    </row>
    <row r="173" spans="3:3">
      <c r="C173" s="2" t="e">
        <f>MATCH('Основной лист'!E173,Справочники!A$2:A$100,0)</f>
        <v>#N/A</v>
      </c>
    </row>
    <row r="174" spans="3:3">
      <c r="C174" s="2" t="e">
        <f>MATCH('Основной лист'!E174,Справочники!A$2:A$100,0)</f>
        <v>#N/A</v>
      </c>
    </row>
    <row r="175" spans="3:3">
      <c r="C175" s="2" t="e">
        <f>MATCH('Основной лист'!E175,Справочники!A$2:A$100,0)</f>
        <v>#N/A</v>
      </c>
    </row>
    <row r="176" spans="3:3">
      <c r="C176" s="2" t="e">
        <f>MATCH('Основной лист'!E176,Справочники!A$2:A$100,0)</f>
        <v>#N/A</v>
      </c>
    </row>
    <row r="177" spans="3:3">
      <c r="C177" s="2" t="e">
        <f>MATCH('Основной лист'!E177,Справочники!A$2:A$100,0)</f>
        <v>#N/A</v>
      </c>
    </row>
    <row r="178" spans="3:3">
      <c r="C178" s="2" t="e">
        <f>MATCH('Основной лист'!E178,Справочники!A$2:A$100,0)</f>
        <v>#N/A</v>
      </c>
    </row>
    <row r="179" spans="3:3">
      <c r="C179" s="2" t="e">
        <f>MATCH('Основной лист'!E179,Справочники!A$2:A$100,0)</f>
        <v>#N/A</v>
      </c>
    </row>
    <row r="180" spans="3:3">
      <c r="C180" s="2" t="e">
        <f>MATCH('Основной лист'!E180,Справочники!A$2:A$100,0)</f>
        <v>#N/A</v>
      </c>
    </row>
    <row r="181" spans="3:3">
      <c r="C181" s="2" t="e">
        <f>MATCH('Основной лист'!E181,Справочники!A$2:A$100,0)</f>
        <v>#N/A</v>
      </c>
    </row>
    <row r="182" spans="3:3">
      <c r="C182" s="2" t="e">
        <f>MATCH('Основной лист'!E182,Справочники!A$2:A$100,0)</f>
        <v>#N/A</v>
      </c>
    </row>
    <row r="183" spans="3:3">
      <c r="C183" s="2" t="e">
        <f>MATCH('Основной лист'!E183,Справочники!A$2:A$100,0)</f>
        <v>#N/A</v>
      </c>
    </row>
    <row r="184" spans="3:3">
      <c r="C184" s="2" t="e">
        <f>MATCH('Основной лист'!E184,Справочники!A$2:A$100,0)</f>
        <v>#N/A</v>
      </c>
    </row>
    <row r="185" spans="3:3">
      <c r="C185" s="2" t="e">
        <f>MATCH('Основной лист'!E185,Справочники!A$2:A$100,0)</f>
        <v>#N/A</v>
      </c>
    </row>
    <row r="186" spans="3:3">
      <c r="C186" s="2" t="e">
        <f>MATCH('Основной лист'!E186,Справочники!A$2:A$100,0)</f>
        <v>#N/A</v>
      </c>
    </row>
    <row r="187" spans="3:3">
      <c r="C187" s="2" t="e">
        <f>MATCH('Основной лист'!E187,Справочники!A$2:A$100,0)</f>
        <v>#N/A</v>
      </c>
    </row>
    <row r="188" spans="3:3">
      <c r="C188" s="2" t="e">
        <f>MATCH('Основной лист'!E188,Справочники!A$2:A$100,0)</f>
        <v>#N/A</v>
      </c>
    </row>
    <row r="189" spans="3:3">
      <c r="C189" s="2" t="e">
        <f>MATCH('Основной лист'!E189,Справочники!A$2:A$100,0)</f>
        <v>#N/A</v>
      </c>
    </row>
    <row r="190" spans="3:3">
      <c r="C190" s="2" t="e">
        <f>MATCH('Основной лист'!E190,Справочники!A$2:A$100,0)</f>
        <v>#N/A</v>
      </c>
    </row>
    <row r="191" spans="3:3">
      <c r="C191" s="2" t="e">
        <f>MATCH('Основной лист'!E191,Справочники!A$2:A$100,0)</f>
        <v>#N/A</v>
      </c>
    </row>
    <row r="192" spans="3:3">
      <c r="C192" s="2" t="e">
        <f>MATCH('Основной лист'!E192,Справочники!A$2:A$100,0)</f>
        <v>#N/A</v>
      </c>
    </row>
    <row r="193" spans="3:3">
      <c r="C193" s="2" t="e">
        <f>MATCH('Основной лист'!E193,Справочники!A$2:A$100,0)</f>
        <v>#N/A</v>
      </c>
    </row>
    <row r="194" spans="3:3">
      <c r="C194" s="2" t="e">
        <f>MATCH('Основной лист'!E194,Справочники!A$2:A$100,0)</f>
        <v>#N/A</v>
      </c>
    </row>
    <row r="195" spans="3:3">
      <c r="C195" s="2" t="e">
        <f>MATCH('Основной лист'!E195,Справочники!A$2:A$100,0)</f>
        <v>#N/A</v>
      </c>
    </row>
    <row r="196" spans="3:3">
      <c r="C196" s="2" t="e">
        <f>MATCH('Основной лист'!E196,Справочники!A$2:A$100,0)</f>
        <v>#N/A</v>
      </c>
    </row>
    <row r="197" spans="3:3">
      <c r="C197" s="2" t="e">
        <f>MATCH('Основной лист'!E197,Справочники!A$2:A$100,0)</f>
        <v>#N/A</v>
      </c>
    </row>
    <row r="198" spans="3:3">
      <c r="C198" s="2" t="e">
        <f>MATCH('Основной лист'!E198,Справочники!A$2:A$100,0)</f>
        <v>#N/A</v>
      </c>
    </row>
    <row r="199" spans="3:3">
      <c r="C199" s="2" t="e">
        <f>MATCH('Основной лист'!E199,Справочники!A$2:A$100,0)</f>
        <v>#N/A</v>
      </c>
    </row>
    <row r="200" spans="3:3">
      <c r="C200" s="2" t="e">
        <f>MATCH('Основной лист'!E200,Справочники!A$2:A$100,0)</f>
        <v>#N/A</v>
      </c>
    </row>
    <row r="201" spans="3:3">
      <c r="C201" s="2" t="e">
        <f>MATCH('Основной лист'!E201,Справочники!A$2:A$100,0)</f>
        <v>#N/A</v>
      </c>
    </row>
    <row r="202" spans="3:3">
      <c r="C202" s="2" t="e">
        <f>MATCH('Основной лист'!E202,Справочники!A$2:A$100,0)</f>
        <v>#N/A</v>
      </c>
    </row>
    <row r="203" spans="3:3">
      <c r="C203" s="2" t="e">
        <f>MATCH('Основной лист'!E203,Справочники!A$2:A$100,0)</f>
        <v>#N/A</v>
      </c>
    </row>
    <row r="204" spans="3:3">
      <c r="C204" s="2" t="e">
        <f>MATCH('Основной лист'!E204,Справочники!A$2:A$100,0)</f>
        <v>#N/A</v>
      </c>
    </row>
    <row r="205" spans="3:3">
      <c r="C205" s="2" t="e">
        <f>MATCH('Основной лист'!E205,Справочники!A$2:A$100,0)</f>
        <v>#N/A</v>
      </c>
    </row>
    <row r="206" spans="3:3">
      <c r="C206" s="2" t="e">
        <f>MATCH('Основной лист'!E206,Справочники!A$2:A$100,0)</f>
        <v>#N/A</v>
      </c>
    </row>
    <row r="207" spans="3:3">
      <c r="C207" s="2" t="e">
        <f>MATCH('Основной лист'!E207,Справочники!A$2:A$100,0)</f>
        <v>#N/A</v>
      </c>
    </row>
    <row r="208" spans="3:3">
      <c r="C208" s="2" t="e">
        <f>MATCH('Основной лист'!E208,Справочники!A$2:A$100,0)</f>
        <v>#N/A</v>
      </c>
    </row>
    <row r="209" spans="3:3">
      <c r="C209" s="2" t="e">
        <f>MATCH('Основной лист'!E209,Справочники!A$2:A$100,0)</f>
        <v>#N/A</v>
      </c>
    </row>
    <row r="210" spans="3:3">
      <c r="C210" s="2" t="e">
        <f>MATCH('Основной лист'!E210,Справочники!A$2:A$100,0)</f>
        <v>#N/A</v>
      </c>
    </row>
    <row r="211" spans="3:3">
      <c r="C211" s="2" t="e">
        <f>MATCH('Основной лист'!E211,Справочники!A$2:A$100,0)</f>
        <v>#N/A</v>
      </c>
    </row>
    <row r="212" spans="3:3">
      <c r="C212" s="2" t="e">
        <f>MATCH('Основной лист'!E212,Справочники!A$2:A$100,0)</f>
        <v>#N/A</v>
      </c>
    </row>
    <row r="213" spans="3:3">
      <c r="C213" s="2" t="e">
        <f>MATCH('Основной лист'!E213,Справочники!A$2:A$100,0)</f>
        <v>#N/A</v>
      </c>
    </row>
    <row r="214" spans="3:3">
      <c r="C214" s="2" t="e">
        <f>MATCH('Основной лист'!E214,Справочники!A$2:A$100,0)</f>
        <v>#N/A</v>
      </c>
    </row>
    <row r="215" spans="3:3">
      <c r="C215" s="2" t="e">
        <f>MATCH('Основной лист'!E215,Справочники!A$2:A$100,0)</f>
        <v>#N/A</v>
      </c>
    </row>
    <row r="216" spans="3:3">
      <c r="C216" s="2" t="e">
        <f>MATCH('Основной лист'!E216,Справочники!A$2:A$100,0)</f>
        <v>#N/A</v>
      </c>
    </row>
    <row r="217" spans="3:3">
      <c r="C217" s="2" t="e">
        <f>MATCH('Основной лист'!E217,Справочники!A$2:A$100,0)</f>
        <v>#N/A</v>
      </c>
    </row>
    <row r="218" spans="3:3">
      <c r="C218" s="2" t="e">
        <f>MATCH('Основной лист'!E218,Справочники!A$2:A$100,0)</f>
        <v>#N/A</v>
      </c>
    </row>
    <row r="219" spans="3:3">
      <c r="C219" s="2" t="e">
        <f>MATCH('Основной лист'!E219,Справочники!A$2:A$100,0)</f>
        <v>#N/A</v>
      </c>
    </row>
    <row r="220" spans="3:3">
      <c r="C220" s="2" t="e">
        <f>MATCH('Основной лист'!E220,Справочники!A$2:A$100,0)</f>
        <v>#N/A</v>
      </c>
    </row>
    <row r="221" spans="3:3">
      <c r="C221" s="2" t="e">
        <f>MATCH('Основной лист'!E221,Справочники!A$2:A$100,0)</f>
        <v>#N/A</v>
      </c>
    </row>
    <row r="222" spans="3:3">
      <c r="C222" s="2" t="e">
        <f>MATCH('Основной лист'!E222,Справочники!A$2:A$100,0)</f>
        <v>#N/A</v>
      </c>
    </row>
    <row r="223" spans="3:3">
      <c r="C223" s="2" t="e">
        <f>MATCH('Основной лист'!E223,Справочники!A$2:A$100,0)</f>
        <v>#N/A</v>
      </c>
    </row>
    <row r="224" spans="3:3">
      <c r="C224" s="2" t="e">
        <f>MATCH('Основной лист'!E224,Справочники!A$2:A$100,0)</f>
        <v>#N/A</v>
      </c>
    </row>
    <row r="225" spans="3:3">
      <c r="C225" s="2" t="e">
        <f>MATCH('Основной лист'!E225,Справочники!A$2:A$100,0)</f>
        <v>#N/A</v>
      </c>
    </row>
    <row r="226" spans="3:3">
      <c r="C226" s="2" t="e">
        <f>MATCH('Основной лист'!E226,Справочники!A$2:A$100,0)</f>
        <v>#N/A</v>
      </c>
    </row>
    <row r="227" spans="3:3">
      <c r="C227" s="2" t="e">
        <f>MATCH('Основной лист'!E227,Справочники!A$2:A$100,0)</f>
        <v>#N/A</v>
      </c>
    </row>
    <row r="228" spans="3:3">
      <c r="C228" s="2" t="e">
        <f>MATCH('Основной лист'!E228,Справочники!A$2:A$100,0)</f>
        <v>#N/A</v>
      </c>
    </row>
    <row r="229" spans="3:3">
      <c r="C229" s="2" t="e">
        <f>MATCH('Основной лист'!E229,Справочники!A$2:A$100,0)</f>
        <v>#N/A</v>
      </c>
    </row>
    <row r="230" spans="3:3">
      <c r="C230" s="2" t="e">
        <f>MATCH('Основной лист'!E230,Справочники!A$2:A$100,0)</f>
        <v>#N/A</v>
      </c>
    </row>
    <row r="231" spans="3:3">
      <c r="C231" s="2" t="e">
        <f>MATCH('Основной лист'!E231,Справочники!A$2:A$100,0)</f>
        <v>#N/A</v>
      </c>
    </row>
    <row r="232" spans="3:3">
      <c r="C232" s="2" t="e">
        <f>MATCH('Основной лист'!E232,Справочники!A$2:A$100,0)</f>
        <v>#N/A</v>
      </c>
    </row>
    <row r="233" spans="3:3">
      <c r="C233" s="2" t="e">
        <f>MATCH('Основной лист'!E233,Справочники!A$2:A$100,0)</f>
        <v>#N/A</v>
      </c>
    </row>
    <row r="234" spans="3:3">
      <c r="C234" s="2" t="e">
        <f>MATCH('Основной лист'!E234,Справочники!A$2:A$100,0)</f>
        <v>#N/A</v>
      </c>
    </row>
    <row r="235" spans="3:3">
      <c r="C235" s="2" t="e">
        <f>MATCH('Основной лист'!E235,Справочники!A$2:A$100,0)</f>
        <v>#N/A</v>
      </c>
    </row>
    <row r="236" spans="3:3">
      <c r="C236" s="2" t="e">
        <f>MATCH('Основной лист'!E236,Справочники!A$2:A$100,0)</f>
        <v>#N/A</v>
      </c>
    </row>
    <row r="237" spans="3:3">
      <c r="C237" s="2" t="e">
        <f>MATCH('Основной лист'!E237,Справочники!A$2:A$100,0)</f>
        <v>#N/A</v>
      </c>
    </row>
    <row r="238" spans="3:3">
      <c r="C238" s="2" t="e">
        <f>MATCH('Основной лист'!E238,Справочники!A$2:A$100,0)</f>
        <v>#N/A</v>
      </c>
    </row>
    <row r="239" spans="3:3">
      <c r="C239" s="2" t="e">
        <f>MATCH('Основной лист'!E239,Справочники!A$2:A$100,0)</f>
        <v>#N/A</v>
      </c>
    </row>
    <row r="240" spans="3:3">
      <c r="C240" s="2" t="e">
        <f>MATCH('Основной лист'!E240,Справочники!A$2:A$100,0)</f>
        <v>#N/A</v>
      </c>
    </row>
    <row r="241" spans="3:3">
      <c r="C241" s="2" t="e">
        <f>MATCH('Основной лист'!E241,Справочники!A$2:A$100,0)</f>
        <v>#N/A</v>
      </c>
    </row>
    <row r="242" spans="3:3">
      <c r="C242" s="2" t="e">
        <f>MATCH('Основной лист'!E242,Справочники!A$2:A$100,0)</f>
        <v>#N/A</v>
      </c>
    </row>
    <row r="243" spans="3:3">
      <c r="C243" s="2" t="e">
        <f>MATCH('Основной лист'!E243,Справочники!A$2:A$100,0)</f>
        <v>#N/A</v>
      </c>
    </row>
    <row r="244" spans="3:3">
      <c r="C244" s="2" t="e">
        <f>MATCH('Основной лист'!E244,Справочники!A$2:A$100,0)</f>
        <v>#N/A</v>
      </c>
    </row>
    <row r="245" spans="3:3">
      <c r="C245" s="2" t="e">
        <f>MATCH('Основной лист'!E245,Справочники!A$2:A$100,0)</f>
        <v>#N/A</v>
      </c>
    </row>
    <row r="246" spans="3:3">
      <c r="C246" s="2" t="e">
        <f>MATCH('Основной лист'!E246,Справочники!A$2:A$100,0)</f>
        <v>#N/A</v>
      </c>
    </row>
    <row r="247" spans="3:3">
      <c r="C247" s="2" t="e">
        <f>MATCH('Основной лист'!E247,Справочники!A$2:A$100,0)</f>
        <v>#N/A</v>
      </c>
    </row>
    <row r="248" spans="3:3">
      <c r="C248" s="2" t="e">
        <f>MATCH('Основной лист'!E248,Справочники!A$2:A$100,0)</f>
        <v>#N/A</v>
      </c>
    </row>
    <row r="249" spans="3:3">
      <c r="C249" s="2" t="e">
        <f>MATCH('Основной лист'!E249,Справочники!A$2:A$100,0)</f>
        <v>#N/A</v>
      </c>
    </row>
    <row r="250" spans="3:3">
      <c r="C250" s="2" t="e">
        <f>MATCH('Основной лист'!E250,Справочники!A$2:A$100,0)</f>
        <v>#N/A</v>
      </c>
    </row>
    <row r="251" spans="3:3">
      <c r="C251" s="2" t="e">
        <f>MATCH('Основной лист'!E251,Справочники!A$2:A$100,0)</f>
        <v>#N/A</v>
      </c>
    </row>
    <row r="252" spans="3:3">
      <c r="C252" s="2" t="e">
        <f>MATCH('Основной лист'!E252,Справочники!A$2:A$100,0)</f>
        <v>#N/A</v>
      </c>
    </row>
    <row r="253" spans="3:3">
      <c r="C253" s="2" t="e">
        <f>MATCH('Основной лист'!E253,Справочники!A$2:A$100,0)</f>
        <v>#N/A</v>
      </c>
    </row>
    <row r="254" spans="3:3">
      <c r="C254" s="2" t="e">
        <f>MATCH('Основной лист'!E254,Справочники!A$2:A$100,0)</f>
        <v>#N/A</v>
      </c>
    </row>
    <row r="255" spans="3:3">
      <c r="C255" s="2" t="e">
        <f>MATCH('Основной лист'!E255,Справочники!A$2:A$100,0)</f>
        <v>#N/A</v>
      </c>
    </row>
    <row r="256" spans="3:3">
      <c r="C256" s="2" t="e">
        <f>MATCH('Основной лист'!E256,Справочники!A$2:A$100,0)</f>
        <v>#N/A</v>
      </c>
    </row>
    <row r="257" spans="3:3">
      <c r="C257" s="2" t="e">
        <f>MATCH('Основной лист'!E257,Справочники!A$2:A$100,0)</f>
        <v>#N/A</v>
      </c>
    </row>
    <row r="258" spans="3:3">
      <c r="C258" s="2" t="e">
        <f>MATCH('Основной лист'!E258,Справочники!A$2:A$100,0)</f>
        <v>#N/A</v>
      </c>
    </row>
    <row r="259" spans="3:3">
      <c r="C259" s="2" t="e">
        <f>MATCH('Основной лист'!E259,Справочники!A$2:A$100,0)</f>
        <v>#N/A</v>
      </c>
    </row>
    <row r="260" spans="3:3">
      <c r="C260" s="2" t="e">
        <f>MATCH('Основной лист'!E260,Справочники!A$2:A$100,0)</f>
        <v>#N/A</v>
      </c>
    </row>
    <row r="261" spans="3:3">
      <c r="C261" s="2" t="e">
        <f>MATCH('Основной лист'!E261,Справочники!A$2:A$100,0)</f>
        <v>#N/A</v>
      </c>
    </row>
    <row r="262" spans="3:3">
      <c r="C262" s="2" t="e">
        <f>MATCH('Основной лист'!E262,Справочники!A$2:A$100,0)</f>
        <v>#N/A</v>
      </c>
    </row>
    <row r="263" spans="3:3">
      <c r="C263" s="2" t="e">
        <f>MATCH('Основной лист'!E263,Справочники!A$2:A$100,0)</f>
        <v>#N/A</v>
      </c>
    </row>
    <row r="264" spans="3:3">
      <c r="C264" s="2" t="e">
        <f>MATCH('Основной лист'!E264,Справочники!A$2:A$100,0)</f>
        <v>#N/A</v>
      </c>
    </row>
    <row r="265" spans="3:3">
      <c r="C265" s="2" t="e">
        <f>MATCH('Основной лист'!E265,Справочники!A$2:A$100,0)</f>
        <v>#N/A</v>
      </c>
    </row>
    <row r="266" spans="3:3">
      <c r="C266" s="2" t="e">
        <f>MATCH('Основной лист'!E266,Справочники!A$2:A$100,0)</f>
        <v>#N/A</v>
      </c>
    </row>
    <row r="267" spans="3:3">
      <c r="C267" s="2" t="e">
        <f>MATCH('Основной лист'!E267,Справочники!A$2:A$100,0)</f>
        <v>#N/A</v>
      </c>
    </row>
    <row r="268" spans="3:3">
      <c r="C268" s="2" t="e">
        <f>MATCH('Основной лист'!E268,Справочники!A$2:A$100,0)</f>
        <v>#N/A</v>
      </c>
    </row>
    <row r="269" spans="3:3">
      <c r="C269" s="2" t="e">
        <f>MATCH('Основной лист'!E269,Справочники!A$2:A$100,0)</f>
        <v>#N/A</v>
      </c>
    </row>
    <row r="270" spans="3:3">
      <c r="C270" s="2" t="e">
        <f>MATCH('Основной лист'!E270,Справочники!A$2:A$100,0)</f>
        <v>#N/A</v>
      </c>
    </row>
    <row r="271" spans="3:3">
      <c r="C271" s="2" t="e">
        <f>MATCH('Основной лист'!E271,Справочники!A$2:A$100,0)</f>
        <v>#N/A</v>
      </c>
    </row>
    <row r="272" spans="3:3">
      <c r="C272" s="2" t="e">
        <f>MATCH('Основной лист'!E272,Справочники!A$2:A$100,0)</f>
        <v>#N/A</v>
      </c>
    </row>
    <row r="273" spans="3:3">
      <c r="C273" s="2" t="e">
        <f>MATCH('Основной лист'!E273,Справочники!A$2:A$100,0)</f>
        <v>#N/A</v>
      </c>
    </row>
    <row r="274" spans="3:3">
      <c r="C274" s="2" t="e">
        <f>MATCH('Основной лист'!E274,Справочники!A$2:A$100,0)</f>
        <v>#N/A</v>
      </c>
    </row>
    <row r="275" spans="3:3">
      <c r="C275" s="2" t="e">
        <f>MATCH('Основной лист'!E275,Справочники!A$2:A$100,0)</f>
        <v>#N/A</v>
      </c>
    </row>
    <row r="276" spans="3:3">
      <c r="C276" s="2" t="e">
        <f>MATCH('Основной лист'!E276,Справочники!A$2:A$100,0)</f>
        <v>#N/A</v>
      </c>
    </row>
    <row r="277" spans="3:3">
      <c r="C277" s="2" t="e">
        <f>MATCH('Основной лист'!E277,Справочники!A$2:A$100,0)</f>
        <v>#N/A</v>
      </c>
    </row>
    <row r="278" spans="3:3">
      <c r="C278" s="2" t="e">
        <f>MATCH('Основной лист'!E278,Справочники!A$2:A$100,0)</f>
        <v>#N/A</v>
      </c>
    </row>
    <row r="279" spans="3:3">
      <c r="C279" s="2" t="e">
        <f>MATCH('Основной лист'!E279,Справочники!A$2:A$100,0)</f>
        <v>#N/A</v>
      </c>
    </row>
    <row r="280" spans="3:3">
      <c r="C280" s="2" t="e">
        <f>MATCH('Основной лист'!E280,Справочники!A$2:A$100,0)</f>
        <v>#N/A</v>
      </c>
    </row>
    <row r="281" spans="3:3">
      <c r="C281" s="2" t="e">
        <f>MATCH('Основной лист'!E281,Справочники!A$2:A$100,0)</f>
        <v>#N/A</v>
      </c>
    </row>
    <row r="282" spans="3:3">
      <c r="C282" s="2" t="e">
        <f>MATCH('Основной лист'!E282,Справочники!A$2:A$100,0)</f>
        <v>#N/A</v>
      </c>
    </row>
    <row r="283" spans="3:3">
      <c r="C283" s="2" t="e">
        <f>MATCH('Основной лист'!E283,Справочники!A$2:A$100,0)</f>
        <v>#N/A</v>
      </c>
    </row>
    <row r="284" spans="3:3">
      <c r="C284" s="2" t="e">
        <f>MATCH('Основной лист'!E284,Справочники!A$2:A$100,0)</f>
        <v>#N/A</v>
      </c>
    </row>
    <row r="285" spans="3:3">
      <c r="C285" s="2" t="e">
        <f>MATCH('Основной лист'!E285,Справочники!A$2:A$100,0)</f>
        <v>#N/A</v>
      </c>
    </row>
    <row r="286" spans="3:3">
      <c r="C286" s="2" t="e">
        <f>MATCH('Основной лист'!E286,Справочники!A$2:A$100,0)</f>
        <v>#N/A</v>
      </c>
    </row>
    <row r="287" spans="3:3">
      <c r="C287" s="2" t="e">
        <f>MATCH('Основной лист'!E287,Справочники!A$2:A$100,0)</f>
        <v>#N/A</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8">
    <tabColor theme="2" tint="-9.9978637043366805E-2"/>
  </sheetPr>
  <dimension ref="A1"/>
  <sheetViews>
    <sheetView workbookViewId="0"/>
    <sheetView workbookViewId="1"/>
  </sheetViews>
  <sheetFormatPr baseColWidth="10" defaultColWidth="8.83203125" defaultRowHeight="16"/>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1"/>
  <dimension ref="A1:R59"/>
  <sheetViews>
    <sheetView workbookViewId="0"/>
    <sheetView workbookViewId="1"/>
  </sheetViews>
  <sheetFormatPr baseColWidth="10" defaultColWidth="8.1640625" defaultRowHeight="15"/>
  <cols>
    <col min="1" max="1" width="3.5" style="112" customWidth="1"/>
    <col min="2" max="2" width="12.1640625" style="112" customWidth="1"/>
    <col min="3" max="3" width="20.6640625" style="112" customWidth="1"/>
    <col min="4" max="4" width="11.6640625" style="112" customWidth="1"/>
    <col min="5" max="5" width="8.1640625" style="112"/>
    <col min="6" max="6" width="12.1640625" style="112" customWidth="1"/>
    <col min="7" max="7" width="16.1640625" style="112" customWidth="1"/>
    <col min="8" max="8" width="31.83203125" style="112" customWidth="1"/>
    <col min="9" max="9" width="13.1640625" style="112" customWidth="1"/>
    <col min="10" max="10" width="13.6640625" style="112" customWidth="1"/>
    <col min="11" max="12" width="1.83203125" style="112" customWidth="1"/>
    <col min="13" max="18" width="0" style="112" hidden="1" customWidth="1"/>
    <col min="19" max="16384" width="8.1640625" style="112"/>
  </cols>
  <sheetData>
    <row r="1" spans="1:18" s="99" customFormat="1">
      <c r="A1" s="96" t="s">
        <v>625</v>
      </c>
      <c r="B1" s="97"/>
      <c r="C1" s="97"/>
      <c r="D1" s="97"/>
      <c r="E1" s="97"/>
      <c r="F1" s="97"/>
      <c r="G1" s="97"/>
      <c r="H1" s="97"/>
      <c r="I1" s="97"/>
      <c r="J1" s="97"/>
      <c r="K1" s="97"/>
      <c r="L1" s="97"/>
      <c r="M1" s="98"/>
      <c r="N1" s="98"/>
      <c r="O1" s="98"/>
      <c r="P1" s="98"/>
      <c r="Q1" s="98"/>
      <c r="R1" s="98"/>
    </row>
    <row r="2" spans="1:18" s="99" customFormat="1" ht="16">
      <c r="A2" s="96" t="str">
        <f>ИД!A2</f>
        <v>3.1.21.12.14</v>
      </c>
      <c r="B2" s="812" t="s">
        <v>626</v>
      </c>
      <c r="C2" s="812"/>
      <c r="D2" s="812"/>
      <c r="E2" s="97"/>
      <c r="F2" s="812" t="s">
        <v>627</v>
      </c>
      <c r="G2" s="812"/>
      <c r="H2" s="812"/>
      <c r="I2" s="812"/>
      <c r="J2" s="812"/>
      <c r="K2" s="100"/>
      <c r="L2" s="100"/>
      <c r="M2" s="101"/>
      <c r="N2" s="101"/>
      <c r="O2" s="101"/>
      <c r="P2" s="813" t="s">
        <v>628</v>
      </c>
      <c r="Q2" s="813"/>
      <c r="R2" s="813"/>
    </row>
    <row r="3" spans="1:18" s="99" customFormat="1" ht="7.5" customHeight="1">
      <c r="A3" s="97"/>
      <c r="B3" s="97"/>
      <c r="C3" s="97"/>
      <c r="D3" s="97"/>
      <c r="E3" s="97"/>
      <c r="F3" s="97"/>
      <c r="G3" s="97"/>
      <c r="H3" s="97"/>
      <c r="I3" s="97"/>
      <c r="J3" s="97"/>
      <c r="K3" s="97"/>
      <c r="L3" s="97"/>
      <c r="M3" s="98"/>
      <c r="N3" s="98"/>
      <c r="O3" s="98"/>
      <c r="P3" s="98"/>
      <c r="Q3" s="98"/>
      <c r="R3" s="98"/>
    </row>
    <row r="4" spans="1:18" s="99" customFormat="1">
      <c r="A4" s="97"/>
      <c r="B4" s="814" t="s">
        <v>453</v>
      </c>
      <c r="C4" s="814"/>
      <c r="D4" s="814"/>
      <c r="E4" s="97"/>
      <c r="F4" s="102" t="s">
        <v>629</v>
      </c>
      <c r="G4" s="102" t="s">
        <v>630</v>
      </c>
      <c r="H4" s="102" t="s">
        <v>631</v>
      </c>
      <c r="I4" s="102" t="s">
        <v>632</v>
      </c>
      <c r="J4" s="102" t="s">
        <v>633</v>
      </c>
      <c r="K4" s="97"/>
      <c r="L4" s="97"/>
      <c r="M4" s="98"/>
      <c r="N4" s="98"/>
      <c r="O4" s="98"/>
      <c r="P4" s="103" t="s">
        <v>627</v>
      </c>
      <c r="Q4" s="98"/>
      <c r="R4" s="98"/>
    </row>
    <row r="5" spans="1:18" s="99" customFormat="1">
      <c r="A5" s="97"/>
      <c r="B5" s="815" t="s">
        <v>70</v>
      </c>
      <c r="C5" s="815"/>
      <c r="D5" s="815"/>
      <c r="E5" s="97"/>
      <c r="F5" s="816" t="s">
        <v>634</v>
      </c>
      <c r="G5" s="817"/>
      <c r="H5" s="817"/>
      <c r="I5" s="817"/>
      <c r="J5" s="818"/>
      <c r="K5" s="97"/>
      <c r="L5" s="97"/>
      <c r="M5" s="98"/>
      <c r="N5" s="98"/>
      <c r="O5" s="98"/>
      <c r="P5" s="104" t="s">
        <v>635</v>
      </c>
      <c r="Q5" s="98"/>
      <c r="R5" s="98"/>
    </row>
    <row r="6" spans="1:18" s="99" customFormat="1">
      <c r="A6" s="97"/>
      <c r="B6" s="814" t="s">
        <v>454</v>
      </c>
      <c r="C6" s="814"/>
      <c r="D6" s="814"/>
      <c r="E6" s="97"/>
      <c r="F6" s="105"/>
      <c r="G6" s="106"/>
      <c r="H6" s="106"/>
      <c r="I6" s="106"/>
      <c r="J6" s="105"/>
      <c r="K6" s="97"/>
      <c r="L6" s="97"/>
      <c r="M6" s="98"/>
      <c r="N6" s="98"/>
      <c r="O6" s="98"/>
      <c r="P6" s="104" t="s">
        <v>636</v>
      </c>
      <c r="Q6" s="98"/>
      <c r="R6" s="98"/>
    </row>
    <row r="7" spans="1:18" s="99" customFormat="1">
      <c r="A7" s="97"/>
      <c r="B7" s="815" t="s">
        <v>71</v>
      </c>
      <c r="C7" s="815"/>
      <c r="D7" s="815"/>
      <c r="E7" s="97"/>
      <c r="F7" s="105"/>
      <c r="G7" s="106"/>
      <c r="H7" s="106"/>
      <c r="I7" s="106"/>
      <c r="J7" s="105"/>
      <c r="K7" s="97"/>
      <c r="L7" s="97"/>
      <c r="M7" s="98"/>
      <c r="N7" s="98"/>
      <c r="O7" s="98"/>
      <c r="P7" s="104" t="s">
        <v>637</v>
      </c>
      <c r="Q7" s="98"/>
      <c r="R7" s="98"/>
    </row>
    <row r="8" spans="1:18" s="99" customFormat="1">
      <c r="A8" s="97"/>
      <c r="B8" s="814" t="s">
        <v>455</v>
      </c>
      <c r="C8" s="814"/>
      <c r="D8" s="814"/>
      <c r="E8" s="97"/>
      <c r="F8" s="105"/>
      <c r="G8" s="106"/>
      <c r="H8" s="106"/>
      <c r="I8" s="106"/>
      <c r="J8" s="105"/>
      <c r="K8" s="97"/>
      <c r="L8" s="97"/>
      <c r="M8" s="98"/>
      <c r="N8" s="98"/>
      <c r="O8" s="98"/>
      <c r="P8" s="98"/>
      <c r="Q8" s="98"/>
      <c r="R8" s="98"/>
    </row>
    <row r="9" spans="1:18" s="99" customFormat="1">
      <c r="A9" s="97"/>
      <c r="B9" s="815" t="s">
        <v>944</v>
      </c>
      <c r="C9" s="815"/>
      <c r="D9" s="815"/>
      <c r="E9" s="97"/>
      <c r="F9" s="105"/>
      <c r="G9" s="106"/>
      <c r="H9" s="106"/>
      <c r="I9" s="106"/>
      <c r="J9" s="105"/>
      <c r="K9" s="97"/>
      <c r="L9" s="97"/>
      <c r="M9" s="98"/>
      <c r="N9" s="98"/>
      <c r="O9" s="98"/>
      <c r="P9" s="98"/>
      <c r="Q9" s="98"/>
      <c r="R9" s="98"/>
    </row>
    <row r="10" spans="1:18" s="99" customFormat="1">
      <c r="A10" s="97"/>
      <c r="B10" s="814" t="s">
        <v>456</v>
      </c>
      <c r="C10" s="814"/>
      <c r="D10" s="814"/>
      <c r="E10" s="97"/>
      <c r="F10" s="820" t="s">
        <v>13</v>
      </c>
      <c r="G10" s="820"/>
      <c r="H10" s="820"/>
      <c r="I10" s="820"/>
      <c r="J10" s="820"/>
      <c r="K10" s="97"/>
      <c r="L10" s="97"/>
      <c r="M10" s="98"/>
      <c r="N10" s="98"/>
      <c r="O10" s="98"/>
      <c r="P10" s="98"/>
      <c r="Q10" s="98"/>
      <c r="R10" s="98"/>
    </row>
    <row r="11" spans="1:18" s="99" customFormat="1">
      <c r="A11" s="97"/>
      <c r="B11" s="815" t="s">
        <v>638</v>
      </c>
      <c r="C11" s="815"/>
      <c r="D11" s="815"/>
      <c r="E11" s="97"/>
      <c r="F11" s="105"/>
      <c r="G11" s="106"/>
      <c r="H11" s="106"/>
      <c r="I11" s="106"/>
      <c r="J11" s="105"/>
      <c r="K11" s="97"/>
      <c r="L11" s="97"/>
      <c r="M11" s="98"/>
      <c r="N11" s="98"/>
      <c r="O11" s="98"/>
      <c r="P11" s="98"/>
      <c r="Q11" s="98"/>
      <c r="R11" s="98"/>
    </row>
    <row r="12" spans="1:18" s="99" customFormat="1">
      <c r="A12" s="97"/>
      <c r="B12" s="814" t="s">
        <v>458</v>
      </c>
      <c r="C12" s="814"/>
      <c r="D12" s="814"/>
      <c r="E12" s="97"/>
      <c r="F12" s="105"/>
      <c r="G12" s="106"/>
      <c r="H12" s="106"/>
      <c r="I12" s="106"/>
      <c r="J12" s="105"/>
      <c r="K12" s="97"/>
      <c r="L12" s="97"/>
      <c r="M12" s="98"/>
      <c r="N12" s="98"/>
      <c r="O12" s="98"/>
      <c r="P12" s="98"/>
      <c r="Q12" s="98"/>
      <c r="R12" s="98"/>
    </row>
    <row r="13" spans="1:18" s="99" customFormat="1">
      <c r="A13" s="97"/>
      <c r="B13" s="815" t="s">
        <v>639</v>
      </c>
      <c r="C13" s="815"/>
      <c r="D13" s="815"/>
      <c r="E13" s="97"/>
      <c r="F13" s="105"/>
      <c r="G13" s="106"/>
      <c r="H13" s="106"/>
      <c r="I13" s="106"/>
      <c r="J13" s="105"/>
      <c r="K13" s="97"/>
      <c r="L13" s="97"/>
      <c r="M13" s="98"/>
      <c r="N13" s="98"/>
      <c r="O13" s="98"/>
      <c r="P13" s="98"/>
      <c r="Q13" s="98"/>
      <c r="R13" s="98"/>
    </row>
    <row r="14" spans="1:18" s="99" customFormat="1">
      <c r="A14" s="97"/>
      <c r="B14" s="814" t="s">
        <v>459</v>
      </c>
      <c r="C14" s="814"/>
      <c r="D14" s="814"/>
      <c r="E14" s="97"/>
      <c r="F14" s="105"/>
      <c r="G14" s="106"/>
      <c r="H14" s="106"/>
      <c r="I14" s="106"/>
      <c r="J14" s="105"/>
      <c r="K14" s="97"/>
      <c r="L14" s="97"/>
      <c r="M14" s="98"/>
      <c r="N14" s="98"/>
      <c r="O14" s="98"/>
      <c r="P14" s="98"/>
      <c r="Q14" s="98"/>
      <c r="R14" s="98"/>
    </row>
    <row r="15" spans="1:18" s="99" customFormat="1">
      <c r="A15" s="97"/>
      <c r="B15" s="815" t="s">
        <v>640</v>
      </c>
      <c r="C15" s="815"/>
      <c r="D15" s="815"/>
      <c r="E15" s="97"/>
      <c r="F15" s="105"/>
      <c r="G15" s="106"/>
      <c r="H15" s="106"/>
      <c r="I15" s="106"/>
      <c r="J15" s="105"/>
      <c r="K15" s="97"/>
      <c r="L15" s="97"/>
      <c r="M15" s="98"/>
      <c r="N15" s="98"/>
      <c r="O15" s="98"/>
      <c r="P15" s="98"/>
      <c r="Q15" s="98"/>
      <c r="R15" s="98"/>
    </row>
    <row r="16" spans="1:18" s="99" customFormat="1" ht="7.5" customHeight="1">
      <c r="A16" s="97"/>
      <c r="B16" s="97" t="s">
        <v>546</v>
      </c>
      <c r="C16" s="97"/>
      <c r="D16" s="97"/>
      <c r="E16" s="97"/>
      <c r="F16" s="97"/>
      <c r="G16" s="97"/>
      <c r="H16" s="97"/>
      <c r="I16" s="97"/>
      <c r="J16" s="97"/>
      <c r="K16" s="97"/>
      <c r="L16" s="97"/>
      <c r="M16" s="98"/>
      <c r="N16" s="98"/>
      <c r="O16" s="98"/>
      <c r="P16" s="98"/>
      <c r="Q16" s="98"/>
      <c r="R16" s="98"/>
    </row>
    <row r="17" spans="1:18" s="99" customFormat="1" ht="7.5" customHeight="1">
      <c r="A17" s="97"/>
      <c r="B17" s="97"/>
      <c r="C17" s="97"/>
      <c r="D17" s="97"/>
      <c r="E17" s="97"/>
      <c r="F17" s="97"/>
      <c r="G17" s="97"/>
      <c r="H17" s="97"/>
      <c r="I17" s="97"/>
      <c r="J17" s="97"/>
      <c r="K17" s="97"/>
      <c r="L17" s="97"/>
      <c r="M17" s="98"/>
      <c r="N17" s="98"/>
      <c r="O17" s="98"/>
      <c r="P17" s="98"/>
      <c r="Q17" s="98"/>
      <c r="R17" s="98"/>
    </row>
    <row r="18" spans="1:18" s="99" customFormat="1" ht="15.75" customHeight="1">
      <c r="A18" s="97"/>
      <c r="B18" s="812" t="s">
        <v>641</v>
      </c>
      <c r="C18" s="812"/>
      <c r="D18" s="812"/>
      <c r="E18" s="812"/>
      <c r="F18" s="812"/>
      <c r="G18" s="812"/>
      <c r="H18" s="812"/>
      <c r="I18" s="812"/>
      <c r="J18" s="812"/>
      <c r="K18" s="97"/>
      <c r="L18" s="97"/>
      <c r="M18" s="98"/>
      <c r="N18" s="98"/>
      <c r="O18" s="98"/>
      <c r="P18" s="98"/>
      <c r="Q18" s="98"/>
      <c r="R18" s="98"/>
    </row>
    <row r="19" spans="1:18" s="99" customFormat="1" ht="15.75" customHeight="1">
      <c r="A19" s="97"/>
      <c r="B19" s="107"/>
      <c r="C19" s="107"/>
      <c r="D19" s="107"/>
      <c r="E19" s="107"/>
      <c r="F19" s="107"/>
      <c r="G19" s="107"/>
      <c r="H19" s="107"/>
      <c r="I19" s="107"/>
      <c r="J19" s="107"/>
      <c r="K19" s="97"/>
      <c r="L19" s="97"/>
      <c r="M19" s="98"/>
      <c r="N19" s="98"/>
      <c r="O19" s="98"/>
      <c r="P19" s="98"/>
      <c r="Q19" s="98"/>
      <c r="R19" s="98"/>
    </row>
    <row r="20" spans="1:18" s="99" customFormat="1" ht="15.75" customHeight="1">
      <c r="A20" s="97"/>
      <c r="B20" s="822" t="s">
        <v>642</v>
      </c>
      <c r="C20" s="823"/>
      <c r="D20" s="823"/>
      <c r="E20" s="823"/>
      <c r="F20" s="824"/>
      <c r="G20" s="108" t="s">
        <v>633</v>
      </c>
      <c r="H20" s="822" t="s">
        <v>643</v>
      </c>
      <c r="I20" s="823"/>
      <c r="J20" s="824"/>
      <c r="K20" s="97"/>
      <c r="L20" s="97"/>
      <c r="M20" s="98"/>
      <c r="N20" s="98"/>
      <c r="O20" s="98"/>
      <c r="P20" s="98"/>
      <c r="Q20" s="98"/>
      <c r="R20" s="98"/>
    </row>
    <row r="21" spans="1:18" s="99" customFormat="1" ht="56.25" customHeight="1">
      <c r="A21" s="97"/>
      <c r="B21" s="825" t="s">
        <v>644</v>
      </c>
      <c r="C21" s="821" t="s">
        <v>645</v>
      </c>
      <c r="D21" s="821"/>
      <c r="E21" s="821"/>
      <c r="F21" s="821"/>
      <c r="G21" s="109" t="s">
        <v>966</v>
      </c>
      <c r="H21" s="826"/>
      <c r="I21" s="826"/>
      <c r="J21" s="826"/>
      <c r="K21" s="97"/>
      <c r="L21" s="97"/>
      <c r="M21" s="98"/>
      <c r="N21" s="98"/>
      <c r="O21" s="98"/>
      <c r="P21" s="98"/>
      <c r="Q21" s="98"/>
      <c r="R21" s="98"/>
    </row>
    <row r="22" spans="1:18" s="99" customFormat="1">
      <c r="A22" s="97"/>
      <c r="B22" s="825"/>
      <c r="C22" s="821" t="s">
        <v>646</v>
      </c>
      <c r="D22" s="821"/>
      <c r="E22" s="821"/>
      <c r="F22" s="821"/>
      <c r="G22" s="109" t="s">
        <v>966</v>
      </c>
      <c r="H22" s="819"/>
      <c r="I22" s="819"/>
      <c r="J22" s="819"/>
      <c r="K22" s="97"/>
      <c r="L22" s="97"/>
      <c r="M22" s="98"/>
      <c r="N22" s="98"/>
      <c r="O22" s="98"/>
      <c r="P22" s="98"/>
      <c r="Q22" s="98"/>
      <c r="R22" s="98"/>
    </row>
    <row r="23" spans="1:18" s="99" customFormat="1" ht="41.25" customHeight="1">
      <c r="A23" s="97"/>
      <c r="B23" s="825"/>
      <c r="C23" s="821" t="s">
        <v>647</v>
      </c>
      <c r="D23" s="821"/>
      <c r="E23" s="821"/>
      <c r="F23" s="821"/>
      <c r="G23" s="109" t="s">
        <v>966</v>
      </c>
      <c r="H23" s="819"/>
      <c r="I23" s="819"/>
      <c r="J23" s="819"/>
      <c r="K23" s="97"/>
      <c r="L23" s="97"/>
      <c r="M23" s="98"/>
      <c r="N23" s="98"/>
      <c r="O23" s="98"/>
      <c r="P23" s="98"/>
      <c r="Q23" s="98"/>
      <c r="R23" s="98"/>
    </row>
    <row r="24" spans="1:18" s="99" customFormat="1">
      <c r="A24" s="97"/>
      <c r="B24" s="825"/>
      <c r="C24" s="821" t="s">
        <v>648</v>
      </c>
      <c r="D24" s="821"/>
      <c r="E24" s="821"/>
      <c r="F24" s="821"/>
      <c r="G24" s="109" t="s">
        <v>966</v>
      </c>
      <c r="H24" s="819"/>
      <c r="I24" s="819"/>
      <c r="J24" s="819"/>
      <c r="K24" s="97"/>
      <c r="L24" s="97"/>
      <c r="M24" s="98"/>
      <c r="N24" s="98"/>
      <c r="O24" s="98"/>
      <c r="P24" s="98"/>
      <c r="Q24" s="98"/>
      <c r="R24" s="98"/>
    </row>
    <row r="25" spans="1:18" s="99" customFormat="1">
      <c r="A25" s="97"/>
      <c r="B25" s="825"/>
      <c r="C25" s="821" t="s">
        <v>649</v>
      </c>
      <c r="D25" s="821"/>
      <c r="E25" s="821"/>
      <c r="F25" s="821"/>
      <c r="G25" s="109" t="s">
        <v>966</v>
      </c>
      <c r="H25" s="819"/>
      <c r="I25" s="819"/>
      <c r="J25" s="819"/>
      <c r="K25" s="97"/>
      <c r="L25" s="97"/>
      <c r="M25" s="98"/>
      <c r="N25" s="98"/>
      <c r="O25" s="98"/>
      <c r="P25" s="98"/>
      <c r="Q25" s="98"/>
      <c r="R25" s="98"/>
    </row>
    <row r="26" spans="1:18" s="99" customFormat="1">
      <c r="A26" s="97"/>
      <c r="B26" s="825" t="s">
        <v>650</v>
      </c>
      <c r="C26" s="821" t="s">
        <v>651</v>
      </c>
      <c r="D26" s="821"/>
      <c r="E26" s="821"/>
      <c r="F26" s="821"/>
      <c r="G26" s="109" t="s">
        <v>966</v>
      </c>
      <c r="H26" s="819"/>
      <c r="I26" s="819"/>
      <c r="J26" s="819"/>
      <c r="K26" s="97"/>
      <c r="L26" s="97"/>
      <c r="M26" s="98"/>
      <c r="N26" s="98"/>
      <c r="O26" s="98"/>
      <c r="P26" s="98"/>
      <c r="Q26" s="98"/>
      <c r="R26" s="98"/>
    </row>
    <row r="27" spans="1:18" s="99" customFormat="1" ht="30" customHeight="1">
      <c r="A27" s="97"/>
      <c r="B27" s="825"/>
      <c r="C27" s="821" t="s">
        <v>652</v>
      </c>
      <c r="D27" s="821"/>
      <c r="E27" s="821"/>
      <c r="F27" s="821"/>
      <c r="G27" s="109" t="s">
        <v>966</v>
      </c>
      <c r="H27" s="819"/>
      <c r="I27" s="819"/>
      <c r="J27" s="819"/>
      <c r="K27" s="97"/>
      <c r="L27" s="97"/>
      <c r="M27" s="98"/>
      <c r="N27" s="98"/>
      <c r="O27" s="98"/>
      <c r="P27" s="98"/>
      <c r="Q27" s="98"/>
      <c r="R27" s="98"/>
    </row>
    <row r="28" spans="1:18" s="99" customFormat="1" ht="30.75" customHeight="1">
      <c r="A28" s="97"/>
      <c r="B28" s="825"/>
      <c r="C28" s="821" t="s">
        <v>653</v>
      </c>
      <c r="D28" s="821"/>
      <c r="E28" s="821"/>
      <c r="F28" s="821"/>
      <c r="G28" s="109" t="s">
        <v>966</v>
      </c>
      <c r="H28" s="819"/>
      <c r="I28" s="819"/>
      <c r="J28" s="819"/>
      <c r="K28" s="97"/>
      <c r="L28" s="97"/>
      <c r="M28" s="98"/>
      <c r="N28" s="98"/>
      <c r="O28" s="98"/>
      <c r="P28" s="98"/>
      <c r="Q28" s="98"/>
      <c r="R28" s="98"/>
    </row>
    <row r="29" spans="1:18" s="99" customFormat="1">
      <c r="A29" s="97"/>
      <c r="B29" s="825"/>
      <c r="C29" s="821" t="s">
        <v>654</v>
      </c>
      <c r="D29" s="821"/>
      <c r="E29" s="821"/>
      <c r="F29" s="821"/>
      <c r="G29" s="109" t="s">
        <v>966</v>
      </c>
      <c r="H29" s="819"/>
      <c r="I29" s="819"/>
      <c r="J29" s="819"/>
      <c r="K29" s="97"/>
      <c r="L29" s="97"/>
      <c r="M29" s="98"/>
      <c r="N29" s="98"/>
      <c r="O29" s="98"/>
      <c r="P29" s="98"/>
      <c r="Q29" s="98"/>
      <c r="R29" s="98"/>
    </row>
    <row r="30" spans="1:18" s="99" customFormat="1" ht="48" customHeight="1">
      <c r="A30" s="97"/>
      <c r="B30" s="825"/>
      <c r="C30" s="821" t="s">
        <v>655</v>
      </c>
      <c r="D30" s="821"/>
      <c r="E30" s="821"/>
      <c r="F30" s="821"/>
      <c r="G30" s="109" t="s">
        <v>966</v>
      </c>
      <c r="H30" s="826"/>
      <c r="I30" s="826"/>
      <c r="J30" s="826"/>
      <c r="K30" s="97"/>
      <c r="L30" s="97"/>
      <c r="M30" s="98"/>
      <c r="N30" s="98"/>
      <c r="O30" s="98"/>
      <c r="P30" s="98"/>
      <c r="Q30" s="98"/>
      <c r="R30" s="98"/>
    </row>
    <row r="31" spans="1:18" s="99" customFormat="1" ht="30" customHeight="1">
      <c r="A31" s="97"/>
      <c r="B31" s="825"/>
      <c r="C31" s="832" t="s">
        <v>656</v>
      </c>
      <c r="D31" s="833"/>
      <c r="E31" s="833"/>
      <c r="F31" s="834"/>
      <c r="G31" s="109" t="s">
        <v>966</v>
      </c>
      <c r="H31" s="835"/>
      <c r="I31" s="836"/>
      <c r="J31" s="837"/>
      <c r="K31" s="97"/>
      <c r="L31" s="97"/>
      <c r="M31" s="98"/>
      <c r="N31" s="98"/>
      <c r="O31" s="98"/>
      <c r="P31" s="98"/>
      <c r="Q31" s="98"/>
      <c r="R31" s="98"/>
    </row>
    <row r="32" spans="1:18" s="99" customFormat="1">
      <c r="A32" s="97"/>
      <c r="B32" s="825"/>
      <c r="C32" s="832" t="s">
        <v>657</v>
      </c>
      <c r="D32" s="833"/>
      <c r="E32" s="833"/>
      <c r="F32" s="834"/>
      <c r="G32" s="109" t="s">
        <v>966</v>
      </c>
      <c r="H32" s="835"/>
      <c r="I32" s="836"/>
      <c r="J32" s="837"/>
      <c r="K32" s="97"/>
      <c r="L32" s="97"/>
      <c r="M32" s="98"/>
      <c r="N32" s="98"/>
      <c r="O32" s="98"/>
      <c r="P32" s="98"/>
      <c r="Q32" s="98"/>
      <c r="R32" s="98"/>
    </row>
    <row r="33" spans="1:18" s="99" customFormat="1" ht="31.5" customHeight="1">
      <c r="A33" s="97"/>
      <c r="B33" s="825"/>
      <c r="C33" s="821" t="s">
        <v>658</v>
      </c>
      <c r="D33" s="821"/>
      <c r="E33" s="821"/>
      <c r="F33" s="821"/>
      <c r="G33" s="109" t="s">
        <v>966</v>
      </c>
      <c r="H33" s="819"/>
      <c r="I33" s="819"/>
      <c r="J33" s="819"/>
      <c r="K33" s="97"/>
      <c r="L33" s="97"/>
      <c r="M33" s="98"/>
      <c r="N33" s="98"/>
      <c r="O33" s="98"/>
      <c r="P33" s="98"/>
      <c r="Q33" s="98"/>
      <c r="R33" s="98"/>
    </row>
    <row r="34" spans="1:18" s="99" customFormat="1" ht="15.75" customHeight="1">
      <c r="A34" s="97"/>
      <c r="B34" s="110"/>
      <c r="C34" s="110"/>
      <c r="D34" s="110"/>
      <c r="E34" s="110"/>
      <c r="F34" s="110"/>
      <c r="G34" s="110"/>
      <c r="H34" s="110"/>
      <c r="I34" s="110"/>
      <c r="J34" s="110"/>
      <c r="K34" s="97"/>
      <c r="L34" s="97"/>
      <c r="M34" s="98"/>
      <c r="N34" s="98"/>
      <c r="O34" s="98"/>
      <c r="P34" s="98"/>
      <c r="Q34" s="98"/>
      <c r="R34" s="98"/>
    </row>
    <row r="35" spans="1:18" s="99" customFormat="1" ht="16">
      <c r="A35" s="100"/>
      <c r="B35" s="812" t="s">
        <v>659</v>
      </c>
      <c r="C35" s="812"/>
      <c r="D35" s="812"/>
      <c r="E35" s="812"/>
      <c r="F35" s="812"/>
      <c r="G35" s="812"/>
      <c r="H35" s="812"/>
      <c r="I35" s="812"/>
      <c r="J35" s="812"/>
      <c r="K35" s="100"/>
      <c r="L35" s="100"/>
      <c r="M35" s="111"/>
      <c r="N35" s="111"/>
      <c r="O35" s="111"/>
      <c r="P35" s="111"/>
      <c r="Q35" s="111"/>
      <c r="R35" s="111"/>
    </row>
    <row r="36" spans="1:18" s="99" customFormat="1" ht="7.5" customHeight="1">
      <c r="A36" s="97"/>
      <c r="B36" s="110"/>
      <c r="C36" s="110"/>
      <c r="D36" s="110"/>
      <c r="E36" s="110"/>
      <c r="F36" s="110"/>
      <c r="G36" s="110"/>
      <c r="H36" s="110"/>
      <c r="I36" s="110"/>
      <c r="J36" s="110"/>
      <c r="K36" s="97"/>
      <c r="L36" s="97"/>
      <c r="M36" s="112"/>
      <c r="N36" s="112"/>
      <c r="O36" s="112"/>
      <c r="P36" s="112"/>
      <c r="Q36" s="112"/>
      <c r="R36" s="112"/>
    </row>
    <row r="37" spans="1:18" s="99" customFormat="1" ht="16">
      <c r="A37" s="97"/>
      <c r="B37" s="113" t="s">
        <v>660</v>
      </c>
      <c r="C37" s="113" t="s">
        <v>630</v>
      </c>
      <c r="D37" s="827" t="s">
        <v>661</v>
      </c>
      <c r="E37" s="828"/>
      <c r="F37" s="829"/>
      <c r="G37" s="114" t="s">
        <v>662</v>
      </c>
      <c r="H37" s="830" t="s">
        <v>76</v>
      </c>
      <c r="I37" s="831"/>
      <c r="J37" s="113" t="s">
        <v>633</v>
      </c>
      <c r="K37" s="97"/>
      <c r="L37" s="97"/>
      <c r="M37" s="112"/>
      <c r="N37" s="112"/>
      <c r="O37" s="112"/>
      <c r="P37" s="112"/>
      <c r="Q37" s="112"/>
      <c r="R37" s="112"/>
    </row>
    <row r="38" spans="1:18">
      <c r="A38" s="97"/>
      <c r="B38" s="115"/>
      <c r="C38" s="116"/>
      <c r="D38" s="838"/>
      <c r="E38" s="838"/>
      <c r="F38" s="838"/>
      <c r="G38" s="116"/>
      <c r="H38" s="839"/>
      <c r="I38" s="840"/>
      <c r="J38" s="116"/>
      <c r="K38" s="97"/>
      <c r="L38" s="97"/>
    </row>
    <row r="39" spans="1:18">
      <c r="A39" s="97"/>
      <c r="B39" s="115"/>
      <c r="C39" s="116"/>
      <c r="D39" s="838"/>
      <c r="E39" s="838"/>
      <c r="F39" s="838"/>
      <c r="G39" s="116"/>
      <c r="H39" s="839"/>
      <c r="I39" s="840"/>
      <c r="J39" s="116"/>
      <c r="K39" s="97"/>
      <c r="L39" s="97"/>
    </row>
    <row r="40" spans="1:18">
      <c r="A40" s="97"/>
      <c r="B40" s="115"/>
      <c r="C40" s="116"/>
      <c r="D40" s="838"/>
      <c r="E40" s="838"/>
      <c r="F40" s="838"/>
      <c r="G40" s="116"/>
      <c r="H40" s="839"/>
      <c r="I40" s="840"/>
      <c r="J40" s="116"/>
      <c r="K40" s="97"/>
      <c r="L40" s="97"/>
    </row>
    <row r="41" spans="1:18">
      <c r="A41" s="97"/>
      <c r="B41" s="115"/>
      <c r="C41" s="116"/>
      <c r="D41" s="838"/>
      <c r="E41" s="838"/>
      <c r="F41" s="838"/>
      <c r="G41" s="116"/>
      <c r="H41" s="839"/>
      <c r="I41" s="840"/>
      <c r="J41" s="116"/>
      <c r="K41" s="97"/>
      <c r="L41" s="97"/>
    </row>
    <row r="42" spans="1:18">
      <c r="A42" s="97"/>
      <c r="B42" s="115"/>
      <c r="C42" s="116"/>
      <c r="D42" s="838"/>
      <c r="E42" s="838"/>
      <c r="F42" s="838"/>
      <c r="G42" s="116"/>
      <c r="H42" s="839"/>
      <c r="I42" s="840"/>
      <c r="J42" s="116"/>
      <c r="K42" s="97"/>
      <c r="L42" s="97"/>
    </row>
    <row r="43" spans="1:18">
      <c r="A43" s="97"/>
      <c r="B43" s="115"/>
      <c r="C43" s="116"/>
      <c r="D43" s="838"/>
      <c r="E43" s="838"/>
      <c r="F43" s="838"/>
      <c r="G43" s="116"/>
      <c r="H43" s="839"/>
      <c r="I43" s="840"/>
      <c r="J43" s="116"/>
      <c r="K43" s="97"/>
      <c r="L43" s="97"/>
    </row>
    <row r="44" spans="1:18">
      <c r="A44" s="97"/>
      <c r="B44" s="115"/>
      <c r="C44" s="116"/>
      <c r="D44" s="838"/>
      <c r="E44" s="838"/>
      <c r="F44" s="838"/>
      <c r="G44" s="116"/>
      <c r="H44" s="839"/>
      <c r="I44" s="840"/>
      <c r="J44" s="116"/>
      <c r="K44" s="97"/>
      <c r="L44" s="97"/>
    </row>
    <row r="45" spans="1:18">
      <c r="A45" s="97"/>
      <c r="B45" s="115"/>
      <c r="C45" s="116"/>
      <c r="D45" s="838"/>
      <c r="E45" s="838"/>
      <c r="F45" s="838"/>
      <c r="G45" s="116"/>
      <c r="H45" s="839"/>
      <c r="I45" s="840"/>
      <c r="J45" s="116"/>
      <c r="K45" s="97"/>
      <c r="L45" s="97"/>
    </row>
    <row r="46" spans="1:18">
      <c r="A46" s="97"/>
      <c r="B46" s="115"/>
      <c r="C46" s="116"/>
      <c r="D46" s="838"/>
      <c r="E46" s="838"/>
      <c r="F46" s="838"/>
      <c r="G46" s="116"/>
      <c r="H46" s="839"/>
      <c r="I46" s="840"/>
      <c r="J46" s="116"/>
      <c r="K46" s="97"/>
      <c r="L46" s="97"/>
    </row>
    <row r="47" spans="1:18">
      <c r="A47" s="97"/>
      <c r="B47" s="115"/>
      <c r="C47" s="116"/>
      <c r="D47" s="838"/>
      <c r="E47" s="838"/>
      <c r="F47" s="838"/>
      <c r="G47" s="116"/>
      <c r="H47" s="839"/>
      <c r="I47" s="840"/>
      <c r="J47" s="116"/>
      <c r="K47" s="97"/>
      <c r="L47" s="97"/>
    </row>
    <row r="48" spans="1:18">
      <c r="A48" s="97"/>
      <c r="B48" s="115"/>
      <c r="C48" s="116"/>
      <c r="D48" s="838"/>
      <c r="E48" s="838"/>
      <c r="F48" s="838"/>
      <c r="G48" s="116"/>
      <c r="H48" s="839"/>
      <c r="I48" s="840"/>
      <c r="J48" s="116"/>
      <c r="K48" s="97"/>
      <c r="L48" s="97"/>
    </row>
    <row r="49" spans="1:12">
      <c r="A49" s="97"/>
      <c r="B49" s="115"/>
      <c r="C49" s="116"/>
      <c r="D49" s="838"/>
      <c r="E49" s="838"/>
      <c r="F49" s="838"/>
      <c r="G49" s="116"/>
      <c r="H49" s="839"/>
      <c r="I49" s="840"/>
      <c r="J49" s="116"/>
      <c r="K49" s="97"/>
      <c r="L49" s="97"/>
    </row>
    <row r="50" spans="1:12">
      <c r="A50" s="97"/>
      <c r="B50" s="115"/>
      <c r="C50" s="116"/>
      <c r="D50" s="838"/>
      <c r="E50" s="838"/>
      <c r="F50" s="838"/>
      <c r="G50" s="116"/>
      <c r="H50" s="839"/>
      <c r="I50" s="840"/>
      <c r="J50" s="116"/>
      <c r="K50" s="97"/>
      <c r="L50" s="97"/>
    </row>
    <row r="51" spans="1:12">
      <c r="A51" s="97"/>
      <c r="B51" s="115"/>
      <c r="C51" s="116"/>
      <c r="D51" s="838"/>
      <c r="E51" s="838"/>
      <c r="F51" s="838"/>
      <c r="G51" s="116"/>
      <c r="H51" s="839"/>
      <c r="I51" s="840"/>
      <c r="J51" s="116"/>
      <c r="K51" s="97"/>
      <c r="L51" s="97"/>
    </row>
    <row r="52" spans="1:12">
      <c r="A52" s="97"/>
      <c r="B52" s="115"/>
      <c r="C52" s="116"/>
      <c r="D52" s="838"/>
      <c r="E52" s="838"/>
      <c r="F52" s="838"/>
      <c r="G52" s="116"/>
      <c r="H52" s="839"/>
      <c r="I52" s="840"/>
      <c r="J52" s="116"/>
      <c r="K52" s="97"/>
      <c r="L52" s="97"/>
    </row>
    <row r="53" spans="1:12">
      <c r="A53" s="97"/>
      <c r="B53" s="115"/>
      <c r="C53" s="116"/>
      <c r="D53" s="838"/>
      <c r="E53" s="838"/>
      <c r="F53" s="838"/>
      <c r="G53" s="116"/>
      <c r="H53" s="839"/>
      <c r="I53" s="840"/>
      <c r="J53" s="116"/>
      <c r="K53" s="97"/>
      <c r="L53" s="97"/>
    </row>
    <row r="54" spans="1:12">
      <c r="A54" s="97"/>
      <c r="B54" s="115"/>
      <c r="C54" s="116"/>
      <c r="D54" s="838"/>
      <c r="E54" s="838"/>
      <c r="F54" s="838"/>
      <c r="G54" s="116"/>
      <c r="H54" s="839"/>
      <c r="I54" s="840"/>
      <c r="J54" s="116"/>
      <c r="K54" s="97"/>
      <c r="L54" s="97"/>
    </row>
    <row r="55" spans="1:12">
      <c r="A55" s="97"/>
      <c r="B55" s="115"/>
      <c r="C55" s="116"/>
      <c r="D55" s="838"/>
      <c r="E55" s="838"/>
      <c r="F55" s="838"/>
      <c r="G55" s="116"/>
      <c r="H55" s="839"/>
      <c r="I55" s="840"/>
      <c r="J55" s="116"/>
      <c r="K55" s="97"/>
      <c r="L55" s="97"/>
    </row>
    <row r="56" spans="1:12">
      <c r="A56" s="97"/>
      <c r="B56" s="115"/>
      <c r="C56" s="116"/>
      <c r="D56" s="838"/>
      <c r="E56" s="838"/>
      <c r="F56" s="838"/>
      <c r="G56" s="116"/>
      <c r="H56" s="839"/>
      <c r="I56" s="840"/>
      <c r="J56" s="116"/>
      <c r="K56" s="97"/>
      <c r="L56" s="97"/>
    </row>
    <row r="57" spans="1:12">
      <c r="A57" s="97"/>
      <c r="B57" s="115"/>
      <c r="C57" s="116"/>
      <c r="D57" s="838"/>
      <c r="E57" s="838"/>
      <c r="F57" s="838"/>
      <c r="G57" s="116"/>
      <c r="H57" s="839"/>
      <c r="I57" s="840"/>
      <c r="J57" s="116"/>
      <c r="K57" s="97"/>
      <c r="L57" s="97"/>
    </row>
    <row r="58" spans="1:12" ht="7.5" customHeight="1">
      <c r="A58" s="97"/>
      <c r="B58" s="117"/>
      <c r="C58" s="97"/>
      <c r="D58" s="97"/>
      <c r="E58" s="97"/>
      <c r="F58" s="97"/>
      <c r="G58" s="97"/>
      <c r="H58" s="97"/>
      <c r="I58" s="97"/>
      <c r="J58" s="97"/>
      <c r="K58" s="97"/>
      <c r="L58" s="97"/>
    </row>
    <row r="59" spans="1:12" ht="7.5" customHeight="1">
      <c r="A59" s="97"/>
      <c r="B59" s="117"/>
      <c r="C59" s="97"/>
      <c r="D59" s="97"/>
      <c r="E59" s="97"/>
      <c r="F59" s="97"/>
      <c r="G59" s="97"/>
      <c r="H59" s="97"/>
      <c r="I59" s="97"/>
      <c r="J59" s="97"/>
      <c r="K59" s="97"/>
      <c r="L59" s="97"/>
    </row>
  </sheetData>
  <sheetProtection password="8A86" sheet="1" scenarios="1" formatCells="0" formatColumns="0" formatRows="0" insertRows="0" insertHyperlinks="0" deleteRows="0" sort="0" autoFilter="0"/>
  <mergeCells count="91">
    <mergeCell ref="D56:F56"/>
    <mergeCell ref="H56:I56"/>
    <mergeCell ref="D57:F57"/>
    <mergeCell ref="H57:I57"/>
    <mergeCell ref="D53:F53"/>
    <mergeCell ref="H53:I53"/>
    <mergeCell ref="D54:F54"/>
    <mergeCell ref="H54:I54"/>
    <mergeCell ref="D55:F55"/>
    <mergeCell ref="H55:I55"/>
    <mergeCell ref="D50:F50"/>
    <mergeCell ref="H50:I50"/>
    <mergeCell ref="D51:F51"/>
    <mergeCell ref="H51:I51"/>
    <mergeCell ref="D52:F52"/>
    <mergeCell ref="H52:I52"/>
    <mergeCell ref="D47:F47"/>
    <mergeCell ref="H47:I47"/>
    <mergeCell ref="D48:F48"/>
    <mergeCell ref="H48:I48"/>
    <mergeCell ref="D49:F49"/>
    <mergeCell ref="H49:I49"/>
    <mergeCell ref="D44:F44"/>
    <mergeCell ref="H44:I44"/>
    <mergeCell ref="D45:F45"/>
    <mergeCell ref="H45:I45"/>
    <mergeCell ref="D46:F46"/>
    <mergeCell ref="H46:I46"/>
    <mergeCell ref="D41:F41"/>
    <mergeCell ref="H41:I41"/>
    <mergeCell ref="D42:F42"/>
    <mergeCell ref="H42:I42"/>
    <mergeCell ref="D43:F43"/>
    <mergeCell ref="H43:I43"/>
    <mergeCell ref="D38:F38"/>
    <mergeCell ref="H38:I38"/>
    <mergeCell ref="D39:F39"/>
    <mergeCell ref="H39:I39"/>
    <mergeCell ref="D40:F40"/>
    <mergeCell ref="H40:I40"/>
    <mergeCell ref="D37:F37"/>
    <mergeCell ref="H37:I37"/>
    <mergeCell ref="C29:F29"/>
    <mergeCell ref="H29:J29"/>
    <mergeCell ref="C30:F30"/>
    <mergeCell ref="H30:J30"/>
    <mergeCell ref="C31:F31"/>
    <mergeCell ref="H31:J31"/>
    <mergeCell ref="C32:F32"/>
    <mergeCell ref="H32:J32"/>
    <mergeCell ref="C33:F33"/>
    <mergeCell ref="H33:J33"/>
    <mergeCell ref="B35:J35"/>
    <mergeCell ref="B26:B33"/>
    <mergeCell ref="C26:F26"/>
    <mergeCell ref="H26:J26"/>
    <mergeCell ref="C27:F27"/>
    <mergeCell ref="H27:J27"/>
    <mergeCell ref="C28:F28"/>
    <mergeCell ref="H28:J28"/>
    <mergeCell ref="B20:F20"/>
    <mergeCell ref="H20:J20"/>
    <mergeCell ref="B21:B25"/>
    <mergeCell ref="C21:F21"/>
    <mergeCell ref="H21:J21"/>
    <mergeCell ref="C22:F22"/>
    <mergeCell ref="H22:J22"/>
    <mergeCell ref="C23:F23"/>
    <mergeCell ref="H23:J23"/>
    <mergeCell ref="C24:F24"/>
    <mergeCell ref="H24:J24"/>
    <mergeCell ref="C25:F25"/>
    <mergeCell ref="H25:J25"/>
    <mergeCell ref="B18:J18"/>
    <mergeCell ref="B6:D6"/>
    <mergeCell ref="B7:D7"/>
    <mergeCell ref="B8:D8"/>
    <mergeCell ref="B9:D9"/>
    <mergeCell ref="B10:D10"/>
    <mergeCell ref="F10:J10"/>
    <mergeCell ref="B11:D11"/>
    <mergeCell ref="B12:D12"/>
    <mergeCell ref="B13:D13"/>
    <mergeCell ref="B14:D14"/>
    <mergeCell ref="B15:D15"/>
    <mergeCell ref="B2:D2"/>
    <mergeCell ref="F2:J2"/>
    <mergeCell ref="P2:R2"/>
    <mergeCell ref="B4:D4"/>
    <mergeCell ref="B5:D5"/>
    <mergeCell ref="F5:J5"/>
  </mergeCells>
  <conditionalFormatting sqref="J6:J9">
    <cfRule type="cellIs" dxfId="343" priority="5" operator="equal">
      <formula>"Не согласовано"</formula>
    </cfRule>
    <cfRule type="cellIs" dxfId="342" priority="6" operator="equal">
      <formula>"Согласовано"</formula>
    </cfRule>
  </conditionalFormatting>
  <conditionalFormatting sqref="J11:J15">
    <cfRule type="cellIs" dxfId="341" priority="3" operator="equal">
      <formula>"Не согласовано"</formula>
    </cfRule>
    <cfRule type="cellIs" dxfId="340" priority="4" operator="equal">
      <formula>"Согласовано"</formula>
    </cfRule>
  </conditionalFormatting>
  <conditionalFormatting sqref="G21:G33">
    <cfRule type="cellIs" dxfId="339" priority="1" operator="equal">
      <formula>"НЕТ"</formula>
    </cfRule>
    <cfRule type="cellIs" dxfId="338" priority="2" operator="equal">
      <formula>"ДА"</formula>
    </cfRule>
  </conditionalFormatting>
  <dataValidations count="2">
    <dataValidation type="list" allowBlank="1" showInputMessage="1" showErrorMessage="1" sqref="G21:G33" xr:uid="{00000000-0002-0000-0400-000000000000}">
      <formula1>"ДА, НЕТ"</formula1>
    </dataValidation>
    <dataValidation type="list" showInputMessage="1" showErrorMessage="1" sqref="J6:J9 J11:J15" xr:uid="{00000000-0002-0000-0400-000001000000}">
      <formula1>$P$5:$P$7</formula1>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Лист4">
    <pageSetUpPr fitToPage="1"/>
  </sheetPr>
  <dimension ref="A1:CF181"/>
  <sheetViews>
    <sheetView workbookViewId="0"/>
    <sheetView workbookViewId="1"/>
  </sheetViews>
  <sheetFormatPr baseColWidth="10" defaultColWidth="7.83203125" defaultRowHeight="14" outlineLevelCol="1"/>
  <cols>
    <col min="1" max="1" width="3" style="15" customWidth="1"/>
    <col min="2" max="2" width="59.83203125" style="15" customWidth="1"/>
    <col min="3" max="3" width="11.33203125" style="27" customWidth="1"/>
    <col min="4" max="16" width="13.1640625" style="15" customWidth="1"/>
    <col min="17" max="84" width="13.1640625" style="15" customWidth="1" outlineLevel="1"/>
    <col min="85" max="16384" width="7.83203125" style="15"/>
  </cols>
  <sheetData>
    <row r="1" spans="1:84">
      <c r="A1" s="118" t="s">
        <v>308</v>
      </c>
    </row>
    <row r="2" spans="1:84" ht="18">
      <c r="A2" s="118" t="str">
        <f>ИД!A2</f>
        <v>3.1.21.12.14</v>
      </c>
      <c r="C2" s="842" t="s">
        <v>663</v>
      </c>
      <c r="D2" s="842"/>
      <c r="E2" s="842"/>
      <c r="F2" s="842"/>
      <c r="G2" s="842"/>
      <c r="H2" s="842"/>
      <c r="I2" s="842"/>
      <c r="J2" s="842"/>
      <c r="K2" s="842"/>
      <c r="L2" s="842"/>
    </row>
    <row r="3" spans="1:84" ht="18">
      <c r="B3" s="790" t="s">
        <v>1200</v>
      </c>
      <c r="C3" s="841" t="s">
        <v>664</v>
      </c>
      <c r="D3" s="841"/>
      <c r="E3" s="841"/>
      <c r="F3" s="841"/>
      <c r="G3" s="841"/>
      <c r="H3" s="841"/>
      <c r="I3" s="841"/>
      <c r="J3" s="841"/>
      <c r="K3" s="841"/>
      <c r="L3" s="841"/>
    </row>
    <row r="4" spans="1:84" ht="18">
      <c r="C4" s="841" t="str">
        <f>Согласование!$B$5</f>
        <v>OpenBox</v>
      </c>
      <c r="D4" s="841"/>
      <c r="E4" s="841"/>
      <c r="F4" s="841"/>
      <c r="G4" s="841"/>
      <c r="H4" s="841"/>
      <c r="I4" s="841"/>
      <c r="J4" s="841"/>
      <c r="K4" s="841"/>
      <c r="L4" s="841"/>
    </row>
    <row r="5" spans="1:84">
      <c r="C5" s="843" t="str">
        <f>"("&amp;Согласование!$B$7&amp;")"</f>
        <v>(U200005258)</v>
      </c>
      <c r="D5" s="843"/>
      <c r="E5" s="843"/>
      <c r="F5" s="843"/>
      <c r="G5" s="843"/>
      <c r="H5" s="843"/>
      <c r="I5" s="843"/>
      <c r="J5" s="843"/>
      <c r="K5" s="843"/>
      <c r="L5" s="843"/>
    </row>
    <row r="6" spans="1:84" ht="18">
      <c r="C6" s="841" t="s">
        <v>665</v>
      </c>
      <c r="D6" s="841"/>
      <c r="E6" s="841"/>
      <c r="F6" s="841"/>
      <c r="G6" s="841"/>
      <c r="H6" s="841"/>
      <c r="I6" s="841"/>
      <c r="J6" s="841"/>
      <c r="K6" s="841"/>
      <c r="L6" s="841"/>
    </row>
    <row r="7" spans="1:84" ht="18">
      <c r="C7" s="841" t="str">
        <f>Согласование!$B$9</f>
        <v>Цифровая экономика БРД</v>
      </c>
      <c r="D7" s="841"/>
      <c r="E7" s="841"/>
      <c r="F7" s="841"/>
      <c r="G7" s="841"/>
      <c r="H7" s="841"/>
      <c r="I7" s="841"/>
      <c r="J7" s="841"/>
      <c r="K7" s="841"/>
      <c r="L7" s="841"/>
    </row>
    <row r="9" spans="1:84" ht="18" customHeight="1">
      <c r="B9" s="850" t="s">
        <v>74</v>
      </c>
      <c r="C9" s="850" t="s">
        <v>666</v>
      </c>
      <c r="D9" s="851" t="s">
        <v>667</v>
      </c>
      <c r="E9" s="851"/>
      <c r="F9" s="852" t="s">
        <v>668</v>
      </c>
      <c r="G9" s="852"/>
      <c r="H9" s="852" t="s">
        <v>669</v>
      </c>
      <c r="I9" s="852"/>
      <c r="J9" s="844" t="s">
        <v>670</v>
      </c>
      <c r="K9" s="845"/>
      <c r="L9" s="844" t="s">
        <v>671</v>
      </c>
      <c r="M9" s="845"/>
      <c r="N9" s="844" t="s">
        <v>672</v>
      </c>
      <c r="O9" s="845"/>
      <c r="P9" s="844" t="s">
        <v>673</v>
      </c>
      <c r="Q9" s="845"/>
    </row>
    <row r="10" spans="1:84" ht="40.5" customHeight="1">
      <c r="B10" s="850"/>
      <c r="C10" s="850"/>
      <c r="D10" s="119" t="s">
        <v>674</v>
      </c>
      <c r="E10" s="119" t="s">
        <v>675</v>
      </c>
      <c r="F10" s="120" t="s">
        <v>674</v>
      </c>
      <c r="G10" s="120" t="s">
        <v>675</v>
      </c>
      <c r="H10" s="120" t="s">
        <v>674</v>
      </c>
      <c r="I10" s="120" t="s">
        <v>675</v>
      </c>
      <c r="J10" s="120" t="s">
        <v>674</v>
      </c>
      <c r="K10" s="120" t="s">
        <v>675</v>
      </c>
      <c r="L10" s="120" t="s">
        <v>674</v>
      </c>
      <c r="M10" s="120" t="s">
        <v>675</v>
      </c>
      <c r="N10" s="120" t="s">
        <v>674</v>
      </c>
      <c r="O10" s="120" t="s">
        <v>675</v>
      </c>
      <c r="P10" s="120" t="s">
        <v>674</v>
      </c>
      <c r="Q10" s="120" t="s">
        <v>675</v>
      </c>
    </row>
    <row r="11" spans="1:84">
      <c r="B11" s="121" t="s">
        <v>417</v>
      </c>
      <c r="C11" s="122" t="s">
        <v>140</v>
      </c>
      <c r="D11" s="123">
        <f ca="1">D60</f>
        <v>70333.270206593908</v>
      </c>
      <c r="E11" s="123">
        <f ca="1">D91</f>
        <v>840078.35803738842</v>
      </c>
      <c r="F11" s="124">
        <f ca="1">IFERROR('РП (MVP)'!D11,"")</f>
        <v>58837.17479021458</v>
      </c>
      <c r="G11" s="124">
        <f ca="1">IFERROR('РП (MVP)'!E11,"")</f>
        <v>58837.17479021458</v>
      </c>
      <c r="H11" s="124">
        <f ca="1">IFERROR('РП (РиТ1)'!D11,"")</f>
        <v>90735.229388448046</v>
      </c>
      <c r="I11" s="124">
        <f ca="1">IFERROR('РП (РиТ1)'!E11,"")</f>
        <v>405561.97075726074</v>
      </c>
      <c r="J11" s="124">
        <f ca="1">IFERROR('РП (РиТ2)'!D11,"")</f>
        <v>-18139.095812353331</v>
      </c>
      <c r="K11" s="124">
        <f ca="1">IFERROR('РП (РиТ2)'!E11,"")</f>
        <v>436779.25064962846</v>
      </c>
      <c r="L11" s="124">
        <f>IFERROR('[6]РП (РиТ3)'!D11,"")</f>
        <v>0</v>
      </c>
      <c r="M11" s="124">
        <f>IFERROR('[6]РП (РиТ3)'!E11,"")</f>
        <v>0</v>
      </c>
      <c r="N11" s="124">
        <f>IFERROR('[6]РП (РиТ4)'!D11,"")</f>
        <v>0</v>
      </c>
      <c r="O11" s="124">
        <f>IFERROR('[6]РП (РиТ4)'!E11,"")</f>
        <v>0</v>
      </c>
      <c r="P11" s="124">
        <f>IFERROR('[6]РП (РиТ5)'!D11,"")</f>
        <v>0</v>
      </c>
      <c r="Q11" s="124">
        <f>IFERROR('[6]РП (РиТ5)'!E11,"")</f>
        <v>0</v>
      </c>
    </row>
    <row r="12" spans="1:84">
      <c r="B12" s="125" t="s">
        <v>419</v>
      </c>
      <c r="C12" s="126" t="s">
        <v>676</v>
      </c>
      <c r="D12" s="127">
        <f ca="1">1+D11/D59</f>
        <v>1.7131114996109977</v>
      </c>
      <c r="E12" s="127">
        <f ca="1">E11/D87+1</f>
        <v>9.5175840101150673</v>
      </c>
      <c r="F12" s="128">
        <f ca="1">IFERROR('РП (MVP)'!D12,"")</f>
        <v>13.414903387757882</v>
      </c>
      <c r="G12" s="128">
        <f ca="1">IFERROR('РП (MVP)'!E12,"")</f>
        <v>13.414903387757882</v>
      </c>
      <c r="H12" s="128">
        <f ca="1">IFERROR('РП (РиТ1)'!D12,"")</f>
        <v>-1.4692857425811088</v>
      </c>
      <c r="I12" s="128">
        <f ca="1">IFERROR('РП (РиТ1)'!E12,"")</f>
        <v>-10.037040396257597</v>
      </c>
      <c r="J12" s="128">
        <f ca="1">IFERROR('РП (РиТ2)'!D12,"")</f>
        <v>0.86114675251734951</v>
      </c>
      <c r="K12" s="128">
        <f ca="1">IFERROR('РП (РиТ2)'!E12,"")</f>
        <v>4.343508299043001</v>
      </c>
      <c r="L12" s="128" t="str">
        <f>IFERROR('[6]РП (РиТ3)'!D12,"")</f>
        <v/>
      </c>
      <c r="M12" s="128" t="str">
        <f>IFERROR('[6]РП (РиТ3)'!E12,"")</f>
        <v/>
      </c>
      <c r="N12" s="128" t="str">
        <f>IFERROR('[6]РП (РиТ4)'!D12,"")</f>
        <v/>
      </c>
      <c r="O12" s="128" t="str">
        <f>IFERROR('[6]РП (РиТ4)'!E12,"")</f>
        <v/>
      </c>
      <c r="P12" s="128" t="str">
        <f>IFERROR('[6]РП (РиТ5)'!D12,"")</f>
        <v/>
      </c>
      <c r="Q12" s="128" t="str">
        <f>IFERROR('[6]РП (РиТ5)'!E12,"")</f>
        <v/>
      </c>
    </row>
    <row r="13" spans="1:84">
      <c r="B13" s="125" t="s">
        <v>425</v>
      </c>
      <c r="C13" s="126" t="s">
        <v>165</v>
      </c>
      <c r="D13" s="129">
        <f ca="1">IFERROR(MIRR(E54:P54,ИД!$H$98,ИД!$H$98),"")</f>
        <v>0.25331015264686818</v>
      </c>
      <c r="E13" s="129">
        <f ca="1">IFERROR(MIRR(E84:CF84,ИД!$H$98,ИД!$H$98),"")</f>
        <v>0.21521606666505577</v>
      </c>
      <c r="F13" s="130">
        <f ca="1">IFERROR('РП (MVP)'!D13,"")</f>
        <v>0.44348677854350083</v>
      </c>
      <c r="G13" s="130">
        <f ca="1">IFERROR('РП (MVP)'!E13,"")</f>
        <v>0.17808902853739994</v>
      </c>
      <c r="H13" s="130">
        <f ca="1">IFERROR('РП (РиТ1)'!D13,"")</f>
        <v>0.34340447556910592</v>
      </c>
      <c r="I13" s="130">
        <f ca="1">IFERROR('РП (РиТ1)'!E13,"")</f>
        <v>0.2357879868490218</v>
      </c>
      <c r="J13" s="130">
        <f ca="1">IFERROR('РП (РиТ2)'!D13,"")</f>
        <v>8.0090602414467194E-2</v>
      </c>
      <c r="K13" s="130" t="str">
        <f ca="1">IFERROR('РП (РиТ2)'!E13,"")</f>
        <v/>
      </c>
      <c r="L13" s="130" t="str">
        <f>IFERROR('[6]РП (РиТ3)'!D13,"")</f>
        <v/>
      </c>
      <c r="M13" s="130" t="str">
        <f>IFERROR('[6]РП (РиТ3)'!E13,"")</f>
        <v/>
      </c>
      <c r="N13" s="130" t="str">
        <f>IFERROR('[6]РП (РиТ4)'!D13,"")</f>
        <v/>
      </c>
      <c r="O13" s="130" t="str">
        <f>IFERROR('[6]РП (РиТ4)'!E13,"")</f>
        <v/>
      </c>
      <c r="P13" s="130" t="str">
        <f>IFERROR('[6]РП (РиТ5)'!D13,"")</f>
        <v/>
      </c>
      <c r="Q13" s="130" t="str">
        <f>IFERROR('[6]РП (РиТ5)'!E13,"")</f>
        <v/>
      </c>
    </row>
    <row r="14" spans="1:84">
      <c r="B14" s="125" t="s">
        <v>426</v>
      </c>
      <c r="C14" s="126" t="s">
        <v>178</v>
      </c>
      <c r="D14" s="131">
        <f ca="1">IF(D11&lt;0,"Не окупается",SUM(E64:P64))</f>
        <v>5.165451501417424</v>
      </c>
      <c r="E14" s="131">
        <f ca="1">IF(D92&lt;0,"Не окупается",D92)</f>
        <v>1.0857113422352089</v>
      </c>
      <c r="F14" s="132">
        <f ca="1">IFERROR('РП (MVP)'!D14,"")</f>
        <v>1.2930521467231881</v>
      </c>
      <c r="G14" s="132">
        <f ca="1">IFERROR('РП (MVP)'!E14,"")</f>
        <v>1.2930521467231881</v>
      </c>
      <c r="H14" s="132">
        <f ca="1">IFERROR('РП (РиТ1)'!D14,"")</f>
        <v>3.1871825145741814</v>
      </c>
      <c r="I14" s="132">
        <f ca="1">IFERROR('РП (РиТ1)'!E14,"")</f>
        <v>1.0109482399412755</v>
      </c>
      <c r="J14" s="132" t="str">
        <f ca="1">IFERROR('РП (РиТ2)'!D14,"")</f>
        <v>Не окупается</v>
      </c>
      <c r="K14" s="132">
        <f ca="1">IFERROR('РП (РиТ2)'!E14,"")</f>
        <v>0</v>
      </c>
      <c r="L14" s="132">
        <f>IFERROR('[6]РП (РиТ3)'!D14,"")</f>
        <v>0</v>
      </c>
      <c r="M14" s="132">
        <f>IFERROR('[6]РП (РиТ3)'!E14,"")</f>
        <v>0</v>
      </c>
      <c r="N14" s="132">
        <f>IFERROR('[6]РП (РиТ4)'!D14,"")</f>
        <v>0</v>
      </c>
      <c r="O14" s="132">
        <f>IFERROR('[6]РП (РиТ4)'!E14,"")</f>
        <v>0</v>
      </c>
      <c r="P14" s="132">
        <f>IFERROR('[6]РП (РиТ5)'!D14,"")</f>
        <v>0</v>
      </c>
      <c r="Q14" s="132">
        <f>IFERROR('[6]РП (РиТ5)'!E14,"")</f>
        <v>0</v>
      </c>
    </row>
    <row r="16" spans="1:84" ht="15" customHeight="1">
      <c r="B16" s="846" t="s">
        <v>427</v>
      </c>
      <c r="C16" s="846" t="s">
        <v>428</v>
      </c>
      <c r="D16" s="848" t="s">
        <v>78</v>
      </c>
      <c r="E16" s="133">
        <v>1</v>
      </c>
      <c r="F16" s="133">
        <v>2</v>
      </c>
      <c r="G16" s="133">
        <v>3</v>
      </c>
      <c r="H16" s="133">
        <v>4</v>
      </c>
      <c r="I16" s="133">
        <v>5</v>
      </c>
      <c r="J16" s="133">
        <v>6</v>
      </c>
      <c r="K16" s="133">
        <v>7</v>
      </c>
      <c r="L16" s="133">
        <v>8</v>
      </c>
      <c r="M16" s="133">
        <v>9</v>
      </c>
      <c r="N16" s="133">
        <v>10</v>
      </c>
      <c r="O16" s="133">
        <v>11</v>
      </c>
      <c r="P16" s="133">
        <v>12</v>
      </c>
      <c r="Q16" s="133">
        <v>13</v>
      </c>
      <c r="R16" s="133">
        <v>14</v>
      </c>
      <c r="S16" s="133">
        <v>15</v>
      </c>
      <c r="T16" s="133">
        <v>16</v>
      </c>
      <c r="U16" s="133">
        <v>17</v>
      </c>
      <c r="V16" s="133">
        <v>18</v>
      </c>
      <c r="W16" s="133">
        <v>19</v>
      </c>
      <c r="X16" s="133">
        <v>20</v>
      </c>
      <c r="Y16" s="133">
        <v>21</v>
      </c>
      <c r="Z16" s="133">
        <v>22</v>
      </c>
      <c r="AA16" s="133">
        <v>23</v>
      </c>
      <c r="AB16" s="133">
        <v>24</v>
      </c>
      <c r="AC16" s="133">
        <v>25</v>
      </c>
      <c r="AD16" s="133">
        <v>26</v>
      </c>
      <c r="AE16" s="133">
        <v>27</v>
      </c>
      <c r="AF16" s="133">
        <v>28</v>
      </c>
      <c r="AG16" s="133">
        <v>29</v>
      </c>
      <c r="AH16" s="133">
        <v>30</v>
      </c>
      <c r="AI16" s="133">
        <v>31</v>
      </c>
      <c r="AJ16" s="133">
        <v>32</v>
      </c>
      <c r="AK16" s="133">
        <v>33</v>
      </c>
      <c r="AL16" s="133">
        <v>34</v>
      </c>
      <c r="AM16" s="133">
        <v>35</v>
      </c>
      <c r="AN16" s="133">
        <v>36</v>
      </c>
      <c r="AO16" s="133">
        <v>37</v>
      </c>
      <c r="AP16" s="133">
        <v>38</v>
      </c>
      <c r="AQ16" s="133">
        <v>39</v>
      </c>
      <c r="AR16" s="133">
        <v>40</v>
      </c>
      <c r="AS16" s="133">
        <v>41</v>
      </c>
      <c r="AT16" s="133">
        <v>42</v>
      </c>
      <c r="AU16" s="133">
        <v>43</v>
      </c>
      <c r="AV16" s="133">
        <v>44</v>
      </c>
      <c r="AW16" s="133">
        <v>45</v>
      </c>
      <c r="AX16" s="133">
        <v>46</v>
      </c>
      <c r="AY16" s="133">
        <v>47</v>
      </c>
      <c r="AZ16" s="133">
        <v>48</v>
      </c>
      <c r="BA16" s="133">
        <v>49</v>
      </c>
      <c r="BB16" s="133">
        <v>50</v>
      </c>
      <c r="BC16" s="133">
        <v>51</v>
      </c>
      <c r="BD16" s="133">
        <v>52</v>
      </c>
      <c r="BE16" s="133">
        <v>53</v>
      </c>
      <c r="BF16" s="133">
        <v>54</v>
      </c>
      <c r="BG16" s="133">
        <v>55</v>
      </c>
      <c r="BH16" s="133">
        <v>56</v>
      </c>
      <c r="BI16" s="133">
        <v>57</v>
      </c>
      <c r="BJ16" s="133">
        <v>58</v>
      </c>
      <c r="BK16" s="133">
        <v>59</v>
      </c>
      <c r="BL16" s="133">
        <v>60</v>
      </c>
      <c r="BM16" s="133">
        <v>61</v>
      </c>
      <c r="BN16" s="133">
        <v>62</v>
      </c>
      <c r="BO16" s="133">
        <v>63</v>
      </c>
      <c r="BP16" s="133">
        <v>64</v>
      </c>
      <c r="BQ16" s="133">
        <v>65</v>
      </c>
      <c r="BR16" s="133">
        <v>66</v>
      </c>
      <c r="BS16" s="133">
        <v>67</v>
      </c>
      <c r="BT16" s="133">
        <v>68</v>
      </c>
      <c r="BU16" s="133">
        <v>69</v>
      </c>
      <c r="BV16" s="133">
        <v>70</v>
      </c>
      <c r="BW16" s="133">
        <v>71</v>
      </c>
      <c r="BX16" s="133">
        <v>72</v>
      </c>
      <c r="BY16" s="133">
        <v>73</v>
      </c>
      <c r="BZ16" s="133">
        <v>74</v>
      </c>
      <c r="CA16" s="133">
        <v>75</v>
      </c>
      <c r="CB16" s="133">
        <v>76</v>
      </c>
      <c r="CC16" s="133">
        <v>77</v>
      </c>
      <c r="CD16" s="133">
        <v>78</v>
      </c>
      <c r="CE16" s="133">
        <v>79</v>
      </c>
      <c r="CF16" s="133">
        <v>80</v>
      </c>
    </row>
    <row r="17" spans="1:84">
      <c r="B17" s="847"/>
      <c r="C17" s="847"/>
      <c r="D17" s="849"/>
      <c r="E17" s="133">
        <f>ИД!I1</f>
        <v>2020</v>
      </c>
      <c r="F17" s="133">
        <f>E17+1</f>
        <v>2021</v>
      </c>
      <c r="G17" s="133">
        <f t="shared" ref="G17:BR17" si="0">F17+1</f>
        <v>2022</v>
      </c>
      <c r="H17" s="133">
        <f t="shared" si="0"/>
        <v>2023</v>
      </c>
      <c r="I17" s="133">
        <f t="shared" si="0"/>
        <v>2024</v>
      </c>
      <c r="J17" s="133">
        <f t="shared" si="0"/>
        <v>2025</v>
      </c>
      <c r="K17" s="133">
        <f t="shared" si="0"/>
        <v>2026</v>
      </c>
      <c r="L17" s="133">
        <f t="shared" si="0"/>
        <v>2027</v>
      </c>
      <c r="M17" s="133">
        <f t="shared" si="0"/>
        <v>2028</v>
      </c>
      <c r="N17" s="133">
        <f t="shared" si="0"/>
        <v>2029</v>
      </c>
      <c r="O17" s="133">
        <f t="shared" si="0"/>
        <v>2030</v>
      </c>
      <c r="P17" s="133">
        <f t="shared" si="0"/>
        <v>2031</v>
      </c>
      <c r="Q17" s="133">
        <f t="shared" si="0"/>
        <v>2032</v>
      </c>
      <c r="R17" s="133">
        <f t="shared" si="0"/>
        <v>2033</v>
      </c>
      <c r="S17" s="133">
        <f t="shared" si="0"/>
        <v>2034</v>
      </c>
      <c r="T17" s="133">
        <f t="shared" si="0"/>
        <v>2035</v>
      </c>
      <c r="U17" s="133">
        <f t="shared" si="0"/>
        <v>2036</v>
      </c>
      <c r="V17" s="133">
        <f t="shared" si="0"/>
        <v>2037</v>
      </c>
      <c r="W17" s="133">
        <f t="shared" si="0"/>
        <v>2038</v>
      </c>
      <c r="X17" s="133">
        <f t="shared" si="0"/>
        <v>2039</v>
      </c>
      <c r="Y17" s="133">
        <f t="shared" si="0"/>
        <v>2040</v>
      </c>
      <c r="Z17" s="133">
        <f t="shared" si="0"/>
        <v>2041</v>
      </c>
      <c r="AA17" s="133">
        <f t="shared" si="0"/>
        <v>2042</v>
      </c>
      <c r="AB17" s="133">
        <f t="shared" si="0"/>
        <v>2043</v>
      </c>
      <c r="AC17" s="133">
        <f t="shared" si="0"/>
        <v>2044</v>
      </c>
      <c r="AD17" s="133">
        <f t="shared" si="0"/>
        <v>2045</v>
      </c>
      <c r="AE17" s="133">
        <f t="shared" si="0"/>
        <v>2046</v>
      </c>
      <c r="AF17" s="133">
        <f t="shared" si="0"/>
        <v>2047</v>
      </c>
      <c r="AG17" s="133">
        <f t="shared" si="0"/>
        <v>2048</v>
      </c>
      <c r="AH17" s="133">
        <f t="shared" si="0"/>
        <v>2049</v>
      </c>
      <c r="AI17" s="133">
        <f t="shared" si="0"/>
        <v>2050</v>
      </c>
      <c r="AJ17" s="133">
        <f t="shared" si="0"/>
        <v>2051</v>
      </c>
      <c r="AK17" s="133">
        <f t="shared" si="0"/>
        <v>2052</v>
      </c>
      <c r="AL17" s="133">
        <f t="shared" si="0"/>
        <v>2053</v>
      </c>
      <c r="AM17" s="133">
        <f t="shared" si="0"/>
        <v>2054</v>
      </c>
      <c r="AN17" s="133">
        <f t="shared" si="0"/>
        <v>2055</v>
      </c>
      <c r="AO17" s="133">
        <f t="shared" si="0"/>
        <v>2056</v>
      </c>
      <c r="AP17" s="133">
        <f t="shared" si="0"/>
        <v>2057</v>
      </c>
      <c r="AQ17" s="133">
        <f t="shared" si="0"/>
        <v>2058</v>
      </c>
      <c r="AR17" s="133">
        <f t="shared" si="0"/>
        <v>2059</v>
      </c>
      <c r="AS17" s="133">
        <f t="shared" si="0"/>
        <v>2060</v>
      </c>
      <c r="AT17" s="133">
        <f t="shared" si="0"/>
        <v>2061</v>
      </c>
      <c r="AU17" s="133">
        <f t="shared" si="0"/>
        <v>2062</v>
      </c>
      <c r="AV17" s="133">
        <f t="shared" si="0"/>
        <v>2063</v>
      </c>
      <c r="AW17" s="133">
        <f t="shared" si="0"/>
        <v>2064</v>
      </c>
      <c r="AX17" s="133">
        <f t="shared" si="0"/>
        <v>2065</v>
      </c>
      <c r="AY17" s="133">
        <f t="shared" si="0"/>
        <v>2066</v>
      </c>
      <c r="AZ17" s="133">
        <f t="shared" si="0"/>
        <v>2067</v>
      </c>
      <c r="BA17" s="133">
        <f t="shared" si="0"/>
        <v>2068</v>
      </c>
      <c r="BB17" s="133">
        <f t="shared" si="0"/>
        <v>2069</v>
      </c>
      <c r="BC17" s="133">
        <f t="shared" si="0"/>
        <v>2070</v>
      </c>
      <c r="BD17" s="133">
        <f t="shared" si="0"/>
        <v>2071</v>
      </c>
      <c r="BE17" s="133">
        <f t="shared" si="0"/>
        <v>2072</v>
      </c>
      <c r="BF17" s="133">
        <f t="shared" si="0"/>
        <v>2073</v>
      </c>
      <c r="BG17" s="133">
        <f t="shared" si="0"/>
        <v>2074</v>
      </c>
      <c r="BH17" s="133">
        <f t="shared" si="0"/>
        <v>2075</v>
      </c>
      <c r="BI17" s="133">
        <f t="shared" si="0"/>
        <v>2076</v>
      </c>
      <c r="BJ17" s="133">
        <f t="shared" si="0"/>
        <v>2077</v>
      </c>
      <c r="BK17" s="133">
        <f t="shared" si="0"/>
        <v>2078</v>
      </c>
      <c r="BL17" s="133">
        <f t="shared" si="0"/>
        <v>2079</v>
      </c>
      <c r="BM17" s="133">
        <f t="shared" si="0"/>
        <v>2080</v>
      </c>
      <c r="BN17" s="133">
        <f t="shared" si="0"/>
        <v>2081</v>
      </c>
      <c r="BO17" s="133">
        <f t="shared" si="0"/>
        <v>2082</v>
      </c>
      <c r="BP17" s="133">
        <f t="shared" si="0"/>
        <v>2083</v>
      </c>
      <c r="BQ17" s="133">
        <f t="shared" si="0"/>
        <v>2084</v>
      </c>
      <c r="BR17" s="133">
        <f t="shared" si="0"/>
        <v>2085</v>
      </c>
      <c r="BS17" s="133">
        <f t="shared" ref="BS17:CF17" si="1">BR17+1</f>
        <v>2086</v>
      </c>
      <c r="BT17" s="133">
        <f t="shared" si="1"/>
        <v>2087</v>
      </c>
      <c r="BU17" s="133">
        <f t="shared" si="1"/>
        <v>2088</v>
      </c>
      <c r="BV17" s="133">
        <f t="shared" si="1"/>
        <v>2089</v>
      </c>
      <c r="BW17" s="133">
        <f t="shared" si="1"/>
        <v>2090</v>
      </c>
      <c r="BX17" s="133">
        <f t="shared" si="1"/>
        <v>2091</v>
      </c>
      <c r="BY17" s="133">
        <f t="shared" si="1"/>
        <v>2092</v>
      </c>
      <c r="BZ17" s="133">
        <f t="shared" si="1"/>
        <v>2093</v>
      </c>
      <c r="CA17" s="133">
        <f t="shared" si="1"/>
        <v>2094</v>
      </c>
      <c r="CB17" s="133">
        <f t="shared" si="1"/>
        <v>2095</v>
      </c>
      <c r="CC17" s="133">
        <f t="shared" si="1"/>
        <v>2096</v>
      </c>
      <c r="CD17" s="133">
        <f t="shared" si="1"/>
        <v>2097</v>
      </c>
      <c r="CE17" s="133">
        <f t="shared" si="1"/>
        <v>2098</v>
      </c>
      <c r="CF17" s="133">
        <f t="shared" si="1"/>
        <v>2099</v>
      </c>
    </row>
    <row r="18" spans="1:84" ht="17.25" customHeight="1">
      <c r="A18" s="48" t="str">
        <f ca="1">ИД!F126</f>
        <v/>
      </c>
      <c r="B18" s="134" t="str">
        <f>ИД!D126</f>
        <v xml:space="preserve">Сокращение расходов на оплату труда </v>
      </c>
      <c r="C18" s="122" t="str">
        <f>ИД!G126</f>
        <v>тыс.руб.</v>
      </c>
      <c r="D18" s="123">
        <f t="shared" ref="D18:D28" ca="1" si="2">SUM(E18:CF18)</f>
        <v>1544837.4312370438</v>
      </c>
      <c r="E18" s="135">
        <f ca="1">ИД!I126</f>
        <v>0</v>
      </c>
      <c r="F18" s="135">
        <f ca="1">ИД!J126</f>
        <v>0</v>
      </c>
      <c r="G18" s="135">
        <f ca="1">ИД!K126</f>
        <v>97912.917985868335</v>
      </c>
      <c r="H18" s="135">
        <f ca="1">ИД!L126</f>
        <v>180865.56415639693</v>
      </c>
      <c r="I18" s="135">
        <f ca="1">ИД!M126</f>
        <v>180865.56415639693</v>
      </c>
      <c r="J18" s="135">
        <f ca="1">ИД!N126</f>
        <v>180865.56415639693</v>
      </c>
      <c r="K18" s="135">
        <f ca="1">ИД!O126</f>
        <v>180865.56415639693</v>
      </c>
      <c r="L18" s="135">
        <f ca="1">ИД!P126</f>
        <v>180865.56415639693</v>
      </c>
      <c r="M18" s="135">
        <f ca="1">ИД!Q126</f>
        <v>180865.56415639693</v>
      </c>
      <c r="N18" s="135">
        <f ca="1">ИД!R126</f>
        <v>180865.56415639693</v>
      </c>
      <c r="O18" s="135">
        <f ca="1">ИД!S126</f>
        <v>180865.56415639693</v>
      </c>
      <c r="P18" s="135">
        <f ca="1">ИД!T126</f>
        <v>0</v>
      </c>
      <c r="Q18" s="135">
        <f ca="1">ИД!U126</f>
        <v>0</v>
      </c>
      <c r="R18" s="135">
        <f ca="1">ИД!V126</f>
        <v>0</v>
      </c>
      <c r="S18" s="135">
        <f ca="1">ИД!W126</f>
        <v>0</v>
      </c>
      <c r="T18" s="135">
        <f ca="1">ИД!X126</f>
        <v>0</v>
      </c>
      <c r="U18" s="135">
        <f ca="1">ИД!Y126</f>
        <v>0</v>
      </c>
      <c r="V18" s="135">
        <f ca="1">ИД!Z126</f>
        <v>0</v>
      </c>
      <c r="W18" s="135">
        <f ca="1">ИД!AA126</f>
        <v>0</v>
      </c>
      <c r="X18" s="135">
        <f ca="1">ИД!AB126</f>
        <v>0</v>
      </c>
      <c r="Y18" s="135">
        <f ca="1">ИД!AC126</f>
        <v>0</v>
      </c>
      <c r="Z18" s="135">
        <f ca="1">ИД!AD126</f>
        <v>0</v>
      </c>
      <c r="AA18" s="135">
        <f ca="1">ИД!AE126</f>
        <v>0</v>
      </c>
      <c r="AB18" s="135">
        <f ca="1">ИД!AF126</f>
        <v>0</v>
      </c>
      <c r="AC18" s="135">
        <f ca="1">ИД!AG126</f>
        <v>0</v>
      </c>
      <c r="AD18" s="135">
        <f ca="1">ИД!AH126</f>
        <v>0</v>
      </c>
      <c r="AE18" s="135">
        <f ca="1">ИД!AI126</f>
        <v>0</v>
      </c>
      <c r="AF18" s="135">
        <f ca="1">ИД!AJ126</f>
        <v>0</v>
      </c>
      <c r="AG18" s="135">
        <f ca="1">ИД!AK126</f>
        <v>0</v>
      </c>
      <c r="AH18" s="135">
        <f ca="1">ИД!AL126</f>
        <v>0</v>
      </c>
      <c r="AI18" s="135">
        <f ca="1">ИД!AM126</f>
        <v>0</v>
      </c>
      <c r="AJ18" s="135">
        <f ca="1">ИД!AN126</f>
        <v>0</v>
      </c>
      <c r="AK18" s="135">
        <f ca="1">ИД!AO126</f>
        <v>0</v>
      </c>
      <c r="AL18" s="135">
        <f ca="1">ИД!AP126</f>
        <v>0</v>
      </c>
      <c r="AM18" s="135">
        <f ca="1">ИД!AQ126</f>
        <v>0</v>
      </c>
      <c r="AN18" s="135">
        <f ca="1">ИД!AR126</f>
        <v>0</v>
      </c>
      <c r="AO18" s="135">
        <f ca="1">ИД!AS126</f>
        <v>0</v>
      </c>
      <c r="AP18" s="135">
        <f ca="1">ИД!AT126</f>
        <v>0</v>
      </c>
      <c r="AQ18" s="135">
        <f ca="1">ИД!AU126</f>
        <v>0</v>
      </c>
      <c r="AR18" s="135">
        <f ca="1">ИД!AV126</f>
        <v>0</v>
      </c>
      <c r="AS18" s="135">
        <f ca="1">ИД!AW126</f>
        <v>0</v>
      </c>
      <c r="AT18" s="135">
        <f ca="1">ИД!AX126</f>
        <v>0</v>
      </c>
      <c r="AU18" s="135">
        <f ca="1">ИД!AY126</f>
        <v>0</v>
      </c>
      <c r="AV18" s="135">
        <f ca="1">ИД!AZ126</f>
        <v>0</v>
      </c>
      <c r="AW18" s="135">
        <f ca="1">ИД!BA126</f>
        <v>0</v>
      </c>
      <c r="AX18" s="135">
        <f ca="1">ИД!BB126</f>
        <v>0</v>
      </c>
      <c r="AY18" s="135">
        <f ca="1">ИД!BC126</f>
        <v>0</v>
      </c>
      <c r="AZ18" s="135">
        <f ca="1">ИД!BD126</f>
        <v>0</v>
      </c>
      <c r="BA18" s="135">
        <f ca="1">ИД!BE126</f>
        <v>0</v>
      </c>
      <c r="BB18" s="135">
        <f ca="1">ИД!BF126</f>
        <v>0</v>
      </c>
      <c r="BC18" s="135">
        <f ca="1">ИД!BG126</f>
        <v>0</v>
      </c>
      <c r="BD18" s="135">
        <f ca="1">ИД!BH126</f>
        <v>0</v>
      </c>
      <c r="BE18" s="135">
        <f ca="1">ИД!BI126</f>
        <v>0</v>
      </c>
      <c r="BF18" s="135">
        <f ca="1">ИД!BJ126</f>
        <v>0</v>
      </c>
      <c r="BG18" s="135">
        <f ca="1">ИД!BK126</f>
        <v>0</v>
      </c>
      <c r="BH18" s="135">
        <f ca="1">ИД!BL126</f>
        <v>0</v>
      </c>
      <c r="BI18" s="135">
        <f ca="1">ИД!BM126</f>
        <v>0</v>
      </c>
      <c r="BJ18" s="135">
        <f ca="1">ИД!BN126</f>
        <v>0</v>
      </c>
      <c r="BK18" s="135">
        <f ca="1">ИД!BO126</f>
        <v>0</v>
      </c>
      <c r="BL18" s="135">
        <f ca="1">ИД!BP126</f>
        <v>0</v>
      </c>
      <c r="BM18" s="135">
        <f ca="1">ИД!BQ126</f>
        <v>0</v>
      </c>
      <c r="BN18" s="135">
        <f ca="1">ИД!BR126</f>
        <v>0</v>
      </c>
      <c r="BO18" s="135">
        <f ca="1">ИД!BS126</f>
        <v>0</v>
      </c>
      <c r="BP18" s="135">
        <f ca="1">ИД!BT126</f>
        <v>0</v>
      </c>
      <c r="BQ18" s="135">
        <f ca="1">ИД!BU126</f>
        <v>0</v>
      </c>
      <c r="BR18" s="135">
        <f ca="1">ИД!BV126</f>
        <v>0</v>
      </c>
      <c r="BS18" s="135">
        <f ca="1">ИД!BW126</f>
        <v>0</v>
      </c>
      <c r="BT18" s="135">
        <f ca="1">ИД!BX126</f>
        <v>0</v>
      </c>
      <c r="BU18" s="135">
        <f ca="1">ИД!BY126</f>
        <v>0</v>
      </c>
      <c r="BV18" s="135">
        <f ca="1">ИД!BZ126</f>
        <v>0</v>
      </c>
      <c r="BW18" s="135">
        <f ca="1">ИД!CA126</f>
        <v>0</v>
      </c>
      <c r="BX18" s="135">
        <f ca="1">ИД!CB126</f>
        <v>0</v>
      </c>
      <c r="BY18" s="135">
        <f ca="1">ИД!CC126</f>
        <v>0</v>
      </c>
      <c r="BZ18" s="135">
        <f ca="1">ИД!CD126</f>
        <v>0</v>
      </c>
      <c r="CA18" s="135">
        <f ca="1">ИД!CE126</f>
        <v>0</v>
      </c>
      <c r="CB18" s="135">
        <f ca="1">ИД!CF126</f>
        <v>0</v>
      </c>
      <c r="CC18" s="135">
        <f ca="1">ИД!CG126</f>
        <v>0</v>
      </c>
      <c r="CD18" s="135">
        <f ca="1">ИД!CH126</f>
        <v>0</v>
      </c>
      <c r="CE18" s="135">
        <f ca="1">ИД!CI126</f>
        <v>0</v>
      </c>
      <c r="CF18" s="135">
        <f ca="1">ИД!CJ126</f>
        <v>0</v>
      </c>
    </row>
    <row r="19" spans="1:84" ht="15" customHeight="1">
      <c r="A19" s="48" t="str">
        <f ca="1">ИД!F127</f>
        <v/>
      </c>
      <c r="B19" s="134" t="str">
        <f>ИД!D127</f>
        <v>Сокращение CAPEX</v>
      </c>
      <c r="C19" s="126" t="str">
        <f>ИД!G127</f>
        <v>тыс.руб.</v>
      </c>
      <c r="D19" s="136">
        <f t="shared" ca="1" si="2"/>
        <v>0</v>
      </c>
      <c r="E19" s="135">
        <f ca="1">ИД!I127</f>
        <v>0</v>
      </c>
      <c r="F19" s="135">
        <f ca="1">ИД!J127</f>
        <v>0</v>
      </c>
      <c r="G19" s="135">
        <f ca="1">ИД!K127</f>
        <v>0</v>
      </c>
      <c r="H19" s="135">
        <f ca="1">ИД!L127</f>
        <v>0</v>
      </c>
      <c r="I19" s="135">
        <f ca="1">ИД!M127</f>
        <v>0</v>
      </c>
      <c r="J19" s="135">
        <f ca="1">ИД!N127</f>
        <v>0</v>
      </c>
      <c r="K19" s="135">
        <f ca="1">ИД!O127</f>
        <v>0</v>
      </c>
      <c r="L19" s="135">
        <f ca="1">ИД!P127</f>
        <v>0</v>
      </c>
      <c r="M19" s="135">
        <f ca="1">ИД!Q127</f>
        <v>0</v>
      </c>
      <c r="N19" s="135">
        <f ca="1">ИД!R127</f>
        <v>0</v>
      </c>
      <c r="O19" s="135">
        <f ca="1">ИД!S127</f>
        <v>0</v>
      </c>
      <c r="P19" s="135">
        <f ca="1">ИД!T127</f>
        <v>0</v>
      </c>
      <c r="Q19" s="135">
        <f ca="1">ИД!U127</f>
        <v>0</v>
      </c>
      <c r="R19" s="135">
        <f ca="1">ИД!V127</f>
        <v>0</v>
      </c>
      <c r="S19" s="135">
        <f ca="1">ИД!W127</f>
        <v>0</v>
      </c>
      <c r="T19" s="135">
        <f ca="1">ИД!X127</f>
        <v>0</v>
      </c>
      <c r="U19" s="135">
        <f ca="1">ИД!Y127</f>
        <v>0</v>
      </c>
      <c r="V19" s="135">
        <f ca="1">ИД!Z127</f>
        <v>0</v>
      </c>
      <c r="W19" s="135">
        <f ca="1">ИД!AA127</f>
        <v>0</v>
      </c>
      <c r="X19" s="135">
        <f ca="1">ИД!AB127</f>
        <v>0</v>
      </c>
      <c r="Y19" s="135">
        <f ca="1">ИД!AC127</f>
        <v>0</v>
      </c>
      <c r="Z19" s="135">
        <f ca="1">ИД!AD127</f>
        <v>0</v>
      </c>
      <c r="AA19" s="135">
        <f ca="1">ИД!AE127</f>
        <v>0</v>
      </c>
      <c r="AB19" s="135">
        <f ca="1">ИД!AF127</f>
        <v>0</v>
      </c>
      <c r="AC19" s="135">
        <f ca="1">ИД!AG127</f>
        <v>0</v>
      </c>
      <c r="AD19" s="135">
        <f ca="1">ИД!AH127</f>
        <v>0</v>
      </c>
      <c r="AE19" s="135">
        <f ca="1">ИД!AI127</f>
        <v>0</v>
      </c>
      <c r="AF19" s="135">
        <f ca="1">ИД!AJ127</f>
        <v>0</v>
      </c>
      <c r="AG19" s="135">
        <f ca="1">ИД!AK127</f>
        <v>0</v>
      </c>
      <c r="AH19" s="135">
        <f ca="1">ИД!AL127</f>
        <v>0</v>
      </c>
      <c r="AI19" s="135">
        <f ca="1">ИД!AM127</f>
        <v>0</v>
      </c>
      <c r="AJ19" s="135">
        <f ca="1">ИД!AN127</f>
        <v>0</v>
      </c>
      <c r="AK19" s="135">
        <f ca="1">ИД!AO127</f>
        <v>0</v>
      </c>
      <c r="AL19" s="135">
        <f ca="1">ИД!AP127</f>
        <v>0</v>
      </c>
      <c r="AM19" s="135">
        <f ca="1">ИД!AQ127</f>
        <v>0</v>
      </c>
      <c r="AN19" s="135">
        <f ca="1">ИД!AR127</f>
        <v>0</v>
      </c>
      <c r="AO19" s="135">
        <f ca="1">ИД!AS127</f>
        <v>0</v>
      </c>
      <c r="AP19" s="135">
        <f ca="1">ИД!AT127</f>
        <v>0</v>
      </c>
      <c r="AQ19" s="135">
        <f ca="1">ИД!AU127</f>
        <v>0</v>
      </c>
      <c r="AR19" s="135">
        <f ca="1">ИД!AV127</f>
        <v>0</v>
      </c>
      <c r="AS19" s="135">
        <f ca="1">ИД!AW127</f>
        <v>0</v>
      </c>
      <c r="AT19" s="135">
        <f ca="1">ИД!AX127</f>
        <v>0</v>
      </c>
      <c r="AU19" s="135">
        <f ca="1">ИД!AY127</f>
        <v>0</v>
      </c>
      <c r="AV19" s="135">
        <f ca="1">ИД!AZ127</f>
        <v>0</v>
      </c>
      <c r="AW19" s="135">
        <f ca="1">ИД!BA127</f>
        <v>0</v>
      </c>
      <c r="AX19" s="135">
        <f ca="1">ИД!BB127</f>
        <v>0</v>
      </c>
      <c r="AY19" s="135">
        <f ca="1">ИД!BC127</f>
        <v>0</v>
      </c>
      <c r="AZ19" s="135">
        <f ca="1">ИД!BD127</f>
        <v>0</v>
      </c>
      <c r="BA19" s="135">
        <f ca="1">ИД!BE127</f>
        <v>0</v>
      </c>
      <c r="BB19" s="135">
        <f ca="1">ИД!BF127</f>
        <v>0</v>
      </c>
      <c r="BC19" s="135">
        <f ca="1">ИД!BG127</f>
        <v>0</v>
      </c>
      <c r="BD19" s="135">
        <f ca="1">ИД!BH127</f>
        <v>0</v>
      </c>
      <c r="BE19" s="135">
        <f ca="1">ИД!BI127</f>
        <v>0</v>
      </c>
      <c r="BF19" s="135">
        <f ca="1">ИД!BJ127</f>
        <v>0</v>
      </c>
      <c r="BG19" s="135">
        <f ca="1">ИД!BK127</f>
        <v>0</v>
      </c>
      <c r="BH19" s="135">
        <f ca="1">ИД!BL127</f>
        <v>0</v>
      </c>
      <c r="BI19" s="135">
        <f ca="1">ИД!BM127</f>
        <v>0</v>
      </c>
      <c r="BJ19" s="135">
        <f ca="1">ИД!BN127</f>
        <v>0</v>
      </c>
      <c r="BK19" s="135">
        <f ca="1">ИД!BO127</f>
        <v>0</v>
      </c>
      <c r="BL19" s="135">
        <f ca="1">ИД!BP127</f>
        <v>0</v>
      </c>
      <c r="BM19" s="135">
        <f ca="1">ИД!BQ127</f>
        <v>0</v>
      </c>
      <c r="BN19" s="135">
        <f ca="1">ИД!BR127</f>
        <v>0</v>
      </c>
      <c r="BO19" s="135">
        <f ca="1">ИД!BS127</f>
        <v>0</v>
      </c>
      <c r="BP19" s="135">
        <f ca="1">ИД!BT127</f>
        <v>0</v>
      </c>
      <c r="BQ19" s="135">
        <f ca="1">ИД!BU127</f>
        <v>0</v>
      </c>
      <c r="BR19" s="135">
        <f ca="1">ИД!BV127</f>
        <v>0</v>
      </c>
      <c r="BS19" s="135">
        <f ca="1">ИД!BW127</f>
        <v>0</v>
      </c>
      <c r="BT19" s="135">
        <f ca="1">ИД!BX127</f>
        <v>0</v>
      </c>
      <c r="BU19" s="135">
        <f ca="1">ИД!BY127</f>
        <v>0</v>
      </c>
      <c r="BV19" s="135">
        <f ca="1">ИД!BZ127</f>
        <v>0</v>
      </c>
      <c r="BW19" s="135">
        <f ca="1">ИД!CA127</f>
        <v>0</v>
      </c>
      <c r="BX19" s="135">
        <f ca="1">ИД!CB127</f>
        <v>0</v>
      </c>
      <c r="BY19" s="135">
        <f ca="1">ИД!CC127</f>
        <v>0</v>
      </c>
      <c r="BZ19" s="135">
        <f ca="1">ИД!CD127</f>
        <v>0</v>
      </c>
      <c r="CA19" s="135">
        <f ca="1">ИД!CE127</f>
        <v>0</v>
      </c>
      <c r="CB19" s="135">
        <f ca="1">ИД!CF127</f>
        <v>0</v>
      </c>
      <c r="CC19" s="135">
        <f ca="1">ИД!CG127</f>
        <v>0</v>
      </c>
      <c r="CD19" s="135">
        <f ca="1">ИД!CH127</f>
        <v>0</v>
      </c>
      <c r="CE19" s="135">
        <f ca="1">ИД!CI127</f>
        <v>0</v>
      </c>
      <c r="CF19" s="135">
        <f ca="1">ИД!CJ127</f>
        <v>0</v>
      </c>
    </row>
    <row r="20" spans="1:84" ht="15" customHeight="1">
      <c r="A20" s="48" t="str">
        <f ca="1">ИД!F128</f>
        <v/>
      </c>
      <c r="B20" s="134" t="str">
        <f>ИД!D128</f>
        <v>Сокращение OPEX</v>
      </c>
      <c r="C20" s="126" t="str">
        <f>ИД!G128</f>
        <v>тыс.руб.</v>
      </c>
      <c r="D20" s="136">
        <f ca="1">SUM(E20:CF20)</f>
        <v>0</v>
      </c>
      <c r="E20" s="135">
        <f ca="1">ИД!I128</f>
        <v>0</v>
      </c>
      <c r="F20" s="135">
        <f ca="1">ИД!J128</f>
        <v>0</v>
      </c>
      <c r="G20" s="135">
        <f ca="1">ИД!K128</f>
        <v>0</v>
      </c>
      <c r="H20" s="135">
        <f ca="1">ИД!L128</f>
        <v>0</v>
      </c>
      <c r="I20" s="135">
        <f ca="1">ИД!M128</f>
        <v>0</v>
      </c>
      <c r="J20" s="135">
        <f ca="1">ИД!N128</f>
        <v>0</v>
      </c>
      <c r="K20" s="135">
        <f ca="1">ИД!O128</f>
        <v>0</v>
      </c>
      <c r="L20" s="135">
        <f ca="1">ИД!P128</f>
        <v>0</v>
      </c>
      <c r="M20" s="135">
        <f ca="1">ИД!Q128</f>
        <v>0</v>
      </c>
      <c r="N20" s="135">
        <f ca="1">ИД!R128</f>
        <v>0</v>
      </c>
      <c r="O20" s="135">
        <f ca="1">ИД!S128</f>
        <v>0</v>
      </c>
      <c r="P20" s="135">
        <f ca="1">ИД!T128</f>
        <v>0</v>
      </c>
      <c r="Q20" s="135">
        <f ca="1">ИД!U128</f>
        <v>0</v>
      </c>
      <c r="R20" s="135">
        <f ca="1">ИД!V128</f>
        <v>0</v>
      </c>
      <c r="S20" s="135">
        <f ca="1">ИД!W128</f>
        <v>0</v>
      </c>
      <c r="T20" s="135">
        <f ca="1">ИД!X128</f>
        <v>0</v>
      </c>
      <c r="U20" s="135">
        <f ca="1">ИД!Y128</f>
        <v>0</v>
      </c>
      <c r="V20" s="135">
        <f ca="1">ИД!Z128</f>
        <v>0</v>
      </c>
      <c r="W20" s="135">
        <f ca="1">ИД!AA128</f>
        <v>0</v>
      </c>
      <c r="X20" s="135">
        <f ca="1">ИД!AB128</f>
        <v>0</v>
      </c>
      <c r="Y20" s="135">
        <f ca="1">ИД!AC128</f>
        <v>0</v>
      </c>
      <c r="Z20" s="135">
        <f ca="1">ИД!AD128</f>
        <v>0</v>
      </c>
      <c r="AA20" s="135">
        <f ca="1">ИД!AE128</f>
        <v>0</v>
      </c>
      <c r="AB20" s="135">
        <f ca="1">ИД!AF128</f>
        <v>0</v>
      </c>
      <c r="AC20" s="135">
        <f ca="1">ИД!AG128</f>
        <v>0</v>
      </c>
      <c r="AD20" s="135">
        <f ca="1">ИД!AH128</f>
        <v>0</v>
      </c>
      <c r="AE20" s="135">
        <f ca="1">ИД!AI128</f>
        <v>0</v>
      </c>
      <c r="AF20" s="135">
        <f ca="1">ИД!AJ128</f>
        <v>0</v>
      </c>
      <c r="AG20" s="135">
        <f ca="1">ИД!AK128</f>
        <v>0</v>
      </c>
      <c r="AH20" s="135">
        <f ca="1">ИД!AL128</f>
        <v>0</v>
      </c>
      <c r="AI20" s="135">
        <f ca="1">ИД!AM128</f>
        <v>0</v>
      </c>
      <c r="AJ20" s="135">
        <f ca="1">ИД!AN128</f>
        <v>0</v>
      </c>
      <c r="AK20" s="135">
        <f ca="1">ИД!AO128</f>
        <v>0</v>
      </c>
      <c r="AL20" s="135">
        <f ca="1">ИД!AP128</f>
        <v>0</v>
      </c>
      <c r="AM20" s="135">
        <f ca="1">ИД!AQ128</f>
        <v>0</v>
      </c>
      <c r="AN20" s="135">
        <f ca="1">ИД!AR128</f>
        <v>0</v>
      </c>
      <c r="AO20" s="135">
        <f ca="1">ИД!AS128</f>
        <v>0</v>
      </c>
      <c r="AP20" s="135">
        <f ca="1">ИД!AT128</f>
        <v>0</v>
      </c>
      <c r="AQ20" s="135">
        <f ca="1">ИД!AU128</f>
        <v>0</v>
      </c>
      <c r="AR20" s="135">
        <f ca="1">ИД!AV128</f>
        <v>0</v>
      </c>
      <c r="AS20" s="135">
        <f ca="1">ИД!AW128</f>
        <v>0</v>
      </c>
      <c r="AT20" s="135">
        <f ca="1">ИД!AX128</f>
        <v>0</v>
      </c>
      <c r="AU20" s="135">
        <f ca="1">ИД!AY128</f>
        <v>0</v>
      </c>
      <c r="AV20" s="135">
        <f ca="1">ИД!AZ128</f>
        <v>0</v>
      </c>
      <c r="AW20" s="135">
        <f ca="1">ИД!BA128</f>
        <v>0</v>
      </c>
      <c r="AX20" s="135">
        <f ca="1">ИД!BB128</f>
        <v>0</v>
      </c>
      <c r="AY20" s="135">
        <f ca="1">ИД!BC128</f>
        <v>0</v>
      </c>
      <c r="AZ20" s="135">
        <f ca="1">ИД!BD128</f>
        <v>0</v>
      </c>
      <c r="BA20" s="135">
        <f ca="1">ИД!BE128</f>
        <v>0</v>
      </c>
      <c r="BB20" s="135">
        <f ca="1">ИД!BF128</f>
        <v>0</v>
      </c>
      <c r="BC20" s="135">
        <f ca="1">ИД!BG128</f>
        <v>0</v>
      </c>
      <c r="BD20" s="135">
        <f ca="1">ИД!BH128</f>
        <v>0</v>
      </c>
      <c r="BE20" s="135">
        <f ca="1">ИД!BI128</f>
        <v>0</v>
      </c>
      <c r="BF20" s="135">
        <f ca="1">ИД!BJ128</f>
        <v>0</v>
      </c>
      <c r="BG20" s="135">
        <f ca="1">ИД!BK128</f>
        <v>0</v>
      </c>
      <c r="BH20" s="135">
        <f ca="1">ИД!BL128</f>
        <v>0</v>
      </c>
      <c r="BI20" s="135">
        <f ca="1">ИД!BM128</f>
        <v>0</v>
      </c>
      <c r="BJ20" s="135">
        <f ca="1">ИД!BN128</f>
        <v>0</v>
      </c>
      <c r="BK20" s="135">
        <f ca="1">ИД!BO128</f>
        <v>0</v>
      </c>
      <c r="BL20" s="135">
        <f ca="1">ИД!BP128</f>
        <v>0</v>
      </c>
      <c r="BM20" s="135">
        <f ca="1">ИД!BQ128</f>
        <v>0</v>
      </c>
      <c r="BN20" s="135">
        <f ca="1">ИД!BR128</f>
        <v>0</v>
      </c>
      <c r="BO20" s="135">
        <f ca="1">ИД!BS128</f>
        <v>0</v>
      </c>
      <c r="BP20" s="135">
        <f ca="1">ИД!BT128</f>
        <v>0</v>
      </c>
      <c r="BQ20" s="135">
        <f ca="1">ИД!BU128</f>
        <v>0</v>
      </c>
      <c r="BR20" s="135">
        <f ca="1">ИД!BV128</f>
        <v>0</v>
      </c>
      <c r="BS20" s="135">
        <f ca="1">ИД!BW128</f>
        <v>0</v>
      </c>
      <c r="BT20" s="135">
        <f ca="1">ИД!BX128</f>
        <v>0</v>
      </c>
      <c r="BU20" s="135">
        <f ca="1">ИД!BY128</f>
        <v>0</v>
      </c>
      <c r="BV20" s="135">
        <f ca="1">ИД!BZ128</f>
        <v>0</v>
      </c>
      <c r="BW20" s="135">
        <f ca="1">ИД!CA128</f>
        <v>0</v>
      </c>
      <c r="BX20" s="135">
        <f ca="1">ИД!CB128</f>
        <v>0</v>
      </c>
      <c r="BY20" s="135">
        <f ca="1">ИД!CC128</f>
        <v>0</v>
      </c>
      <c r="BZ20" s="135">
        <f ca="1">ИД!CD128</f>
        <v>0</v>
      </c>
      <c r="CA20" s="135">
        <f ca="1">ИД!CE128</f>
        <v>0</v>
      </c>
      <c r="CB20" s="135">
        <f ca="1">ИД!CF128</f>
        <v>0</v>
      </c>
      <c r="CC20" s="135">
        <f ca="1">ИД!CG128</f>
        <v>0</v>
      </c>
      <c r="CD20" s="135">
        <f ca="1">ИД!CH128</f>
        <v>0</v>
      </c>
      <c r="CE20" s="135">
        <f ca="1">ИД!CI128</f>
        <v>0</v>
      </c>
      <c r="CF20" s="135">
        <f ca="1">ИД!CJ128</f>
        <v>0</v>
      </c>
    </row>
    <row r="21" spans="1:84" ht="15" customHeight="1">
      <c r="A21" s="48" t="str">
        <f ca="1">ИД!F129</f>
        <v/>
      </c>
      <c r="B21" s="134" t="str">
        <f>ИД!D129</f>
        <v>Изменение денежного потока от увеличения добычи/реализации УВ</v>
      </c>
      <c r="C21" s="126" t="str">
        <f>ИД!G129</f>
        <v>тыс.руб.</v>
      </c>
      <c r="D21" s="136">
        <f t="shared" ca="1" si="2"/>
        <v>0</v>
      </c>
      <c r="E21" s="135">
        <f ca="1">ИД!I129</f>
        <v>0</v>
      </c>
      <c r="F21" s="135">
        <f ca="1">ИД!J129</f>
        <v>0</v>
      </c>
      <c r="G21" s="135">
        <f ca="1">ИД!K129</f>
        <v>0</v>
      </c>
      <c r="H21" s="135">
        <f ca="1">ИД!L129</f>
        <v>0</v>
      </c>
      <c r="I21" s="135">
        <f ca="1">ИД!M129</f>
        <v>0</v>
      </c>
      <c r="J21" s="135">
        <f ca="1">ИД!N129</f>
        <v>0</v>
      </c>
      <c r="K21" s="135">
        <f ca="1">ИД!O129</f>
        <v>0</v>
      </c>
      <c r="L21" s="135">
        <f ca="1">ИД!P129</f>
        <v>0</v>
      </c>
      <c r="M21" s="135">
        <f ca="1">ИД!Q129</f>
        <v>0</v>
      </c>
      <c r="N21" s="135">
        <f ca="1">ИД!R129</f>
        <v>0</v>
      </c>
      <c r="O21" s="135">
        <f ca="1">ИД!S129</f>
        <v>0</v>
      </c>
      <c r="P21" s="135">
        <f ca="1">ИД!T129</f>
        <v>0</v>
      </c>
      <c r="Q21" s="135">
        <f ca="1">ИД!U129</f>
        <v>0</v>
      </c>
      <c r="R21" s="135">
        <f ca="1">ИД!V129</f>
        <v>0</v>
      </c>
      <c r="S21" s="135">
        <f ca="1">ИД!W129</f>
        <v>0</v>
      </c>
      <c r="T21" s="135">
        <f ca="1">ИД!X129</f>
        <v>0</v>
      </c>
      <c r="U21" s="135">
        <f ca="1">ИД!Y129</f>
        <v>0</v>
      </c>
      <c r="V21" s="135">
        <f ca="1">ИД!Z129</f>
        <v>0</v>
      </c>
      <c r="W21" s="135">
        <f ca="1">ИД!AA129</f>
        <v>0</v>
      </c>
      <c r="X21" s="135">
        <f ca="1">ИД!AB129</f>
        <v>0</v>
      </c>
      <c r="Y21" s="135">
        <f ca="1">ИД!AC129</f>
        <v>0</v>
      </c>
      <c r="Z21" s="135">
        <f ca="1">ИД!AD129</f>
        <v>0</v>
      </c>
      <c r="AA21" s="135">
        <f ca="1">ИД!AE129</f>
        <v>0</v>
      </c>
      <c r="AB21" s="135">
        <f ca="1">ИД!AF129</f>
        <v>0</v>
      </c>
      <c r="AC21" s="135">
        <f ca="1">ИД!AG129</f>
        <v>0</v>
      </c>
      <c r="AD21" s="135">
        <f ca="1">ИД!AH129</f>
        <v>0</v>
      </c>
      <c r="AE21" s="135">
        <f ca="1">ИД!AI129</f>
        <v>0</v>
      </c>
      <c r="AF21" s="135">
        <f ca="1">ИД!AJ129</f>
        <v>0</v>
      </c>
      <c r="AG21" s="135">
        <f ca="1">ИД!AK129</f>
        <v>0</v>
      </c>
      <c r="AH21" s="135">
        <f ca="1">ИД!AL129</f>
        <v>0</v>
      </c>
      <c r="AI21" s="135">
        <f ca="1">ИД!AM129</f>
        <v>0</v>
      </c>
      <c r="AJ21" s="135">
        <f ca="1">ИД!AN129</f>
        <v>0</v>
      </c>
      <c r="AK21" s="135">
        <f ca="1">ИД!AO129</f>
        <v>0</v>
      </c>
      <c r="AL21" s="135">
        <f ca="1">ИД!AP129</f>
        <v>0</v>
      </c>
      <c r="AM21" s="135">
        <f ca="1">ИД!AQ129</f>
        <v>0</v>
      </c>
      <c r="AN21" s="135">
        <f ca="1">ИД!AR129</f>
        <v>0</v>
      </c>
      <c r="AO21" s="135">
        <f ca="1">ИД!AS129</f>
        <v>0</v>
      </c>
      <c r="AP21" s="135">
        <f ca="1">ИД!AT129</f>
        <v>0</v>
      </c>
      <c r="AQ21" s="135">
        <f ca="1">ИД!AU129</f>
        <v>0</v>
      </c>
      <c r="AR21" s="135">
        <f ca="1">ИД!AV129</f>
        <v>0</v>
      </c>
      <c r="AS21" s="135">
        <f ca="1">ИД!AW129</f>
        <v>0</v>
      </c>
      <c r="AT21" s="135">
        <f ca="1">ИД!AX129</f>
        <v>0</v>
      </c>
      <c r="AU21" s="135">
        <f ca="1">ИД!AY129</f>
        <v>0</v>
      </c>
      <c r="AV21" s="135">
        <f ca="1">ИД!AZ129</f>
        <v>0</v>
      </c>
      <c r="AW21" s="135">
        <f ca="1">ИД!BA129</f>
        <v>0</v>
      </c>
      <c r="AX21" s="135">
        <f ca="1">ИД!BB129</f>
        <v>0</v>
      </c>
      <c r="AY21" s="135">
        <f ca="1">ИД!BC129</f>
        <v>0</v>
      </c>
      <c r="AZ21" s="135">
        <f ca="1">ИД!BD129</f>
        <v>0</v>
      </c>
      <c r="BA21" s="135">
        <f ca="1">ИД!BE129</f>
        <v>0</v>
      </c>
      <c r="BB21" s="135">
        <f ca="1">ИД!BF129</f>
        <v>0</v>
      </c>
      <c r="BC21" s="135">
        <f ca="1">ИД!BG129</f>
        <v>0</v>
      </c>
      <c r="BD21" s="135">
        <f ca="1">ИД!BH129</f>
        <v>0</v>
      </c>
      <c r="BE21" s="135">
        <f ca="1">ИД!BI129</f>
        <v>0</v>
      </c>
      <c r="BF21" s="135">
        <f ca="1">ИД!BJ129</f>
        <v>0</v>
      </c>
      <c r="BG21" s="135">
        <f ca="1">ИД!BK129</f>
        <v>0</v>
      </c>
      <c r="BH21" s="135">
        <f ca="1">ИД!BL129</f>
        <v>0</v>
      </c>
      <c r="BI21" s="135">
        <f ca="1">ИД!BM129</f>
        <v>0</v>
      </c>
      <c r="BJ21" s="135">
        <f ca="1">ИД!BN129</f>
        <v>0</v>
      </c>
      <c r="BK21" s="135">
        <f ca="1">ИД!BO129</f>
        <v>0</v>
      </c>
      <c r="BL21" s="135">
        <f ca="1">ИД!BP129</f>
        <v>0</v>
      </c>
      <c r="BM21" s="135">
        <f ca="1">ИД!BQ129</f>
        <v>0</v>
      </c>
      <c r="BN21" s="135">
        <f ca="1">ИД!BR129</f>
        <v>0</v>
      </c>
      <c r="BO21" s="135">
        <f ca="1">ИД!BS129</f>
        <v>0</v>
      </c>
      <c r="BP21" s="135">
        <f ca="1">ИД!BT129</f>
        <v>0</v>
      </c>
      <c r="BQ21" s="135">
        <f ca="1">ИД!BU129</f>
        <v>0</v>
      </c>
      <c r="BR21" s="135">
        <f ca="1">ИД!BV129</f>
        <v>0</v>
      </c>
      <c r="BS21" s="135">
        <f ca="1">ИД!BW129</f>
        <v>0</v>
      </c>
      <c r="BT21" s="135">
        <f ca="1">ИД!BX129</f>
        <v>0</v>
      </c>
      <c r="BU21" s="135">
        <f ca="1">ИД!BY129</f>
        <v>0</v>
      </c>
      <c r="BV21" s="135">
        <f ca="1">ИД!BZ129</f>
        <v>0</v>
      </c>
      <c r="BW21" s="135">
        <f ca="1">ИД!CA129</f>
        <v>0</v>
      </c>
      <c r="BX21" s="135">
        <f ca="1">ИД!CB129</f>
        <v>0</v>
      </c>
      <c r="BY21" s="135">
        <f ca="1">ИД!CC129</f>
        <v>0</v>
      </c>
      <c r="BZ21" s="135">
        <f ca="1">ИД!CD129</f>
        <v>0</v>
      </c>
      <c r="CA21" s="135">
        <f ca="1">ИД!CE129</f>
        <v>0</v>
      </c>
      <c r="CB21" s="135">
        <f ca="1">ИД!CF129</f>
        <v>0</v>
      </c>
      <c r="CC21" s="135">
        <f ca="1">ИД!CG129</f>
        <v>0</v>
      </c>
      <c r="CD21" s="135">
        <f ca="1">ИД!CH129</f>
        <v>0</v>
      </c>
      <c r="CE21" s="135">
        <f ca="1">ИД!CI129</f>
        <v>0</v>
      </c>
      <c r="CF21" s="135">
        <f ca="1">ИД!CJ129</f>
        <v>0</v>
      </c>
    </row>
    <row r="22" spans="1:84" ht="15" customHeight="1">
      <c r="A22" s="48" t="str">
        <f ca="1">ИД!F130</f>
        <v/>
      </c>
      <c r="B22" s="134" t="str">
        <f>ИД!D130</f>
        <v>Ранняя добыча / ранняя нефть</v>
      </c>
      <c r="C22" s="126" t="str">
        <f>ИД!G130</f>
        <v>тыс.руб.</v>
      </c>
      <c r="D22" s="136">
        <f t="shared" ca="1" si="2"/>
        <v>0</v>
      </c>
      <c r="E22" s="135">
        <f ca="1">ИД!I130</f>
        <v>0</v>
      </c>
      <c r="F22" s="135">
        <f ca="1">ИД!J130</f>
        <v>0</v>
      </c>
      <c r="G22" s="135">
        <f ca="1">ИД!K130</f>
        <v>0</v>
      </c>
      <c r="H22" s="135">
        <f ca="1">ИД!L130</f>
        <v>0</v>
      </c>
      <c r="I22" s="135">
        <f ca="1">ИД!M130</f>
        <v>0</v>
      </c>
      <c r="J22" s="135">
        <f ca="1">ИД!N130</f>
        <v>0</v>
      </c>
      <c r="K22" s="135">
        <f ca="1">ИД!O130</f>
        <v>0</v>
      </c>
      <c r="L22" s="135">
        <f ca="1">ИД!P130</f>
        <v>0</v>
      </c>
      <c r="M22" s="135">
        <f ca="1">ИД!Q130</f>
        <v>0</v>
      </c>
      <c r="N22" s="135">
        <f ca="1">ИД!R130</f>
        <v>0</v>
      </c>
      <c r="O22" s="135">
        <f ca="1">ИД!S130</f>
        <v>0</v>
      </c>
      <c r="P22" s="135">
        <f ca="1">ИД!T130</f>
        <v>0</v>
      </c>
      <c r="Q22" s="135">
        <f ca="1">ИД!U130</f>
        <v>0</v>
      </c>
      <c r="R22" s="135">
        <f ca="1">ИД!V130</f>
        <v>0</v>
      </c>
      <c r="S22" s="135">
        <f ca="1">ИД!W130</f>
        <v>0</v>
      </c>
      <c r="T22" s="135">
        <f ca="1">ИД!X130</f>
        <v>0</v>
      </c>
      <c r="U22" s="135">
        <f ca="1">ИД!Y130</f>
        <v>0</v>
      </c>
      <c r="V22" s="135">
        <f ca="1">ИД!Z130</f>
        <v>0</v>
      </c>
      <c r="W22" s="135">
        <f ca="1">ИД!AA130</f>
        <v>0</v>
      </c>
      <c r="X22" s="135">
        <f ca="1">ИД!AB130</f>
        <v>0</v>
      </c>
      <c r="Y22" s="135">
        <f ca="1">ИД!AC130</f>
        <v>0</v>
      </c>
      <c r="Z22" s="135">
        <f ca="1">ИД!AD130</f>
        <v>0</v>
      </c>
      <c r="AA22" s="135">
        <f ca="1">ИД!AE130</f>
        <v>0</v>
      </c>
      <c r="AB22" s="135">
        <f ca="1">ИД!AF130</f>
        <v>0</v>
      </c>
      <c r="AC22" s="135">
        <f ca="1">ИД!AG130</f>
        <v>0</v>
      </c>
      <c r="AD22" s="135">
        <f ca="1">ИД!AH130</f>
        <v>0</v>
      </c>
      <c r="AE22" s="135">
        <f ca="1">ИД!AI130</f>
        <v>0</v>
      </c>
      <c r="AF22" s="135">
        <f ca="1">ИД!AJ130</f>
        <v>0</v>
      </c>
      <c r="AG22" s="135">
        <f ca="1">ИД!AK130</f>
        <v>0</v>
      </c>
      <c r="AH22" s="135">
        <f ca="1">ИД!AL130</f>
        <v>0</v>
      </c>
      <c r="AI22" s="135">
        <f ca="1">ИД!AM130</f>
        <v>0</v>
      </c>
      <c r="AJ22" s="135">
        <f ca="1">ИД!AN130</f>
        <v>0</v>
      </c>
      <c r="AK22" s="135">
        <f ca="1">ИД!AO130</f>
        <v>0</v>
      </c>
      <c r="AL22" s="135">
        <f ca="1">ИД!AP130</f>
        <v>0</v>
      </c>
      <c r="AM22" s="135">
        <f ca="1">ИД!AQ130</f>
        <v>0</v>
      </c>
      <c r="AN22" s="135">
        <f ca="1">ИД!AR130</f>
        <v>0</v>
      </c>
      <c r="AO22" s="135">
        <f ca="1">ИД!AS130</f>
        <v>0</v>
      </c>
      <c r="AP22" s="135">
        <f ca="1">ИД!AT130</f>
        <v>0</v>
      </c>
      <c r="AQ22" s="135">
        <f ca="1">ИД!AU130</f>
        <v>0</v>
      </c>
      <c r="AR22" s="135">
        <f ca="1">ИД!AV130</f>
        <v>0</v>
      </c>
      <c r="AS22" s="135">
        <f ca="1">ИД!AW130</f>
        <v>0</v>
      </c>
      <c r="AT22" s="135">
        <f ca="1">ИД!AX130</f>
        <v>0</v>
      </c>
      <c r="AU22" s="135">
        <f ca="1">ИД!AY130</f>
        <v>0</v>
      </c>
      <c r="AV22" s="135">
        <f ca="1">ИД!AZ130</f>
        <v>0</v>
      </c>
      <c r="AW22" s="135">
        <f ca="1">ИД!BA130</f>
        <v>0</v>
      </c>
      <c r="AX22" s="135">
        <f ca="1">ИД!BB130</f>
        <v>0</v>
      </c>
      <c r="AY22" s="135">
        <f ca="1">ИД!BC130</f>
        <v>0</v>
      </c>
      <c r="AZ22" s="135">
        <f ca="1">ИД!BD130</f>
        <v>0</v>
      </c>
      <c r="BA22" s="135">
        <f ca="1">ИД!BE130</f>
        <v>0</v>
      </c>
      <c r="BB22" s="135">
        <f ca="1">ИД!BF130</f>
        <v>0</v>
      </c>
      <c r="BC22" s="135">
        <f ca="1">ИД!BG130</f>
        <v>0</v>
      </c>
      <c r="BD22" s="135">
        <f ca="1">ИД!BH130</f>
        <v>0</v>
      </c>
      <c r="BE22" s="135">
        <f ca="1">ИД!BI130</f>
        <v>0</v>
      </c>
      <c r="BF22" s="135">
        <f ca="1">ИД!BJ130</f>
        <v>0</v>
      </c>
      <c r="BG22" s="135">
        <f ca="1">ИД!BK130</f>
        <v>0</v>
      </c>
      <c r="BH22" s="135">
        <f ca="1">ИД!BL130</f>
        <v>0</v>
      </c>
      <c r="BI22" s="135">
        <f ca="1">ИД!BM130</f>
        <v>0</v>
      </c>
      <c r="BJ22" s="135">
        <f ca="1">ИД!BN130</f>
        <v>0</v>
      </c>
      <c r="BK22" s="135">
        <f ca="1">ИД!BO130</f>
        <v>0</v>
      </c>
      <c r="BL22" s="135">
        <f ca="1">ИД!BP130</f>
        <v>0</v>
      </c>
      <c r="BM22" s="135">
        <f ca="1">ИД!BQ130</f>
        <v>0</v>
      </c>
      <c r="BN22" s="135">
        <f ca="1">ИД!BR130</f>
        <v>0</v>
      </c>
      <c r="BO22" s="135">
        <f ca="1">ИД!BS130</f>
        <v>0</v>
      </c>
      <c r="BP22" s="135">
        <f ca="1">ИД!BT130</f>
        <v>0</v>
      </c>
      <c r="BQ22" s="135">
        <f ca="1">ИД!BU130</f>
        <v>0</v>
      </c>
      <c r="BR22" s="135">
        <f ca="1">ИД!BV130</f>
        <v>0</v>
      </c>
      <c r="BS22" s="135">
        <f ca="1">ИД!BW130</f>
        <v>0</v>
      </c>
      <c r="BT22" s="135">
        <f ca="1">ИД!BX130</f>
        <v>0</v>
      </c>
      <c r="BU22" s="135">
        <f ca="1">ИД!BY130</f>
        <v>0</v>
      </c>
      <c r="BV22" s="135">
        <f ca="1">ИД!BZ130</f>
        <v>0</v>
      </c>
      <c r="BW22" s="135">
        <f ca="1">ИД!CA130</f>
        <v>0</v>
      </c>
      <c r="BX22" s="135">
        <f ca="1">ИД!CB130</f>
        <v>0</v>
      </c>
      <c r="BY22" s="135">
        <f ca="1">ИД!CC130</f>
        <v>0</v>
      </c>
      <c r="BZ22" s="135">
        <f ca="1">ИД!CD130</f>
        <v>0</v>
      </c>
      <c r="CA22" s="135">
        <f ca="1">ИД!CE130</f>
        <v>0</v>
      </c>
      <c r="CB22" s="135">
        <f ca="1">ИД!CF130</f>
        <v>0</v>
      </c>
      <c r="CC22" s="135">
        <f ca="1">ИД!CG130</f>
        <v>0</v>
      </c>
      <c r="CD22" s="135">
        <f ca="1">ИД!CH130</f>
        <v>0</v>
      </c>
      <c r="CE22" s="135">
        <f ca="1">ИД!CI130</f>
        <v>0</v>
      </c>
      <c r="CF22" s="135">
        <f ca="1">ИД!CJ130</f>
        <v>0</v>
      </c>
    </row>
    <row r="23" spans="1:84" ht="28.5" customHeight="1">
      <c r="A23" s="48" t="str">
        <f ca="1">ИД!F131</f>
        <v/>
      </c>
      <c r="B23" s="134" t="str">
        <f>ИД!D131</f>
        <v>Повышение доходов от оказания услуг либо продажи продукции (за исключением нефти, газа и нефтепродуктов)</v>
      </c>
      <c r="C23" s="126" t="str">
        <f>ИД!G131</f>
        <v>тыс.руб.</v>
      </c>
      <c r="D23" s="136">
        <f t="shared" ca="1" si="2"/>
        <v>0</v>
      </c>
      <c r="E23" s="135">
        <f ca="1">ИД!I131</f>
        <v>0</v>
      </c>
      <c r="F23" s="135">
        <f ca="1">ИД!J131</f>
        <v>0</v>
      </c>
      <c r="G23" s="135">
        <f ca="1">ИД!K131</f>
        <v>0</v>
      </c>
      <c r="H23" s="135">
        <f ca="1">ИД!L131</f>
        <v>0</v>
      </c>
      <c r="I23" s="135">
        <f ca="1">ИД!M131</f>
        <v>0</v>
      </c>
      <c r="J23" s="135">
        <f ca="1">ИД!N131</f>
        <v>0</v>
      </c>
      <c r="K23" s="135">
        <f ca="1">ИД!O131</f>
        <v>0</v>
      </c>
      <c r="L23" s="135">
        <f ca="1">ИД!P131</f>
        <v>0</v>
      </c>
      <c r="M23" s="135">
        <f ca="1">ИД!Q131</f>
        <v>0</v>
      </c>
      <c r="N23" s="135">
        <f ca="1">ИД!R131</f>
        <v>0</v>
      </c>
      <c r="O23" s="135">
        <f ca="1">ИД!S131</f>
        <v>0</v>
      </c>
      <c r="P23" s="135">
        <f ca="1">ИД!T131</f>
        <v>0</v>
      </c>
      <c r="Q23" s="135">
        <f ca="1">ИД!U131</f>
        <v>0</v>
      </c>
      <c r="R23" s="135">
        <f ca="1">ИД!V131</f>
        <v>0</v>
      </c>
      <c r="S23" s="135">
        <f ca="1">ИД!W131</f>
        <v>0</v>
      </c>
      <c r="T23" s="135">
        <f ca="1">ИД!X131</f>
        <v>0</v>
      </c>
      <c r="U23" s="135">
        <f ca="1">ИД!Y131</f>
        <v>0</v>
      </c>
      <c r="V23" s="135">
        <f ca="1">ИД!Z131</f>
        <v>0</v>
      </c>
      <c r="W23" s="135">
        <f ca="1">ИД!AA131</f>
        <v>0</v>
      </c>
      <c r="X23" s="135">
        <f ca="1">ИД!AB131</f>
        <v>0</v>
      </c>
      <c r="Y23" s="135">
        <f ca="1">ИД!AC131</f>
        <v>0</v>
      </c>
      <c r="Z23" s="135">
        <f ca="1">ИД!AD131</f>
        <v>0</v>
      </c>
      <c r="AA23" s="135">
        <f ca="1">ИД!AE131</f>
        <v>0</v>
      </c>
      <c r="AB23" s="135">
        <f ca="1">ИД!AF131</f>
        <v>0</v>
      </c>
      <c r="AC23" s="135">
        <f ca="1">ИД!AG131</f>
        <v>0</v>
      </c>
      <c r="AD23" s="135">
        <f ca="1">ИД!AH131</f>
        <v>0</v>
      </c>
      <c r="AE23" s="135">
        <f ca="1">ИД!AI131</f>
        <v>0</v>
      </c>
      <c r="AF23" s="135">
        <f ca="1">ИД!AJ131</f>
        <v>0</v>
      </c>
      <c r="AG23" s="135">
        <f ca="1">ИД!AK131</f>
        <v>0</v>
      </c>
      <c r="AH23" s="135">
        <f ca="1">ИД!AL131</f>
        <v>0</v>
      </c>
      <c r="AI23" s="135">
        <f ca="1">ИД!AM131</f>
        <v>0</v>
      </c>
      <c r="AJ23" s="135">
        <f ca="1">ИД!AN131</f>
        <v>0</v>
      </c>
      <c r="AK23" s="135">
        <f ca="1">ИД!AO131</f>
        <v>0</v>
      </c>
      <c r="AL23" s="135">
        <f ca="1">ИД!AP131</f>
        <v>0</v>
      </c>
      <c r="AM23" s="135">
        <f ca="1">ИД!AQ131</f>
        <v>0</v>
      </c>
      <c r="AN23" s="135">
        <f ca="1">ИД!AR131</f>
        <v>0</v>
      </c>
      <c r="AO23" s="135">
        <f ca="1">ИД!AS131</f>
        <v>0</v>
      </c>
      <c r="AP23" s="135">
        <f ca="1">ИД!AT131</f>
        <v>0</v>
      </c>
      <c r="AQ23" s="135">
        <f ca="1">ИД!AU131</f>
        <v>0</v>
      </c>
      <c r="AR23" s="135">
        <f ca="1">ИД!AV131</f>
        <v>0</v>
      </c>
      <c r="AS23" s="135">
        <f ca="1">ИД!AW131</f>
        <v>0</v>
      </c>
      <c r="AT23" s="135">
        <f ca="1">ИД!AX131</f>
        <v>0</v>
      </c>
      <c r="AU23" s="135">
        <f ca="1">ИД!AY131</f>
        <v>0</v>
      </c>
      <c r="AV23" s="135">
        <f ca="1">ИД!AZ131</f>
        <v>0</v>
      </c>
      <c r="AW23" s="135">
        <f ca="1">ИД!BA131</f>
        <v>0</v>
      </c>
      <c r="AX23" s="135">
        <f ca="1">ИД!BB131</f>
        <v>0</v>
      </c>
      <c r="AY23" s="135">
        <f ca="1">ИД!BC131</f>
        <v>0</v>
      </c>
      <c r="AZ23" s="135">
        <f ca="1">ИД!BD131</f>
        <v>0</v>
      </c>
      <c r="BA23" s="135">
        <f ca="1">ИД!BE131</f>
        <v>0</v>
      </c>
      <c r="BB23" s="135">
        <f ca="1">ИД!BF131</f>
        <v>0</v>
      </c>
      <c r="BC23" s="135">
        <f ca="1">ИД!BG131</f>
        <v>0</v>
      </c>
      <c r="BD23" s="135">
        <f ca="1">ИД!BH131</f>
        <v>0</v>
      </c>
      <c r="BE23" s="135">
        <f ca="1">ИД!BI131</f>
        <v>0</v>
      </c>
      <c r="BF23" s="135">
        <f ca="1">ИД!BJ131</f>
        <v>0</v>
      </c>
      <c r="BG23" s="135">
        <f ca="1">ИД!BK131</f>
        <v>0</v>
      </c>
      <c r="BH23" s="135">
        <f ca="1">ИД!BL131</f>
        <v>0</v>
      </c>
      <c r="BI23" s="135">
        <f ca="1">ИД!BM131</f>
        <v>0</v>
      </c>
      <c r="BJ23" s="135">
        <f ca="1">ИД!BN131</f>
        <v>0</v>
      </c>
      <c r="BK23" s="135">
        <f ca="1">ИД!BO131</f>
        <v>0</v>
      </c>
      <c r="BL23" s="135">
        <f ca="1">ИД!BP131</f>
        <v>0</v>
      </c>
      <c r="BM23" s="135">
        <f ca="1">ИД!BQ131</f>
        <v>0</v>
      </c>
      <c r="BN23" s="135">
        <f ca="1">ИД!BR131</f>
        <v>0</v>
      </c>
      <c r="BO23" s="135">
        <f ca="1">ИД!BS131</f>
        <v>0</v>
      </c>
      <c r="BP23" s="135">
        <f ca="1">ИД!BT131</f>
        <v>0</v>
      </c>
      <c r="BQ23" s="135">
        <f ca="1">ИД!BU131</f>
        <v>0</v>
      </c>
      <c r="BR23" s="135">
        <f ca="1">ИД!BV131</f>
        <v>0</v>
      </c>
      <c r="BS23" s="135">
        <f ca="1">ИД!BW131</f>
        <v>0</v>
      </c>
      <c r="BT23" s="135">
        <f ca="1">ИД!BX131</f>
        <v>0</v>
      </c>
      <c r="BU23" s="135">
        <f ca="1">ИД!BY131</f>
        <v>0</v>
      </c>
      <c r="BV23" s="135">
        <f ca="1">ИД!BZ131</f>
        <v>0</v>
      </c>
      <c r="BW23" s="135">
        <f ca="1">ИД!CA131</f>
        <v>0</v>
      </c>
      <c r="BX23" s="135">
        <f ca="1">ИД!CB131</f>
        <v>0</v>
      </c>
      <c r="BY23" s="135">
        <f ca="1">ИД!CC131</f>
        <v>0</v>
      </c>
      <c r="BZ23" s="135">
        <f ca="1">ИД!CD131</f>
        <v>0</v>
      </c>
      <c r="CA23" s="135">
        <f ca="1">ИД!CE131</f>
        <v>0</v>
      </c>
      <c r="CB23" s="135">
        <f ca="1">ИД!CF131</f>
        <v>0</v>
      </c>
      <c r="CC23" s="135">
        <f ca="1">ИД!CG131</f>
        <v>0</v>
      </c>
      <c r="CD23" s="135">
        <f ca="1">ИД!CH131</f>
        <v>0</v>
      </c>
      <c r="CE23" s="135">
        <f ca="1">ИД!CI131</f>
        <v>0</v>
      </c>
      <c r="CF23" s="135">
        <f ca="1">ИД!CJ131</f>
        <v>0</v>
      </c>
    </row>
    <row r="24" spans="1:84">
      <c r="A24" s="48" t="str">
        <f ca="1">ИД!F132</f>
        <v/>
      </c>
      <c r="B24" s="134" t="str">
        <f>ИД!D132</f>
        <v>Митигация рисков</v>
      </c>
      <c r="C24" s="126" t="str">
        <f>ИД!G132</f>
        <v>тыс.руб.</v>
      </c>
      <c r="D24" s="136">
        <f t="shared" ca="1" si="2"/>
        <v>0</v>
      </c>
      <c r="E24" s="135">
        <f ca="1">ИД!I132</f>
        <v>0</v>
      </c>
      <c r="F24" s="135">
        <f ca="1">ИД!J132</f>
        <v>0</v>
      </c>
      <c r="G24" s="135">
        <f ca="1">ИД!K132</f>
        <v>0</v>
      </c>
      <c r="H24" s="135">
        <f ca="1">ИД!L132</f>
        <v>0</v>
      </c>
      <c r="I24" s="135">
        <f ca="1">ИД!M132</f>
        <v>0</v>
      </c>
      <c r="J24" s="135">
        <f ca="1">ИД!N132</f>
        <v>0</v>
      </c>
      <c r="K24" s="135">
        <f ca="1">ИД!O132</f>
        <v>0</v>
      </c>
      <c r="L24" s="135">
        <f ca="1">ИД!P132</f>
        <v>0</v>
      </c>
      <c r="M24" s="135">
        <f ca="1">ИД!Q132</f>
        <v>0</v>
      </c>
      <c r="N24" s="135">
        <f ca="1">ИД!R132</f>
        <v>0</v>
      </c>
      <c r="O24" s="135">
        <f ca="1">ИД!S132</f>
        <v>0</v>
      </c>
      <c r="P24" s="135">
        <f ca="1">ИД!T132</f>
        <v>0</v>
      </c>
      <c r="Q24" s="135">
        <f ca="1">ИД!U132</f>
        <v>0</v>
      </c>
      <c r="R24" s="135">
        <f ca="1">ИД!V132</f>
        <v>0</v>
      </c>
      <c r="S24" s="135">
        <f ca="1">ИД!W132</f>
        <v>0</v>
      </c>
      <c r="T24" s="135">
        <f ca="1">ИД!X132</f>
        <v>0</v>
      </c>
      <c r="U24" s="135">
        <f ca="1">ИД!Y132</f>
        <v>0</v>
      </c>
      <c r="V24" s="135">
        <f ca="1">ИД!Z132</f>
        <v>0</v>
      </c>
      <c r="W24" s="135">
        <f ca="1">ИД!AA132</f>
        <v>0</v>
      </c>
      <c r="X24" s="135">
        <f ca="1">ИД!AB132</f>
        <v>0</v>
      </c>
      <c r="Y24" s="135">
        <f ca="1">ИД!AC132</f>
        <v>0</v>
      </c>
      <c r="Z24" s="135">
        <f ca="1">ИД!AD132</f>
        <v>0</v>
      </c>
      <c r="AA24" s="135">
        <f ca="1">ИД!AE132</f>
        <v>0</v>
      </c>
      <c r="AB24" s="135">
        <f ca="1">ИД!AF132</f>
        <v>0</v>
      </c>
      <c r="AC24" s="135">
        <f ca="1">ИД!AG132</f>
        <v>0</v>
      </c>
      <c r="AD24" s="135">
        <f ca="1">ИД!AH132</f>
        <v>0</v>
      </c>
      <c r="AE24" s="135">
        <f ca="1">ИД!AI132</f>
        <v>0</v>
      </c>
      <c r="AF24" s="135">
        <f ca="1">ИД!AJ132</f>
        <v>0</v>
      </c>
      <c r="AG24" s="135">
        <f ca="1">ИД!AK132</f>
        <v>0</v>
      </c>
      <c r="AH24" s="135">
        <f ca="1">ИД!AL132</f>
        <v>0</v>
      </c>
      <c r="AI24" s="135">
        <f ca="1">ИД!AM132</f>
        <v>0</v>
      </c>
      <c r="AJ24" s="135">
        <f ca="1">ИД!AN132</f>
        <v>0</v>
      </c>
      <c r="AK24" s="135">
        <f ca="1">ИД!AO132</f>
        <v>0</v>
      </c>
      <c r="AL24" s="135">
        <f ca="1">ИД!AP132</f>
        <v>0</v>
      </c>
      <c r="AM24" s="135">
        <f ca="1">ИД!AQ132</f>
        <v>0</v>
      </c>
      <c r="AN24" s="135">
        <f ca="1">ИД!AR132</f>
        <v>0</v>
      </c>
      <c r="AO24" s="135">
        <f ca="1">ИД!AS132</f>
        <v>0</v>
      </c>
      <c r="AP24" s="135">
        <f ca="1">ИД!AT132</f>
        <v>0</v>
      </c>
      <c r="AQ24" s="135">
        <f ca="1">ИД!AU132</f>
        <v>0</v>
      </c>
      <c r="AR24" s="135">
        <f ca="1">ИД!AV132</f>
        <v>0</v>
      </c>
      <c r="AS24" s="135">
        <f ca="1">ИД!AW132</f>
        <v>0</v>
      </c>
      <c r="AT24" s="135">
        <f ca="1">ИД!AX132</f>
        <v>0</v>
      </c>
      <c r="AU24" s="135">
        <f ca="1">ИД!AY132</f>
        <v>0</v>
      </c>
      <c r="AV24" s="135">
        <f ca="1">ИД!AZ132</f>
        <v>0</v>
      </c>
      <c r="AW24" s="135">
        <f ca="1">ИД!BA132</f>
        <v>0</v>
      </c>
      <c r="AX24" s="135">
        <f ca="1">ИД!BB132</f>
        <v>0</v>
      </c>
      <c r="AY24" s="135">
        <f ca="1">ИД!BC132</f>
        <v>0</v>
      </c>
      <c r="AZ24" s="135">
        <f ca="1">ИД!BD132</f>
        <v>0</v>
      </c>
      <c r="BA24" s="135">
        <f ca="1">ИД!BE132</f>
        <v>0</v>
      </c>
      <c r="BB24" s="135">
        <f ca="1">ИД!BF132</f>
        <v>0</v>
      </c>
      <c r="BC24" s="135">
        <f ca="1">ИД!BG132</f>
        <v>0</v>
      </c>
      <c r="BD24" s="135">
        <f ca="1">ИД!BH132</f>
        <v>0</v>
      </c>
      <c r="BE24" s="135">
        <f ca="1">ИД!BI132</f>
        <v>0</v>
      </c>
      <c r="BF24" s="135">
        <f ca="1">ИД!BJ132</f>
        <v>0</v>
      </c>
      <c r="BG24" s="135">
        <f ca="1">ИД!BK132</f>
        <v>0</v>
      </c>
      <c r="BH24" s="135">
        <f ca="1">ИД!BL132</f>
        <v>0</v>
      </c>
      <c r="BI24" s="135">
        <f ca="1">ИД!BM132</f>
        <v>0</v>
      </c>
      <c r="BJ24" s="135">
        <f ca="1">ИД!BN132</f>
        <v>0</v>
      </c>
      <c r="BK24" s="135">
        <f ca="1">ИД!BO132</f>
        <v>0</v>
      </c>
      <c r="BL24" s="135">
        <f ca="1">ИД!BP132</f>
        <v>0</v>
      </c>
      <c r="BM24" s="135">
        <f ca="1">ИД!BQ132</f>
        <v>0</v>
      </c>
      <c r="BN24" s="135">
        <f ca="1">ИД!BR132</f>
        <v>0</v>
      </c>
      <c r="BO24" s="135">
        <f ca="1">ИД!BS132</f>
        <v>0</v>
      </c>
      <c r="BP24" s="135">
        <f ca="1">ИД!BT132</f>
        <v>0</v>
      </c>
      <c r="BQ24" s="135">
        <f ca="1">ИД!BU132</f>
        <v>0</v>
      </c>
      <c r="BR24" s="135">
        <f ca="1">ИД!BV132</f>
        <v>0</v>
      </c>
      <c r="BS24" s="135">
        <f ca="1">ИД!BW132</f>
        <v>0</v>
      </c>
      <c r="BT24" s="135">
        <f ca="1">ИД!BX132</f>
        <v>0</v>
      </c>
      <c r="BU24" s="135">
        <f ca="1">ИД!BY132</f>
        <v>0</v>
      </c>
      <c r="BV24" s="135">
        <f ca="1">ИД!BZ132</f>
        <v>0</v>
      </c>
      <c r="BW24" s="135">
        <f ca="1">ИД!CA132</f>
        <v>0</v>
      </c>
      <c r="BX24" s="135">
        <f ca="1">ИД!CB132</f>
        <v>0</v>
      </c>
      <c r="BY24" s="135">
        <f ca="1">ИД!CC132</f>
        <v>0</v>
      </c>
      <c r="BZ24" s="135">
        <f ca="1">ИД!CD132</f>
        <v>0</v>
      </c>
      <c r="CA24" s="135">
        <f ca="1">ИД!CE132</f>
        <v>0</v>
      </c>
      <c r="CB24" s="135">
        <f ca="1">ИД!CF132</f>
        <v>0</v>
      </c>
      <c r="CC24" s="135">
        <f ca="1">ИД!CG132</f>
        <v>0</v>
      </c>
      <c r="CD24" s="135">
        <f ca="1">ИД!CH132</f>
        <v>0</v>
      </c>
      <c r="CE24" s="135">
        <f ca="1">ИД!CI132</f>
        <v>0</v>
      </c>
      <c r="CF24" s="135">
        <f ca="1">ИД!CJ132</f>
        <v>0</v>
      </c>
    </row>
    <row r="25" spans="1:84">
      <c r="A25" s="48" t="str">
        <f ca="1">ИД!F133</f>
        <v/>
      </c>
      <c r="B25" s="134" t="str">
        <f>ИД!D133</f>
        <v>Прочее</v>
      </c>
      <c r="C25" s="126" t="str">
        <f>ИД!G133</f>
        <v>тыс.руб.</v>
      </c>
      <c r="D25" s="136">
        <f t="shared" ca="1" si="2"/>
        <v>0</v>
      </c>
      <c r="E25" s="135">
        <f ca="1">ИД!I133</f>
        <v>0</v>
      </c>
      <c r="F25" s="135">
        <f ca="1">ИД!J133</f>
        <v>0</v>
      </c>
      <c r="G25" s="135">
        <f ca="1">ИД!K133</f>
        <v>0</v>
      </c>
      <c r="H25" s="135">
        <f ca="1">ИД!L133</f>
        <v>0</v>
      </c>
      <c r="I25" s="135">
        <f ca="1">ИД!M133</f>
        <v>0</v>
      </c>
      <c r="J25" s="135">
        <f ca="1">ИД!N133</f>
        <v>0</v>
      </c>
      <c r="K25" s="135">
        <f ca="1">ИД!O133</f>
        <v>0</v>
      </c>
      <c r="L25" s="135">
        <f ca="1">ИД!P133</f>
        <v>0</v>
      </c>
      <c r="M25" s="135">
        <f ca="1">ИД!Q133</f>
        <v>0</v>
      </c>
      <c r="N25" s="135">
        <f ca="1">ИД!R133</f>
        <v>0</v>
      </c>
      <c r="O25" s="135">
        <f ca="1">ИД!S133</f>
        <v>0</v>
      </c>
      <c r="P25" s="135">
        <f ca="1">ИД!T133</f>
        <v>0</v>
      </c>
      <c r="Q25" s="135">
        <f ca="1">ИД!U133</f>
        <v>0</v>
      </c>
      <c r="R25" s="135">
        <f ca="1">ИД!V133</f>
        <v>0</v>
      </c>
      <c r="S25" s="135">
        <f ca="1">ИД!W133</f>
        <v>0</v>
      </c>
      <c r="T25" s="135">
        <f ca="1">ИД!X133</f>
        <v>0</v>
      </c>
      <c r="U25" s="135">
        <f ca="1">ИД!Y133</f>
        <v>0</v>
      </c>
      <c r="V25" s="135">
        <f ca="1">ИД!Z133</f>
        <v>0</v>
      </c>
      <c r="W25" s="135">
        <f ca="1">ИД!AA133</f>
        <v>0</v>
      </c>
      <c r="X25" s="135">
        <f ca="1">ИД!AB133</f>
        <v>0</v>
      </c>
      <c r="Y25" s="135">
        <f ca="1">ИД!AC133</f>
        <v>0</v>
      </c>
      <c r="Z25" s="135">
        <f ca="1">ИД!AD133</f>
        <v>0</v>
      </c>
      <c r="AA25" s="135">
        <f ca="1">ИД!AE133</f>
        <v>0</v>
      </c>
      <c r="AB25" s="135">
        <f ca="1">ИД!AF133</f>
        <v>0</v>
      </c>
      <c r="AC25" s="135">
        <f ca="1">ИД!AG133</f>
        <v>0</v>
      </c>
      <c r="AD25" s="135">
        <f ca="1">ИД!AH133</f>
        <v>0</v>
      </c>
      <c r="AE25" s="135">
        <f ca="1">ИД!AI133</f>
        <v>0</v>
      </c>
      <c r="AF25" s="135">
        <f ca="1">ИД!AJ133</f>
        <v>0</v>
      </c>
      <c r="AG25" s="135">
        <f ca="1">ИД!AK133</f>
        <v>0</v>
      </c>
      <c r="AH25" s="135">
        <f ca="1">ИД!AL133</f>
        <v>0</v>
      </c>
      <c r="AI25" s="135">
        <f ca="1">ИД!AM133</f>
        <v>0</v>
      </c>
      <c r="AJ25" s="135">
        <f ca="1">ИД!AN133</f>
        <v>0</v>
      </c>
      <c r="AK25" s="135">
        <f ca="1">ИД!AO133</f>
        <v>0</v>
      </c>
      <c r="AL25" s="135">
        <f ca="1">ИД!AP133</f>
        <v>0</v>
      </c>
      <c r="AM25" s="135">
        <f ca="1">ИД!AQ133</f>
        <v>0</v>
      </c>
      <c r="AN25" s="135">
        <f ca="1">ИД!AR133</f>
        <v>0</v>
      </c>
      <c r="AO25" s="135">
        <f ca="1">ИД!AS133</f>
        <v>0</v>
      </c>
      <c r="AP25" s="135">
        <f ca="1">ИД!AT133</f>
        <v>0</v>
      </c>
      <c r="AQ25" s="135">
        <f ca="1">ИД!AU133</f>
        <v>0</v>
      </c>
      <c r="AR25" s="135">
        <f ca="1">ИД!AV133</f>
        <v>0</v>
      </c>
      <c r="AS25" s="135">
        <f ca="1">ИД!AW133</f>
        <v>0</v>
      </c>
      <c r="AT25" s="135">
        <f ca="1">ИД!AX133</f>
        <v>0</v>
      </c>
      <c r="AU25" s="135">
        <f ca="1">ИД!AY133</f>
        <v>0</v>
      </c>
      <c r="AV25" s="135">
        <f ca="1">ИД!AZ133</f>
        <v>0</v>
      </c>
      <c r="AW25" s="135">
        <f ca="1">ИД!BA133</f>
        <v>0</v>
      </c>
      <c r="AX25" s="135">
        <f ca="1">ИД!BB133</f>
        <v>0</v>
      </c>
      <c r="AY25" s="135">
        <f ca="1">ИД!BC133</f>
        <v>0</v>
      </c>
      <c r="AZ25" s="135">
        <f ca="1">ИД!BD133</f>
        <v>0</v>
      </c>
      <c r="BA25" s="135">
        <f ca="1">ИД!BE133</f>
        <v>0</v>
      </c>
      <c r="BB25" s="135">
        <f ca="1">ИД!BF133</f>
        <v>0</v>
      </c>
      <c r="BC25" s="135">
        <f ca="1">ИД!BG133</f>
        <v>0</v>
      </c>
      <c r="BD25" s="135">
        <f ca="1">ИД!BH133</f>
        <v>0</v>
      </c>
      <c r="BE25" s="135">
        <f ca="1">ИД!BI133</f>
        <v>0</v>
      </c>
      <c r="BF25" s="135">
        <f ca="1">ИД!BJ133</f>
        <v>0</v>
      </c>
      <c r="BG25" s="135">
        <f ca="1">ИД!BK133</f>
        <v>0</v>
      </c>
      <c r="BH25" s="135">
        <f ca="1">ИД!BL133</f>
        <v>0</v>
      </c>
      <c r="BI25" s="135">
        <f ca="1">ИД!BM133</f>
        <v>0</v>
      </c>
      <c r="BJ25" s="135">
        <f ca="1">ИД!BN133</f>
        <v>0</v>
      </c>
      <c r="BK25" s="135">
        <f ca="1">ИД!BO133</f>
        <v>0</v>
      </c>
      <c r="BL25" s="135">
        <f ca="1">ИД!BP133</f>
        <v>0</v>
      </c>
      <c r="BM25" s="135">
        <f ca="1">ИД!BQ133</f>
        <v>0</v>
      </c>
      <c r="BN25" s="135">
        <f ca="1">ИД!BR133</f>
        <v>0</v>
      </c>
      <c r="BO25" s="135">
        <f ca="1">ИД!BS133</f>
        <v>0</v>
      </c>
      <c r="BP25" s="135">
        <f ca="1">ИД!BT133</f>
        <v>0</v>
      </c>
      <c r="BQ25" s="135">
        <f ca="1">ИД!BU133</f>
        <v>0</v>
      </c>
      <c r="BR25" s="135">
        <f ca="1">ИД!BV133</f>
        <v>0</v>
      </c>
      <c r="BS25" s="135">
        <f ca="1">ИД!BW133</f>
        <v>0</v>
      </c>
      <c r="BT25" s="135">
        <f ca="1">ИД!BX133</f>
        <v>0</v>
      </c>
      <c r="BU25" s="135">
        <f ca="1">ИД!BY133</f>
        <v>0</v>
      </c>
      <c r="BV25" s="135">
        <f ca="1">ИД!BZ133</f>
        <v>0</v>
      </c>
      <c r="BW25" s="135">
        <f ca="1">ИД!CA133</f>
        <v>0</v>
      </c>
      <c r="BX25" s="135">
        <f ca="1">ИД!CB133</f>
        <v>0</v>
      </c>
      <c r="BY25" s="135">
        <f ca="1">ИД!CC133</f>
        <v>0</v>
      </c>
      <c r="BZ25" s="135">
        <f ca="1">ИД!CD133</f>
        <v>0</v>
      </c>
      <c r="CA25" s="135">
        <f ca="1">ИД!CE133</f>
        <v>0</v>
      </c>
      <c r="CB25" s="135">
        <f ca="1">ИД!CF133</f>
        <v>0</v>
      </c>
      <c r="CC25" s="135">
        <f ca="1">ИД!CG133</f>
        <v>0</v>
      </c>
      <c r="CD25" s="135">
        <f ca="1">ИД!CH133</f>
        <v>0</v>
      </c>
      <c r="CE25" s="135">
        <f ca="1">ИД!CI133</f>
        <v>0</v>
      </c>
      <c r="CF25" s="135">
        <f ca="1">ИД!CJ133</f>
        <v>0</v>
      </c>
    </row>
    <row r="26" spans="1:84" s="49" customFormat="1">
      <c r="B26" s="137" t="s">
        <v>677</v>
      </c>
      <c r="C26" s="138" t="str">
        <f>ИД!G134</f>
        <v>тыс.руб.</v>
      </c>
      <c r="D26" s="136">
        <f ca="1">SUM(D18:D25)</f>
        <v>1544837.4312370438</v>
      </c>
      <c r="E26" s="139">
        <f t="shared" ref="E26:BP26" ca="1" si="3">SUM(E18:E25)</f>
        <v>0</v>
      </c>
      <c r="F26" s="139">
        <f t="shared" ca="1" si="3"/>
        <v>0</v>
      </c>
      <c r="G26" s="139">
        <f ca="1">SUM(G18:G25)</f>
        <v>97912.917985868335</v>
      </c>
      <c r="H26" s="139">
        <f t="shared" ca="1" si="3"/>
        <v>180865.56415639693</v>
      </c>
      <c r="I26" s="139">
        <f t="shared" ca="1" si="3"/>
        <v>180865.56415639693</v>
      </c>
      <c r="J26" s="139">
        <f t="shared" ca="1" si="3"/>
        <v>180865.56415639693</v>
      </c>
      <c r="K26" s="139">
        <f t="shared" ca="1" si="3"/>
        <v>180865.56415639693</v>
      </c>
      <c r="L26" s="139">
        <f t="shared" ca="1" si="3"/>
        <v>180865.56415639693</v>
      </c>
      <c r="M26" s="139">
        <f t="shared" ca="1" si="3"/>
        <v>180865.56415639693</v>
      </c>
      <c r="N26" s="139">
        <f t="shared" ca="1" si="3"/>
        <v>180865.56415639693</v>
      </c>
      <c r="O26" s="139">
        <f t="shared" ca="1" si="3"/>
        <v>180865.56415639693</v>
      </c>
      <c r="P26" s="139">
        <f t="shared" ca="1" si="3"/>
        <v>0</v>
      </c>
      <c r="Q26" s="139">
        <f t="shared" ca="1" si="3"/>
        <v>0</v>
      </c>
      <c r="R26" s="139">
        <f t="shared" ca="1" si="3"/>
        <v>0</v>
      </c>
      <c r="S26" s="139">
        <f t="shared" ca="1" si="3"/>
        <v>0</v>
      </c>
      <c r="T26" s="139">
        <f t="shared" ca="1" si="3"/>
        <v>0</v>
      </c>
      <c r="U26" s="139">
        <f t="shared" ca="1" si="3"/>
        <v>0</v>
      </c>
      <c r="V26" s="139">
        <f t="shared" ca="1" si="3"/>
        <v>0</v>
      </c>
      <c r="W26" s="139">
        <f t="shared" ca="1" si="3"/>
        <v>0</v>
      </c>
      <c r="X26" s="139">
        <f t="shared" ca="1" si="3"/>
        <v>0</v>
      </c>
      <c r="Y26" s="139">
        <f t="shared" ca="1" si="3"/>
        <v>0</v>
      </c>
      <c r="Z26" s="139">
        <f t="shared" ca="1" si="3"/>
        <v>0</v>
      </c>
      <c r="AA26" s="139">
        <f t="shared" ca="1" si="3"/>
        <v>0</v>
      </c>
      <c r="AB26" s="139">
        <f t="shared" ca="1" si="3"/>
        <v>0</v>
      </c>
      <c r="AC26" s="139">
        <f t="shared" ca="1" si="3"/>
        <v>0</v>
      </c>
      <c r="AD26" s="139">
        <f t="shared" ca="1" si="3"/>
        <v>0</v>
      </c>
      <c r="AE26" s="139">
        <f t="shared" ca="1" si="3"/>
        <v>0</v>
      </c>
      <c r="AF26" s="139">
        <f t="shared" ca="1" si="3"/>
        <v>0</v>
      </c>
      <c r="AG26" s="139">
        <f t="shared" ca="1" si="3"/>
        <v>0</v>
      </c>
      <c r="AH26" s="139">
        <f t="shared" ca="1" si="3"/>
        <v>0</v>
      </c>
      <c r="AI26" s="139">
        <f t="shared" ca="1" si="3"/>
        <v>0</v>
      </c>
      <c r="AJ26" s="139">
        <f t="shared" ca="1" si="3"/>
        <v>0</v>
      </c>
      <c r="AK26" s="139">
        <f t="shared" ca="1" si="3"/>
        <v>0</v>
      </c>
      <c r="AL26" s="139">
        <f t="shared" ca="1" si="3"/>
        <v>0</v>
      </c>
      <c r="AM26" s="139">
        <f t="shared" ca="1" si="3"/>
        <v>0</v>
      </c>
      <c r="AN26" s="139">
        <f t="shared" ca="1" si="3"/>
        <v>0</v>
      </c>
      <c r="AO26" s="139">
        <f t="shared" ca="1" si="3"/>
        <v>0</v>
      </c>
      <c r="AP26" s="139">
        <f t="shared" ca="1" si="3"/>
        <v>0</v>
      </c>
      <c r="AQ26" s="139">
        <f t="shared" ca="1" si="3"/>
        <v>0</v>
      </c>
      <c r="AR26" s="139">
        <f t="shared" ca="1" si="3"/>
        <v>0</v>
      </c>
      <c r="AS26" s="139">
        <f t="shared" ca="1" si="3"/>
        <v>0</v>
      </c>
      <c r="AT26" s="139">
        <f t="shared" ca="1" si="3"/>
        <v>0</v>
      </c>
      <c r="AU26" s="139">
        <f t="shared" ca="1" si="3"/>
        <v>0</v>
      </c>
      <c r="AV26" s="139">
        <f t="shared" ca="1" si="3"/>
        <v>0</v>
      </c>
      <c r="AW26" s="139">
        <f t="shared" ca="1" si="3"/>
        <v>0</v>
      </c>
      <c r="AX26" s="139">
        <f t="shared" ca="1" si="3"/>
        <v>0</v>
      </c>
      <c r="AY26" s="139">
        <f t="shared" ca="1" si="3"/>
        <v>0</v>
      </c>
      <c r="AZ26" s="139">
        <f t="shared" ca="1" si="3"/>
        <v>0</v>
      </c>
      <c r="BA26" s="139">
        <f t="shared" ca="1" si="3"/>
        <v>0</v>
      </c>
      <c r="BB26" s="139">
        <f t="shared" ca="1" si="3"/>
        <v>0</v>
      </c>
      <c r="BC26" s="139">
        <f t="shared" ca="1" si="3"/>
        <v>0</v>
      </c>
      <c r="BD26" s="139">
        <f t="shared" ca="1" si="3"/>
        <v>0</v>
      </c>
      <c r="BE26" s="139">
        <f t="shared" ca="1" si="3"/>
        <v>0</v>
      </c>
      <c r="BF26" s="139">
        <f t="shared" ca="1" si="3"/>
        <v>0</v>
      </c>
      <c r="BG26" s="139">
        <f t="shared" ca="1" si="3"/>
        <v>0</v>
      </c>
      <c r="BH26" s="139">
        <f t="shared" ca="1" si="3"/>
        <v>0</v>
      </c>
      <c r="BI26" s="139">
        <f t="shared" ca="1" si="3"/>
        <v>0</v>
      </c>
      <c r="BJ26" s="139">
        <f t="shared" ca="1" si="3"/>
        <v>0</v>
      </c>
      <c r="BK26" s="139">
        <f t="shared" ca="1" si="3"/>
        <v>0</v>
      </c>
      <c r="BL26" s="139">
        <f t="shared" ca="1" si="3"/>
        <v>0</v>
      </c>
      <c r="BM26" s="139">
        <f t="shared" ca="1" si="3"/>
        <v>0</v>
      </c>
      <c r="BN26" s="139">
        <f t="shared" ca="1" si="3"/>
        <v>0</v>
      </c>
      <c r="BO26" s="139">
        <f t="shared" ca="1" si="3"/>
        <v>0</v>
      </c>
      <c r="BP26" s="139">
        <f t="shared" ca="1" si="3"/>
        <v>0</v>
      </c>
      <c r="BQ26" s="139">
        <f t="shared" ref="BQ26:CF26" ca="1" si="4">SUM(BQ18:BQ25)</f>
        <v>0</v>
      </c>
      <c r="BR26" s="139">
        <f t="shared" ca="1" si="4"/>
        <v>0</v>
      </c>
      <c r="BS26" s="139">
        <f t="shared" ca="1" si="4"/>
        <v>0</v>
      </c>
      <c r="BT26" s="139">
        <f t="shared" ca="1" si="4"/>
        <v>0</v>
      </c>
      <c r="BU26" s="139">
        <f t="shared" ca="1" si="4"/>
        <v>0</v>
      </c>
      <c r="BV26" s="139">
        <f t="shared" ca="1" si="4"/>
        <v>0</v>
      </c>
      <c r="BW26" s="139">
        <f t="shared" ca="1" si="4"/>
        <v>0</v>
      </c>
      <c r="BX26" s="139">
        <f t="shared" ca="1" si="4"/>
        <v>0</v>
      </c>
      <c r="BY26" s="139">
        <f t="shared" ca="1" si="4"/>
        <v>0</v>
      </c>
      <c r="BZ26" s="139">
        <f t="shared" ca="1" si="4"/>
        <v>0</v>
      </c>
      <c r="CA26" s="139">
        <f t="shared" ca="1" si="4"/>
        <v>0</v>
      </c>
      <c r="CB26" s="139">
        <f t="shared" ca="1" si="4"/>
        <v>0</v>
      </c>
      <c r="CC26" s="139">
        <f t="shared" ca="1" si="4"/>
        <v>0</v>
      </c>
      <c r="CD26" s="139">
        <f t="shared" ca="1" si="4"/>
        <v>0</v>
      </c>
      <c r="CE26" s="139">
        <f t="shared" ca="1" si="4"/>
        <v>0</v>
      </c>
      <c r="CF26" s="139">
        <f t="shared" ca="1" si="4"/>
        <v>0</v>
      </c>
    </row>
    <row r="27" spans="1:84" s="48" customFormat="1">
      <c r="B27" s="140" t="s">
        <v>678</v>
      </c>
      <c r="C27" s="141" t="str">
        <f>C26</f>
        <v>тыс.руб.</v>
      </c>
      <c r="D27" s="136">
        <f t="shared" ca="1" si="2"/>
        <v>0</v>
      </c>
      <c r="E27" s="142">
        <f t="array" aca="1" ref="E27" ca="1">SUMPRODUCT(--($A$18:$A$25="прямой")*(E$18:E$25))</f>
        <v>0</v>
      </c>
      <c r="F27" s="142">
        <f t="array" aca="1" ref="F27" ca="1">SUMPRODUCT(--($A$18:$A$25="прямой")*(F$18:F$25))</f>
        <v>0</v>
      </c>
      <c r="G27" s="142">
        <f t="array" aca="1" ref="G27" ca="1">SUMPRODUCT(--($A$18:$A$25="прямой")*(G$18:G$25))</f>
        <v>0</v>
      </c>
      <c r="H27" s="142">
        <f t="array" aca="1" ref="H27" ca="1">SUMPRODUCT(--($A$18:$A$25="прямой")*(H$18:H$25))</f>
        <v>0</v>
      </c>
      <c r="I27" s="142">
        <f t="array" aca="1" ref="I27" ca="1">SUMPRODUCT(--($A$18:$A$25="прямой")*(I$18:I$25))</f>
        <v>0</v>
      </c>
      <c r="J27" s="142">
        <f t="array" aca="1" ref="J27" ca="1">SUMPRODUCT(--($A$18:$A$25="прямой")*(J$18:J$25))</f>
        <v>0</v>
      </c>
      <c r="K27" s="142">
        <f t="array" aca="1" ref="K27" ca="1">SUMPRODUCT(--($A$18:$A$25="прямой")*(K$18:K$25))</f>
        <v>0</v>
      </c>
      <c r="L27" s="142">
        <f t="array" aca="1" ref="L27" ca="1">SUMPRODUCT(--($A$18:$A$25="прямой")*(L$18:L$25))</f>
        <v>0</v>
      </c>
      <c r="M27" s="142">
        <f t="array" aca="1" ref="M27" ca="1">SUMPRODUCT(--($A$18:$A$25="прямой")*(M$18:M$25))</f>
        <v>0</v>
      </c>
      <c r="N27" s="142">
        <f t="array" aca="1" ref="N27" ca="1">SUMPRODUCT(--($A$18:$A$25="прямой")*(N$18:N$25))</f>
        <v>0</v>
      </c>
      <c r="O27" s="142">
        <f t="array" aca="1" ref="O27" ca="1">SUMPRODUCT(--($A$18:$A$25="прямой")*(O$18:O$25))</f>
        <v>0</v>
      </c>
      <c r="P27" s="142">
        <f t="array" aca="1" ref="P27" ca="1">SUMPRODUCT(--($A$18:$A$25="прямой")*(P$18:P$25))</f>
        <v>0</v>
      </c>
      <c r="Q27" s="142">
        <f t="array" aca="1" ref="Q27" ca="1">SUMPRODUCT(--($A$18:$A$25="прямой")*(Q$18:Q$25))</f>
        <v>0</v>
      </c>
      <c r="R27" s="142">
        <f t="array" aca="1" ref="R27" ca="1">SUMPRODUCT(--($A$18:$A$25="прямой")*(R$18:R$25))</f>
        <v>0</v>
      </c>
      <c r="S27" s="142">
        <f t="array" aca="1" ref="S27" ca="1">SUMPRODUCT(--($A$18:$A$25="прямой")*(S$18:S$25))</f>
        <v>0</v>
      </c>
      <c r="T27" s="142">
        <f t="array" aca="1" ref="T27" ca="1">SUMPRODUCT(--($A$18:$A$25="прямой")*(T$18:T$25))</f>
        <v>0</v>
      </c>
      <c r="U27" s="142">
        <f t="array" aca="1" ref="U27" ca="1">SUMPRODUCT(--($A$18:$A$25="прямой")*(U$18:U$25))</f>
        <v>0</v>
      </c>
      <c r="V27" s="142">
        <f t="array" aca="1" ref="V27" ca="1">SUMPRODUCT(--($A$18:$A$25="прямой")*(V$18:V$25))</f>
        <v>0</v>
      </c>
      <c r="W27" s="142">
        <f t="array" aca="1" ref="W27" ca="1">SUMPRODUCT(--($A$18:$A$25="прямой")*(W$18:W$25))</f>
        <v>0</v>
      </c>
      <c r="X27" s="142">
        <f t="array" aca="1" ref="X27" ca="1">SUMPRODUCT(--($A$18:$A$25="прямой")*(X$18:X$25))</f>
        <v>0</v>
      </c>
      <c r="Y27" s="142">
        <f t="array" aca="1" ref="Y27" ca="1">SUMPRODUCT(--($A$18:$A$25="прямой")*(Y$18:Y$25))</f>
        <v>0</v>
      </c>
      <c r="Z27" s="142">
        <f t="array" aca="1" ref="Z27" ca="1">SUMPRODUCT(--($A$18:$A$25="прямой")*(Z$18:Z$25))</f>
        <v>0</v>
      </c>
      <c r="AA27" s="142">
        <f t="array" aca="1" ref="AA27" ca="1">SUMPRODUCT(--($A$18:$A$25="прямой")*(AA$18:AA$25))</f>
        <v>0</v>
      </c>
      <c r="AB27" s="142">
        <f t="array" aca="1" ref="AB27" ca="1">SUMPRODUCT(--($A$18:$A$25="прямой")*(AB$18:AB$25))</f>
        <v>0</v>
      </c>
      <c r="AC27" s="142">
        <f t="array" aca="1" ref="AC27" ca="1">SUMPRODUCT(--($A$18:$A$25="прямой")*(AC$18:AC$25))</f>
        <v>0</v>
      </c>
      <c r="AD27" s="142">
        <f t="array" aca="1" ref="AD27" ca="1">SUMPRODUCT(--($A$18:$A$25="прямой")*(AD$18:AD$25))</f>
        <v>0</v>
      </c>
      <c r="AE27" s="142">
        <f t="array" aca="1" ref="AE27" ca="1">SUMPRODUCT(--($A$18:$A$25="прямой")*(AE$18:AE$25))</f>
        <v>0</v>
      </c>
      <c r="AF27" s="142">
        <f t="array" aca="1" ref="AF27" ca="1">SUMPRODUCT(--($A$18:$A$25="прямой")*(AF$18:AF$25))</f>
        <v>0</v>
      </c>
      <c r="AG27" s="142">
        <f t="array" aca="1" ref="AG27" ca="1">SUMPRODUCT(--($A$18:$A$25="прямой")*(AG$18:AG$25))</f>
        <v>0</v>
      </c>
      <c r="AH27" s="142">
        <f t="array" aca="1" ref="AH27" ca="1">SUMPRODUCT(--($A$18:$A$25="прямой")*(AH$18:AH$25))</f>
        <v>0</v>
      </c>
      <c r="AI27" s="142">
        <f t="array" aca="1" ref="AI27" ca="1">SUMPRODUCT(--($A$18:$A$25="прямой")*(AI$18:AI$25))</f>
        <v>0</v>
      </c>
      <c r="AJ27" s="142">
        <f t="array" aca="1" ref="AJ27" ca="1">SUMPRODUCT(--($A$18:$A$25="прямой")*(AJ$18:AJ$25))</f>
        <v>0</v>
      </c>
      <c r="AK27" s="142">
        <f t="array" aca="1" ref="AK27" ca="1">SUMPRODUCT(--($A$18:$A$25="прямой")*(AK$18:AK$25))</f>
        <v>0</v>
      </c>
      <c r="AL27" s="142">
        <f t="array" aca="1" ref="AL27" ca="1">SUMPRODUCT(--($A$18:$A$25="прямой")*(AL$18:AL$25))</f>
        <v>0</v>
      </c>
      <c r="AM27" s="142">
        <f t="array" aca="1" ref="AM27" ca="1">SUMPRODUCT(--($A$18:$A$25="прямой")*(AM$18:AM$25))</f>
        <v>0</v>
      </c>
      <c r="AN27" s="142">
        <f t="array" aca="1" ref="AN27" ca="1">SUMPRODUCT(--($A$18:$A$25="прямой")*(AN$18:AN$25))</f>
        <v>0</v>
      </c>
      <c r="AO27" s="142">
        <f t="array" aca="1" ref="AO27" ca="1">SUMPRODUCT(--($A$18:$A$25="прямой")*(AO$18:AO$25))</f>
        <v>0</v>
      </c>
      <c r="AP27" s="142">
        <f t="array" aca="1" ref="AP27" ca="1">SUMPRODUCT(--($A$18:$A$25="прямой")*(AP$18:AP$25))</f>
        <v>0</v>
      </c>
      <c r="AQ27" s="142">
        <f t="array" aca="1" ref="AQ27" ca="1">SUMPRODUCT(--($A$18:$A$25="прямой")*(AQ$18:AQ$25))</f>
        <v>0</v>
      </c>
      <c r="AR27" s="142">
        <f t="array" aca="1" ref="AR27" ca="1">SUMPRODUCT(--($A$18:$A$25="прямой")*(AR$18:AR$25))</f>
        <v>0</v>
      </c>
      <c r="AS27" s="142">
        <f t="array" aca="1" ref="AS27" ca="1">SUMPRODUCT(--($A$18:$A$25="прямой")*(AS$18:AS$25))</f>
        <v>0</v>
      </c>
      <c r="AT27" s="142">
        <f t="array" aca="1" ref="AT27" ca="1">SUMPRODUCT(--($A$18:$A$25="прямой")*(AT$18:AT$25))</f>
        <v>0</v>
      </c>
      <c r="AU27" s="142">
        <f t="array" aca="1" ref="AU27" ca="1">SUMPRODUCT(--($A$18:$A$25="прямой")*(AU$18:AU$25))</f>
        <v>0</v>
      </c>
      <c r="AV27" s="142">
        <f t="array" aca="1" ref="AV27" ca="1">SUMPRODUCT(--($A$18:$A$25="прямой")*(AV$18:AV$25))</f>
        <v>0</v>
      </c>
      <c r="AW27" s="142">
        <f t="array" aca="1" ref="AW27" ca="1">SUMPRODUCT(--($A$18:$A$25="прямой")*(AW$18:AW$25))</f>
        <v>0</v>
      </c>
      <c r="AX27" s="142">
        <f t="array" aca="1" ref="AX27" ca="1">SUMPRODUCT(--($A$18:$A$25="прямой")*(AX$18:AX$25))</f>
        <v>0</v>
      </c>
      <c r="AY27" s="142">
        <f t="array" aca="1" ref="AY27" ca="1">SUMPRODUCT(--($A$18:$A$25="прямой")*(AY$18:AY$25))</f>
        <v>0</v>
      </c>
      <c r="AZ27" s="142">
        <f t="array" aca="1" ref="AZ27" ca="1">SUMPRODUCT(--($A$18:$A$25="прямой")*(AZ$18:AZ$25))</f>
        <v>0</v>
      </c>
      <c r="BA27" s="142">
        <f t="array" aca="1" ref="BA27" ca="1">SUMPRODUCT(--($A$18:$A$25="прямой")*(BA$18:BA$25))</f>
        <v>0</v>
      </c>
      <c r="BB27" s="142">
        <f t="array" aca="1" ref="BB27" ca="1">SUMPRODUCT(--($A$18:$A$25="прямой")*(BB$18:BB$25))</f>
        <v>0</v>
      </c>
      <c r="BC27" s="142">
        <f t="array" aca="1" ref="BC27" ca="1">SUMPRODUCT(--($A$18:$A$25="прямой")*(BC$18:BC$25))</f>
        <v>0</v>
      </c>
      <c r="BD27" s="142">
        <f t="array" aca="1" ref="BD27" ca="1">SUMPRODUCT(--($A$18:$A$25="прямой")*(BD$18:BD$25))</f>
        <v>0</v>
      </c>
      <c r="BE27" s="142">
        <f t="array" aca="1" ref="BE27" ca="1">SUMPRODUCT(--($A$18:$A$25="прямой")*(BE$18:BE$25))</f>
        <v>0</v>
      </c>
      <c r="BF27" s="142">
        <f t="array" aca="1" ref="BF27" ca="1">SUMPRODUCT(--($A$18:$A$25="прямой")*(BF$18:BF$25))</f>
        <v>0</v>
      </c>
      <c r="BG27" s="142">
        <f t="array" aca="1" ref="BG27" ca="1">SUMPRODUCT(--($A$18:$A$25="прямой")*(BG$18:BG$25))</f>
        <v>0</v>
      </c>
      <c r="BH27" s="142">
        <f t="array" aca="1" ref="BH27" ca="1">SUMPRODUCT(--($A$18:$A$25="прямой")*(BH$18:BH$25))</f>
        <v>0</v>
      </c>
      <c r="BI27" s="142">
        <f t="array" aca="1" ref="BI27" ca="1">SUMPRODUCT(--($A$18:$A$25="прямой")*(BI$18:BI$25))</f>
        <v>0</v>
      </c>
      <c r="BJ27" s="142">
        <f t="array" aca="1" ref="BJ27" ca="1">SUMPRODUCT(--($A$18:$A$25="прямой")*(BJ$18:BJ$25))</f>
        <v>0</v>
      </c>
      <c r="BK27" s="142">
        <f t="array" aca="1" ref="BK27" ca="1">SUMPRODUCT(--($A$18:$A$25="прямой")*(BK$18:BK$25))</f>
        <v>0</v>
      </c>
      <c r="BL27" s="142">
        <f t="array" aca="1" ref="BL27" ca="1">SUMPRODUCT(--($A$18:$A$25="прямой")*(BL$18:BL$25))</f>
        <v>0</v>
      </c>
      <c r="BM27" s="142">
        <f t="array" aca="1" ref="BM27" ca="1">SUMPRODUCT(--($A$18:$A$25="прямой")*(BM$18:BM$25))</f>
        <v>0</v>
      </c>
      <c r="BN27" s="142">
        <f t="array" aca="1" ref="BN27" ca="1">SUMPRODUCT(--($A$18:$A$25="прямой")*(BN$18:BN$25))</f>
        <v>0</v>
      </c>
      <c r="BO27" s="142">
        <f t="array" aca="1" ref="BO27" ca="1">SUMPRODUCT(--($A$18:$A$25="прямой")*(BO$18:BO$25))</f>
        <v>0</v>
      </c>
      <c r="BP27" s="142">
        <f t="array" aca="1" ref="BP27" ca="1">SUMPRODUCT(--($A$18:$A$25="прямой")*(BP$18:BP$25))</f>
        <v>0</v>
      </c>
      <c r="BQ27" s="142">
        <f t="array" aca="1" ref="BQ27" ca="1">SUMPRODUCT(--($A$18:$A$25="прямой")*(BQ$18:BQ$25))</f>
        <v>0</v>
      </c>
      <c r="BR27" s="142">
        <f t="array" aca="1" ref="BR27" ca="1">SUMPRODUCT(--($A$18:$A$25="прямой")*(BR$18:BR$25))</f>
        <v>0</v>
      </c>
      <c r="BS27" s="142">
        <f t="array" aca="1" ref="BS27" ca="1">SUMPRODUCT(--($A$18:$A$25="прямой")*(BS$18:BS$25))</f>
        <v>0</v>
      </c>
      <c r="BT27" s="142">
        <f t="array" aca="1" ref="BT27" ca="1">SUMPRODUCT(--($A$18:$A$25="прямой")*(BT$18:BT$25))</f>
        <v>0</v>
      </c>
      <c r="BU27" s="142">
        <f t="array" aca="1" ref="BU27" ca="1">SUMPRODUCT(--($A$18:$A$25="прямой")*(BU$18:BU$25))</f>
        <v>0</v>
      </c>
      <c r="BV27" s="142">
        <f t="array" aca="1" ref="BV27" ca="1">SUMPRODUCT(--($A$18:$A$25="прямой")*(BV$18:BV$25))</f>
        <v>0</v>
      </c>
      <c r="BW27" s="142">
        <f t="array" aca="1" ref="BW27" ca="1">SUMPRODUCT(--($A$18:$A$25="прямой")*(BW$18:BW$25))</f>
        <v>0</v>
      </c>
      <c r="BX27" s="142">
        <f t="array" aca="1" ref="BX27" ca="1">SUMPRODUCT(--($A$18:$A$25="прямой")*(BX$18:BX$25))</f>
        <v>0</v>
      </c>
      <c r="BY27" s="142">
        <f t="array" aca="1" ref="BY27" ca="1">SUMPRODUCT(--($A$18:$A$25="прямой")*(BY$18:BY$25))</f>
        <v>0</v>
      </c>
      <c r="BZ27" s="142">
        <f t="array" aca="1" ref="BZ27" ca="1">SUMPRODUCT(--($A$18:$A$25="прямой")*(BZ$18:BZ$25))</f>
        <v>0</v>
      </c>
      <c r="CA27" s="142">
        <f t="array" aca="1" ref="CA27" ca="1">SUMPRODUCT(--($A$18:$A$25="прямой")*(CA$18:CA$25))</f>
        <v>0</v>
      </c>
      <c r="CB27" s="142">
        <f t="array" aca="1" ref="CB27" ca="1">SUMPRODUCT(--($A$18:$A$25="прямой")*(CB$18:CB$25))</f>
        <v>0</v>
      </c>
      <c r="CC27" s="142">
        <f t="array" aca="1" ref="CC27" ca="1">SUMPRODUCT(--($A$18:$A$25="прямой")*(CC$18:CC$25))</f>
        <v>0</v>
      </c>
      <c r="CD27" s="142">
        <f t="array" aca="1" ref="CD27" ca="1">SUMPRODUCT(--($A$18:$A$25="прямой")*(CD$18:CD$25))</f>
        <v>0</v>
      </c>
      <c r="CE27" s="142">
        <f t="array" aca="1" ref="CE27" ca="1">SUMPRODUCT(--($A$18:$A$25="прямой")*(CE$18:CE$25))</f>
        <v>0</v>
      </c>
      <c r="CF27" s="142">
        <f t="array" aca="1" ref="CF27" ca="1">SUMPRODUCT(--($A$18:$A$25="прямой")*(CF$18:CF$25))</f>
        <v>0</v>
      </c>
    </row>
    <row r="28" spans="1:84" s="48" customFormat="1">
      <c r="B28" s="140" t="s">
        <v>679</v>
      </c>
      <c r="C28" s="141" t="str">
        <f>C27</f>
        <v>тыс.руб.</v>
      </c>
      <c r="D28" s="136">
        <f t="shared" ca="1" si="2"/>
        <v>0</v>
      </c>
      <c r="E28" s="142">
        <f t="array" aca="1" ref="E28" ca="1">SUMPRODUCT(--($A$18:$A$25="косвенный")*(E$18:E$25))</f>
        <v>0</v>
      </c>
      <c r="F28" s="142">
        <f t="array" aca="1" ref="F28" ca="1">SUMPRODUCT(--($A$18:$A$25="косвенный")*(F$18:F$25))</f>
        <v>0</v>
      </c>
      <c r="G28" s="142">
        <f t="array" aca="1" ref="G28" ca="1">SUMPRODUCT(--($A$18:$A$25="косвенный")*(G$18:G$25))</f>
        <v>0</v>
      </c>
      <c r="H28" s="142">
        <f t="array" aca="1" ref="H28" ca="1">SUMPRODUCT(--($A$18:$A$25="косвенный")*(H$18:H$25))</f>
        <v>0</v>
      </c>
      <c r="I28" s="142">
        <f t="array" aca="1" ref="I28" ca="1">SUMPRODUCT(--($A$18:$A$25="косвенный")*(I$18:I$25))</f>
        <v>0</v>
      </c>
      <c r="J28" s="142">
        <f t="array" aca="1" ref="J28" ca="1">SUMPRODUCT(--($A$18:$A$25="косвенный")*(J$18:J$25))</f>
        <v>0</v>
      </c>
      <c r="K28" s="142">
        <f t="array" aca="1" ref="K28" ca="1">SUMPRODUCT(--($A$18:$A$25="косвенный")*(K$18:K$25))</f>
        <v>0</v>
      </c>
      <c r="L28" s="142">
        <f t="array" aca="1" ref="L28" ca="1">SUMPRODUCT(--($A$18:$A$25="косвенный")*(L$18:L$25))</f>
        <v>0</v>
      </c>
      <c r="M28" s="142">
        <f t="array" aca="1" ref="M28" ca="1">SUMPRODUCT(--($A$18:$A$25="косвенный")*(M$18:M$25))</f>
        <v>0</v>
      </c>
      <c r="N28" s="142">
        <f t="array" aca="1" ref="N28" ca="1">SUMPRODUCT(--($A$18:$A$25="косвенный")*(N$18:N$25))</f>
        <v>0</v>
      </c>
      <c r="O28" s="142">
        <f t="array" aca="1" ref="O28" ca="1">SUMPRODUCT(--($A$18:$A$25="косвенный")*(O$18:O$25))</f>
        <v>0</v>
      </c>
      <c r="P28" s="142">
        <f t="array" aca="1" ref="P28" ca="1">SUMPRODUCT(--($A$18:$A$25="косвенный")*(P$18:P$25))</f>
        <v>0</v>
      </c>
      <c r="Q28" s="142">
        <f t="array" aca="1" ref="Q28" ca="1">SUMPRODUCT(--($A$18:$A$25="косвенный")*(Q$18:Q$25))</f>
        <v>0</v>
      </c>
      <c r="R28" s="142">
        <f t="array" aca="1" ref="R28" ca="1">SUMPRODUCT(--($A$18:$A$25="косвенный")*(R$18:R$25))</f>
        <v>0</v>
      </c>
      <c r="S28" s="142">
        <f t="array" aca="1" ref="S28" ca="1">SUMPRODUCT(--($A$18:$A$25="косвенный")*(S$18:S$25))</f>
        <v>0</v>
      </c>
      <c r="T28" s="142">
        <f t="array" aca="1" ref="T28" ca="1">SUMPRODUCT(--($A$18:$A$25="косвенный")*(T$18:T$25))</f>
        <v>0</v>
      </c>
      <c r="U28" s="142">
        <f t="array" aca="1" ref="U28" ca="1">SUMPRODUCT(--($A$18:$A$25="косвенный")*(U$18:U$25))</f>
        <v>0</v>
      </c>
      <c r="V28" s="142">
        <f t="array" aca="1" ref="V28" ca="1">SUMPRODUCT(--($A$18:$A$25="косвенный")*(V$18:V$25))</f>
        <v>0</v>
      </c>
      <c r="W28" s="142">
        <f t="array" aca="1" ref="W28" ca="1">SUMPRODUCT(--($A$18:$A$25="косвенный")*(W$18:W$25))</f>
        <v>0</v>
      </c>
      <c r="X28" s="142">
        <f t="array" aca="1" ref="X28" ca="1">SUMPRODUCT(--($A$18:$A$25="косвенный")*(X$18:X$25))</f>
        <v>0</v>
      </c>
      <c r="Y28" s="142">
        <f t="array" aca="1" ref="Y28" ca="1">SUMPRODUCT(--($A$18:$A$25="косвенный")*(Y$18:Y$25))</f>
        <v>0</v>
      </c>
      <c r="Z28" s="142">
        <f t="array" aca="1" ref="Z28" ca="1">SUMPRODUCT(--($A$18:$A$25="косвенный")*(Z$18:Z$25))</f>
        <v>0</v>
      </c>
      <c r="AA28" s="142">
        <f t="array" aca="1" ref="AA28" ca="1">SUMPRODUCT(--($A$18:$A$25="косвенный")*(AA$18:AA$25))</f>
        <v>0</v>
      </c>
      <c r="AB28" s="142">
        <f t="array" aca="1" ref="AB28" ca="1">SUMPRODUCT(--($A$18:$A$25="косвенный")*(AB$18:AB$25))</f>
        <v>0</v>
      </c>
      <c r="AC28" s="142">
        <f t="array" aca="1" ref="AC28" ca="1">SUMPRODUCT(--($A$18:$A$25="косвенный")*(AC$18:AC$25))</f>
        <v>0</v>
      </c>
      <c r="AD28" s="142">
        <f t="array" aca="1" ref="AD28" ca="1">SUMPRODUCT(--($A$18:$A$25="косвенный")*(AD$18:AD$25))</f>
        <v>0</v>
      </c>
      <c r="AE28" s="142">
        <f t="array" aca="1" ref="AE28" ca="1">SUMPRODUCT(--($A$18:$A$25="косвенный")*(AE$18:AE$25))</f>
        <v>0</v>
      </c>
      <c r="AF28" s="142">
        <f t="array" aca="1" ref="AF28" ca="1">SUMPRODUCT(--($A$18:$A$25="косвенный")*(AF$18:AF$25))</f>
        <v>0</v>
      </c>
      <c r="AG28" s="142">
        <f t="array" aca="1" ref="AG28" ca="1">SUMPRODUCT(--($A$18:$A$25="косвенный")*(AG$18:AG$25))</f>
        <v>0</v>
      </c>
      <c r="AH28" s="142">
        <f t="array" aca="1" ref="AH28" ca="1">SUMPRODUCT(--($A$18:$A$25="косвенный")*(AH$18:AH$25))</f>
        <v>0</v>
      </c>
      <c r="AI28" s="142">
        <f t="array" aca="1" ref="AI28" ca="1">SUMPRODUCT(--($A$18:$A$25="косвенный")*(AI$18:AI$25))</f>
        <v>0</v>
      </c>
      <c r="AJ28" s="142">
        <f t="array" aca="1" ref="AJ28" ca="1">SUMPRODUCT(--($A$18:$A$25="косвенный")*(AJ$18:AJ$25))</f>
        <v>0</v>
      </c>
      <c r="AK28" s="142">
        <f t="array" aca="1" ref="AK28" ca="1">SUMPRODUCT(--($A$18:$A$25="косвенный")*(AK$18:AK$25))</f>
        <v>0</v>
      </c>
      <c r="AL28" s="142">
        <f t="array" aca="1" ref="AL28" ca="1">SUMPRODUCT(--($A$18:$A$25="косвенный")*(AL$18:AL$25))</f>
        <v>0</v>
      </c>
      <c r="AM28" s="142">
        <f t="array" aca="1" ref="AM28" ca="1">SUMPRODUCT(--($A$18:$A$25="косвенный")*(AM$18:AM$25))</f>
        <v>0</v>
      </c>
      <c r="AN28" s="142">
        <f t="array" aca="1" ref="AN28" ca="1">SUMPRODUCT(--($A$18:$A$25="косвенный")*(AN$18:AN$25))</f>
        <v>0</v>
      </c>
      <c r="AO28" s="142">
        <f t="array" aca="1" ref="AO28" ca="1">SUMPRODUCT(--($A$18:$A$25="косвенный")*(AO$18:AO$25))</f>
        <v>0</v>
      </c>
      <c r="AP28" s="142">
        <f t="array" aca="1" ref="AP28" ca="1">SUMPRODUCT(--($A$18:$A$25="косвенный")*(AP$18:AP$25))</f>
        <v>0</v>
      </c>
      <c r="AQ28" s="142">
        <f t="array" aca="1" ref="AQ28" ca="1">SUMPRODUCT(--($A$18:$A$25="косвенный")*(AQ$18:AQ$25))</f>
        <v>0</v>
      </c>
      <c r="AR28" s="142">
        <f t="array" aca="1" ref="AR28" ca="1">SUMPRODUCT(--($A$18:$A$25="косвенный")*(AR$18:AR$25))</f>
        <v>0</v>
      </c>
      <c r="AS28" s="142">
        <f t="array" aca="1" ref="AS28" ca="1">SUMPRODUCT(--($A$18:$A$25="косвенный")*(AS$18:AS$25))</f>
        <v>0</v>
      </c>
      <c r="AT28" s="142">
        <f t="array" aca="1" ref="AT28" ca="1">SUMPRODUCT(--($A$18:$A$25="косвенный")*(AT$18:AT$25))</f>
        <v>0</v>
      </c>
      <c r="AU28" s="142">
        <f t="array" aca="1" ref="AU28" ca="1">SUMPRODUCT(--($A$18:$A$25="косвенный")*(AU$18:AU$25))</f>
        <v>0</v>
      </c>
      <c r="AV28" s="142">
        <f t="array" aca="1" ref="AV28" ca="1">SUMPRODUCT(--($A$18:$A$25="косвенный")*(AV$18:AV$25))</f>
        <v>0</v>
      </c>
      <c r="AW28" s="142">
        <f t="array" aca="1" ref="AW28" ca="1">SUMPRODUCT(--($A$18:$A$25="косвенный")*(AW$18:AW$25))</f>
        <v>0</v>
      </c>
      <c r="AX28" s="142">
        <f t="array" aca="1" ref="AX28" ca="1">SUMPRODUCT(--($A$18:$A$25="косвенный")*(AX$18:AX$25))</f>
        <v>0</v>
      </c>
      <c r="AY28" s="142">
        <f t="array" aca="1" ref="AY28" ca="1">SUMPRODUCT(--($A$18:$A$25="косвенный")*(AY$18:AY$25))</f>
        <v>0</v>
      </c>
      <c r="AZ28" s="142">
        <f t="array" aca="1" ref="AZ28" ca="1">SUMPRODUCT(--($A$18:$A$25="косвенный")*(AZ$18:AZ$25))</f>
        <v>0</v>
      </c>
      <c r="BA28" s="142">
        <f t="array" aca="1" ref="BA28" ca="1">SUMPRODUCT(--($A$18:$A$25="косвенный")*(BA$18:BA$25))</f>
        <v>0</v>
      </c>
      <c r="BB28" s="142">
        <f t="array" aca="1" ref="BB28" ca="1">SUMPRODUCT(--($A$18:$A$25="косвенный")*(BB$18:BB$25))</f>
        <v>0</v>
      </c>
      <c r="BC28" s="142">
        <f t="array" aca="1" ref="BC28" ca="1">SUMPRODUCT(--($A$18:$A$25="косвенный")*(BC$18:BC$25))</f>
        <v>0</v>
      </c>
      <c r="BD28" s="142">
        <f t="array" aca="1" ref="BD28" ca="1">SUMPRODUCT(--($A$18:$A$25="косвенный")*(BD$18:BD$25))</f>
        <v>0</v>
      </c>
      <c r="BE28" s="142">
        <f t="array" aca="1" ref="BE28" ca="1">SUMPRODUCT(--($A$18:$A$25="косвенный")*(BE$18:BE$25))</f>
        <v>0</v>
      </c>
      <c r="BF28" s="142">
        <f t="array" aca="1" ref="BF28" ca="1">SUMPRODUCT(--($A$18:$A$25="косвенный")*(BF$18:BF$25))</f>
        <v>0</v>
      </c>
      <c r="BG28" s="142">
        <f t="array" aca="1" ref="BG28" ca="1">SUMPRODUCT(--($A$18:$A$25="косвенный")*(BG$18:BG$25))</f>
        <v>0</v>
      </c>
      <c r="BH28" s="142">
        <f t="array" aca="1" ref="BH28" ca="1">SUMPRODUCT(--($A$18:$A$25="косвенный")*(BH$18:BH$25))</f>
        <v>0</v>
      </c>
      <c r="BI28" s="142">
        <f t="array" aca="1" ref="BI28" ca="1">SUMPRODUCT(--($A$18:$A$25="косвенный")*(BI$18:BI$25))</f>
        <v>0</v>
      </c>
      <c r="BJ28" s="142">
        <f t="array" aca="1" ref="BJ28" ca="1">SUMPRODUCT(--($A$18:$A$25="косвенный")*(BJ$18:BJ$25))</f>
        <v>0</v>
      </c>
      <c r="BK28" s="142">
        <f t="array" aca="1" ref="BK28" ca="1">SUMPRODUCT(--($A$18:$A$25="косвенный")*(BK$18:BK$25))</f>
        <v>0</v>
      </c>
      <c r="BL28" s="142">
        <f t="array" aca="1" ref="BL28" ca="1">SUMPRODUCT(--($A$18:$A$25="косвенный")*(BL$18:BL$25))</f>
        <v>0</v>
      </c>
      <c r="BM28" s="142">
        <f t="array" aca="1" ref="BM28" ca="1">SUMPRODUCT(--($A$18:$A$25="косвенный")*(BM$18:BM$25))</f>
        <v>0</v>
      </c>
      <c r="BN28" s="142">
        <f t="array" aca="1" ref="BN28" ca="1">SUMPRODUCT(--($A$18:$A$25="косвенный")*(BN$18:BN$25))</f>
        <v>0</v>
      </c>
      <c r="BO28" s="142">
        <f t="array" aca="1" ref="BO28" ca="1">SUMPRODUCT(--($A$18:$A$25="косвенный")*(BO$18:BO$25))</f>
        <v>0</v>
      </c>
      <c r="BP28" s="142">
        <f t="array" aca="1" ref="BP28" ca="1">SUMPRODUCT(--($A$18:$A$25="косвенный")*(BP$18:BP$25))</f>
        <v>0</v>
      </c>
      <c r="BQ28" s="142">
        <f t="array" aca="1" ref="BQ28" ca="1">SUMPRODUCT(--($A$18:$A$25="косвенный")*(BQ$18:BQ$25))</f>
        <v>0</v>
      </c>
      <c r="BR28" s="142">
        <f t="array" aca="1" ref="BR28" ca="1">SUMPRODUCT(--($A$18:$A$25="косвенный")*(BR$18:BR$25))</f>
        <v>0</v>
      </c>
      <c r="BS28" s="142">
        <f t="array" aca="1" ref="BS28" ca="1">SUMPRODUCT(--($A$18:$A$25="косвенный")*(BS$18:BS$25))</f>
        <v>0</v>
      </c>
      <c r="BT28" s="142">
        <f t="array" aca="1" ref="BT28" ca="1">SUMPRODUCT(--($A$18:$A$25="косвенный")*(BT$18:BT$25))</f>
        <v>0</v>
      </c>
      <c r="BU28" s="142">
        <f t="array" aca="1" ref="BU28" ca="1">SUMPRODUCT(--($A$18:$A$25="косвенный")*(BU$18:BU$25))</f>
        <v>0</v>
      </c>
      <c r="BV28" s="142">
        <f t="array" aca="1" ref="BV28" ca="1">SUMPRODUCT(--($A$18:$A$25="косвенный")*(BV$18:BV$25))</f>
        <v>0</v>
      </c>
      <c r="BW28" s="142">
        <f t="array" aca="1" ref="BW28" ca="1">SUMPRODUCT(--($A$18:$A$25="косвенный")*(BW$18:BW$25))</f>
        <v>0</v>
      </c>
      <c r="BX28" s="142">
        <f t="array" aca="1" ref="BX28" ca="1">SUMPRODUCT(--($A$18:$A$25="косвенный")*(BX$18:BX$25))</f>
        <v>0</v>
      </c>
      <c r="BY28" s="142">
        <f t="array" aca="1" ref="BY28" ca="1">SUMPRODUCT(--($A$18:$A$25="косвенный")*(BY$18:BY$25))</f>
        <v>0</v>
      </c>
      <c r="BZ28" s="142">
        <f t="array" aca="1" ref="BZ28" ca="1">SUMPRODUCT(--($A$18:$A$25="косвенный")*(BZ$18:BZ$25))</f>
        <v>0</v>
      </c>
      <c r="CA28" s="142">
        <f t="array" aca="1" ref="CA28" ca="1">SUMPRODUCT(--($A$18:$A$25="косвенный")*(CA$18:CA$25))</f>
        <v>0</v>
      </c>
      <c r="CB28" s="142">
        <f t="array" aca="1" ref="CB28" ca="1">SUMPRODUCT(--($A$18:$A$25="косвенный")*(CB$18:CB$25))</f>
        <v>0</v>
      </c>
      <c r="CC28" s="142">
        <f t="array" aca="1" ref="CC28" ca="1">SUMPRODUCT(--($A$18:$A$25="косвенный")*(CC$18:CC$25))</f>
        <v>0</v>
      </c>
      <c r="CD28" s="142">
        <f t="array" aca="1" ref="CD28" ca="1">SUMPRODUCT(--($A$18:$A$25="косвенный")*(CD$18:CD$25))</f>
        <v>0</v>
      </c>
      <c r="CE28" s="142">
        <f t="array" aca="1" ref="CE28" ca="1">SUMPRODUCT(--($A$18:$A$25="косвенный")*(CE$18:CE$25))</f>
        <v>0</v>
      </c>
      <c r="CF28" s="142">
        <f t="array" aca="1" ref="CF28" ca="1">SUMPRODUCT(--($A$18:$A$25="косвенный")*(CF$18:CF$25))</f>
        <v>0</v>
      </c>
    </row>
    <row r="29" spans="1:84">
      <c r="B29" s="50"/>
      <c r="C29" s="26"/>
      <c r="E29" s="25"/>
      <c r="F29" s="25"/>
      <c r="G29" s="25"/>
      <c r="H29" s="25"/>
      <c r="I29" s="25"/>
      <c r="J29" s="25"/>
    </row>
    <row r="30" spans="1:84" ht="28.5" customHeight="1">
      <c r="B30" s="133" t="s">
        <v>435</v>
      </c>
      <c r="C30" s="133" t="s">
        <v>666</v>
      </c>
      <c r="D30" s="133" t="s">
        <v>78</v>
      </c>
      <c r="E30" s="133">
        <f>E17</f>
        <v>2020</v>
      </c>
      <c r="F30" s="133">
        <f>E30+1</f>
        <v>2021</v>
      </c>
      <c r="G30" s="133">
        <f t="shared" ref="G30:BR30" si="5">F30+1</f>
        <v>2022</v>
      </c>
      <c r="H30" s="133">
        <f t="shared" si="5"/>
        <v>2023</v>
      </c>
      <c r="I30" s="133">
        <f t="shared" si="5"/>
        <v>2024</v>
      </c>
      <c r="J30" s="133">
        <f t="shared" si="5"/>
        <v>2025</v>
      </c>
      <c r="K30" s="133">
        <f t="shared" si="5"/>
        <v>2026</v>
      </c>
      <c r="L30" s="133">
        <f t="shared" si="5"/>
        <v>2027</v>
      </c>
      <c r="M30" s="133">
        <f t="shared" si="5"/>
        <v>2028</v>
      </c>
      <c r="N30" s="133">
        <f t="shared" si="5"/>
        <v>2029</v>
      </c>
      <c r="O30" s="133">
        <f t="shared" si="5"/>
        <v>2030</v>
      </c>
      <c r="P30" s="133">
        <f t="shared" si="5"/>
        <v>2031</v>
      </c>
      <c r="Q30" s="133">
        <f t="shared" si="5"/>
        <v>2032</v>
      </c>
      <c r="R30" s="133">
        <f t="shared" si="5"/>
        <v>2033</v>
      </c>
      <c r="S30" s="133">
        <f t="shared" si="5"/>
        <v>2034</v>
      </c>
      <c r="T30" s="133">
        <f t="shared" si="5"/>
        <v>2035</v>
      </c>
      <c r="U30" s="133">
        <f t="shared" si="5"/>
        <v>2036</v>
      </c>
      <c r="V30" s="133">
        <f t="shared" si="5"/>
        <v>2037</v>
      </c>
      <c r="W30" s="133">
        <f t="shared" si="5"/>
        <v>2038</v>
      </c>
      <c r="X30" s="133">
        <f t="shared" si="5"/>
        <v>2039</v>
      </c>
      <c r="Y30" s="133">
        <f t="shared" si="5"/>
        <v>2040</v>
      </c>
      <c r="Z30" s="133">
        <f t="shared" si="5"/>
        <v>2041</v>
      </c>
      <c r="AA30" s="133">
        <f t="shared" si="5"/>
        <v>2042</v>
      </c>
      <c r="AB30" s="133">
        <f t="shared" si="5"/>
        <v>2043</v>
      </c>
      <c r="AC30" s="133">
        <f t="shared" si="5"/>
        <v>2044</v>
      </c>
      <c r="AD30" s="133">
        <f t="shared" si="5"/>
        <v>2045</v>
      </c>
      <c r="AE30" s="133">
        <f t="shared" si="5"/>
        <v>2046</v>
      </c>
      <c r="AF30" s="133">
        <f t="shared" si="5"/>
        <v>2047</v>
      </c>
      <c r="AG30" s="133">
        <f t="shared" si="5"/>
        <v>2048</v>
      </c>
      <c r="AH30" s="133">
        <f t="shared" si="5"/>
        <v>2049</v>
      </c>
      <c r="AI30" s="133">
        <f t="shared" si="5"/>
        <v>2050</v>
      </c>
      <c r="AJ30" s="133">
        <f t="shared" si="5"/>
        <v>2051</v>
      </c>
      <c r="AK30" s="133">
        <f t="shared" si="5"/>
        <v>2052</v>
      </c>
      <c r="AL30" s="133">
        <f t="shared" si="5"/>
        <v>2053</v>
      </c>
      <c r="AM30" s="133">
        <f t="shared" si="5"/>
        <v>2054</v>
      </c>
      <c r="AN30" s="133">
        <f t="shared" si="5"/>
        <v>2055</v>
      </c>
      <c r="AO30" s="133">
        <f t="shared" si="5"/>
        <v>2056</v>
      </c>
      <c r="AP30" s="133">
        <f t="shared" si="5"/>
        <v>2057</v>
      </c>
      <c r="AQ30" s="133">
        <f t="shared" si="5"/>
        <v>2058</v>
      </c>
      <c r="AR30" s="133">
        <f t="shared" si="5"/>
        <v>2059</v>
      </c>
      <c r="AS30" s="133">
        <f t="shared" si="5"/>
        <v>2060</v>
      </c>
      <c r="AT30" s="133">
        <f t="shared" si="5"/>
        <v>2061</v>
      </c>
      <c r="AU30" s="133">
        <f t="shared" si="5"/>
        <v>2062</v>
      </c>
      <c r="AV30" s="133">
        <f t="shared" si="5"/>
        <v>2063</v>
      </c>
      <c r="AW30" s="133">
        <f t="shared" si="5"/>
        <v>2064</v>
      </c>
      <c r="AX30" s="133">
        <f t="shared" si="5"/>
        <v>2065</v>
      </c>
      <c r="AY30" s="133">
        <f t="shared" si="5"/>
        <v>2066</v>
      </c>
      <c r="AZ30" s="133">
        <f t="shared" si="5"/>
        <v>2067</v>
      </c>
      <c r="BA30" s="133">
        <f t="shared" si="5"/>
        <v>2068</v>
      </c>
      <c r="BB30" s="133">
        <f t="shared" si="5"/>
        <v>2069</v>
      </c>
      <c r="BC30" s="133">
        <f t="shared" si="5"/>
        <v>2070</v>
      </c>
      <c r="BD30" s="133">
        <f t="shared" si="5"/>
        <v>2071</v>
      </c>
      <c r="BE30" s="133">
        <f t="shared" si="5"/>
        <v>2072</v>
      </c>
      <c r="BF30" s="133">
        <f t="shared" si="5"/>
        <v>2073</v>
      </c>
      <c r="BG30" s="133">
        <f t="shared" si="5"/>
        <v>2074</v>
      </c>
      <c r="BH30" s="133">
        <f t="shared" si="5"/>
        <v>2075</v>
      </c>
      <c r="BI30" s="133">
        <f t="shared" si="5"/>
        <v>2076</v>
      </c>
      <c r="BJ30" s="133">
        <f t="shared" si="5"/>
        <v>2077</v>
      </c>
      <c r="BK30" s="133">
        <f t="shared" si="5"/>
        <v>2078</v>
      </c>
      <c r="BL30" s="133">
        <f t="shared" si="5"/>
        <v>2079</v>
      </c>
      <c r="BM30" s="133">
        <f t="shared" si="5"/>
        <v>2080</v>
      </c>
      <c r="BN30" s="133">
        <f t="shared" si="5"/>
        <v>2081</v>
      </c>
      <c r="BO30" s="133">
        <f t="shared" si="5"/>
        <v>2082</v>
      </c>
      <c r="BP30" s="133">
        <f t="shared" si="5"/>
        <v>2083</v>
      </c>
      <c r="BQ30" s="133">
        <f t="shared" si="5"/>
        <v>2084</v>
      </c>
      <c r="BR30" s="133">
        <f t="shared" si="5"/>
        <v>2085</v>
      </c>
      <c r="BS30" s="133">
        <f t="shared" ref="BS30:CF30" si="6">BR30+1</f>
        <v>2086</v>
      </c>
      <c r="BT30" s="133">
        <f t="shared" si="6"/>
        <v>2087</v>
      </c>
      <c r="BU30" s="133">
        <f t="shared" si="6"/>
        <v>2088</v>
      </c>
      <c r="BV30" s="133">
        <f t="shared" si="6"/>
        <v>2089</v>
      </c>
      <c r="BW30" s="133">
        <f t="shared" si="6"/>
        <v>2090</v>
      </c>
      <c r="BX30" s="133">
        <f t="shared" si="6"/>
        <v>2091</v>
      </c>
      <c r="BY30" s="133">
        <f t="shared" si="6"/>
        <v>2092</v>
      </c>
      <c r="BZ30" s="133">
        <f t="shared" si="6"/>
        <v>2093</v>
      </c>
      <c r="CA30" s="133">
        <f t="shared" si="6"/>
        <v>2094</v>
      </c>
      <c r="CB30" s="133">
        <f t="shared" si="6"/>
        <v>2095</v>
      </c>
      <c r="CC30" s="133">
        <f t="shared" si="6"/>
        <v>2096</v>
      </c>
      <c r="CD30" s="133">
        <f t="shared" si="6"/>
        <v>2097</v>
      </c>
      <c r="CE30" s="133">
        <f t="shared" si="6"/>
        <v>2098</v>
      </c>
      <c r="CF30" s="133">
        <f t="shared" si="6"/>
        <v>2099</v>
      </c>
    </row>
    <row r="31" spans="1:84" ht="15" customHeight="1">
      <c r="A31" s="48"/>
      <c r="B31" s="121" t="s">
        <v>436</v>
      </c>
      <c r="C31" s="122" t="s">
        <v>430</v>
      </c>
      <c r="D31" s="123">
        <f>SUM(E31:CF31)</f>
        <v>83953.001629172111</v>
      </c>
      <c r="E31" s="135">
        <f>ИД!I31+ИД!I65</f>
        <v>0</v>
      </c>
      <c r="F31" s="135">
        <f>ИД!J31+ИД!J65</f>
        <v>5060.1208865067047</v>
      </c>
      <c r="G31" s="135">
        <f>ИД!K31+ИД!K65</f>
        <v>30686.481690140845</v>
      </c>
      <c r="H31" s="135">
        <f>ИД!L31+ИД!L65</f>
        <v>48206.399052524561</v>
      </c>
      <c r="I31" s="135">
        <f>ИД!M31+ИД!M65</f>
        <v>0</v>
      </c>
      <c r="J31" s="135">
        <f>ИД!N31+ИД!N65</f>
        <v>0</v>
      </c>
      <c r="K31" s="135">
        <f>ИД!O31+ИД!O65</f>
        <v>0</v>
      </c>
      <c r="L31" s="135">
        <f>ИД!P31+ИД!P65</f>
        <v>0</v>
      </c>
      <c r="M31" s="135">
        <f>ИД!Q31+ИД!Q65</f>
        <v>0</v>
      </c>
      <c r="N31" s="135">
        <f>ИД!R31+ИД!R65</f>
        <v>0</v>
      </c>
      <c r="O31" s="135">
        <f>ИД!S31+ИД!S65</f>
        <v>0</v>
      </c>
      <c r="P31" s="135">
        <f>ИД!T31+ИД!T65</f>
        <v>0</v>
      </c>
      <c r="Q31" s="135">
        <f>ИД!U31+ИД!U65</f>
        <v>0</v>
      </c>
      <c r="R31" s="135">
        <f>ИД!V31+ИД!V65</f>
        <v>0</v>
      </c>
      <c r="S31" s="135">
        <f>ИД!W31+ИД!W65</f>
        <v>0</v>
      </c>
      <c r="T31" s="135">
        <f>ИД!X31+ИД!X65</f>
        <v>0</v>
      </c>
      <c r="U31" s="135">
        <f>ИД!Y31+ИД!Y65</f>
        <v>0</v>
      </c>
      <c r="V31" s="135">
        <f>ИД!Z31+ИД!Z65</f>
        <v>0</v>
      </c>
      <c r="W31" s="135">
        <f>ИД!AA31+ИД!AA65</f>
        <v>0</v>
      </c>
      <c r="X31" s="135">
        <f>ИД!AB31+ИД!AB65</f>
        <v>0</v>
      </c>
      <c r="Y31" s="135">
        <f>ИД!AC31+ИД!AC65</f>
        <v>0</v>
      </c>
      <c r="Z31" s="135">
        <f>ИД!AD31+ИД!AD65</f>
        <v>0</v>
      </c>
      <c r="AA31" s="135">
        <f>ИД!AE31+ИД!AE65</f>
        <v>0</v>
      </c>
      <c r="AB31" s="135">
        <f>ИД!AF31+ИД!AF65</f>
        <v>0</v>
      </c>
      <c r="AC31" s="135">
        <f>ИД!AG31+ИД!AG65</f>
        <v>0</v>
      </c>
      <c r="AD31" s="135">
        <f>ИД!AH31+ИД!AH65</f>
        <v>0</v>
      </c>
      <c r="AE31" s="135">
        <f>ИД!AI31+ИД!AI65</f>
        <v>0</v>
      </c>
      <c r="AF31" s="135">
        <f>ИД!AJ31+ИД!AJ65</f>
        <v>0</v>
      </c>
      <c r="AG31" s="135">
        <f>ИД!AK31+ИД!AK65</f>
        <v>0</v>
      </c>
      <c r="AH31" s="135">
        <f>ИД!AL31+ИД!AL65</f>
        <v>0</v>
      </c>
      <c r="AI31" s="135">
        <f>ИД!AM31+ИД!AM65</f>
        <v>0</v>
      </c>
      <c r="AJ31" s="135">
        <f>ИД!AN31+ИД!AN65</f>
        <v>0</v>
      </c>
      <c r="AK31" s="135">
        <f>ИД!AO31+ИД!AO65</f>
        <v>0</v>
      </c>
      <c r="AL31" s="135">
        <f>ИД!AP31+ИД!AP65</f>
        <v>0</v>
      </c>
      <c r="AM31" s="135">
        <f>ИД!AQ31+ИД!AQ65</f>
        <v>0</v>
      </c>
      <c r="AN31" s="135">
        <f>ИД!AR31+ИД!AR65</f>
        <v>0</v>
      </c>
      <c r="AO31" s="135">
        <f>ИД!AS31+ИД!AS65</f>
        <v>0</v>
      </c>
      <c r="AP31" s="135">
        <f>ИД!AT31+ИД!AT65</f>
        <v>0</v>
      </c>
      <c r="AQ31" s="135">
        <f>ИД!AU31+ИД!AU65</f>
        <v>0</v>
      </c>
      <c r="AR31" s="135">
        <f>ИД!AV31+ИД!AV65</f>
        <v>0</v>
      </c>
      <c r="AS31" s="135">
        <f>ИД!AW31+ИД!AW65</f>
        <v>0</v>
      </c>
      <c r="AT31" s="135">
        <f>ИД!AX31+ИД!AX65</f>
        <v>0</v>
      </c>
      <c r="AU31" s="135">
        <f>ИД!AY31+ИД!AY65</f>
        <v>0</v>
      </c>
      <c r="AV31" s="135">
        <f>ИД!AZ31+ИД!AZ65</f>
        <v>0</v>
      </c>
      <c r="AW31" s="135">
        <f>ИД!BA31+ИД!BA65</f>
        <v>0</v>
      </c>
      <c r="AX31" s="135">
        <f>ИД!BB31+ИД!BB65</f>
        <v>0</v>
      </c>
      <c r="AY31" s="135">
        <f>ИД!BC31+ИД!BC65</f>
        <v>0</v>
      </c>
      <c r="AZ31" s="135">
        <f>ИД!BD31+ИД!BD65</f>
        <v>0</v>
      </c>
      <c r="BA31" s="135">
        <f>ИД!BE31+ИД!BE65</f>
        <v>0</v>
      </c>
      <c r="BB31" s="135">
        <f>ИД!BF31+ИД!BF65</f>
        <v>0</v>
      </c>
      <c r="BC31" s="135">
        <f>ИД!BG31+ИД!BG65</f>
        <v>0</v>
      </c>
      <c r="BD31" s="135">
        <f>ИД!BH31+ИД!BH65</f>
        <v>0</v>
      </c>
      <c r="BE31" s="135">
        <f>ИД!BI31+ИД!BI65</f>
        <v>0</v>
      </c>
      <c r="BF31" s="135">
        <f>ИД!BJ31+ИД!BJ65</f>
        <v>0</v>
      </c>
      <c r="BG31" s="135">
        <f>ИД!BK31+ИД!BK65</f>
        <v>0</v>
      </c>
      <c r="BH31" s="135">
        <f>ИД!BL31+ИД!BL65</f>
        <v>0</v>
      </c>
      <c r="BI31" s="135">
        <f>ИД!BM31+ИД!BM65</f>
        <v>0</v>
      </c>
      <c r="BJ31" s="135">
        <f>ИД!BN31+ИД!BN65</f>
        <v>0</v>
      </c>
      <c r="BK31" s="135">
        <f>ИД!BO31+ИД!BO65</f>
        <v>0</v>
      </c>
      <c r="BL31" s="135">
        <f>ИД!BP31+ИД!BP65</f>
        <v>0</v>
      </c>
      <c r="BM31" s="135">
        <f>ИД!BQ31+ИД!BQ65</f>
        <v>0</v>
      </c>
      <c r="BN31" s="135">
        <f>ИД!BR31+ИД!BR65</f>
        <v>0</v>
      </c>
      <c r="BO31" s="135">
        <f>ИД!BS31+ИД!BS65</f>
        <v>0</v>
      </c>
      <c r="BP31" s="135">
        <f>ИД!BT31+ИД!BT65</f>
        <v>0</v>
      </c>
      <c r="BQ31" s="135">
        <f>ИД!BU31+ИД!BU65</f>
        <v>0</v>
      </c>
      <c r="BR31" s="135">
        <f>ИД!BV31+ИД!BV65</f>
        <v>0</v>
      </c>
      <c r="BS31" s="135">
        <f>ИД!BW31+ИД!BW65</f>
        <v>0</v>
      </c>
      <c r="BT31" s="135">
        <f>ИД!BX31+ИД!BX65</f>
        <v>0</v>
      </c>
      <c r="BU31" s="135">
        <f>ИД!BY31+ИД!BY65</f>
        <v>0</v>
      </c>
      <c r="BV31" s="135">
        <f>ИД!BZ31+ИД!BZ65</f>
        <v>0</v>
      </c>
      <c r="BW31" s="135">
        <f>ИД!CA31+ИД!CA65</f>
        <v>0</v>
      </c>
      <c r="BX31" s="135">
        <f>ИД!CB31+ИД!CB65</f>
        <v>0</v>
      </c>
      <c r="BY31" s="135">
        <f>ИД!CC31+ИД!CC65</f>
        <v>0</v>
      </c>
      <c r="BZ31" s="135">
        <f>ИД!CD31+ИД!CD65</f>
        <v>0</v>
      </c>
      <c r="CA31" s="135">
        <f>ИД!CE31+ИД!CE65</f>
        <v>0</v>
      </c>
      <c r="CB31" s="135">
        <f>ИД!CF31+ИД!CF65</f>
        <v>0</v>
      </c>
      <c r="CC31" s="135">
        <f>ИД!CG31+ИД!CG65</f>
        <v>0</v>
      </c>
      <c r="CD31" s="135">
        <f>ИД!CH31+ИД!CH65</f>
        <v>0</v>
      </c>
      <c r="CE31" s="135">
        <f>ИД!CI31+ИД!CI65</f>
        <v>0</v>
      </c>
      <c r="CF31" s="135">
        <f>ИД!CJ31+ИД!CJ65</f>
        <v>0</v>
      </c>
    </row>
    <row r="32" spans="1:84" ht="15" customHeight="1">
      <c r="A32" s="48"/>
      <c r="B32" s="125" t="s">
        <v>680</v>
      </c>
      <c r="C32" s="126" t="s">
        <v>430</v>
      </c>
      <c r="D32" s="136">
        <f>SUM(E32:CF32)</f>
        <v>48146.998370827889</v>
      </c>
      <c r="E32" s="143">
        <f>(ИД!I32-ИД!I36)+(ИД!I66-ИД!I70)</f>
        <v>0</v>
      </c>
      <c r="F32" s="143">
        <f>(ИД!J32-ИД!J36)+(ИД!J66-ИД!J70)</f>
        <v>739.87911349329511</v>
      </c>
      <c r="G32" s="143">
        <f>(ИД!K32-ИД!K36)+(ИД!K66-ИД!K70)</f>
        <v>10613.518309859155</v>
      </c>
      <c r="H32" s="143">
        <f>(ИД!L32-ИД!L36)+(ИД!L66-ИД!L70)</f>
        <v>14293.600947475443</v>
      </c>
      <c r="I32" s="143">
        <f>(ИД!M32-ИД!M36)+(ИД!M66-ИД!M70)</f>
        <v>22500</v>
      </c>
      <c r="J32" s="143">
        <f>(ИД!N32-ИД!N36)+(ИД!N66-ИД!N70)</f>
        <v>0</v>
      </c>
      <c r="K32" s="143">
        <f>(ИД!O32-ИД!O36)+(ИД!O66-ИД!O70)</f>
        <v>0</v>
      </c>
      <c r="L32" s="143">
        <f>(ИД!P32-ИД!P36)+(ИД!P66-ИД!P70)</f>
        <v>0</v>
      </c>
      <c r="M32" s="143">
        <f>(ИД!Q32-ИД!Q36)+(ИД!Q66-ИД!Q70)</f>
        <v>0</v>
      </c>
      <c r="N32" s="143">
        <f>(ИД!R32-ИД!R36)+(ИД!R66-ИД!R70)</f>
        <v>0</v>
      </c>
      <c r="O32" s="143">
        <f>(ИД!S32-ИД!S36)+(ИД!S66-ИД!S70)</f>
        <v>0</v>
      </c>
      <c r="P32" s="143">
        <f>(ИД!T32-ИД!T36)+(ИД!T66-ИД!T70)</f>
        <v>0</v>
      </c>
      <c r="Q32" s="143">
        <f>(ИД!U32-ИД!U36)+(ИД!U66-ИД!U70)</f>
        <v>0</v>
      </c>
      <c r="R32" s="143">
        <f>(ИД!V32-ИД!V36)+(ИД!V66-ИД!V70)</f>
        <v>0</v>
      </c>
      <c r="S32" s="143">
        <f>(ИД!W32-ИД!W36)+(ИД!W66-ИД!W70)</f>
        <v>0</v>
      </c>
      <c r="T32" s="143">
        <f>(ИД!X32-ИД!X36)+(ИД!X66-ИД!X70)</f>
        <v>0</v>
      </c>
      <c r="U32" s="143">
        <f>(ИД!Y32-ИД!Y36)+(ИД!Y66-ИД!Y70)</f>
        <v>0</v>
      </c>
      <c r="V32" s="143">
        <f>(ИД!Z32-ИД!Z36)+(ИД!Z66-ИД!Z70)</f>
        <v>0</v>
      </c>
      <c r="W32" s="143">
        <f>(ИД!AA32-ИД!AA36)+(ИД!AA66-ИД!AA70)</f>
        <v>0</v>
      </c>
      <c r="X32" s="143">
        <f>(ИД!AB32-ИД!AB36)+(ИД!AB66-ИД!AB70)</f>
        <v>0</v>
      </c>
      <c r="Y32" s="143">
        <f>(ИД!AC32-ИД!AC36)+(ИД!AC66-ИД!AC70)</f>
        <v>0</v>
      </c>
      <c r="Z32" s="143">
        <f>(ИД!AD32-ИД!AD36)+(ИД!AD66-ИД!AD70)</f>
        <v>0</v>
      </c>
      <c r="AA32" s="143">
        <f>(ИД!AE32-ИД!AE36)+(ИД!AE66-ИД!AE70)</f>
        <v>0</v>
      </c>
      <c r="AB32" s="143">
        <f>(ИД!AF32-ИД!AF36)+(ИД!AF66-ИД!AF70)</f>
        <v>0</v>
      </c>
      <c r="AC32" s="143">
        <f>(ИД!AG32-ИД!AG36)+(ИД!AG66-ИД!AG70)</f>
        <v>0</v>
      </c>
      <c r="AD32" s="143">
        <f>(ИД!AH32-ИД!AH36)+(ИД!AH66-ИД!AH70)</f>
        <v>0</v>
      </c>
      <c r="AE32" s="143">
        <f>(ИД!AI32-ИД!AI36)+(ИД!AI66-ИД!AI70)</f>
        <v>0</v>
      </c>
      <c r="AF32" s="143">
        <f>(ИД!AJ32-ИД!AJ36)+(ИД!AJ66-ИД!AJ70)</f>
        <v>0</v>
      </c>
      <c r="AG32" s="143">
        <f>(ИД!AK32-ИД!AK36)+(ИД!AK66-ИД!AK70)</f>
        <v>0</v>
      </c>
      <c r="AH32" s="143">
        <f>(ИД!AL32-ИД!AL36)+(ИД!AL66-ИД!AL70)</f>
        <v>0</v>
      </c>
      <c r="AI32" s="143">
        <f>(ИД!AM32-ИД!AM36)+(ИД!AM66-ИД!AM70)</f>
        <v>0</v>
      </c>
      <c r="AJ32" s="143">
        <f>(ИД!AN32-ИД!AN36)+(ИД!AN66-ИД!AN70)</f>
        <v>0</v>
      </c>
      <c r="AK32" s="143">
        <f>(ИД!AO32-ИД!AO36)+(ИД!AO66-ИД!AO70)</f>
        <v>0</v>
      </c>
      <c r="AL32" s="143">
        <f>(ИД!AP32-ИД!AP36)+(ИД!AP66-ИД!AP70)</f>
        <v>0</v>
      </c>
      <c r="AM32" s="143">
        <f>(ИД!AQ32-ИД!AQ36)+(ИД!AQ66-ИД!AQ70)</f>
        <v>0</v>
      </c>
      <c r="AN32" s="143">
        <f>(ИД!AR32-ИД!AR36)+(ИД!AR66-ИД!AR70)</f>
        <v>0</v>
      </c>
      <c r="AO32" s="143">
        <f>(ИД!AS32-ИД!AS36)+(ИД!AS66-ИД!AS70)</f>
        <v>0</v>
      </c>
      <c r="AP32" s="143">
        <f>(ИД!AT32-ИД!AT36)+(ИД!AT66-ИД!AT70)</f>
        <v>0</v>
      </c>
      <c r="AQ32" s="143">
        <f>(ИД!AU32-ИД!AU36)+(ИД!AU66-ИД!AU70)</f>
        <v>0</v>
      </c>
      <c r="AR32" s="143">
        <f>(ИД!AV32-ИД!AV36)+(ИД!AV66-ИД!AV70)</f>
        <v>0</v>
      </c>
      <c r="AS32" s="143">
        <f>(ИД!AW32-ИД!AW36)+(ИД!AW66-ИД!AW70)</f>
        <v>0</v>
      </c>
      <c r="AT32" s="143">
        <f>(ИД!AX32-ИД!AX36)+(ИД!AX66-ИД!AX70)</f>
        <v>0</v>
      </c>
      <c r="AU32" s="143">
        <f>(ИД!AY32-ИД!AY36)+(ИД!AY66-ИД!AY70)</f>
        <v>0</v>
      </c>
      <c r="AV32" s="143">
        <f>(ИД!AZ32-ИД!AZ36)+(ИД!AZ66-ИД!AZ70)</f>
        <v>0</v>
      </c>
      <c r="AW32" s="143">
        <f>(ИД!BA32-ИД!BA36)+(ИД!BA66-ИД!BA70)</f>
        <v>0</v>
      </c>
      <c r="AX32" s="143">
        <f>(ИД!BB32-ИД!BB36)+(ИД!BB66-ИД!BB70)</f>
        <v>0</v>
      </c>
      <c r="AY32" s="143">
        <f>(ИД!BC32-ИД!BC36)+(ИД!BC66-ИД!BC70)</f>
        <v>0</v>
      </c>
      <c r="AZ32" s="143">
        <f>(ИД!BD32-ИД!BD36)+(ИД!BD66-ИД!BD70)</f>
        <v>0</v>
      </c>
      <c r="BA32" s="143">
        <f>(ИД!BE32-ИД!BE36)+(ИД!BE66-ИД!BE70)</f>
        <v>0</v>
      </c>
      <c r="BB32" s="143">
        <f>(ИД!BF32-ИД!BF36)+(ИД!BF66-ИД!BF70)</f>
        <v>0</v>
      </c>
      <c r="BC32" s="143">
        <f>(ИД!BG32-ИД!BG36)+(ИД!BG66-ИД!BG70)</f>
        <v>0</v>
      </c>
      <c r="BD32" s="143">
        <f>(ИД!BH32-ИД!BH36)+(ИД!BH66-ИД!BH70)</f>
        <v>0</v>
      </c>
      <c r="BE32" s="143">
        <f>(ИД!BI32-ИД!BI36)+(ИД!BI66-ИД!BI70)</f>
        <v>0</v>
      </c>
      <c r="BF32" s="143">
        <f>(ИД!BJ32-ИД!BJ36)+(ИД!BJ66-ИД!BJ70)</f>
        <v>0</v>
      </c>
      <c r="BG32" s="143">
        <f>(ИД!BK32-ИД!BK36)+(ИД!BK66-ИД!BK70)</f>
        <v>0</v>
      </c>
      <c r="BH32" s="143">
        <f>(ИД!BL32-ИД!BL36)+(ИД!BL66-ИД!BL70)</f>
        <v>0</v>
      </c>
      <c r="BI32" s="143">
        <f>(ИД!BM32-ИД!BM36)+(ИД!BM66-ИД!BM70)</f>
        <v>0</v>
      </c>
      <c r="BJ32" s="143">
        <f>(ИД!BN32-ИД!BN36)+(ИД!BN66-ИД!BN70)</f>
        <v>0</v>
      </c>
      <c r="BK32" s="143">
        <f>(ИД!BO32-ИД!BO36)+(ИД!BO66-ИД!BO70)</f>
        <v>0</v>
      </c>
      <c r="BL32" s="143">
        <f>(ИД!BP32-ИД!BP36)+(ИД!BP66-ИД!BP70)</f>
        <v>0</v>
      </c>
      <c r="BM32" s="143">
        <f>(ИД!BQ32-ИД!BQ36)+(ИД!BQ66-ИД!BQ70)</f>
        <v>0</v>
      </c>
      <c r="BN32" s="143">
        <f>(ИД!BR32-ИД!BR36)+(ИД!BR66-ИД!BR70)</f>
        <v>0</v>
      </c>
      <c r="BO32" s="143">
        <f>(ИД!BS32-ИД!BS36)+(ИД!BS66-ИД!BS70)</f>
        <v>0</v>
      </c>
      <c r="BP32" s="143">
        <f>(ИД!BT32-ИД!BT36)+(ИД!BT66-ИД!BT70)</f>
        <v>0</v>
      </c>
      <c r="BQ32" s="143">
        <f>(ИД!BU32-ИД!BU36)+(ИД!BU66-ИД!BU70)</f>
        <v>0</v>
      </c>
      <c r="BR32" s="143">
        <f>(ИД!BV32-ИД!BV36)+(ИД!BV66-ИД!BV70)</f>
        <v>0</v>
      </c>
      <c r="BS32" s="143">
        <f>(ИД!BW32-ИД!BW36)+(ИД!BW66-ИД!BW70)</f>
        <v>0</v>
      </c>
      <c r="BT32" s="143">
        <f>(ИД!BX32-ИД!BX36)+(ИД!BX66-ИД!BX70)</f>
        <v>0</v>
      </c>
      <c r="BU32" s="143">
        <f>(ИД!BY32-ИД!BY36)+(ИД!BY66-ИД!BY70)</f>
        <v>0</v>
      </c>
      <c r="BV32" s="143">
        <f>(ИД!BZ32-ИД!BZ36)+(ИД!BZ66-ИД!BZ70)</f>
        <v>0</v>
      </c>
      <c r="BW32" s="143">
        <f>(ИД!CA32-ИД!CA36)+(ИД!CA66-ИД!CA70)</f>
        <v>0</v>
      </c>
      <c r="BX32" s="143">
        <f>(ИД!CB32-ИД!CB36)+(ИД!CB66-ИД!CB70)</f>
        <v>0</v>
      </c>
      <c r="BY32" s="143">
        <f>(ИД!CC32-ИД!CC36)+(ИД!CC66-ИД!CC70)</f>
        <v>0</v>
      </c>
      <c r="BZ32" s="143">
        <f>(ИД!CD32-ИД!CD36)+(ИД!CD66-ИД!CD70)</f>
        <v>0</v>
      </c>
      <c r="CA32" s="143">
        <f>(ИД!CE32-ИД!CE36)+(ИД!CE66-ИД!CE70)</f>
        <v>0</v>
      </c>
      <c r="CB32" s="143">
        <f>(ИД!CF32-ИД!CF36)+(ИД!CF66-ИД!CF70)</f>
        <v>0</v>
      </c>
      <c r="CC32" s="143">
        <f>(ИД!CG32-ИД!CG36)+(ИД!CG66-ИД!CG70)</f>
        <v>0</v>
      </c>
      <c r="CD32" s="143">
        <f>(ИД!CH32-ИД!CH36)+(ИД!CH66-ИД!CH70)</f>
        <v>0</v>
      </c>
      <c r="CE32" s="143">
        <f>(ИД!CI32-ИД!CI36)+(ИД!CI66-ИД!CI70)</f>
        <v>0</v>
      </c>
      <c r="CF32" s="143">
        <f>(ИД!CJ32-ИД!CJ36)+(ИД!CJ66-ИД!CJ70)</f>
        <v>0</v>
      </c>
    </row>
    <row r="33" spans="1:84" ht="15" customHeight="1">
      <c r="A33" s="48"/>
      <c r="B33" s="125" t="s">
        <v>437</v>
      </c>
      <c r="C33" s="126" t="s">
        <v>430</v>
      </c>
      <c r="D33" s="136">
        <f ca="1">SUM(E33:CF33)</f>
        <v>0</v>
      </c>
      <c r="E33" s="143">
        <f ca="1">(ИД!I33+ИД!I36+ИД!I67+ИД!I70)*ИД!I121</f>
        <v>0</v>
      </c>
      <c r="F33" s="143">
        <f ca="1">(ИД!J33+ИД!J36+ИД!J67+ИД!J70)*ИД!J121</f>
        <v>0</v>
      </c>
      <c r="G33" s="143">
        <f ca="1">(ИД!K33+ИД!K36+ИД!K67+ИД!K70)*ИД!K121</f>
        <v>0</v>
      </c>
      <c r="H33" s="143">
        <f ca="1">(ИД!L33+ИД!L36+ИД!L67+ИД!L70)*ИД!L121</f>
        <v>0</v>
      </c>
      <c r="I33" s="143">
        <f ca="1">(ИД!M33+ИД!M36+ИД!M67+ИД!M70)*ИД!M121</f>
        <v>0</v>
      </c>
      <c r="J33" s="143">
        <f ca="1">(ИД!N33+ИД!N36+ИД!N67+ИД!N70)*ИД!N121</f>
        <v>0</v>
      </c>
      <c r="K33" s="143">
        <f ca="1">(ИД!O33+ИД!O36+ИД!O67+ИД!O70)*ИД!O121</f>
        <v>0</v>
      </c>
      <c r="L33" s="143">
        <f ca="1">(ИД!P33+ИД!P36+ИД!P67+ИД!P70)*ИД!P121</f>
        <v>0</v>
      </c>
      <c r="M33" s="143">
        <f ca="1">(ИД!Q33+ИД!Q36+ИД!Q67+ИД!Q70)*ИД!Q121</f>
        <v>0</v>
      </c>
      <c r="N33" s="143">
        <f ca="1">(ИД!R33+ИД!R36+ИД!R67+ИД!R70)*ИД!R121</f>
        <v>0</v>
      </c>
      <c r="O33" s="143">
        <f ca="1">(ИД!S33+ИД!S36+ИД!S67+ИД!S70)*ИД!S121</f>
        <v>0</v>
      </c>
      <c r="P33" s="143">
        <f ca="1">(ИД!T33+ИД!T36+ИД!T67+ИД!T70)*ИД!T121</f>
        <v>0</v>
      </c>
      <c r="Q33" s="143">
        <f ca="1">(ИД!U33+ИД!U36+ИД!U67+ИД!U70)*ИД!U121</f>
        <v>0</v>
      </c>
      <c r="R33" s="143">
        <f ca="1">(ИД!V33+ИД!V36+ИД!V67+ИД!V70)*ИД!V121</f>
        <v>0</v>
      </c>
      <c r="S33" s="143">
        <f ca="1">(ИД!W33+ИД!W36+ИД!W67+ИД!W70)*ИД!W121</f>
        <v>0</v>
      </c>
      <c r="T33" s="143">
        <f ca="1">(ИД!X33+ИД!X36+ИД!X67+ИД!X70)*ИД!X121</f>
        <v>0</v>
      </c>
      <c r="U33" s="143">
        <f ca="1">(ИД!Y33+ИД!Y36+ИД!Y67+ИД!Y70)*ИД!Y121</f>
        <v>0</v>
      </c>
      <c r="V33" s="143">
        <f ca="1">(ИД!Z33+ИД!Z36+ИД!Z67+ИД!Z70)*ИД!Z121</f>
        <v>0</v>
      </c>
      <c r="W33" s="143">
        <f ca="1">(ИД!AA33+ИД!AA36+ИД!AA67+ИД!AA70)*ИД!AA121</f>
        <v>0</v>
      </c>
      <c r="X33" s="143">
        <f ca="1">(ИД!AB33+ИД!AB36+ИД!AB67+ИД!AB70)*ИД!AB121</f>
        <v>0</v>
      </c>
      <c r="Y33" s="143">
        <f ca="1">(ИД!AC33+ИД!AC36+ИД!AC67+ИД!AC70)*ИД!AC121</f>
        <v>0</v>
      </c>
      <c r="Z33" s="143">
        <f ca="1">(ИД!AD33+ИД!AD36+ИД!AD67+ИД!AD70)*ИД!AD121</f>
        <v>0</v>
      </c>
      <c r="AA33" s="143">
        <f ca="1">(ИД!AE33+ИД!AE36+ИД!AE67+ИД!AE70)*ИД!AE121</f>
        <v>0</v>
      </c>
      <c r="AB33" s="143">
        <f ca="1">(ИД!AF33+ИД!AF36+ИД!AF67+ИД!AF70)*ИД!AF121</f>
        <v>0</v>
      </c>
      <c r="AC33" s="143">
        <f ca="1">(ИД!AG33+ИД!AG36+ИД!AG67+ИД!AG70)*ИД!AG121</f>
        <v>0</v>
      </c>
      <c r="AD33" s="143">
        <f ca="1">(ИД!AH33+ИД!AH36+ИД!AH67+ИД!AH70)*ИД!AH121</f>
        <v>0</v>
      </c>
      <c r="AE33" s="143">
        <f ca="1">(ИД!AI33+ИД!AI36+ИД!AI67+ИД!AI70)*ИД!AI121</f>
        <v>0</v>
      </c>
      <c r="AF33" s="143">
        <f ca="1">(ИД!AJ33+ИД!AJ36+ИД!AJ67+ИД!AJ70)*ИД!AJ121</f>
        <v>0</v>
      </c>
      <c r="AG33" s="143">
        <f ca="1">(ИД!AK33+ИД!AK36+ИД!AK67+ИД!AK70)*ИД!AK121</f>
        <v>0</v>
      </c>
      <c r="AH33" s="143">
        <f ca="1">(ИД!AL33+ИД!AL36+ИД!AL67+ИД!AL70)*ИД!AL121</f>
        <v>0</v>
      </c>
      <c r="AI33" s="143">
        <f ca="1">(ИД!AM33+ИД!AM36+ИД!AM67+ИД!AM70)*ИД!AM121</f>
        <v>0</v>
      </c>
      <c r="AJ33" s="143">
        <f ca="1">(ИД!AN33+ИД!AN36+ИД!AN67+ИД!AN70)*ИД!AN121</f>
        <v>0</v>
      </c>
      <c r="AK33" s="143">
        <f ca="1">(ИД!AO33+ИД!AO36+ИД!AO67+ИД!AO70)*ИД!AO121</f>
        <v>0</v>
      </c>
      <c r="AL33" s="143">
        <f ca="1">(ИД!AP33+ИД!AP36+ИД!AP67+ИД!AP70)*ИД!AP121</f>
        <v>0</v>
      </c>
      <c r="AM33" s="143">
        <f ca="1">(ИД!AQ33+ИД!AQ36+ИД!AQ67+ИД!AQ70)*ИД!AQ121</f>
        <v>0</v>
      </c>
      <c r="AN33" s="143">
        <f ca="1">(ИД!AR33+ИД!AR36+ИД!AR67+ИД!AR70)*ИД!AR121</f>
        <v>0</v>
      </c>
      <c r="AO33" s="143">
        <f ca="1">(ИД!AS33+ИД!AS36+ИД!AS67+ИД!AS70)*ИД!AS121</f>
        <v>0</v>
      </c>
      <c r="AP33" s="143">
        <f ca="1">(ИД!AT33+ИД!AT36+ИД!AT67+ИД!AT70)*ИД!AT121</f>
        <v>0</v>
      </c>
      <c r="AQ33" s="143">
        <f ca="1">(ИД!AU33+ИД!AU36+ИД!AU67+ИД!AU70)*ИД!AU121</f>
        <v>0</v>
      </c>
      <c r="AR33" s="143">
        <f ca="1">(ИД!AV33+ИД!AV36+ИД!AV67+ИД!AV70)*ИД!AV121</f>
        <v>0</v>
      </c>
      <c r="AS33" s="143">
        <f ca="1">(ИД!AW33+ИД!AW36+ИД!AW67+ИД!AW70)*ИД!AW121</f>
        <v>0</v>
      </c>
      <c r="AT33" s="143">
        <f ca="1">(ИД!AX33+ИД!AX36+ИД!AX67+ИД!AX70)*ИД!AX121</f>
        <v>0</v>
      </c>
      <c r="AU33" s="143">
        <f ca="1">(ИД!AY33+ИД!AY36+ИД!AY67+ИД!AY70)*ИД!AY121</f>
        <v>0</v>
      </c>
      <c r="AV33" s="143">
        <f ca="1">(ИД!AZ33+ИД!AZ36+ИД!AZ67+ИД!AZ70)*ИД!AZ121</f>
        <v>0</v>
      </c>
      <c r="AW33" s="143">
        <f ca="1">(ИД!BA33+ИД!BA36+ИД!BA67+ИД!BA70)*ИД!BA121</f>
        <v>0</v>
      </c>
      <c r="AX33" s="143">
        <f ca="1">(ИД!BB33+ИД!BB36+ИД!BB67+ИД!BB70)*ИД!BB121</f>
        <v>0</v>
      </c>
      <c r="AY33" s="143">
        <f ca="1">(ИД!BC33+ИД!BC36+ИД!BC67+ИД!BC70)*ИД!BC121</f>
        <v>0</v>
      </c>
      <c r="AZ33" s="143">
        <f ca="1">(ИД!BD33+ИД!BD36+ИД!BD67+ИД!BD70)*ИД!BD121</f>
        <v>0</v>
      </c>
      <c r="BA33" s="143">
        <f ca="1">(ИД!BE33+ИД!BE36+ИД!BE67+ИД!BE70)*ИД!BE121</f>
        <v>0</v>
      </c>
      <c r="BB33" s="143">
        <f ca="1">(ИД!BF33+ИД!BF36+ИД!BF67+ИД!BF70)*ИД!BF121</f>
        <v>0</v>
      </c>
      <c r="BC33" s="143">
        <f ca="1">(ИД!BG33+ИД!BG36+ИД!BG67+ИД!BG70)*ИД!BG121</f>
        <v>0</v>
      </c>
      <c r="BD33" s="143">
        <f ca="1">(ИД!BH33+ИД!BH36+ИД!BH67+ИД!BH70)*ИД!BH121</f>
        <v>0</v>
      </c>
      <c r="BE33" s="143">
        <f ca="1">(ИД!BI33+ИД!BI36+ИД!BI67+ИД!BI70)*ИД!BI121</f>
        <v>0</v>
      </c>
      <c r="BF33" s="143">
        <f ca="1">(ИД!BJ33+ИД!BJ36+ИД!BJ67+ИД!BJ70)*ИД!BJ121</f>
        <v>0</v>
      </c>
      <c r="BG33" s="143">
        <f ca="1">(ИД!BK33+ИД!BK36+ИД!BK67+ИД!BK70)*ИД!BK121</f>
        <v>0</v>
      </c>
      <c r="BH33" s="143">
        <f ca="1">(ИД!BL33+ИД!BL36+ИД!BL67+ИД!BL70)*ИД!BL121</f>
        <v>0</v>
      </c>
      <c r="BI33" s="143">
        <f ca="1">(ИД!BM33+ИД!BM36+ИД!BM67+ИД!BM70)*ИД!BM121</f>
        <v>0</v>
      </c>
      <c r="BJ33" s="143">
        <f ca="1">(ИД!BN33+ИД!BN36+ИД!BN67+ИД!BN70)*ИД!BN121</f>
        <v>0</v>
      </c>
      <c r="BK33" s="143">
        <f ca="1">(ИД!BO33+ИД!BO36+ИД!BO67+ИД!BO70)*ИД!BO121</f>
        <v>0</v>
      </c>
      <c r="BL33" s="143">
        <f ca="1">(ИД!BP33+ИД!BP36+ИД!BP67+ИД!BP70)*ИД!BP121</f>
        <v>0</v>
      </c>
      <c r="BM33" s="143">
        <f ca="1">(ИД!BQ33+ИД!BQ36+ИД!BQ67+ИД!BQ70)*ИД!BQ121</f>
        <v>0</v>
      </c>
      <c r="BN33" s="143">
        <f ca="1">(ИД!BR33+ИД!BR36+ИД!BR67+ИД!BR70)*ИД!BR121</f>
        <v>0</v>
      </c>
      <c r="BO33" s="143">
        <f ca="1">(ИД!BS33+ИД!BS36+ИД!BS67+ИД!BS70)*ИД!BS121</f>
        <v>0</v>
      </c>
      <c r="BP33" s="143">
        <f ca="1">(ИД!BT33+ИД!BT36+ИД!BT67+ИД!BT70)*ИД!BT121</f>
        <v>0</v>
      </c>
      <c r="BQ33" s="143">
        <f ca="1">(ИД!BU33+ИД!BU36+ИД!BU67+ИД!BU70)*ИД!BU121</f>
        <v>0</v>
      </c>
      <c r="BR33" s="143">
        <f ca="1">(ИД!BV33+ИД!BV36+ИД!BV67+ИД!BV70)*ИД!BV121</f>
        <v>0</v>
      </c>
      <c r="BS33" s="143">
        <f ca="1">(ИД!BW33+ИД!BW36+ИД!BW67+ИД!BW70)*ИД!BW121</f>
        <v>0</v>
      </c>
      <c r="BT33" s="143">
        <f ca="1">(ИД!BX33+ИД!BX36+ИД!BX67+ИД!BX70)*ИД!BX121</f>
        <v>0</v>
      </c>
      <c r="BU33" s="143">
        <f ca="1">(ИД!BY33+ИД!BY36+ИД!BY67+ИД!BY70)*ИД!BY121</f>
        <v>0</v>
      </c>
      <c r="BV33" s="143">
        <f ca="1">(ИД!BZ33+ИД!BZ36+ИД!BZ67+ИД!BZ70)*ИД!BZ121</f>
        <v>0</v>
      </c>
      <c r="BW33" s="143">
        <f ca="1">(ИД!CA33+ИД!CA36+ИД!CA67+ИД!CA70)*ИД!CA121</f>
        <v>0</v>
      </c>
      <c r="BX33" s="143">
        <f ca="1">(ИД!CB33+ИД!CB36+ИД!CB67+ИД!CB70)*ИД!CB121</f>
        <v>0</v>
      </c>
      <c r="BY33" s="143">
        <f ca="1">(ИД!CC33+ИД!CC36+ИД!CC67+ИД!CC70)*ИД!CC121</f>
        <v>0</v>
      </c>
      <c r="BZ33" s="143">
        <f ca="1">(ИД!CD33+ИД!CD36+ИД!CD67+ИД!CD70)*ИД!CD121</f>
        <v>0</v>
      </c>
      <c r="CA33" s="143">
        <f ca="1">(ИД!CE33+ИД!CE36+ИД!CE67+ИД!CE70)*ИД!CE121</f>
        <v>0</v>
      </c>
      <c r="CB33" s="143">
        <f ca="1">(ИД!CF33+ИД!CF36+ИД!CF67+ИД!CF70)*ИД!CF121</f>
        <v>0</v>
      </c>
      <c r="CC33" s="143">
        <f ca="1">(ИД!CG33+ИД!CG36+ИД!CG67+ИД!CG70)*ИД!CG121</f>
        <v>0</v>
      </c>
      <c r="CD33" s="143">
        <f ca="1">(ИД!CH33+ИД!CH36+ИД!CH67+ИД!CH70)*ИД!CH121</f>
        <v>0</v>
      </c>
      <c r="CE33" s="143">
        <f ca="1">(ИД!CI33+ИД!CI36+ИД!CI67+ИД!CI70)*ИД!CI121</f>
        <v>0</v>
      </c>
      <c r="CF33" s="143">
        <f ca="1">(ИД!CJ33+ИД!CJ36+ИД!CJ67+ИД!CJ70)*ИД!CJ121</f>
        <v>0</v>
      </c>
    </row>
    <row r="34" spans="1:84" s="49" customFormat="1" ht="15" customHeight="1">
      <c r="A34" s="51"/>
      <c r="B34" s="137" t="s">
        <v>78</v>
      </c>
      <c r="C34" s="138" t="s">
        <v>430</v>
      </c>
      <c r="D34" s="136">
        <f ca="1">SUM(D31:D33)</f>
        <v>132100</v>
      </c>
      <c r="E34" s="139">
        <f ca="1">SUM(E31:E33)</f>
        <v>0</v>
      </c>
      <c r="F34" s="139">
        <f t="shared" ref="F34:P34" ca="1" si="7">SUM(F31:F33)</f>
        <v>5800</v>
      </c>
      <c r="G34" s="139">
        <f t="shared" ca="1" si="7"/>
        <v>41300</v>
      </c>
      <c r="H34" s="139">
        <f t="shared" ca="1" si="7"/>
        <v>62500</v>
      </c>
      <c r="I34" s="139">
        <f t="shared" ca="1" si="7"/>
        <v>22500</v>
      </c>
      <c r="J34" s="139">
        <f t="shared" ca="1" si="7"/>
        <v>0</v>
      </c>
      <c r="K34" s="139">
        <f t="shared" ca="1" si="7"/>
        <v>0</v>
      </c>
      <c r="L34" s="139">
        <f t="shared" ca="1" si="7"/>
        <v>0</v>
      </c>
      <c r="M34" s="139">
        <f t="shared" ca="1" si="7"/>
        <v>0</v>
      </c>
      <c r="N34" s="139">
        <f t="shared" ca="1" si="7"/>
        <v>0</v>
      </c>
      <c r="O34" s="139">
        <f t="shared" ca="1" si="7"/>
        <v>0</v>
      </c>
      <c r="P34" s="139">
        <f t="shared" ca="1" si="7"/>
        <v>0</v>
      </c>
      <c r="Q34" s="139">
        <f ca="1">SUM(Q31:Q33)</f>
        <v>0</v>
      </c>
      <c r="R34" s="139">
        <f ca="1">SUM(R31:R33)</f>
        <v>0</v>
      </c>
      <c r="S34" s="139">
        <f ca="1">SUM(S31:S33)</f>
        <v>0</v>
      </c>
      <c r="T34" s="139">
        <f t="shared" ref="T34:CE34" ca="1" si="8">SUM(T31:T33)</f>
        <v>0</v>
      </c>
      <c r="U34" s="139">
        <f t="shared" ca="1" si="8"/>
        <v>0</v>
      </c>
      <c r="V34" s="139">
        <f t="shared" ca="1" si="8"/>
        <v>0</v>
      </c>
      <c r="W34" s="139">
        <f t="shared" ca="1" si="8"/>
        <v>0</v>
      </c>
      <c r="X34" s="139">
        <f t="shared" ca="1" si="8"/>
        <v>0</v>
      </c>
      <c r="Y34" s="139">
        <f t="shared" ca="1" si="8"/>
        <v>0</v>
      </c>
      <c r="Z34" s="139">
        <f t="shared" ca="1" si="8"/>
        <v>0</v>
      </c>
      <c r="AA34" s="139">
        <f t="shared" ca="1" si="8"/>
        <v>0</v>
      </c>
      <c r="AB34" s="139">
        <f t="shared" ca="1" si="8"/>
        <v>0</v>
      </c>
      <c r="AC34" s="139">
        <f t="shared" ca="1" si="8"/>
        <v>0</v>
      </c>
      <c r="AD34" s="139">
        <f t="shared" ca="1" si="8"/>
        <v>0</v>
      </c>
      <c r="AE34" s="139">
        <f t="shared" ca="1" si="8"/>
        <v>0</v>
      </c>
      <c r="AF34" s="139">
        <f t="shared" ca="1" si="8"/>
        <v>0</v>
      </c>
      <c r="AG34" s="139">
        <f t="shared" ca="1" si="8"/>
        <v>0</v>
      </c>
      <c r="AH34" s="139">
        <f t="shared" ca="1" si="8"/>
        <v>0</v>
      </c>
      <c r="AI34" s="139">
        <f t="shared" ca="1" si="8"/>
        <v>0</v>
      </c>
      <c r="AJ34" s="139">
        <f t="shared" ca="1" si="8"/>
        <v>0</v>
      </c>
      <c r="AK34" s="139">
        <f t="shared" ca="1" si="8"/>
        <v>0</v>
      </c>
      <c r="AL34" s="139">
        <f t="shared" ca="1" si="8"/>
        <v>0</v>
      </c>
      <c r="AM34" s="139">
        <f t="shared" ca="1" si="8"/>
        <v>0</v>
      </c>
      <c r="AN34" s="139">
        <f t="shared" ca="1" si="8"/>
        <v>0</v>
      </c>
      <c r="AO34" s="139">
        <f t="shared" ca="1" si="8"/>
        <v>0</v>
      </c>
      <c r="AP34" s="139">
        <f t="shared" ca="1" si="8"/>
        <v>0</v>
      </c>
      <c r="AQ34" s="139">
        <f t="shared" ca="1" si="8"/>
        <v>0</v>
      </c>
      <c r="AR34" s="139">
        <f t="shared" ca="1" si="8"/>
        <v>0</v>
      </c>
      <c r="AS34" s="139">
        <f t="shared" ca="1" si="8"/>
        <v>0</v>
      </c>
      <c r="AT34" s="139">
        <f t="shared" ca="1" si="8"/>
        <v>0</v>
      </c>
      <c r="AU34" s="139">
        <f t="shared" ca="1" si="8"/>
        <v>0</v>
      </c>
      <c r="AV34" s="139">
        <f t="shared" ca="1" si="8"/>
        <v>0</v>
      </c>
      <c r="AW34" s="139">
        <f t="shared" ca="1" si="8"/>
        <v>0</v>
      </c>
      <c r="AX34" s="139">
        <f t="shared" ca="1" si="8"/>
        <v>0</v>
      </c>
      <c r="AY34" s="139">
        <f t="shared" ca="1" si="8"/>
        <v>0</v>
      </c>
      <c r="AZ34" s="139">
        <f t="shared" ca="1" si="8"/>
        <v>0</v>
      </c>
      <c r="BA34" s="139">
        <f t="shared" ca="1" si="8"/>
        <v>0</v>
      </c>
      <c r="BB34" s="139">
        <f t="shared" ca="1" si="8"/>
        <v>0</v>
      </c>
      <c r="BC34" s="139">
        <f t="shared" ca="1" si="8"/>
        <v>0</v>
      </c>
      <c r="BD34" s="139">
        <f t="shared" ca="1" si="8"/>
        <v>0</v>
      </c>
      <c r="BE34" s="139">
        <f t="shared" ca="1" si="8"/>
        <v>0</v>
      </c>
      <c r="BF34" s="139">
        <f t="shared" ca="1" si="8"/>
        <v>0</v>
      </c>
      <c r="BG34" s="139">
        <f t="shared" ca="1" si="8"/>
        <v>0</v>
      </c>
      <c r="BH34" s="139">
        <f t="shared" ca="1" si="8"/>
        <v>0</v>
      </c>
      <c r="BI34" s="139">
        <f t="shared" ca="1" si="8"/>
        <v>0</v>
      </c>
      <c r="BJ34" s="139">
        <f t="shared" ca="1" si="8"/>
        <v>0</v>
      </c>
      <c r="BK34" s="139">
        <f t="shared" ca="1" si="8"/>
        <v>0</v>
      </c>
      <c r="BL34" s="139">
        <f t="shared" ca="1" si="8"/>
        <v>0</v>
      </c>
      <c r="BM34" s="139">
        <f t="shared" ca="1" si="8"/>
        <v>0</v>
      </c>
      <c r="BN34" s="139">
        <f t="shared" ca="1" si="8"/>
        <v>0</v>
      </c>
      <c r="BO34" s="139">
        <f t="shared" ca="1" si="8"/>
        <v>0</v>
      </c>
      <c r="BP34" s="139">
        <f t="shared" ca="1" si="8"/>
        <v>0</v>
      </c>
      <c r="BQ34" s="139">
        <f t="shared" ca="1" si="8"/>
        <v>0</v>
      </c>
      <c r="BR34" s="139">
        <f t="shared" ca="1" si="8"/>
        <v>0</v>
      </c>
      <c r="BS34" s="139">
        <f t="shared" ca="1" si="8"/>
        <v>0</v>
      </c>
      <c r="BT34" s="139">
        <f t="shared" ca="1" si="8"/>
        <v>0</v>
      </c>
      <c r="BU34" s="139">
        <f t="shared" ca="1" si="8"/>
        <v>0</v>
      </c>
      <c r="BV34" s="139">
        <f t="shared" ca="1" si="8"/>
        <v>0</v>
      </c>
      <c r="BW34" s="139">
        <f t="shared" ca="1" si="8"/>
        <v>0</v>
      </c>
      <c r="BX34" s="139">
        <f t="shared" ca="1" si="8"/>
        <v>0</v>
      </c>
      <c r="BY34" s="139">
        <f t="shared" ca="1" si="8"/>
        <v>0</v>
      </c>
      <c r="BZ34" s="139">
        <f t="shared" ca="1" si="8"/>
        <v>0</v>
      </c>
      <c r="CA34" s="139">
        <f t="shared" ca="1" si="8"/>
        <v>0</v>
      </c>
      <c r="CB34" s="139">
        <f t="shared" ca="1" si="8"/>
        <v>0</v>
      </c>
      <c r="CC34" s="139">
        <f t="shared" ca="1" si="8"/>
        <v>0</v>
      </c>
      <c r="CD34" s="139">
        <f t="shared" ca="1" si="8"/>
        <v>0</v>
      </c>
      <c r="CE34" s="139">
        <f t="shared" ca="1" si="8"/>
        <v>0</v>
      </c>
      <c r="CF34" s="139">
        <f ca="1">SUM(CF31:CF33)</f>
        <v>0</v>
      </c>
    </row>
    <row r="35" spans="1:84">
      <c r="B35" s="25"/>
      <c r="C35" s="26"/>
      <c r="E35" s="25"/>
      <c r="F35" s="25"/>
      <c r="G35" s="25"/>
      <c r="H35" s="25"/>
      <c r="I35" s="25"/>
      <c r="J35" s="25"/>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c r="BM35" s="46"/>
      <c r="BN35" s="46"/>
      <c r="BO35" s="46"/>
      <c r="BP35" s="46"/>
      <c r="BQ35" s="46"/>
      <c r="BR35" s="46"/>
      <c r="BS35" s="46"/>
      <c r="BT35" s="46"/>
      <c r="BU35" s="46"/>
      <c r="BV35" s="46"/>
      <c r="BW35" s="46"/>
      <c r="BX35" s="46"/>
      <c r="BY35" s="46"/>
      <c r="BZ35" s="46"/>
      <c r="CA35" s="46"/>
      <c r="CB35" s="46"/>
      <c r="CC35" s="46"/>
      <c r="CD35" s="46"/>
      <c r="CE35" s="46"/>
      <c r="CF35" s="46"/>
    </row>
    <row r="36" spans="1:84" ht="28.5" customHeight="1">
      <c r="B36" s="133" t="s">
        <v>681</v>
      </c>
      <c r="C36" s="133" t="s">
        <v>666</v>
      </c>
      <c r="D36" s="133" t="s">
        <v>78</v>
      </c>
      <c r="E36" s="133">
        <f>$E$17</f>
        <v>2020</v>
      </c>
      <c r="F36" s="133">
        <f>E36+1</f>
        <v>2021</v>
      </c>
      <c r="G36" s="133">
        <f t="shared" ref="G36:BR36" si="9">F36+1</f>
        <v>2022</v>
      </c>
      <c r="H36" s="133">
        <f t="shared" si="9"/>
        <v>2023</v>
      </c>
      <c r="I36" s="133">
        <f t="shared" si="9"/>
        <v>2024</v>
      </c>
      <c r="J36" s="133">
        <f t="shared" si="9"/>
        <v>2025</v>
      </c>
      <c r="K36" s="133">
        <f t="shared" si="9"/>
        <v>2026</v>
      </c>
      <c r="L36" s="133">
        <f t="shared" si="9"/>
        <v>2027</v>
      </c>
      <c r="M36" s="133">
        <f t="shared" si="9"/>
        <v>2028</v>
      </c>
      <c r="N36" s="133">
        <f t="shared" si="9"/>
        <v>2029</v>
      </c>
      <c r="O36" s="133">
        <f t="shared" si="9"/>
        <v>2030</v>
      </c>
      <c r="P36" s="133">
        <f t="shared" si="9"/>
        <v>2031</v>
      </c>
      <c r="Q36" s="133">
        <f t="shared" si="9"/>
        <v>2032</v>
      </c>
      <c r="R36" s="133">
        <f t="shared" si="9"/>
        <v>2033</v>
      </c>
      <c r="S36" s="133">
        <f t="shared" si="9"/>
        <v>2034</v>
      </c>
      <c r="T36" s="133">
        <f t="shared" si="9"/>
        <v>2035</v>
      </c>
      <c r="U36" s="133">
        <f t="shared" si="9"/>
        <v>2036</v>
      </c>
      <c r="V36" s="133">
        <f t="shared" si="9"/>
        <v>2037</v>
      </c>
      <c r="W36" s="133">
        <f t="shared" si="9"/>
        <v>2038</v>
      </c>
      <c r="X36" s="133">
        <f t="shared" si="9"/>
        <v>2039</v>
      </c>
      <c r="Y36" s="133">
        <f t="shared" si="9"/>
        <v>2040</v>
      </c>
      <c r="Z36" s="133">
        <f t="shared" si="9"/>
        <v>2041</v>
      </c>
      <c r="AA36" s="133">
        <f t="shared" si="9"/>
        <v>2042</v>
      </c>
      <c r="AB36" s="133">
        <f t="shared" si="9"/>
        <v>2043</v>
      </c>
      <c r="AC36" s="133">
        <f t="shared" si="9"/>
        <v>2044</v>
      </c>
      <c r="AD36" s="133">
        <f t="shared" si="9"/>
        <v>2045</v>
      </c>
      <c r="AE36" s="133">
        <f t="shared" si="9"/>
        <v>2046</v>
      </c>
      <c r="AF36" s="133">
        <f t="shared" si="9"/>
        <v>2047</v>
      </c>
      <c r="AG36" s="133">
        <f t="shared" si="9"/>
        <v>2048</v>
      </c>
      <c r="AH36" s="133">
        <f t="shared" si="9"/>
        <v>2049</v>
      </c>
      <c r="AI36" s="133">
        <f t="shared" si="9"/>
        <v>2050</v>
      </c>
      <c r="AJ36" s="133">
        <f t="shared" si="9"/>
        <v>2051</v>
      </c>
      <c r="AK36" s="133">
        <f t="shared" si="9"/>
        <v>2052</v>
      </c>
      <c r="AL36" s="133">
        <f t="shared" si="9"/>
        <v>2053</v>
      </c>
      <c r="AM36" s="133">
        <f t="shared" si="9"/>
        <v>2054</v>
      </c>
      <c r="AN36" s="133">
        <f t="shared" si="9"/>
        <v>2055</v>
      </c>
      <c r="AO36" s="133">
        <f t="shared" si="9"/>
        <v>2056</v>
      </c>
      <c r="AP36" s="133">
        <f t="shared" si="9"/>
        <v>2057</v>
      </c>
      <c r="AQ36" s="133">
        <f t="shared" si="9"/>
        <v>2058</v>
      </c>
      <c r="AR36" s="133">
        <f t="shared" si="9"/>
        <v>2059</v>
      </c>
      <c r="AS36" s="133">
        <f t="shared" si="9"/>
        <v>2060</v>
      </c>
      <c r="AT36" s="133">
        <f t="shared" si="9"/>
        <v>2061</v>
      </c>
      <c r="AU36" s="133">
        <f t="shared" si="9"/>
        <v>2062</v>
      </c>
      <c r="AV36" s="133">
        <f t="shared" si="9"/>
        <v>2063</v>
      </c>
      <c r="AW36" s="133">
        <f t="shared" si="9"/>
        <v>2064</v>
      </c>
      <c r="AX36" s="133">
        <f t="shared" si="9"/>
        <v>2065</v>
      </c>
      <c r="AY36" s="133">
        <f t="shared" si="9"/>
        <v>2066</v>
      </c>
      <c r="AZ36" s="133">
        <f t="shared" si="9"/>
        <v>2067</v>
      </c>
      <c r="BA36" s="133">
        <f t="shared" si="9"/>
        <v>2068</v>
      </c>
      <c r="BB36" s="133">
        <f t="shared" si="9"/>
        <v>2069</v>
      </c>
      <c r="BC36" s="133">
        <f t="shared" si="9"/>
        <v>2070</v>
      </c>
      <c r="BD36" s="133">
        <f t="shared" si="9"/>
        <v>2071</v>
      </c>
      <c r="BE36" s="133">
        <f t="shared" si="9"/>
        <v>2072</v>
      </c>
      <c r="BF36" s="133">
        <f t="shared" si="9"/>
        <v>2073</v>
      </c>
      <c r="BG36" s="133">
        <f t="shared" si="9"/>
        <v>2074</v>
      </c>
      <c r="BH36" s="133">
        <f t="shared" si="9"/>
        <v>2075</v>
      </c>
      <c r="BI36" s="133">
        <f t="shared" si="9"/>
        <v>2076</v>
      </c>
      <c r="BJ36" s="133">
        <f t="shared" si="9"/>
        <v>2077</v>
      </c>
      <c r="BK36" s="133">
        <f t="shared" si="9"/>
        <v>2078</v>
      </c>
      <c r="BL36" s="133">
        <f t="shared" si="9"/>
        <v>2079</v>
      </c>
      <c r="BM36" s="133">
        <f t="shared" si="9"/>
        <v>2080</v>
      </c>
      <c r="BN36" s="133">
        <f t="shared" si="9"/>
        <v>2081</v>
      </c>
      <c r="BO36" s="133">
        <f t="shared" si="9"/>
        <v>2082</v>
      </c>
      <c r="BP36" s="133">
        <f t="shared" si="9"/>
        <v>2083</v>
      </c>
      <c r="BQ36" s="133">
        <f t="shared" si="9"/>
        <v>2084</v>
      </c>
      <c r="BR36" s="133">
        <f t="shared" si="9"/>
        <v>2085</v>
      </c>
      <c r="BS36" s="133">
        <f t="shared" ref="BS36:CF36" si="10">BR36+1</f>
        <v>2086</v>
      </c>
      <c r="BT36" s="133">
        <f t="shared" si="10"/>
        <v>2087</v>
      </c>
      <c r="BU36" s="133">
        <f t="shared" si="10"/>
        <v>2088</v>
      </c>
      <c r="BV36" s="133">
        <f t="shared" si="10"/>
        <v>2089</v>
      </c>
      <c r="BW36" s="133">
        <f t="shared" si="10"/>
        <v>2090</v>
      </c>
      <c r="BX36" s="133">
        <f t="shared" si="10"/>
        <v>2091</v>
      </c>
      <c r="BY36" s="133">
        <f t="shared" si="10"/>
        <v>2092</v>
      </c>
      <c r="BZ36" s="133">
        <f t="shared" si="10"/>
        <v>2093</v>
      </c>
      <c r="CA36" s="133">
        <f t="shared" si="10"/>
        <v>2094</v>
      </c>
      <c r="CB36" s="133">
        <f t="shared" si="10"/>
        <v>2095</v>
      </c>
      <c r="CC36" s="133">
        <f t="shared" si="10"/>
        <v>2096</v>
      </c>
      <c r="CD36" s="133">
        <f t="shared" si="10"/>
        <v>2097</v>
      </c>
      <c r="CE36" s="133">
        <f t="shared" si="10"/>
        <v>2098</v>
      </c>
      <c r="CF36" s="133">
        <f t="shared" si="10"/>
        <v>2099</v>
      </c>
    </row>
    <row r="37" spans="1:84" ht="15" customHeight="1">
      <c r="A37" s="48"/>
      <c r="B37" s="144" t="s">
        <v>682</v>
      </c>
      <c r="C37" s="122"/>
      <c r="D37" s="123"/>
      <c r="E37" s="135"/>
      <c r="F37" s="135"/>
      <c r="G37" s="135"/>
      <c r="H37" s="135"/>
      <c r="I37" s="135"/>
      <c r="J37" s="135"/>
      <c r="K37" s="135"/>
      <c r="L37" s="135"/>
      <c r="M37" s="135"/>
      <c r="N37" s="135"/>
      <c r="O37" s="135"/>
      <c r="P37" s="135"/>
      <c r="Q37" s="135"/>
      <c r="R37" s="135"/>
      <c r="S37" s="135"/>
      <c r="T37" s="135"/>
      <c r="U37" s="135"/>
      <c r="V37" s="135"/>
      <c r="W37" s="135"/>
      <c r="X37" s="135"/>
      <c r="Y37" s="135"/>
      <c r="Z37" s="135"/>
      <c r="AA37" s="135"/>
      <c r="AB37" s="135"/>
      <c r="AC37" s="135"/>
      <c r="AD37" s="135"/>
      <c r="AE37" s="135"/>
      <c r="AF37" s="135"/>
      <c r="AG37" s="135"/>
      <c r="AH37" s="135"/>
      <c r="AI37" s="135"/>
      <c r="AJ37" s="135"/>
      <c r="AK37" s="135"/>
      <c r="AL37" s="135"/>
      <c r="AM37" s="135"/>
      <c r="AN37" s="135"/>
      <c r="AO37" s="135"/>
      <c r="AP37" s="135"/>
      <c r="AQ37" s="135"/>
      <c r="AR37" s="135"/>
      <c r="AS37" s="135"/>
      <c r="AT37" s="135"/>
      <c r="AU37" s="135"/>
      <c r="AV37" s="135"/>
      <c r="AW37" s="135"/>
      <c r="AX37" s="135"/>
      <c r="AY37" s="135"/>
      <c r="AZ37" s="135"/>
      <c r="BA37" s="135"/>
      <c r="BB37" s="135"/>
      <c r="BC37" s="135"/>
      <c r="BD37" s="135"/>
      <c r="BE37" s="135"/>
      <c r="BF37" s="135"/>
      <c r="BG37" s="135"/>
      <c r="BH37" s="135"/>
      <c r="BI37" s="135"/>
      <c r="BJ37" s="135"/>
      <c r="BK37" s="135"/>
      <c r="BL37" s="135"/>
      <c r="BM37" s="135"/>
      <c r="BN37" s="135"/>
      <c r="BO37" s="135"/>
      <c r="BP37" s="135"/>
      <c r="BQ37" s="135"/>
      <c r="BR37" s="135"/>
      <c r="BS37" s="135"/>
      <c r="BT37" s="135"/>
      <c r="BU37" s="135"/>
      <c r="BV37" s="135"/>
      <c r="BW37" s="135"/>
      <c r="BX37" s="135"/>
      <c r="BY37" s="135"/>
      <c r="BZ37" s="135"/>
      <c r="CA37" s="135"/>
      <c r="CB37" s="135"/>
      <c r="CC37" s="135"/>
      <c r="CD37" s="135"/>
      <c r="CE37" s="135"/>
      <c r="CF37" s="135"/>
    </row>
    <row r="38" spans="1:84" ht="15" customHeight="1">
      <c r="A38" s="48"/>
      <c r="B38" s="125" t="s">
        <v>683</v>
      </c>
      <c r="C38" s="126" t="s">
        <v>430</v>
      </c>
      <c r="D38" s="136">
        <f>SUM(E38:CF38)</f>
        <v>132100</v>
      </c>
      <c r="E38" s="143">
        <f>IF(YEAR(ИД!$H$6)=E$17,SUM($E$31:E$32),IF(YEAR(ИД!$H$6)&gt;E$17,0,SUM(E$31:E$32)))</f>
        <v>0</v>
      </c>
      <c r="F38" s="143">
        <f>IF(YEAR(ИД!$H$6)=F$17,SUM($E$31:F$32),IF(YEAR(ИД!$H$6)&gt;F$17,0,SUM(F$31:F$32)))</f>
        <v>0</v>
      </c>
      <c r="G38" s="143">
        <f>IF(YEAR(ИД!$H$6)=G$17,SUM($E$31:G$32),IF(YEAR(ИД!$H$6)&gt;G$17,0,SUM(G$31:G$32)))</f>
        <v>47100</v>
      </c>
      <c r="H38" s="143">
        <f>IF(YEAR(ИД!$H$6)=H$17,SUM($E$31:H$32),IF(YEAR(ИД!$H$6)&gt;H$17,0,SUM(H$31:H$32)))</f>
        <v>62500</v>
      </c>
      <c r="I38" s="143">
        <f>IF(YEAR(ИД!$H$6)=I$17,SUM($E$31:I$32),IF(YEAR(ИД!$H$6)&gt;I$17,0,SUM(I$31:I$32)))</f>
        <v>22500</v>
      </c>
      <c r="J38" s="143">
        <f>IF(YEAR(ИД!$H$6)=J$17,SUM($E$31:J$32),IF(YEAR(ИД!$H$6)&gt;J$17,0,SUM(J$31:J$32)))</f>
        <v>0</v>
      </c>
      <c r="K38" s="143">
        <f>IF(YEAR(ИД!$H$6)=K$17,SUM($E$31:K$32),IF(YEAR(ИД!$H$6)&gt;K$17,0,SUM(K$31:K$32)))</f>
        <v>0</v>
      </c>
      <c r="L38" s="143">
        <f>IF(YEAR(ИД!$H$6)=L$17,SUM($E$31:L$32),IF(YEAR(ИД!$H$6)&gt;L$17,0,SUM(L$31:L$32)))</f>
        <v>0</v>
      </c>
      <c r="M38" s="143">
        <f>IF(YEAR(ИД!$H$6)=M$17,SUM($E$31:M$32),IF(YEAR(ИД!$H$6)&gt;M$17,0,SUM(M$31:M$32)))</f>
        <v>0</v>
      </c>
      <c r="N38" s="143">
        <f>IF(YEAR(ИД!$H$6)=N$17,SUM($E$31:N$32),IF(YEAR(ИД!$H$6)&gt;N$17,0,SUM(N$31:N$32)))</f>
        <v>0</v>
      </c>
      <c r="O38" s="143">
        <f>IF(YEAR(ИД!$H$6)=O$17,SUM($E$31:O$32),IF(YEAR(ИД!$H$6)&gt;O$17,0,SUM(O$31:O$32)))</f>
        <v>0</v>
      </c>
      <c r="P38" s="143">
        <f>IF(YEAR(ИД!$H$6)=P$17,SUM($E$31:P$32),IF(YEAR(ИД!$H$6)&gt;P$17,0,SUM(P$31:P$32)))</f>
        <v>0</v>
      </c>
      <c r="Q38" s="143">
        <f>IF(YEAR(ИД!$H$6)=Q$17,SUM($E$31:Q$32),IF(YEAR(ИД!$H$6)&gt;Q$17,0,SUM(Q$31:Q$32)))</f>
        <v>0</v>
      </c>
      <c r="R38" s="143">
        <f>IF(YEAR(ИД!$H$6)=R$17,SUM($E$31:R$32),IF(YEAR(ИД!$H$6)&gt;R$17,0,SUM(R$31:R$32)))</f>
        <v>0</v>
      </c>
      <c r="S38" s="143">
        <f>IF(YEAR(ИД!$H$6)=S$17,SUM($E$31:S$32),IF(YEAR(ИД!$H$6)&gt;S$17,0,SUM(S$31:S$32)))</f>
        <v>0</v>
      </c>
      <c r="T38" s="143">
        <f>IF(YEAR(ИД!$H$6)=T$17,SUM($E$31:T$32),IF(YEAR(ИД!$H$6)&gt;T$17,0,SUM(T$31:T$32)))</f>
        <v>0</v>
      </c>
      <c r="U38" s="143">
        <f>IF(YEAR(ИД!$H$6)=U$17,SUM($E$31:U$32),IF(YEAR(ИД!$H$6)&gt;U$17,0,SUM(U$31:U$32)))</f>
        <v>0</v>
      </c>
      <c r="V38" s="143">
        <f>IF(YEAR(ИД!$H$6)=V$17,SUM($E$31:V$32),IF(YEAR(ИД!$H$6)&gt;V$17,0,SUM(V$31:V$32)))</f>
        <v>0</v>
      </c>
      <c r="W38" s="143">
        <f>IF(YEAR(ИД!$H$6)=W$17,SUM($E$31:W$32),IF(YEAR(ИД!$H$6)&gt;W$17,0,SUM(W$31:W$32)))</f>
        <v>0</v>
      </c>
      <c r="X38" s="143">
        <f>IF(YEAR(ИД!$H$6)=X$17,SUM($E$31:X$32),IF(YEAR(ИД!$H$6)&gt;X$17,0,SUM(X$31:X$32)))</f>
        <v>0</v>
      </c>
      <c r="Y38" s="143">
        <f>IF(YEAR(ИД!$H$6)=Y$17,SUM($E$31:Y$32),IF(YEAR(ИД!$H$6)&gt;Y$17,0,SUM(Y$31:Y$32)))</f>
        <v>0</v>
      </c>
      <c r="Z38" s="143">
        <f>IF(YEAR(ИД!$H$6)=Z$17,SUM($E$31:Z$32),IF(YEAR(ИД!$H$6)&gt;Z$17,0,SUM(Z$31:Z$32)))</f>
        <v>0</v>
      </c>
      <c r="AA38" s="143">
        <f>IF(YEAR(ИД!$H$6)=AA$17,SUM($E$31:AA$32),IF(YEAR(ИД!$H$6)&gt;AA$17,0,SUM(AA$31:AA$32)))</f>
        <v>0</v>
      </c>
      <c r="AB38" s="143">
        <f>IF(YEAR(ИД!$H$6)=AB$17,SUM($E$31:AB$32),IF(YEAR(ИД!$H$6)&gt;AB$17,0,SUM(AB$31:AB$32)))</f>
        <v>0</v>
      </c>
      <c r="AC38" s="143">
        <f>IF(YEAR(ИД!$H$6)=AC$17,SUM($E$31:AC$32),IF(YEAR(ИД!$H$6)&gt;AC$17,0,SUM(AC$31:AC$32)))</f>
        <v>0</v>
      </c>
      <c r="AD38" s="143">
        <f>IF(YEAR(ИД!$H$6)=AD$17,SUM($E$31:AD$32),IF(YEAR(ИД!$H$6)&gt;AD$17,0,SUM(AD$31:AD$32)))</f>
        <v>0</v>
      </c>
      <c r="AE38" s="143">
        <f>IF(YEAR(ИД!$H$6)=AE$17,SUM($E$31:AE$32),IF(YEAR(ИД!$H$6)&gt;AE$17,0,SUM(AE$31:AE$32)))</f>
        <v>0</v>
      </c>
      <c r="AF38" s="143">
        <f>IF(YEAR(ИД!$H$6)=AF$17,SUM($E$31:AF$32),IF(YEAR(ИД!$H$6)&gt;AF$17,0,SUM(AF$31:AF$32)))</f>
        <v>0</v>
      </c>
      <c r="AG38" s="143">
        <f>IF(YEAR(ИД!$H$6)=AG$17,SUM($E$31:AG$32),IF(YEAR(ИД!$H$6)&gt;AG$17,0,SUM(AG$31:AG$32)))</f>
        <v>0</v>
      </c>
      <c r="AH38" s="143">
        <f>IF(YEAR(ИД!$H$6)=AH$17,SUM($E$31:AH$32),IF(YEAR(ИД!$H$6)&gt;AH$17,0,SUM(AH$31:AH$32)))</f>
        <v>0</v>
      </c>
      <c r="AI38" s="143">
        <f>IF(YEAR(ИД!$H$6)=AI$17,SUM($E$31:AI$32),IF(YEAR(ИД!$H$6)&gt;AI$17,0,SUM(AI$31:AI$32)))</f>
        <v>0</v>
      </c>
      <c r="AJ38" s="143">
        <f>IF(YEAR(ИД!$H$6)=AJ$17,SUM($E$31:AJ$32),IF(YEAR(ИД!$H$6)&gt;AJ$17,0,SUM(AJ$31:AJ$32)))</f>
        <v>0</v>
      </c>
      <c r="AK38" s="143">
        <f>IF(YEAR(ИД!$H$6)=AK$17,SUM($E$31:AK$32),IF(YEAR(ИД!$H$6)&gt;AK$17,0,SUM(AK$31:AK$32)))</f>
        <v>0</v>
      </c>
      <c r="AL38" s="143">
        <f>IF(YEAR(ИД!$H$6)=AL$17,SUM($E$31:AL$32),IF(YEAR(ИД!$H$6)&gt;AL$17,0,SUM(AL$31:AL$32)))</f>
        <v>0</v>
      </c>
      <c r="AM38" s="143">
        <f>IF(YEAR(ИД!$H$6)=AM$17,SUM($E$31:AM$32),IF(YEAR(ИД!$H$6)&gt;AM$17,0,SUM(AM$31:AM$32)))</f>
        <v>0</v>
      </c>
      <c r="AN38" s="143">
        <f>IF(YEAR(ИД!$H$6)=AN$17,SUM($E$31:AN$32),IF(YEAR(ИД!$H$6)&gt;AN$17,0,SUM(AN$31:AN$32)))</f>
        <v>0</v>
      </c>
      <c r="AO38" s="143">
        <f>IF(YEAR(ИД!$H$6)=AO$17,SUM($E$31:AO$32),IF(YEAR(ИД!$H$6)&gt;AO$17,0,SUM(AO$31:AO$32)))</f>
        <v>0</v>
      </c>
      <c r="AP38" s="143">
        <f>IF(YEAR(ИД!$H$6)=AP$17,SUM($E$31:AP$32),IF(YEAR(ИД!$H$6)&gt;AP$17,0,SUM(AP$31:AP$32)))</f>
        <v>0</v>
      </c>
      <c r="AQ38" s="143">
        <f>IF(YEAR(ИД!$H$6)=AQ$17,SUM($E$31:AQ$32),IF(YEAR(ИД!$H$6)&gt;AQ$17,0,SUM(AQ$31:AQ$32)))</f>
        <v>0</v>
      </c>
      <c r="AR38" s="143">
        <f>IF(YEAR(ИД!$H$6)=AR$17,SUM($E$31:AR$32),IF(YEAR(ИД!$H$6)&gt;AR$17,0,SUM(AR$31:AR$32)))</f>
        <v>0</v>
      </c>
      <c r="AS38" s="143">
        <f>IF(YEAR(ИД!$H$6)=AS$17,SUM($E$31:AS$32),IF(YEAR(ИД!$H$6)&gt;AS$17,0,SUM(AS$31:AS$32)))</f>
        <v>0</v>
      </c>
      <c r="AT38" s="143">
        <f>IF(YEAR(ИД!$H$6)=AT$17,SUM($E$31:AT$32),IF(YEAR(ИД!$H$6)&gt;AT$17,0,SUM(AT$31:AT$32)))</f>
        <v>0</v>
      </c>
      <c r="AU38" s="143">
        <f>IF(YEAR(ИД!$H$6)=AU$17,SUM($E$31:AU$32),IF(YEAR(ИД!$H$6)&gt;AU$17,0,SUM(AU$31:AU$32)))</f>
        <v>0</v>
      </c>
      <c r="AV38" s="143">
        <f>IF(YEAR(ИД!$H$6)=AV$17,SUM($E$31:AV$32),IF(YEAR(ИД!$H$6)&gt;AV$17,0,SUM(AV$31:AV$32)))</f>
        <v>0</v>
      </c>
      <c r="AW38" s="143">
        <f>IF(YEAR(ИД!$H$6)=AW$17,SUM($E$31:AW$32),IF(YEAR(ИД!$H$6)&gt;AW$17,0,SUM(AW$31:AW$32)))</f>
        <v>0</v>
      </c>
      <c r="AX38" s="143">
        <f>IF(YEAR(ИД!$H$6)=AX$17,SUM($E$31:AX$32),IF(YEAR(ИД!$H$6)&gt;AX$17,0,SUM(AX$31:AX$32)))</f>
        <v>0</v>
      </c>
      <c r="AY38" s="143">
        <f>IF(YEAR(ИД!$H$6)=AY$17,SUM($E$31:AY$32),IF(YEAR(ИД!$H$6)&gt;AY$17,0,SUM(AY$31:AY$32)))</f>
        <v>0</v>
      </c>
      <c r="AZ38" s="143">
        <f>IF(YEAR(ИД!$H$6)=AZ$17,SUM($E$31:AZ$32),IF(YEAR(ИД!$H$6)&gt;AZ$17,0,SUM(AZ$31:AZ$32)))</f>
        <v>0</v>
      </c>
      <c r="BA38" s="143">
        <f>IF(YEAR(ИД!$H$6)=BA$17,SUM($E$31:BA$32),IF(YEAR(ИД!$H$6)&gt;BA$17,0,SUM(BA$31:BA$32)))</f>
        <v>0</v>
      </c>
      <c r="BB38" s="143">
        <f>IF(YEAR(ИД!$H$6)=BB$17,SUM($E$31:BB$32),IF(YEAR(ИД!$H$6)&gt;BB$17,0,SUM(BB$31:BB$32)))</f>
        <v>0</v>
      </c>
      <c r="BC38" s="143">
        <f>IF(YEAR(ИД!$H$6)=BC$17,SUM($E$31:BC$32),IF(YEAR(ИД!$H$6)&gt;BC$17,0,SUM(BC$31:BC$32)))</f>
        <v>0</v>
      </c>
      <c r="BD38" s="143">
        <f>IF(YEAR(ИД!$H$6)=BD$17,SUM($E$31:BD$32),IF(YEAR(ИД!$H$6)&gt;BD$17,0,SUM(BD$31:BD$32)))</f>
        <v>0</v>
      </c>
      <c r="BE38" s="143">
        <f>IF(YEAR(ИД!$H$6)=BE$17,SUM($E$31:BE$32),IF(YEAR(ИД!$H$6)&gt;BE$17,0,SUM(BE$31:BE$32)))</f>
        <v>0</v>
      </c>
      <c r="BF38" s="143">
        <f>IF(YEAR(ИД!$H$6)=BF$17,SUM($E$31:BF$32),IF(YEAR(ИД!$H$6)&gt;BF$17,0,SUM(BF$31:BF$32)))</f>
        <v>0</v>
      </c>
      <c r="BG38" s="143">
        <f>IF(YEAR(ИД!$H$6)=BG$17,SUM($E$31:BG$32),IF(YEAR(ИД!$H$6)&gt;BG$17,0,SUM(BG$31:BG$32)))</f>
        <v>0</v>
      </c>
      <c r="BH38" s="143">
        <f>IF(YEAR(ИД!$H$6)=BH$17,SUM($E$31:BH$32),IF(YEAR(ИД!$H$6)&gt;BH$17,0,SUM(BH$31:BH$32)))</f>
        <v>0</v>
      </c>
      <c r="BI38" s="143">
        <f>IF(YEAR(ИД!$H$6)=BI$17,SUM($E$31:BI$32),IF(YEAR(ИД!$H$6)&gt;BI$17,0,SUM(BI$31:BI$32)))</f>
        <v>0</v>
      </c>
      <c r="BJ38" s="143">
        <f>IF(YEAR(ИД!$H$6)=BJ$17,SUM($E$31:BJ$32),IF(YEAR(ИД!$H$6)&gt;BJ$17,0,SUM(BJ$31:BJ$32)))</f>
        <v>0</v>
      </c>
      <c r="BK38" s="143">
        <f>IF(YEAR(ИД!$H$6)=BK$17,SUM($E$31:BK$32),IF(YEAR(ИД!$H$6)&gt;BK$17,0,SUM(BK$31:BK$32)))</f>
        <v>0</v>
      </c>
      <c r="BL38" s="143">
        <f>IF(YEAR(ИД!$H$6)=BL$17,SUM($E$31:BL$32),IF(YEAR(ИД!$H$6)&gt;BL$17,0,SUM(BL$31:BL$32)))</f>
        <v>0</v>
      </c>
      <c r="BM38" s="143">
        <f>IF(YEAR(ИД!$H$6)=BM$17,SUM($E$31:BM$32),IF(YEAR(ИД!$H$6)&gt;BM$17,0,SUM(BM$31:BM$32)))</f>
        <v>0</v>
      </c>
      <c r="BN38" s="143">
        <f>IF(YEAR(ИД!$H$6)=BN$17,SUM($E$31:BN$32),IF(YEAR(ИД!$H$6)&gt;BN$17,0,SUM(BN$31:BN$32)))</f>
        <v>0</v>
      </c>
      <c r="BO38" s="143">
        <f>IF(YEAR(ИД!$H$6)=BO$17,SUM($E$31:BO$32),IF(YEAR(ИД!$H$6)&gt;BO$17,0,SUM(BO$31:BO$32)))</f>
        <v>0</v>
      </c>
      <c r="BP38" s="143">
        <f>IF(YEAR(ИД!$H$6)=BP$17,SUM($E$31:BP$32),IF(YEAR(ИД!$H$6)&gt;BP$17,0,SUM(BP$31:BP$32)))</f>
        <v>0</v>
      </c>
      <c r="BQ38" s="143">
        <f>IF(YEAR(ИД!$H$6)=BQ$17,SUM($E$31:BQ$32),IF(YEAR(ИД!$H$6)&gt;BQ$17,0,SUM(BQ$31:BQ$32)))</f>
        <v>0</v>
      </c>
      <c r="BR38" s="143">
        <f>IF(YEAR(ИД!$H$6)=BR$17,SUM($E$31:BR$32),IF(YEAR(ИД!$H$6)&gt;BR$17,0,SUM(BR$31:BR$32)))</f>
        <v>0</v>
      </c>
      <c r="BS38" s="143">
        <f>IF(YEAR(ИД!$H$6)=BS$17,SUM($E$31:BS$32),IF(YEAR(ИД!$H$6)&gt;BS$17,0,SUM(BS$31:BS$32)))</f>
        <v>0</v>
      </c>
      <c r="BT38" s="143">
        <f>IF(YEAR(ИД!$H$6)=BT$17,SUM($E$31:BT$32),IF(YEAR(ИД!$H$6)&gt;BT$17,0,SUM(BT$31:BT$32)))</f>
        <v>0</v>
      </c>
      <c r="BU38" s="143">
        <f>IF(YEAR(ИД!$H$6)=BU$17,SUM($E$31:BU$32),IF(YEAR(ИД!$H$6)&gt;BU$17,0,SUM(BU$31:BU$32)))</f>
        <v>0</v>
      </c>
      <c r="BV38" s="143">
        <f>IF(YEAR(ИД!$H$6)=BV$17,SUM($E$31:BV$32),IF(YEAR(ИД!$H$6)&gt;BV$17,0,SUM(BV$31:BV$32)))</f>
        <v>0</v>
      </c>
      <c r="BW38" s="143">
        <f>IF(YEAR(ИД!$H$6)=BW$17,SUM($E$31:BW$32),IF(YEAR(ИД!$H$6)&gt;BW$17,0,SUM(BW$31:BW$32)))</f>
        <v>0</v>
      </c>
      <c r="BX38" s="143">
        <f>IF(YEAR(ИД!$H$6)=BX$17,SUM($E$31:BX$32),IF(YEAR(ИД!$H$6)&gt;BX$17,0,SUM(BX$31:BX$32)))</f>
        <v>0</v>
      </c>
      <c r="BY38" s="143">
        <f>IF(YEAR(ИД!$H$6)=BY$17,SUM($E$31:BY$32),IF(YEAR(ИД!$H$6)&gt;BY$17,0,SUM(BY$31:BY$32)))</f>
        <v>0</v>
      </c>
      <c r="BZ38" s="143">
        <f>IF(YEAR(ИД!$H$6)=BZ$17,SUM($E$31:BZ$32),IF(YEAR(ИД!$H$6)&gt;BZ$17,0,SUM(BZ$31:BZ$32)))</f>
        <v>0</v>
      </c>
      <c r="CA38" s="143">
        <f>IF(YEAR(ИД!$H$6)=CA$17,SUM($E$31:CA$32),IF(YEAR(ИД!$H$6)&gt;CA$17,0,SUM(CA$31:CA$32)))</f>
        <v>0</v>
      </c>
      <c r="CB38" s="143">
        <f>IF(YEAR(ИД!$H$6)=CB$17,SUM($E$31:CB$32),IF(YEAR(ИД!$H$6)&gt;CB$17,0,SUM(CB$31:CB$32)))</f>
        <v>0</v>
      </c>
      <c r="CC38" s="143">
        <f>IF(YEAR(ИД!$H$6)=CC$17,SUM($E$31:CC$32),IF(YEAR(ИД!$H$6)&gt;CC$17,0,SUM(CC$31:CC$32)))</f>
        <v>0</v>
      </c>
      <c r="CD38" s="143">
        <f>IF(YEAR(ИД!$H$6)=CD$17,SUM($E$31:CD$32),IF(YEAR(ИД!$H$6)&gt;CD$17,0,SUM(CD$31:CD$32)))</f>
        <v>0</v>
      </c>
      <c r="CE38" s="143">
        <f>IF(YEAR(ИД!$H$6)=CE$17,SUM($E$31:CE$32),IF(YEAR(ИД!$H$6)&gt;CE$17,0,SUM(CE$31:CE$32)))</f>
        <v>0</v>
      </c>
      <c r="CF38" s="143">
        <f>IF(YEAR(ИД!$H$6)=CF$17,SUM($E$31:CF$32),IF(YEAR(ИД!$H$6)&gt;CF$17,0,SUM(CF$31:CF$32)))</f>
        <v>0</v>
      </c>
    </row>
    <row r="39" spans="1:84" ht="15" customHeight="1">
      <c r="A39" s="48"/>
      <c r="B39" s="125" t="s">
        <v>684</v>
      </c>
      <c r="C39" s="126" t="s">
        <v>430</v>
      </c>
      <c r="D39" s="136">
        <f>D38</f>
        <v>132100</v>
      </c>
      <c r="E39" s="143">
        <f ca="1">E38*E97</f>
        <v>0</v>
      </c>
      <c r="F39" s="143">
        <f ca="1">(E39+F38)*F97</f>
        <v>0</v>
      </c>
      <c r="G39" s="143">
        <f t="shared" ref="G39:BR39" ca="1" si="11">(F39+G38)*G97</f>
        <v>47100</v>
      </c>
      <c r="H39" s="143">
        <f t="shared" ca="1" si="11"/>
        <v>109600</v>
      </c>
      <c r="I39" s="143">
        <f t="shared" ca="1" si="11"/>
        <v>132100</v>
      </c>
      <c r="J39" s="143">
        <f t="shared" ca="1" si="11"/>
        <v>132100</v>
      </c>
      <c r="K39" s="143">
        <f t="shared" ca="1" si="11"/>
        <v>132100</v>
      </c>
      <c r="L39" s="143">
        <f t="shared" ca="1" si="11"/>
        <v>132100</v>
      </c>
      <c r="M39" s="143">
        <f t="shared" ca="1" si="11"/>
        <v>132100</v>
      </c>
      <c r="N39" s="143">
        <f t="shared" ca="1" si="11"/>
        <v>132100</v>
      </c>
      <c r="O39" s="143">
        <f t="shared" ca="1" si="11"/>
        <v>132100</v>
      </c>
      <c r="P39" s="143">
        <f t="shared" ca="1" si="11"/>
        <v>132100</v>
      </c>
      <c r="Q39" s="143">
        <f t="shared" ca="1" si="11"/>
        <v>0</v>
      </c>
      <c r="R39" s="143">
        <f t="shared" ca="1" si="11"/>
        <v>0</v>
      </c>
      <c r="S39" s="143">
        <f t="shared" ca="1" si="11"/>
        <v>0</v>
      </c>
      <c r="T39" s="143">
        <f t="shared" ca="1" si="11"/>
        <v>0</v>
      </c>
      <c r="U39" s="143">
        <f t="shared" ca="1" si="11"/>
        <v>0</v>
      </c>
      <c r="V39" s="143">
        <f t="shared" ca="1" si="11"/>
        <v>0</v>
      </c>
      <c r="W39" s="143">
        <f t="shared" ca="1" si="11"/>
        <v>0</v>
      </c>
      <c r="X39" s="143">
        <f t="shared" ca="1" si="11"/>
        <v>0</v>
      </c>
      <c r="Y39" s="143">
        <f t="shared" ca="1" si="11"/>
        <v>0</v>
      </c>
      <c r="Z39" s="143">
        <f t="shared" ca="1" si="11"/>
        <v>0</v>
      </c>
      <c r="AA39" s="143">
        <f t="shared" ca="1" si="11"/>
        <v>0</v>
      </c>
      <c r="AB39" s="143">
        <f t="shared" ca="1" si="11"/>
        <v>0</v>
      </c>
      <c r="AC39" s="143">
        <f t="shared" ca="1" si="11"/>
        <v>0</v>
      </c>
      <c r="AD39" s="143">
        <f t="shared" ca="1" si="11"/>
        <v>0</v>
      </c>
      <c r="AE39" s="143">
        <f t="shared" ca="1" si="11"/>
        <v>0</v>
      </c>
      <c r="AF39" s="143">
        <f t="shared" ca="1" si="11"/>
        <v>0</v>
      </c>
      <c r="AG39" s="143">
        <f t="shared" ca="1" si="11"/>
        <v>0</v>
      </c>
      <c r="AH39" s="143">
        <f t="shared" ca="1" si="11"/>
        <v>0</v>
      </c>
      <c r="AI39" s="143">
        <f t="shared" ca="1" si="11"/>
        <v>0</v>
      </c>
      <c r="AJ39" s="143">
        <f t="shared" ca="1" si="11"/>
        <v>0</v>
      </c>
      <c r="AK39" s="143">
        <f t="shared" ca="1" si="11"/>
        <v>0</v>
      </c>
      <c r="AL39" s="143">
        <f t="shared" ca="1" si="11"/>
        <v>0</v>
      </c>
      <c r="AM39" s="143">
        <f t="shared" ca="1" si="11"/>
        <v>0</v>
      </c>
      <c r="AN39" s="143">
        <f t="shared" ca="1" si="11"/>
        <v>0</v>
      </c>
      <c r="AO39" s="143">
        <f t="shared" ca="1" si="11"/>
        <v>0</v>
      </c>
      <c r="AP39" s="143">
        <f t="shared" ca="1" si="11"/>
        <v>0</v>
      </c>
      <c r="AQ39" s="143">
        <f t="shared" ca="1" si="11"/>
        <v>0</v>
      </c>
      <c r="AR39" s="143">
        <f t="shared" ca="1" si="11"/>
        <v>0</v>
      </c>
      <c r="AS39" s="143">
        <f t="shared" ca="1" si="11"/>
        <v>0</v>
      </c>
      <c r="AT39" s="143">
        <f t="shared" ca="1" si="11"/>
        <v>0</v>
      </c>
      <c r="AU39" s="143">
        <f t="shared" ca="1" si="11"/>
        <v>0</v>
      </c>
      <c r="AV39" s="143">
        <f t="shared" ca="1" si="11"/>
        <v>0</v>
      </c>
      <c r="AW39" s="143">
        <f t="shared" ca="1" si="11"/>
        <v>0</v>
      </c>
      <c r="AX39" s="143">
        <f t="shared" ca="1" si="11"/>
        <v>0</v>
      </c>
      <c r="AY39" s="143">
        <f t="shared" ca="1" si="11"/>
        <v>0</v>
      </c>
      <c r="AZ39" s="143">
        <f t="shared" ca="1" si="11"/>
        <v>0</v>
      </c>
      <c r="BA39" s="143">
        <f t="shared" ca="1" si="11"/>
        <v>0</v>
      </c>
      <c r="BB39" s="143">
        <f t="shared" ca="1" si="11"/>
        <v>0</v>
      </c>
      <c r="BC39" s="143">
        <f t="shared" ca="1" si="11"/>
        <v>0</v>
      </c>
      <c r="BD39" s="143">
        <f t="shared" ca="1" si="11"/>
        <v>0</v>
      </c>
      <c r="BE39" s="143">
        <f t="shared" ca="1" si="11"/>
        <v>0</v>
      </c>
      <c r="BF39" s="143">
        <f t="shared" ca="1" si="11"/>
        <v>0</v>
      </c>
      <c r="BG39" s="143">
        <f t="shared" ca="1" si="11"/>
        <v>0</v>
      </c>
      <c r="BH39" s="143">
        <f t="shared" ca="1" si="11"/>
        <v>0</v>
      </c>
      <c r="BI39" s="143">
        <f t="shared" ca="1" si="11"/>
        <v>0</v>
      </c>
      <c r="BJ39" s="143">
        <f t="shared" ca="1" si="11"/>
        <v>0</v>
      </c>
      <c r="BK39" s="143">
        <f t="shared" ca="1" si="11"/>
        <v>0</v>
      </c>
      <c r="BL39" s="143">
        <f t="shared" ca="1" si="11"/>
        <v>0</v>
      </c>
      <c r="BM39" s="143">
        <f t="shared" ca="1" si="11"/>
        <v>0</v>
      </c>
      <c r="BN39" s="143">
        <f t="shared" ca="1" si="11"/>
        <v>0</v>
      </c>
      <c r="BO39" s="143">
        <f t="shared" ca="1" si="11"/>
        <v>0</v>
      </c>
      <c r="BP39" s="143">
        <f t="shared" ca="1" si="11"/>
        <v>0</v>
      </c>
      <c r="BQ39" s="143">
        <f t="shared" ca="1" si="11"/>
        <v>0</v>
      </c>
      <c r="BR39" s="143">
        <f t="shared" ca="1" si="11"/>
        <v>0</v>
      </c>
      <c r="BS39" s="143">
        <f t="shared" ref="BS39:CF39" ca="1" si="12">(BR39+BS38)*BS97</f>
        <v>0</v>
      </c>
      <c r="BT39" s="143">
        <f t="shared" ca="1" si="12"/>
        <v>0</v>
      </c>
      <c r="BU39" s="143">
        <f t="shared" ca="1" si="12"/>
        <v>0</v>
      </c>
      <c r="BV39" s="143">
        <f t="shared" ca="1" si="12"/>
        <v>0</v>
      </c>
      <c r="BW39" s="143">
        <f t="shared" ca="1" si="12"/>
        <v>0</v>
      </c>
      <c r="BX39" s="143">
        <f t="shared" ca="1" si="12"/>
        <v>0</v>
      </c>
      <c r="BY39" s="143">
        <f t="shared" ca="1" si="12"/>
        <v>0</v>
      </c>
      <c r="BZ39" s="143">
        <f t="shared" ca="1" si="12"/>
        <v>0</v>
      </c>
      <c r="CA39" s="143">
        <f t="shared" ca="1" si="12"/>
        <v>0</v>
      </c>
      <c r="CB39" s="143">
        <f t="shared" ca="1" si="12"/>
        <v>0</v>
      </c>
      <c r="CC39" s="143">
        <f t="shared" ca="1" si="12"/>
        <v>0</v>
      </c>
      <c r="CD39" s="143">
        <f t="shared" ca="1" si="12"/>
        <v>0</v>
      </c>
      <c r="CE39" s="143">
        <f t="shared" ca="1" si="12"/>
        <v>0</v>
      </c>
      <c r="CF39" s="143">
        <f t="shared" ca="1" si="12"/>
        <v>0</v>
      </c>
    </row>
    <row r="40" spans="1:84" ht="15" customHeight="1">
      <c r="A40" s="48"/>
      <c r="B40" s="125" t="s">
        <v>240</v>
      </c>
      <c r="C40" s="126" t="s">
        <v>430</v>
      </c>
      <c r="D40" s="136">
        <f>SUM(E40:CF40)</f>
        <v>0</v>
      </c>
      <c r="E40" s="143">
        <f>ИД!I142</f>
        <v>0</v>
      </c>
      <c r="F40" s="143">
        <f>ИД!J142</f>
        <v>0</v>
      </c>
      <c r="G40" s="143">
        <f>ИД!K142</f>
        <v>0</v>
      </c>
      <c r="H40" s="143">
        <f>ИД!L142</f>
        <v>0</v>
      </c>
      <c r="I40" s="143">
        <f>ИД!M142</f>
        <v>0</v>
      </c>
      <c r="J40" s="143">
        <f>ИД!N142</f>
        <v>0</v>
      </c>
      <c r="K40" s="143">
        <f>ИД!O142</f>
        <v>0</v>
      </c>
      <c r="L40" s="143">
        <f>ИД!P142</f>
        <v>0</v>
      </c>
      <c r="M40" s="143">
        <f>ИД!Q142</f>
        <v>0</v>
      </c>
      <c r="N40" s="143">
        <f>ИД!R142</f>
        <v>0</v>
      </c>
      <c r="O40" s="143">
        <f>ИД!S142</f>
        <v>0</v>
      </c>
      <c r="P40" s="143">
        <f>ИД!T142</f>
        <v>0</v>
      </c>
      <c r="Q40" s="143">
        <f>ИД!U142</f>
        <v>0</v>
      </c>
      <c r="R40" s="143">
        <f>ИД!V142</f>
        <v>0</v>
      </c>
      <c r="S40" s="143">
        <f>ИД!W142</f>
        <v>0</v>
      </c>
      <c r="T40" s="143">
        <f>ИД!X142</f>
        <v>0</v>
      </c>
      <c r="U40" s="143">
        <f>ИД!Y142</f>
        <v>0</v>
      </c>
      <c r="V40" s="143">
        <f>ИД!Z142</f>
        <v>0</v>
      </c>
      <c r="W40" s="143">
        <f>ИД!AA142</f>
        <v>0</v>
      </c>
      <c r="X40" s="143">
        <f>ИД!AB142</f>
        <v>0</v>
      </c>
      <c r="Y40" s="143">
        <f>ИД!AC142</f>
        <v>0</v>
      </c>
      <c r="Z40" s="143">
        <f>ИД!AD142</f>
        <v>0</v>
      </c>
      <c r="AA40" s="143">
        <f>ИД!AE142</f>
        <v>0</v>
      </c>
      <c r="AB40" s="143">
        <f>ИД!AF142</f>
        <v>0</v>
      </c>
      <c r="AC40" s="143">
        <f>ИД!AG142</f>
        <v>0</v>
      </c>
      <c r="AD40" s="143">
        <f>ИД!AH142</f>
        <v>0</v>
      </c>
      <c r="AE40" s="143">
        <f>ИД!AI142</f>
        <v>0</v>
      </c>
      <c r="AF40" s="143">
        <f>ИД!AJ142</f>
        <v>0</v>
      </c>
      <c r="AG40" s="143">
        <f>ИД!AK142</f>
        <v>0</v>
      </c>
      <c r="AH40" s="143">
        <f>ИД!AL142</f>
        <v>0</v>
      </c>
      <c r="AI40" s="143">
        <f>ИД!AM142</f>
        <v>0</v>
      </c>
      <c r="AJ40" s="143">
        <f>ИД!AN142</f>
        <v>0</v>
      </c>
      <c r="AK40" s="143">
        <f>ИД!AO142</f>
        <v>0</v>
      </c>
      <c r="AL40" s="143">
        <f>ИД!AP142</f>
        <v>0</v>
      </c>
      <c r="AM40" s="143">
        <f>ИД!AQ142</f>
        <v>0</v>
      </c>
      <c r="AN40" s="143">
        <f>ИД!AR142</f>
        <v>0</v>
      </c>
      <c r="AO40" s="143">
        <f>ИД!AS142</f>
        <v>0</v>
      </c>
      <c r="AP40" s="143">
        <f>ИД!AT142</f>
        <v>0</v>
      </c>
      <c r="AQ40" s="143">
        <f>ИД!AU142</f>
        <v>0</v>
      </c>
      <c r="AR40" s="143">
        <f>ИД!AV142</f>
        <v>0</v>
      </c>
      <c r="AS40" s="143">
        <f>ИД!AW142</f>
        <v>0</v>
      </c>
      <c r="AT40" s="143">
        <f>ИД!AX142</f>
        <v>0</v>
      </c>
      <c r="AU40" s="143">
        <f>ИД!AY142</f>
        <v>0</v>
      </c>
      <c r="AV40" s="143">
        <f>ИД!AZ142</f>
        <v>0</v>
      </c>
      <c r="AW40" s="143">
        <f>ИД!BA142</f>
        <v>0</v>
      </c>
      <c r="AX40" s="143">
        <f>ИД!BB142</f>
        <v>0</v>
      </c>
      <c r="AY40" s="143">
        <f>ИД!BC142</f>
        <v>0</v>
      </c>
      <c r="AZ40" s="143">
        <f>ИД!BD142</f>
        <v>0</v>
      </c>
      <c r="BA40" s="143">
        <f>ИД!BE142</f>
        <v>0</v>
      </c>
      <c r="BB40" s="143">
        <f>ИД!BF142</f>
        <v>0</v>
      </c>
      <c r="BC40" s="143">
        <f>ИД!BG142</f>
        <v>0</v>
      </c>
      <c r="BD40" s="143">
        <f>ИД!BH142</f>
        <v>0</v>
      </c>
      <c r="BE40" s="143">
        <f>ИД!BI142</f>
        <v>0</v>
      </c>
      <c r="BF40" s="143">
        <f>ИД!BJ142</f>
        <v>0</v>
      </c>
      <c r="BG40" s="143">
        <f>ИД!BK142</f>
        <v>0</v>
      </c>
      <c r="BH40" s="143">
        <f>ИД!BL142</f>
        <v>0</v>
      </c>
      <c r="BI40" s="143">
        <f>ИД!BM142</f>
        <v>0</v>
      </c>
      <c r="BJ40" s="143">
        <f>ИД!BN142</f>
        <v>0</v>
      </c>
      <c r="BK40" s="143">
        <f>ИД!BO142</f>
        <v>0</v>
      </c>
      <c r="BL40" s="143">
        <f>ИД!BP142</f>
        <v>0</v>
      </c>
      <c r="BM40" s="143">
        <f>ИД!BQ142</f>
        <v>0</v>
      </c>
      <c r="BN40" s="143">
        <f>ИД!BR142</f>
        <v>0</v>
      </c>
      <c r="BO40" s="143">
        <f>ИД!BS142</f>
        <v>0</v>
      </c>
      <c r="BP40" s="143">
        <f>ИД!BT142</f>
        <v>0</v>
      </c>
      <c r="BQ40" s="143">
        <f>ИД!BU142</f>
        <v>0</v>
      </c>
      <c r="BR40" s="143">
        <f>ИД!BV142</f>
        <v>0</v>
      </c>
      <c r="BS40" s="143">
        <f>ИД!BW142</f>
        <v>0</v>
      </c>
      <c r="BT40" s="143">
        <f>ИД!BX142</f>
        <v>0</v>
      </c>
      <c r="BU40" s="143">
        <f>ИД!BY142</f>
        <v>0</v>
      </c>
      <c r="BV40" s="143">
        <f>ИД!BZ142</f>
        <v>0</v>
      </c>
      <c r="BW40" s="143">
        <f>ИД!CA142</f>
        <v>0</v>
      </c>
      <c r="BX40" s="143">
        <f>ИД!CB142</f>
        <v>0</v>
      </c>
      <c r="BY40" s="143">
        <f>ИД!CC142</f>
        <v>0</v>
      </c>
      <c r="BZ40" s="143">
        <f>ИД!CD142</f>
        <v>0</v>
      </c>
      <c r="CA40" s="143">
        <f>ИД!CE142</f>
        <v>0</v>
      </c>
      <c r="CB40" s="143">
        <f>ИД!CF142</f>
        <v>0</v>
      </c>
      <c r="CC40" s="143">
        <f>ИД!CG142</f>
        <v>0</v>
      </c>
      <c r="CD40" s="143">
        <f>ИД!CH142</f>
        <v>0</v>
      </c>
      <c r="CE40" s="143">
        <f>ИД!CI142</f>
        <v>0</v>
      </c>
      <c r="CF40" s="143">
        <f>ИД!CJ142</f>
        <v>0</v>
      </c>
    </row>
    <row r="41" spans="1:84" ht="15" customHeight="1">
      <c r="A41" s="48"/>
      <c r="B41" s="125" t="s">
        <v>682</v>
      </c>
      <c r="C41" s="126" t="s">
        <v>430</v>
      </c>
      <c r="D41" s="136">
        <f ca="1">SUM(E41:CF41)</f>
        <v>132100</v>
      </c>
      <c r="E41" s="143">
        <f ca="1">(E39*1/ИД!$H$104*IF(YEAR(ИД!$H$6)=E$17,ИД!$I$6,1)+E40)*E97</f>
        <v>0</v>
      </c>
      <c r="F41" s="143">
        <f ca="1">(IF(AND(E42&gt;=F39,F38=0),0,IF((E42+F39*1/ИД!$H$104)&gt;(E39+F38),(F39-E42),F39*1/ИД!$H$104))*IF(YEAR(ИД!$H$6)=F$17,ИД!$I$6,1)+F40)*F97</f>
        <v>0</v>
      </c>
      <c r="G41" s="143">
        <f ca="1">(IF(AND(F42&gt;=G39,G38=0),0,IF((F42+G39*1/ИД!$H$104)&gt;(F39+G38),(G39-F42),G39*1/ИД!$H$104))*IF(YEAR(ИД!$H$6)=G$17,ИД!$I$6,1)+G40)*G97</f>
        <v>4735.7377049180332</v>
      </c>
      <c r="H41" s="143">
        <f ca="1">(IF(AND(G42&gt;=H39,H38=0),0,IF((G42+H39*1/ИД!$H$104)&gt;(G39+H38),(H39-G42),H39*1/ИД!$H$104))*IF(YEAR(ИД!$H$6)=H$17,ИД!$I$6,1)+H40)*H97</f>
        <v>21920</v>
      </c>
      <c r="I41" s="143">
        <f ca="1">(IF(AND(H42&gt;=I39,I38=0),0,IF((H42+I39*1/ИД!$H$104)&gt;(H39+I38),(I39-H42),I39*1/ИД!$H$104))*IF(YEAR(ИД!$H$6)=I$17,ИД!$I$6,1)+I40)*I97</f>
        <v>26420</v>
      </c>
      <c r="J41" s="143">
        <f ca="1">(IF(AND(I42&gt;=J39,J38=0),0,IF((I42+J39*1/ИД!$H$104)&gt;(I39+J38),(J39-I42),J39*1/ИД!$H$104))*IF(YEAR(ИД!$H$6)=J$17,ИД!$I$6,1)+J40)*J97</f>
        <v>26420</v>
      </c>
      <c r="K41" s="143">
        <f ca="1">(IF(AND(J42&gt;=K39,K38=0),0,IF((J42+K39*1/ИД!$H$104)&gt;(J39+K38),(K39-J42),K39*1/ИД!$H$104))*IF(YEAR(ИД!$H$6)=K$17,ИД!$I$6,1)+K40)*K97</f>
        <v>26420</v>
      </c>
      <c r="L41" s="143">
        <f ca="1">(IF(AND(K42&gt;=L39,L38=0),0,IF((K42+L39*1/ИД!$H$104)&gt;(K39+L38),(L39-K42),L39*1/ИД!$H$104))*IF(YEAR(ИД!$H$6)=L$17,ИД!$I$6,1)+L40)*L97</f>
        <v>26184.262295081964</v>
      </c>
      <c r="M41" s="143">
        <f ca="1">(IF(AND(L42&gt;=M39,M38=0),0,IF((L42+M39*1/ИД!$H$104)&gt;(L39+M38),(M39-L42),M39*1/ИД!$H$104))*IF(YEAR(ИД!$H$6)=M$17,ИД!$I$6,1)+M40)*M97</f>
        <v>0</v>
      </c>
      <c r="N41" s="143">
        <f ca="1">(IF(AND(M42&gt;=N39,N38=0),0,IF((M42+N39*1/ИД!$H$104)&gt;(M39+N38),(N39-M42),N39*1/ИД!$H$104))*IF(YEAR(ИД!$H$6)=N$17,ИД!$I$6,1)+N40)*N97</f>
        <v>0</v>
      </c>
      <c r="O41" s="143">
        <f ca="1">(IF(AND(N42&gt;=O39,O38=0),0,IF((N42+O39*1/ИД!$H$104)&gt;(N39+O38),(O39-N42),O39*1/ИД!$H$104))*IF(YEAR(ИД!$H$6)=O$17,ИД!$I$6,1)+O40)*O97</f>
        <v>0</v>
      </c>
      <c r="P41" s="143">
        <f ca="1">(IF(AND(O42&gt;=P39,P38=0),0,IF((O42+P39*1/ИД!$H$104)&gt;(O39+P38),(P39-O42),P39*1/ИД!$H$104))*IF(YEAR(ИД!$H$6)=P$17,ИД!$I$6,1)+P40)*P97</f>
        <v>0</v>
      </c>
      <c r="Q41" s="143">
        <f ca="1">(IF(AND(P42&gt;=Q39,Q38=0),0,IF((P42+Q39*1/ИД!$H$104)&gt;(P39+Q38),(Q39-P42),Q39*1/ИД!$H$104))*IF(YEAR(ИД!$H$6)=Q$17,ИД!$I$6,1)+Q40)*Q97</f>
        <v>0</v>
      </c>
      <c r="R41" s="143">
        <f ca="1">(IF(AND(Q42&gt;=R39,R38=0),0,IF((Q42+R39*1/ИД!$H$104)&gt;(Q39+R38),(R39-Q42),R39*1/ИД!$H$104))*IF(YEAR(ИД!$H$6)=R$17,ИД!$I$6,1)+R40)*R97</f>
        <v>0</v>
      </c>
      <c r="S41" s="143">
        <f ca="1">(IF(AND(R42&gt;=S39,S38=0),0,IF((R42+S39*1/ИД!$H$104)&gt;(R39+S38),(S39-R42),S39*1/ИД!$H$104))*IF(YEAR(ИД!$H$6)=S$17,ИД!$I$6,1)+S40)*S97</f>
        <v>0</v>
      </c>
      <c r="T41" s="143">
        <f ca="1">(IF(AND(S42&gt;=T39,T38=0),0,IF((S42+T39*1/ИД!$H$104)&gt;(S39+T38),(T39-S42),T39*1/ИД!$H$104))*IF(YEAR(ИД!$H$6)=T$17,ИД!$I$6,1)+T40)*T97</f>
        <v>0</v>
      </c>
      <c r="U41" s="143">
        <f ca="1">(IF(AND(T42&gt;=U39,U38=0),0,IF((T42+U39*1/ИД!$H$104)&gt;(T39+U38),(U39-T42),U39*1/ИД!$H$104))*IF(YEAR(ИД!$H$6)=U$17,ИД!$I$6,1)+U40)*U97</f>
        <v>0</v>
      </c>
      <c r="V41" s="143">
        <f ca="1">(IF(AND(U42&gt;=V39,V38=0),0,IF((U42+V39*1/ИД!$H$104)&gt;(U39+V38),(V39-U42),V39*1/ИД!$H$104))*IF(YEAR(ИД!$H$6)=V$17,ИД!$I$6,1)+V40)*V97</f>
        <v>0</v>
      </c>
      <c r="W41" s="143">
        <f ca="1">(IF(AND(V42&gt;=W39,W38=0),0,IF((V42+W39*1/ИД!$H$104)&gt;(V39+W38),(W39-V42),W39*1/ИД!$H$104))*IF(YEAR(ИД!$H$6)=W$17,ИД!$I$6,1)+W40)*W97</f>
        <v>0</v>
      </c>
      <c r="X41" s="143">
        <f ca="1">(IF(AND(W42&gt;=X39,X38=0),0,IF((W42+X39*1/ИД!$H$104)&gt;(W39+X38),(X39-W42),X39*1/ИД!$H$104))*IF(YEAR(ИД!$H$6)=X$17,ИД!$I$6,1)+X40)*X97</f>
        <v>0</v>
      </c>
      <c r="Y41" s="143">
        <f ca="1">(IF(AND(X42&gt;=Y39,Y38=0),0,IF((X42+Y39*1/ИД!$H$104)&gt;(X39+Y38),(Y39-X42),Y39*1/ИД!$H$104))*IF(YEAR(ИД!$H$6)=Y$17,ИД!$I$6,1)+Y40)*Y97</f>
        <v>0</v>
      </c>
      <c r="Z41" s="143">
        <f ca="1">(IF(AND(Y42&gt;=Z39,Z38=0),0,IF((Y42+Z39*1/ИД!$H$104)&gt;(Y39+Z38),(Z39-Y42),Z39*1/ИД!$H$104))*IF(YEAR(ИД!$H$6)=Z$17,ИД!$I$6,1)+Z40)*Z97</f>
        <v>0</v>
      </c>
      <c r="AA41" s="143">
        <f ca="1">(IF(AND(Z42&gt;=AA39,AA38=0),0,IF((Z42+AA39*1/ИД!$H$104)&gt;(Z39+AA38),(AA39-Z42),AA39*1/ИД!$H$104))*IF(YEAR(ИД!$H$6)=AA$17,ИД!$I$6,1)+AA40)*AA97</f>
        <v>0</v>
      </c>
      <c r="AB41" s="143">
        <f ca="1">(IF(AND(AA42&gt;=AB39,AB38=0),0,IF((AA42+AB39*1/ИД!$H$104)&gt;(AA39+AB38),(AB39-AA42),AB39*1/ИД!$H$104))*IF(YEAR(ИД!$H$6)=AB$17,ИД!$I$6,1)+AB40)*AB97</f>
        <v>0</v>
      </c>
      <c r="AC41" s="143">
        <f ca="1">(IF(AND(AB42&gt;=AC39,AC38=0),0,IF((AB42+AC39*1/ИД!$H$104)&gt;(AB39+AC38),(AC39-AB42),AC39*1/ИД!$H$104))*IF(YEAR(ИД!$H$6)=AC$17,ИД!$I$6,1)+AC40)*AC97</f>
        <v>0</v>
      </c>
      <c r="AD41" s="143">
        <f ca="1">(IF(AND(AC42&gt;=AD39,AD38=0),0,IF((AC42+AD39*1/ИД!$H$104)&gt;(AC39+AD38),(AD39-AC42),AD39*1/ИД!$H$104))*IF(YEAR(ИД!$H$6)=AD$17,ИД!$I$6,1)+AD40)*AD97</f>
        <v>0</v>
      </c>
      <c r="AE41" s="143">
        <f ca="1">(IF(AND(AD42&gt;=AE39,AE38=0),0,IF((AD42+AE39*1/ИД!$H$104)&gt;(AD39+AE38),(AE39-AD42),AE39*1/ИД!$H$104))*IF(YEAR(ИД!$H$6)=AE$17,ИД!$I$6,1)+AE40)*AE97</f>
        <v>0</v>
      </c>
      <c r="AF41" s="143">
        <f ca="1">(IF(AND(AE42&gt;=AF39,AF38=0),0,IF((AE42+AF39*1/ИД!$H$104)&gt;(AE39+AF38),(AF39-AE42),AF39*1/ИД!$H$104))*IF(YEAR(ИД!$H$6)=AF$17,ИД!$I$6,1)+AF40)*AF97</f>
        <v>0</v>
      </c>
      <c r="AG41" s="143">
        <f ca="1">(IF(AND(AF42&gt;=AG39,AG38=0),0,IF((AF42+AG39*1/ИД!$H$104)&gt;(AF39+AG38),(AG39-AF42),AG39*1/ИД!$H$104))*IF(YEAR(ИД!$H$6)=AG$17,ИД!$I$6,1)+AG40)*AG97</f>
        <v>0</v>
      </c>
      <c r="AH41" s="143">
        <f ca="1">(IF(AND(AG42&gt;=AH39,AH38=0),0,IF((AG42+AH39*1/ИД!$H$104)&gt;(AG39+AH38),(AH39-AG42),AH39*1/ИД!$H$104))*IF(YEAR(ИД!$H$6)=AH$17,ИД!$I$6,1)+AH40)*AH97</f>
        <v>0</v>
      </c>
      <c r="AI41" s="143">
        <f ca="1">(IF(AND(AH42&gt;=AI39,AI38=0),0,IF((AH42+AI39*1/ИД!$H$104)&gt;(AH39+AI38),(AI39-AH42),AI39*1/ИД!$H$104))*IF(YEAR(ИД!$H$6)=AI$17,ИД!$I$6,1)+AI40)*AI97</f>
        <v>0</v>
      </c>
      <c r="AJ41" s="143">
        <f ca="1">(IF(AND(AI42&gt;=AJ39,AJ38=0),0,IF((AI42+AJ39*1/ИД!$H$104)&gt;(AI39+AJ38),(AJ39-AI42),AJ39*1/ИД!$H$104))*IF(YEAR(ИД!$H$6)=AJ$17,ИД!$I$6,1)+AJ40)*AJ97</f>
        <v>0</v>
      </c>
      <c r="AK41" s="143">
        <f ca="1">(IF(AND(AJ42&gt;=AK39,AK38=0),0,IF((AJ42+AK39*1/ИД!$H$104)&gt;(AJ39+AK38),(AK39-AJ42),AK39*1/ИД!$H$104))*IF(YEAR(ИД!$H$6)=AK$17,ИД!$I$6,1)+AK40)*AK97</f>
        <v>0</v>
      </c>
      <c r="AL41" s="143">
        <f ca="1">(IF(AND(AK42&gt;=AL39,AL38=0),0,IF((AK42+AL39*1/ИД!$H$104)&gt;(AK39+AL38),(AL39-AK42),AL39*1/ИД!$H$104))*IF(YEAR(ИД!$H$6)=AL$17,ИД!$I$6,1)+AL40)*AL97</f>
        <v>0</v>
      </c>
      <c r="AM41" s="143">
        <f ca="1">(IF(AND(AL42&gt;=AM39,AM38=0),0,IF((AL42+AM39*1/ИД!$H$104)&gt;(AL39+AM38),(AM39-AL42),AM39*1/ИД!$H$104))*IF(YEAR(ИД!$H$6)=AM$17,ИД!$I$6,1)+AM40)*AM97</f>
        <v>0</v>
      </c>
      <c r="AN41" s="143">
        <f ca="1">(IF(AND(AM42&gt;=AN39,AN38=0),0,IF((AM42+AN39*1/ИД!$H$104)&gt;(AM39+AN38),(AN39-AM42),AN39*1/ИД!$H$104))*IF(YEAR(ИД!$H$6)=AN$17,ИД!$I$6,1)+AN40)*AN97</f>
        <v>0</v>
      </c>
      <c r="AO41" s="143">
        <f ca="1">(IF(AND(AN42&gt;=AO39,AO38=0),0,IF((AN42+AO39*1/ИД!$H$104)&gt;(AN39+AO38),(AO39-AN42),AO39*1/ИД!$H$104))*IF(YEAR(ИД!$H$6)=AO$17,ИД!$I$6,1)+AO40)*AO97</f>
        <v>0</v>
      </c>
      <c r="AP41" s="143">
        <f ca="1">(IF(AND(AO42&gt;=AP39,AP38=0),0,IF((AO42+AP39*1/ИД!$H$104)&gt;(AO39+AP38),(AP39-AO42),AP39*1/ИД!$H$104))*IF(YEAR(ИД!$H$6)=AP$17,ИД!$I$6,1)+AP40)*AP97</f>
        <v>0</v>
      </c>
      <c r="AQ41" s="143">
        <f ca="1">(IF(AND(AP42&gt;=AQ39,AQ38=0),0,IF((AP42+AQ39*1/ИД!$H$104)&gt;(AP39+AQ38),(AQ39-AP42),AQ39*1/ИД!$H$104))*IF(YEAR(ИД!$H$6)=AQ$17,ИД!$I$6,1)+AQ40)*AQ97</f>
        <v>0</v>
      </c>
      <c r="AR41" s="143">
        <f ca="1">(IF(AND(AQ42&gt;=AR39,AR38=0),0,IF((AQ42+AR39*1/ИД!$H$104)&gt;(AQ39+AR38),(AR39-AQ42),AR39*1/ИД!$H$104))*IF(YEAR(ИД!$H$6)=AR$17,ИД!$I$6,1)+AR40)*AR97</f>
        <v>0</v>
      </c>
      <c r="AS41" s="143">
        <f ca="1">(IF(AND(AR42&gt;=AS39,AS38=0),0,IF((AR42+AS39*1/ИД!$H$104)&gt;(AR39+AS38),(AS39-AR42),AS39*1/ИД!$H$104))*IF(YEAR(ИД!$H$6)=AS$17,ИД!$I$6,1)+AS40)*AS97</f>
        <v>0</v>
      </c>
      <c r="AT41" s="143">
        <f ca="1">(IF(AND(AS42&gt;=AT39,AT38=0),0,IF((AS42+AT39*1/ИД!$H$104)&gt;(AS39+AT38),(AT39-AS42),AT39*1/ИД!$H$104))*IF(YEAR(ИД!$H$6)=AT$17,ИД!$I$6,1)+AT40)*AT97</f>
        <v>0</v>
      </c>
      <c r="AU41" s="143">
        <f ca="1">(IF(AND(AT42&gt;=AU39,AU38=0),0,IF((AT42+AU39*1/ИД!$H$104)&gt;(AT39+AU38),(AU39-AT42),AU39*1/ИД!$H$104))*IF(YEAR(ИД!$H$6)=AU$17,ИД!$I$6,1)+AU40)*AU97</f>
        <v>0</v>
      </c>
      <c r="AV41" s="143">
        <f ca="1">(IF(AND(AU42&gt;=AV39,AV38=0),0,IF((AU42+AV39*1/ИД!$H$104)&gt;(AU39+AV38),(AV39-AU42),AV39*1/ИД!$H$104))*IF(YEAR(ИД!$H$6)=AV$17,ИД!$I$6,1)+AV40)*AV97</f>
        <v>0</v>
      </c>
      <c r="AW41" s="143">
        <f ca="1">(IF(AND(AV42&gt;=AW39,AW38=0),0,IF((AV42+AW39*1/ИД!$H$104)&gt;(AV39+AW38),(AW39-AV42),AW39*1/ИД!$H$104))*IF(YEAR(ИД!$H$6)=AW$17,ИД!$I$6,1)+AW40)*AW97</f>
        <v>0</v>
      </c>
      <c r="AX41" s="143">
        <f ca="1">(IF(AND(AW42&gt;=AX39,AX38=0),0,IF((AW42+AX39*1/ИД!$H$104)&gt;(AW39+AX38),(AX39-AW42),AX39*1/ИД!$H$104))*IF(YEAR(ИД!$H$6)=AX$17,ИД!$I$6,1)+AX40)*AX97</f>
        <v>0</v>
      </c>
      <c r="AY41" s="143">
        <f ca="1">(IF(AND(AX42&gt;=AY39,AY38=0),0,IF((AX42+AY39*1/ИД!$H$104)&gt;(AX39+AY38),(AY39-AX42),AY39*1/ИД!$H$104))*IF(YEAR(ИД!$H$6)=AY$17,ИД!$I$6,1)+AY40)*AY97</f>
        <v>0</v>
      </c>
      <c r="AZ41" s="143">
        <f ca="1">(IF(AND(AY42&gt;=AZ39,AZ38=0),0,IF((AY42+AZ39*1/ИД!$H$104)&gt;(AY39+AZ38),(AZ39-AY42),AZ39*1/ИД!$H$104))*IF(YEAR(ИД!$H$6)=AZ$17,ИД!$I$6,1)+AZ40)*AZ97</f>
        <v>0</v>
      </c>
      <c r="BA41" s="143">
        <f ca="1">(IF(AND(AZ42&gt;=BA39,BA38=0),0,IF((AZ42+BA39*1/ИД!$H$104)&gt;(AZ39+BA38),(BA39-AZ42),BA39*1/ИД!$H$104))*IF(YEAR(ИД!$H$6)=BA$17,ИД!$I$6,1)+BA40)*BA97</f>
        <v>0</v>
      </c>
      <c r="BB41" s="143">
        <f ca="1">(IF(AND(BA42&gt;=BB39,BB38=0),0,IF((BA42+BB39*1/ИД!$H$104)&gt;(BA39+BB38),(BB39-BA42),BB39*1/ИД!$H$104))*IF(YEAR(ИД!$H$6)=BB$17,ИД!$I$6,1)+BB40)*BB97</f>
        <v>0</v>
      </c>
      <c r="BC41" s="143">
        <f ca="1">(IF(AND(BB42&gt;=BC39,BC38=0),0,IF((BB42+BC39*1/ИД!$H$104)&gt;(BB39+BC38),(BC39-BB42),BC39*1/ИД!$H$104))*IF(YEAR(ИД!$H$6)=BC$17,ИД!$I$6,1)+BC40)*BC97</f>
        <v>0</v>
      </c>
      <c r="BD41" s="143">
        <f ca="1">(IF(AND(BC42&gt;=BD39,BD38=0),0,IF((BC42+BD39*1/ИД!$H$104)&gt;(BC39+BD38),(BD39-BC42),BD39*1/ИД!$H$104))*IF(YEAR(ИД!$H$6)=BD$17,ИД!$I$6,1)+BD40)*BD97</f>
        <v>0</v>
      </c>
      <c r="BE41" s="143">
        <f ca="1">(IF(AND(BD42&gt;=BE39,BE38=0),0,IF((BD42+BE39*1/ИД!$H$104)&gt;(BD39+BE38),(BE39-BD42),BE39*1/ИД!$H$104))*IF(YEAR(ИД!$H$6)=BE$17,ИД!$I$6,1)+BE40)*BE97</f>
        <v>0</v>
      </c>
      <c r="BF41" s="143">
        <f ca="1">(IF(AND(BE42&gt;=BF39,BF38=0),0,IF((BE42+BF39*1/ИД!$H$104)&gt;(BE39+BF38),(BF39-BE42),BF39*1/ИД!$H$104))*IF(YEAR(ИД!$H$6)=BF$17,ИД!$I$6,1)+BF40)*BF97</f>
        <v>0</v>
      </c>
      <c r="BG41" s="143">
        <f ca="1">(IF(AND(BF42&gt;=BG39,BG38=0),0,IF((BF42+BG39*1/ИД!$H$104)&gt;(BF39+BG38),(BG39-BF42),BG39*1/ИД!$H$104))*IF(YEAR(ИД!$H$6)=BG$17,ИД!$I$6,1)+BG40)*BG97</f>
        <v>0</v>
      </c>
      <c r="BH41" s="143">
        <f ca="1">(IF(AND(BG42&gt;=BH39,BH38=0),0,IF((BG42+BH39*1/ИД!$H$104)&gt;(BG39+BH38),(BH39-BG42),BH39*1/ИД!$H$104))*IF(YEAR(ИД!$H$6)=BH$17,ИД!$I$6,1)+BH40)*BH97</f>
        <v>0</v>
      </c>
      <c r="BI41" s="143">
        <f ca="1">(IF(AND(BH42&gt;=BI39,BI38=0),0,IF((BH42+BI39*1/ИД!$H$104)&gt;(BH39+BI38),(BI39-BH42),BI39*1/ИД!$H$104))*IF(YEAR(ИД!$H$6)=BI$17,ИД!$I$6,1)+BI40)*BI97</f>
        <v>0</v>
      </c>
      <c r="BJ41" s="143">
        <f ca="1">(IF(AND(BI42&gt;=BJ39,BJ38=0),0,IF((BI42+BJ39*1/ИД!$H$104)&gt;(BI39+BJ38),(BJ39-BI42),BJ39*1/ИД!$H$104))*IF(YEAR(ИД!$H$6)=BJ$17,ИД!$I$6,1)+BJ40)*BJ97</f>
        <v>0</v>
      </c>
      <c r="BK41" s="143">
        <f ca="1">(IF(AND(BJ42&gt;=BK39,BK38=0),0,IF((BJ42+BK39*1/ИД!$H$104)&gt;(BJ39+BK38),(BK39-BJ42),BK39*1/ИД!$H$104))*IF(YEAR(ИД!$H$6)=BK$17,ИД!$I$6,1)+BK40)*BK97</f>
        <v>0</v>
      </c>
      <c r="BL41" s="143">
        <f ca="1">(IF(AND(BK42&gt;=BL39,BL38=0),0,IF((BK42+BL39*1/ИД!$H$104)&gt;(BK39+BL38),(BL39-BK42),BL39*1/ИД!$H$104))*IF(YEAR(ИД!$H$6)=BL$17,ИД!$I$6,1)+BL40)*BL97</f>
        <v>0</v>
      </c>
      <c r="BM41" s="143">
        <f ca="1">(IF(AND(BL42&gt;=BM39,BM38=0),0,IF((BL42+BM39*1/ИД!$H$104)&gt;(BL39+BM38),(BM39-BL42),BM39*1/ИД!$H$104))*IF(YEAR(ИД!$H$6)=BM$17,ИД!$I$6,1)+BM40)*BM97</f>
        <v>0</v>
      </c>
      <c r="BN41" s="143">
        <f ca="1">(IF(AND(BM42&gt;=BN39,BN38=0),0,IF((BM42+BN39*1/ИД!$H$104)&gt;(BM39+BN38),(BN39-BM42),BN39*1/ИД!$H$104))*IF(YEAR(ИД!$H$6)=BN$17,ИД!$I$6,1)+BN40)*BN97</f>
        <v>0</v>
      </c>
      <c r="BO41" s="143">
        <f ca="1">(IF(AND(BN42&gt;=BO39,BO38=0),0,IF((BN42+BO39*1/ИД!$H$104)&gt;(BN39+BO38),(BO39-BN42),BO39*1/ИД!$H$104))*IF(YEAR(ИД!$H$6)=BO$17,ИД!$I$6,1)+BO40)*BO97</f>
        <v>0</v>
      </c>
      <c r="BP41" s="143">
        <f ca="1">(IF(AND(BO42&gt;=BP39,BP38=0),0,IF((BO42+BP39*1/ИД!$H$104)&gt;(BO39+BP38),(BP39-BO42),BP39*1/ИД!$H$104))*IF(YEAR(ИД!$H$6)=BP$17,ИД!$I$6,1)+BP40)*BP97</f>
        <v>0</v>
      </c>
      <c r="BQ41" s="143">
        <f ca="1">(IF(AND(BP42&gt;=BQ39,BQ38=0),0,IF((BP42+BQ39*1/ИД!$H$104)&gt;(BP39+BQ38),(BQ39-BP42),BQ39*1/ИД!$H$104))*IF(YEAR(ИД!$H$6)=BQ$17,ИД!$I$6,1)+BQ40)*BQ97</f>
        <v>0</v>
      </c>
      <c r="BR41" s="143">
        <f ca="1">(IF(AND(BQ42&gt;=BR39,BR38=0),0,IF((BQ42+BR39*1/ИД!$H$104)&gt;(BQ39+BR38),(BR39-BQ42),BR39*1/ИД!$H$104))*IF(YEAR(ИД!$H$6)=BR$17,ИД!$I$6,1)+BR40)*BR97</f>
        <v>0</v>
      </c>
      <c r="BS41" s="143">
        <f ca="1">(IF(AND(BR42&gt;=BS39,BS38=0),0,IF((BR42+BS39*1/ИД!$H$104)&gt;(BR39+BS38),(BS39-BR42),BS39*1/ИД!$H$104))*IF(YEAR(ИД!$H$6)=BS$17,ИД!$I$6,1)+BS40)*BS97</f>
        <v>0</v>
      </c>
      <c r="BT41" s="143">
        <f ca="1">(IF(AND(BS42&gt;=BT39,BT38=0),0,IF((BS42+BT39*1/ИД!$H$104)&gt;(BS39+BT38),(BT39-BS42),BT39*1/ИД!$H$104))*IF(YEAR(ИД!$H$6)=BT$17,ИД!$I$6,1)+BT40)*BT97</f>
        <v>0</v>
      </c>
      <c r="BU41" s="143">
        <f ca="1">(IF(AND(BT42&gt;=BU39,BU38=0),0,IF((BT42+BU39*1/ИД!$H$104)&gt;(BT39+BU38),(BU39-BT42),BU39*1/ИД!$H$104))*IF(YEAR(ИД!$H$6)=BU$17,ИД!$I$6,1)+BU40)*BU97</f>
        <v>0</v>
      </c>
      <c r="BV41" s="143">
        <f ca="1">(IF(AND(BU42&gt;=BV39,BV38=0),0,IF((BU42+BV39*1/ИД!$H$104)&gt;(BU39+BV38),(BV39-BU42),BV39*1/ИД!$H$104))*IF(YEAR(ИД!$H$6)=BV$17,ИД!$I$6,1)+BV40)*BV97</f>
        <v>0</v>
      </c>
      <c r="BW41" s="143">
        <f ca="1">(IF(AND(BV42&gt;=BW39,BW38=0),0,IF((BV42+BW39*1/ИД!$H$104)&gt;(BV39+BW38),(BW39-BV42),BW39*1/ИД!$H$104))*IF(YEAR(ИД!$H$6)=BW$17,ИД!$I$6,1)+BW40)*BW97</f>
        <v>0</v>
      </c>
      <c r="BX41" s="143">
        <f ca="1">(IF(AND(BW42&gt;=BX39,BX38=0),0,IF((BW42+BX39*1/ИД!$H$104)&gt;(BW39+BX38),(BX39-BW42),BX39*1/ИД!$H$104))*IF(YEAR(ИД!$H$6)=BX$17,ИД!$I$6,1)+BX40)*BX97</f>
        <v>0</v>
      </c>
      <c r="BY41" s="143">
        <f ca="1">(IF(AND(BX42&gt;=BY39,BY38=0),0,IF((BX42+BY39*1/ИД!$H$104)&gt;(BX39+BY38),(BY39-BX42),BY39*1/ИД!$H$104))*IF(YEAR(ИД!$H$6)=BY$17,ИД!$I$6,1)+BY40)*BY97</f>
        <v>0</v>
      </c>
      <c r="BZ41" s="143">
        <f ca="1">(IF(AND(BY42&gt;=BZ39,BZ38=0),0,IF((BY42+BZ39*1/ИД!$H$104)&gt;(BY39+BZ38),(BZ39-BY42),BZ39*1/ИД!$H$104))*IF(YEAR(ИД!$H$6)=BZ$17,ИД!$I$6,1)+BZ40)*BZ97</f>
        <v>0</v>
      </c>
      <c r="CA41" s="143">
        <f ca="1">(IF(AND(BZ42&gt;=CA39,CA38=0),0,IF((BZ42+CA39*1/ИД!$H$104)&gt;(BZ39+CA38),(CA39-BZ42),CA39*1/ИД!$H$104))*IF(YEAR(ИД!$H$6)=CA$17,ИД!$I$6,1)+CA40)*CA97</f>
        <v>0</v>
      </c>
      <c r="CB41" s="143">
        <f ca="1">(IF(AND(CA42&gt;=CB39,CB38=0),0,IF((CA42+CB39*1/ИД!$H$104)&gt;(CA39+CB38),(CB39-CA42),CB39*1/ИД!$H$104))*IF(YEAR(ИД!$H$6)=CB$17,ИД!$I$6,1)+CB40)*CB97</f>
        <v>0</v>
      </c>
      <c r="CC41" s="143">
        <f ca="1">(IF(AND(CB42&gt;=CC39,CC38=0),0,IF((CB42+CC39*1/ИД!$H$104)&gt;(CB39+CC38),(CC39-CB42),CC39*1/ИД!$H$104))*IF(YEAR(ИД!$H$6)=CC$17,ИД!$I$6,1)+CC40)*CC97</f>
        <v>0</v>
      </c>
      <c r="CD41" s="143">
        <f ca="1">(IF(AND(CC42&gt;=CD39,CD38=0),0,IF((CC42+CD39*1/ИД!$H$104)&gt;(CC39+CD38),(CD39-CC42),CD39*1/ИД!$H$104))*IF(YEAR(ИД!$H$6)=CD$17,ИД!$I$6,1)+CD40)*CD97</f>
        <v>0</v>
      </c>
      <c r="CE41" s="143">
        <f ca="1">(IF(AND(CD42&gt;=CE39,CE38=0),0,IF((CD42+CE39*1/ИД!$H$104)&gt;(CD39+CE38),(CE39-CD42),CE39*1/ИД!$H$104))*IF(YEAR(ИД!$H$6)=CE$17,ИД!$I$6,1)+CE40)*CE97</f>
        <v>0</v>
      </c>
      <c r="CF41" s="143">
        <f ca="1">(IF(AND(CE42&gt;=CF39,CF38=0),0,IF((CE42+CF39*1/ИД!$H$104)&gt;(CE39+CF38),(CF39-CE42),CF39*1/ИД!$H$104))*IF(YEAR(ИД!$H$6)=CF$17,ИД!$I$6,1)+CF40)*CF97</f>
        <v>0</v>
      </c>
    </row>
    <row r="42" spans="1:84" ht="15" customHeight="1">
      <c r="A42" s="48"/>
      <c r="B42" s="125" t="s">
        <v>685</v>
      </c>
      <c r="C42" s="126" t="s">
        <v>430</v>
      </c>
      <c r="D42" s="136">
        <f ca="1">D41</f>
        <v>132100</v>
      </c>
      <c r="E42" s="143">
        <f ca="1">E41*E97</f>
        <v>0</v>
      </c>
      <c r="F42" s="143">
        <f ca="1">(E42+F41)*F97</f>
        <v>0</v>
      </c>
      <c r="G42" s="143">
        <f t="shared" ref="G42:BR42" ca="1" si="13">(F42+G41)*G97</f>
        <v>4735.7377049180332</v>
      </c>
      <c r="H42" s="143">
        <f t="shared" ca="1" si="13"/>
        <v>26655.737704918032</v>
      </c>
      <c r="I42" s="143">
        <f t="shared" ca="1" si="13"/>
        <v>53075.737704918036</v>
      </c>
      <c r="J42" s="143">
        <f t="shared" ca="1" si="13"/>
        <v>79495.737704918036</v>
      </c>
      <c r="K42" s="143">
        <f t="shared" ca="1" si="13"/>
        <v>105915.73770491804</v>
      </c>
      <c r="L42" s="143">
        <f t="shared" ca="1" si="13"/>
        <v>132100</v>
      </c>
      <c r="M42" s="143">
        <f t="shared" ca="1" si="13"/>
        <v>132100</v>
      </c>
      <c r="N42" s="143">
        <f t="shared" ca="1" si="13"/>
        <v>132100</v>
      </c>
      <c r="O42" s="143">
        <f t="shared" ca="1" si="13"/>
        <v>132100</v>
      </c>
      <c r="P42" s="143">
        <f t="shared" ca="1" si="13"/>
        <v>132100</v>
      </c>
      <c r="Q42" s="143">
        <f t="shared" ca="1" si="13"/>
        <v>0</v>
      </c>
      <c r="R42" s="143">
        <f t="shared" ca="1" si="13"/>
        <v>0</v>
      </c>
      <c r="S42" s="143">
        <f t="shared" ca="1" si="13"/>
        <v>0</v>
      </c>
      <c r="T42" s="143">
        <f t="shared" ca="1" si="13"/>
        <v>0</v>
      </c>
      <c r="U42" s="143">
        <f t="shared" ca="1" si="13"/>
        <v>0</v>
      </c>
      <c r="V42" s="143">
        <f t="shared" ca="1" si="13"/>
        <v>0</v>
      </c>
      <c r="W42" s="143">
        <f t="shared" ca="1" si="13"/>
        <v>0</v>
      </c>
      <c r="X42" s="143">
        <f t="shared" ca="1" si="13"/>
        <v>0</v>
      </c>
      <c r="Y42" s="143">
        <f t="shared" ca="1" si="13"/>
        <v>0</v>
      </c>
      <c r="Z42" s="143">
        <f t="shared" ca="1" si="13"/>
        <v>0</v>
      </c>
      <c r="AA42" s="143">
        <f t="shared" ca="1" si="13"/>
        <v>0</v>
      </c>
      <c r="AB42" s="143">
        <f t="shared" ca="1" si="13"/>
        <v>0</v>
      </c>
      <c r="AC42" s="143">
        <f t="shared" ca="1" si="13"/>
        <v>0</v>
      </c>
      <c r="AD42" s="143">
        <f t="shared" ca="1" si="13"/>
        <v>0</v>
      </c>
      <c r="AE42" s="143">
        <f t="shared" ca="1" si="13"/>
        <v>0</v>
      </c>
      <c r="AF42" s="143">
        <f t="shared" ca="1" si="13"/>
        <v>0</v>
      </c>
      <c r="AG42" s="143">
        <f t="shared" ca="1" si="13"/>
        <v>0</v>
      </c>
      <c r="AH42" s="143">
        <f t="shared" ca="1" si="13"/>
        <v>0</v>
      </c>
      <c r="AI42" s="143">
        <f t="shared" ca="1" si="13"/>
        <v>0</v>
      </c>
      <c r="AJ42" s="143">
        <f t="shared" ca="1" si="13"/>
        <v>0</v>
      </c>
      <c r="AK42" s="143">
        <f t="shared" ca="1" si="13"/>
        <v>0</v>
      </c>
      <c r="AL42" s="143">
        <f t="shared" ca="1" si="13"/>
        <v>0</v>
      </c>
      <c r="AM42" s="143">
        <f t="shared" ca="1" si="13"/>
        <v>0</v>
      </c>
      <c r="AN42" s="143">
        <f t="shared" ca="1" si="13"/>
        <v>0</v>
      </c>
      <c r="AO42" s="143">
        <f t="shared" ca="1" si="13"/>
        <v>0</v>
      </c>
      <c r="AP42" s="143">
        <f t="shared" ca="1" si="13"/>
        <v>0</v>
      </c>
      <c r="AQ42" s="143">
        <f t="shared" ca="1" si="13"/>
        <v>0</v>
      </c>
      <c r="AR42" s="143">
        <f t="shared" ca="1" si="13"/>
        <v>0</v>
      </c>
      <c r="AS42" s="143">
        <f t="shared" ca="1" si="13"/>
        <v>0</v>
      </c>
      <c r="AT42" s="143">
        <f t="shared" ca="1" si="13"/>
        <v>0</v>
      </c>
      <c r="AU42" s="143">
        <f t="shared" ca="1" si="13"/>
        <v>0</v>
      </c>
      <c r="AV42" s="143">
        <f t="shared" ca="1" si="13"/>
        <v>0</v>
      </c>
      <c r="AW42" s="143">
        <f t="shared" ca="1" si="13"/>
        <v>0</v>
      </c>
      <c r="AX42" s="143">
        <f t="shared" ca="1" si="13"/>
        <v>0</v>
      </c>
      <c r="AY42" s="143">
        <f t="shared" ca="1" si="13"/>
        <v>0</v>
      </c>
      <c r="AZ42" s="143">
        <f t="shared" ca="1" si="13"/>
        <v>0</v>
      </c>
      <c r="BA42" s="143">
        <f t="shared" ca="1" si="13"/>
        <v>0</v>
      </c>
      <c r="BB42" s="143">
        <f t="shared" ca="1" si="13"/>
        <v>0</v>
      </c>
      <c r="BC42" s="143">
        <f t="shared" ca="1" si="13"/>
        <v>0</v>
      </c>
      <c r="BD42" s="143">
        <f t="shared" ca="1" si="13"/>
        <v>0</v>
      </c>
      <c r="BE42" s="143">
        <f t="shared" ca="1" si="13"/>
        <v>0</v>
      </c>
      <c r="BF42" s="143">
        <f t="shared" ca="1" si="13"/>
        <v>0</v>
      </c>
      <c r="BG42" s="143">
        <f t="shared" ca="1" si="13"/>
        <v>0</v>
      </c>
      <c r="BH42" s="143">
        <f t="shared" ca="1" si="13"/>
        <v>0</v>
      </c>
      <c r="BI42" s="143">
        <f t="shared" ca="1" si="13"/>
        <v>0</v>
      </c>
      <c r="BJ42" s="143">
        <f t="shared" ca="1" si="13"/>
        <v>0</v>
      </c>
      <c r="BK42" s="143">
        <f t="shared" ca="1" si="13"/>
        <v>0</v>
      </c>
      <c r="BL42" s="143">
        <f t="shared" ca="1" si="13"/>
        <v>0</v>
      </c>
      <c r="BM42" s="143">
        <f t="shared" ca="1" si="13"/>
        <v>0</v>
      </c>
      <c r="BN42" s="143">
        <f t="shared" ca="1" si="13"/>
        <v>0</v>
      </c>
      <c r="BO42" s="143">
        <f t="shared" ca="1" si="13"/>
        <v>0</v>
      </c>
      <c r="BP42" s="143">
        <f t="shared" ca="1" si="13"/>
        <v>0</v>
      </c>
      <c r="BQ42" s="143">
        <f t="shared" ca="1" si="13"/>
        <v>0</v>
      </c>
      <c r="BR42" s="143">
        <f t="shared" ca="1" si="13"/>
        <v>0</v>
      </c>
      <c r="BS42" s="143">
        <f t="shared" ref="BS42:CF42" ca="1" si="14">(BR42+BS41)*BS97</f>
        <v>0</v>
      </c>
      <c r="BT42" s="143">
        <f t="shared" ca="1" si="14"/>
        <v>0</v>
      </c>
      <c r="BU42" s="143">
        <f t="shared" ca="1" si="14"/>
        <v>0</v>
      </c>
      <c r="BV42" s="143">
        <f t="shared" ca="1" si="14"/>
        <v>0</v>
      </c>
      <c r="BW42" s="143">
        <f t="shared" ca="1" si="14"/>
        <v>0</v>
      </c>
      <c r="BX42" s="143">
        <f t="shared" ca="1" si="14"/>
        <v>0</v>
      </c>
      <c r="BY42" s="143">
        <f t="shared" ca="1" si="14"/>
        <v>0</v>
      </c>
      <c r="BZ42" s="143">
        <f t="shared" ca="1" si="14"/>
        <v>0</v>
      </c>
      <c r="CA42" s="143">
        <f t="shared" ca="1" si="14"/>
        <v>0</v>
      </c>
      <c r="CB42" s="143">
        <f t="shared" ca="1" si="14"/>
        <v>0</v>
      </c>
      <c r="CC42" s="143">
        <f t="shared" ca="1" si="14"/>
        <v>0</v>
      </c>
      <c r="CD42" s="143">
        <f t="shared" ca="1" si="14"/>
        <v>0</v>
      </c>
      <c r="CE42" s="143">
        <f t="shared" ca="1" si="14"/>
        <v>0</v>
      </c>
      <c r="CF42" s="143">
        <f t="shared" ca="1" si="14"/>
        <v>0</v>
      </c>
    </row>
    <row r="43" spans="1:84" ht="5.25" customHeight="1">
      <c r="B43" s="50"/>
      <c r="C43" s="26"/>
      <c r="D43" s="145"/>
      <c r="E43" s="146"/>
      <c r="F43" s="146"/>
      <c r="G43" s="146"/>
      <c r="H43" s="146"/>
      <c r="I43" s="146"/>
      <c r="J43" s="146"/>
      <c r="K43" s="146"/>
      <c r="L43" s="146"/>
      <c r="M43" s="146"/>
      <c r="N43" s="146"/>
      <c r="O43" s="146"/>
      <c r="P43" s="146"/>
      <c r="Q43" s="146"/>
      <c r="R43" s="146"/>
      <c r="S43" s="146"/>
      <c r="T43" s="146"/>
      <c r="U43" s="146"/>
      <c r="V43" s="146"/>
      <c r="W43" s="146"/>
      <c r="X43" s="146"/>
      <c r="Y43" s="146"/>
      <c r="Z43" s="146"/>
      <c r="AA43" s="146"/>
      <c r="AB43" s="146"/>
      <c r="AC43" s="146"/>
      <c r="AD43" s="146"/>
      <c r="AE43" s="146"/>
      <c r="AF43" s="146"/>
      <c r="AG43" s="146"/>
      <c r="AH43" s="146"/>
      <c r="AI43" s="146"/>
      <c r="AJ43" s="146"/>
      <c r="AK43" s="146"/>
      <c r="AL43" s="146"/>
      <c r="AM43" s="146"/>
      <c r="AN43" s="146"/>
      <c r="AO43" s="146"/>
      <c r="AP43" s="146"/>
      <c r="AQ43" s="146"/>
      <c r="AR43" s="146"/>
      <c r="AS43" s="146"/>
      <c r="AT43" s="146"/>
      <c r="AU43" s="146"/>
      <c r="AV43" s="146"/>
      <c r="AW43" s="146"/>
      <c r="AX43" s="146"/>
      <c r="AY43" s="146"/>
      <c r="AZ43" s="146"/>
      <c r="BA43" s="146"/>
      <c r="BB43" s="146"/>
      <c r="BC43" s="146"/>
      <c r="BD43" s="146"/>
      <c r="BE43" s="146"/>
      <c r="BF43" s="146"/>
      <c r="BG43" s="146"/>
      <c r="BH43" s="146"/>
      <c r="BI43" s="146"/>
      <c r="BJ43" s="146"/>
      <c r="BK43" s="146"/>
      <c r="BL43" s="146"/>
      <c r="BM43" s="146"/>
      <c r="BN43" s="146"/>
      <c r="BO43" s="146"/>
      <c r="BP43" s="146"/>
      <c r="BQ43" s="146"/>
      <c r="BR43" s="146"/>
      <c r="BS43" s="146"/>
      <c r="BT43" s="146"/>
      <c r="BU43" s="146"/>
      <c r="BV43" s="146"/>
      <c r="BW43" s="146"/>
      <c r="BX43" s="146"/>
      <c r="BY43" s="146"/>
      <c r="BZ43" s="146"/>
      <c r="CA43" s="146"/>
      <c r="CB43" s="146"/>
      <c r="CC43" s="146"/>
      <c r="CD43" s="146"/>
      <c r="CE43" s="146"/>
      <c r="CF43" s="146"/>
    </row>
    <row r="44" spans="1:84" ht="15" customHeight="1">
      <c r="A44" s="48"/>
      <c r="B44" s="137" t="s">
        <v>686</v>
      </c>
      <c r="C44" s="126"/>
      <c r="D44" s="136"/>
      <c r="E44" s="143"/>
      <c r="F44" s="143"/>
      <c r="G44" s="143"/>
      <c r="H44" s="143"/>
      <c r="I44" s="143"/>
      <c r="J44" s="143"/>
      <c r="K44" s="143"/>
      <c r="L44" s="143"/>
      <c r="M44" s="143"/>
      <c r="N44" s="143"/>
      <c r="O44" s="143"/>
      <c r="P44" s="143"/>
      <c r="Q44" s="143"/>
      <c r="R44" s="143"/>
      <c r="S44" s="143"/>
      <c r="T44" s="143"/>
      <c r="U44" s="143"/>
      <c r="V44" s="143"/>
      <c r="W44" s="143"/>
      <c r="X44" s="143"/>
      <c r="Y44" s="143"/>
      <c r="Z44" s="143"/>
      <c r="AA44" s="143"/>
      <c r="AB44" s="143"/>
      <c r="AC44" s="143"/>
      <c r="AD44" s="143"/>
      <c r="AE44" s="143"/>
      <c r="AF44" s="143"/>
      <c r="AG44" s="143"/>
      <c r="AH44" s="143"/>
      <c r="AI44" s="143"/>
      <c r="AJ44" s="143"/>
      <c r="AK44" s="143"/>
      <c r="AL44" s="143"/>
      <c r="AM44" s="143"/>
      <c r="AN44" s="143"/>
      <c r="AO44" s="143"/>
      <c r="AP44" s="143"/>
      <c r="AQ44" s="143"/>
      <c r="AR44" s="143"/>
      <c r="AS44" s="143"/>
      <c r="AT44" s="143"/>
      <c r="AU44" s="143"/>
      <c r="AV44" s="143"/>
      <c r="AW44" s="143"/>
      <c r="AX44" s="143"/>
      <c r="AY44" s="143"/>
      <c r="AZ44" s="143"/>
      <c r="BA44" s="143"/>
      <c r="BB44" s="143"/>
      <c r="BC44" s="143"/>
      <c r="BD44" s="143"/>
      <c r="BE44" s="143"/>
      <c r="BF44" s="143"/>
      <c r="BG44" s="143"/>
      <c r="BH44" s="143"/>
      <c r="BI44" s="143"/>
      <c r="BJ44" s="143"/>
      <c r="BK44" s="143"/>
      <c r="BL44" s="143"/>
      <c r="BM44" s="143"/>
      <c r="BN44" s="143"/>
      <c r="BO44" s="143"/>
      <c r="BP44" s="143"/>
      <c r="BQ44" s="143"/>
      <c r="BR44" s="143"/>
      <c r="BS44" s="143"/>
      <c r="BT44" s="143"/>
      <c r="BU44" s="143"/>
      <c r="BV44" s="143"/>
      <c r="BW44" s="143"/>
      <c r="BX44" s="143"/>
      <c r="BY44" s="143"/>
      <c r="BZ44" s="143"/>
      <c r="CA44" s="143"/>
      <c r="CB44" s="143"/>
      <c r="CC44" s="143"/>
      <c r="CD44" s="143"/>
      <c r="CE44" s="143"/>
      <c r="CF44" s="143"/>
    </row>
    <row r="45" spans="1:84" ht="15" customHeight="1">
      <c r="A45" s="48"/>
      <c r="B45" s="125" t="s">
        <v>687</v>
      </c>
      <c r="C45" s="126" t="s">
        <v>430</v>
      </c>
      <c r="D45" s="136">
        <f ca="1">SUM(E45:CF45)</f>
        <v>0</v>
      </c>
      <c r="E45" s="143">
        <f t="shared" ref="E45:BP45" ca="1" si="15">E33*E97</f>
        <v>0</v>
      </c>
      <c r="F45" s="143">
        <f t="shared" ca="1" si="15"/>
        <v>0</v>
      </c>
      <c r="G45" s="143">
        <f t="shared" ca="1" si="15"/>
        <v>0</v>
      </c>
      <c r="H45" s="143">
        <f t="shared" ca="1" si="15"/>
        <v>0</v>
      </c>
      <c r="I45" s="143">
        <f t="shared" ca="1" si="15"/>
        <v>0</v>
      </c>
      <c r="J45" s="143">
        <f t="shared" ca="1" si="15"/>
        <v>0</v>
      </c>
      <c r="K45" s="143">
        <f t="shared" ca="1" si="15"/>
        <v>0</v>
      </c>
      <c r="L45" s="143">
        <f t="shared" ca="1" si="15"/>
        <v>0</v>
      </c>
      <c r="M45" s="143">
        <f t="shared" ca="1" si="15"/>
        <v>0</v>
      </c>
      <c r="N45" s="143">
        <f t="shared" ca="1" si="15"/>
        <v>0</v>
      </c>
      <c r="O45" s="143">
        <f t="shared" ca="1" si="15"/>
        <v>0</v>
      </c>
      <c r="P45" s="143">
        <f t="shared" ca="1" si="15"/>
        <v>0</v>
      </c>
      <c r="Q45" s="143">
        <f t="shared" ca="1" si="15"/>
        <v>0</v>
      </c>
      <c r="R45" s="143">
        <f t="shared" ca="1" si="15"/>
        <v>0</v>
      </c>
      <c r="S45" s="143">
        <f t="shared" ca="1" si="15"/>
        <v>0</v>
      </c>
      <c r="T45" s="143">
        <f t="shared" ca="1" si="15"/>
        <v>0</v>
      </c>
      <c r="U45" s="143">
        <f t="shared" ca="1" si="15"/>
        <v>0</v>
      </c>
      <c r="V45" s="143">
        <f t="shared" ca="1" si="15"/>
        <v>0</v>
      </c>
      <c r="W45" s="143">
        <f t="shared" ca="1" si="15"/>
        <v>0</v>
      </c>
      <c r="X45" s="143">
        <f t="shared" ca="1" si="15"/>
        <v>0</v>
      </c>
      <c r="Y45" s="143">
        <f t="shared" ca="1" si="15"/>
        <v>0</v>
      </c>
      <c r="Z45" s="143">
        <f t="shared" ca="1" si="15"/>
        <v>0</v>
      </c>
      <c r="AA45" s="143">
        <f t="shared" ca="1" si="15"/>
        <v>0</v>
      </c>
      <c r="AB45" s="143">
        <f t="shared" ca="1" si="15"/>
        <v>0</v>
      </c>
      <c r="AC45" s="143">
        <f t="shared" ca="1" si="15"/>
        <v>0</v>
      </c>
      <c r="AD45" s="143">
        <f t="shared" ca="1" si="15"/>
        <v>0</v>
      </c>
      <c r="AE45" s="143">
        <f t="shared" ca="1" si="15"/>
        <v>0</v>
      </c>
      <c r="AF45" s="143">
        <f t="shared" ca="1" si="15"/>
        <v>0</v>
      </c>
      <c r="AG45" s="143">
        <f t="shared" ca="1" si="15"/>
        <v>0</v>
      </c>
      <c r="AH45" s="143">
        <f t="shared" ca="1" si="15"/>
        <v>0</v>
      </c>
      <c r="AI45" s="143">
        <f t="shared" ca="1" si="15"/>
        <v>0</v>
      </c>
      <c r="AJ45" s="143">
        <f t="shared" ca="1" si="15"/>
        <v>0</v>
      </c>
      <c r="AK45" s="143">
        <f t="shared" ca="1" si="15"/>
        <v>0</v>
      </c>
      <c r="AL45" s="143">
        <f t="shared" ca="1" si="15"/>
        <v>0</v>
      </c>
      <c r="AM45" s="143">
        <f t="shared" ca="1" si="15"/>
        <v>0</v>
      </c>
      <c r="AN45" s="143">
        <f t="shared" ca="1" si="15"/>
        <v>0</v>
      </c>
      <c r="AO45" s="143">
        <f t="shared" ca="1" si="15"/>
        <v>0</v>
      </c>
      <c r="AP45" s="143">
        <f t="shared" ca="1" si="15"/>
        <v>0</v>
      </c>
      <c r="AQ45" s="143">
        <f t="shared" ca="1" si="15"/>
        <v>0</v>
      </c>
      <c r="AR45" s="143">
        <f t="shared" ca="1" si="15"/>
        <v>0</v>
      </c>
      <c r="AS45" s="143">
        <f t="shared" ca="1" si="15"/>
        <v>0</v>
      </c>
      <c r="AT45" s="143">
        <f t="shared" ca="1" si="15"/>
        <v>0</v>
      </c>
      <c r="AU45" s="143">
        <f t="shared" ca="1" si="15"/>
        <v>0</v>
      </c>
      <c r="AV45" s="143">
        <f t="shared" ca="1" si="15"/>
        <v>0</v>
      </c>
      <c r="AW45" s="143">
        <f t="shared" ca="1" si="15"/>
        <v>0</v>
      </c>
      <c r="AX45" s="143">
        <f t="shared" ca="1" si="15"/>
        <v>0</v>
      </c>
      <c r="AY45" s="143">
        <f t="shared" ca="1" si="15"/>
        <v>0</v>
      </c>
      <c r="AZ45" s="143">
        <f t="shared" ca="1" si="15"/>
        <v>0</v>
      </c>
      <c r="BA45" s="143">
        <f t="shared" ca="1" si="15"/>
        <v>0</v>
      </c>
      <c r="BB45" s="143">
        <f t="shared" ca="1" si="15"/>
        <v>0</v>
      </c>
      <c r="BC45" s="143">
        <f t="shared" ca="1" si="15"/>
        <v>0</v>
      </c>
      <c r="BD45" s="143">
        <f t="shared" ca="1" si="15"/>
        <v>0</v>
      </c>
      <c r="BE45" s="143">
        <f t="shared" ca="1" si="15"/>
        <v>0</v>
      </c>
      <c r="BF45" s="143">
        <f t="shared" ca="1" si="15"/>
        <v>0</v>
      </c>
      <c r="BG45" s="143">
        <f t="shared" ca="1" si="15"/>
        <v>0</v>
      </c>
      <c r="BH45" s="143">
        <f t="shared" ca="1" si="15"/>
        <v>0</v>
      </c>
      <c r="BI45" s="143">
        <f t="shared" ca="1" si="15"/>
        <v>0</v>
      </c>
      <c r="BJ45" s="143">
        <f t="shared" ca="1" si="15"/>
        <v>0</v>
      </c>
      <c r="BK45" s="143">
        <f t="shared" ca="1" si="15"/>
        <v>0</v>
      </c>
      <c r="BL45" s="143">
        <f t="shared" ca="1" si="15"/>
        <v>0</v>
      </c>
      <c r="BM45" s="143">
        <f t="shared" ca="1" si="15"/>
        <v>0</v>
      </c>
      <c r="BN45" s="143">
        <f t="shared" ca="1" si="15"/>
        <v>0</v>
      </c>
      <c r="BO45" s="143">
        <f t="shared" ca="1" si="15"/>
        <v>0</v>
      </c>
      <c r="BP45" s="143">
        <f t="shared" ca="1" si="15"/>
        <v>0</v>
      </c>
      <c r="BQ45" s="143">
        <f t="shared" ref="BQ45:CF45" ca="1" si="16">BQ33*BQ97</f>
        <v>0</v>
      </c>
      <c r="BR45" s="143">
        <f t="shared" ca="1" si="16"/>
        <v>0</v>
      </c>
      <c r="BS45" s="143">
        <f t="shared" ca="1" si="16"/>
        <v>0</v>
      </c>
      <c r="BT45" s="143">
        <f t="shared" ca="1" si="16"/>
        <v>0</v>
      </c>
      <c r="BU45" s="143">
        <f t="shared" ca="1" si="16"/>
        <v>0</v>
      </c>
      <c r="BV45" s="143">
        <f t="shared" ca="1" si="16"/>
        <v>0</v>
      </c>
      <c r="BW45" s="143">
        <f t="shared" ca="1" si="16"/>
        <v>0</v>
      </c>
      <c r="BX45" s="143">
        <f t="shared" ca="1" si="16"/>
        <v>0</v>
      </c>
      <c r="BY45" s="143">
        <f t="shared" ca="1" si="16"/>
        <v>0</v>
      </c>
      <c r="BZ45" s="143">
        <f t="shared" ca="1" si="16"/>
        <v>0</v>
      </c>
      <c r="CA45" s="143">
        <f t="shared" ca="1" si="16"/>
        <v>0</v>
      </c>
      <c r="CB45" s="143">
        <f t="shared" ca="1" si="16"/>
        <v>0</v>
      </c>
      <c r="CC45" s="143">
        <f t="shared" ca="1" si="16"/>
        <v>0</v>
      </c>
      <c r="CD45" s="143">
        <f t="shared" ca="1" si="16"/>
        <v>0</v>
      </c>
      <c r="CE45" s="143">
        <f t="shared" ca="1" si="16"/>
        <v>0</v>
      </c>
      <c r="CF45" s="143">
        <f t="shared" ca="1" si="16"/>
        <v>0</v>
      </c>
    </row>
    <row r="46" spans="1:84" ht="15" customHeight="1">
      <c r="A46" s="48"/>
      <c r="B46" s="125" t="s">
        <v>688</v>
      </c>
      <c r="C46" s="126" t="s">
        <v>430</v>
      </c>
      <c r="D46" s="136">
        <f ca="1">SUM(E46:CF46)</f>
        <v>1544837.4312370438</v>
      </c>
      <c r="E46" s="143">
        <f ca="1">ИД!I135*ИД!I121</f>
        <v>0</v>
      </c>
      <c r="F46" s="143">
        <f ca="1">ИД!J135*ИД!J121</f>
        <v>0</v>
      </c>
      <c r="G46" s="143">
        <f ca="1">ИД!K135*ИД!K121</f>
        <v>97912.917985868335</v>
      </c>
      <c r="H46" s="143">
        <f ca="1">ИД!L135*ИД!L121</f>
        <v>180865.56415639693</v>
      </c>
      <c r="I46" s="143">
        <f ca="1">ИД!M135*ИД!M121</f>
        <v>180865.56415639693</v>
      </c>
      <c r="J46" s="143">
        <f ca="1">ИД!N135*ИД!N121</f>
        <v>180865.56415639693</v>
      </c>
      <c r="K46" s="143">
        <f ca="1">ИД!O135*ИД!O121</f>
        <v>180865.56415639693</v>
      </c>
      <c r="L46" s="143">
        <f ca="1">ИД!P135*ИД!P121</f>
        <v>180865.56415639693</v>
      </c>
      <c r="M46" s="143">
        <f ca="1">ИД!Q135*ИД!Q121</f>
        <v>180865.56415639693</v>
      </c>
      <c r="N46" s="143">
        <f ca="1">ИД!R135*ИД!R121</f>
        <v>180865.56415639693</v>
      </c>
      <c r="O46" s="143">
        <f ca="1">ИД!S135*ИД!S121</f>
        <v>180865.56415639693</v>
      </c>
      <c r="P46" s="143">
        <f ca="1">ИД!T135*ИД!T121</f>
        <v>0</v>
      </c>
      <c r="Q46" s="143">
        <f ca="1">ИД!U135*ИД!U121</f>
        <v>0</v>
      </c>
      <c r="R46" s="143">
        <f ca="1">ИД!V135*ИД!V121</f>
        <v>0</v>
      </c>
      <c r="S46" s="143">
        <f ca="1">ИД!W135*ИД!W121</f>
        <v>0</v>
      </c>
      <c r="T46" s="143">
        <f ca="1">ИД!X135*ИД!X121</f>
        <v>0</v>
      </c>
      <c r="U46" s="143">
        <f ca="1">ИД!Y135*ИД!Y121</f>
        <v>0</v>
      </c>
      <c r="V46" s="143">
        <f ca="1">ИД!Z135*ИД!Z121</f>
        <v>0</v>
      </c>
      <c r="W46" s="143">
        <f ca="1">ИД!AA135*ИД!AA121</f>
        <v>0</v>
      </c>
      <c r="X46" s="143">
        <f ca="1">ИД!AB135*ИД!AB121</f>
        <v>0</v>
      </c>
      <c r="Y46" s="143">
        <f ca="1">ИД!AC135*ИД!AC121</f>
        <v>0</v>
      </c>
      <c r="Z46" s="143">
        <f ca="1">ИД!AD135*ИД!AD121</f>
        <v>0</v>
      </c>
      <c r="AA46" s="143">
        <f ca="1">ИД!AE135*ИД!AE121</f>
        <v>0</v>
      </c>
      <c r="AB46" s="143">
        <f ca="1">ИД!AF135*ИД!AF121</f>
        <v>0</v>
      </c>
      <c r="AC46" s="143">
        <f ca="1">ИД!AG135*ИД!AG121</f>
        <v>0</v>
      </c>
      <c r="AD46" s="143">
        <f ca="1">ИД!AH135*ИД!AH121</f>
        <v>0</v>
      </c>
      <c r="AE46" s="143">
        <f ca="1">ИД!AI135*ИД!AI121</f>
        <v>0</v>
      </c>
      <c r="AF46" s="143">
        <f ca="1">ИД!AJ135*ИД!AJ121</f>
        <v>0</v>
      </c>
      <c r="AG46" s="143">
        <f ca="1">ИД!AK135*ИД!AK121</f>
        <v>0</v>
      </c>
      <c r="AH46" s="143">
        <f ca="1">ИД!AL135*ИД!AL121</f>
        <v>0</v>
      </c>
      <c r="AI46" s="143">
        <f ca="1">ИД!AM135*ИД!AM121</f>
        <v>0</v>
      </c>
      <c r="AJ46" s="143">
        <f ca="1">ИД!AN135*ИД!AN121</f>
        <v>0</v>
      </c>
      <c r="AK46" s="143">
        <f ca="1">ИД!AO135*ИД!AO121</f>
        <v>0</v>
      </c>
      <c r="AL46" s="143">
        <f ca="1">ИД!AP135*ИД!AP121</f>
        <v>0</v>
      </c>
      <c r="AM46" s="143">
        <f ca="1">ИД!AQ135*ИД!AQ121</f>
        <v>0</v>
      </c>
      <c r="AN46" s="143">
        <f ca="1">ИД!AR135*ИД!AR121</f>
        <v>0</v>
      </c>
      <c r="AO46" s="143">
        <f ca="1">ИД!AS135*ИД!AS121</f>
        <v>0</v>
      </c>
      <c r="AP46" s="143">
        <f ca="1">ИД!AT135*ИД!AT121</f>
        <v>0</v>
      </c>
      <c r="AQ46" s="143">
        <f ca="1">ИД!AU135*ИД!AU121</f>
        <v>0</v>
      </c>
      <c r="AR46" s="143">
        <f ca="1">ИД!AV135*ИД!AV121</f>
        <v>0</v>
      </c>
      <c r="AS46" s="143">
        <f ca="1">ИД!AW135*ИД!AW121</f>
        <v>0</v>
      </c>
      <c r="AT46" s="143">
        <f ca="1">ИД!AX135*ИД!AX121</f>
        <v>0</v>
      </c>
      <c r="AU46" s="143">
        <f ca="1">ИД!AY135*ИД!AY121</f>
        <v>0</v>
      </c>
      <c r="AV46" s="143">
        <f ca="1">ИД!AZ135*ИД!AZ121</f>
        <v>0</v>
      </c>
      <c r="AW46" s="143">
        <f ca="1">ИД!BA135*ИД!BA121</f>
        <v>0</v>
      </c>
      <c r="AX46" s="143">
        <f ca="1">ИД!BB135*ИД!BB121</f>
        <v>0</v>
      </c>
      <c r="AY46" s="143">
        <f ca="1">ИД!BC135*ИД!BC121</f>
        <v>0</v>
      </c>
      <c r="AZ46" s="143">
        <f ca="1">ИД!BD135*ИД!BD121</f>
        <v>0</v>
      </c>
      <c r="BA46" s="143">
        <f ca="1">ИД!BE135*ИД!BE121</f>
        <v>0</v>
      </c>
      <c r="BB46" s="143">
        <f ca="1">ИД!BF135*ИД!BF121</f>
        <v>0</v>
      </c>
      <c r="BC46" s="143">
        <f ca="1">ИД!BG135*ИД!BG121</f>
        <v>0</v>
      </c>
      <c r="BD46" s="143">
        <f ca="1">ИД!BH135*ИД!BH121</f>
        <v>0</v>
      </c>
      <c r="BE46" s="143">
        <f ca="1">ИД!BI135*ИД!BI121</f>
        <v>0</v>
      </c>
      <c r="BF46" s="143">
        <f ca="1">ИД!BJ135*ИД!BJ121</f>
        <v>0</v>
      </c>
      <c r="BG46" s="143">
        <f ca="1">ИД!BK135*ИД!BK121</f>
        <v>0</v>
      </c>
      <c r="BH46" s="143">
        <f ca="1">ИД!BL135*ИД!BL121</f>
        <v>0</v>
      </c>
      <c r="BI46" s="143">
        <f ca="1">ИД!BM135*ИД!BM121</f>
        <v>0</v>
      </c>
      <c r="BJ46" s="143">
        <f ca="1">ИД!BN135*ИД!BN121</f>
        <v>0</v>
      </c>
      <c r="BK46" s="143">
        <f ca="1">ИД!BO135*ИД!BO121</f>
        <v>0</v>
      </c>
      <c r="BL46" s="143">
        <f ca="1">ИД!BP135*ИД!BP121</f>
        <v>0</v>
      </c>
      <c r="BM46" s="143">
        <f ca="1">ИД!BQ135*ИД!BQ121</f>
        <v>0</v>
      </c>
      <c r="BN46" s="143">
        <f ca="1">ИД!BR135*ИД!BR121</f>
        <v>0</v>
      </c>
      <c r="BO46" s="143">
        <f ca="1">ИД!BS135*ИД!BS121</f>
        <v>0</v>
      </c>
      <c r="BP46" s="143">
        <f ca="1">ИД!BT135*ИД!BT121</f>
        <v>0</v>
      </c>
      <c r="BQ46" s="143">
        <f ca="1">ИД!BU135*ИД!BU121</f>
        <v>0</v>
      </c>
      <c r="BR46" s="143">
        <f ca="1">ИД!BV135*ИД!BV121</f>
        <v>0</v>
      </c>
      <c r="BS46" s="143">
        <f ca="1">ИД!BW135*ИД!BW121</f>
        <v>0</v>
      </c>
      <c r="BT46" s="143">
        <f ca="1">ИД!BX135*ИД!BX121</f>
        <v>0</v>
      </c>
      <c r="BU46" s="143">
        <f ca="1">ИД!BY135*ИД!BY121</f>
        <v>0</v>
      </c>
      <c r="BV46" s="143">
        <f ca="1">ИД!BZ135*ИД!BZ121</f>
        <v>0</v>
      </c>
      <c r="BW46" s="143">
        <f ca="1">ИД!CA135*ИД!CA121</f>
        <v>0</v>
      </c>
      <c r="BX46" s="143">
        <f ca="1">ИД!CB135*ИД!CB121</f>
        <v>0</v>
      </c>
      <c r="BY46" s="143">
        <f ca="1">ИД!CC135*ИД!CC121</f>
        <v>0</v>
      </c>
      <c r="BZ46" s="143">
        <f ca="1">ИД!CD135*ИД!CD121</f>
        <v>0</v>
      </c>
      <c r="CA46" s="143">
        <f ca="1">ИД!CE135*ИД!CE121</f>
        <v>0</v>
      </c>
      <c r="CB46" s="143">
        <f ca="1">ИД!CF135*ИД!CF121</f>
        <v>0</v>
      </c>
      <c r="CC46" s="143">
        <f ca="1">ИД!CG135*ИД!CG121</f>
        <v>0</v>
      </c>
      <c r="CD46" s="143">
        <f ca="1">ИД!CH135*ИД!CH121</f>
        <v>0</v>
      </c>
      <c r="CE46" s="143">
        <f ca="1">ИД!CI135*ИД!CI121</f>
        <v>0</v>
      </c>
      <c r="CF46" s="143">
        <f ca="1">ИД!CJ135*ИД!CJ121</f>
        <v>0</v>
      </c>
    </row>
    <row r="47" spans="1:84" ht="15" customHeight="1">
      <c r="A47" s="48"/>
      <c r="B47" s="125" t="s">
        <v>689</v>
      </c>
      <c r="C47" s="126" t="s">
        <v>430</v>
      </c>
      <c r="D47" s="136">
        <f ca="1">SUM(E47:CF47)</f>
        <v>-1676937.431237044</v>
      </c>
      <c r="E47" s="143">
        <f ca="1">E27-IF($A$19="Прямой",E19,0)-E41-E45-E46</f>
        <v>0</v>
      </c>
      <c r="F47" s="143">
        <f t="shared" ref="F47:BQ47" ca="1" si="17">F27-IF($A$19="Прямой",F19,0)-F41-F45-F46</f>
        <v>0</v>
      </c>
      <c r="G47" s="143">
        <f t="shared" ca="1" si="17"/>
        <v>-102648.65569078637</v>
      </c>
      <c r="H47" s="143">
        <f t="shared" ca="1" si="17"/>
        <v>-202785.56415639693</v>
      </c>
      <c r="I47" s="143">
        <f t="shared" ca="1" si="17"/>
        <v>-207285.56415639693</v>
      </c>
      <c r="J47" s="143">
        <f t="shared" ca="1" si="17"/>
        <v>-207285.56415639693</v>
      </c>
      <c r="K47" s="143">
        <f t="shared" ca="1" si="17"/>
        <v>-207285.56415639693</v>
      </c>
      <c r="L47" s="143">
        <f t="shared" ca="1" si="17"/>
        <v>-207049.82645147888</v>
      </c>
      <c r="M47" s="143">
        <f t="shared" ca="1" si="17"/>
        <v>-180865.56415639693</v>
      </c>
      <c r="N47" s="143">
        <f t="shared" ca="1" si="17"/>
        <v>-180865.56415639693</v>
      </c>
      <c r="O47" s="143">
        <f t="shared" ca="1" si="17"/>
        <v>-180865.56415639693</v>
      </c>
      <c r="P47" s="143">
        <f t="shared" ca="1" si="17"/>
        <v>0</v>
      </c>
      <c r="Q47" s="143">
        <f t="shared" ca="1" si="17"/>
        <v>0</v>
      </c>
      <c r="R47" s="143">
        <f t="shared" ca="1" si="17"/>
        <v>0</v>
      </c>
      <c r="S47" s="143">
        <f t="shared" ca="1" si="17"/>
        <v>0</v>
      </c>
      <c r="T47" s="143">
        <f t="shared" ca="1" si="17"/>
        <v>0</v>
      </c>
      <c r="U47" s="143">
        <f t="shared" ca="1" si="17"/>
        <v>0</v>
      </c>
      <c r="V47" s="143">
        <f t="shared" ca="1" si="17"/>
        <v>0</v>
      </c>
      <c r="W47" s="143">
        <f t="shared" ca="1" si="17"/>
        <v>0</v>
      </c>
      <c r="X47" s="143">
        <f t="shared" ca="1" si="17"/>
        <v>0</v>
      </c>
      <c r="Y47" s="143">
        <f t="shared" ca="1" si="17"/>
        <v>0</v>
      </c>
      <c r="Z47" s="143">
        <f t="shared" ca="1" si="17"/>
        <v>0</v>
      </c>
      <c r="AA47" s="143">
        <f t="shared" ca="1" si="17"/>
        <v>0</v>
      </c>
      <c r="AB47" s="143">
        <f t="shared" ca="1" si="17"/>
        <v>0</v>
      </c>
      <c r="AC47" s="143">
        <f t="shared" ca="1" si="17"/>
        <v>0</v>
      </c>
      <c r="AD47" s="143">
        <f t="shared" ca="1" si="17"/>
        <v>0</v>
      </c>
      <c r="AE47" s="143">
        <f t="shared" ca="1" si="17"/>
        <v>0</v>
      </c>
      <c r="AF47" s="143">
        <f t="shared" ca="1" si="17"/>
        <v>0</v>
      </c>
      <c r="AG47" s="143">
        <f t="shared" ca="1" si="17"/>
        <v>0</v>
      </c>
      <c r="AH47" s="143">
        <f t="shared" ca="1" si="17"/>
        <v>0</v>
      </c>
      <c r="AI47" s="143">
        <f t="shared" ca="1" si="17"/>
        <v>0</v>
      </c>
      <c r="AJ47" s="143">
        <f t="shared" ca="1" si="17"/>
        <v>0</v>
      </c>
      <c r="AK47" s="143">
        <f t="shared" ca="1" si="17"/>
        <v>0</v>
      </c>
      <c r="AL47" s="143">
        <f t="shared" ca="1" si="17"/>
        <v>0</v>
      </c>
      <c r="AM47" s="143">
        <f t="shared" ca="1" si="17"/>
        <v>0</v>
      </c>
      <c r="AN47" s="143">
        <f t="shared" ca="1" si="17"/>
        <v>0</v>
      </c>
      <c r="AO47" s="143">
        <f t="shared" ca="1" si="17"/>
        <v>0</v>
      </c>
      <c r="AP47" s="143">
        <f t="shared" ca="1" si="17"/>
        <v>0</v>
      </c>
      <c r="AQ47" s="143">
        <f t="shared" ca="1" si="17"/>
        <v>0</v>
      </c>
      <c r="AR47" s="143">
        <f t="shared" ca="1" si="17"/>
        <v>0</v>
      </c>
      <c r="AS47" s="143">
        <f t="shared" ca="1" si="17"/>
        <v>0</v>
      </c>
      <c r="AT47" s="143">
        <f t="shared" ca="1" si="17"/>
        <v>0</v>
      </c>
      <c r="AU47" s="143">
        <f t="shared" ca="1" si="17"/>
        <v>0</v>
      </c>
      <c r="AV47" s="143">
        <f t="shared" ca="1" si="17"/>
        <v>0</v>
      </c>
      <c r="AW47" s="143">
        <f t="shared" ca="1" si="17"/>
        <v>0</v>
      </c>
      <c r="AX47" s="143">
        <f t="shared" ca="1" si="17"/>
        <v>0</v>
      </c>
      <c r="AY47" s="143">
        <f t="shared" ca="1" si="17"/>
        <v>0</v>
      </c>
      <c r="AZ47" s="143">
        <f t="shared" ca="1" si="17"/>
        <v>0</v>
      </c>
      <c r="BA47" s="143">
        <f t="shared" ca="1" si="17"/>
        <v>0</v>
      </c>
      <c r="BB47" s="143">
        <f t="shared" ca="1" si="17"/>
        <v>0</v>
      </c>
      <c r="BC47" s="143">
        <f t="shared" ca="1" si="17"/>
        <v>0</v>
      </c>
      <c r="BD47" s="143">
        <f t="shared" ca="1" si="17"/>
        <v>0</v>
      </c>
      <c r="BE47" s="143">
        <f t="shared" ca="1" si="17"/>
        <v>0</v>
      </c>
      <c r="BF47" s="143">
        <f t="shared" ca="1" si="17"/>
        <v>0</v>
      </c>
      <c r="BG47" s="143">
        <f t="shared" ca="1" si="17"/>
        <v>0</v>
      </c>
      <c r="BH47" s="143">
        <f t="shared" ca="1" si="17"/>
        <v>0</v>
      </c>
      <c r="BI47" s="143">
        <f t="shared" ca="1" si="17"/>
        <v>0</v>
      </c>
      <c r="BJ47" s="143">
        <f t="shared" ca="1" si="17"/>
        <v>0</v>
      </c>
      <c r="BK47" s="143">
        <f t="shared" ca="1" si="17"/>
        <v>0</v>
      </c>
      <c r="BL47" s="143">
        <f t="shared" ca="1" si="17"/>
        <v>0</v>
      </c>
      <c r="BM47" s="143">
        <f t="shared" ca="1" si="17"/>
        <v>0</v>
      </c>
      <c r="BN47" s="143">
        <f t="shared" ca="1" si="17"/>
        <v>0</v>
      </c>
      <c r="BO47" s="143">
        <f t="shared" ca="1" si="17"/>
        <v>0</v>
      </c>
      <c r="BP47" s="143">
        <f t="shared" ca="1" si="17"/>
        <v>0</v>
      </c>
      <c r="BQ47" s="143">
        <f t="shared" ca="1" si="17"/>
        <v>0</v>
      </c>
      <c r="BR47" s="143">
        <f t="shared" ref="BR47:CF47" ca="1" si="18">BR27-IF($A$19="Прямой",BR19,0)-BR41-BR45-BR46</f>
        <v>0</v>
      </c>
      <c r="BS47" s="143">
        <f t="shared" ca="1" si="18"/>
        <v>0</v>
      </c>
      <c r="BT47" s="143">
        <f t="shared" ca="1" si="18"/>
        <v>0</v>
      </c>
      <c r="BU47" s="143">
        <f t="shared" ca="1" si="18"/>
        <v>0</v>
      </c>
      <c r="BV47" s="143">
        <f t="shared" ca="1" si="18"/>
        <v>0</v>
      </c>
      <c r="BW47" s="143">
        <f t="shared" ca="1" si="18"/>
        <v>0</v>
      </c>
      <c r="BX47" s="143">
        <f t="shared" ca="1" si="18"/>
        <v>0</v>
      </c>
      <c r="BY47" s="143">
        <f t="shared" ca="1" si="18"/>
        <v>0</v>
      </c>
      <c r="BZ47" s="143">
        <f t="shared" ca="1" si="18"/>
        <v>0</v>
      </c>
      <c r="CA47" s="143">
        <f t="shared" ca="1" si="18"/>
        <v>0</v>
      </c>
      <c r="CB47" s="143">
        <f t="shared" ca="1" si="18"/>
        <v>0</v>
      </c>
      <c r="CC47" s="143">
        <f t="shared" ca="1" si="18"/>
        <v>0</v>
      </c>
      <c r="CD47" s="143">
        <f t="shared" ca="1" si="18"/>
        <v>0</v>
      </c>
      <c r="CE47" s="143">
        <f t="shared" ca="1" si="18"/>
        <v>0</v>
      </c>
      <c r="CF47" s="143">
        <f t="shared" ca="1" si="18"/>
        <v>0</v>
      </c>
    </row>
    <row r="48" spans="1:84" ht="15" customHeight="1">
      <c r="A48" s="48"/>
      <c r="B48" s="125" t="s">
        <v>690</v>
      </c>
      <c r="C48" s="126" t="s">
        <v>430</v>
      </c>
      <c r="D48" s="136">
        <f ca="1">SUM(E48:CF48)</f>
        <v>0</v>
      </c>
      <c r="E48" s="143">
        <f ca="1">E27-IF($A$19="Прямой",E19,0)-E45</f>
        <v>0</v>
      </c>
      <c r="F48" s="143">
        <f t="shared" ref="F48:BQ48" ca="1" si="19">F27-IF($A$19="Прямой",F19,0)-F45</f>
        <v>0</v>
      </c>
      <c r="G48" s="143">
        <f t="shared" ca="1" si="19"/>
        <v>0</v>
      </c>
      <c r="H48" s="143">
        <f t="shared" ca="1" si="19"/>
        <v>0</v>
      </c>
      <c r="I48" s="143">
        <f t="shared" ca="1" si="19"/>
        <v>0</v>
      </c>
      <c r="J48" s="143">
        <f t="shared" ca="1" si="19"/>
        <v>0</v>
      </c>
      <c r="K48" s="143">
        <f t="shared" ca="1" si="19"/>
        <v>0</v>
      </c>
      <c r="L48" s="143">
        <f t="shared" ca="1" si="19"/>
        <v>0</v>
      </c>
      <c r="M48" s="143">
        <f t="shared" ca="1" si="19"/>
        <v>0</v>
      </c>
      <c r="N48" s="143">
        <f t="shared" ca="1" si="19"/>
        <v>0</v>
      </c>
      <c r="O48" s="143">
        <f t="shared" ca="1" si="19"/>
        <v>0</v>
      </c>
      <c r="P48" s="143">
        <f t="shared" ca="1" si="19"/>
        <v>0</v>
      </c>
      <c r="Q48" s="143">
        <f t="shared" ca="1" si="19"/>
        <v>0</v>
      </c>
      <c r="R48" s="143">
        <f t="shared" ca="1" si="19"/>
        <v>0</v>
      </c>
      <c r="S48" s="143">
        <f t="shared" ca="1" si="19"/>
        <v>0</v>
      </c>
      <c r="T48" s="143">
        <f t="shared" ca="1" si="19"/>
        <v>0</v>
      </c>
      <c r="U48" s="143">
        <f t="shared" ca="1" si="19"/>
        <v>0</v>
      </c>
      <c r="V48" s="143">
        <f t="shared" ca="1" si="19"/>
        <v>0</v>
      </c>
      <c r="W48" s="143">
        <f t="shared" ca="1" si="19"/>
        <v>0</v>
      </c>
      <c r="X48" s="143">
        <f t="shared" ca="1" si="19"/>
        <v>0</v>
      </c>
      <c r="Y48" s="143">
        <f t="shared" ca="1" si="19"/>
        <v>0</v>
      </c>
      <c r="Z48" s="143">
        <f t="shared" ca="1" si="19"/>
        <v>0</v>
      </c>
      <c r="AA48" s="143">
        <f t="shared" ca="1" si="19"/>
        <v>0</v>
      </c>
      <c r="AB48" s="143">
        <f t="shared" ca="1" si="19"/>
        <v>0</v>
      </c>
      <c r="AC48" s="143">
        <f t="shared" ca="1" si="19"/>
        <v>0</v>
      </c>
      <c r="AD48" s="143">
        <f t="shared" ca="1" si="19"/>
        <v>0</v>
      </c>
      <c r="AE48" s="143">
        <f t="shared" ca="1" si="19"/>
        <v>0</v>
      </c>
      <c r="AF48" s="143">
        <f t="shared" ca="1" si="19"/>
        <v>0</v>
      </c>
      <c r="AG48" s="143">
        <f t="shared" ca="1" si="19"/>
        <v>0</v>
      </c>
      <c r="AH48" s="143">
        <f t="shared" ca="1" si="19"/>
        <v>0</v>
      </c>
      <c r="AI48" s="143">
        <f t="shared" ca="1" si="19"/>
        <v>0</v>
      </c>
      <c r="AJ48" s="143">
        <f t="shared" ca="1" si="19"/>
        <v>0</v>
      </c>
      <c r="AK48" s="143">
        <f t="shared" ca="1" si="19"/>
        <v>0</v>
      </c>
      <c r="AL48" s="143">
        <f t="shared" ca="1" si="19"/>
        <v>0</v>
      </c>
      <c r="AM48" s="143">
        <f t="shared" ca="1" si="19"/>
        <v>0</v>
      </c>
      <c r="AN48" s="143">
        <f t="shared" ca="1" si="19"/>
        <v>0</v>
      </c>
      <c r="AO48" s="143">
        <f t="shared" ca="1" si="19"/>
        <v>0</v>
      </c>
      <c r="AP48" s="143">
        <f t="shared" ca="1" si="19"/>
        <v>0</v>
      </c>
      <c r="AQ48" s="143">
        <f t="shared" ca="1" si="19"/>
        <v>0</v>
      </c>
      <c r="AR48" s="143">
        <f t="shared" ca="1" si="19"/>
        <v>0</v>
      </c>
      <c r="AS48" s="143">
        <f t="shared" ca="1" si="19"/>
        <v>0</v>
      </c>
      <c r="AT48" s="143">
        <f t="shared" ca="1" si="19"/>
        <v>0</v>
      </c>
      <c r="AU48" s="143">
        <f t="shared" ca="1" si="19"/>
        <v>0</v>
      </c>
      <c r="AV48" s="143">
        <f t="shared" ca="1" si="19"/>
        <v>0</v>
      </c>
      <c r="AW48" s="143">
        <f t="shared" ca="1" si="19"/>
        <v>0</v>
      </c>
      <c r="AX48" s="143">
        <f t="shared" ca="1" si="19"/>
        <v>0</v>
      </c>
      <c r="AY48" s="143">
        <f t="shared" ca="1" si="19"/>
        <v>0</v>
      </c>
      <c r="AZ48" s="143">
        <f t="shared" ca="1" si="19"/>
        <v>0</v>
      </c>
      <c r="BA48" s="143">
        <f t="shared" ca="1" si="19"/>
        <v>0</v>
      </c>
      <c r="BB48" s="143">
        <f t="shared" ca="1" si="19"/>
        <v>0</v>
      </c>
      <c r="BC48" s="143">
        <f t="shared" ca="1" si="19"/>
        <v>0</v>
      </c>
      <c r="BD48" s="143">
        <f t="shared" ca="1" si="19"/>
        <v>0</v>
      </c>
      <c r="BE48" s="143">
        <f t="shared" ca="1" si="19"/>
        <v>0</v>
      </c>
      <c r="BF48" s="143">
        <f t="shared" ca="1" si="19"/>
        <v>0</v>
      </c>
      <c r="BG48" s="143">
        <f t="shared" ca="1" si="19"/>
        <v>0</v>
      </c>
      <c r="BH48" s="143">
        <f t="shared" ca="1" si="19"/>
        <v>0</v>
      </c>
      <c r="BI48" s="143">
        <f t="shared" ca="1" si="19"/>
        <v>0</v>
      </c>
      <c r="BJ48" s="143">
        <f t="shared" ca="1" si="19"/>
        <v>0</v>
      </c>
      <c r="BK48" s="143">
        <f t="shared" ca="1" si="19"/>
        <v>0</v>
      </c>
      <c r="BL48" s="143">
        <f t="shared" ca="1" si="19"/>
        <v>0</v>
      </c>
      <c r="BM48" s="143">
        <f t="shared" ca="1" si="19"/>
        <v>0</v>
      </c>
      <c r="BN48" s="143">
        <f t="shared" ca="1" si="19"/>
        <v>0</v>
      </c>
      <c r="BO48" s="143">
        <f t="shared" ca="1" si="19"/>
        <v>0</v>
      </c>
      <c r="BP48" s="143">
        <f t="shared" ca="1" si="19"/>
        <v>0</v>
      </c>
      <c r="BQ48" s="143">
        <f t="shared" ca="1" si="19"/>
        <v>0</v>
      </c>
      <c r="BR48" s="143">
        <f t="shared" ref="BR48:CF48" ca="1" si="20">BR27-IF($A$19="Прямой",BR19,0)-BR45</f>
        <v>0</v>
      </c>
      <c r="BS48" s="143">
        <f t="shared" ca="1" si="20"/>
        <v>0</v>
      </c>
      <c r="BT48" s="143">
        <f t="shared" ca="1" si="20"/>
        <v>0</v>
      </c>
      <c r="BU48" s="143">
        <f t="shared" ca="1" si="20"/>
        <v>0</v>
      </c>
      <c r="BV48" s="143">
        <f t="shared" ca="1" si="20"/>
        <v>0</v>
      </c>
      <c r="BW48" s="143">
        <f t="shared" ca="1" si="20"/>
        <v>0</v>
      </c>
      <c r="BX48" s="143">
        <f t="shared" ca="1" si="20"/>
        <v>0</v>
      </c>
      <c r="BY48" s="143">
        <f t="shared" ca="1" si="20"/>
        <v>0</v>
      </c>
      <c r="BZ48" s="143">
        <f t="shared" ca="1" si="20"/>
        <v>0</v>
      </c>
      <c r="CA48" s="143">
        <f t="shared" ca="1" si="20"/>
        <v>0</v>
      </c>
      <c r="CB48" s="143">
        <f t="shared" ca="1" si="20"/>
        <v>0</v>
      </c>
      <c r="CC48" s="143">
        <f t="shared" ca="1" si="20"/>
        <v>0</v>
      </c>
      <c r="CD48" s="143">
        <f t="shared" ca="1" si="20"/>
        <v>0</v>
      </c>
      <c r="CE48" s="143">
        <f t="shared" ca="1" si="20"/>
        <v>0</v>
      </c>
      <c r="CF48" s="143">
        <f t="shared" ca="1" si="20"/>
        <v>0</v>
      </c>
    </row>
    <row r="49" spans="1:84" ht="15" customHeight="1">
      <c r="A49" s="48"/>
      <c r="B49" s="125" t="s">
        <v>691</v>
      </c>
      <c r="C49" s="126" t="s">
        <v>430</v>
      </c>
      <c r="D49" s="136">
        <f ca="1">SUM(E49:CF49)</f>
        <v>-335387.48624740884</v>
      </c>
      <c r="E49" s="143">
        <f ca="1">E47*ИД!$H$105*E97</f>
        <v>0</v>
      </c>
      <c r="F49" s="143">
        <f ca="1">F47*ИД!$H$105*F97</f>
        <v>0</v>
      </c>
      <c r="G49" s="143">
        <f ca="1">G47*ИД!$H$105*G97</f>
        <v>-20529.731138157276</v>
      </c>
      <c r="H49" s="143">
        <f ca="1">H47*ИД!$H$105*H97</f>
        <v>-40557.112831279388</v>
      </c>
      <c r="I49" s="143">
        <f ca="1">I47*ИД!$H$105*I97</f>
        <v>-41457.112831279388</v>
      </c>
      <c r="J49" s="143">
        <f ca="1">J47*ИД!$H$105*J97</f>
        <v>-41457.112831279388</v>
      </c>
      <c r="K49" s="143">
        <f ca="1">K47*ИД!$H$105*K97</f>
        <v>-41457.112831279388</v>
      </c>
      <c r="L49" s="143">
        <f ca="1">L47*ИД!$H$105*L97</f>
        <v>-41409.965290295775</v>
      </c>
      <c r="M49" s="143">
        <f ca="1">M47*ИД!$H$105*M97</f>
        <v>-36173.112831279388</v>
      </c>
      <c r="N49" s="143">
        <f ca="1">N47*ИД!$H$105*N97</f>
        <v>-36173.112831279388</v>
      </c>
      <c r="O49" s="143">
        <f ca="1">O47*ИД!$H$105*O97</f>
        <v>-36173.112831279388</v>
      </c>
      <c r="P49" s="143">
        <f ca="1">P47*ИД!$H$105*P97</f>
        <v>0</v>
      </c>
      <c r="Q49" s="143">
        <f ca="1">Q47*ИД!$H$105*Q97</f>
        <v>0</v>
      </c>
      <c r="R49" s="143">
        <f ca="1">R47*ИД!$H$105*R97</f>
        <v>0</v>
      </c>
      <c r="S49" s="143">
        <f ca="1">S47*ИД!$H$105*S97</f>
        <v>0</v>
      </c>
      <c r="T49" s="143">
        <f ca="1">T47*ИД!$H$105*T97</f>
        <v>0</v>
      </c>
      <c r="U49" s="143">
        <f ca="1">U47*ИД!$H$105*U97</f>
        <v>0</v>
      </c>
      <c r="V49" s="143">
        <f ca="1">V47*ИД!$H$105*V97</f>
        <v>0</v>
      </c>
      <c r="W49" s="143">
        <f ca="1">W47*ИД!$H$105*W97</f>
        <v>0</v>
      </c>
      <c r="X49" s="143">
        <f ca="1">X47*ИД!$H$105*X97</f>
        <v>0</v>
      </c>
      <c r="Y49" s="143">
        <f ca="1">Y47*ИД!$H$105*Y97</f>
        <v>0</v>
      </c>
      <c r="Z49" s="143">
        <f ca="1">Z47*ИД!$H$105*Z97</f>
        <v>0</v>
      </c>
      <c r="AA49" s="143">
        <f ca="1">AA47*ИД!$H$105*AA97</f>
        <v>0</v>
      </c>
      <c r="AB49" s="143">
        <f ca="1">AB47*ИД!$H$105*AB97</f>
        <v>0</v>
      </c>
      <c r="AC49" s="143">
        <f ca="1">AC47*ИД!$H$105*AC97</f>
        <v>0</v>
      </c>
      <c r="AD49" s="143">
        <f ca="1">AD47*ИД!$H$105*AD97</f>
        <v>0</v>
      </c>
      <c r="AE49" s="143">
        <f ca="1">AE47*ИД!$H$105*AE97</f>
        <v>0</v>
      </c>
      <c r="AF49" s="143">
        <f ca="1">AF47*ИД!$H$105*AF97</f>
        <v>0</v>
      </c>
      <c r="AG49" s="143">
        <f ca="1">AG47*ИД!$H$105*AG97</f>
        <v>0</v>
      </c>
      <c r="AH49" s="143">
        <f ca="1">AH47*ИД!$H$105*AH97</f>
        <v>0</v>
      </c>
      <c r="AI49" s="143">
        <f ca="1">AI47*ИД!$H$105*AI97</f>
        <v>0</v>
      </c>
      <c r="AJ49" s="143">
        <f ca="1">AJ47*ИД!$H$105*AJ97</f>
        <v>0</v>
      </c>
      <c r="AK49" s="143">
        <f ca="1">AK47*ИД!$H$105*AK97</f>
        <v>0</v>
      </c>
      <c r="AL49" s="143">
        <f ca="1">AL47*ИД!$H$105*AL97</f>
        <v>0</v>
      </c>
      <c r="AM49" s="143">
        <f ca="1">AM47*ИД!$H$105*AM97</f>
        <v>0</v>
      </c>
      <c r="AN49" s="143">
        <f ca="1">AN47*ИД!$H$105*AN97</f>
        <v>0</v>
      </c>
      <c r="AO49" s="143">
        <f ca="1">AO47*ИД!$H$105*AO97</f>
        <v>0</v>
      </c>
      <c r="AP49" s="143">
        <f ca="1">AP47*ИД!$H$105*AP97</f>
        <v>0</v>
      </c>
      <c r="AQ49" s="143">
        <f ca="1">AQ47*ИД!$H$105*AQ97</f>
        <v>0</v>
      </c>
      <c r="AR49" s="143">
        <f ca="1">AR47*ИД!$H$105*AR97</f>
        <v>0</v>
      </c>
      <c r="AS49" s="143">
        <f ca="1">AS47*ИД!$H$105*AS97</f>
        <v>0</v>
      </c>
      <c r="AT49" s="143">
        <f ca="1">AT47*ИД!$H$105*AT97</f>
        <v>0</v>
      </c>
      <c r="AU49" s="143">
        <f ca="1">AU47*ИД!$H$105*AU97</f>
        <v>0</v>
      </c>
      <c r="AV49" s="143">
        <f ca="1">AV47*ИД!$H$105*AV97</f>
        <v>0</v>
      </c>
      <c r="AW49" s="143">
        <f ca="1">AW47*ИД!$H$105*AW97</f>
        <v>0</v>
      </c>
      <c r="AX49" s="143">
        <f ca="1">AX47*ИД!$H$105*AX97</f>
        <v>0</v>
      </c>
      <c r="AY49" s="143">
        <f ca="1">AY47*ИД!$H$105*AY97</f>
        <v>0</v>
      </c>
      <c r="AZ49" s="143">
        <f ca="1">AZ47*ИД!$H$105*AZ97</f>
        <v>0</v>
      </c>
      <c r="BA49" s="143">
        <f ca="1">BA47*ИД!$H$105*BA97</f>
        <v>0</v>
      </c>
      <c r="BB49" s="143">
        <f ca="1">BB47*ИД!$H$105*BB97</f>
        <v>0</v>
      </c>
      <c r="BC49" s="143">
        <f ca="1">BC47*ИД!$H$105*BC97</f>
        <v>0</v>
      </c>
      <c r="BD49" s="143">
        <f ca="1">BD47*ИД!$H$105*BD97</f>
        <v>0</v>
      </c>
      <c r="BE49" s="143">
        <f ca="1">BE47*ИД!$H$105*BE97</f>
        <v>0</v>
      </c>
      <c r="BF49" s="143">
        <f ca="1">BF47*ИД!$H$105*BF97</f>
        <v>0</v>
      </c>
      <c r="BG49" s="143">
        <f ca="1">BG47*ИД!$H$105*BG97</f>
        <v>0</v>
      </c>
      <c r="BH49" s="143">
        <f ca="1">BH47*ИД!$H$105*BH97</f>
        <v>0</v>
      </c>
      <c r="BI49" s="143">
        <f ca="1">BI47*ИД!$H$105*BI97</f>
        <v>0</v>
      </c>
      <c r="BJ49" s="143">
        <f ca="1">BJ47*ИД!$H$105*BJ97</f>
        <v>0</v>
      </c>
      <c r="BK49" s="143">
        <f ca="1">BK47*ИД!$H$105*BK97</f>
        <v>0</v>
      </c>
      <c r="BL49" s="143">
        <f ca="1">BL47*ИД!$H$105*BL97</f>
        <v>0</v>
      </c>
      <c r="BM49" s="143">
        <f ca="1">BM47*ИД!$H$105*BM97</f>
        <v>0</v>
      </c>
      <c r="BN49" s="143">
        <f ca="1">BN47*ИД!$H$105*BN97</f>
        <v>0</v>
      </c>
      <c r="BO49" s="143">
        <f ca="1">BO47*ИД!$H$105*BO97</f>
        <v>0</v>
      </c>
      <c r="BP49" s="143">
        <f ca="1">BP47*ИД!$H$105*BP97</f>
        <v>0</v>
      </c>
      <c r="BQ49" s="143">
        <f ca="1">BQ47*ИД!$H$105*BQ97</f>
        <v>0</v>
      </c>
      <c r="BR49" s="143">
        <f ca="1">BR47*ИД!$H$105*BR97</f>
        <v>0</v>
      </c>
      <c r="BS49" s="143">
        <f ca="1">BS47*ИД!$H$105*BS97</f>
        <v>0</v>
      </c>
      <c r="BT49" s="143">
        <f ca="1">BT47*ИД!$H$105*BT97</f>
        <v>0</v>
      </c>
      <c r="BU49" s="143">
        <f ca="1">BU47*ИД!$H$105*BU97</f>
        <v>0</v>
      </c>
      <c r="BV49" s="143">
        <f ca="1">BV47*ИД!$H$105*BV97</f>
        <v>0</v>
      </c>
      <c r="BW49" s="143">
        <f ca="1">BW47*ИД!$H$105*BW97</f>
        <v>0</v>
      </c>
      <c r="BX49" s="143">
        <f ca="1">BX47*ИД!$H$105*BX97</f>
        <v>0</v>
      </c>
      <c r="BY49" s="143">
        <f ca="1">BY47*ИД!$H$105*BY97</f>
        <v>0</v>
      </c>
      <c r="BZ49" s="143">
        <f ca="1">BZ47*ИД!$H$105*BZ97</f>
        <v>0</v>
      </c>
      <c r="CA49" s="143">
        <f ca="1">CA47*ИД!$H$105*CA97</f>
        <v>0</v>
      </c>
      <c r="CB49" s="143">
        <f ca="1">CB47*ИД!$H$105*CB97</f>
        <v>0</v>
      </c>
      <c r="CC49" s="143">
        <f ca="1">CC47*ИД!$H$105*CC97</f>
        <v>0</v>
      </c>
      <c r="CD49" s="143">
        <f ca="1">CD47*ИД!$H$105*CD97</f>
        <v>0</v>
      </c>
      <c r="CE49" s="143">
        <f ca="1">CE47*ИД!$H$105*CE97</f>
        <v>0</v>
      </c>
      <c r="CF49" s="143">
        <f ca="1">CF47*ИД!$H$105*CF97</f>
        <v>0</v>
      </c>
    </row>
    <row r="50" spans="1:84">
      <c r="B50" s="25"/>
      <c r="C50" s="26"/>
      <c r="E50" s="25"/>
      <c r="F50" s="25"/>
      <c r="G50" s="25"/>
      <c r="H50" s="25"/>
      <c r="I50" s="25"/>
      <c r="J50" s="25"/>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c r="BQ50" s="46"/>
      <c r="BR50" s="46"/>
      <c r="BS50" s="46"/>
      <c r="BT50" s="46"/>
      <c r="BU50" s="46"/>
      <c r="BV50" s="46"/>
      <c r="BW50" s="46"/>
      <c r="BX50" s="46"/>
      <c r="BY50" s="46"/>
      <c r="BZ50" s="46"/>
      <c r="CA50" s="46"/>
      <c r="CB50" s="46"/>
      <c r="CC50" s="46"/>
      <c r="CD50" s="46"/>
      <c r="CE50" s="46"/>
      <c r="CF50" s="46"/>
    </row>
    <row r="51" spans="1:84" ht="28.5" customHeight="1">
      <c r="B51" s="133" t="s">
        <v>692</v>
      </c>
      <c r="C51" s="133" t="s">
        <v>666</v>
      </c>
      <c r="D51" s="133" t="s">
        <v>78</v>
      </c>
      <c r="E51" s="133">
        <f>$E$17</f>
        <v>2020</v>
      </c>
      <c r="F51" s="133">
        <f>E51+1</f>
        <v>2021</v>
      </c>
      <c r="G51" s="133">
        <f t="shared" ref="G51:BR51" si="21">F51+1</f>
        <v>2022</v>
      </c>
      <c r="H51" s="133">
        <f t="shared" si="21"/>
        <v>2023</v>
      </c>
      <c r="I51" s="133">
        <f t="shared" si="21"/>
        <v>2024</v>
      </c>
      <c r="J51" s="133">
        <f t="shared" si="21"/>
        <v>2025</v>
      </c>
      <c r="K51" s="133">
        <f t="shared" si="21"/>
        <v>2026</v>
      </c>
      <c r="L51" s="133">
        <f t="shared" si="21"/>
        <v>2027</v>
      </c>
      <c r="M51" s="133">
        <f t="shared" si="21"/>
        <v>2028</v>
      </c>
      <c r="N51" s="133">
        <f t="shared" si="21"/>
        <v>2029</v>
      </c>
      <c r="O51" s="133">
        <f t="shared" si="21"/>
        <v>2030</v>
      </c>
      <c r="P51" s="133">
        <f t="shared" si="21"/>
        <v>2031</v>
      </c>
      <c r="Q51" s="133">
        <f t="shared" si="21"/>
        <v>2032</v>
      </c>
      <c r="R51" s="133">
        <f t="shared" si="21"/>
        <v>2033</v>
      </c>
      <c r="S51" s="133">
        <f t="shared" si="21"/>
        <v>2034</v>
      </c>
      <c r="T51" s="133">
        <f t="shared" si="21"/>
        <v>2035</v>
      </c>
      <c r="U51" s="133">
        <f t="shared" si="21"/>
        <v>2036</v>
      </c>
      <c r="V51" s="133">
        <f t="shared" si="21"/>
        <v>2037</v>
      </c>
      <c r="W51" s="133">
        <f t="shared" si="21"/>
        <v>2038</v>
      </c>
      <c r="X51" s="133">
        <f t="shared" si="21"/>
        <v>2039</v>
      </c>
      <c r="Y51" s="133">
        <f t="shared" si="21"/>
        <v>2040</v>
      </c>
      <c r="Z51" s="133">
        <f t="shared" si="21"/>
        <v>2041</v>
      </c>
      <c r="AA51" s="133">
        <f t="shared" si="21"/>
        <v>2042</v>
      </c>
      <c r="AB51" s="133">
        <f t="shared" si="21"/>
        <v>2043</v>
      </c>
      <c r="AC51" s="133">
        <f t="shared" si="21"/>
        <v>2044</v>
      </c>
      <c r="AD51" s="133">
        <f t="shared" si="21"/>
        <v>2045</v>
      </c>
      <c r="AE51" s="133">
        <f t="shared" si="21"/>
        <v>2046</v>
      </c>
      <c r="AF51" s="133">
        <f t="shared" si="21"/>
        <v>2047</v>
      </c>
      <c r="AG51" s="133">
        <f t="shared" si="21"/>
        <v>2048</v>
      </c>
      <c r="AH51" s="133">
        <f t="shared" si="21"/>
        <v>2049</v>
      </c>
      <c r="AI51" s="133">
        <f t="shared" si="21"/>
        <v>2050</v>
      </c>
      <c r="AJ51" s="133">
        <f t="shared" si="21"/>
        <v>2051</v>
      </c>
      <c r="AK51" s="133">
        <f t="shared" si="21"/>
        <v>2052</v>
      </c>
      <c r="AL51" s="133">
        <f t="shared" si="21"/>
        <v>2053</v>
      </c>
      <c r="AM51" s="133">
        <f t="shared" si="21"/>
        <v>2054</v>
      </c>
      <c r="AN51" s="133">
        <f t="shared" si="21"/>
        <v>2055</v>
      </c>
      <c r="AO51" s="133">
        <f t="shared" si="21"/>
        <v>2056</v>
      </c>
      <c r="AP51" s="133">
        <f t="shared" si="21"/>
        <v>2057</v>
      </c>
      <c r="AQ51" s="133">
        <f t="shared" si="21"/>
        <v>2058</v>
      </c>
      <c r="AR51" s="133">
        <f t="shared" si="21"/>
        <v>2059</v>
      </c>
      <c r="AS51" s="133">
        <f t="shared" si="21"/>
        <v>2060</v>
      </c>
      <c r="AT51" s="133">
        <f t="shared" si="21"/>
        <v>2061</v>
      </c>
      <c r="AU51" s="133">
        <f t="shared" si="21"/>
        <v>2062</v>
      </c>
      <c r="AV51" s="133">
        <f t="shared" si="21"/>
        <v>2063</v>
      </c>
      <c r="AW51" s="133">
        <f t="shared" si="21"/>
        <v>2064</v>
      </c>
      <c r="AX51" s="133">
        <f t="shared" si="21"/>
        <v>2065</v>
      </c>
      <c r="AY51" s="133">
        <f t="shared" si="21"/>
        <v>2066</v>
      </c>
      <c r="AZ51" s="133">
        <f t="shared" si="21"/>
        <v>2067</v>
      </c>
      <c r="BA51" s="133">
        <f t="shared" si="21"/>
        <v>2068</v>
      </c>
      <c r="BB51" s="133">
        <f t="shared" si="21"/>
        <v>2069</v>
      </c>
      <c r="BC51" s="133">
        <f t="shared" si="21"/>
        <v>2070</v>
      </c>
      <c r="BD51" s="133">
        <f t="shared" si="21"/>
        <v>2071</v>
      </c>
      <c r="BE51" s="133">
        <f t="shared" si="21"/>
        <v>2072</v>
      </c>
      <c r="BF51" s="133">
        <f t="shared" si="21"/>
        <v>2073</v>
      </c>
      <c r="BG51" s="133">
        <f t="shared" si="21"/>
        <v>2074</v>
      </c>
      <c r="BH51" s="133">
        <f t="shared" si="21"/>
        <v>2075</v>
      </c>
      <c r="BI51" s="133">
        <f t="shared" si="21"/>
        <v>2076</v>
      </c>
      <c r="BJ51" s="133">
        <f t="shared" si="21"/>
        <v>2077</v>
      </c>
      <c r="BK51" s="133">
        <f t="shared" si="21"/>
        <v>2078</v>
      </c>
      <c r="BL51" s="133">
        <f t="shared" si="21"/>
        <v>2079</v>
      </c>
      <c r="BM51" s="133">
        <f t="shared" si="21"/>
        <v>2080</v>
      </c>
      <c r="BN51" s="133">
        <f t="shared" si="21"/>
        <v>2081</v>
      </c>
      <c r="BO51" s="133">
        <f t="shared" si="21"/>
        <v>2082</v>
      </c>
      <c r="BP51" s="133">
        <f t="shared" si="21"/>
        <v>2083</v>
      </c>
      <c r="BQ51" s="133">
        <f t="shared" si="21"/>
        <v>2084</v>
      </c>
      <c r="BR51" s="133">
        <f t="shared" si="21"/>
        <v>2085</v>
      </c>
      <c r="BS51" s="133">
        <f t="shared" ref="BS51:CF51" si="22">BR51+1</f>
        <v>2086</v>
      </c>
      <c r="BT51" s="133">
        <f t="shared" si="22"/>
        <v>2087</v>
      </c>
      <c r="BU51" s="133">
        <f t="shared" si="22"/>
        <v>2088</v>
      </c>
      <c r="BV51" s="133">
        <f t="shared" si="22"/>
        <v>2089</v>
      </c>
      <c r="BW51" s="133">
        <f t="shared" si="22"/>
        <v>2090</v>
      </c>
      <c r="BX51" s="133">
        <f t="shared" si="22"/>
        <v>2091</v>
      </c>
      <c r="BY51" s="133">
        <f t="shared" si="22"/>
        <v>2092</v>
      </c>
      <c r="BZ51" s="133">
        <f t="shared" si="22"/>
        <v>2093</v>
      </c>
      <c r="CA51" s="133">
        <f t="shared" si="22"/>
        <v>2094</v>
      </c>
      <c r="CB51" s="133">
        <f t="shared" si="22"/>
        <v>2095</v>
      </c>
      <c r="CC51" s="133">
        <f t="shared" si="22"/>
        <v>2096</v>
      </c>
      <c r="CD51" s="133">
        <f t="shared" si="22"/>
        <v>2097</v>
      </c>
      <c r="CE51" s="133">
        <f t="shared" si="22"/>
        <v>2098</v>
      </c>
      <c r="CF51" s="133">
        <f t="shared" si="22"/>
        <v>2099</v>
      </c>
    </row>
    <row r="52" spans="1:84" s="48" customFormat="1" ht="15" customHeight="1">
      <c r="B52" s="147" t="s">
        <v>410</v>
      </c>
      <c r="C52" s="141" t="s">
        <v>676</v>
      </c>
      <c r="D52" s="148"/>
      <c r="E52" s="149">
        <f>1/(1+ИД!$H$98)^(E51-ИД!$H$5+1/2)</f>
        <v>1.0677078252031311</v>
      </c>
      <c r="F52" s="149">
        <f>1/(1+ИД!$H$98)^(F51-ИД!$H$5+1/2)</f>
        <v>0.93658581158169396</v>
      </c>
      <c r="G52" s="149">
        <f>1/(1+ИД!$H$98)^(G51-ИД!$H$5+1/2)</f>
        <v>0.82156650138745069</v>
      </c>
      <c r="H52" s="149">
        <f>1/(1+ИД!$H$98)^(H51-ИД!$H$5+1/2)</f>
        <v>0.72067236963811454</v>
      </c>
      <c r="I52" s="149">
        <f>1/(1+ИД!$H$98)^(I51-ИД!$H$5+1/2)</f>
        <v>0.63216874529659162</v>
      </c>
      <c r="J52" s="149">
        <f>1/(1+ИД!$H$98)^(J51-ИД!$H$5+1/2)</f>
        <v>0.55453398710227331</v>
      </c>
      <c r="K52" s="149">
        <f>1/(1+ИД!$H$98)^(K51-ИД!$H$5+1/2)</f>
        <v>0.48643332201953804</v>
      </c>
      <c r="L52" s="149">
        <f>1/(1+ИД!$H$98)^(L51-ИД!$H$5+1/2)</f>
        <v>0.42669589650836653</v>
      </c>
      <c r="M52" s="149">
        <f>1/(1+ИД!$H$98)^(M51-ИД!$H$5+1/2)</f>
        <v>0.3742946460599707</v>
      </c>
      <c r="N52" s="149">
        <f>1/(1+ИД!$H$98)^(N51-ИД!$H$5+1/2)</f>
        <v>0.32832863689471109</v>
      </c>
      <c r="O52" s="149">
        <f>1/(1+ИД!$H$98)^(O51-ИД!$H$5+1/2)</f>
        <v>0.28800757622343076</v>
      </c>
      <c r="P52" s="149">
        <f>1/(1+ИД!$H$98)^(P51-ИД!$H$5+1/2)</f>
        <v>0.25263822475739534</v>
      </c>
      <c r="Q52" s="149">
        <f>1/(1+ИД!$H$98)^(Q51-ИД!$H$5+1/2)</f>
        <v>0.22161247785736432</v>
      </c>
      <c r="R52" s="149">
        <f>1/(1+ИД!$H$98)^(R51-ИД!$H$5+1/2)</f>
        <v>0.19439691040119675</v>
      </c>
      <c r="S52" s="149">
        <f>1/(1+ИД!$H$98)^(S51-ИД!$H$5+1/2)</f>
        <v>0.17052360561508487</v>
      </c>
      <c r="T52" s="149">
        <f>1/(1+ИД!$H$98)^(T51-ИД!$H$5+1/2)</f>
        <v>0.1495821101886709</v>
      </c>
      <c r="U52" s="149">
        <f>1/(1+ИД!$H$98)^(U51-ИД!$H$5+1/2)</f>
        <v>0.13121237735848321</v>
      </c>
      <c r="V52" s="149">
        <f>1/(1+ИД!$H$98)^(V51-ИД!$H$5+1/2)</f>
        <v>0.11509857663024847</v>
      </c>
      <c r="W52" s="149">
        <f>1/(1+ИД!$H$98)^(W51-ИД!$H$5+1/2)</f>
        <v>0.10096366371074424</v>
      </c>
      <c r="X52" s="149">
        <f>1/(1+ИД!$H$98)^(X51-ИД!$H$5+1/2)</f>
        <v>8.8564617290126518E-2</v>
      </c>
      <c r="Y52" s="149">
        <f>1/(1+ИД!$H$98)^(Y51-ИД!$H$5+1/2)</f>
        <v>7.7688260780812715E-2</v>
      </c>
      <c r="Z52" s="149">
        <f>1/(1+ИД!$H$98)^(Z51-ИД!$H$5+1/2)</f>
        <v>6.8147597176151514E-2</v>
      </c>
      <c r="AA52" s="149">
        <f>1/(1+ИД!$H$98)^(AA51-ИД!$H$5+1/2)</f>
        <v>5.9778594014167991E-2</v>
      </c>
      <c r="AB52" s="149">
        <f>1/(1+ИД!$H$98)^(AB51-ИД!$H$5+1/2)</f>
        <v>5.2437363170322784E-2</v>
      </c>
      <c r="AC52" s="149">
        <f>1/(1+ИД!$H$98)^(AC51-ИД!$H$5+1/2)</f>
        <v>4.5997686991511209E-2</v>
      </c>
      <c r="AD52" s="149">
        <f>1/(1+ИД!$H$98)^(AD51-ИД!$H$5+1/2)</f>
        <v>4.0348848238167735E-2</v>
      </c>
      <c r="AE52" s="149">
        <f>1/(1+ИД!$H$98)^(AE51-ИД!$H$5+1/2)</f>
        <v>3.5393726524708534E-2</v>
      </c>
      <c r="AF52" s="149">
        <f>1/(1+ИД!$H$98)^(AF51-ИД!$H$5+1/2)</f>
        <v>3.1047128530446073E-2</v>
      </c>
      <c r="AG52" s="149">
        <f>1/(1+ИД!$H$98)^(AG51-ИД!$H$5+1/2)</f>
        <v>2.7234323272321111E-2</v>
      </c>
      <c r="AH52" s="149">
        <f>1/(1+ИД!$H$98)^(AH51-ИД!$H$5+1/2)</f>
        <v>2.3889757256422034E-2</v>
      </c>
      <c r="AI52" s="149">
        <f>1/(1+ИД!$H$98)^(AI51-ИД!$H$5+1/2)</f>
        <v>2.095592741791406E-2</v>
      </c>
      <c r="AJ52" s="149">
        <f>1/(1+ИД!$H$98)^(AJ51-ИД!$H$5+1/2)</f>
        <v>1.8382392471854435E-2</v>
      </c>
      <c r="AK52" s="149">
        <f>1/(1+ИД!$H$98)^(AK51-ИД!$H$5+1/2)</f>
        <v>1.6124905677065298E-2</v>
      </c>
      <c r="AL52" s="149">
        <f>1/(1+ИД!$H$98)^(AL51-ИД!$H$5+1/2)</f>
        <v>1.4144654102688847E-2</v>
      </c>
      <c r="AM52" s="149">
        <f>1/(1+ИД!$H$98)^(AM51-ИД!$H$5+1/2)</f>
        <v>1.2407591318148113E-2</v>
      </c>
      <c r="AN52" s="149">
        <f>1/(1+ИД!$H$98)^(AN51-ИД!$H$5+1/2)</f>
        <v>1.0883852033463259E-2</v>
      </c>
      <c r="AO52" s="149">
        <f>1/(1+ИД!$H$98)^(AO51-ИД!$H$5+1/2)</f>
        <v>9.5472386258449605E-3</v>
      </c>
      <c r="AP52" s="149">
        <f>1/(1+ИД!$H$98)^(AP51-ИД!$H$5+1/2)</f>
        <v>8.3747707244254052E-3</v>
      </c>
      <c r="AQ52" s="149">
        <f>1/(1+ИД!$H$98)^(AQ51-ИД!$H$5+1/2)</f>
        <v>7.3462901091450872E-3</v>
      </c>
      <c r="AR52" s="149">
        <f>1/(1+ИД!$H$98)^(AR51-ИД!$H$5+1/2)</f>
        <v>6.4441141308290246E-3</v>
      </c>
      <c r="AS52" s="149">
        <f>1/(1+ИД!$H$98)^(AS51-ИД!$H$5+1/2)</f>
        <v>5.6527316937096724E-3</v>
      </c>
      <c r="AT52" s="149">
        <f>1/(1+ИД!$H$98)^(AT51-ИД!$H$5+1/2)</f>
        <v>4.9585365734295343E-3</v>
      </c>
      <c r="AU52" s="149">
        <f>1/(1+ИД!$H$98)^(AU51-ИД!$H$5+1/2)</f>
        <v>4.3495934854645051E-3</v>
      </c>
      <c r="AV52" s="149">
        <f>1/(1+ИД!$H$98)^(AV51-ИД!$H$5+1/2)</f>
        <v>3.8154328819864089E-3</v>
      </c>
      <c r="AW52" s="149">
        <f>1/(1+ИД!$H$98)^(AW51-ИД!$H$5+1/2)</f>
        <v>3.3468709491108828E-3</v>
      </c>
      <c r="AX52" s="149">
        <f>1/(1+ИД!$H$98)^(AX51-ИД!$H$5+1/2)</f>
        <v>2.9358517097463886E-3</v>
      </c>
      <c r="AY52" s="149">
        <f>1/(1+ИД!$H$98)^(AY51-ИД!$H$5+1/2)</f>
        <v>2.575308517321392E-3</v>
      </c>
      <c r="AZ52" s="149">
        <f>1/(1+ИД!$H$98)^(AZ51-ИД!$H$5+1/2)</f>
        <v>2.2590425590538533E-3</v>
      </c>
      <c r="BA52" s="149">
        <f>1/(1+ИД!$H$98)^(BA51-ИД!$H$5+1/2)</f>
        <v>1.9816162798718014E-3</v>
      </c>
      <c r="BB52" s="149">
        <f>1/(1+ИД!$H$98)^(BB51-ИД!$H$5+1/2)</f>
        <v>1.7382598946243861E-3</v>
      </c>
      <c r="BC52" s="149">
        <f>1/(1+ИД!$H$98)^(BC51-ИД!$H$5+1/2)</f>
        <v>1.5247893812494618E-3</v>
      </c>
      <c r="BD52" s="149">
        <f>1/(1+ИД!$H$98)^(BD51-ИД!$H$5+1/2)</f>
        <v>1.3375345449556687E-3</v>
      </c>
      <c r="BE52" s="149">
        <f>1/(1+ИД!$H$98)^(BE51-ИД!$H$5+1/2)</f>
        <v>1.1732759166277788E-3</v>
      </c>
      <c r="BF52" s="149">
        <f>1/(1+ИД!$H$98)^(BF51-ИД!$H$5+1/2)</f>
        <v>1.0291894005506833E-3</v>
      </c>
      <c r="BG52" s="149">
        <f>1/(1+ИД!$H$98)^(BG51-ИД!$H$5+1/2)</f>
        <v>9.0279771978130053E-4</v>
      </c>
      <c r="BH52" s="149">
        <f>1/(1+ИД!$H$98)^(BH51-ИД!$H$5+1/2)</f>
        <v>7.9192782436956208E-4</v>
      </c>
      <c r="BI52" s="149">
        <f>1/(1+ИД!$H$98)^(BI51-ИД!$H$5+1/2)</f>
        <v>6.9467353014873885E-4</v>
      </c>
      <c r="BJ52" s="149">
        <f>1/(1+ИД!$H$98)^(BJ51-ИД!$H$5+1/2)</f>
        <v>6.0936274574450728E-4</v>
      </c>
      <c r="BK52" s="149">
        <f>1/(1+ИД!$H$98)^(BK51-ИД!$H$5+1/2)</f>
        <v>5.3452872433728724E-4</v>
      </c>
      <c r="BL52" s="149">
        <f>1/(1+ИД!$H$98)^(BL51-ИД!$H$5+1/2)</f>
        <v>4.6888484590990119E-4</v>
      </c>
      <c r="BM52" s="149">
        <f>1/(1+ИД!$H$98)^(BM51-ИД!$H$5+1/2)</f>
        <v>4.1130249641219379E-4</v>
      </c>
      <c r="BN52" s="149">
        <f>1/(1+ИД!$H$98)^(BN51-ИД!$H$5+1/2)</f>
        <v>3.6079166351946833E-4</v>
      </c>
      <c r="BO52" s="149">
        <f>1/(1+ИД!$H$98)^(BO51-ИД!$H$5+1/2)</f>
        <v>3.1648391536795472E-4</v>
      </c>
      <c r="BP52" s="149">
        <f>1/(1+ИД!$H$98)^(BP51-ИД!$H$5+1/2)</f>
        <v>2.7761746962101278E-4</v>
      </c>
      <c r="BQ52" s="149">
        <f>1/(1+ИД!$H$98)^(BQ51-ИД!$H$5+1/2)</f>
        <v>2.4352409615878293E-4</v>
      </c>
      <c r="BR52" s="149">
        <f>1/(1+ИД!$H$98)^(BR51-ИД!$H$5+1/2)</f>
        <v>2.1361762820945894E-4</v>
      </c>
      <c r="BS52" s="149">
        <f>1/(1+ИД!$H$98)^(BS51-ИД!$H$5+1/2)</f>
        <v>1.8738388439426212E-4</v>
      </c>
      <c r="BT52" s="149">
        <f>1/(1+ИД!$H$98)^(BT51-ИД!$H$5+1/2)</f>
        <v>1.6437182841601931E-4</v>
      </c>
      <c r="BU52" s="149">
        <f>1/(1+ИД!$H$98)^(BU51-ИД!$H$5+1/2)</f>
        <v>1.4418581440001709E-4</v>
      </c>
      <c r="BV52" s="149">
        <f>1/(1+ИД!$H$98)^(BV51-ИД!$H$5+1/2)</f>
        <v>1.2647878456141843E-4</v>
      </c>
      <c r="BW52" s="149">
        <f>1/(1+ИД!$H$98)^(BW51-ИД!$H$5+1/2)</f>
        <v>1.109463022468582E-4</v>
      </c>
      <c r="BX52" s="149">
        <f>1/(1+ИД!$H$98)^(BX51-ИД!$H$5+1/2)</f>
        <v>9.7321317760402028E-5</v>
      </c>
      <c r="BY52" s="149">
        <f>1/(1+ИД!$H$98)^(BY51-ИД!$H$5+1/2)</f>
        <v>8.5369576982808742E-5</v>
      </c>
      <c r="BZ52" s="149">
        <f>1/(1+ИД!$H$98)^(BZ51-ИД!$H$5+1/2)</f>
        <v>7.4885593844569017E-5</v>
      </c>
      <c r="CA52" s="149">
        <f>1/(1+ИД!$H$98)^(CA51-ИД!$H$5+1/2)</f>
        <v>6.5689117407516652E-5</v>
      </c>
      <c r="CB52" s="149">
        <f>1/(1+ИД!$H$98)^(CB51-ИД!$H$5+1/2)</f>
        <v>5.7622032813611147E-5</v>
      </c>
      <c r="CC52" s="149">
        <f>1/(1+ИД!$H$98)^(CC51-ИД!$H$5+1/2)</f>
        <v>5.0545642818957126E-5</v>
      </c>
      <c r="CD52" s="149">
        <f>1/(1+ИД!$H$98)^(CD51-ИД!$H$5+1/2)</f>
        <v>4.4338283174523762E-5</v>
      </c>
      <c r="CE52" s="149">
        <f>1/(1+ИД!$H$98)^(CE51-ИД!$H$5+1/2)</f>
        <v>3.8893230854845448E-5</v>
      </c>
      <c r="CF52" s="149">
        <f>1/(1+ИД!$H$98)^(CF51-ИД!$H$5+1/2)</f>
        <v>3.4116869170917033E-5</v>
      </c>
    </row>
    <row r="53" spans="1:84">
      <c r="B53" s="52"/>
    </row>
    <row r="54" spans="1:84" ht="15" customHeight="1">
      <c r="A54" s="48"/>
      <c r="B54" s="125" t="s">
        <v>693</v>
      </c>
      <c r="C54" s="126" t="s">
        <v>430</v>
      </c>
      <c r="D54" s="136">
        <f ca="1">SUM(E54:CF54)</f>
        <v>203287.48624740879</v>
      </c>
      <c r="E54" s="143">
        <f t="shared" ref="E54:BP54" ca="1" si="23">(E27-E49-E34)*E97</f>
        <v>0</v>
      </c>
      <c r="F54" s="143">
        <f t="shared" ca="1" si="23"/>
        <v>-5800</v>
      </c>
      <c r="G54" s="143">
        <f t="shared" ca="1" si="23"/>
        <v>-20770.268861842724</v>
      </c>
      <c r="H54" s="143">
        <f t="shared" ca="1" si="23"/>
        <v>-21942.887168720612</v>
      </c>
      <c r="I54" s="143">
        <f t="shared" ca="1" si="23"/>
        <v>18957.112831279388</v>
      </c>
      <c r="J54" s="143">
        <f t="shared" ca="1" si="23"/>
        <v>41457.112831279388</v>
      </c>
      <c r="K54" s="143">
        <f t="shared" ca="1" si="23"/>
        <v>41457.112831279388</v>
      </c>
      <c r="L54" s="143">
        <f t="shared" ca="1" si="23"/>
        <v>41409.965290295775</v>
      </c>
      <c r="M54" s="143">
        <f t="shared" ca="1" si="23"/>
        <v>36173.112831279388</v>
      </c>
      <c r="N54" s="143">
        <f t="shared" ca="1" si="23"/>
        <v>36173.112831279388</v>
      </c>
      <c r="O54" s="143">
        <f t="shared" ca="1" si="23"/>
        <v>36173.112831279388</v>
      </c>
      <c r="P54" s="143">
        <f t="shared" ca="1" si="23"/>
        <v>0</v>
      </c>
      <c r="Q54" s="143">
        <f t="shared" ca="1" si="23"/>
        <v>0</v>
      </c>
      <c r="R54" s="143">
        <f t="shared" ca="1" si="23"/>
        <v>0</v>
      </c>
      <c r="S54" s="143">
        <f t="shared" ca="1" si="23"/>
        <v>0</v>
      </c>
      <c r="T54" s="143">
        <f t="shared" ca="1" si="23"/>
        <v>0</v>
      </c>
      <c r="U54" s="143">
        <f t="shared" ca="1" si="23"/>
        <v>0</v>
      </c>
      <c r="V54" s="143">
        <f t="shared" ca="1" si="23"/>
        <v>0</v>
      </c>
      <c r="W54" s="143">
        <f t="shared" ca="1" si="23"/>
        <v>0</v>
      </c>
      <c r="X54" s="143">
        <f t="shared" ca="1" si="23"/>
        <v>0</v>
      </c>
      <c r="Y54" s="143">
        <f t="shared" ca="1" si="23"/>
        <v>0</v>
      </c>
      <c r="Z54" s="143">
        <f t="shared" ca="1" si="23"/>
        <v>0</v>
      </c>
      <c r="AA54" s="143">
        <f t="shared" ca="1" si="23"/>
        <v>0</v>
      </c>
      <c r="AB54" s="143">
        <f t="shared" ca="1" si="23"/>
        <v>0</v>
      </c>
      <c r="AC54" s="143">
        <f t="shared" ca="1" si="23"/>
        <v>0</v>
      </c>
      <c r="AD54" s="143">
        <f t="shared" ca="1" si="23"/>
        <v>0</v>
      </c>
      <c r="AE54" s="143">
        <f t="shared" ca="1" si="23"/>
        <v>0</v>
      </c>
      <c r="AF54" s="143">
        <f t="shared" ca="1" si="23"/>
        <v>0</v>
      </c>
      <c r="AG54" s="143">
        <f t="shared" ca="1" si="23"/>
        <v>0</v>
      </c>
      <c r="AH54" s="143">
        <f t="shared" ca="1" si="23"/>
        <v>0</v>
      </c>
      <c r="AI54" s="143">
        <f t="shared" ca="1" si="23"/>
        <v>0</v>
      </c>
      <c r="AJ54" s="143">
        <f t="shared" ca="1" si="23"/>
        <v>0</v>
      </c>
      <c r="AK54" s="143">
        <f t="shared" ca="1" si="23"/>
        <v>0</v>
      </c>
      <c r="AL54" s="143">
        <f t="shared" ca="1" si="23"/>
        <v>0</v>
      </c>
      <c r="AM54" s="143">
        <f t="shared" ca="1" si="23"/>
        <v>0</v>
      </c>
      <c r="AN54" s="143">
        <f t="shared" ca="1" si="23"/>
        <v>0</v>
      </c>
      <c r="AO54" s="143">
        <f t="shared" ca="1" si="23"/>
        <v>0</v>
      </c>
      <c r="AP54" s="143">
        <f t="shared" ca="1" si="23"/>
        <v>0</v>
      </c>
      <c r="AQ54" s="143">
        <f t="shared" ca="1" si="23"/>
        <v>0</v>
      </c>
      <c r="AR54" s="143">
        <f t="shared" ca="1" si="23"/>
        <v>0</v>
      </c>
      <c r="AS54" s="143">
        <f t="shared" ca="1" si="23"/>
        <v>0</v>
      </c>
      <c r="AT54" s="143">
        <f t="shared" ca="1" si="23"/>
        <v>0</v>
      </c>
      <c r="AU54" s="143">
        <f t="shared" ca="1" si="23"/>
        <v>0</v>
      </c>
      <c r="AV54" s="143">
        <f t="shared" ca="1" si="23"/>
        <v>0</v>
      </c>
      <c r="AW54" s="143">
        <f t="shared" ca="1" si="23"/>
        <v>0</v>
      </c>
      <c r="AX54" s="143">
        <f t="shared" ca="1" si="23"/>
        <v>0</v>
      </c>
      <c r="AY54" s="143">
        <f t="shared" ca="1" si="23"/>
        <v>0</v>
      </c>
      <c r="AZ54" s="143">
        <f t="shared" ca="1" si="23"/>
        <v>0</v>
      </c>
      <c r="BA54" s="143">
        <f t="shared" ca="1" si="23"/>
        <v>0</v>
      </c>
      <c r="BB54" s="143">
        <f t="shared" ca="1" si="23"/>
        <v>0</v>
      </c>
      <c r="BC54" s="143">
        <f t="shared" ca="1" si="23"/>
        <v>0</v>
      </c>
      <c r="BD54" s="143">
        <f t="shared" ca="1" si="23"/>
        <v>0</v>
      </c>
      <c r="BE54" s="143">
        <f t="shared" ca="1" si="23"/>
        <v>0</v>
      </c>
      <c r="BF54" s="143">
        <f t="shared" ca="1" si="23"/>
        <v>0</v>
      </c>
      <c r="BG54" s="143">
        <f t="shared" ca="1" si="23"/>
        <v>0</v>
      </c>
      <c r="BH54" s="143">
        <f t="shared" ca="1" si="23"/>
        <v>0</v>
      </c>
      <c r="BI54" s="143">
        <f t="shared" ca="1" si="23"/>
        <v>0</v>
      </c>
      <c r="BJ54" s="143">
        <f t="shared" ca="1" si="23"/>
        <v>0</v>
      </c>
      <c r="BK54" s="143">
        <f t="shared" ca="1" si="23"/>
        <v>0</v>
      </c>
      <c r="BL54" s="143">
        <f t="shared" ca="1" si="23"/>
        <v>0</v>
      </c>
      <c r="BM54" s="143">
        <f t="shared" ca="1" si="23"/>
        <v>0</v>
      </c>
      <c r="BN54" s="143">
        <f t="shared" ca="1" si="23"/>
        <v>0</v>
      </c>
      <c r="BO54" s="143">
        <f t="shared" ca="1" si="23"/>
        <v>0</v>
      </c>
      <c r="BP54" s="143">
        <f t="shared" ca="1" si="23"/>
        <v>0</v>
      </c>
      <c r="BQ54" s="143">
        <f t="shared" ref="BQ54:CF54" ca="1" si="24">(BQ27-BQ49-BQ34)*BQ97</f>
        <v>0</v>
      </c>
      <c r="BR54" s="143">
        <f t="shared" ca="1" si="24"/>
        <v>0</v>
      </c>
      <c r="BS54" s="143">
        <f t="shared" ca="1" si="24"/>
        <v>0</v>
      </c>
      <c r="BT54" s="143">
        <f t="shared" ca="1" si="24"/>
        <v>0</v>
      </c>
      <c r="BU54" s="143">
        <f t="shared" ca="1" si="24"/>
        <v>0</v>
      </c>
      <c r="BV54" s="143">
        <f t="shared" ca="1" si="24"/>
        <v>0</v>
      </c>
      <c r="BW54" s="143">
        <f t="shared" ca="1" si="24"/>
        <v>0</v>
      </c>
      <c r="BX54" s="143">
        <f t="shared" ca="1" si="24"/>
        <v>0</v>
      </c>
      <c r="BY54" s="143">
        <f t="shared" ca="1" si="24"/>
        <v>0</v>
      </c>
      <c r="BZ54" s="143">
        <f t="shared" ca="1" si="24"/>
        <v>0</v>
      </c>
      <c r="CA54" s="143">
        <f t="shared" ca="1" si="24"/>
        <v>0</v>
      </c>
      <c r="CB54" s="143">
        <f t="shared" ca="1" si="24"/>
        <v>0</v>
      </c>
      <c r="CC54" s="143">
        <f t="shared" ca="1" si="24"/>
        <v>0</v>
      </c>
      <c r="CD54" s="143">
        <f t="shared" ca="1" si="24"/>
        <v>0</v>
      </c>
      <c r="CE54" s="143">
        <f t="shared" ca="1" si="24"/>
        <v>0</v>
      </c>
      <c r="CF54" s="143">
        <f t="shared" ca="1" si="24"/>
        <v>0</v>
      </c>
    </row>
    <row r="55" spans="1:84" ht="15" customHeight="1">
      <c r="A55" s="48"/>
      <c r="B55" s="125" t="s">
        <v>439</v>
      </c>
      <c r="C55" s="126" t="s">
        <v>430</v>
      </c>
      <c r="D55" s="136">
        <f ca="1">SUM(E55:CF55)</f>
        <v>335387.48624740884</v>
      </c>
      <c r="E55" s="143">
        <f t="shared" ref="E55:BP55" ca="1" si="25">(E27-IF($A$19="прямой",E19,0)-E33-E49)*E97</f>
        <v>0</v>
      </c>
      <c r="F55" s="143">
        <f t="shared" ca="1" si="25"/>
        <v>0</v>
      </c>
      <c r="G55" s="143">
        <f t="shared" ca="1" si="25"/>
        <v>20529.731138157276</v>
      </c>
      <c r="H55" s="143">
        <f t="shared" ca="1" si="25"/>
        <v>40557.112831279388</v>
      </c>
      <c r="I55" s="143">
        <f t="shared" ca="1" si="25"/>
        <v>41457.112831279388</v>
      </c>
      <c r="J55" s="143">
        <f t="shared" ca="1" si="25"/>
        <v>41457.112831279388</v>
      </c>
      <c r="K55" s="143">
        <f t="shared" ca="1" si="25"/>
        <v>41457.112831279388</v>
      </c>
      <c r="L55" s="143">
        <f t="shared" ca="1" si="25"/>
        <v>41409.965290295775</v>
      </c>
      <c r="M55" s="143">
        <f t="shared" ca="1" si="25"/>
        <v>36173.112831279388</v>
      </c>
      <c r="N55" s="143">
        <f t="shared" ca="1" si="25"/>
        <v>36173.112831279388</v>
      </c>
      <c r="O55" s="143">
        <f t="shared" ca="1" si="25"/>
        <v>36173.112831279388</v>
      </c>
      <c r="P55" s="143">
        <f t="shared" ca="1" si="25"/>
        <v>0</v>
      </c>
      <c r="Q55" s="143">
        <f t="shared" ca="1" si="25"/>
        <v>0</v>
      </c>
      <c r="R55" s="143">
        <f t="shared" ca="1" si="25"/>
        <v>0</v>
      </c>
      <c r="S55" s="143">
        <f t="shared" ca="1" si="25"/>
        <v>0</v>
      </c>
      <c r="T55" s="143">
        <f t="shared" ca="1" si="25"/>
        <v>0</v>
      </c>
      <c r="U55" s="143">
        <f t="shared" ca="1" si="25"/>
        <v>0</v>
      </c>
      <c r="V55" s="143">
        <f t="shared" ca="1" si="25"/>
        <v>0</v>
      </c>
      <c r="W55" s="143">
        <f t="shared" ca="1" si="25"/>
        <v>0</v>
      </c>
      <c r="X55" s="143">
        <f t="shared" ca="1" si="25"/>
        <v>0</v>
      </c>
      <c r="Y55" s="143">
        <f t="shared" ca="1" si="25"/>
        <v>0</v>
      </c>
      <c r="Z55" s="143">
        <f t="shared" ca="1" si="25"/>
        <v>0</v>
      </c>
      <c r="AA55" s="143">
        <f t="shared" ca="1" si="25"/>
        <v>0</v>
      </c>
      <c r="AB55" s="143">
        <f t="shared" ca="1" si="25"/>
        <v>0</v>
      </c>
      <c r="AC55" s="143">
        <f t="shared" ca="1" si="25"/>
        <v>0</v>
      </c>
      <c r="AD55" s="143">
        <f t="shared" ca="1" si="25"/>
        <v>0</v>
      </c>
      <c r="AE55" s="143">
        <f t="shared" ca="1" si="25"/>
        <v>0</v>
      </c>
      <c r="AF55" s="143">
        <f t="shared" ca="1" si="25"/>
        <v>0</v>
      </c>
      <c r="AG55" s="143">
        <f t="shared" ca="1" si="25"/>
        <v>0</v>
      </c>
      <c r="AH55" s="143">
        <f t="shared" ca="1" si="25"/>
        <v>0</v>
      </c>
      <c r="AI55" s="143">
        <f t="shared" ca="1" si="25"/>
        <v>0</v>
      </c>
      <c r="AJ55" s="143">
        <f t="shared" ca="1" si="25"/>
        <v>0</v>
      </c>
      <c r="AK55" s="143">
        <f t="shared" ca="1" si="25"/>
        <v>0</v>
      </c>
      <c r="AL55" s="143">
        <f t="shared" ca="1" si="25"/>
        <v>0</v>
      </c>
      <c r="AM55" s="143">
        <f t="shared" ca="1" si="25"/>
        <v>0</v>
      </c>
      <c r="AN55" s="143">
        <f t="shared" ca="1" si="25"/>
        <v>0</v>
      </c>
      <c r="AO55" s="143">
        <f t="shared" ca="1" si="25"/>
        <v>0</v>
      </c>
      <c r="AP55" s="143">
        <f t="shared" ca="1" si="25"/>
        <v>0</v>
      </c>
      <c r="AQ55" s="143">
        <f t="shared" ca="1" si="25"/>
        <v>0</v>
      </c>
      <c r="AR55" s="143">
        <f t="shared" ca="1" si="25"/>
        <v>0</v>
      </c>
      <c r="AS55" s="143">
        <f t="shared" ca="1" si="25"/>
        <v>0</v>
      </c>
      <c r="AT55" s="143">
        <f t="shared" ca="1" si="25"/>
        <v>0</v>
      </c>
      <c r="AU55" s="143">
        <f t="shared" ca="1" si="25"/>
        <v>0</v>
      </c>
      <c r="AV55" s="143">
        <f t="shared" ca="1" si="25"/>
        <v>0</v>
      </c>
      <c r="AW55" s="143">
        <f t="shared" ca="1" si="25"/>
        <v>0</v>
      </c>
      <c r="AX55" s="143">
        <f t="shared" ca="1" si="25"/>
        <v>0</v>
      </c>
      <c r="AY55" s="143">
        <f t="shared" ca="1" si="25"/>
        <v>0</v>
      </c>
      <c r="AZ55" s="143">
        <f t="shared" ca="1" si="25"/>
        <v>0</v>
      </c>
      <c r="BA55" s="143">
        <f t="shared" ca="1" si="25"/>
        <v>0</v>
      </c>
      <c r="BB55" s="143">
        <f t="shared" ca="1" si="25"/>
        <v>0</v>
      </c>
      <c r="BC55" s="143">
        <f t="shared" ca="1" si="25"/>
        <v>0</v>
      </c>
      <c r="BD55" s="143">
        <f t="shared" ca="1" si="25"/>
        <v>0</v>
      </c>
      <c r="BE55" s="143">
        <f t="shared" ca="1" si="25"/>
        <v>0</v>
      </c>
      <c r="BF55" s="143">
        <f t="shared" ca="1" si="25"/>
        <v>0</v>
      </c>
      <c r="BG55" s="143">
        <f t="shared" ca="1" si="25"/>
        <v>0</v>
      </c>
      <c r="BH55" s="143">
        <f t="shared" ca="1" si="25"/>
        <v>0</v>
      </c>
      <c r="BI55" s="143">
        <f t="shared" ca="1" si="25"/>
        <v>0</v>
      </c>
      <c r="BJ55" s="143">
        <f t="shared" ca="1" si="25"/>
        <v>0</v>
      </c>
      <c r="BK55" s="143">
        <f t="shared" ca="1" si="25"/>
        <v>0</v>
      </c>
      <c r="BL55" s="143">
        <f t="shared" ca="1" si="25"/>
        <v>0</v>
      </c>
      <c r="BM55" s="143">
        <f t="shared" ca="1" si="25"/>
        <v>0</v>
      </c>
      <c r="BN55" s="143">
        <f t="shared" ca="1" si="25"/>
        <v>0</v>
      </c>
      <c r="BO55" s="143">
        <f t="shared" ca="1" si="25"/>
        <v>0</v>
      </c>
      <c r="BP55" s="143">
        <f t="shared" ca="1" si="25"/>
        <v>0</v>
      </c>
      <c r="BQ55" s="143">
        <f t="shared" ref="BQ55:CF55" ca="1" si="26">(BQ27-IF($A$19="прямой",BQ19,0)-BQ33-BQ49)*BQ97</f>
        <v>0</v>
      </c>
      <c r="BR55" s="143">
        <f t="shared" ca="1" si="26"/>
        <v>0</v>
      </c>
      <c r="BS55" s="143">
        <f t="shared" ca="1" si="26"/>
        <v>0</v>
      </c>
      <c r="BT55" s="143">
        <f t="shared" ca="1" si="26"/>
        <v>0</v>
      </c>
      <c r="BU55" s="143">
        <f t="shared" ca="1" si="26"/>
        <v>0</v>
      </c>
      <c r="BV55" s="143">
        <f t="shared" ca="1" si="26"/>
        <v>0</v>
      </c>
      <c r="BW55" s="143">
        <f t="shared" ca="1" si="26"/>
        <v>0</v>
      </c>
      <c r="BX55" s="143">
        <f t="shared" ca="1" si="26"/>
        <v>0</v>
      </c>
      <c r="BY55" s="143">
        <f t="shared" ca="1" si="26"/>
        <v>0</v>
      </c>
      <c r="BZ55" s="143">
        <f t="shared" ca="1" si="26"/>
        <v>0</v>
      </c>
      <c r="CA55" s="143">
        <f t="shared" ca="1" si="26"/>
        <v>0</v>
      </c>
      <c r="CB55" s="143">
        <f t="shared" ca="1" si="26"/>
        <v>0</v>
      </c>
      <c r="CC55" s="143">
        <f t="shared" ca="1" si="26"/>
        <v>0</v>
      </c>
      <c r="CD55" s="143">
        <f t="shared" ca="1" si="26"/>
        <v>0</v>
      </c>
      <c r="CE55" s="143">
        <f t="shared" ca="1" si="26"/>
        <v>0</v>
      </c>
      <c r="CF55" s="143">
        <f t="shared" ca="1" si="26"/>
        <v>0</v>
      </c>
    </row>
    <row r="56" spans="1:84" ht="15" customHeight="1">
      <c r="A56" s="48"/>
      <c r="B56" s="125" t="s">
        <v>440</v>
      </c>
      <c r="C56" s="126" t="s">
        <v>430</v>
      </c>
      <c r="D56" s="136">
        <f ca="1">D55</f>
        <v>335387.48624740884</v>
      </c>
      <c r="E56" s="143">
        <f ca="1">E55</f>
        <v>0</v>
      </c>
      <c r="F56" s="143">
        <f t="shared" ref="F56:BQ56" ca="1" si="27">(E56+F55)*F97</f>
        <v>0</v>
      </c>
      <c r="G56" s="143">
        <f t="shared" ca="1" si="27"/>
        <v>20529.731138157276</v>
      </c>
      <c r="H56" s="143">
        <f t="shared" ca="1" si="27"/>
        <v>61086.843969436668</v>
      </c>
      <c r="I56" s="143">
        <f t="shared" ca="1" si="27"/>
        <v>102543.95680071606</v>
      </c>
      <c r="J56" s="143">
        <f t="shared" ca="1" si="27"/>
        <v>144001.06963199546</v>
      </c>
      <c r="K56" s="143">
        <f t="shared" ca="1" si="27"/>
        <v>185458.18246327486</v>
      </c>
      <c r="L56" s="143">
        <f t="shared" ca="1" si="27"/>
        <v>226868.14775357064</v>
      </c>
      <c r="M56" s="143">
        <f t="shared" ca="1" si="27"/>
        <v>263041.26058485004</v>
      </c>
      <c r="N56" s="143">
        <f t="shared" ca="1" si="27"/>
        <v>299214.37341612944</v>
      </c>
      <c r="O56" s="143">
        <f t="shared" ca="1" si="27"/>
        <v>335387.48624740884</v>
      </c>
      <c r="P56" s="143">
        <f t="shared" ca="1" si="27"/>
        <v>335387.48624740884</v>
      </c>
      <c r="Q56" s="143">
        <f t="shared" ca="1" si="27"/>
        <v>0</v>
      </c>
      <c r="R56" s="143">
        <f t="shared" ca="1" si="27"/>
        <v>0</v>
      </c>
      <c r="S56" s="143">
        <f t="shared" ca="1" si="27"/>
        <v>0</v>
      </c>
      <c r="T56" s="143">
        <f t="shared" ca="1" si="27"/>
        <v>0</v>
      </c>
      <c r="U56" s="143">
        <f t="shared" ca="1" si="27"/>
        <v>0</v>
      </c>
      <c r="V56" s="143">
        <f t="shared" ca="1" si="27"/>
        <v>0</v>
      </c>
      <c r="W56" s="143">
        <f t="shared" ca="1" si="27"/>
        <v>0</v>
      </c>
      <c r="X56" s="143">
        <f t="shared" ca="1" si="27"/>
        <v>0</v>
      </c>
      <c r="Y56" s="143">
        <f t="shared" ca="1" si="27"/>
        <v>0</v>
      </c>
      <c r="Z56" s="143">
        <f t="shared" ca="1" si="27"/>
        <v>0</v>
      </c>
      <c r="AA56" s="143">
        <f t="shared" ca="1" si="27"/>
        <v>0</v>
      </c>
      <c r="AB56" s="143">
        <f t="shared" ca="1" si="27"/>
        <v>0</v>
      </c>
      <c r="AC56" s="143">
        <f t="shared" ca="1" si="27"/>
        <v>0</v>
      </c>
      <c r="AD56" s="143">
        <f t="shared" ca="1" si="27"/>
        <v>0</v>
      </c>
      <c r="AE56" s="143">
        <f t="shared" ca="1" si="27"/>
        <v>0</v>
      </c>
      <c r="AF56" s="143">
        <f t="shared" ca="1" si="27"/>
        <v>0</v>
      </c>
      <c r="AG56" s="143">
        <f t="shared" ca="1" si="27"/>
        <v>0</v>
      </c>
      <c r="AH56" s="143">
        <f t="shared" ca="1" si="27"/>
        <v>0</v>
      </c>
      <c r="AI56" s="143">
        <f t="shared" ca="1" si="27"/>
        <v>0</v>
      </c>
      <c r="AJ56" s="143">
        <f t="shared" ca="1" si="27"/>
        <v>0</v>
      </c>
      <c r="AK56" s="143">
        <f t="shared" ca="1" si="27"/>
        <v>0</v>
      </c>
      <c r="AL56" s="143">
        <f t="shared" ca="1" si="27"/>
        <v>0</v>
      </c>
      <c r="AM56" s="143">
        <f t="shared" ca="1" si="27"/>
        <v>0</v>
      </c>
      <c r="AN56" s="143">
        <f t="shared" ca="1" si="27"/>
        <v>0</v>
      </c>
      <c r="AO56" s="143">
        <f t="shared" ca="1" si="27"/>
        <v>0</v>
      </c>
      <c r="AP56" s="143">
        <f t="shared" ca="1" si="27"/>
        <v>0</v>
      </c>
      <c r="AQ56" s="143">
        <f t="shared" ca="1" si="27"/>
        <v>0</v>
      </c>
      <c r="AR56" s="143">
        <f t="shared" ca="1" si="27"/>
        <v>0</v>
      </c>
      <c r="AS56" s="143">
        <f t="shared" ca="1" si="27"/>
        <v>0</v>
      </c>
      <c r="AT56" s="143">
        <f t="shared" ca="1" si="27"/>
        <v>0</v>
      </c>
      <c r="AU56" s="143">
        <f t="shared" ca="1" si="27"/>
        <v>0</v>
      </c>
      <c r="AV56" s="143">
        <f t="shared" ca="1" si="27"/>
        <v>0</v>
      </c>
      <c r="AW56" s="143">
        <f t="shared" ca="1" si="27"/>
        <v>0</v>
      </c>
      <c r="AX56" s="143">
        <f t="shared" ca="1" si="27"/>
        <v>0</v>
      </c>
      <c r="AY56" s="143">
        <f t="shared" ca="1" si="27"/>
        <v>0</v>
      </c>
      <c r="AZ56" s="143">
        <f t="shared" ca="1" si="27"/>
        <v>0</v>
      </c>
      <c r="BA56" s="143">
        <f t="shared" ca="1" si="27"/>
        <v>0</v>
      </c>
      <c r="BB56" s="143">
        <f t="shared" ca="1" si="27"/>
        <v>0</v>
      </c>
      <c r="BC56" s="143">
        <f t="shared" ca="1" si="27"/>
        <v>0</v>
      </c>
      <c r="BD56" s="143">
        <f t="shared" ca="1" si="27"/>
        <v>0</v>
      </c>
      <c r="BE56" s="143">
        <f t="shared" ca="1" si="27"/>
        <v>0</v>
      </c>
      <c r="BF56" s="143">
        <f t="shared" ca="1" si="27"/>
        <v>0</v>
      </c>
      <c r="BG56" s="143">
        <f t="shared" ca="1" si="27"/>
        <v>0</v>
      </c>
      <c r="BH56" s="143">
        <f t="shared" ca="1" si="27"/>
        <v>0</v>
      </c>
      <c r="BI56" s="143">
        <f t="shared" ca="1" si="27"/>
        <v>0</v>
      </c>
      <c r="BJ56" s="143">
        <f t="shared" ca="1" si="27"/>
        <v>0</v>
      </c>
      <c r="BK56" s="143">
        <f t="shared" ca="1" si="27"/>
        <v>0</v>
      </c>
      <c r="BL56" s="143">
        <f t="shared" ca="1" si="27"/>
        <v>0</v>
      </c>
      <c r="BM56" s="143">
        <f t="shared" ca="1" si="27"/>
        <v>0</v>
      </c>
      <c r="BN56" s="143">
        <f t="shared" ca="1" si="27"/>
        <v>0</v>
      </c>
      <c r="BO56" s="143">
        <f t="shared" ca="1" si="27"/>
        <v>0</v>
      </c>
      <c r="BP56" s="143">
        <f t="shared" ca="1" si="27"/>
        <v>0</v>
      </c>
      <c r="BQ56" s="143">
        <f t="shared" ca="1" si="27"/>
        <v>0</v>
      </c>
      <c r="BR56" s="143">
        <f t="shared" ref="BR56:CF56" ca="1" si="28">(BQ56+BR55)*BR97</f>
        <v>0</v>
      </c>
      <c r="BS56" s="143">
        <f t="shared" ca="1" si="28"/>
        <v>0</v>
      </c>
      <c r="BT56" s="143">
        <f t="shared" ca="1" si="28"/>
        <v>0</v>
      </c>
      <c r="BU56" s="143">
        <f t="shared" ca="1" si="28"/>
        <v>0</v>
      </c>
      <c r="BV56" s="143">
        <f t="shared" ca="1" si="28"/>
        <v>0</v>
      </c>
      <c r="BW56" s="143">
        <f t="shared" ca="1" si="28"/>
        <v>0</v>
      </c>
      <c r="BX56" s="143">
        <f t="shared" ca="1" si="28"/>
        <v>0</v>
      </c>
      <c r="BY56" s="143">
        <f t="shared" ca="1" si="28"/>
        <v>0</v>
      </c>
      <c r="BZ56" s="143">
        <f t="shared" ca="1" si="28"/>
        <v>0</v>
      </c>
      <c r="CA56" s="143">
        <f t="shared" ca="1" si="28"/>
        <v>0</v>
      </c>
      <c r="CB56" s="143">
        <f t="shared" ca="1" si="28"/>
        <v>0</v>
      </c>
      <c r="CC56" s="143">
        <f t="shared" ca="1" si="28"/>
        <v>0</v>
      </c>
      <c r="CD56" s="143">
        <f t="shared" ca="1" si="28"/>
        <v>0</v>
      </c>
      <c r="CE56" s="143">
        <f t="shared" ca="1" si="28"/>
        <v>0</v>
      </c>
      <c r="CF56" s="143">
        <f t="shared" ca="1" si="28"/>
        <v>0</v>
      </c>
    </row>
    <row r="57" spans="1:84" ht="15" customHeight="1">
      <c r="A57" s="48"/>
      <c r="B57" s="125" t="s">
        <v>694</v>
      </c>
      <c r="C57" s="126" t="s">
        <v>430</v>
      </c>
      <c r="D57" s="136">
        <f ca="1">SUM(E57:CF57)</f>
        <v>132100</v>
      </c>
      <c r="E57" s="143">
        <f ca="1">(E31+E32)*E97</f>
        <v>0</v>
      </c>
      <c r="F57" s="143">
        <f t="shared" ref="F57:BQ57" ca="1" si="29">(F31+F32)*F97</f>
        <v>5800</v>
      </c>
      <c r="G57" s="143">
        <f t="shared" ca="1" si="29"/>
        <v>41300</v>
      </c>
      <c r="H57" s="143">
        <f t="shared" ca="1" si="29"/>
        <v>62500</v>
      </c>
      <c r="I57" s="143">
        <f t="shared" ca="1" si="29"/>
        <v>22500</v>
      </c>
      <c r="J57" s="143">
        <f t="shared" ca="1" si="29"/>
        <v>0</v>
      </c>
      <c r="K57" s="143">
        <f t="shared" ca="1" si="29"/>
        <v>0</v>
      </c>
      <c r="L57" s="143">
        <f t="shared" ca="1" si="29"/>
        <v>0</v>
      </c>
      <c r="M57" s="143">
        <f t="shared" ca="1" si="29"/>
        <v>0</v>
      </c>
      <c r="N57" s="143">
        <f t="shared" ca="1" si="29"/>
        <v>0</v>
      </c>
      <c r="O57" s="143">
        <f t="shared" ca="1" si="29"/>
        <v>0</v>
      </c>
      <c r="P57" s="143">
        <f t="shared" ca="1" si="29"/>
        <v>0</v>
      </c>
      <c r="Q57" s="143">
        <f t="shared" ca="1" si="29"/>
        <v>0</v>
      </c>
      <c r="R57" s="143">
        <f t="shared" ca="1" si="29"/>
        <v>0</v>
      </c>
      <c r="S57" s="143">
        <f t="shared" ca="1" si="29"/>
        <v>0</v>
      </c>
      <c r="T57" s="143">
        <f t="shared" ca="1" si="29"/>
        <v>0</v>
      </c>
      <c r="U57" s="143">
        <f t="shared" ca="1" si="29"/>
        <v>0</v>
      </c>
      <c r="V57" s="143">
        <f t="shared" ca="1" si="29"/>
        <v>0</v>
      </c>
      <c r="W57" s="143">
        <f t="shared" ca="1" si="29"/>
        <v>0</v>
      </c>
      <c r="X57" s="143">
        <f t="shared" ca="1" si="29"/>
        <v>0</v>
      </c>
      <c r="Y57" s="143">
        <f t="shared" ca="1" si="29"/>
        <v>0</v>
      </c>
      <c r="Z57" s="143">
        <f t="shared" ca="1" si="29"/>
        <v>0</v>
      </c>
      <c r="AA57" s="143">
        <f t="shared" ca="1" si="29"/>
        <v>0</v>
      </c>
      <c r="AB57" s="143">
        <f t="shared" ca="1" si="29"/>
        <v>0</v>
      </c>
      <c r="AC57" s="143">
        <f t="shared" ca="1" si="29"/>
        <v>0</v>
      </c>
      <c r="AD57" s="143">
        <f t="shared" ca="1" si="29"/>
        <v>0</v>
      </c>
      <c r="AE57" s="143">
        <f t="shared" ca="1" si="29"/>
        <v>0</v>
      </c>
      <c r="AF57" s="143">
        <f t="shared" ca="1" si="29"/>
        <v>0</v>
      </c>
      <c r="AG57" s="143">
        <f t="shared" ca="1" si="29"/>
        <v>0</v>
      </c>
      <c r="AH57" s="143">
        <f t="shared" ca="1" si="29"/>
        <v>0</v>
      </c>
      <c r="AI57" s="143">
        <f t="shared" ca="1" si="29"/>
        <v>0</v>
      </c>
      <c r="AJ57" s="143">
        <f t="shared" ca="1" si="29"/>
        <v>0</v>
      </c>
      <c r="AK57" s="143">
        <f t="shared" ca="1" si="29"/>
        <v>0</v>
      </c>
      <c r="AL57" s="143">
        <f t="shared" ca="1" si="29"/>
        <v>0</v>
      </c>
      <c r="AM57" s="143">
        <f t="shared" ca="1" si="29"/>
        <v>0</v>
      </c>
      <c r="AN57" s="143">
        <f t="shared" ca="1" si="29"/>
        <v>0</v>
      </c>
      <c r="AO57" s="143">
        <f t="shared" ca="1" si="29"/>
        <v>0</v>
      </c>
      <c r="AP57" s="143">
        <f t="shared" ca="1" si="29"/>
        <v>0</v>
      </c>
      <c r="AQ57" s="143">
        <f t="shared" ca="1" si="29"/>
        <v>0</v>
      </c>
      <c r="AR57" s="143">
        <f t="shared" ca="1" si="29"/>
        <v>0</v>
      </c>
      <c r="AS57" s="143">
        <f t="shared" ca="1" si="29"/>
        <v>0</v>
      </c>
      <c r="AT57" s="143">
        <f t="shared" ca="1" si="29"/>
        <v>0</v>
      </c>
      <c r="AU57" s="143">
        <f t="shared" ca="1" si="29"/>
        <v>0</v>
      </c>
      <c r="AV57" s="143">
        <f t="shared" ca="1" si="29"/>
        <v>0</v>
      </c>
      <c r="AW57" s="143">
        <f t="shared" ca="1" si="29"/>
        <v>0</v>
      </c>
      <c r="AX57" s="143">
        <f t="shared" ca="1" si="29"/>
        <v>0</v>
      </c>
      <c r="AY57" s="143">
        <f t="shared" ca="1" si="29"/>
        <v>0</v>
      </c>
      <c r="AZ57" s="143">
        <f t="shared" ca="1" si="29"/>
        <v>0</v>
      </c>
      <c r="BA57" s="143">
        <f t="shared" ca="1" si="29"/>
        <v>0</v>
      </c>
      <c r="BB57" s="143">
        <f t="shared" ca="1" si="29"/>
        <v>0</v>
      </c>
      <c r="BC57" s="143">
        <f t="shared" ca="1" si="29"/>
        <v>0</v>
      </c>
      <c r="BD57" s="143">
        <f t="shared" ca="1" si="29"/>
        <v>0</v>
      </c>
      <c r="BE57" s="143">
        <f t="shared" ca="1" si="29"/>
        <v>0</v>
      </c>
      <c r="BF57" s="143">
        <f t="shared" ca="1" si="29"/>
        <v>0</v>
      </c>
      <c r="BG57" s="143">
        <f t="shared" ca="1" si="29"/>
        <v>0</v>
      </c>
      <c r="BH57" s="143">
        <f t="shared" ca="1" si="29"/>
        <v>0</v>
      </c>
      <c r="BI57" s="143">
        <f t="shared" ca="1" si="29"/>
        <v>0</v>
      </c>
      <c r="BJ57" s="143">
        <f t="shared" ca="1" si="29"/>
        <v>0</v>
      </c>
      <c r="BK57" s="143">
        <f t="shared" ca="1" si="29"/>
        <v>0</v>
      </c>
      <c r="BL57" s="143">
        <f t="shared" ca="1" si="29"/>
        <v>0</v>
      </c>
      <c r="BM57" s="143">
        <f t="shared" ca="1" si="29"/>
        <v>0</v>
      </c>
      <c r="BN57" s="143">
        <f t="shared" ca="1" si="29"/>
        <v>0</v>
      </c>
      <c r="BO57" s="143">
        <f t="shared" ca="1" si="29"/>
        <v>0</v>
      </c>
      <c r="BP57" s="143">
        <f t="shared" ca="1" si="29"/>
        <v>0</v>
      </c>
      <c r="BQ57" s="143">
        <f t="shared" ca="1" si="29"/>
        <v>0</v>
      </c>
      <c r="BR57" s="143">
        <f t="shared" ref="BR57:CF57" ca="1" si="30">(BR31+BR32)*BR97</f>
        <v>0</v>
      </c>
      <c r="BS57" s="143">
        <f t="shared" ca="1" si="30"/>
        <v>0</v>
      </c>
      <c r="BT57" s="143">
        <f t="shared" ca="1" si="30"/>
        <v>0</v>
      </c>
      <c r="BU57" s="143">
        <f t="shared" ca="1" si="30"/>
        <v>0</v>
      </c>
      <c r="BV57" s="143">
        <f t="shared" ca="1" si="30"/>
        <v>0</v>
      </c>
      <c r="BW57" s="143">
        <f t="shared" ca="1" si="30"/>
        <v>0</v>
      </c>
      <c r="BX57" s="143">
        <f t="shared" ca="1" si="30"/>
        <v>0</v>
      </c>
      <c r="BY57" s="143">
        <f t="shared" ca="1" si="30"/>
        <v>0</v>
      </c>
      <c r="BZ57" s="143">
        <f t="shared" ca="1" si="30"/>
        <v>0</v>
      </c>
      <c r="CA57" s="143">
        <f t="shared" ca="1" si="30"/>
        <v>0</v>
      </c>
      <c r="CB57" s="143">
        <f t="shared" ca="1" si="30"/>
        <v>0</v>
      </c>
      <c r="CC57" s="143">
        <f t="shared" ca="1" si="30"/>
        <v>0</v>
      </c>
      <c r="CD57" s="143">
        <f t="shared" ca="1" si="30"/>
        <v>0</v>
      </c>
      <c r="CE57" s="143">
        <f t="shared" ca="1" si="30"/>
        <v>0</v>
      </c>
      <c r="CF57" s="143">
        <f t="shared" ca="1" si="30"/>
        <v>0</v>
      </c>
    </row>
    <row r="58" spans="1:84" ht="15" customHeight="1">
      <c r="A58" s="48"/>
      <c r="B58" s="125" t="s">
        <v>695</v>
      </c>
      <c r="C58" s="126" t="s">
        <v>430</v>
      </c>
      <c r="D58" s="136">
        <f ca="1">D57</f>
        <v>132100</v>
      </c>
      <c r="E58" s="143">
        <f ca="1">E57</f>
        <v>0</v>
      </c>
      <c r="F58" s="143">
        <f ca="1">E58+F57</f>
        <v>5800</v>
      </c>
      <c r="G58" s="143">
        <f t="shared" ref="G58:BR58" ca="1" si="31">F58+G57</f>
        <v>47100</v>
      </c>
      <c r="H58" s="143">
        <f t="shared" ca="1" si="31"/>
        <v>109600</v>
      </c>
      <c r="I58" s="143">
        <f t="shared" ca="1" si="31"/>
        <v>132100</v>
      </c>
      <c r="J58" s="143">
        <f t="shared" ca="1" si="31"/>
        <v>132100</v>
      </c>
      <c r="K58" s="143">
        <f t="shared" ca="1" si="31"/>
        <v>132100</v>
      </c>
      <c r="L58" s="143">
        <f t="shared" ca="1" si="31"/>
        <v>132100</v>
      </c>
      <c r="M58" s="143">
        <f t="shared" ca="1" si="31"/>
        <v>132100</v>
      </c>
      <c r="N58" s="143">
        <f t="shared" ca="1" si="31"/>
        <v>132100</v>
      </c>
      <c r="O58" s="143">
        <f t="shared" ca="1" si="31"/>
        <v>132100</v>
      </c>
      <c r="P58" s="143">
        <f t="shared" ca="1" si="31"/>
        <v>132100</v>
      </c>
      <c r="Q58" s="143">
        <f t="shared" ca="1" si="31"/>
        <v>132100</v>
      </c>
      <c r="R58" s="143">
        <f t="shared" ca="1" si="31"/>
        <v>132100</v>
      </c>
      <c r="S58" s="143">
        <f t="shared" ca="1" si="31"/>
        <v>132100</v>
      </c>
      <c r="T58" s="143">
        <f t="shared" ca="1" si="31"/>
        <v>132100</v>
      </c>
      <c r="U58" s="143">
        <f t="shared" ca="1" si="31"/>
        <v>132100</v>
      </c>
      <c r="V58" s="143">
        <f t="shared" ca="1" si="31"/>
        <v>132100</v>
      </c>
      <c r="W58" s="143">
        <f t="shared" ca="1" si="31"/>
        <v>132100</v>
      </c>
      <c r="X58" s="143">
        <f t="shared" ca="1" si="31"/>
        <v>132100</v>
      </c>
      <c r="Y58" s="143">
        <f t="shared" ca="1" si="31"/>
        <v>132100</v>
      </c>
      <c r="Z58" s="143">
        <f t="shared" ca="1" si="31"/>
        <v>132100</v>
      </c>
      <c r="AA58" s="143">
        <f t="shared" ca="1" si="31"/>
        <v>132100</v>
      </c>
      <c r="AB58" s="143">
        <f t="shared" ca="1" si="31"/>
        <v>132100</v>
      </c>
      <c r="AC58" s="143">
        <f t="shared" ca="1" si="31"/>
        <v>132100</v>
      </c>
      <c r="AD58" s="143">
        <f t="shared" ca="1" si="31"/>
        <v>132100</v>
      </c>
      <c r="AE58" s="143">
        <f t="shared" ca="1" si="31"/>
        <v>132100</v>
      </c>
      <c r="AF58" s="143">
        <f t="shared" ca="1" si="31"/>
        <v>132100</v>
      </c>
      <c r="AG58" s="143">
        <f t="shared" ca="1" si="31"/>
        <v>132100</v>
      </c>
      <c r="AH58" s="143">
        <f t="shared" ca="1" si="31"/>
        <v>132100</v>
      </c>
      <c r="AI58" s="143">
        <f t="shared" ca="1" si="31"/>
        <v>132100</v>
      </c>
      <c r="AJ58" s="143">
        <f t="shared" ca="1" si="31"/>
        <v>132100</v>
      </c>
      <c r="AK58" s="143">
        <f t="shared" ca="1" si="31"/>
        <v>132100</v>
      </c>
      <c r="AL58" s="143">
        <f t="shared" ca="1" si="31"/>
        <v>132100</v>
      </c>
      <c r="AM58" s="143">
        <f t="shared" ca="1" si="31"/>
        <v>132100</v>
      </c>
      <c r="AN58" s="143">
        <f t="shared" ca="1" si="31"/>
        <v>132100</v>
      </c>
      <c r="AO58" s="143">
        <f t="shared" ca="1" si="31"/>
        <v>132100</v>
      </c>
      <c r="AP58" s="143">
        <f t="shared" ca="1" si="31"/>
        <v>132100</v>
      </c>
      <c r="AQ58" s="143">
        <f t="shared" ca="1" si="31"/>
        <v>132100</v>
      </c>
      <c r="AR58" s="143">
        <f t="shared" ca="1" si="31"/>
        <v>132100</v>
      </c>
      <c r="AS58" s="143">
        <f t="shared" ca="1" si="31"/>
        <v>132100</v>
      </c>
      <c r="AT58" s="143">
        <f t="shared" ca="1" si="31"/>
        <v>132100</v>
      </c>
      <c r="AU58" s="143">
        <f t="shared" ca="1" si="31"/>
        <v>132100</v>
      </c>
      <c r="AV58" s="143">
        <f t="shared" ca="1" si="31"/>
        <v>132100</v>
      </c>
      <c r="AW58" s="143">
        <f t="shared" ca="1" si="31"/>
        <v>132100</v>
      </c>
      <c r="AX58" s="143">
        <f t="shared" ca="1" si="31"/>
        <v>132100</v>
      </c>
      <c r="AY58" s="143">
        <f t="shared" ca="1" si="31"/>
        <v>132100</v>
      </c>
      <c r="AZ58" s="143">
        <f t="shared" ca="1" si="31"/>
        <v>132100</v>
      </c>
      <c r="BA58" s="143">
        <f t="shared" ca="1" si="31"/>
        <v>132100</v>
      </c>
      <c r="BB58" s="143">
        <f t="shared" ca="1" si="31"/>
        <v>132100</v>
      </c>
      <c r="BC58" s="143">
        <f t="shared" ca="1" si="31"/>
        <v>132100</v>
      </c>
      <c r="BD58" s="143">
        <f t="shared" ca="1" si="31"/>
        <v>132100</v>
      </c>
      <c r="BE58" s="143">
        <f t="shared" ca="1" si="31"/>
        <v>132100</v>
      </c>
      <c r="BF58" s="143">
        <f t="shared" ca="1" si="31"/>
        <v>132100</v>
      </c>
      <c r="BG58" s="143">
        <f t="shared" ca="1" si="31"/>
        <v>132100</v>
      </c>
      <c r="BH58" s="143">
        <f t="shared" ca="1" si="31"/>
        <v>132100</v>
      </c>
      <c r="BI58" s="143">
        <f t="shared" ca="1" si="31"/>
        <v>132100</v>
      </c>
      <c r="BJ58" s="143">
        <f t="shared" ca="1" si="31"/>
        <v>132100</v>
      </c>
      <c r="BK58" s="143">
        <f t="shared" ca="1" si="31"/>
        <v>132100</v>
      </c>
      <c r="BL58" s="143">
        <f t="shared" ca="1" si="31"/>
        <v>132100</v>
      </c>
      <c r="BM58" s="143">
        <f t="shared" ca="1" si="31"/>
        <v>132100</v>
      </c>
      <c r="BN58" s="143">
        <f t="shared" ca="1" si="31"/>
        <v>132100</v>
      </c>
      <c r="BO58" s="143">
        <f t="shared" ca="1" si="31"/>
        <v>132100</v>
      </c>
      <c r="BP58" s="143">
        <f t="shared" ca="1" si="31"/>
        <v>132100</v>
      </c>
      <c r="BQ58" s="143">
        <f t="shared" ca="1" si="31"/>
        <v>132100</v>
      </c>
      <c r="BR58" s="143">
        <f t="shared" ca="1" si="31"/>
        <v>132100</v>
      </c>
      <c r="BS58" s="143">
        <f t="shared" ref="BS58:CE58" ca="1" si="32">BR58+BS57</f>
        <v>132100</v>
      </c>
      <c r="BT58" s="143">
        <f t="shared" ca="1" si="32"/>
        <v>132100</v>
      </c>
      <c r="BU58" s="143">
        <f t="shared" ca="1" si="32"/>
        <v>132100</v>
      </c>
      <c r="BV58" s="143">
        <f t="shared" ca="1" si="32"/>
        <v>132100</v>
      </c>
      <c r="BW58" s="143">
        <f t="shared" ca="1" si="32"/>
        <v>132100</v>
      </c>
      <c r="BX58" s="143">
        <f t="shared" ca="1" si="32"/>
        <v>132100</v>
      </c>
      <c r="BY58" s="143">
        <f t="shared" ca="1" si="32"/>
        <v>132100</v>
      </c>
      <c r="BZ58" s="143">
        <f t="shared" ca="1" si="32"/>
        <v>132100</v>
      </c>
      <c r="CA58" s="143">
        <f t="shared" ca="1" si="32"/>
        <v>132100</v>
      </c>
      <c r="CB58" s="143">
        <f t="shared" ca="1" si="32"/>
        <v>132100</v>
      </c>
      <c r="CC58" s="143">
        <f t="shared" ca="1" si="32"/>
        <v>132100</v>
      </c>
      <c r="CD58" s="143">
        <f t="shared" ca="1" si="32"/>
        <v>132100</v>
      </c>
      <c r="CE58" s="143">
        <f t="shared" ca="1" si="32"/>
        <v>132100</v>
      </c>
      <c r="CF58" s="143">
        <f ca="1">CE58+CF57</f>
        <v>132100</v>
      </c>
    </row>
    <row r="59" spans="1:84" ht="15" customHeight="1">
      <c r="A59" s="48"/>
      <c r="B59" s="125" t="s">
        <v>441</v>
      </c>
      <c r="C59" s="126" t="s">
        <v>430</v>
      </c>
      <c r="D59" s="136">
        <f ca="1">SUM(E59:CF59)</f>
        <v>98628.714086031003</v>
      </c>
      <c r="E59" s="143">
        <f t="shared" ref="E59:BP59" ca="1" si="33">(E31+E32-E55*E95*(E55&lt;0))*E52*E97</f>
        <v>0</v>
      </c>
      <c r="F59" s="143">
        <f t="shared" ca="1" si="33"/>
        <v>5432.1977071738247</v>
      </c>
      <c r="G59" s="143">
        <f t="shared" ca="1" si="33"/>
        <v>33930.696507301713</v>
      </c>
      <c r="H59" s="143">
        <f t="shared" ca="1" si="33"/>
        <v>45042.023102382162</v>
      </c>
      <c r="I59" s="143">
        <f t="shared" ca="1" si="33"/>
        <v>14223.796769173312</v>
      </c>
      <c r="J59" s="143">
        <f t="shared" ca="1" si="33"/>
        <v>0</v>
      </c>
      <c r="K59" s="143">
        <f t="shared" ca="1" si="33"/>
        <v>0</v>
      </c>
      <c r="L59" s="143">
        <f t="shared" ca="1" si="33"/>
        <v>0</v>
      </c>
      <c r="M59" s="143">
        <f t="shared" ca="1" si="33"/>
        <v>0</v>
      </c>
      <c r="N59" s="143">
        <f t="shared" ca="1" si="33"/>
        <v>0</v>
      </c>
      <c r="O59" s="143">
        <f t="shared" ca="1" si="33"/>
        <v>0</v>
      </c>
      <c r="P59" s="143">
        <f t="shared" ca="1" si="33"/>
        <v>0</v>
      </c>
      <c r="Q59" s="143">
        <f t="shared" ca="1" si="33"/>
        <v>0</v>
      </c>
      <c r="R59" s="143">
        <f t="shared" ca="1" si="33"/>
        <v>0</v>
      </c>
      <c r="S59" s="143">
        <f t="shared" ca="1" si="33"/>
        <v>0</v>
      </c>
      <c r="T59" s="143">
        <f t="shared" ca="1" si="33"/>
        <v>0</v>
      </c>
      <c r="U59" s="143">
        <f t="shared" ca="1" si="33"/>
        <v>0</v>
      </c>
      <c r="V59" s="143">
        <f t="shared" ca="1" si="33"/>
        <v>0</v>
      </c>
      <c r="W59" s="143">
        <f t="shared" ca="1" si="33"/>
        <v>0</v>
      </c>
      <c r="X59" s="143">
        <f t="shared" ca="1" si="33"/>
        <v>0</v>
      </c>
      <c r="Y59" s="143">
        <f t="shared" ca="1" si="33"/>
        <v>0</v>
      </c>
      <c r="Z59" s="143">
        <f t="shared" ca="1" si="33"/>
        <v>0</v>
      </c>
      <c r="AA59" s="143">
        <f t="shared" ca="1" si="33"/>
        <v>0</v>
      </c>
      <c r="AB59" s="143">
        <f t="shared" ca="1" si="33"/>
        <v>0</v>
      </c>
      <c r="AC59" s="143">
        <f t="shared" ca="1" si="33"/>
        <v>0</v>
      </c>
      <c r="AD59" s="143">
        <f t="shared" ca="1" si="33"/>
        <v>0</v>
      </c>
      <c r="AE59" s="143">
        <f t="shared" ca="1" si="33"/>
        <v>0</v>
      </c>
      <c r="AF59" s="143">
        <f t="shared" ca="1" si="33"/>
        <v>0</v>
      </c>
      <c r="AG59" s="143">
        <f t="shared" ca="1" si="33"/>
        <v>0</v>
      </c>
      <c r="AH59" s="143">
        <f t="shared" ca="1" si="33"/>
        <v>0</v>
      </c>
      <c r="AI59" s="143">
        <f t="shared" ca="1" si="33"/>
        <v>0</v>
      </c>
      <c r="AJ59" s="143">
        <f t="shared" ca="1" si="33"/>
        <v>0</v>
      </c>
      <c r="AK59" s="143">
        <f t="shared" ca="1" si="33"/>
        <v>0</v>
      </c>
      <c r="AL59" s="143">
        <f t="shared" ca="1" si="33"/>
        <v>0</v>
      </c>
      <c r="AM59" s="143">
        <f t="shared" ca="1" si="33"/>
        <v>0</v>
      </c>
      <c r="AN59" s="143">
        <f t="shared" ca="1" si="33"/>
        <v>0</v>
      </c>
      <c r="AO59" s="143">
        <f t="shared" ca="1" si="33"/>
        <v>0</v>
      </c>
      <c r="AP59" s="143">
        <f t="shared" ca="1" si="33"/>
        <v>0</v>
      </c>
      <c r="AQ59" s="143">
        <f t="shared" ca="1" si="33"/>
        <v>0</v>
      </c>
      <c r="AR59" s="143">
        <f t="shared" ca="1" si="33"/>
        <v>0</v>
      </c>
      <c r="AS59" s="143">
        <f t="shared" ca="1" si="33"/>
        <v>0</v>
      </c>
      <c r="AT59" s="143">
        <f t="shared" ca="1" si="33"/>
        <v>0</v>
      </c>
      <c r="AU59" s="143">
        <f t="shared" ca="1" si="33"/>
        <v>0</v>
      </c>
      <c r="AV59" s="143">
        <f t="shared" ca="1" si="33"/>
        <v>0</v>
      </c>
      <c r="AW59" s="143">
        <f t="shared" ca="1" si="33"/>
        <v>0</v>
      </c>
      <c r="AX59" s="143">
        <f t="shared" ca="1" si="33"/>
        <v>0</v>
      </c>
      <c r="AY59" s="143">
        <f t="shared" ca="1" si="33"/>
        <v>0</v>
      </c>
      <c r="AZ59" s="143">
        <f t="shared" ca="1" si="33"/>
        <v>0</v>
      </c>
      <c r="BA59" s="143">
        <f t="shared" ca="1" si="33"/>
        <v>0</v>
      </c>
      <c r="BB59" s="143">
        <f t="shared" ca="1" si="33"/>
        <v>0</v>
      </c>
      <c r="BC59" s="143">
        <f t="shared" ca="1" si="33"/>
        <v>0</v>
      </c>
      <c r="BD59" s="143">
        <f t="shared" ca="1" si="33"/>
        <v>0</v>
      </c>
      <c r="BE59" s="143">
        <f t="shared" ca="1" si="33"/>
        <v>0</v>
      </c>
      <c r="BF59" s="143">
        <f t="shared" ca="1" si="33"/>
        <v>0</v>
      </c>
      <c r="BG59" s="143">
        <f t="shared" ca="1" si="33"/>
        <v>0</v>
      </c>
      <c r="BH59" s="143">
        <f t="shared" ca="1" si="33"/>
        <v>0</v>
      </c>
      <c r="BI59" s="143">
        <f t="shared" ca="1" si="33"/>
        <v>0</v>
      </c>
      <c r="BJ59" s="143">
        <f t="shared" ca="1" si="33"/>
        <v>0</v>
      </c>
      <c r="BK59" s="143">
        <f t="shared" ca="1" si="33"/>
        <v>0</v>
      </c>
      <c r="BL59" s="143">
        <f t="shared" ca="1" si="33"/>
        <v>0</v>
      </c>
      <c r="BM59" s="143">
        <f t="shared" ca="1" si="33"/>
        <v>0</v>
      </c>
      <c r="BN59" s="143">
        <f t="shared" ca="1" si="33"/>
        <v>0</v>
      </c>
      <c r="BO59" s="143">
        <f t="shared" ca="1" si="33"/>
        <v>0</v>
      </c>
      <c r="BP59" s="143">
        <f t="shared" ca="1" si="33"/>
        <v>0</v>
      </c>
      <c r="BQ59" s="143">
        <f t="shared" ref="BQ59:CF59" ca="1" si="34">(BQ31+BQ32-BQ55*BQ95*(BQ55&lt;0))*BQ52*BQ97</f>
        <v>0</v>
      </c>
      <c r="BR59" s="143">
        <f t="shared" ca="1" si="34"/>
        <v>0</v>
      </c>
      <c r="BS59" s="143">
        <f t="shared" ca="1" si="34"/>
        <v>0</v>
      </c>
      <c r="BT59" s="143">
        <f t="shared" ca="1" si="34"/>
        <v>0</v>
      </c>
      <c r="BU59" s="143">
        <f t="shared" ca="1" si="34"/>
        <v>0</v>
      </c>
      <c r="BV59" s="143">
        <f t="shared" ca="1" si="34"/>
        <v>0</v>
      </c>
      <c r="BW59" s="143">
        <f t="shared" ca="1" si="34"/>
        <v>0</v>
      </c>
      <c r="BX59" s="143">
        <f t="shared" ca="1" si="34"/>
        <v>0</v>
      </c>
      <c r="BY59" s="143">
        <f t="shared" ca="1" si="34"/>
        <v>0</v>
      </c>
      <c r="BZ59" s="143">
        <f t="shared" ca="1" si="34"/>
        <v>0</v>
      </c>
      <c r="CA59" s="143">
        <f t="shared" ca="1" si="34"/>
        <v>0</v>
      </c>
      <c r="CB59" s="143">
        <f t="shared" ca="1" si="34"/>
        <v>0</v>
      </c>
      <c r="CC59" s="143">
        <f t="shared" ca="1" si="34"/>
        <v>0</v>
      </c>
      <c r="CD59" s="143">
        <f t="shared" ca="1" si="34"/>
        <v>0</v>
      </c>
      <c r="CE59" s="143">
        <f t="shared" ca="1" si="34"/>
        <v>0</v>
      </c>
      <c r="CF59" s="143">
        <f t="shared" ca="1" si="34"/>
        <v>0</v>
      </c>
    </row>
    <row r="60" spans="1:84" ht="15" customHeight="1">
      <c r="A60" s="48"/>
      <c r="B60" s="125" t="s">
        <v>442</v>
      </c>
      <c r="C60" s="126" t="s">
        <v>430</v>
      </c>
      <c r="D60" s="136">
        <f ca="1">SUM(E60:CF60)</f>
        <v>70333.270206593908</v>
      </c>
      <c r="E60" s="143">
        <f t="shared" ref="E60:BP60" ca="1" si="35">E52*E54*E97</f>
        <v>0</v>
      </c>
      <c r="F60" s="143">
        <f t="shared" ca="1" si="35"/>
        <v>-5432.1977071738247</v>
      </c>
      <c r="G60" s="143">
        <f t="shared" ca="1" si="35"/>
        <v>-17064.157121700835</v>
      </c>
      <c r="H60" s="143">
        <f t="shared" ca="1" si="35"/>
        <v>-15813.632492583662</v>
      </c>
      <c r="I60" s="143">
        <f t="shared" ca="1" si="35"/>
        <v>11984.094232995809</v>
      </c>
      <c r="J60" s="143">
        <f t="shared" ca="1" si="35"/>
        <v>22989.378072078172</v>
      </c>
      <c r="K60" s="143">
        <f t="shared" ca="1" si="35"/>
        <v>20166.121115858048</v>
      </c>
      <c r="L60" s="143">
        <f t="shared" ca="1" si="35"/>
        <v>17669.462263923095</v>
      </c>
      <c r="M60" s="143">
        <f t="shared" ca="1" si="35"/>
        <v>13539.402464071103</v>
      </c>
      <c r="N60" s="143">
        <f t="shared" ca="1" si="35"/>
        <v>11876.668828132544</v>
      </c>
      <c r="O60" s="143">
        <f t="shared" ca="1" si="35"/>
        <v>10418.130550993459</v>
      </c>
      <c r="P60" s="143">
        <f t="shared" ca="1" si="35"/>
        <v>0</v>
      </c>
      <c r="Q60" s="143">
        <f t="shared" ca="1" si="35"/>
        <v>0</v>
      </c>
      <c r="R60" s="143">
        <f t="shared" ca="1" si="35"/>
        <v>0</v>
      </c>
      <c r="S60" s="143">
        <f t="shared" ca="1" si="35"/>
        <v>0</v>
      </c>
      <c r="T60" s="143">
        <f t="shared" ca="1" si="35"/>
        <v>0</v>
      </c>
      <c r="U60" s="143">
        <f t="shared" ca="1" si="35"/>
        <v>0</v>
      </c>
      <c r="V60" s="143">
        <f t="shared" ca="1" si="35"/>
        <v>0</v>
      </c>
      <c r="W60" s="143">
        <f t="shared" ca="1" si="35"/>
        <v>0</v>
      </c>
      <c r="X60" s="143">
        <f t="shared" ca="1" si="35"/>
        <v>0</v>
      </c>
      <c r="Y60" s="143">
        <f t="shared" ca="1" si="35"/>
        <v>0</v>
      </c>
      <c r="Z60" s="143">
        <f t="shared" ca="1" si="35"/>
        <v>0</v>
      </c>
      <c r="AA60" s="143">
        <f t="shared" ca="1" si="35"/>
        <v>0</v>
      </c>
      <c r="AB60" s="143">
        <f t="shared" ca="1" si="35"/>
        <v>0</v>
      </c>
      <c r="AC60" s="143">
        <f t="shared" ca="1" si="35"/>
        <v>0</v>
      </c>
      <c r="AD60" s="143">
        <f t="shared" ca="1" si="35"/>
        <v>0</v>
      </c>
      <c r="AE60" s="143">
        <f t="shared" ca="1" si="35"/>
        <v>0</v>
      </c>
      <c r="AF60" s="143">
        <f t="shared" ca="1" si="35"/>
        <v>0</v>
      </c>
      <c r="AG60" s="143">
        <f t="shared" ca="1" si="35"/>
        <v>0</v>
      </c>
      <c r="AH60" s="143">
        <f t="shared" ca="1" si="35"/>
        <v>0</v>
      </c>
      <c r="AI60" s="143">
        <f t="shared" ca="1" si="35"/>
        <v>0</v>
      </c>
      <c r="AJ60" s="143">
        <f t="shared" ca="1" si="35"/>
        <v>0</v>
      </c>
      <c r="AK60" s="143">
        <f t="shared" ca="1" si="35"/>
        <v>0</v>
      </c>
      <c r="AL60" s="143">
        <f t="shared" ca="1" si="35"/>
        <v>0</v>
      </c>
      <c r="AM60" s="143">
        <f t="shared" ca="1" si="35"/>
        <v>0</v>
      </c>
      <c r="AN60" s="143">
        <f t="shared" ca="1" si="35"/>
        <v>0</v>
      </c>
      <c r="AO60" s="143">
        <f t="shared" ca="1" si="35"/>
        <v>0</v>
      </c>
      <c r="AP60" s="143">
        <f t="shared" ca="1" si="35"/>
        <v>0</v>
      </c>
      <c r="AQ60" s="143">
        <f t="shared" ca="1" si="35"/>
        <v>0</v>
      </c>
      <c r="AR60" s="143">
        <f t="shared" ca="1" si="35"/>
        <v>0</v>
      </c>
      <c r="AS60" s="143">
        <f t="shared" ca="1" si="35"/>
        <v>0</v>
      </c>
      <c r="AT60" s="143">
        <f t="shared" ca="1" si="35"/>
        <v>0</v>
      </c>
      <c r="AU60" s="143">
        <f t="shared" ca="1" si="35"/>
        <v>0</v>
      </c>
      <c r="AV60" s="143">
        <f t="shared" ca="1" si="35"/>
        <v>0</v>
      </c>
      <c r="AW60" s="143">
        <f t="shared" ca="1" si="35"/>
        <v>0</v>
      </c>
      <c r="AX60" s="143">
        <f t="shared" ca="1" si="35"/>
        <v>0</v>
      </c>
      <c r="AY60" s="143">
        <f t="shared" ca="1" si="35"/>
        <v>0</v>
      </c>
      <c r="AZ60" s="143">
        <f t="shared" ca="1" si="35"/>
        <v>0</v>
      </c>
      <c r="BA60" s="143">
        <f t="shared" ca="1" si="35"/>
        <v>0</v>
      </c>
      <c r="BB60" s="143">
        <f t="shared" ca="1" si="35"/>
        <v>0</v>
      </c>
      <c r="BC60" s="143">
        <f t="shared" ca="1" si="35"/>
        <v>0</v>
      </c>
      <c r="BD60" s="143">
        <f t="shared" ca="1" si="35"/>
        <v>0</v>
      </c>
      <c r="BE60" s="143">
        <f t="shared" ca="1" si="35"/>
        <v>0</v>
      </c>
      <c r="BF60" s="143">
        <f t="shared" ca="1" si="35"/>
        <v>0</v>
      </c>
      <c r="BG60" s="143">
        <f t="shared" ca="1" si="35"/>
        <v>0</v>
      </c>
      <c r="BH60" s="143">
        <f t="shared" ca="1" si="35"/>
        <v>0</v>
      </c>
      <c r="BI60" s="143">
        <f t="shared" ca="1" si="35"/>
        <v>0</v>
      </c>
      <c r="BJ60" s="143">
        <f t="shared" ca="1" si="35"/>
        <v>0</v>
      </c>
      <c r="BK60" s="143">
        <f t="shared" ca="1" si="35"/>
        <v>0</v>
      </c>
      <c r="BL60" s="143">
        <f t="shared" ca="1" si="35"/>
        <v>0</v>
      </c>
      <c r="BM60" s="143">
        <f t="shared" ca="1" si="35"/>
        <v>0</v>
      </c>
      <c r="BN60" s="143">
        <f t="shared" ca="1" si="35"/>
        <v>0</v>
      </c>
      <c r="BO60" s="143">
        <f t="shared" ca="1" si="35"/>
        <v>0</v>
      </c>
      <c r="BP60" s="143">
        <f t="shared" ca="1" si="35"/>
        <v>0</v>
      </c>
      <c r="BQ60" s="143">
        <f t="shared" ref="BQ60:CF60" ca="1" si="36">BQ52*BQ54*BQ97</f>
        <v>0</v>
      </c>
      <c r="BR60" s="143">
        <f t="shared" ca="1" si="36"/>
        <v>0</v>
      </c>
      <c r="BS60" s="143">
        <f t="shared" ca="1" si="36"/>
        <v>0</v>
      </c>
      <c r="BT60" s="143">
        <f t="shared" ca="1" si="36"/>
        <v>0</v>
      </c>
      <c r="BU60" s="143">
        <f t="shared" ca="1" si="36"/>
        <v>0</v>
      </c>
      <c r="BV60" s="143">
        <f t="shared" ca="1" si="36"/>
        <v>0</v>
      </c>
      <c r="BW60" s="143">
        <f t="shared" ca="1" si="36"/>
        <v>0</v>
      </c>
      <c r="BX60" s="143">
        <f t="shared" ca="1" si="36"/>
        <v>0</v>
      </c>
      <c r="BY60" s="143">
        <f t="shared" ca="1" si="36"/>
        <v>0</v>
      </c>
      <c r="BZ60" s="143">
        <f t="shared" ca="1" si="36"/>
        <v>0</v>
      </c>
      <c r="CA60" s="143">
        <f t="shared" ca="1" si="36"/>
        <v>0</v>
      </c>
      <c r="CB60" s="143">
        <f t="shared" ca="1" si="36"/>
        <v>0</v>
      </c>
      <c r="CC60" s="143">
        <f t="shared" ca="1" si="36"/>
        <v>0</v>
      </c>
      <c r="CD60" s="143">
        <f t="shared" ca="1" si="36"/>
        <v>0</v>
      </c>
      <c r="CE60" s="143">
        <f t="shared" ca="1" si="36"/>
        <v>0</v>
      </c>
      <c r="CF60" s="143">
        <f t="shared" ca="1" si="36"/>
        <v>0</v>
      </c>
    </row>
    <row r="61" spans="1:84" ht="15" customHeight="1">
      <c r="A61" s="48"/>
      <c r="B61" s="125" t="s">
        <v>443</v>
      </c>
      <c r="C61" s="126" t="s">
        <v>430</v>
      </c>
      <c r="D61" s="136">
        <f ca="1">D54</f>
        <v>203287.48624740879</v>
      </c>
      <c r="E61" s="143">
        <f ca="1">E54</f>
        <v>0</v>
      </c>
      <c r="F61" s="143">
        <f t="shared" ref="F61:BQ61" ca="1" si="37">(E61+F54)*F97</f>
        <v>-5800</v>
      </c>
      <c r="G61" s="143">
        <f t="shared" ca="1" si="37"/>
        <v>-26570.268861842724</v>
      </c>
      <c r="H61" s="143">
        <f t="shared" ca="1" si="37"/>
        <v>-48513.156030563332</v>
      </c>
      <c r="I61" s="143">
        <f t="shared" ca="1" si="37"/>
        <v>-29556.043199283944</v>
      </c>
      <c r="J61" s="143">
        <f t="shared" ca="1" si="37"/>
        <v>11901.069631995444</v>
      </c>
      <c r="K61" s="143">
        <f t="shared" ca="1" si="37"/>
        <v>53358.182463274832</v>
      </c>
      <c r="L61" s="143">
        <f t="shared" ca="1" si="37"/>
        <v>94768.147753570607</v>
      </c>
      <c r="M61" s="143">
        <f t="shared" ca="1" si="37"/>
        <v>130941.26058485</v>
      </c>
      <c r="N61" s="143">
        <f t="shared" ca="1" si="37"/>
        <v>167114.37341612938</v>
      </c>
      <c r="O61" s="143">
        <f t="shared" ca="1" si="37"/>
        <v>203287.48624740879</v>
      </c>
      <c r="P61" s="143">
        <f t="shared" ca="1" si="37"/>
        <v>203287.48624740879</v>
      </c>
      <c r="Q61" s="143">
        <f t="shared" ca="1" si="37"/>
        <v>0</v>
      </c>
      <c r="R61" s="143">
        <f t="shared" ca="1" si="37"/>
        <v>0</v>
      </c>
      <c r="S61" s="143">
        <f t="shared" ca="1" si="37"/>
        <v>0</v>
      </c>
      <c r="T61" s="143">
        <f t="shared" ca="1" si="37"/>
        <v>0</v>
      </c>
      <c r="U61" s="143">
        <f t="shared" ca="1" si="37"/>
        <v>0</v>
      </c>
      <c r="V61" s="143">
        <f t="shared" ca="1" si="37"/>
        <v>0</v>
      </c>
      <c r="W61" s="143">
        <f t="shared" ca="1" si="37"/>
        <v>0</v>
      </c>
      <c r="X61" s="143">
        <f t="shared" ca="1" si="37"/>
        <v>0</v>
      </c>
      <c r="Y61" s="143">
        <f t="shared" ca="1" si="37"/>
        <v>0</v>
      </c>
      <c r="Z61" s="143">
        <f t="shared" ca="1" si="37"/>
        <v>0</v>
      </c>
      <c r="AA61" s="143">
        <f t="shared" ca="1" si="37"/>
        <v>0</v>
      </c>
      <c r="AB61" s="143">
        <f t="shared" ca="1" si="37"/>
        <v>0</v>
      </c>
      <c r="AC61" s="143">
        <f t="shared" ca="1" si="37"/>
        <v>0</v>
      </c>
      <c r="AD61" s="143">
        <f t="shared" ca="1" si="37"/>
        <v>0</v>
      </c>
      <c r="AE61" s="143">
        <f t="shared" ca="1" si="37"/>
        <v>0</v>
      </c>
      <c r="AF61" s="143">
        <f t="shared" ca="1" si="37"/>
        <v>0</v>
      </c>
      <c r="AG61" s="143">
        <f t="shared" ca="1" si="37"/>
        <v>0</v>
      </c>
      <c r="AH61" s="143">
        <f t="shared" ca="1" si="37"/>
        <v>0</v>
      </c>
      <c r="AI61" s="143">
        <f t="shared" ca="1" si="37"/>
        <v>0</v>
      </c>
      <c r="AJ61" s="143">
        <f t="shared" ca="1" si="37"/>
        <v>0</v>
      </c>
      <c r="AK61" s="143">
        <f t="shared" ca="1" si="37"/>
        <v>0</v>
      </c>
      <c r="AL61" s="143">
        <f t="shared" ca="1" si="37"/>
        <v>0</v>
      </c>
      <c r="AM61" s="143">
        <f t="shared" ca="1" si="37"/>
        <v>0</v>
      </c>
      <c r="AN61" s="143">
        <f t="shared" ca="1" si="37"/>
        <v>0</v>
      </c>
      <c r="AO61" s="143">
        <f t="shared" ca="1" si="37"/>
        <v>0</v>
      </c>
      <c r="AP61" s="143">
        <f t="shared" ca="1" si="37"/>
        <v>0</v>
      </c>
      <c r="AQ61" s="143">
        <f t="shared" ca="1" si="37"/>
        <v>0</v>
      </c>
      <c r="AR61" s="143">
        <f t="shared" ca="1" si="37"/>
        <v>0</v>
      </c>
      <c r="AS61" s="143">
        <f t="shared" ca="1" si="37"/>
        <v>0</v>
      </c>
      <c r="AT61" s="143">
        <f t="shared" ca="1" si="37"/>
        <v>0</v>
      </c>
      <c r="AU61" s="143">
        <f t="shared" ca="1" si="37"/>
        <v>0</v>
      </c>
      <c r="AV61" s="143">
        <f t="shared" ca="1" si="37"/>
        <v>0</v>
      </c>
      <c r="AW61" s="143">
        <f t="shared" ca="1" si="37"/>
        <v>0</v>
      </c>
      <c r="AX61" s="143">
        <f t="shared" ca="1" si="37"/>
        <v>0</v>
      </c>
      <c r="AY61" s="143">
        <f t="shared" ca="1" si="37"/>
        <v>0</v>
      </c>
      <c r="AZ61" s="143">
        <f t="shared" ca="1" si="37"/>
        <v>0</v>
      </c>
      <c r="BA61" s="143">
        <f t="shared" ca="1" si="37"/>
        <v>0</v>
      </c>
      <c r="BB61" s="143">
        <f t="shared" ca="1" si="37"/>
        <v>0</v>
      </c>
      <c r="BC61" s="143">
        <f t="shared" ca="1" si="37"/>
        <v>0</v>
      </c>
      <c r="BD61" s="143">
        <f t="shared" ca="1" si="37"/>
        <v>0</v>
      </c>
      <c r="BE61" s="143">
        <f t="shared" ca="1" si="37"/>
        <v>0</v>
      </c>
      <c r="BF61" s="143">
        <f t="shared" ca="1" si="37"/>
        <v>0</v>
      </c>
      <c r="BG61" s="143">
        <f t="shared" ca="1" si="37"/>
        <v>0</v>
      </c>
      <c r="BH61" s="143">
        <f t="shared" ca="1" si="37"/>
        <v>0</v>
      </c>
      <c r="BI61" s="143">
        <f t="shared" ca="1" si="37"/>
        <v>0</v>
      </c>
      <c r="BJ61" s="143">
        <f t="shared" ca="1" si="37"/>
        <v>0</v>
      </c>
      <c r="BK61" s="143">
        <f t="shared" ca="1" si="37"/>
        <v>0</v>
      </c>
      <c r="BL61" s="143">
        <f t="shared" ca="1" si="37"/>
        <v>0</v>
      </c>
      <c r="BM61" s="143">
        <f t="shared" ca="1" si="37"/>
        <v>0</v>
      </c>
      <c r="BN61" s="143">
        <f t="shared" ca="1" si="37"/>
        <v>0</v>
      </c>
      <c r="BO61" s="143">
        <f t="shared" ca="1" si="37"/>
        <v>0</v>
      </c>
      <c r="BP61" s="143">
        <f t="shared" ca="1" si="37"/>
        <v>0</v>
      </c>
      <c r="BQ61" s="143">
        <f t="shared" ca="1" si="37"/>
        <v>0</v>
      </c>
      <c r="BR61" s="143">
        <f t="shared" ref="BR61:CF61" ca="1" si="38">(BQ61+BR54)*BR97</f>
        <v>0</v>
      </c>
      <c r="BS61" s="143">
        <f t="shared" ca="1" si="38"/>
        <v>0</v>
      </c>
      <c r="BT61" s="143">
        <f t="shared" ca="1" si="38"/>
        <v>0</v>
      </c>
      <c r="BU61" s="143">
        <f t="shared" ca="1" si="38"/>
        <v>0</v>
      </c>
      <c r="BV61" s="143">
        <f t="shared" ca="1" si="38"/>
        <v>0</v>
      </c>
      <c r="BW61" s="143">
        <f t="shared" ca="1" si="38"/>
        <v>0</v>
      </c>
      <c r="BX61" s="143">
        <f t="shared" ca="1" si="38"/>
        <v>0</v>
      </c>
      <c r="BY61" s="143">
        <f t="shared" ca="1" si="38"/>
        <v>0</v>
      </c>
      <c r="BZ61" s="143">
        <f t="shared" ca="1" si="38"/>
        <v>0</v>
      </c>
      <c r="CA61" s="143">
        <f t="shared" ca="1" si="38"/>
        <v>0</v>
      </c>
      <c r="CB61" s="143">
        <f t="shared" ca="1" si="38"/>
        <v>0</v>
      </c>
      <c r="CC61" s="143">
        <f t="shared" ca="1" si="38"/>
        <v>0</v>
      </c>
      <c r="CD61" s="143">
        <f t="shared" ca="1" si="38"/>
        <v>0</v>
      </c>
      <c r="CE61" s="143">
        <f t="shared" ca="1" si="38"/>
        <v>0</v>
      </c>
      <c r="CF61" s="143">
        <f t="shared" ca="1" si="38"/>
        <v>0</v>
      </c>
    </row>
    <row r="62" spans="1:84" ht="15" customHeight="1">
      <c r="A62" s="48"/>
      <c r="B62" s="125" t="s">
        <v>696</v>
      </c>
      <c r="C62" s="126" t="s">
        <v>178</v>
      </c>
      <c r="D62" s="131">
        <f ca="1">SUM(E62:CF62)</f>
        <v>4.7129305728445203</v>
      </c>
      <c r="E62" s="150">
        <f ca="1">IF(E61&lt;0,1,0)</f>
        <v>0</v>
      </c>
      <c r="F62" s="150">
        <f t="shared" ref="F62:BQ62" ca="1" si="39">IF(F61&lt;0,1,IF(E62&lt;1,0,ABS(E61)/(ABS(E61)+F61)))*F$97</f>
        <v>1</v>
      </c>
      <c r="G62" s="150">
        <f t="shared" ca="1" si="39"/>
        <v>1</v>
      </c>
      <c r="H62" s="150">
        <f t="shared" ca="1" si="39"/>
        <v>1</v>
      </c>
      <c r="I62" s="150">
        <f t="shared" ca="1" si="39"/>
        <v>1</v>
      </c>
      <c r="J62" s="150">
        <f t="shared" ca="1" si="39"/>
        <v>0.71293057284452066</v>
      </c>
      <c r="K62" s="150">
        <f t="shared" ca="1" si="39"/>
        <v>0</v>
      </c>
      <c r="L62" s="150">
        <f t="shared" ca="1" si="39"/>
        <v>0</v>
      </c>
      <c r="M62" s="150">
        <f t="shared" ca="1" si="39"/>
        <v>0</v>
      </c>
      <c r="N62" s="150">
        <f t="shared" ca="1" si="39"/>
        <v>0</v>
      </c>
      <c r="O62" s="150">
        <f t="shared" ca="1" si="39"/>
        <v>0</v>
      </c>
      <c r="P62" s="150">
        <f t="shared" ca="1" si="39"/>
        <v>0</v>
      </c>
      <c r="Q62" s="150">
        <f t="shared" ca="1" si="39"/>
        <v>0</v>
      </c>
      <c r="R62" s="150">
        <f t="shared" ca="1" si="39"/>
        <v>0</v>
      </c>
      <c r="S62" s="150">
        <f t="shared" ca="1" si="39"/>
        <v>0</v>
      </c>
      <c r="T62" s="150">
        <f t="shared" ca="1" si="39"/>
        <v>0</v>
      </c>
      <c r="U62" s="150">
        <f t="shared" ca="1" si="39"/>
        <v>0</v>
      </c>
      <c r="V62" s="150">
        <f t="shared" ca="1" si="39"/>
        <v>0</v>
      </c>
      <c r="W62" s="150">
        <f t="shared" ca="1" si="39"/>
        <v>0</v>
      </c>
      <c r="X62" s="150">
        <f t="shared" ca="1" si="39"/>
        <v>0</v>
      </c>
      <c r="Y62" s="150">
        <f t="shared" ca="1" si="39"/>
        <v>0</v>
      </c>
      <c r="Z62" s="150">
        <f t="shared" ca="1" si="39"/>
        <v>0</v>
      </c>
      <c r="AA62" s="150">
        <f t="shared" ca="1" si="39"/>
        <v>0</v>
      </c>
      <c r="AB62" s="150">
        <f t="shared" ca="1" si="39"/>
        <v>0</v>
      </c>
      <c r="AC62" s="150">
        <f t="shared" ca="1" si="39"/>
        <v>0</v>
      </c>
      <c r="AD62" s="150">
        <f t="shared" ca="1" si="39"/>
        <v>0</v>
      </c>
      <c r="AE62" s="150">
        <f t="shared" ca="1" si="39"/>
        <v>0</v>
      </c>
      <c r="AF62" s="150">
        <f t="shared" ca="1" si="39"/>
        <v>0</v>
      </c>
      <c r="AG62" s="150">
        <f t="shared" ca="1" si="39"/>
        <v>0</v>
      </c>
      <c r="AH62" s="150">
        <f t="shared" ca="1" si="39"/>
        <v>0</v>
      </c>
      <c r="AI62" s="150">
        <f t="shared" ca="1" si="39"/>
        <v>0</v>
      </c>
      <c r="AJ62" s="150">
        <f t="shared" ca="1" si="39"/>
        <v>0</v>
      </c>
      <c r="AK62" s="150">
        <f t="shared" ca="1" si="39"/>
        <v>0</v>
      </c>
      <c r="AL62" s="150">
        <f t="shared" ca="1" si="39"/>
        <v>0</v>
      </c>
      <c r="AM62" s="150">
        <f t="shared" ca="1" si="39"/>
        <v>0</v>
      </c>
      <c r="AN62" s="150">
        <f t="shared" ca="1" si="39"/>
        <v>0</v>
      </c>
      <c r="AO62" s="150">
        <f t="shared" ca="1" si="39"/>
        <v>0</v>
      </c>
      <c r="AP62" s="150">
        <f t="shared" ca="1" si="39"/>
        <v>0</v>
      </c>
      <c r="AQ62" s="150">
        <f t="shared" ca="1" si="39"/>
        <v>0</v>
      </c>
      <c r="AR62" s="150">
        <f t="shared" ca="1" si="39"/>
        <v>0</v>
      </c>
      <c r="AS62" s="150">
        <f t="shared" ca="1" si="39"/>
        <v>0</v>
      </c>
      <c r="AT62" s="150">
        <f t="shared" ca="1" si="39"/>
        <v>0</v>
      </c>
      <c r="AU62" s="150">
        <f t="shared" ca="1" si="39"/>
        <v>0</v>
      </c>
      <c r="AV62" s="150">
        <f t="shared" ca="1" si="39"/>
        <v>0</v>
      </c>
      <c r="AW62" s="150">
        <f t="shared" ca="1" si="39"/>
        <v>0</v>
      </c>
      <c r="AX62" s="150">
        <f t="shared" ca="1" si="39"/>
        <v>0</v>
      </c>
      <c r="AY62" s="150">
        <f t="shared" ca="1" si="39"/>
        <v>0</v>
      </c>
      <c r="AZ62" s="150">
        <f t="shared" ca="1" si="39"/>
        <v>0</v>
      </c>
      <c r="BA62" s="150">
        <f t="shared" ca="1" si="39"/>
        <v>0</v>
      </c>
      <c r="BB62" s="150">
        <f t="shared" ca="1" si="39"/>
        <v>0</v>
      </c>
      <c r="BC62" s="150">
        <f t="shared" ca="1" si="39"/>
        <v>0</v>
      </c>
      <c r="BD62" s="150">
        <f t="shared" ca="1" si="39"/>
        <v>0</v>
      </c>
      <c r="BE62" s="150">
        <f t="shared" ca="1" si="39"/>
        <v>0</v>
      </c>
      <c r="BF62" s="150">
        <f t="shared" ca="1" si="39"/>
        <v>0</v>
      </c>
      <c r="BG62" s="150">
        <f t="shared" ca="1" si="39"/>
        <v>0</v>
      </c>
      <c r="BH62" s="150">
        <f t="shared" ca="1" si="39"/>
        <v>0</v>
      </c>
      <c r="BI62" s="150">
        <f t="shared" ca="1" si="39"/>
        <v>0</v>
      </c>
      <c r="BJ62" s="150">
        <f t="shared" ca="1" si="39"/>
        <v>0</v>
      </c>
      <c r="BK62" s="150">
        <f t="shared" ca="1" si="39"/>
        <v>0</v>
      </c>
      <c r="BL62" s="150">
        <f t="shared" ca="1" si="39"/>
        <v>0</v>
      </c>
      <c r="BM62" s="150">
        <f t="shared" ca="1" si="39"/>
        <v>0</v>
      </c>
      <c r="BN62" s="150">
        <f t="shared" ca="1" si="39"/>
        <v>0</v>
      </c>
      <c r="BO62" s="150">
        <f t="shared" ca="1" si="39"/>
        <v>0</v>
      </c>
      <c r="BP62" s="150">
        <f t="shared" ca="1" si="39"/>
        <v>0</v>
      </c>
      <c r="BQ62" s="150">
        <f t="shared" ca="1" si="39"/>
        <v>0</v>
      </c>
      <c r="BR62" s="150">
        <f t="shared" ref="BR62:CF62" ca="1" si="40">IF(BR61&lt;0,1,IF(BQ62&lt;1,0,ABS(BQ61)/(ABS(BQ61)+BR61)))*BR$97</f>
        <v>0</v>
      </c>
      <c r="BS62" s="150">
        <f t="shared" ca="1" si="40"/>
        <v>0</v>
      </c>
      <c r="BT62" s="150">
        <f t="shared" ca="1" si="40"/>
        <v>0</v>
      </c>
      <c r="BU62" s="150">
        <f t="shared" ca="1" si="40"/>
        <v>0</v>
      </c>
      <c r="BV62" s="150">
        <f t="shared" ca="1" si="40"/>
        <v>0</v>
      </c>
      <c r="BW62" s="150">
        <f t="shared" ca="1" si="40"/>
        <v>0</v>
      </c>
      <c r="BX62" s="150">
        <f t="shared" ca="1" si="40"/>
        <v>0</v>
      </c>
      <c r="BY62" s="150">
        <f t="shared" ca="1" si="40"/>
        <v>0</v>
      </c>
      <c r="BZ62" s="150">
        <f t="shared" ca="1" si="40"/>
        <v>0</v>
      </c>
      <c r="CA62" s="150">
        <f t="shared" ca="1" si="40"/>
        <v>0</v>
      </c>
      <c r="CB62" s="150">
        <f t="shared" ca="1" si="40"/>
        <v>0</v>
      </c>
      <c r="CC62" s="150">
        <f t="shared" ca="1" si="40"/>
        <v>0</v>
      </c>
      <c r="CD62" s="150">
        <f t="shared" ca="1" si="40"/>
        <v>0</v>
      </c>
      <c r="CE62" s="150">
        <f t="shared" ca="1" si="40"/>
        <v>0</v>
      </c>
      <c r="CF62" s="150">
        <f t="shared" ca="1" si="40"/>
        <v>0</v>
      </c>
    </row>
    <row r="63" spans="1:84" ht="15" customHeight="1">
      <c r="A63" s="48"/>
      <c r="B63" s="125" t="s">
        <v>697</v>
      </c>
      <c r="C63" s="126" t="s">
        <v>430</v>
      </c>
      <c r="D63" s="136">
        <f ca="1">D60</f>
        <v>70333.270206593908</v>
      </c>
      <c r="E63" s="143">
        <f ca="1">E60</f>
        <v>0</v>
      </c>
      <c r="F63" s="143">
        <f t="shared" ref="F63:BQ63" ca="1" si="41">(E63+F60)*F97</f>
        <v>-5432.1977071738247</v>
      </c>
      <c r="G63" s="143">
        <f t="shared" ca="1" si="41"/>
        <v>-22496.354828874661</v>
      </c>
      <c r="H63" s="143">
        <f t="shared" ca="1" si="41"/>
        <v>-38309.98732145832</v>
      </c>
      <c r="I63" s="143">
        <f t="shared" ca="1" si="41"/>
        <v>-26325.893088462512</v>
      </c>
      <c r="J63" s="143">
        <f t="shared" ca="1" si="41"/>
        <v>-3336.5150163843391</v>
      </c>
      <c r="K63" s="143">
        <f t="shared" ca="1" si="41"/>
        <v>16829.606099473709</v>
      </c>
      <c r="L63" s="143">
        <f t="shared" ca="1" si="41"/>
        <v>34499.0683633968</v>
      </c>
      <c r="M63" s="143">
        <f t="shared" ca="1" si="41"/>
        <v>48038.4708274679</v>
      </c>
      <c r="N63" s="143">
        <f t="shared" ca="1" si="41"/>
        <v>59915.139655600447</v>
      </c>
      <c r="O63" s="143">
        <f t="shared" ca="1" si="41"/>
        <v>70333.270206593908</v>
      </c>
      <c r="P63" s="143">
        <f t="shared" ca="1" si="41"/>
        <v>70333.270206593908</v>
      </c>
      <c r="Q63" s="143">
        <f t="shared" ca="1" si="41"/>
        <v>0</v>
      </c>
      <c r="R63" s="143">
        <f t="shared" ca="1" si="41"/>
        <v>0</v>
      </c>
      <c r="S63" s="143">
        <f t="shared" ca="1" si="41"/>
        <v>0</v>
      </c>
      <c r="T63" s="143">
        <f t="shared" ca="1" si="41"/>
        <v>0</v>
      </c>
      <c r="U63" s="143">
        <f t="shared" ca="1" si="41"/>
        <v>0</v>
      </c>
      <c r="V63" s="143">
        <f t="shared" ca="1" si="41"/>
        <v>0</v>
      </c>
      <c r="W63" s="143">
        <f t="shared" ca="1" si="41"/>
        <v>0</v>
      </c>
      <c r="X63" s="143">
        <f t="shared" ca="1" si="41"/>
        <v>0</v>
      </c>
      <c r="Y63" s="143">
        <f t="shared" ca="1" si="41"/>
        <v>0</v>
      </c>
      <c r="Z63" s="143">
        <f t="shared" ca="1" si="41"/>
        <v>0</v>
      </c>
      <c r="AA63" s="143">
        <f t="shared" ca="1" si="41"/>
        <v>0</v>
      </c>
      <c r="AB63" s="143">
        <f t="shared" ca="1" si="41"/>
        <v>0</v>
      </c>
      <c r="AC63" s="143">
        <f t="shared" ca="1" si="41"/>
        <v>0</v>
      </c>
      <c r="AD63" s="143">
        <f t="shared" ca="1" si="41"/>
        <v>0</v>
      </c>
      <c r="AE63" s="143">
        <f t="shared" ca="1" si="41"/>
        <v>0</v>
      </c>
      <c r="AF63" s="143">
        <f t="shared" ca="1" si="41"/>
        <v>0</v>
      </c>
      <c r="AG63" s="143">
        <f t="shared" ca="1" si="41"/>
        <v>0</v>
      </c>
      <c r="AH63" s="143">
        <f t="shared" ca="1" si="41"/>
        <v>0</v>
      </c>
      <c r="AI63" s="143">
        <f t="shared" ca="1" si="41"/>
        <v>0</v>
      </c>
      <c r="AJ63" s="143">
        <f t="shared" ca="1" si="41"/>
        <v>0</v>
      </c>
      <c r="AK63" s="143">
        <f t="shared" ca="1" si="41"/>
        <v>0</v>
      </c>
      <c r="AL63" s="143">
        <f t="shared" ca="1" si="41"/>
        <v>0</v>
      </c>
      <c r="AM63" s="143">
        <f t="shared" ca="1" si="41"/>
        <v>0</v>
      </c>
      <c r="AN63" s="143">
        <f t="shared" ca="1" si="41"/>
        <v>0</v>
      </c>
      <c r="AO63" s="143">
        <f t="shared" ca="1" si="41"/>
        <v>0</v>
      </c>
      <c r="AP63" s="143">
        <f t="shared" ca="1" si="41"/>
        <v>0</v>
      </c>
      <c r="AQ63" s="143">
        <f t="shared" ca="1" si="41"/>
        <v>0</v>
      </c>
      <c r="AR63" s="143">
        <f t="shared" ca="1" si="41"/>
        <v>0</v>
      </c>
      <c r="AS63" s="143">
        <f t="shared" ca="1" si="41"/>
        <v>0</v>
      </c>
      <c r="AT63" s="143">
        <f t="shared" ca="1" si="41"/>
        <v>0</v>
      </c>
      <c r="AU63" s="143">
        <f t="shared" ca="1" si="41"/>
        <v>0</v>
      </c>
      <c r="AV63" s="143">
        <f t="shared" ca="1" si="41"/>
        <v>0</v>
      </c>
      <c r="AW63" s="143">
        <f t="shared" ca="1" si="41"/>
        <v>0</v>
      </c>
      <c r="AX63" s="143">
        <f t="shared" ca="1" si="41"/>
        <v>0</v>
      </c>
      <c r="AY63" s="143">
        <f t="shared" ca="1" si="41"/>
        <v>0</v>
      </c>
      <c r="AZ63" s="143">
        <f t="shared" ca="1" si="41"/>
        <v>0</v>
      </c>
      <c r="BA63" s="143">
        <f t="shared" ca="1" si="41"/>
        <v>0</v>
      </c>
      <c r="BB63" s="143">
        <f t="shared" ca="1" si="41"/>
        <v>0</v>
      </c>
      <c r="BC63" s="143">
        <f t="shared" ca="1" si="41"/>
        <v>0</v>
      </c>
      <c r="BD63" s="143">
        <f t="shared" ca="1" si="41"/>
        <v>0</v>
      </c>
      <c r="BE63" s="143">
        <f t="shared" ca="1" si="41"/>
        <v>0</v>
      </c>
      <c r="BF63" s="143">
        <f t="shared" ca="1" si="41"/>
        <v>0</v>
      </c>
      <c r="BG63" s="143">
        <f t="shared" ca="1" si="41"/>
        <v>0</v>
      </c>
      <c r="BH63" s="143">
        <f t="shared" ca="1" si="41"/>
        <v>0</v>
      </c>
      <c r="BI63" s="143">
        <f t="shared" ca="1" si="41"/>
        <v>0</v>
      </c>
      <c r="BJ63" s="143">
        <f t="shared" ca="1" si="41"/>
        <v>0</v>
      </c>
      <c r="BK63" s="143">
        <f t="shared" ca="1" si="41"/>
        <v>0</v>
      </c>
      <c r="BL63" s="143">
        <f t="shared" ca="1" si="41"/>
        <v>0</v>
      </c>
      <c r="BM63" s="143">
        <f t="shared" ca="1" si="41"/>
        <v>0</v>
      </c>
      <c r="BN63" s="143">
        <f t="shared" ca="1" si="41"/>
        <v>0</v>
      </c>
      <c r="BO63" s="143">
        <f t="shared" ca="1" si="41"/>
        <v>0</v>
      </c>
      <c r="BP63" s="143">
        <f t="shared" ca="1" si="41"/>
        <v>0</v>
      </c>
      <c r="BQ63" s="143">
        <f t="shared" ca="1" si="41"/>
        <v>0</v>
      </c>
      <c r="BR63" s="143">
        <f t="shared" ref="BR63:CF63" ca="1" si="42">(BQ63+BR60)*BR97</f>
        <v>0</v>
      </c>
      <c r="BS63" s="143">
        <f t="shared" ca="1" si="42"/>
        <v>0</v>
      </c>
      <c r="BT63" s="143">
        <f t="shared" ca="1" si="42"/>
        <v>0</v>
      </c>
      <c r="BU63" s="143">
        <f t="shared" ca="1" si="42"/>
        <v>0</v>
      </c>
      <c r="BV63" s="143">
        <f t="shared" ca="1" si="42"/>
        <v>0</v>
      </c>
      <c r="BW63" s="143">
        <f t="shared" ca="1" si="42"/>
        <v>0</v>
      </c>
      <c r="BX63" s="143">
        <f t="shared" ca="1" si="42"/>
        <v>0</v>
      </c>
      <c r="BY63" s="143">
        <f t="shared" ca="1" si="42"/>
        <v>0</v>
      </c>
      <c r="BZ63" s="143">
        <f t="shared" ca="1" si="42"/>
        <v>0</v>
      </c>
      <c r="CA63" s="143">
        <f t="shared" ca="1" si="42"/>
        <v>0</v>
      </c>
      <c r="CB63" s="143">
        <f t="shared" ca="1" si="42"/>
        <v>0</v>
      </c>
      <c r="CC63" s="143">
        <f t="shared" ca="1" si="42"/>
        <v>0</v>
      </c>
      <c r="CD63" s="143">
        <f t="shared" ca="1" si="42"/>
        <v>0</v>
      </c>
      <c r="CE63" s="143">
        <f t="shared" ca="1" si="42"/>
        <v>0</v>
      </c>
      <c r="CF63" s="143">
        <f t="shared" ca="1" si="42"/>
        <v>0</v>
      </c>
    </row>
    <row r="64" spans="1:84" ht="15" customHeight="1">
      <c r="A64" s="48"/>
      <c r="B64" s="125" t="s">
        <v>698</v>
      </c>
      <c r="C64" s="126" t="s">
        <v>178</v>
      </c>
      <c r="D64" s="131">
        <f ca="1">SUM(E64:CF64)</f>
        <v>5.165451501417424</v>
      </c>
      <c r="E64" s="150">
        <f ca="1">IF(E63&lt;0,1,0)</f>
        <v>0</v>
      </c>
      <c r="F64" s="150">
        <f t="shared" ref="F64:BQ64" ca="1" si="43">IF(F63&lt;0,1,IF(E64&lt;1,0,ABS(E63)/(ABS(E63)+F63)))*F97</f>
        <v>1</v>
      </c>
      <c r="G64" s="150">
        <f t="shared" ca="1" si="43"/>
        <v>1</v>
      </c>
      <c r="H64" s="150">
        <f t="shared" ca="1" si="43"/>
        <v>1</v>
      </c>
      <c r="I64" s="150">
        <f t="shared" ca="1" si="43"/>
        <v>1</v>
      </c>
      <c r="J64" s="150">
        <f t="shared" ca="1" si="43"/>
        <v>1</v>
      </c>
      <c r="K64" s="150">
        <f t="shared" ca="1" si="43"/>
        <v>0.16545150141742435</v>
      </c>
      <c r="L64" s="150">
        <f t="shared" ca="1" si="43"/>
        <v>0</v>
      </c>
      <c r="M64" s="150">
        <f t="shared" ca="1" si="43"/>
        <v>0</v>
      </c>
      <c r="N64" s="150">
        <f t="shared" ca="1" si="43"/>
        <v>0</v>
      </c>
      <c r="O64" s="150">
        <f t="shared" ca="1" si="43"/>
        <v>0</v>
      </c>
      <c r="P64" s="150">
        <f t="shared" ca="1" si="43"/>
        <v>0</v>
      </c>
      <c r="Q64" s="150">
        <f t="shared" ca="1" si="43"/>
        <v>0</v>
      </c>
      <c r="R64" s="150">
        <f t="shared" ca="1" si="43"/>
        <v>0</v>
      </c>
      <c r="S64" s="150">
        <f t="shared" ca="1" si="43"/>
        <v>0</v>
      </c>
      <c r="T64" s="150">
        <f t="shared" ca="1" si="43"/>
        <v>0</v>
      </c>
      <c r="U64" s="150">
        <f t="shared" ca="1" si="43"/>
        <v>0</v>
      </c>
      <c r="V64" s="150">
        <f t="shared" ca="1" si="43"/>
        <v>0</v>
      </c>
      <c r="W64" s="150">
        <f t="shared" ca="1" si="43"/>
        <v>0</v>
      </c>
      <c r="X64" s="150">
        <f t="shared" ca="1" si="43"/>
        <v>0</v>
      </c>
      <c r="Y64" s="150">
        <f t="shared" ca="1" si="43"/>
        <v>0</v>
      </c>
      <c r="Z64" s="150">
        <f t="shared" ca="1" si="43"/>
        <v>0</v>
      </c>
      <c r="AA64" s="150">
        <f t="shared" ca="1" si="43"/>
        <v>0</v>
      </c>
      <c r="AB64" s="150">
        <f t="shared" ca="1" si="43"/>
        <v>0</v>
      </c>
      <c r="AC64" s="150">
        <f t="shared" ca="1" si="43"/>
        <v>0</v>
      </c>
      <c r="AD64" s="150">
        <f t="shared" ca="1" si="43"/>
        <v>0</v>
      </c>
      <c r="AE64" s="150">
        <f t="shared" ca="1" si="43"/>
        <v>0</v>
      </c>
      <c r="AF64" s="150">
        <f t="shared" ca="1" si="43"/>
        <v>0</v>
      </c>
      <c r="AG64" s="150">
        <f t="shared" ca="1" si="43"/>
        <v>0</v>
      </c>
      <c r="AH64" s="150">
        <f t="shared" ca="1" si="43"/>
        <v>0</v>
      </c>
      <c r="AI64" s="150">
        <f t="shared" ca="1" si="43"/>
        <v>0</v>
      </c>
      <c r="AJ64" s="150">
        <f t="shared" ca="1" si="43"/>
        <v>0</v>
      </c>
      <c r="AK64" s="150">
        <f t="shared" ca="1" si="43"/>
        <v>0</v>
      </c>
      <c r="AL64" s="150">
        <f t="shared" ca="1" si="43"/>
        <v>0</v>
      </c>
      <c r="AM64" s="150">
        <f t="shared" ca="1" si="43"/>
        <v>0</v>
      </c>
      <c r="AN64" s="150">
        <f t="shared" ca="1" si="43"/>
        <v>0</v>
      </c>
      <c r="AO64" s="150">
        <f t="shared" ca="1" si="43"/>
        <v>0</v>
      </c>
      <c r="AP64" s="150">
        <f t="shared" ca="1" si="43"/>
        <v>0</v>
      </c>
      <c r="AQ64" s="150">
        <f t="shared" ca="1" si="43"/>
        <v>0</v>
      </c>
      <c r="AR64" s="150">
        <f t="shared" ca="1" si="43"/>
        <v>0</v>
      </c>
      <c r="AS64" s="150">
        <f t="shared" ca="1" si="43"/>
        <v>0</v>
      </c>
      <c r="AT64" s="150">
        <f t="shared" ca="1" si="43"/>
        <v>0</v>
      </c>
      <c r="AU64" s="150">
        <f t="shared" ca="1" si="43"/>
        <v>0</v>
      </c>
      <c r="AV64" s="150">
        <f t="shared" ca="1" si="43"/>
        <v>0</v>
      </c>
      <c r="AW64" s="150">
        <f t="shared" ca="1" si="43"/>
        <v>0</v>
      </c>
      <c r="AX64" s="150">
        <f t="shared" ca="1" si="43"/>
        <v>0</v>
      </c>
      <c r="AY64" s="150">
        <f t="shared" ca="1" si="43"/>
        <v>0</v>
      </c>
      <c r="AZ64" s="150">
        <f t="shared" ca="1" si="43"/>
        <v>0</v>
      </c>
      <c r="BA64" s="150">
        <f t="shared" ca="1" si="43"/>
        <v>0</v>
      </c>
      <c r="BB64" s="150">
        <f t="shared" ca="1" si="43"/>
        <v>0</v>
      </c>
      <c r="BC64" s="150">
        <f t="shared" ca="1" si="43"/>
        <v>0</v>
      </c>
      <c r="BD64" s="150">
        <f t="shared" ca="1" si="43"/>
        <v>0</v>
      </c>
      <c r="BE64" s="150">
        <f t="shared" ca="1" si="43"/>
        <v>0</v>
      </c>
      <c r="BF64" s="150">
        <f t="shared" ca="1" si="43"/>
        <v>0</v>
      </c>
      <c r="BG64" s="150">
        <f t="shared" ca="1" si="43"/>
        <v>0</v>
      </c>
      <c r="BH64" s="150">
        <f t="shared" ca="1" si="43"/>
        <v>0</v>
      </c>
      <c r="BI64" s="150">
        <f t="shared" ca="1" si="43"/>
        <v>0</v>
      </c>
      <c r="BJ64" s="150">
        <f t="shared" ca="1" si="43"/>
        <v>0</v>
      </c>
      <c r="BK64" s="150">
        <f t="shared" ca="1" si="43"/>
        <v>0</v>
      </c>
      <c r="BL64" s="150">
        <f t="shared" ca="1" si="43"/>
        <v>0</v>
      </c>
      <c r="BM64" s="150">
        <f t="shared" ca="1" si="43"/>
        <v>0</v>
      </c>
      <c r="BN64" s="150">
        <f t="shared" ca="1" si="43"/>
        <v>0</v>
      </c>
      <c r="BO64" s="150">
        <f t="shared" ca="1" si="43"/>
        <v>0</v>
      </c>
      <c r="BP64" s="150">
        <f t="shared" ca="1" si="43"/>
        <v>0</v>
      </c>
      <c r="BQ64" s="150">
        <f t="shared" ca="1" si="43"/>
        <v>0</v>
      </c>
      <c r="BR64" s="150">
        <f t="shared" ref="BR64:CF64" ca="1" si="44">IF(BR63&lt;0,1,IF(BQ64&lt;1,0,ABS(BQ63)/(ABS(BQ63)+BR63)))*BR97</f>
        <v>0</v>
      </c>
      <c r="BS64" s="150">
        <f t="shared" ca="1" si="44"/>
        <v>0</v>
      </c>
      <c r="BT64" s="150">
        <f t="shared" ca="1" si="44"/>
        <v>0</v>
      </c>
      <c r="BU64" s="150">
        <f t="shared" ca="1" si="44"/>
        <v>0</v>
      </c>
      <c r="BV64" s="150">
        <f t="shared" ca="1" si="44"/>
        <v>0</v>
      </c>
      <c r="BW64" s="150">
        <f t="shared" ca="1" si="44"/>
        <v>0</v>
      </c>
      <c r="BX64" s="150">
        <f t="shared" ca="1" si="44"/>
        <v>0</v>
      </c>
      <c r="BY64" s="150">
        <f t="shared" ca="1" si="44"/>
        <v>0</v>
      </c>
      <c r="BZ64" s="150">
        <f t="shared" ca="1" si="44"/>
        <v>0</v>
      </c>
      <c r="CA64" s="150">
        <f t="shared" ca="1" si="44"/>
        <v>0</v>
      </c>
      <c r="CB64" s="150">
        <f t="shared" ca="1" si="44"/>
        <v>0</v>
      </c>
      <c r="CC64" s="150">
        <f t="shared" ca="1" si="44"/>
        <v>0</v>
      </c>
      <c r="CD64" s="150">
        <f t="shared" ca="1" si="44"/>
        <v>0</v>
      </c>
      <c r="CE64" s="150">
        <f t="shared" ca="1" si="44"/>
        <v>0</v>
      </c>
      <c r="CF64" s="150">
        <f t="shared" ca="1" si="44"/>
        <v>0</v>
      </c>
    </row>
    <row r="65" spans="1:84" ht="15" customHeight="1">
      <c r="A65" s="48"/>
      <c r="B65" s="125" t="s">
        <v>699</v>
      </c>
      <c r="C65" s="126" t="s">
        <v>430</v>
      </c>
      <c r="D65" s="131">
        <f ca="1">SUM(E65:CF65)</f>
        <v>132100</v>
      </c>
      <c r="E65" s="150">
        <f ca="1">E34*E97</f>
        <v>0</v>
      </c>
      <c r="F65" s="150">
        <f t="shared" ref="F65:BQ65" ca="1" si="45">F34*F97</f>
        <v>5800</v>
      </c>
      <c r="G65" s="150">
        <f t="shared" ca="1" si="45"/>
        <v>41300</v>
      </c>
      <c r="H65" s="150">
        <f t="shared" ca="1" si="45"/>
        <v>62500</v>
      </c>
      <c r="I65" s="150">
        <f t="shared" ca="1" si="45"/>
        <v>22500</v>
      </c>
      <c r="J65" s="150">
        <f t="shared" ca="1" si="45"/>
        <v>0</v>
      </c>
      <c r="K65" s="150">
        <f t="shared" ca="1" si="45"/>
        <v>0</v>
      </c>
      <c r="L65" s="150">
        <f t="shared" ca="1" si="45"/>
        <v>0</v>
      </c>
      <c r="M65" s="150">
        <f t="shared" ca="1" si="45"/>
        <v>0</v>
      </c>
      <c r="N65" s="150">
        <f t="shared" ca="1" si="45"/>
        <v>0</v>
      </c>
      <c r="O65" s="150">
        <f t="shared" ca="1" si="45"/>
        <v>0</v>
      </c>
      <c r="P65" s="150">
        <f t="shared" ca="1" si="45"/>
        <v>0</v>
      </c>
      <c r="Q65" s="150">
        <f t="shared" ca="1" si="45"/>
        <v>0</v>
      </c>
      <c r="R65" s="150">
        <f t="shared" ca="1" si="45"/>
        <v>0</v>
      </c>
      <c r="S65" s="150">
        <f t="shared" ca="1" si="45"/>
        <v>0</v>
      </c>
      <c r="T65" s="150">
        <f t="shared" ca="1" si="45"/>
        <v>0</v>
      </c>
      <c r="U65" s="150">
        <f t="shared" ca="1" si="45"/>
        <v>0</v>
      </c>
      <c r="V65" s="150">
        <f t="shared" ca="1" si="45"/>
        <v>0</v>
      </c>
      <c r="W65" s="150">
        <f t="shared" ca="1" si="45"/>
        <v>0</v>
      </c>
      <c r="X65" s="150">
        <f t="shared" ca="1" si="45"/>
        <v>0</v>
      </c>
      <c r="Y65" s="150">
        <f t="shared" ca="1" si="45"/>
        <v>0</v>
      </c>
      <c r="Z65" s="150">
        <f t="shared" ca="1" si="45"/>
        <v>0</v>
      </c>
      <c r="AA65" s="150">
        <f t="shared" ca="1" si="45"/>
        <v>0</v>
      </c>
      <c r="AB65" s="150">
        <f t="shared" ca="1" si="45"/>
        <v>0</v>
      </c>
      <c r="AC65" s="150">
        <f t="shared" ca="1" si="45"/>
        <v>0</v>
      </c>
      <c r="AD65" s="150">
        <f t="shared" ca="1" si="45"/>
        <v>0</v>
      </c>
      <c r="AE65" s="150">
        <f t="shared" ca="1" si="45"/>
        <v>0</v>
      </c>
      <c r="AF65" s="150">
        <f t="shared" ca="1" si="45"/>
        <v>0</v>
      </c>
      <c r="AG65" s="150">
        <f t="shared" ca="1" si="45"/>
        <v>0</v>
      </c>
      <c r="AH65" s="150">
        <f t="shared" ca="1" si="45"/>
        <v>0</v>
      </c>
      <c r="AI65" s="150">
        <f t="shared" ca="1" si="45"/>
        <v>0</v>
      </c>
      <c r="AJ65" s="150">
        <f t="shared" ca="1" si="45"/>
        <v>0</v>
      </c>
      <c r="AK65" s="150">
        <f t="shared" ca="1" si="45"/>
        <v>0</v>
      </c>
      <c r="AL65" s="150">
        <f t="shared" ca="1" si="45"/>
        <v>0</v>
      </c>
      <c r="AM65" s="150">
        <f t="shared" ca="1" si="45"/>
        <v>0</v>
      </c>
      <c r="AN65" s="150">
        <f t="shared" ca="1" si="45"/>
        <v>0</v>
      </c>
      <c r="AO65" s="150">
        <f t="shared" ca="1" si="45"/>
        <v>0</v>
      </c>
      <c r="AP65" s="150">
        <f t="shared" ca="1" si="45"/>
        <v>0</v>
      </c>
      <c r="AQ65" s="150">
        <f t="shared" ca="1" si="45"/>
        <v>0</v>
      </c>
      <c r="AR65" s="150">
        <f t="shared" ca="1" si="45"/>
        <v>0</v>
      </c>
      <c r="AS65" s="150">
        <f t="shared" ca="1" si="45"/>
        <v>0</v>
      </c>
      <c r="AT65" s="150">
        <f t="shared" ca="1" si="45"/>
        <v>0</v>
      </c>
      <c r="AU65" s="150">
        <f t="shared" ca="1" si="45"/>
        <v>0</v>
      </c>
      <c r="AV65" s="150">
        <f t="shared" ca="1" si="45"/>
        <v>0</v>
      </c>
      <c r="AW65" s="150">
        <f t="shared" ca="1" si="45"/>
        <v>0</v>
      </c>
      <c r="AX65" s="150">
        <f t="shared" ca="1" si="45"/>
        <v>0</v>
      </c>
      <c r="AY65" s="150">
        <f t="shared" ca="1" si="45"/>
        <v>0</v>
      </c>
      <c r="AZ65" s="150">
        <f t="shared" ca="1" si="45"/>
        <v>0</v>
      </c>
      <c r="BA65" s="150">
        <f t="shared" ca="1" si="45"/>
        <v>0</v>
      </c>
      <c r="BB65" s="150">
        <f t="shared" ca="1" si="45"/>
        <v>0</v>
      </c>
      <c r="BC65" s="150">
        <f t="shared" ca="1" si="45"/>
        <v>0</v>
      </c>
      <c r="BD65" s="150">
        <f t="shared" ca="1" si="45"/>
        <v>0</v>
      </c>
      <c r="BE65" s="150">
        <f t="shared" ca="1" si="45"/>
        <v>0</v>
      </c>
      <c r="BF65" s="150">
        <f t="shared" ca="1" si="45"/>
        <v>0</v>
      </c>
      <c r="BG65" s="150">
        <f t="shared" ca="1" si="45"/>
        <v>0</v>
      </c>
      <c r="BH65" s="150">
        <f t="shared" ca="1" si="45"/>
        <v>0</v>
      </c>
      <c r="BI65" s="150">
        <f t="shared" ca="1" si="45"/>
        <v>0</v>
      </c>
      <c r="BJ65" s="150">
        <f t="shared" ca="1" si="45"/>
        <v>0</v>
      </c>
      <c r="BK65" s="150">
        <f t="shared" ca="1" si="45"/>
        <v>0</v>
      </c>
      <c r="BL65" s="150">
        <f t="shared" ca="1" si="45"/>
        <v>0</v>
      </c>
      <c r="BM65" s="150">
        <f t="shared" ca="1" si="45"/>
        <v>0</v>
      </c>
      <c r="BN65" s="150">
        <f t="shared" ca="1" si="45"/>
        <v>0</v>
      </c>
      <c r="BO65" s="150">
        <f t="shared" ca="1" si="45"/>
        <v>0</v>
      </c>
      <c r="BP65" s="150">
        <f t="shared" ca="1" si="45"/>
        <v>0</v>
      </c>
      <c r="BQ65" s="150">
        <f t="shared" ca="1" si="45"/>
        <v>0</v>
      </c>
      <c r="BR65" s="150">
        <f t="shared" ref="BR65:CF65" ca="1" si="46">BR34*BR97</f>
        <v>0</v>
      </c>
      <c r="BS65" s="150">
        <f t="shared" ca="1" si="46"/>
        <v>0</v>
      </c>
      <c r="BT65" s="150">
        <f t="shared" ca="1" si="46"/>
        <v>0</v>
      </c>
      <c r="BU65" s="150">
        <f t="shared" ca="1" si="46"/>
        <v>0</v>
      </c>
      <c r="BV65" s="150">
        <f t="shared" ca="1" si="46"/>
        <v>0</v>
      </c>
      <c r="BW65" s="150">
        <f t="shared" ca="1" si="46"/>
        <v>0</v>
      </c>
      <c r="BX65" s="150">
        <f t="shared" ca="1" si="46"/>
        <v>0</v>
      </c>
      <c r="BY65" s="150">
        <f t="shared" ca="1" si="46"/>
        <v>0</v>
      </c>
      <c r="BZ65" s="150">
        <f t="shared" ca="1" si="46"/>
        <v>0</v>
      </c>
      <c r="CA65" s="150">
        <f t="shared" ca="1" si="46"/>
        <v>0</v>
      </c>
      <c r="CB65" s="150">
        <f t="shared" ca="1" si="46"/>
        <v>0</v>
      </c>
      <c r="CC65" s="150">
        <f t="shared" ca="1" si="46"/>
        <v>0</v>
      </c>
      <c r="CD65" s="150">
        <f t="shared" ca="1" si="46"/>
        <v>0</v>
      </c>
      <c r="CE65" s="150">
        <f t="shared" ca="1" si="46"/>
        <v>0</v>
      </c>
      <c r="CF65" s="150">
        <f t="shared" ca="1" si="46"/>
        <v>0</v>
      </c>
    </row>
    <row r="66" spans="1:84" ht="15" customHeight="1">
      <c r="A66" s="48"/>
      <c r="B66" s="151" t="str">
        <f ca="1">"OCF/ICF ("&amp;YEAR(TODAY())&amp;" - "&amp;YEAR(TODAY())+2&amp;")"</f>
        <v>OCF/ICF (2022 - 2024)</v>
      </c>
      <c r="C66" s="152" t="s">
        <v>676</v>
      </c>
      <c r="D66" s="153">
        <f ca="1">(SUMIFS($E$55:$CF$55,$E$51:$CF$51,"&gt;="&amp;YEAR(TODAY()),$E$51:$CF$51,"&lt;="&amp;YEAR(TODAY())+2)+IF($A$19="прямой",SUMIFS($E$19:$CF$19,$E$51:$CF$51,"&gt;="&amp;YEAR(TODAY()),$E$51:$CF$51,"&lt;="&amp;YEAR(TODAY())+2),0))/SUMIFS($E$57:$CF$57,$E$51:$CF$51,"&gt;="&amp;YEAR(TODAY()),$E$51:$CF$51,"&lt;="&amp;YEAR(TODAY())+2)</f>
        <v>0.81190781314897909</v>
      </c>
    </row>
    <row r="82" spans="1:84">
      <c r="D82" s="53"/>
      <c r="E82" s="53"/>
      <c r="F82" s="53"/>
      <c r="G82" s="53"/>
      <c r="H82" s="53"/>
      <c r="I82" s="53"/>
      <c r="J82" s="53"/>
      <c r="K82" s="53"/>
      <c r="L82" s="53"/>
      <c r="M82" s="53"/>
      <c r="N82" s="53"/>
    </row>
    <row r="83" spans="1:84" ht="28.5" customHeight="1">
      <c r="B83" s="133" t="s">
        <v>700</v>
      </c>
      <c r="C83" s="133" t="s">
        <v>666</v>
      </c>
      <c r="D83" s="133" t="s">
        <v>78</v>
      </c>
      <c r="E83" s="133">
        <f>$E$17</f>
        <v>2020</v>
      </c>
      <c r="F83" s="133">
        <f t="shared" ref="F83:BQ83" si="47">E83+1</f>
        <v>2021</v>
      </c>
      <c r="G83" s="133">
        <f t="shared" si="47"/>
        <v>2022</v>
      </c>
      <c r="H83" s="133">
        <f t="shared" si="47"/>
        <v>2023</v>
      </c>
      <c r="I83" s="133">
        <f t="shared" si="47"/>
        <v>2024</v>
      </c>
      <c r="J83" s="133">
        <f t="shared" si="47"/>
        <v>2025</v>
      </c>
      <c r="K83" s="133">
        <f t="shared" si="47"/>
        <v>2026</v>
      </c>
      <c r="L83" s="133">
        <f t="shared" si="47"/>
        <v>2027</v>
      </c>
      <c r="M83" s="133">
        <f t="shared" si="47"/>
        <v>2028</v>
      </c>
      <c r="N83" s="133">
        <f t="shared" si="47"/>
        <v>2029</v>
      </c>
      <c r="O83" s="133">
        <f t="shared" si="47"/>
        <v>2030</v>
      </c>
      <c r="P83" s="133">
        <f t="shared" si="47"/>
        <v>2031</v>
      </c>
      <c r="Q83" s="133">
        <f t="shared" si="47"/>
        <v>2032</v>
      </c>
      <c r="R83" s="133">
        <f t="shared" si="47"/>
        <v>2033</v>
      </c>
      <c r="S83" s="133">
        <f t="shared" si="47"/>
        <v>2034</v>
      </c>
      <c r="T83" s="133">
        <f t="shared" si="47"/>
        <v>2035</v>
      </c>
      <c r="U83" s="133">
        <f t="shared" si="47"/>
        <v>2036</v>
      </c>
      <c r="V83" s="133">
        <f t="shared" si="47"/>
        <v>2037</v>
      </c>
      <c r="W83" s="133">
        <f t="shared" si="47"/>
        <v>2038</v>
      </c>
      <c r="X83" s="133">
        <f t="shared" si="47"/>
        <v>2039</v>
      </c>
      <c r="Y83" s="133">
        <f t="shared" si="47"/>
        <v>2040</v>
      </c>
      <c r="Z83" s="133">
        <f t="shared" si="47"/>
        <v>2041</v>
      </c>
      <c r="AA83" s="133">
        <f t="shared" si="47"/>
        <v>2042</v>
      </c>
      <c r="AB83" s="133">
        <f t="shared" si="47"/>
        <v>2043</v>
      </c>
      <c r="AC83" s="133">
        <f t="shared" si="47"/>
        <v>2044</v>
      </c>
      <c r="AD83" s="133">
        <f t="shared" si="47"/>
        <v>2045</v>
      </c>
      <c r="AE83" s="133">
        <f t="shared" si="47"/>
        <v>2046</v>
      </c>
      <c r="AF83" s="133">
        <f t="shared" si="47"/>
        <v>2047</v>
      </c>
      <c r="AG83" s="133">
        <f t="shared" si="47"/>
        <v>2048</v>
      </c>
      <c r="AH83" s="133">
        <f t="shared" si="47"/>
        <v>2049</v>
      </c>
      <c r="AI83" s="133">
        <f t="shared" si="47"/>
        <v>2050</v>
      </c>
      <c r="AJ83" s="133">
        <f t="shared" si="47"/>
        <v>2051</v>
      </c>
      <c r="AK83" s="133">
        <f t="shared" si="47"/>
        <v>2052</v>
      </c>
      <c r="AL83" s="133">
        <f t="shared" si="47"/>
        <v>2053</v>
      </c>
      <c r="AM83" s="133">
        <f t="shared" si="47"/>
        <v>2054</v>
      </c>
      <c r="AN83" s="133">
        <f t="shared" si="47"/>
        <v>2055</v>
      </c>
      <c r="AO83" s="133">
        <f t="shared" si="47"/>
        <v>2056</v>
      </c>
      <c r="AP83" s="133">
        <f t="shared" si="47"/>
        <v>2057</v>
      </c>
      <c r="AQ83" s="133">
        <f t="shared" si="47"/>
        <v>2058</v>
      </c>
      <c r="AR83" s="133">
        <f t="shared" si="47"/>
        <v>2059</v>
      </c>
      <c r="AS83" s="133">
        <f t="shared" si="47"/>
        <v>2060</v>
      </c>
      <c r="AT83" s="133">
        <f t="shared" si="47"/>
        <v>2061</v>
      </c>
      <c r="AU83" s="133">
        <f t="shared" si="47"/>
        <v>2062</v>
      </c>
      <c r="AV83" s="133">
        <f t="shared" si="47"/>
        <v>2063</v>
      </c>
      <c r="AW83" s="133">
        <f t="shared" si="47"/>
        <v>2064</v>
      </c>
      <c r="AX83" s="133">
        <f t="shared" si="47"/>
        <v>2065</v>
      </c>
      <c r="AY83" s="133">
        <f t="shared" si="47"/>
        <v>2066</v>
      </c>
      <c r="AZ83" s="133">
        <f t="shared" si="47"/>
        <v>2067</v>
      </c>
      <c r="BA83" s="133">
        <f t="shared" si="47"/>
        <v>2068</v>
      </c>
      <c r="BB83" s="133">
        <f t="shared" si="47"/>
        <v>2069</v>
      </c>
      <c r="BC83" s="133">
        <f t="shared" si="47"/>
        <v>2070</v>
      </c>
      <c r="BD83" s="133">
        <f t="shared" si="47"/>
        <v>2071</v>
      </c>
      <c r="BE83" s="133">
        <f t="shared" si="47"/>
        <v>2072</v>
      </c>
      <c r="BF83" s="133">
        <f t="shared" si="47"/>
        <v>2073</v>
      </c>
      <c r="BG83" s="133">
        <f t="shared" si="47"/>
        <v>2074</v>
      </c>
      <c r="BH83" s="133">
        <f t="shared" si="47"/>
        <v>2075</v>
      </c>
      <c r="BI83" s="133">
        <f t="shared" si="47"/>
        <v>2076</v>
      </c>
      <c r="BJ83" s="133">
        <f t="shared" si="47"/>
        <v>2077</v>
      </c>
      <c r="BK83" s="133">
        <f t="shared" si="47"/>
        <v>2078</v>
      </c>
      <c r="BL83" s="133">
        <f t="shared" si="47"/>
        <v>2079</v>
      </c>
      <c r="BM83" s="133">
        <f t="shared" si="47"/>
        <v>2080</v>
      </c>
      <c r="BN83" s="133">
        <f t="shared" si="47"/>
        <v>2081</v>
      </c>
      <c r="BO83" s="133">
        <f t="shared" si="47"/>
        <v>2082</v>
      </c>
      <c r="BP83" s="133">
        <f t="shared" si="47"/>
        <v>2083</v>
      </c>
      <c r="BQ83" s="133">
        <f t="shared" si="47"/>
        <v>2084</v>
      </c>
      <c r="BR83" s="133">
        <f t="shared" ref="BR83:CF83" si="48">BQ83+1</f>
        <v>2085</v>
      </c>
      <c r="BS83" s="133">
        <f t="shared" si="48"/>
        <v>2086</v>
      </c>
      <c r="BT83" s="133">
        <f t="shared" si="48"/>
        <v>2087</v>
      </c>
      <c r="BU83" s="133">
        <f t="shared" si="48"/>
        <v>2088</v>
      </c>
      <c r="BV83" s="133">
        <f t="shared" si="48"/>
        <v>2089</v>
      </c>
      <c r="BW83" s="133">
        <f t="shared" si="48"/>
        <v>2090</v>
      </c>
      <c r="BX83" s="133">
        <f t="shared" si="48"/>
        <v>2091</v>
      </c>
      <c r="BY83" s="133">
        <f t="shared" si="48"/>
        <v>2092</v>
      </c>
      <c r="BZ83" s="133">
        <f t="shared" si="48"/>
        <v>2093</v>
      </c>
      <c r="CA83" s="133">
        <f t="shared" si="48"/>
        <v>2094</v>
      </c>
      <c r="CB83" s="133">
        <f t="shared" si="48"/>
        <v>2095</v>
      </c>
      <c r="CC83" s="133">
        <f t="shared" si="48"/>
        <v>2096</v>
      </c>
      <c r="CD83" s="133">
        <f t="shared" si="48"/>
        <v>2097</v>
      </c>
      <c r="CE83" s="133">
        <f t="shared" si="48"/>
        <v>2098</v>
      </c>
      <c r="CF83" s="133">
        <f t="shared" si="48"/>
        <v>2099</v>
      </c>
    </row>
    <row r="84" spans="1:84" ht="15" customHeight="1">
      <c r="A84" s="48"/>
      <c r="B84" s="125" t="s">
        <v>693</v>
      </c>
      <c r="C84" s="126" t="s">
        <v>430</v>
      </c>
      <c r="D84" s="136">
        <f ca="1">SUM(E84:CF84)</f>
        <v>1748124.9174844525</v>
      </c>
      <c r="E84" s="143">
        <f t="shared" ref="E84:BP84" ca="1" si="49">(E26-E49-E34)*E97</f>
        <v>0</v>
      </c>
      <c r="F84" s="143">
        <f t="shared" ca="1" si="49"/>
        <v>-5800</v>
      </c>
      <c r="G84" s="143">
        <f t="shared" ca="1" si="49"/>
        <v>77142.649124025615</v>
      </c>
      <c r="H84" s="143">
        <f t="shared" ca="1" si="49"/>
        <v>158922.6769876763</v>
      </c>
      <c r="I84" s="143">
        <f t="shared" ca="1" si="49"/>
        <v>199822.6769876763</v>
      </c>
      <c r="J84" s="143">
        <f t="shared" ca="1" si="49"/>
        <v>222322.6769876763</v>
      </c>
      <c r="K84" s="143">
        <f t="shared" ca="1" si="49"/>
        <v>222322.6769876763</v>
      </c>
      <c r="L84" s="143">
        <f t="shared" ca="1" si="49"/>
        <v>222275.5294466927</v>
      </c>
      <c r="M84" s="143">
        <f t="shared" ca="1" si="49"/>
        <v>217038.6769876763</v>
      </c>
      <c r="N84" s="143">
        <f t="shared" ca="1" si="49"/>
        <v>217038.6769876763</v>
      </c>
      <c r="O84" s="143">
        <f t="shared" ca="1" si="49"/>
        <v>217038.6769876763</v>
      </c>
      <c r="P84" s="143">
        <f t="shared" ca="1" si="49"/>
        <v>0</v>
      </c>
      <c r="Q84" s="143">
        <f t="shared" ca="1" si="49"/>
        <v>0</v>
      </c>
      <c r="R84" s="143">
        <f t="shared" ca="1" si="49"/>
        <v>0</v>
      </c>
      <c r="S84" s="143">
        <f t="shared" ca="1" si="49"/>
        <v>0</v>
      </c>
      <c r="T84" s="143">
        <f t="shared" ca="1" si="49"/>
        <v>0</v>
      </c>
      <c r="U84" s="143">
        <f t="shared" ca="1" si="49"/>
        <v>0</v>
      </c>
      <c r="V84" s="143">
        <f t="shared" ca="1" si="49"/>
        <v>0</v>
      </c>
      <c r="W84" s="143">
        <f t="shared" ca="1" si="49"/>
        <v>0</v>
      </c>
      <c r="X84" s="143">
        <f t="shared" ca="1" si="49"/>
        <v>0</v>
      </c>
      <c r="Y84" s="143">
        <f t="shared" ca="1" si="49"/>
        <v>0</v>
      </c>
      <c r="Z84" s="143">
        <f t="shared" ca="1" si="49"/>
        <v>0</v>
      </c>
      <c r="AA84" s="143">
        <f t="shared" ca="1" si="49"/>
        <v>0</v>
      </c>
      <c r="AB84" s="143">
        <f t="shared" ca="1" si="49"/>
        <v>0</v>
      </c>
      <c r="AC84" s="143">
        <f t="shared" ca="1" si="49"/>
        <v>0</v>
      </c>
      <c r="AD84" s="143">
        <f t="shared" ca="1" si="49"/>
        <v>0</v>
      </c>
      <c r="AE84" s="143">
        <f t="shared" ca="1" si="49"/>
        <v>0</v>
      </c>
      <c r="AF84" s="143">
        <f t="shared" ca="1" si="49"/>
        <v>0</v>
      </c>
      <c r="AG84" s="143">
        <f t="shared" ca="1" si="49"/>
        <v>0</v>
      </c>
      <c r="AH84" s="143">
        <f t="shared" ca="1" si="49"/>
        <v>0</v>
      </c>
      <c r="AI84" s="143">
        <f t="shared" ca="1" si="49"/>
        <v>0</v>
      </c>
      <c r="AJ84" s="143">
        <f t="shared" ca="1" si="49"/>
        <v>0</v>
      </c>
      <c r="AK84" s="143">
        <f t="shared" ca="1" si="49"/>
        <v>0</v>
      </c>
      <c r="AL84" s="143">
        <f t="shared" ca="1" si="49"/>
        <v>0</v>
      </c>
      <c r="AM84" s="143">
        <f t="shared" ca="1" si="49"/>
        <v>0</v>
      </c>
      <c r="AN84" s="143">
        <f t="shared" ca="1" si="49"/>
        <v>0</v>
      </c>
      <c r="AO84" s="143">
        <f t="shared" ca="1" si="49"/>
        <v>0</v>
      </c>
      <c r="AP84" s="143">
        <f t="shared" ca="1" si="49"/>
        <v>0</v>
      </c>
      <c r="AQ84" s="143">
        <f t="shared" ca="1" si="49"/>
        <v>0</v>
      </c>
      <c r="AR84" s="143">
        <f t="shared" ca="1" si="49"/>
        <v>0</v>
      </c>
      <c r="AS84" s="143">
        <f t="shared" ca="1" si="49"/>
        <v>0</v>
      </c>
      <c r="AT84" s="143">
        <f t="shared" ca="1" si="49"/>
        <v>0</v>
      </c>
      <c r="AU84" s="143">
        <f t="shared" ca="1" si="49"/>
        <v>0</v>
      </c>
      <c r="AV84" s="143">
        <f t="shared" ca="1" si="49"/>
        <v>0</v>
      </c>
      <c r="AW84" s="143">
        <f t="shared" ca="1" si="49"/>
        <v>0</v>
      </c>
      <c r="AX84" s="143">
        <f t="shared" ca="1" si="49"/>
        <v>0</v>
      </c>
      <c r="AY84" s="143">
        <f t="shared" ca="1" si="49"/>
        <v>0</v>
      </c>
      <c r="AZ84" s="143">
        <f t="shared" ca="1" si="49"/>
        <v>0</v>
      </c>
      <c r="BA84" s="143">
        <f t="shared" ca="1" si="49"/>
        <v>0</v>
      </c>
      <c r="BB84" s="143">
        <f t="shared" ca="1" si="49"/>
        <v>0</v>
      </c>
      <c r="BC84" s="143">
        <f t="shared" ca="1" si="49"/>
        <v>0</v>
      </c>
      <c r="BD84" s="143">
        <f t="shared" ca="1" si="49"/>
        <v>0</v>
      </c>
      <c r="BE84" s="143">
        <f t="shared" ca="1" si="49"/>
        <v>0</v>
      </c>
      <c r="BF84" s="143">
        <f t="shared" ca="1" si="49"/>
        <v>0</v>
      </c>
      <c r="BG84" s="143">
        <f t="shared" ca="1" si="49"/>
        <v>0</v>
      </c>
      <c r="BH84" s="143">
        <f t="shared" ca="1" si="49"/>
        <v>0</v>
      </c>
      <c r="BI84" s="143">
        <f t="shared" ca="1" si="49"/>
        <v>0</v>
      </c>
      <c r="BJ84" s="143">
        <f t="shared" ca="1" si="49"/>
        <v>0</v>
      </c>
      <c r="BK84" s="143">
        <f t="shared" ca="1" si="49"/>
        <v>0</v>
      </c>
      <c r="BL84" s="143">
        <f t="shared" ca="1" si="49"/>
        <v>0</v>
      </c>
      <c r="BM84" s="143">
        <f t="shared" ca="1" si="49"/>
        <v>0</v>
      </c>
      <c r="BN84" s="143">
        <f t="shared" ca="1" si="49"/>
        <v>0</v>
      </c>
      <c r="BO84" s="143">
        <f t="shared" ca="1" si="49"/>
        <v>0</v>
      </c>
      <c r="BP84" s="143">
        <f t="shared" ca="1" si="49"/>
        <v>0</v>
      </c>
      <c r="BQ84" s="143">
        <f t="shared" ref="BQ84:CF84" ca="1" si="50">(BQ26-BQ49-BQ34)*BQ97</f>
        <v>0</v>
      </c>
      <c r="BR84" s="143">
        <f t="shared" ca="1" si="50"/>
        <v>0</v>
      </c>
      <c r="BS84" s="143">
        <f t="shared" ca="1" si="50"/>
        <v>0</v>
      </c>
      <c r="BT84" s="143">
        <f t="shared" ca="1" si="50"/>
        <v>0</v>
      </c>
      <c r="BU84" s="143">
        <f t="shared" ca="1" si="50"/>
        <v>0</v>
      </c>
      <c r="BV84" s="143">
        <f t="shared" ca="1" si="50"/>
        <v>0</v>
      </c>
      <c r="BW84" s="143">
        <f t="shared" ca="1" si="50"/>
        <v>0</v>
      </c>
      <c r="BX84" s="143">
        <f t="shared" ca="1" si="50"/>
        <v>0</v>
      </c>
      <c r="BY84" s="143">
        <f t="shared" ca="1" si="50"/>
        <v>0</v>
      </c>
      <c r="BZ84" s="143">
        <f t="shared" ca="1" si="50"/>
        <v>0</v>
      </c>
      <c r="CA84" s="143">
        <f t="shared" ca="1" si="50"/>
        <v>0</v>
      </c>
      <c r="CB84" s="143">
        <f t="shared" ca="1" si="50"/>
        <v>0</v>
      </c>
      <c r="CC84" s="143">
        <f t="shared" ca="1" si="50"/>
        <v>0</v>
      </c>
      <c r="CD84" s="143">
        <f t="shared" ca="1" si="50"/>
        <v>0</v>
      </c>
      <c r="CE84" s="143">
        <f t="shared" ca="1" si="50"/>
        <v>0</v>
      </c>
      <c r="CF84" s="143">
        <f t="shared" ca="1" si="50"/>
        <v>0</v>
      </c>
    </row>
    <row r="85" spans="1:84" ht="15" customHeight="1">
      <c r="A85" s="48"/>
      <c r="B85" s="125" t="s">
        <v>439</v>
      </c>
      <c r="C85" s="126" t="s">
        <v>430</v>
      </c>
      <c r="D85" s="136">
        <f ca="1">SUM(E85:CF85)</f>
        <v>1880224.9174844525</v>
      </c>
      <c r="E85" s="143">
        <f ca="1">(E26-E19-E33-E49)*E97</f>
        <v>0</v>
      </c>
      <c r="F85" s="143">
        <f t="shared" ref="F85:BQ85" ca="1" si="51">(F26-F19-F33-F49)*F97</f>
        <v>0</v>
      </c>
      <c r="G85" s="143">
        <f t="shared" ca="1" si="51"/>
        <v>118442.64912402561</v>
      </c>
      <c r="H85" s="143">
        <f t="shared" ca="1" si="51"/>
        <v>221422.6769876763</v>
      </c>
      <c r="I85" s="143">
        <f t="shared" ca="1" si="51"/>
        <v>222322.6769876763</v>
      </c>
      <c r="J85" s="143">
        <f t="shared" ca="1" si="51"/>
        <v>222322.6769876763</v>
      </c>
      <c r="K85" s="143">
        <f t="shared" ca="1" si="51"/>
        <v>222322.6769876763</v>
      </c>
      <c r="L85" s="143">
        <f t="shared" ca="1" si="51"/>
        <v>222275.5294466927</v>
      </c>
      <c r="M85" s="143">
        <f t="shared" ca="1" si="51"/>
        <v>217038.6769876763</v>
      </c>
      <c r="N85" s="143">
        <f t="shared" ca="1" si="51"/>
        <v>217038.6769876763</v>
      </c>
      <c r="O85" s="143">
        <f t="shared" ca="1" si="51"/>
        <v>217038.6769876763</v>
      </c>
      <c r="P85" s="143">
        <f t="shared" ca="1" si="51"/>
        <v>0</v>
      </c>
      <c r="Q85" s="143">
        <f t="shared" ca="1" si="51"/>
        <v>0</v>
      </c>
      <c r="R85" s="143">
        <f t="shared" ca="1" si="51"/>
        <v>0</v>
      </c>
      <c r="S85" s="143">
        <f t="shared" ca="1" si="51"/>
        <v>0</v>
      </c>
      <c r="T85" s="143">
        <f t="shared" ca="1" si="51"/>
        <v>0</v>
      </c>
      <c r="U85" s="143">
        <f t="shared" ca="1" si="51"/>
        <v>0</v>
      </c>
      <c r="V85" s="143">
        <f t="shared" ca="1" si="51"/>
        <v>0</v>
      </c>
      <c r="W85" s="143">
        <f t="shared" ca="1" si="51"/>
        <v>0</v>
      </c>
      <c r="X85" s="143">
        <f t="shared" ca="1" si="51"/>
        <v>0</v>
      </c>
      <c r="Y85" s="143">
        <f t="shared" ca="1" si="51"/>
        <v>0</v>
      </c>
      <c r="Z85" s="143">
        <f t="shared" ca="1" si="51"/>
        <v>0</v>
      </c>
      <c r="AA85" s="143">
        <f t="shared" ca="1" si="51"/>
        <v>0</v>
      </c>
      <c r="AB85" s="143">
        <f t="shared" ca="1" si="51"/>
        <v>0</v>
      </c>
      <c r="AC85" s="143">
        <f t="shared" ca="1" si="51"/>
        <v>0</v>
      </c>
      <c r="AD85" s="143">
        <f t="shared" ca="1" si="51"/>
        <v>0</v>
      </c>
      <c r="AE85" s="143">
        <f t="shared" ca="1" si="51"/>
        <v>0</v>
      </c>
      <c r="AF85" s="143">
        <f t="shared" ca="1" si="51"/>
        <v>0</v>
      </c>
      <c r="AG85" s="143">
        <f t="shared" ca="1" si="51"/>
        <v>0</v>
      </c>
      <c r="AH85" s="143">
        <f t="shared" ca="1" si="51"/>
        <v>0</v>
      </c>
      <c r="AI85" s="143">
        <f t="shared" ca="1" si="51"/>
        <v>0</v>
      </c>
      <c r="AJ85" s="143">
        <f t="shared" ca="1" si="51"/>
        <v>0</v>
      </c>
      <c r="AK85" s="143">
        <f t="shared" ca="1" si="51"/>
        <v>0</v>
      </c>
      <c r="AL85" s="143">
        <f t="shared" ca="1" si="51"/>
        <v>0</v>
      </c>
      <c r="AM85" s="143">
        <f t="shared" ca="1" si="51"/>
        <v>0</v>
      </c>
      <c r="AN85" s="143">
        <f t="shared" ca="1" si="51"/>
        <v>0</v>
      </c>
      <c r="AO85" s="143">
        <f t="shared" ca="1" si="51"/>
        <v>0</v>
      </c>
      <c r="AP85" s="143">
        <f t="shared" ca="1" si="51"/>
        <v>0</v>
      </c>
      <c r="AQ85" s="143">
        <f t="shared" ca="1" si="51"/>
        <v>0</v>
      </c>
      <c r="AR85" s="143">
        <f t="shared" ca="1" si="51"/>
        <v>0</v>
      </c>
      <c r="AS85" s="143">
        <f t="shared" ca="1" si="51"/>
        <v>0</v>
      </c>
      <c r="AT85" s="143">
        <f t="shared" ca="1" si="51"/>
        <v>0</v>
      </c>
      <c r="AU85" s="143">
        <f t="shared" ca="1" si="51"/>
        <v>0</v>
      </c>
      <c r="AV85" s="143">
        <f t="shared" ca="1" si="51"/>
        <v>0</v>
      </c>
      <c r="AW85" s="143">
        <f t="shared" ca="1" si="51"/>
        <v>0</v>
      </c>
      <c r="AX85" s="143">
        <f t="shared" ca="1" si="51"/>
        <v>0</v>
      </c>
      <c r="AY85" s="143">
        <f t="shared" ca="1" si="51"/>
        <v>0</v>
      </c>
      <c r="AZ85" s="143">
        <f t="shared" ca="1" si="51"/>
        <v>0</v>
      </c>
      <c r="BA85" s="143">
        <f t="shared" ca="1" si="51"/>
        <v>0</v>
      </c>
      <c r="BB85" s="143">
        <f t="shared" ca="1" si="51"/>
        <v>0</v>
      </c>
      <c r="BC85" s="143">
        <f t="shared" ca="1" si="51"/>
        <v>0</v>
      </c>
      <c r="BD85" s="143">
        <f t="shared" ca="1" si="51"/>
        <v>0</v>
      </c>
      <c r="BE85" s="143">
        <f t="shared" ca="1" si="51"/>
        <v>0</v>
      </c>
      <c r="BF85" s="143">
        <f t="shared" ca="1" si="51"/>
        <v>0</v>
      </c>
      <c r="BG85" s="143">
        <f t="shared" ca="1" si="51"/>
        <v>0</v>
      </c>
      <c r="BH85" s="143">
        <f t="shared" ca="1" si="51"/>
        <v>0</v>
      </c>
      <c r="BI85" s="143">
        <f t="shared" ca="1" si="51"/>
        <v>0</v>
      </c>
      <c r="BJ85" s="143">
        <f t="shared" ca="1" si="51"/>
        <v>0</v>
      </c>
      <c r="BK85" s="143">
        <f t="shared" ca="1" si="51"/>
        <v>0</v>
      </c>
      <c r="BL85" s="143">
        <f t="shared" ca="1" si="51"/>
        <v>0</v>
      </c>
      <c r="BM85" s="143">
        <f t="shared" ca="1" si="51"/>
        <v>0</v>
      </c>
      <c r="BN85" s="143">
        <f t="shared" ca="1" si="51"/>
        <v>0</v>
      </c>
      <c r="BO85" s="143">
        <f t="shared" ca="1" si="51"/>
        <v>0</v>
      </c>
      <c r="BP85" s="143">
        <f t="shared" ca="1" si="51"/>
        <v>0</v>
      </c>
      <c r="BQ85" s="143">
        <f t="shared" ca="1" si="51"/>
        <v>0</v>
      </c>
      <c r="BR85" s="143">
        <f t="shared" ref="BR85:CF85" ca="1" si="52">(BR26-BR19-BR33-BR49)*BR97</f>
        <v>0</v>
      </c>
      <c r="BS85" s="143">
        <f t="shared" ca="1" si="52"/>
        <v>0</v>
      </c>
      <c r="BT85" s="143">
        <f t="shared" ca="1" si="52"/>
        <v>0</v>
      </c>
      <c r="BU85" s="143">
        <f t="shared" ca="1" si="52"/>
        <v>0</v>
      </c>
      <c r="BV85" s="143">
        <f t="shared" ca="1" si="52"/>
        <v>0</v>
      </c>
      <c r="BW85" s="143">
        <f t="shared" ca="1" si="52"/>
        <v>0</v>
      </c>
      <c r="BX85" s="143">
        <f t="shared" ca="1" si="52"/>
        <v>0</v>
      </c>
      <c r="BY85" s="143">
        <f t="shared" ca="1" si="52"/>
        <v>0</v>
      </c>
      <c r="BZ85" s="143">
        <f t="shared" ca="1" si="52"/>
        <v>0</v>
      </c>
      <c r="CA85" s="143">
        <f t="shared" ca="1" si="52"/>
        <v>0</v>
      </c>
      <c r="CB85" s="143">
        <f t="shared" ca="1" si="52"/>
        <v>0</v>
      </c>
      <c r="CC85" s="143">
        <f t="shared" ca="1" si="52"/>
        <v>0</v>
      </c>
      <c r="CD85" s="143">
        <f t="shared" ca="1" si="52"/>
        <v>0</v>
      </c>
      <c r="CE85" s="143">
        <f t="shared" ca="1" si="52"/>
        <v>0</v>
      </c>
      <c r="CF85" s="143">
        <f t="shared" ca="1" si="52"/>
        <v>0</v>
      </c>
    </row>
    <row r="86" spans="1:84" ht="15" customHeight="1">
      <c r="A86" s="48"/>
      <c r="B86" s="125" t="s">
        <v>440</v>
      </c>
      <c r="C86" s="126" t="s">
        <v>430</v>
      </c>
      <c r="D86" s="136">
        <f ca="1">D85</f>
        <v>1880224.9174844525</v>
      </c>
      <c r="E86" s="143">
        <f ca="1">E85*E97</f>
        <v>0</v>
      </c>
      <c r="F86" s="143">
        <f t="shared" ref="F86:BQ86" ca="1" si="53">(E86+F85)*F97</f>
        <v>0</v>
      </c>
      <c r="G86" s="143">
        <f t="shared" ca="1" si="53"/>
        <v>118442.64912402561</v>
      </c>
      <c r="H86" s="143">
        <f t="shared" ca="1" si="53"/>
        <v>339865.3261117019</v>
      </c>
      <c r="I86" s="143">
        <f t="shared" ca="1" si="53"/>
        <v>562188.0030993782</v>
      </c>
      <c r="J86" s="143">
        <f t="shared" ca="1" si="53"/>
        <v>784510.6800870545</v>
      </c>
      <c r="K86" s="143">
        <f t="shared" ca="1" si="53"/>
        <v>1006833.3570747308</v>
      </c>
      <c r="L86" s="143">
        <f t="shared" ca="1" si="53"/>
        <v>1229108.8865214235</v>
      </c>
      <c r="M86" s="143">
        <f t="shared" ca="1" si="53"/>
        <v>1446147.5635090997</v>
      </c>
      <c r="N86" s="143">
        <f t="shared" ca="1" si="53"/>
        <v>1663186.2404967761</v>
      </c>
      <c r="O86" s="143">
        <f t="shared" ca="1" si="53"/>
        <v>1880224.9174844525</v>
      </c>
      <c r="P86" s="143">
        <f t="shared" ca="1" si="53"/>
        <v>1880224.9174844525</v>
      </c>
      <c r="Q86" s="143">
        <f t="shared" ca="1" si="53"/>
        <v>0</v>
      </c>
      <c r="R86" s="143">
        <f t="shared" ca="1" si="53"/>
        <v>0</v>
      </c>
      <c r="S86" s="143">
        <f t="shared" ca="1" si="53"/>
        <v>0</v>
      </c>
      <c r="T86" s="143">
        <f t="shared" ca="1" si="53"/>
        <v>0</v>
      </c>
      <c r="U86" s="143">
        <f t="shared" ca="1" si="53"/>
        <v>0</v>
      </c>
      <c r="V86" s="143">
        <f t="shared" ca="1" si="53"/>
        <v>0</v>
      </c>
      <c r="W86" s="143">
        <f t="shared" ca="1" si="53"/>
        <v>0</v>
      </c>
      <c r="X86" s="143">
        <f t="shared" ca="1" si="53"/>
        <v>0</v>
      </c>
      <c r="Y86" s="143">
        <f t="shared" ca="1" si="53"/>
        <v>0</v>
      </c>
      <c r="Z86" s="143">
        <f t="shared" ca="1" si="53"/>
        <v>0</v>
      </c>
      <c r="AA86" s="143">
        <f t="shared" ca="1" si="53"/>
        <v>0</v>
      </c>
      <c r="AB86" s="143">
        <f t="shared" ca="1" si="53"/>
        <v>0</v>
      </c>
      <c r="AC86" s="143">
        <f t="shared" ca="1" si="53"/>
        <v>0</v>
      </c>
      <c r="AD86" s="143">
        <f t="shared" ca="1" si="53"/>
        <v>0</v>
      </c>
      <c r="AE86" s="143">
        <f t="shared" ca="1" si="53"/>
        <v>0</v>
      </c>
      <c r="AF86" s="143">
        <f t="shared" ca="1" si="53"/>
        <v>0</v>
      </c>
      <c r="AG86" s="143">
        <f t="shared" ca="1" si="53"/>
        <v>0</v>
      </c>
      <c r="AH86" s="143">
        <f t="shared" ca="1" si="53"/>
        <v>0</v>
      </c>
      <c r="AI86" s="143">
        <f t="shared" ca="1" si="53"/>
        <v>0</v>
      </c>
      <c r="AJ86" s="143">
        <f t="shared" ca="1" si="53"/>
        <v>0</v>
      </c>
      <c r="AK86" s="143">
        <f t="shared" ca="1" si="53"/>
        <v>0</v>
      </c>
      <c r="AL86" s="143">
        <f t="shared" ca="1" si="53"/>
        <v>0</v>
      </c>
      <c r="AM86" s="143">
        <f t="shared" ca="1" si="53"/>
        <v>0</v>
      </c>
      <c r="AN86" s="143">
        <f t="shared" ca="1" si="53"/>
        <v>0</v>
      </c>
      <c r="AO86" s="143">
        <f t="shared" ca="1" si="53"/>
        <v>0</v>
      </c>
      <c r="AP86" s="143">
        <f t="shared" ca="1" si="53"/>
        <v>0</v>
      </c>
      <c r="AQ86" s="143">
        <f t="shared" ca="1" si="53"/>
        <v>0</v>
      </c>
      <c r="AR86" s="143">
        <f t="shared" ca="1" si="53"/>
        <v>0</v>
      </c>
      <c r="AS86" s="143">
        <f t="shared" ca="1" si="53"/>
        <v>0</v>
      </c>
      <c r="AT86" s="143">
        <f t="shared" ca="1" si="53"/>
        <v>0</v>
      </c>
      <c r="AU86" s="143">
        <f t="shared" ca="1" si="53"/>
        <v>0</v>
      </c>
      <c r="AV86" s="143">
        <f t="shared" ca="1" si="53"/>
        <v>0</v>
      </c>
      <c r="AW86" s="143">
        <f t="shared" ca="1" si="53"/>
        <v>0</v>
      </c>
      <c r="AX86" s="143">
        <f t="shared" ca="1" si="53"/>
        <v>0</v>
      </c>
      <c r="AY86" s="143">
        <f t="shared" ca="1" si="53"/>
        <v>0</v>
      </c>
      <c r="AZ86" s="143">
        <f t="shared" ca="1" si="53"/>
        <v>0</v>
      </c>
      <c r="BA86" s="143">
        <f t="shared" ca="1" si="53"/>
        <v>0</v>
      </c>
      <c r="BB86" s="143">
        <f t="shared" ca="1" si="53"/>
        <v>0</v>
      </c>
      <c r="BC86" s="143">
        <f t="shared" ca="1" si="53"/>
        <v>0</v>
      </c>
      <c r="BD86" s="143">
        <f t="shared" ca="1" si="53"/>
        <v>0</v>
      </c>
      <c r="BE86" s="143">
        <f t="shared" ca="1" si="53"/>
        <v>0</v>
      </c>
      <c r="BF86" s="143">
        <f t="shared" ca="1" si="53"/>
        <v>0</v>
      </c>
      <c r="BG86" s="143">
        <f t="shared" ca="1" si="53"/>
        <v>0</v>
      </c>
      <c r="BH86" s="143">
        <f t="shared" ca="1" si="53"/>
        <v>0</v>
      </c>
      <c r="BI86" s="143">
        <f t="shared" ca="1" si="53"/>
        <v>0</v>
      </c>
      <c r="BJ86" s="143">
        <f t="shared" ca="1" si="53"/>
        <v>0</v>
      </c>
      <c r="BK86" s="143">
        <f t="shared" ca="1" si="53"/>
        <v>0</v>
      </c>
      <c r="BL86" s="143">
        <f t="shared" ca="1" si="53"/>
        <v>0</v>
      </c>
      <c r="BM86" s="143">
        <f t="shared" ca="1" si="53"/>
        <v>0</v>
      </c>
      <c r="BN86" s="143">
        <f t="shared" ca="1" si="53"/>
        <v>0</v>
      </c>
      <c r="BO86" s="143">
        <f t="shared" ca="1" si="53"/>
        <v>0</v>
      </c>
      <c r="BP86" s="143">
        <f t="shared" ca="1" si="53"/>
        <v>0</v>
      </c>
      <c r="BQ86" s="143">
        <f t="shared" ca="1" si="53"/>
        <v>0</v>
      </c>
      <c r="BR86" s="143">
        <f t="shared" ref="BR86:CF86" ca="1" si="54">(BQ86+BR85)*BR97</f>
        <v>0</v>
      </c>
      <c r="BS86" s="143">
        <f t="shared" ca="1" si="54"/>
        <v>0</v>
      </c>
      <c r="BT86" s="143">
        <f t="shared" ca="1" si="54"/>
        <v>0</v>
      </c>
      <c r="BU86" s="143">
        <f t="shared" ca="1" si="54"/>
        <v>0</v>
      </c>
      <c r="BV86" s="143">
        <f t="shared" ca="1" si="54"/>
        <v>0</v>
      </c>
      <c r="BW86" s="143">
        <f t="shared" ca="1" si="54"/>
        <v>0</v>
      </c>
      <c r="BX86" s="143">
        <f t="shared" ca="1" si="54"/>
        <v>0</v>
      </c>
      <c r="BY86" s="143">
        <f t="shared" ca="1" si="54"/>
        <v>0</v>
      </c>
      <c r="BZ86" s="143">
        <f t="shared" ca="1" si="54"/>
        <v>0</v>
      </c>
      <c r="CA86" s="143">
        <f t="shared" ca="1" si="54"/>
        <v>0</v>
      </c>
      <c r="CB86" s="143">
        <f t="shared" ca="1" si="54"/>
        <v>0</v>
      </c>
      <c r="CC86" s="143">
        <f t="shared" ca="1" si="54"/>
        <v>0</v>
      </c>
      <c r="CD86" s="143">
        <f t="shared" ca="1" si="54"/>
        <v>0</v>
      </c>
      <c r="CE86" s="143">
        <f t="shared" ca="1" si="54"/>
        <v>0</v>
      </c>
      <c r="CF86" s="143">
        <f t="shared" ca="1" si="54"/>
        <v>0</v>
      </c>
    </row>
    <row r="87" spans="1:84" ht="15" customHeight="1">
      <c r="A87" s="48"/>
      <c r="B87" s="125" t="s">
        <v>441</v>
      </c>
      <c r="C87" s="126" t="s">
        <v>430</v>
      </c>
      <c r="D87" s="136">
        <f ca="1">SUM(E87:CF87)</f>
        <v>98628.714086031003</v>
      </c>
      <c r="E87" s="143">
        <f t="shared" ref="E87:BP87" ca="1" si="55">(E31+E32-E85*E99*(E85&lt;0))*E52*E97</f>
        <v>0</v>
      </c>
      <c r="F87" s="143">
        <f t="shared" ca="1" si="55"/>
        <v>5432.1977071738247</v>
      </c>
      <c r="G87" s="143">
        <f t="shared" ca="1" si="55"/>
        <v>33930.696507301713</v>
      </c>
      <c r="H87" s="143">
        <f t="shared" ca="1" si="55"/>
        <v>45042.023102382162</v>
      </c>
      <c r="I87" s="143">
        <f t="shared" ca="1" si="55"/>
        <v>14223.796769173312</v>
      </c>
      <c r="J87" s="143">
        <f t="shared" ca="1" si="55"/>
        <v>0</v>
      </c>
      <c r="K87" s="143">
        <f t="shared" ca="1" si="55"/>
        <v>0</v>
      </c>
      <c r="L87" s="143">
        <f t="shared" ca="1" si="55"/>
        <v>0</v>
      </c>
      <c r="M87" s="143">
        <f t="shared" ca="1" si="55"/>
        <v>0</v>
      </c>
      <c r="N87" s="143">
        <f t="shared" ca="1" si="55"/>
        <v>0</v>
      </c>
      <c r="O87" s="143">
        <f t="shared" ca="1" si="55"/>
        <v>0</v>
      </c>
      <c r="P87" s="143">
        <f t="shared" ca="1" si="55"/>
        <v>0</v>
      </c>
      <c r="Q87" s="143">
        <f t="shared" ca="1" si="55"/>
        <v>0</v>
      </c>
      <c r="R87" s="143">
        <f t="shared" ca="1" si="55"/>
        <v>0</v>
      </c>
      <c r="S87" s="143">
        <f t="shared" ca="1" si="55"/>
        <v>0</v>
      </c>
      <c r="T87" s="143">
        <f t="shared" ca="1" si="55"/>
        <v>0</v>
      </c>
      <c r="U87" s="143">
        <f t="shared" ca="1" si="55"/>
        <v>0</v>
      </c>
      <c r="V87" s="143">
        <f t="shared" ca="1" si="55"/>
        <v>0</v>
      </c>
      <c r="W87" s="143">
        <f t="shared" ca="1" si="55"/>
        <v>0</v>
      </c>
      <c r="X87" s="143">
        <f t="shared" ca="1" si="55"/>
        <v>0</v>
      </c>
      <c r="Y87" s="143">
        <f t="shared" ca="1" si="55"/>
        <v>0</v>
      </c>
      <c r="Z87" s="143">
        <f t="shared" ca="1" si="55"/>
        <v>0</v>
      </c>
      <c r="AA87" s="143">
        <f t="shared" ca="1" si="55"/>
        <v>0</v>
      </c>
      <c r="AB87" s="143">
        <f t="shared" ca="1" si="55"/>
        <v>0</v>
      </c>
      <c r="AC87" s="143">
        <f t="shared" ca="1" si="55"/>
        <v>0</v>
      </c>
      <c r="AD87" s="143">
        <f t="shared" ca="1" si="55"/>
        <v>0</v>
      </c>
      <c r="AE87" s="143">
        <f t="shared" ca="1" si="55"/>
        <v>0</v>
      </c>
      <c r="AF87" s="143">
        <f t="shared" ca="1" si="55"/>
        <v>0</v>
      </c>
      <c r="AG87" s="143">
        <f t="shared" ca="1" si="55"/>
        <v>0</v>
      </c>
      <c r="AH87" s="143">
        <f t="shared" ca="1" si="55"/>
        <v>0</v>
      </c>
      <c r="AI87" s="143">
        <f t="shared" ca="1" si="55"/>
        <v>0</v>
      </c>
      <c r="AJ87" s="143">
        <f t="shared" ca="1" si="55"/>
        <v>0</v>
      </c>
      <c r="AK87" s="143">
        <f t="shared" ca="1" si="55"/>
        <v>0</v>
      </c>
      <c r="AL87" s="143">
        <f t="shared" ca="1" si="55"/>
        <v>0</v>
      </c>
      <c r="AM87" s="143">
        <f t="shared" ca="1" si="55"/>
        <v>0</v>
      </c>
      <c r="AN87" s="143">
        <f t="shared" ca="1" si="55"/>
        <v>0</v>
      </c>
      <c r="AO87" s="143">
        <f t="shared" ca="1" si="55"/>
        <v>0</v>
      </c>
      <c r="AP87" s="143">
        <f t="shared" ca="1" si="55"/>
        <v>0</v>
      </c>
      <c r="AQ87" s="143">
        <f t="shared" ca="1" si="55"/>
        <v>0</v>
      </c>
      <c r="AR87" s="143">
        <f t="shared" ca="1" si="55"/>
        <v>0</v>
      </c>
      <c r="AS87" s="143">
        <f t="shared" ca="1" si="55"/>
        <v>0</v>
      </c>
      <c r="AT87" s="143">
        <f t="shared" ca="1" si="55"/>
        <v>0</v>
      </c>
      <c r="AU87" s="143">
        <f t="shared" ca="1" si="55"/>
        <v>0</v>
      </c>
      <c r="AV87" s="143">
        <f t="shared" ca="1" si="55"/>
        <v>0</v>
      </c>
      <c r="AW87" s="143">
        <f t="shared" ca="1" si="55"/>
        <v>0</v>
      </c>
      <c r="AX87" s="143">
        <f t="shared" ca="1" si="55"/>
        <v>0</v>
      </c>
      <c r="AY87" s="143">
        <f t="shared" ca="1" si="55"/>
        <v>0</v>
      </c>
      <c r="AZ87" s="143">
        <f t="shared" ca="1" si="55"/>
        <v>0</v>
      </c>
      <c r="BA87" s="143">
        <f t="shared" ca="1" si="55"/>
        <v>0</v>
      </c>
      <c r="BB87" s="143">
        <f t="shared" ca="1" si="55"/>
        <v>0</v>
      </c>
      <c r="BC87" s="143">
        <f t="shared" ca="1" si="55"/>
        <v>0</v>
      </c>
      <c r="BD87" s="143">
        <f t="shared" ca="1" si="55"/>
        <v>0</v>
      </c>
      <c r="BE87" s="143">
        <f t="shared" ca="1" si="55"/>
        <v>0</v>
      </c>
      <c r="BF87" s="143">
        <f t="shared" ca="1" si="55"/>
        <v>0</v>
      </c>
      <c r="BG87" s="143">
        <f t="shared" ca="1" si="55"/>
        <v>0</v>
      </c>
      <c r="BH87" s="143">
        <f t="shared" ca="1" si="55"/>
        <v>0</v>
      </c>
      <c r="BI87" s="143">
        <f t="shared" ca="1" si="55"/>
        <v>0</v>
      </c>
      <c r="BJ87" s="143">
        <f t="shared" ca="1" si="55"/>
        <v>0</v>
      </c>
      <c r="BK87" s="143">
        <f t="shared" ca="1" si="55"/>
        <v>0</v>
      </c>
      <c r="BL87" s="143">
        <f t="shared" ca="1" si="55"/>
        <v>0</v>
      </c>
      <c r="BM87" s="143">
        <f t="shared" ca="1" si="55"/>
        <v>0</v>
      </c>
      <c r="BN87" s="143">
        <f t="shared" ca="1" si="55"/>
        <v>0</v>
      </c>
      <c r="BO87" s="143">
        <f t="shared" ca="1" si="55"/>
        <v>0</v>
      </c>
      <c r="BP87" s="143">
        <f t="shared" ca="1" si="55"/>
        <v>0</v>
      </c>
      <c r="BQ87" s="143">
        <f t="shared" ref="BQ87:CF87" ca="1" si="56">(BQ31+BQ32-BQ85*BQ99*(BQ85&lt;0))*BQ52*BQ97</f>
        <v>0</v>
      </c>
      <c r="BR87" s="143">
        <f t="shared" ca="1" si="56"/>
        <v>0</v>
      </c>
      <c r="BS87" s="143">
        <f t="shared" ca="1" si="56"/>
        <v>0</v>
      </c>
      <c r="BT87" s="143">
        <f t="shared" ca="1" si="56"/>
        <v>0</v>
      </c>
      <c r="BU87" s="143">
        <f t="shared" ca="1" si="56"/>
        <v>0</v>
      </c>
      <c r="BV87" s="143">
        <f t="shared" ca="1" si="56"/>
        <v>0</v>
      </c>
      <c r="BW87" s="143">
        <f t="shared" ca="1" si="56"/>
        <v>0</v>
      </c>
      <c r="BX87" s="143">
        <f t="shared" ca="1" si="56"/>
        <v>0</v>
      </c>
      <c r="BY87" s="143">
        <f t="shared" ca="1" si="56"/>
        <v>0</v>
      </c>
      <c r="BZ87" s="143">
        <f t="shared" ca="1" si="56"/>
        <v>0</v>
      </c>
      <c r="CA87" s="143">
        <f t="shared" ca="1" si="56"/>
        <v>0</v>
      </c>
      <c r="CB87" s="143">
        <f t="shared" ca="1" si="56"/>
        <v>0</v>
      </c>
      <c r="CC87" s="143">
        <f t="shared" ca="1" si="56"/>
        <v>0</v>
      </c>
      <c r="CD87" s="143">
        <f t="shared" ca="1" si="56"/>
        <v>0</v>
      </c>
      <c r="CE87" s="143">
        <f t="shared" ca="1" si="56"/>
        <v>0</v>
      </c>
      <c r="CF87" s="143">
        <f t="shared" ca="1" si="56"/>
        <v>0</v>
      </c>
    </row>
    <row r="88" spans="1:84" ht="15" customHeight="1">
      <c r="A88" s="48"/>
      <c r="B88" s="125" t="s">
        <v>442</v>
      </c>
      <c r="C88" s="126" t="s">
        <v>430</v>
      </c>
      <c r="D88" s="136">
        <f ca="1">SUM(E88:CF88)</f>
        <v>840078.35803738842</v>
      </c>
      <c r="E88" s="143">
        <f ca="1">E84*E52</f>
        <v>0</v>
      </c>
      <c r="F88" s="143">
        <f t="shared" ref="F88:BQ88" ca="1" si="57">F84*F52</f>
        <v>-5432.1977071738247</v>
      </c>
      <c r="G88" s="143">
        <f t="shared" ca="1" si="57"/>
        <v>63377.816348585409</v>
      </c>
      <c r="H88" s="143">
        <f t="shared" ca="1" si="57"/>
        <v>114531.18221394133</v>
      </c>
      <c r="I88" s="143">
        <f t="shared" ca="1" si="57"/>
        <v>126321.65099310543</v>
      </c>
      <c r="J88" s="143">
        <f t="shared" ca="1" si="57"/>
        <v>123285.48049322696</v>
      </c>
      <c r="K88" s="143">
        <f t="shared" ca="1" si="57"/>
        <v>108145.15832739208</v>
      </c>
      <c r="L88" s="143">
        <f t="shared" ca="1" si="57"/>
        <v>94844.056309128369</v>
      </c>
      <c r="M88" s="143">
        <f t="shared" ca="1" si="57"/>
        <v>81236.414784426612</v>
      </c>
      <c r="N88" s="143">
        <f t="shared" ca="1" si="57"/>
        <v>71260.012968795258</v>
      </c>
      <c r="O88" s="143">
        <f t="shared" ca="1" si="57"/>
        <v>62508.783305960751</v>
      </c>
      <c r="P88" s="143">
        <f t="shared" ca="1" si="57"/>
        <v>0</v>
      </c>
      <c r="Q88" s="143">
        <f t="shared" ca="1" si="57"/>
        <v>0</v>
      </c>
      <c r="R88" s="143">
        <f t="shared" ca="1" si="57"/>
        <v>0</v>
      </c>
      <c r="S88" s="143">
        <f t="shared" ca="1" si="57"/>
        <v>0</v>
      </c>
      <c r="T88" s="143">
        <f t="shared" ca="1" si="57"/>
        <v>0</v>
      </c>
      <c r="U88" s="143">
        <f t="shared" ca="1" si="57"/>
        <v>0</v>
      </c>
      <c r="V88" s="143">
        <f t="shared" ca="1" si="57"/>
        <v>0</v>
      </c>
      <c r="W88" s="143">
        <f t="shared" ca="1" si="57"/>
        <v>0</v>
      </c>
      <c r="X88" s="143">
        <f t="shared" ca="1" si="57"/>
        <v>0</v>
      </c>
      <c r="Y88" s="143">
        <f t="shared" ca="1" si="57"/>
        <v>0</v>
      </c>
      <c r="Z88" s="143">
        <f t="shared" ca="1" si="57"/>
        <v>0</v>
      </c>
      <c r="AA88" s="143">
        <f t="shared" ca="1" si="57"/>
        <v>0</v>
      </c>
      <c r="AB88" s="143">
        <f t="shared" ca="1" si="57"/>
        <v>0</v>
      </c>
      <c r="AC88" s="143">
        <f t="shared" ca="1" si="57"/>
        <v>0</v>
      </c>
      <c r="AD88" s="143">
        <f t="shared" ca="1" si="57"/>
        <v>0</v>
      </c>
      <c r="AE88" s="143">
        <f t="shared" ca="1" si="57"/>
        <v>0</v>
      </c>
      <c r="AF88" s="143">
        <f t="shared" ca="1" si="57"/>
        <v>0</v>
      </c>
      <c r="AG88" s="143">
        <f t="shared" ca="1" si="57"/>
        <v>0</v>
      </c>
      <c r="AH88" s="143">
        <f t="shared" ca="1" si="57"/>
        <v>0</v>
      </c>
      <c r="AI88" s="143">
        <f t="shared" ca="1" si="57"/>
        <v>0</v>
      </c>
      <c r="AJ88" s="143">
        <f t="shared" ca="1" si="57"/>
        <v>0</v>
      </c>
      <c r="AK88" s="143">
        <f t="shared" ca="1" si="57"/>
        <v>0</v>
      </c>
      <c r="AL88" s="143">
        <f t="shared" ca="1" si="57"/>
        <v>0</v>
      </c>
      <c r="AM88" s="143">
        <f t="shared" ca="1" si="57"/>
        <v>0</v>
      </c>
      <c r="AN88" s="143">
        <f t="shared" ca="1" si="57"/>
        <v>0</v>
      </c>
      <c r="AO88" s="143">
        <f t="shared" ca="1" si="57"/>
        <v>0</v>
      </c>
      <c r="AP88" s="143">
        <f t="shared" ca="1" si="57"/>
        <v>0</v>
      </c>
      <c r="AQ88" s="143">
        <f t="shared" ca="1" si="57"/>
        <v>0</v>
      </c>
      <c r="AR88" s="143">
        <f t="shared" ca="1" si="57"/>
        <v>0</v>
      </c>
      <c r="AS88" s="143">
        <f t="shared" ca="1" si="57"/>
        <v>0</v>
      </c>
      <c r="AT88" s="143">
        <f t="shared" ca="1" si="57"/>
        <v>0</v>
      </c>
      <c r="AU88" s="143">
        <f t="shared" ca="1" si="57"/>
        <v>0</v>
      </c>
      <c r="AV88" s="143">
        <f t="shared" ca="1" si="57"/>
        <v>0</v>
      </c>
      <c r="AW88" s="143">
        <f t="shared" ca="1" si="57"/>
        <v>0</v>
      </c>
      <c r="AX88" s="143">
        <f t="shared" ca="1" si="57"/>
        <v>0</v>
      </c>
      <c r="AY88" s="143">
        <f t="shared" ca="1" si="57"/>
        <v>0</v>
      </c>
      <c r="AZ88" s="143">
        <f t="shared" ca="1" si="57"/>
        <v>0</v>
      </c>
      <c r="BA88" s="143">
        <f t="shared" ca="1" si="57"/>
        <v>0</v>
      </c>
      <c r="BB88" s="143">
        <f t="shared" ca="1" si="57"/>
        <v>0</v>
      </c>
      <c r="BC88" s="143">
        <f t="shared" ca="1" si="57"/>
        <v>0</v>
      </c>
      <c r="BD88" s="143">
        <f t="shared" ca="1" si="57"/>
        <v>0</v>
      </c>
      <c r="BE88" s="143">
        <f t="shared" ca="1" si="57"/>
        <v>0</v>
      </c>
      <c r="BF88" s="143">
        <f t="shared" ca="1" si="57"/>
        <v>0</v>
      </c>
      <c r="BG88" s="143">
        <f t="shared" ca="1" si="57"/>
        <v>0</v>
      </c>
      <c r="BH88" s="143">
        <f t="shared" ca="1" si="57"/>
        <v>0</v>
      </c>
      <c r="BI88" s="143">
        <f t="shared" ca="1" si="57"/>
        <v>0</v>
      </c>
      <c r="BJ88" s="143">
        <f t="shared" ca="1" si="57"/>
        <v>0</v>
      </c>
      <c r="BK88" s="143">
        <f t="shared" ca="1" si="57"/>
        <v>0</v>
      </c>
      <c r="BL88" s="143">
        <f t="shared" ca="1" si="57"/>
        <v>0</v>
      </c>
      <c r="BM88" s="143">
        <f t="shared" ca="1" si="57"/>
        <v>0</v>
      </c>
      <c r="BN88" s="143">
        <f t="shared" ca="1" si="57"/>
        <v>0</v>
      </c>
      <c r="BO88" s="143">
        <f t="shared" ca="1" si="57"/>
        <v>0</v>
      </c>
      <c r="BP88" s="143">
        <f t="shared" ca="1" si="57"/>
        <v>0</v>
      </c>
      <c r="BQ88" s="143">
        <f t="shared" ca="1" si="57"/>
        <v>0</v>
      </c>
      <c r="BR88" s="143">
        <f t="shared" ref="BR88:CF88" ca="1" si="58">BR84*BR52</f>
        <v>0</v>
      </c>
      <c r="BS88" s="143">
        <f t="shared" ca="1" si="58"/>
        <v>0</v>
      </c>
      <c r="BT88" s="143">
        <f t="shared" ca="1" si="58"/>
        <v>0</v>
      </c>
      <c r="BU88" s="143">
        <f t="shared" ca="1" si="58"/>
        <v>0</v>
      </c>
      <c r="BV88" s="143">
        <f t="shared" ca="1" si="58"/>
        <v>0</v>
      </c>
      <c r="BW88" s="143">
        <f t="shared" ca="1" si="58"/>
        <v>0</v>
      </c>
      <c r="BX88" s="143">
        <f t="shared" ca="1" si="58"/>
        <v>0</v>
      </c>
      <c r="BY88" s="143">
        <f t="shared" ca="1" si="58"/>
        <v>0</v>
      </c>
      <c r="BZ88" s="143">
        <f t="shared" ca="1" si="58"/>
        <v>0</v>
      </c>
      <c r="CA88" s="143">
        <f t="shared" ca="1" si="58"/>
        <v>0</v>
      </c>
      <c r="CB88" s="143">
        <f t="shared" ca="1" si="58"/>
        <v>0</v>
      </c>
      <c r="CC88" s="143">
        <f t="shared" ca="1" si="58"/>
        <v>0</v>
      </c>
      <c r="CD88" s="143">
        <f t="shared" ca="1" si="58"/>
        <v>0</v>
      </c>
      <c r="CE88" s="143">
        <f t="shared" ca="1" si="58"/>
        <v>0</v>
      </c>
      <c r="CF88" s="143">
        <f t="shared" ca="1" si="58"/>
        <v>0</v>
      </c>
    </row>
    <row r="89" spans="1:84" ht="15" customHeight="1">
      <c r="A89" s="48"/>
      <c r="B89" s="125" t="s">
        <v>443</v>
      </c>
      <c r="C89" s="126" t="s">
        <v>430</v>
      </c>
      <c r="D89" s="136">
        <f ca="1">D84</f>
        <v>1748124.9174844525</v>
      </c>
      <c r="E89" s="143">
        <f ca="1">E84*E97</f>
        <v>0</v>
      </c>
      <c r="F89" s="143">
        <f t="shared" ref="F89:BQ89" ca="1" si="59">(E89+F84)*F97</f>
        <v>-5800</v>
      </c>
      <c r="G89" s="143">
        <f t="shared" ca="1" si="59"/>
        <v>71342.649124025615</v>
      </c>
      <c r="H89" s="143">
        <f t="shared" ca="1" si="59"/>
        <v>230265.3261117019</v>
      </c>
      <c r="I89" s="143">
        <f t="shared" ca="1" si="59"/>
        <v>430088.0030993782</v>
      </c>
      <c r="J89" s="143">
        <f t="shared" ca="1" si="59"/>
        <v>652410.6800870545</v>
      </c>
      <c r="K89" s="143">
        <f t="shared" ca="1" si="59"/>
        <v>874733.3570747308</v>
      </c>
      <c r="L89" s="143">
        <f t="shared" ca="1" si="59"/>
        <v>1097008.8865214235</v>
      </c>
      <c r="M89" s="143">
        <f t="shared" ca="1" si="59"/>
        <v>1314047.5635090997</v>
      </c>
      <c r="N89" s="143">
        <f t="shared" ca="1" si="59"/>
        <v>1531086.2404967761</v>
      </c>
      <c r="O89" s="143">
        <f t="shared" ca="1" si="59"/>
        <v>1748124.9174844525</v>
      </c>
      <c r="P89" s="143">
        <f t="shared" ca="1" si="59"/>
        <v>1748124.9174844525</v>
      </c>
      <c r="Q89" s="143">
        <f t="shared" ca="1" si="59"/>
        <v>0</v>
      </c>
      <c r="R89" s="143">
        <f t="shared" ca="1" si="59"/>
        <v>0</v>
      </c>
      <c r="S89" s="143">
        <f t="shared" ca="1" si="59"/>
        <v>0</v>
      </c>
      <c r="T89" s="143">
        <f t="shared" ca="1" si="59"/>
        <v>0</v>
      </c>
      <c r="U89" s="143">
        <f t="shared" ca="1" si="59"/>
        <v>0</v>
      </c>
      <c r="V89" s="143">
        <f t="shared" ca="1" si="59"/>
        <v>0</v>
      </c>
      <c r="W89" s="143">
        <f t="shared" ca="1" si="59"/>
        <v>0</v>
      </c>
      <c r="X89" s="143">
        <f t="shared" ca="1" si="59"/>
        <v>0</v>
      </c>
      <c r="Y89" s="143">
        <f t="shared" ca="1" si="59"/>
        <v>0</v>
      </c>
      <c r="Z89" s="143">
        <f t="shared" ca="1" si="59"/>
        <v>0</v>
      </c>
      <c r="AA89" s="143">
        <f t="shared" ca="1" si="59"/>
        <v>0</v>
      </c>
      <c r="AB89" s="143">
        <f t="shared" ca="1" si="59"/>
        <v>0</v>
      </c>
      <c r="AC89" s="143">
        <f t="shared" ca="1" si="59"/>
        <v>0</v>
      </c>
      <c r="AD89" s="143">
        <f t="shared" ca="1" si="59"/>
        <v>0</v>
      </c>
      <c r="AE89" s="143">
        <f t="shared" ca="1" si="59"/>
        <v>0</v>
      </c>
      <c r="AF89" s="143">
        <f t="shared" ca="1" si="59"/>
        <v>0</v>
      </c>
      <c r="AG89" s="143">
        <f t="shared" ca="1" si="59"/>
        <v>0</v>
      </c>
      <c r="AH89" s="143">
        <f t="shared" ca="1" si="59"/>
        <v>0</v>
      </c>
      <c r="AI89" s="143">
        <f t="shared" ca="1" si="59"/>
        <v>0</v>
      </c>
      <c r="AJ89" s="143">
        <f t="shared" ca="1" si="59"/>
        <v>0</v>
      </c>
      <c r="AK89" s="143">
        <f t="shared" ca="1" si="59"/>
        <v>0</v>
      </c>
      <c r="AL89" s="143">
        <f t="shared" ca="1" si="59"/>
        <v>0</v>
      </c>
      <c r="AM89" s="143">
        <f t="shared" ca="1" si="59"/>
        <v>0</v>
      </c>
      <c r="AN89" s="143">
        <f t="shared" ca="1" si="59"/>
        <v>0</v>
      </c>
      <c r="AO89" s="143">
        <f t="shared" ca="1" si="59"/>
        <v>0</v>
      </c>
      <c r="AP89" s="143">
        <f t="shared" ca="1" si="59"/>
        <v>0</v>
      </c>
      <c r="AQ89" s="143">
        <f t="shared" ca="1" si="59"/>
        <v>0</v>
      </c>
      <c r="AR89" s="143">
        <f t="shared" ca="1" si="59"/>
        <v>0</v>
      </c>
      <c r="AS89" s="143">
        <f t="shared" ca="1" si="59"/>
        <v>0</v>
      </c>
      <c r="AT89" s="143">
        <f t="shared" ca="1" si="59"/>
        <v>0</v>
      </c>
      <c r="AU89" s="143">
        <f t="shared" ca="1" si="59"/>
        <v>0</v>
      </c>
      <c r="AV89" s="143">
        <f t="shared" ca="1" si="59"/>
        <v>0</v>
      </c>
      <c r="AW89" s="143">
        <f t="shared" ca="1" si="59"/>
        <v>0</v>
      </c>
      <c r="AX89" s="143">
        <f t="shared" ca="1" si="59"/>
        <v>0</v>
      </c>
      <c r="AY89" s="143">
        <f t="shared" ca="1" si="59"/>
        <v>0</v>
      </c>
      <c r="AZ89" s="143">
        <f t="shared" ca="1" si="59"/>
        <v>0</v>
      </c>
      <c r="BA89" s="143">
        <f t="shared" ca="1" si="59"/>
        <v>0</v>
      </c>
      <c r="BB89" s="143">
        <f t="shared" ca="1" si="59"/>
        <v>0</v>
      </c>
      <c r="BC89" s="143">
        <f t="shared" ca="1" si="59"/>
        <v>0</v>
      </c>
      <c r="BD89" s="143">
        <f t="shared" ca="1" si="59"/>
        <v>0</v>
      </c>
      <c r="BE89" s="143">
        <f t="shared" ca="1" si="59"/>
        <v>0</v>
      </c>
      <c r="BF89" s="143">
        <f t="shared" ca="1" si="59"/>
        <v>0</v>
      </c>
      <c r="BG89" s="143">
        <f t="shared" ca="1" si="59"/>
        <v>0</v>
      </c>
      <c r="BH89" s="143">
        <f t="shared" ca="1" si="59"/>
        <v>0</v>
      </c>
      <c r="BI89" s="143">
        <f t="shared" ca="1" si="59"/>
        <v>0</v>
      </c>
      <c r="BJ89" s="143">
        <f t="shared" ca="1" si="59"/>
        <v>0</v>
      </c>
      <c r="BK89" s="143">
        <f t="shared" ca="1" si="59"/>
        <v>0</v>
      </c>
      <c r="BL89" s="143">
        <f t="shared" ca="1" si="59"/>
        <v>0</v>
      </c>
      <c r="BM89" s="143">
        <f t="shared" ca="1" si="59"/>
        <v>0</v>
      </c>
      <c r="BN89" s="143">
        <f t="shared" ca="1" si="59"/>
        <v>0</v>
      </c>
      <c r="BO89" s="143">
        <f t="shared" ca="1" si="59"/>
        <v>0</v>
      </c>
      <c r="BP89" s="143">
        <f t="shared" ca="1" si="59"/>
        <v>0</v>
      </c>
      <c r="BQ89" s="143">
        <f t="shared" ca="1" si="59"/>
        <v>0</v>
      </c>
      <c r="BR89" s="143">
        <f t="shared" ref="BR89:CF89" ca="1" si="60">(BQ89+BR84)*BR97</f>
        <v>0</v>
      </c>
      <c r="BS89" s="143">
        <f t="shared" ca="1" si="60"/>
        <v>0</v>
      </c>
      <c r="BT89" s="143">
        <f t="shared" ca="1" si="60"/>
        <v>0</v>
      </c>
      <c r="BU89" s="143">
        <f t="shared" ca="1" si="60"/>
        <v>0</v>
      </c>
      <c r="BV89" s="143">
        <f t="shared" ca="1" si="60"/>
        <v>0</v>
      </c>
      <c r="BW89" s="143">
        <f t="shared" ca="1" si="60"/>
        <v>0</v>
      </c>
      <c r="BX89" s="143">
        <f t="shared" ca="1" si="60"/>
        <v>0</v>
      </c>
      <c r="BY89" s="143">
        <f t="shared" ca="1" si="60"/>
        <v>0</v>
      </c>
      <c r="BZ89" s="143">
        <f t="shared" ca="1" si="60"/>
        <v>0</v>
      </c>
      <c r="CA89" s="143">
        <f t="shared" ca="1" si="60"/>
        <v>0</v>
      </c>
      <c r="CB89" s="143">
        <f t="shared" ca="1" si="60"/>
        <v>0</v>
      </c>
      <c r="CC89" s="143">
        <f t="shared" ca="1" si="60"/>
        <v>0</v>
      </c>
      <c r="CD89" s="143">
        <f t="shared" ca="1" si="60"/>
        <v>0</v>
      </c>
      <c r="CE89" s="143">
        <f t="shared" ca="1" si="60"/>
        <v>0</v>
      </c>
      <c r="CF89" s="143">
        <f t="shared" ca="1" si="60"/>
        <v>0</v>
      </c>
    </row>
    <row r="90" spans="1:84" ht="15" customHeight="1">
      <c r="A90" s="48"/>
      <c r="B90" s="125" t="s">
        <v>696</v>
      </c>
      <c r="C90" s="126" t="s">
        <v>178</v>
      </c>
      <c r="D90" s="131">
        <f ca="1">SUM(E90:CF90)</f>
        <v>1.0751853879256219</v>
      </c>
      <c r="E90" s="150">
        <f ca="1">IF(E89&lt;0,1,0)</f>
        <v>0</v>
      </c>
      <c r="F90" s="150">
        <f t="shared" ref="F90:BQ90" ca="1" si="61">IF(F89&lt;0,1,IF(E90&lt;1,0,ABS(E89)/(ABS(E89)+F89)))*F$97</f>
        <v>1</v>
      </c>
      <c r="G90" s="150">
        <f t="shared" ca="1" si="61"/>
        <v>7.5185387925621877E-2</v>
      </c>
      <c r="H90" s="150">
        <f t="shared" ca="1" si="61"/>
        <v>0</v>
      </c>
      <c r="I90" s="150">
        <f t="shared" ca="1" si="61"/>
        <v>0</v>
      </c>
      <c r="J90" s="150">
        <f t="shared" ca="1" si="61"/>
        <v>0</v>
      </c>
      <c r="K90" s="150">
        <f t="shared" ca="1" si="61"/>
        <v>0</v>
      </c>
      <c r="L90" s="150">
        <f t="shared" ca="1" si="61"/>
        <v>0</v>
      </c>
      <c r="M90" s="150">
        <f t="shared" ca="1" si="61"/>
        <v>0</v>
      </c>
      <c r="N90" s="150">
        <f t="shared" ca="1" si="61"/>
        <v>0</v>
      </c>
      <c r="O90" s="150">
        <f t="shared" ca="1" si="61"/>
        <v>0</v>
      </c>
      <c r="P90" s="150">
        <f t="shared" ca="1" si="61"/>
        <v>0</v>
      </c>
      <c r="Q90" s="150">
        <f t="shared" ca="1" si="61"/>
        <v>0</v>
      </c>
      <c r="R90" s="150">
        <f t="shared" ca="1" si="61"/>
        <v>0</v>
      </c>
      <c r="S90" s="150">
        <f t="shared" ca="1" si="61"/>
        <v>0</v>
      </c>
      <c r="T90" s="150">
        <f t="shared" ca="1" si="61"/>
        <v>0</v>
      </c>
      <c r="U90" s="150">
        <f t="shared" ca="1" si="61"/>
        <v>0</v>
      </c>
      <c r="V90" s="150">
        <f t="shared" ca="1" si="61"/>
        <v>0</v>
      </c>
      <c r="W90" s="150">
        <f t="shared" ca="1" si="61"/>
        <v>0</v>
      </c>
      <c r="X90" s="150">
        <f t="shared" ca="1" si="61"/>
        <v>0</v>
      </c>
      <c r="Y90" s="150">
        <f t="shared" ca="1" si="61"/>
        <v>0</v>
      </c>
      <c r="Z90" s="150">
        <f t="shared" ca="1" si="61"/>
        <v>0</v>
      </c>
      <c r="AA90" s="150">
        <f t="shared" ca="1" si="61"/>
        <v>0</v>
      </c>
      <c r="AB90" s="150">
        <f t="shared" ca="1" si="61"/>
        <v>0</v>
      </c>
      <c r="AC90" s="150">
        <f t="shared" ca="1" si="61"/>
        <v>0</v>
      </c>
      <c r="AD90" s="150">
        <f t="shared" ca="1" si="61"/>
        <v>0</v>
      </c>
      <c r="AE90" s="150">
        <f t="shared" ca="1" si="61"/>
        <v>0</v>
      </c>
      <c r="AF90" s="150">
        <f t="shared" ca="1" si="61"/>
        <v>0</v>
      </c>
      <c r="AG90" s="150">
        <f t="shared" ca="1" si="61"/>
        <v>0</v>
      </c>
      <c r="AH90" s="150">
        <f t="shared" ca="1" si="61"/>
        <v>0</v>
      </c>
      <c r="AI90" s="150">
        <f t="shared" ca="1" si="61"/>
        <v>0</v>
      </c>
      <c r="AJ90" s="150">
        <f t="shared" ca="1" si="61"/>
        <v>0</v>
      </c>
      <c r="AK90" s="150">
        <f t="shared" ca="1" si="61"/>
        <v>0</v>
      </c>
      <c r="AL90" s="150">
        <f t="shared" ca="1" si="61"/>
        <v>0</v>
      </c>
      <c r="AM90" s="150">
        <f t="shared" ca="1" si="61"/>
        <v>0</v>
      </c>
      <c r="AN90" s="150">
        <f t="shared" ca="1" si="61"/>
        <v>0</v>
      </c>
      <c r="AO90" s="150">
        <f t="shared" ca="1" si="61"/>
        <v>0</v>
      </c>
      <c r="AP90" s="150">
        <f t="shared" ca="1" si="61"/>
        <v>0</v>
      </c>
      <c r="AQ90" s="150">
        <f t="shared" ca="1" si="61"/>
        <v>0</v>
      </c>
      <c r="AR90" s="150">
        <f t="shared" ca="1" si="61"/>
        <v>0</v>
      </c>
      <c r="AS90" s="150">
        <f t="shared" ca="1" si="61"/>
        <v>0</v>
      </c>
      <c r="AT90" s="150">
        <f t="shared" ca="1" si="61"/>
        <v>0</v>
      </c>
      <c r="AU90" s="150">
        <f t="shared" ca="1" si="61"/>
        <v>0</v>
      </c>
      <c r="AV90" s="150">
        <f t="shared" ca="1" si="61"/>
        <v>0</v>
      </c>
      <c r="AW90" s="150">
        <f t="shared" ca="1" si="61"/>
        <v>0</v>
      </c>
      <c r="AX90" s="150">
        <f t="shared" ca="1" si="61"/>
        <v>0</v>
      </c>
      <c r="AY90" s="150">
        <f t="shared" ca="1" si="61"/>
        <v>0</v>
      </c>
      <c r="AZ90" s="150">
        <f t="shared" ca="1" si="61"/>
        <v>0</v>
      </c>
      <c r="BA90" s="150">
        <f t="shared" ca="1" si="61"/>
        <v>0</v>
      </c>
      <c r="BB90" s="150">
        <f t="shared" ca="1" si="61"/>
        <v>0</v>
      </c>
      <c r="BC90" s="150">
        <f t="shared" ca="1" si="61"/>
        <v>0</v>
      </c>
      <c r="BD90" s="150">
        <f t="shared" ca="1" si="61"/>
        <v>0</v>
      </c>
      <c r="BE90" s="150">
        <f t="shared" ca="1" si="61"/>
        <v>0</v>
      </c>
      <c r="BF90" s="150">
        <f t="shared" ca="1" si="61"/>
        <v>0</v>
      </c>
      <c r="BG90" s="150">
        <f t="shared" ca="1" si="61"/>
        <v>0</v>
      </c>
      <c r="BH90" s="150">
        <f t="shared" ca="1" si="61"/>
        <v>0</v>
      </c>
      <c r="BI90" s="150">
        <f t="shared" ca="1" si="61"/>
        <v>0</v>
      </c>
      <c r="BJ90" s="150">
        <f t="shared" ca="1" si="61"/>
        <v>0</v>
      </c>
      <c r="BK90" s="150">
        <f t="shared" ca="1" si="61"/>
        <v>0</v>
      </c>
      <c r="BL90" s="150">
        <f t="shared" ca="1" si="61"/>
        <v>0</v>
      </c>
      <c r="BM90" s="150">
        <f t="shared" ca="1" si="61"/>
        <v>0</v>
      </c>
      <c r="BN90" s="150">
        <f t="shared" ca="1" si="61"/>
        <v>0</v>
      </c>
      <c r="BO90" s="150">
        <f t="shared" ca="1" si="61"/>
        <v>0</v>
      </c>
      <c r="BP90" s="150">
        <f t="shared" ca="1" si="61"/>
        <v>0</v>
      </c>
      <c r="BQ90" s="150">
        <f t="shared" ca="1" si="61"/>
        <v>0</v>
      </c>
      <c r="BR90" s="150">
        <f t="shared" ref="BR90:CF90" ca="1" si="62">IF(BR89&lt;0,1,IF(BQ90&lt;1,0,ABS(BQ89)/(ABS(BQ89)+BR89)))*BR$97</f>
        <v>0</v>
      </c>
      <c r="BS90" s="150">
        <f t="shared" ca="1" si="62"/>
        <v>0</v>
      </c>
      <c r="BT90" s="150">
        <f t="shared" ca="1" si="62"/>
        <v>0</v>
      </c>
      <c r="BU90" s="150">
        <f t="shared" ca="1" si="62"/>
        <v>0</v>
      </c>
      <c r="BV90" s="150">
        <f t="shared" ca="1" si="62"/>
        <v>0</v>
      </c>
      <c r="BW90" s="150">
        <f t="shared" ca="1" si="62"/>
        <v>0</v>
      </c>
      <c r="BX90" s="150">
        <f t="shared" ca="1" si="62"/>
        <v>0</v>
      </c>
      <c r="BY90" s="150">
        <f t="shared" ca="1" si="62"/>
        <v>0</v>
      </c>
      <c r="BZ90" s="150">
        <f t="shared" ca="1" si="62"/>
        <v>0</v>
      </c>
      <c r="CA90" s="150">
        <f t="shared" ca="1" si="62"/>
        <v>0</v>
      </c>
      <c r="CB90" s="150">
        <f t="shared" ca="1" si="62"/>
        <v>0</v>
      </c>
      <c r="CC90" s="150">
        <f t="shared" ca="1" si="62"/>
        <v>0</v>
      </c>
      <c r="CD90" s="150">
        <f t="shared" ca="1" si="62"/>
        <v>0</v>
      </c>
      <c r="CE90" s="150">
        <f t="shared" ca="1" si="62"/>
        <v>0</v>
      </c>
      <c r="CF90" s="150">
        <f t="shared" ca="1" si="62"/>
        <v>0</v>
      </c>
    </row>
    <row r="91" spans="1:84" ht="15" customHeight="1">
      <c r="A91" s="48"/>
      <c r="B91" s="125" t="s">
        <v>697</v>
      </c>
      <c r="C91" s="126" t="s">
        <v>430</v>
      </c>
      <c r="D91" s="136">
        <f ca="1">D88</f>
        <v>840078.35803738842</v>
      </c>
      <c r="E91" s="143">
        <f ca="1">E88*E97</f>
        <v>0</v>
      </c>
      <c r="F91" s="143">
        <f t="shared" ref="F91:BQ91" ca="1" si="63">(E91+F88)*F97</f>
        <v>-5432.1977071738247</v>
      </c>
      <c r="G91" s="143">
        <f t="shared" ca="1" si="63"/>
        <v>57945.618641411587</v>
      </c>
      <c r="H91" s="143">
        <f t="shared" ca="1" si="63"/>
        <v>172476.80085535292</v>
      </c>
      <c r="I91" s="143">
        <f t="shared" ca="1" si="63"/>
        <v>298798.45184845838</v>
      </c>
      <c r="J91" s="143">
        <f t="shared" ca="1" si="63"/>
        <v>422083.93234168534</v>
      </c>
      <c r="K91" s="143">
        <f t="shared" ca="1" si="63"/>
        <v>530229.09066907747</v>
      </c>
      <c r="L91" s="143">
        <f t="shared" ca="1" si="63"/>
        <v>625073.14697820588</v>
      </c>
      <c r="M91" s="143">
        <f t="shared" ca="1" si="63"/>
        <v>706309.56176263245</v>
      </c>
      <c r="N91" s="143">
        <f t="shared" ca="1" si="63"/>
        <v>777569.57473142771</v>
      </c>
      <c r="O91" s="143">
        <f t="shared" ca="1" si="63"/>
        <v>840078.35803738842</v>
      </c>
      <c r="P91" s="143">
        <f t="shared" ca="1" si="63"/>
        <v>840078.35803738842</v>
      </c>
      <c r="Q91" s="143">
        <f t="shared" ca="1" si="63"/>
        <v>0</v>
      </c>
      <c r="R91" s="143">
        <f t="shared" ca="1" si="63"/>
        <v>0</v>
      </c>
      <c r="S91" s="143">
        <f t="shared" ca="1" si="63"/>
        <v>0</v>
      </c>
      <c r="T91" s="143">
        <f t="shared" ca="1" si="63"/>
        <v>0</v>
      </c>
      <c r="U91" s="143">
        <f t="shared" ca="1" si="63"/>
        <v>0</v>
      </c>
      <c r="V91" s="143">
        <f t="shared" ca="1" si="63"/>
        <v>0</v>
      </c>
      <c r="W91" s="143">
        <f t="shared" ca="1" si="63"/>
        <v>0</v>
      </c>
      <c r="X91" s="143">
        <f t="shared" ca="1" si="63"/>
        <v>0</v>
      </c>
      <c r="Y91" s="143">
        <f t="shared" ca="1" si="63"/>
        <v>0</v>
      </c>
      <c r="Z91" s="143">
        <f t="shared" ca="1" si="63"/>
        <v>0</v>
      </c>
      <c r="AA91" s="143">
        <f t="shared" ca="1" si="63"/>
        <v>0</v>
      </c>
      <c r="AB91" s="143">
        <f t="shared" ca="1" si="63"/>
        <v>0</v>
      </c>
      <c r="AC91" s="143">
        <f t="shared" ca="1" si="63"/>
        <v>0</v>
      </c>
      <c r="AD91" s="143">
        <f t="shared" ca="1" si="63"/>
        <v>0</v>
      </c>
      <c r="AE91" s="143">
        <f t="shared" ca="1" si="63"/>
        <v>0</v>
      </c>
      <c r="AF91" s="143">
        <f t="shared" ca="1" si="63"/>
        <v>0</v>
      </c>
      <c r="AG91" s="143">
        <f t="shared" ca="1" si="63"/>
        <v>0</v>
      </c>
      <c r="AH91" s="143">
        <f t="shared" ca="1" si="63"/>
        <v>0</v>
      </c>
      <c r="AI91" s="143">
        <f t="shared" ca="1" si="63"/>
        <v>0</v>
      </c>
      <c r="AJ91" s="143">
        <f t="shared" ca="1" si="63"/>
        <v>0</v>
      </c>
      <c r="AK91" s="143">
        <f t="shared" ca="1" si="63"/>
        <v>0</v>
      </c>
      <c r="AL91" s="143">
        <f t="shared" ca="1" si="63"/>
        <v>0</v>
      </c>
      <c r="AM91" s="143">
        <f t="shared" ca="1" si="63"/>
        <v>0</v>
      </c>
      <c r="AN91" s="143">
        <f t="shared" ca="1" si="63"/>
        <v>0</v>
      </c>
      <c r="AO91" s="143">
        <f t="shared" ca="1" si="63"/>
        <v>0</v>
      </c>
      <c r="AP91" s="143">
        <f t="shared" ca="1" si="63"/>
        <v>0</v>
      </c>
      <c r="AQ91" s="143">
        <f t="shared" ca="1" si="63"/>
        <v>0</v>
      </c>
      <c r="AR91" s="143">
        <f t="shared" ca="1" si="63"/>
        <v>0</v>
      </c>
      <c r="AS91" s="143">
        <f t="shared" ca="1" si="63"/>
        <v>0</v>
      </c>
      <c r="AT91" s="143">
        <f t="shared" ca="1" si="63"/>
        <v>0</v>
      </c>
      <c r="AU91" s="143">
        <f t="shared" ca="1" si="63"/>
        <v>0</v>
      </c>
      <c r="AV91" s="143">
        <f t="shared" ca="1" si="63"/>
        <v>0</v>
      </c>
      <c r="AW91" s="143">
        <f t="shared" ca="1" si="63"/>
        <v>0</v>
      </c>
      <c r="AX91" s="143">
        <f t="shared" ca="1" si="63"/>
        <v>0</v>
      </c>
      <c r="AY91" s="143">
        <f t="shared" ca="1" si="63"/>
        <v>0</v>
      </c>
      <c r="AZ91" s="143">
        <f t="shared" ca="1" si="63"/>
        <v>0</v>
      </c>
      <c r="BA91" s="143">
        <f t="shared" ca="1" si="63"/>
        <v>0</v>
      </c>
      <c r="BB91" s="143">
        <f t="shared" ca="1" si="63"/>
        <v>0</v>
      </c>
      <c r="BC91" s="143">
        <f t="shared" ca="1" si="63"/>
        <v>0</v>
      </c>
      <c r="BD91" s="143">
        <f t="shared" ca="1" si="63"/>
        <v>0</v>
      </c>
      <c r="BE91" s="143">
        <f t="shared" ca="1" si="63"/>
        <v>0</v>
      </c>
      <c r="BF91" s="143">
        <f t="shared" ca="1" si="63"/>
        <v>0</v>
      </c>
      <c r="BG91" s="143">
        <f t="shared" ca="1" si="63"/>
        <v>0</v>
      </c>
      <c r="BH91" s="143">
        <f t="shared" ca="1" si="63"/>
        <v>0</v>
      </c>
      <c r="BI91" s="143">
        <f t="shared" ca="1" si="63"/>
        <v>0</v>
      </c>
      <c r="BJ91" s="143">
        <f t="shared" ca="1" si="63"/>
        <v>0</v>
      </c>
      <c r="BK91" s="143">
        <f t="shared" ca="1" si="63"/>
        <v>0</v>
      </c>
      <c r="BL91" s="143">
        <f t="shared" ca="1" si="63"/>
        <v>0</v>
      </c>
      <c r="BM91" s="143">
        <f t="shared" ca="1" si="63"/>
        <v>0</v>
      </c>
      <c r="BN91" s="143">
        <f t="shared" ca="1" si="63"/>
        <v>0</v>
      </c>
      <c r="BO91" s="143">
        <f t="shared" ca="1" si="63"/>
        <v>0</v>
      </c>
      <c r="BP91" s="143">
        <f t="shared" ca="1" si="63"/>
        <v>0</v>
      </c>
      <c r="BQ91" s="143">
        <f t="shared" ca="1" si="63"/>
        <v>0</v>
      </c>
      <c r="BR91" s="143">
        <f t="shared" ref="BR91:CF91" ca="1" si="64">(BQ91+BR88)*BR97</f>
        <v>0</v>
      </c>
      <c r="BS91" s="143">
        <f t="shared" ca="1" si="64"/>
        <v>0</v>
      </c>
      <c r="BT91" s="143">
        <f t="shared" ca="1" si="64"/>
        <v>0</v>
      </c>
      <c r="BU91" s="143">
        <f t="shared" ca="1" si="64"/>
        <v>0</v>
      </c>
      <c r="BV91" s="143">
        <f t="shared" ca="1" si="64"/>
        <v>0</v>
      </c>
      <c r="BW91" s="143">
        <f t="shared" ca="1" si="64"/>
        <v>0</v>
      </c>
      <c r="BX91" s="143">
        <f t="shared" ca="1" si="64"/>
        <v>0</v>
      </c>
      <c r="BY91" s="143">
        <f t="shared" ca="1" si="64"/>
        <v>0</v>
      </c>
      <c r="BZ91" s="143">
        <f t="shared" ca="1" si="64"/>
        <v>0</v>
      </c>
      <c r="CA91" s="143">
        <f t="shared" ca="1" si="64"/>
        <v>0</v>
      </c>
      <c r="CB91" s="143">
        <f t="shared" ca="1" si="64"/>
        <v>0</v>
      </c>
      <c r="CC91" s="143">
        <f t="shared" ca="1" si="64"/>
        <v>0</v>
      </c>
      <c r="CD91" s="143">
        <f t="shared" ca="1" si="64"/>
        <v>0</v>
      </c>
      <c r="CE91" s="143">
        <f t="shared" ca="1" si="64"/>
        <v>0</v>
      </c>
      <c r="CF91" s="143">
        <f t="shared" ca="1" si="64"/>
        <v>0</v>
      </c>
    </row>
    <row r="92" spans="1:84" ht="15" customHeight="1">
      <c r="A92" s="48"/>
      <c r="B92" s="125" t="s">
        <v>698</v>
      </c>
      <c r="C92" s="126" t="s">
        <v>178</v>
      </c>
      <c r="D92" s="131">
        <f ca="1">SUM(E92:CF92)</f>
        <v>1.0857113422352089</v>
      </c>
      <c r="E92" s="150">
        <f ca="1">IF(E91&lt;0,1,0)</f>
        <v>0</v>
      </c>
      <c r="F92" s="150">
        <f t="shared" ref="F92:BQ92" ca="1" si="65">IF(F91&lt;0,1,IF(E92&lt;1,0,ABS(E91)/(ABS(E91)+F91)))*F97</f>
        <v>1</v>
      </c>
      <c r="G92" s="150">
        <f t="shared" ca="1" si="65"/>
        <v>8.5711342235208945E-2</v>
      </c>
      <c r="H92" s="150">
        <f t="shared" ca="1" si="65"/>
        <v>0</v>
      </c>
      <c r="I92" s="150">
        <f t="shared" ca="1" si="65"/>
        <v>0</v>
      </c>
      <c r="J92" s="150">
        <f t="shared" ca="1" si="65"/>
        <v>0</v>
      </c>
      <c r="K92" s="150">
        <f t="shared" ca="1" si="65"/>
        <v>0</v>
      </c>
      <c r="L92" s="150">
        <f t="shared" ca="1" si="65"/>
        <v>0</v>
      </c>
      <c r="M92" s="150">
        <f t="shared" ca="1" si="65"/>
        <v>0</v>
      </c>
      <c r="N92" s="150">
        <f t="shared" ca="1" si="65"/>
        <v>0</v>
      </c>
      <c r="O92" s="150">
        <f t="shared" ca="1" si="65"/>
        <v>0</v>
      </c>
      <c r="P92" s="150">
        <f t="shared" ca="1" si="65"/>
        <v>0</v>
      </c>
      <c r="Q92" s="150">
        <f t="shared" ca="1" si="65"/>
        <v>0</v>
      </c>
      <c r="R92" s="150">
        <f t="shared" ca="1" si="65"/>
        <v>0</v>
      </c>
      <c r="S92" s="150">
        <f t="shared" ca="1" si="65"/>
        <v>0</v>
      </c>
      <c r="T92" s="150">
        <f t="shared" ca="1" si="65"/>
        <v>0</v>
      </c>
      <c r="U92" s="150">
        <f t="shared" ca="1" si="65"/>
        <v>0</v>
      </c>
      <c r="V92" s="150">
        <f t="shared" ca="1" si="65"/>
        <v>0</v>
      </c>
      <c r="W92" s="150">
        <f t="shared" ca="1" si="65"/>
        <v>0</v>
      </c>
      <c r="X92" s="150">
        <f t="shared" ca="1" si="65"/>
        <v>0</v>
      </c>
      <c r="Y92" s="150">
        <f t="shared" ca="1" si="65"/>
        <v>0</v>
      </c>
      <c r="Z92" s="150">
        <f t="shared" ca="1" si="65"/>
        <v>0</v>
      </c>
      <c r="AA92" s="150">
        <f t="shared" ca="1" si="65"/>
        <v>0</v>
      </c>
      <c r="AB92" s="150">
        <f t="shared" ca="1" si="65"/>
        <v>0</v>
      </c>
      <c r="AC92" s="150">
        <f t="shared" ca="1" si="65"/>
        <v>0</v>
      </c>
      <c r="AD92" s="150">
        <f t="shared" ca="1" si="65"/>
        <v>0</v>
      </c>
      <c r="AE92" s="150">
        <f t="shared" ca="1" si="65"/>
        <v>0</v>
      </c>
      <c r="AF92" s="150">
        <f t="shared" ca="1" si="65"/>
        <v>0</v>
      </c>
      <c r="AG92" s="150">
        <f t="shared" ca="1" si="65"/>
        <v>0</v>
      </c>
      <c r="AH92" s="150">
        <f t="shared" ca="1" si="65"/>
        <v>0</v>
      </c>
      <c r="AI92" s="150">
        <f t="shared" ca="1" si="65"/>
        <v>0</v>
      </c>
      <c r="AJ92" s="150">
        <f t="shared" ca="1" si="65"/>
        <v>0</v>
      </c>
      <c r="AK92" s="150">
        <f t="shared" ca="1" si="65"/>
        <v>0</v>
      </c>
      <c r="AL92" s="150">
        <f t="shared" ca="1" si="65"/>
        <v>0</v>
      </c>
      <c r="AM92" s="150">
        <f t="shared" ca="1" si="65"/>
        <v>0</v>
      </c>
      <c r="AN92" s="150">
        <f t="shared" ca="1" si="65"/>
        <v>0</v>
      </c>
      <c r="AO92" s="150">
        <f t="shared" ca="1" si="65"/>
        <v>0</v>
      </c>
      <c r="AP92" s="150">
        <f t="shared" ca="1" si="65"/>
        <v>0</v>
      </c>
      <c r="AQ92" s="150">
        <f t="shared" ca="1" si="65"/>
        <v>0</v>
      </c>
      <c r="AR92" s="150">
        <f t="shared" ca="1" si="65"/>
        <v>0</v>
      </c>
      <c r="AS92" s="150">
        <f t="shared" ca="1" si="65"/>
        <v>0</v>
      </c>
      <c r="AT92" s="150">
        <f t="shared" ca="1" si="65"/>
        <v>0</v>
      </c>
      <c r="AU92" s="150">
        <f t="shared" ca="1" si="65"/>
        <v>0</v>
      </c>
      <c r="AV92" s="150">
        <f t="shared" ca="1" si="65"/>
        <v>0</v>
      </c>
      <c r="AW92" s="150">
        <f t="shared" ca="1" si="65"/>
        <v>0</v>
      </c>
      <c r="AX92" s="150">
        <f t="shared" ca="1" si="65"/>
        <v>0</v>
      </c>
      <c r="AY92" s="150">
        <f t="shared" ca="1" si="65"/>
        <v>0</v>
      </c>
      <c r="AZ92" s="150">
        <f t="shared" ca="1" si="65"/>
        <v>0</v>
      </c>
      <c r="BA92" s="150">
        <f t="shared" ca="1" si="65"/>
        <v>0</v>
      </c>
      <c r="BB92" s="150">
        <f t="shared" ca="1" si="65"/>
        <v>0</v>
      </c>
      <c r="BC92" s="150">
        <f t="shared" ca="1" si="65"/>
        <v>0</v>
      </c>
      <c r="BD92" s="150">
        <f t="shared" ca="1" si="65"/>
        <v>0</v>
      </c>
      <c r="BE92" s="150">
        <f t="shared" ca="1" si="65"/>
        <v>0</v>
      </c>
      <c r="BF92" s="150">
        <f t="shared" ca="1" si="65"/>
        <v>0</v>
      </c>
      <c r="BG92" s="150">
        <f t="shared" ca="1" si="65"/>
        <v>0</v>
      </c>
      <c r="BH92" s="150">
        <f t="shared" ca="1" si="65"/>
        <v>0</v>
      </c>
      <c r="BI92" s="150">
        <f t="shared" ca="1" si="65"/>
        <v>0</v>
      </c>
      <c r="BJ92" s="150">
        <f t="shared" ca="1" si="65"/>
        <v>0</v>
      </c>
      <c r="BK92" s="150">
        <f t="shared" ca="1" si="65"/>
        <v>0</v>
      </c>
      <c r="BL92" s="150">
        <f t="shared" ca="1" si="65"/>
        <v>0</v>
      </c>
      <c r="BM92" s="150">
        <f t="shared" ca="1" si="65"/>
        <v>0</v>
      </c>
      <c r="BN92" s="150">
        <f t="shared" ca="1" si="65"/>
        <v>0</v>
      </c>
      <c r="BO92" s="150">
        <f t="shared" ca="1" si="65"/>
        <v>0</v>
      </c>
      <c r="BP92" s="150">
        <f t="shared" ca="1" si="65"/>
        <v>0</v>
      </c>
      <c r="BQ92" s="150">
        <f t="shared" ca="1" si="65"/>
        <v>0</v>
      </c>
      <c r="BR92" s="150">
        <f t="shared" ref="BR92:CF92" ca="1" si="66">IF(BR91&lt;0,1,IF(BQ92&lt;1,0,ABS(BQ91)/(ABS(BQ91)+BR91)))*BR97</f>
        <v>0</v>
      </c>
      <c r="BS92" s="150">
        <f t="shared" ca="1" si="66"/>
        <v>0</v>
      </c>
      <c r="BT92" s="150">
        <f t="shared" ca="1" si="66"/>
        <v>0</v>
      </c>
      <c r="BU92" s="150">
        <f t="shared" ca="1" si="66"/>
        <v>0</v>
      </c>
      <c r="BV92" s="150">
        <f t="shared" ca="1" si="66"/>
        <v>0</v>
      </c>
      <c r="BW92" s="150">
        <f t="shared" ca="1" si="66"/>
        <v>0</v>
      </c>
      <c r="BX92" s="150">
        <f t="shared" ca="1" si="66"/>
        <v>0</v>
      </c>
      <c r="BY92" s="150">
        <f t="shared" ca="1" si="66"/>
        <v>0</v>
      </c>
      <c r="BZ92" s="150">
        <f t="shared" ca="1" si="66"/>
        <v>0</v>
      </c>
      <c r="CA92" s="150">
        <f t="shared" ca="1" si="66"/>
        <v>0</v>
      </c>
      <c r="CB92" s="150">
        <f t="shared" ca="1" si="66"/>
        <v>0</v>
      </c>
      <c r="CC92" s="150">
        <f t="shared" ca="1" si="66"/>
        <v>0</v>
      </c>
      <c r="CD92" s="150">
        <f t="shared" ca="1" si="66"/>
        <v>0</v>
      </c>
      <c r="CE92" s="150">
        <f t="shared" ca="1" si="66"/>
        <v>0</v>
      </c>
      <c r="CF92" s="150">
        <f t="shared" ca="1" si="66"/>
        <v>0</v>
      </c>
    </row>
    <row r="93" spans="1:84">
      <c r="B93" s="54"/>
    </row>
    <row r="94" spans="1:84" ht="18" customHeight="1">
      <c r="B94" s="133" t="s">
        <v>701</v>
      </c>
      <c r="C94" s="133" t="s">
        <v>666</v>
      </c>
      <c r="D94" s="133" t="s">
        <v>78</v>
      </c>
      <c r="E94" s="133">
        <f>$E$17</f>
        <v>2020</v>
      </c>
      <c r="F94" s="133">
        <f t="shared" ref="F94:BQ94" si="67">E94+1</f>
        <v>2021</v>
      </c>
      <c r="G94" s="133">
        <f t="shared" si="67"/>
        <v>2022</v>
      </c>
      <c r="H94" s="133">
        <f t="shared" si="67"/>
        <v>2023</v>
      </c>
      <c r="I94" s="133">
        <f t="shared" si="67"/>
        <v>2024</v>
      </c>
      <c r="J94" s="133">
        <f t="shared" si="67"/>
        <v>2025</v>
      </c>
      <c r="K94" s="133">
        <f t="shared" si="67"/>
        <v>2026</v>
      </c>
      <c r="L94" s="133">
        <f t="shared" si="67"/>
        <v>2027</v>
      </c>
      <c r="M94" s="133">
        <f t="shared" si="67"/>
        <v>2028</v>
      </c>
      <c r="N94" s="133">
        <f t="shared" si="67"/>
        <v>2029</v>
      </c>
      <c r="O94" s="133">
        <f t="shared" si="67"/>
        <v>2030</v>
      </c>
      <c r="P94" s="133">
        <f t="shared" si="67"/>
        <v>2031</v>
      </c>
      <c r="Q94" s="133">
        <f t="shared" si="67"/>
        <v>2032</v>
      </c>
      <c r="R94" s="133">
        <f t="shared" si="67"/>
        <v>2033</v>
      </c>
      <c r="S94" s="133">
        <f t="shared" si="67"/>
        <v>2034</v>
      </c>
      <c r="T94" s="133">
        <f t="shared" si="67"/>
        <v>2035</v>
      </c>
      <c r="U94" s="133">
        <f t="shared" si="67"/>
        <v>2036</v>
      </c>
      <c r="V94" s="133">
        <f t="shared" si="67"/>
        <v>2037</v>
      </c>
      <c r="W94" s="133">
        <f t="shared" si="67"/>
        <v>2038</v>
      </c>
      <c r="X94" s="133">
        <f t="shared" si="67"/>
        <v>2039</v>
      </c>
      <c r="Y94" s="133">
        <f t="shared" si="67"/>
        <v>2040</v>
      </c>
      <c r="Z94" s="133">
        <f t="shared" si="67"/>
        <v>2041</v>
      </c>
      <c r="AA94" s="133">
        <f t="shared" si="67"/>
        <v>2042</v>
      </c>
      <c r="AB94" s="133">
        <f t="shared" si="67"/>
        <v>2043</v>
      </c>
      <c r="AC94" s="133">
        <f t="shared" si="67"/>
        <v>2044</v>
      </c>
      <c r="AD94" s="133">
        <f t="shared" si="67"/>
        <v>2045</v>
      </c>
      <c r="AE94" s="133">
        <f t="shared" si="67"/>
        <v>2046</v>
      </c>
      <c r="AF94" s="133">
        <f t="shared" si="67"/>
        <v>2047</v>
      </c>
      <c r="AG94" s="133">
        <f t="shared" si="67"/>
        <v>2048</v>
      </c>
      <c r="AH94" s="133">
        <f t="shared" si="67"/>
        <v>2049</v>
      </c>
      <c r="AI94" s="133">
        <f t="shared" si="67"/>
        <v>2050</v>
      </c>
      <c r="AJ94" s="133">
        <f t="shared" si="67"/>
        <v>2051</v>
      </c>
      <c r="AK94" s="133">
        <f t="shared" si="67"/>
        <v>2052</v>
      </c>
      <c r="AL94" s="133">
        <f t="shared" si="67"/>
        <v>2053</v>
      </c>
      <c r="AM94" s="133">
        <f t="shared" si="67"/>
        <v>2054</v>
      </c>
      <c r="AN94" s="133">
        <f t="shared" si="67"/>
        <v>2055</v>
      </c>
      <c r="AO94" s="133">
        <f t="shared" si="67"/>
        <v>2056</v>
      </c>
      <c r="AP94" s="133">
        <f t="shared" si="67"/>
        <v>2057</v>
      </c>
      <c r="AQ94" s="133">
        <f t="shared" si="67"/>
        <v>2058</v>
      </c>
      <c r="AR94" s="133">
        <f t="shared" si="67"/>
        <v>2059</v>
      </c>
      <c r="AS94" s="133">
        <f t="shared" si="67"/>
        <v>2060</v>
      </c>
      <c r="AT94" s="133">
        <f t="shared" si="67"/>
        <v>2061</v>
      </c>
      <c r="AU94" s="133">
        <f t="shared" si="67"/>
        <v>2062</v>
      </c>
      <c r="AV94" s="133">
        <f t="shared" si="67"/>
        <v>2063</v>
      </c>
      <c r="AW94" s="133">
        <f t="shared" si="67"/>
        <v>2064</v>
      </c>
      <c r="AX94" s="133">
        <f t="shared" si="67"/>
        <v>2065</v>
      </c>
      <c r="AY94" s="133">
        <f t="shared" si="67"/>
        <v>2066</v>
      </c>
      <c r="AZ94" s="133">
        <f t="shared" si="67"/>
        <v>2067</v>
      </c>
      <c r="BA94" s="133">
        <f t="shared" si="67"/>
        <v>2068</v>
      </c>
      <c r="BB94" s="133">
        <f t="shared" si="67"/>
        <v>2069</v>
      </c>
      <c r="BC94" s="133">
        <f t="shared" si="67"/>
        <v>2070</v>
      </c>
      <c r="BD94" s="133">
        <f t="shared" si="67"/>
        <v>2071</v>
      </c>
      <c r="BE94" s="133">
        <f t="shared" si="67"/>
        <v>2072</v>
      </c>
      <c r="BF94" s="133">
        <f t="shared" si="67"/>
        <v>2073</v>
      </c>
      <c r="BG94" s="133">
        <f t="shared" si="67"/>
        <v>2074</v>
      </c>
      <c r="BH94" s="133">
        <f t="shared" si="67"/>
        <v>2075</v>
      </c>
      <c r="BI94" s="133">
        <f t="shared" si="67"/>
        <v>2076</v>
      </c>
      <c r="BJ94" s="133">
        <f t="shared" si="67"/>
        <v>2077</v>
      </c>
      <c r="BK94" s="133">
        <f t="shared" si="67"/>
        <v>2078</v>
      </c>
      <c r="BL94" s="133">
        <f t="shared" si="67"/>
        <v>2079</v>
      </c>
      <c r="BM94" s="133">
        <f t="shared" si="67"/>
        <v>2080</v>
      </c>
      <c r="BN94" s="133">
        <f t="shared" si="67"/>
        <v>2081</v>
      </c>
      <c r="BO94" s="133">
        <f t="shared" si="67"/>
        <v>2082</v>
      </c>
      <c r="BP94" s="133">
        <f t="shared" si="67"/>
        <v>2083</v>
      </c>
      <c r="BQ94" s="133">
        <f t="shared" si="67"/>
        <v>2084</v>
      </c>
      <c r="BR94" s="133">
        <f t="shared" ref="BR94:CF94" si="68">BQ94+1</f>
        <v>2085</v>
      </c>
      <c r="BS94" s="133">
        <f t="shared" si="68"/>
        <v>2086</v>
      </c>
      <c r="BT94" s="133">
        <f t="shared" si="68"/>
        <v>2087</v>
      </c>
      <c r="BU94" s="133">
        <f t="shared" si="68"/>
        <v>2088</v>
      </c>
      <c r="BV94" s="133">
        <f t="shared" si="68"/>
        <v>2089</v>
      </c>
      <c r="BW94" s="133">
        <f t="shared" si="68"/>
        <v>2090</v>
      </c>
      <c r="BX94" s="133">
        <f t="shared" si="68"/>
        <v>2091</v>
      </c>
      <c r="BY94" s="133">
        <f t="shared" si="68"/>
        <v>2092</v>
      </c>
      <c r="BZ94" s="133">
        <f t="shared" si="68"/>
        <v>2093</v>
      </c>
      <c r="CA94" s="133">
        <f t="shared" si="68"/>
        <v>2094</v>
      </c>
      <c r="CB94" s="133">
        <f t="shared" si="68"/>
        <v>2095</v>
      </c>
      <c r="CC94" s="133">
        <f t="shared" si="68"/>
        <v>2096</v>
      </c>
      <c r="CD94" s="133">
        <f t="shared" si="68"/>
        <v>2097</v>
      </c>
      <c r="CE94" s="133">
        <f t="shared" si="68"/>
        <v>2098</v>
      </c>
      <c r="CF94" s="133">
        <f t="shared" si="68"/>
        <v>2099</v>
      </c>
    </row>
    <row r="95" spans="1:84" ht="15" customHeight="1">
      <c r="A95" s="48"/>
      <c r="B95" s="125" t="s">
        <v>702</v>
      </c>
      <c r="C95" s="126"/>
      <c r="D95" s="131"/>
      <c r="E95" s="150">
        <f ca="1">IF(E94&gt;$C$96,0,1)</f>
        <v>0</v>
      </c>
      <c r="F95" s="150">
        <f t="shared" ref="F95:BQ95" ca="1" si="69">IF(F94&gt;$C$96,0,1)</f>
        <v>0</v>
      </c>
      <c r="G95" s="150">
        <f t="shared" ca="1" si="69"/>
        <v>0</v>
      </c>
      <c r="H95" s="150">
        <f t="shared" ca="1" si="69"/>
        <v>0</v>
      </c>
      <c r="I95" s="150">
        <f t="shared" ca="1" si="69"/>
        <v>0</v>
      </c>
      <c r="J95" s="150">
        <f t="shared" ca="1" si="69"/>
        <v>0</v>
      </c>
      <c r="K95" s="150">
        <f t="shared" ca="1" si="69"/>
        <v>0</v>
      </c>
      <c r="L95" s="150">
        <f t="shared" ca="1" si="69"/>
        <v>0</v>
      </c>
      <c r="M95" s="150">
        <f t="shared" ca="1" si="69"/>
        <v>0</v>
      </c>
      <c r="N95" s="150">
        <f t="shared" ca="1" si="69"/>
        <v>0</v>
      </c>
      <c r="O95" s="150">
        <f t="shared" ca="1" si="69"/>
        <v>0</v>
      </c>
      <c r="P95" s="150">
        <f t="shared" ca="1" si="69"/>
        <v>0</v>
      </c>
      <c r="Q95" s="150">
        <f t="shared" ca="1" si="69"/>
        <v>0</v>
      </c>
      <c r="R95" s="150">
        <f t="shared" ca="1" si="69"/>
        <v>0</v>
      </c>
      <c r="S95" s="150">
        <f t="shared" ca="1" si="69"/>
        <v>0</v>
      </c>
      <c r="T95" s="150">
        <f t="shared" ca="1" si="69"/>
        <v>0</v>
      </c>
      <c r="U95" s="150">
        <f t="shared" ca="1" si="69"/>
        <v>0</v>
      </c>
      <c r="V95" s="150">
        <f t="shared" ca="1" si="69"/>
        <v>0</v>
      </c>
      <c r="W95" s="150">
        <f t="shared" ca="1" si="69"/>
        <v>0</v>
      </c>
      <c r="X95" s="150">
        <f t="shared" ca="1" si="69"/>
        <v>0</v>
      </c>
      <c r="Y95" s="150">
        <f t="shared" ca="1" si="69"/>
        <v>0</v>
      </c>
      <c r="Z95" s="150">
        <f t="shared" ca="1" si="69"/>
        <v>0</v>
      </c>
      <c r="AA95" s="150">
        <f t="shared" ca="1" si="69"/>
        <v>0</v>
      </c>
      <c r="AB95" s="150">
        <f t="shared" ca="1" si="69"/>
        <v>0</v>
      </c>
      <c r="AC95" s="150">
        <f t="shared" ca="1" si="69"/>
        <v>0</v>
      </c>
      <c r="AD95" s="150">
        <f t="shared" ca="1" si="69"/>
        <v>0</v>
      </c>
      <c r="AE95" s="150">
        <f t="shared" ca="1" si="69"/>
        <v>0</v>
      </c>
      <c r="AF95" s="150">
        <f t="shared" ca="1" si="69"/>
        <v>0</v>
      </c>
      <c r="AG95" s="150">
        <f t="shared" ca="1" si="69"/>
        <v>0</v>
      </c>
      <c r="AH95" s="150">
        <f t="shared" ca="1" si="69"/>
        <v>0</v>
      </c>
      <c r="AI95" s="150">
        <f t="shared" ca="1" si="69"/>
        <v>0</v>
      </c>
      <c r="AJ95" s="150">
        <f t="shared" ca="1" si="69"/>
        <v>0</v>
      </c>
      <c r="AK95" s="150">
        <f t="shared" ca="1" si="69"/>
        <v>0</v>
      </c>
      <c r="AL95" s="150">
        <f t="shared" ca="1" si="69"/>
        <v>0</v>
      </c>
      <c r="AM95" s="150">
        <f t="shared" ca="1" si="69"/>
        <v>0</v>
      </c>
      <c r="AN95" s="150">
        <f t="shared" ca="1" si="69"/>
        <v>0</v>
      </c>
      <c r="AO95" s="150">
        <f t="shared" ca="1" si="69"/>
        <v>0</v>
      </c>
      <c r="AP95" s="150">
        <f t="shared" ca="1" si="69"/>
        <v>0</v>
      </c>
      <c r="AQ95" s="150">
        <f t="shared" ca="1" si="69"/>
        <v>0</v>
      </c>
      <c r="AR95" s="150">
        <f t="shared" ca="1" si="69"/>
        <v>0</v>
      </c>
      <c r="AS95" s="150">
        <f t="shared" ca="1" si="69"/>
        <v>0</v>
      </c>
      <c r="AT95" s="150">
        <f t="shared" ca="1" si="69"/>
        <v>0</v>
      </c>
      <c r="AU95" s="150">
        <f t="shared" ca="1" si="69"/>
        <v>0</v>
      </c>
      <c r="AV95" s="150">
        <f t="shared" ca="1" si="69"/>
        <v>0</v>
      </c>
      <c r="AW95" s="150">
        <f t="shared" ca="1" si="69"/>
        <v>0</v>
      </c>
      <c r="AX95" s="150">
        <f t="shared" ca="1" si="69"/>
        <v>0</v>
      </c>
      <c r="AY95" s="150">
        <f t="shared" ca="1" si="69"/>
        <v>0</v>
      </c>
      <c r="AZ95" s="150">
        <f t="shared" ca="1" si="69"/>
        <v>0</v>
      </c>
      <c r="BA95" s="150">
        <f t="shared" ca="1" si="69"/>
        <v>0</v>
      </c>
      <c r="BB95" s="150">
        <f t="shared" ca="1" si="69"/>
        <v>0</v>
      </c>
      <c r="BC95" s="150">
        <f t="shared" ca="1" si="69"/>
        <v>0</v>
      </c>
      <c r="BD95" s="150">
        <f t="shared" ca="1" si="69"/>
        <v>0</v>
      </c>
      <c r="BE95" s="150">
        <f t="shared" ca="1" si="69"/>
        <v>0</v>
      </c>
      <c r="BF95" s="150">
        <f t="shared" ca="1" si="69"/>
        <v>0</v>
      </c>
      <c r="BG95" s="150">
        <f t="shared" ca="1" si="69"/>
        <v>0</v>
      </c>
      <c r="BH95" s="150">
        <f t="shared" ca="1" si="69"/>
        <v>0</v>
      </c>
      <c r="BI95" s="150">
        <f t="shared" ca="1" si="69"/>
        <v>0</v>
      </c>
      <c r="BJ95" s="150">
        <f t="shared" ca="1" si="69"/>
        <v>0</v>
      </c>
      <c r="BK95" s="150">
        <f t="shared" ca="1" si="69"/>
        <v>0</v>
      </c>
      <c r="BL95" s="150">
        <f t="shared" ca="1" si="69"/>
        <v>0</v>
      </c>
      <c r="BM95" s="150">
        <f t="shared" ca="1" si="69"/>
        <v>0</v>
      </c>
      <c r="BN95" s="150">
        <f t="shared" ca="1" si="69"/>
        <v>0</v>
      </c>
      <c r="BO95" s="150">
        <f t="shared" ca="1" si="69"/>
        <v>0</v>
      </c>
      <c r="BP95" s="150">
        <f t="shared" ca="1" si="69"/>
        <v>0</v>
      </c>
      <c r="BQ95" s="150">
        <f t="shared" ca="1" si="69"/>
        <v>0</v>
      </c>
      <c r="BR95" s="150">
        <f t="shared" ref="BR95:CF95" ca="1" si="70">IF(BR94&gt;$C$96,0,1)</f>
        <v>0</v>
      </c>
      <c r="BS95" s="150">
        <f t="shared" ca="1" si="70"/>
        <v>0</v>
      </c>
      <c r="BT95" s="150">
        <f t="shared" ca="1" si="70"/>
        <v>0</v>
      </c>
      <c r="BU95" s="150">
        <f t="shared" ca="1" si="70"/>
        <v>0</v>
      </c>
      <c r="BV95" s="150">
        <f t="shared" ca="1" si="70"/>
        <v>0</v>
      </c>
      <c r="BW95" s="150">
        <f t="shared" ca="1" si="70"/>
        <v>0</v>
      </c>
      <c r="BX95" s="150">
        <f t="shared" ca="1" si="70"/>
        <v>0</v>
      </c>
      <c r="BY95" s="150">
        <f t="shared" ca="1" si="70"/>
        <v>0</v>
      </c>
      <c r="BZ95" s="150">
        <f t="shared" ca="1" si="70"/>
        <v>0</v>
      </c>
      <c r="CA95" s="150">
        <f t="shared" ca="1" si="70"/>
        <v>0</v>
      </c>
      <c r="CB95" s="150">
        <f t="shared" ca="1" si="70"/>
        <v>0</v>
      </c>
      <c r="CC95" s="150">
        <f t="shared" ca="1" si="70"/>
        <v>0</v>
      </c>
      <c r="CD95" s="150">
        <f t="shared" ca="1" si="70"/>
        <v>0</v>
      </c>
      <c r="CE95" s="150">
        <f t="shared" ca="1" si="70"/>
        <v>0</v>
      </c>
      <c r="CF95" s="150">
        <f t="shared" ca="1" si="70"/>
        <v>0</v>
      </c>
    </row>
    <row r="96" spans="1:84" s="38" customFormat="1" ht="15" customHeight="1">
      <c r="B96" s="125" t="s">
        <v>703</v>
      </c>
      <c r="C96" s="126">
        <f ca="1">INDEX($E$51:$CF$51,1,MATCH(MIN($E$56:$CF$56),$E$56:$CF$56,0))*(MIN($E$56:$CF$56)&lt;0)</f>
        <v>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c r="BN96" s="37"/>
      <c r="BO96" s="37"/>
      <c r="BP96" s="37"/>
      <c r="BQ96" s="37"/>
      <c r="BR96" s="37"/>
      <c r="BS96" s="37"/>
      <c r="BT96" s="37"/>
      <c r="BU96" s="37"/>
      <c r="BV96" s="37"/>
      <c r="BW96" s="37"/>
      <c r="BX96" s="37"/>
      <c r="BY96" s="37"/>
      <c r="BZ96" s="37"/>
      <c r="CA96" s="37"/>
      <c r="CB96" s="37"/>
      <c r="CC96" s="37"/>
      <c r="CD96" s="37"/>
      <c r="CE96" s="37"/>
      <c r="CF96" s="37"/>
    </row>
    <row r="97" spans="1:84" ht="15" customHeight="1">
      <c r="A97" s="48"/>
      <c r="B97" s="125" t="s">
        <v>704</v>
      </c>
      <c r="C97" s="126"/>
      <c r="D97" s="131"/>
      <c r="E97" s="154">
        <f ca="1">ИД!I121</f>
        <v>1</v>
      </c>
      <c r="F97" s="154">
        <f ca="1">ИД!J121</f>
        <v>1</v>
      </c>
      <c r="G97" s="154">
        <f ca="1">ИД!K121</f>
        <v>1</v>
      </c>
      <c r="H97" s="154">
        <f ca="1">ИД!L121</f>
        <v>1</v>
      </c>
      <c r="I97" s="154">
        <f ca="1">ИД!M121</f>
        <v>1</v>
      </c>
      <c r="J97" s="154">
        <f ca="1">ИД!N121</f>
        <v>1</v>
      </c>
      <c r="K97" s="154">
        <f ca="1">ИД!O121</f>
        <v>1</v>
      </c>
      <c r="L97" s="154">
        <f ca="1">ИД!P121</f>
        <v>1</v>
      </c>
      <c r="M97" s="154">
        <f ca="1">ИД!Q121</f>
        <v>1</v>
      </c>
      <c r="N97" s="154">
        <f ca="1">ИД!R121</f>
        <v>1</v>
      </c>
      <c r="O97" s="154">
        <f ca="1">ИД!S121</f>
        <v>1</v>
      </c>
      <c r="P97" s="154">
        <f ca="1">ИД!T121</f>
        <v>1</v>
      </c>
      <c r="Q97" s="154">
        <f ca="1">ИД!U121</f>
        <v>0</v>
      </c>
      <c r="R97" s="154">
        <f ca="1">ИД!V121</f>
        <v>0</v>
      </c>
      <c r="S97" s="154">
        <f ca="1">ИД!W121</f>
        <v>0</v>
      </c>
      <c r="T97" s="154">
        <f ca="1">ИД!X121</f>
        <v>0</v>
      </c>
      <c r="U97" s="154">
        <f ca="1">ИД!Y121</f>
        <v>0</v>
      </c>
      <c r="V97" s="154">
        <f ca="1">ИД!Z121</f>
        <v>0</v>
      </c>
      <c r="W97" s="154">
        <f ca="1">ИД!AA121</f>
        <v>0</v>
      </c>
      <c r="X97" s="154">
        <f ca="1">ИД!AB121</f>
        <v>0</v>
      </c>
      <c r="Y97" s="154">
        <f ca="1">ИД!AC121</f>
        <v>0</v>
      </c>
      <c r="Z97" s="154">
        <f ca="1">ИД!AD121</f>
        <v>0</v>
      </c>
      <c r="AA97" s="154">
        <f ca="1">ИД!AE121</f>
        <v>0</v>
      </c>
      <c r="AB97" s="154">
        <f ca="1">ИД!AF121</f>
        <v>0</v>
      </c>
      <c r="AC97" s="154">
        <f ca="1">ИД!AG121</f>
        <v>0</v>
      </c>
      <c r="AD97" s="154">
        <f ca="1">ИД!AH121</f>
        <v>0</v>
      </c>
      <c r="AE97" s="154">
        <f ca="1">ИД!AI121</f>
        <v>0</v>
      </c>
      <c r="AF97" s="154">
        <f ca="1">ИД!AJ121</f>
        <v>0</v>
      </c>
      <c r="AG97" s="154">
        <f ca="1">ИД!AK121</f>
        <v>0</v>
      </c>
      <c r="AH97" s="154">
        <f ca="1">ИД!AL121</f>
        <v>0</v>
      </c>
      <c r="AI97" s="154">
        <f ca="1">ИД!AM121</f>
        <v>0</v>
      </c>
      <c r="AJ97" s="154">
        <f ca="1">ИД!AN121</f>
        <v>0</v>
      </c>
      <c r="AK97" s="154">
        <f ca="1">ИД!AO121</f>
        <v>0</v>
      </c>
      <c r="AL97" s="154">
        <f ca="1">ИД!AP121</f>
        <v>0</v>
      </c>
      <c r="AM97" s="154">
        <f ca="1">ИД!AQ121</f>
        <v>0</v>
      </c>
      <c r="AN97" s="154">
        <f ca="1">ИД!AR121</f>
        <v>0</v>
      </c>
      <c r="AO97" s="154">
        <f ca="1">ИД!AS121</f>
        <v>0</v>
      </c>
      <c r="AP97" s="154">
        <f ca="1">ИД!AT121</f>
        <v>0</v>
      </c>
      <c r="AQ97" s="154">
        <f ca="1">ИД!AU121</f>
        <v>0</v>
      </c>
      <c r="AR97" s="154">
        <f ca="1">ИД!AV121</f>
        <v>0</v>
      </c>
      <c r="AS97" s="154">
        <f ca="1">ИД!AW121</f>
        <v>0</v>
      </c>
      <c r="AT97" s="154">
        <f ca="1">ИД!AX121</f>
        <v>0</v>
      </c>
      <c r="AU97" s="154">
        <f ca="1">ИД!AY121</f>
        <v>0</v>
      </c>
      <c r="AV97" s="154">
        <f ca="1">ИД!AZ121</f>
        <v>0</v>
      </c>
      <c r="AW97" s="154">
        <f ca="1">ИД!BA121</f>
        <v>0</v>
      </c>
      <c r="AX97" s="154">
        <f ca="1">ИД!BB121</f>
        <v>0</v>
      </c>
      <c r="AY97" s="154">
        <f ca="1">ИД!BC121</f>
        <v>0</v>
      </c>
      <c r="AZ97" s="154">
        <f ca="1">ИД!BD121</f>
        <v>0</v>
      </c>
      <c r="BA97" s="154">
        <f ca="1">ИД!BE121</f>
        <v>0</v>
      </c>
      <c r="BB97" s="154">
        <f ca="1">ИД!BF121</f>
        <v>0</v>
      </c>
      <c r="BC97" s="154">
        <f ca="1">ИД!BG121</f>
        <v>0</v>
      </c>
      <c r="BD97" s="154">
        <f ca="1">ИД!BH121</f>
        <v>0</v>
      </c>
      <c r="BE97" s="154">
        <f ca="1">ИД!BI121</f>
        <v>0</v>
      </c>
      <c r="BF97" s="154">
        <f ca="1">ИД!BJ121</f>
        <v>0</v>
      </c>
      <c r="BG97" s="154">
        <f ca="1">ИД!BK121</f>
        <v>0</v>
      </c>
      <c r="BH97" s="154">
        <f ca="1">ИД!BL121</f>
        <v>0</v>
      </c>
      <c r="BI97" s="154">
        <f ca="1">ИД!BM121</f>
        <v>0</v>
      </c>
      <c r="BJ97" s="154">
        <f ca="1">ИД!BN121</f>
        <v>0</v>
      </c>
      <c r="BK97" s="154">
        <f ca="1">ИД!BO121</f>
        <v>0</v>
      </c>
      <c r="BL97" s="154">
        <f ca="1">ИД!BP121</f>
        <v>0</v>
      </c>
      <c r="BM97" s="154">
        <f ca="1">ИД!BQ121</f>
        <v>0</v>
      </c>
      <c r="BN97" s="154">
        <f ca="1">ИД!BR121</f>
        <v>0</v>
      </c>
      <c r="BO97" s="154">
        <f ca="1">ИД!BS121</f>
        <v>0</v>
      </c>
      <c r="BP97" s="154">
        <f ca="1">ИД!BT121</f>
        <v>0</v>
      </c>
      <c r="BQ97" s="154">
        <f ca="1">ИД!BU121</f>
        <v>0</v>
      </c>
      <c r="BR97" s="154">
        <f ca="1">ИД!BV121</f>
        <v>0</v>
      </c>
      <c r="BS97" s="154">
        <f ca="1">ИД!BW121</f>
        <v>0</v>
      </c>
      <c r="BT97" s="154">
        <f ca="1">ИД!BX121</f>
        <v>0</v>
      </c>
      <c r="BU97" s="154">
        <f ca="1">ИД!BY121</f>
        <v>0</v>
      </c>
      <c r="BV97" s="154">
        <f ca="1">ИД!BZ121</f>
        <v>0</v>
      </c>
      <c r="BW97" s="154">
        <f ca="1">ИД!CA121</f>
        <v>0</v>
      </c>
      <c r="BX97" s="154">
        <f ca="1">ИД!CB121</f>
        <v>0</v>
      </c>
      <c r="BY97" s="154">
        <f ca="1">ИД!CC121</f>
        <v>0</v>
      </c>
      <c r="BZ97" s="154">
        <f ca="1">ИД!CD121</f>
        <v>0</v>
      </c>
      <c r="CA97" s="154">
        <f ca="1">ИД!CE121</f>
        <v>0</v>
      </c>
      <c r="CB97" s="154">
        <f ca="1">ИД!CF121</f>
        <v>0</v>
      </c>
      <c r="CC97" s="154">
        <f ca="1">ИД!CG121</f>
        <v>0</v>
      </c>
      <c r="CD97" s="154">
        <f ca="1">ИД!CH121</f>
        <v>0</v>
      </c>
      <c r="CE97" s="154">
        <f ca="1">ИД!CI121</f>
        <v>0</v>
      </c>
      <c r="CF97" s="154">
        <f ca="1">ИД!CJ121</f>
        <v>0</v>
      </c>
    </row>
    <row r="98" spans="1:84" ht="15" customHeight="1">
      <c r="A98" s="48"/>
      <c r="B98" s="125" t="s">
        <v>705</v>
      </c>
      <c r="C98" s="126"/>
      <c r="D98" s="136"/>
      <c r="E98" s="143">
        <f t="shared" ref="E98:BP98" ca="1" si="71">-E34</f>
        <v>0</v>
      </c>
      <c r="F98" s="143">
        <f t="shared" ca="1" si="71"/>
        <v>-5800</v>
      </c>
      <c r="G98" s="143">
        <f t="shared" ca="1" si="71"/>
        <v>-41300</v>
      </c>
      <c r="H98" s="143">
        <f t="shared" ca="1" si="71"/>
        <v>-62500</v>
      </c>
      <c r="I98" s="143">
        <f t="shared" ca="1" si="71"/>
        <v>-22500</v>
      </c>
      <c r="J98" s="143">
        <f t="shared" ca="1" si="71"/>
        <v>0</v>
      </c>
      <c r="K98" s="143">
        <f t="shared" ca="1" si="71"/>
        <v>0</v>
      </c>
      <c r="L98" s="143">
        <f t="shared" ca="1" si="71"/>
        <v>0</v>
      </c>
      <c r="M98" s="143">
        <f t="shared" ca="1" si="71"/>
        <v>0</v>
      </c>
      <c r="N98" s="143">
        <f t="shared" ca="1" si="71"/>
        <v>0</v>
      </c>
      <c r="O98" s="143">
        <f t="shared" ca="1" si="71"/>
        <v>0</v>
      </c>
      <c r="P98" s="143">
        <f t="shared" ca="1" si="71"/>
        <v>0</v>
      </c>
      <c r="Q98" s="143">
        <f t="shared" ca="1" si="71"/>
        <v>0</v>
      </c>
      <c r="R98" s="143">
        <f t="shared" ca="1" si="71"/>
        <v>0</v>
      </c>
      <c r="S98" s="143">
        <f t="shared" ca="1" si="71"/>
        <v>0</v>
      </c>
      <c r="T98" s="143">
        <f t="shared" ca="1" si="71"/>
        <v>0</v>
      </c>
      <c r="U98" s="143">
        <f t="shared" ca="1" si="71"/>
        <v>0</v>
      </c>
      <c r="V98" s="143">
        <f t="shared" ca="1" si="71"/>
        <v>0</v>
      </c>
      <c r="W98" s="143">
        <f t="shared" ca="1" si="71"/>
        <v>0</v>
      </c>
      <c r="X98" s="143">
        <f t="shared" ca="1" si="71"/>
        <v>0</v>
      </c>
      <c r="Y98" s="143">
        <f t="shared" ca="1" si="71"/>
        <v>0</v>
      </c>
      <c r="Z98" s="143">
        <f t="shared" ca="1" si="71"/>
        <v>0</v>
      </c>
      <c r="AA98" s="143">
        <f t="shared" ca="1" si="71"/>
        <v>0</v>
      </c>
      <c r="AB98" s="143">
        <f t="shared" ca="1" si="71"/>
        <v>0</v>
      </c>
      <c r="AC98" s="143">
        <f t="shared" ca="1" si="71"/>
        <v>0</v>
      </c>
      <c r="AD98" s="143">
        <f t="shared" ca="1" si="71"/>
        <v>0</v>
      </c>
      <c r="AE98" s="143">
        <f t="shared" ca="1" si="71"/>
        <v>0</v>
      </c>
      <c r="AF98" s="143">
        <f t="shared" ca="1" si="71"/>
        <v>0</v>
      </c>
      <c r="AG98" s="143">
        <f t="shared" ca="1" si="71"/>
        <v>0</v>
      </c>
      <c r="AH98" s="143">
        <f t="shared" ca="1" si="71"/>
        <v>0</v>
      </c>
      <c r="AI98" s="143">
        <f t="shared" ca="1" si="71"/>
        <v>0</v>
      </c>
      <c r="AJ98" s="143">
        <f t="shared" ca="1" si="71"/>
        <v>0</v>
      </c>
      <c r="AK98" s="143">
        <f t="shared" ca="1" si="71"/>
        <v>0</v>
      </c>
      <c r="AL98" s="143">
        <f t="shared" ca="1" si="71"/>
        <v>0</v>
      </c>
      <c r="AM98" s="143">
        <f t="shared" ca="1" si="71"/>
        <v>0</v>
      </c>
      <c r="AN98" s="143">
        <f t="shared" ca="1" si="71"/>
        <v>0</v>
      </c>
      <c r="AO98" s="143">
        <f t="shared" ca="1" si="71"/>
        <v>0</v>
      </c>
      <c r="AP98" s="143">
        <f t="shared" ca="1" si="71"/>
        <v>0</v>
      </c>
      <c r="AQ98" s="143">
        <f t="shared" ca="1" si="71"/>
        <v>0</v>
      </c>
      <c r="AR98" s="143">
        <f t="shared" ca="1" si="71"/>
        <v>0</v>
      </c>
      <c r="AS98" s="143">
        <f t="shared" ca="1" si="71"/>
        <v>0</v>
      </c>
      <c r="AT98" s="143">
        <f t="shared" ca="1" si="71"/>
        <v>0</v>
      </c>
      <c r="AU98" s="143">
        <f t="shared" ca="1" si="71"/>
        <v>0</v>
      </c>
      <c r="AV98" s="143">
        <f t="shared" ca="1" si="71"/>
        <v>0</v>
      </c>
      <c r="AW98" s="143">
        <f t="shared" ca="1" si="71"/>
        <v>0</v>
      </c>
      <c r="AX98" s="143">
        <f t="shared" ca="1" si="71"/>
        <v>0</v>
      </c>
      <c r="AY98" s="143">
        <f t="shared" ca="1" si="71"/>
        <v>0</v>
      </c>
      <c r="AZ98" s="143">
        <f t="shared" ca="1" si="71"/>
        <v>0</v>
      </c>
      <c r="BA98" s="143">
        <f t="shared" ca="1" si="71"/>
        <v>0</v>
      </c>
      <c r="BB98" s="143">
        <f t="shared" ca="1" si="71"/>
        <v>0</v>
      </c>
      <c r="BC98" s="143">
        <f t="shared" ca="1" si="71"/>
        <v>0</v>
      </c>
      <c r="BD98" s="143">
        <f t="shared" ca="1" si="71"/>
        <v>0</v>
      </c>
      <c r="BE98" s="143">
        <f t="shared" ca="1" si="71"/>
        <v>0</v>
      </c>
      <c r="BF98" s="143">
        <f t="shared" ca="1" si="71"/>
        <v>0</v>
      </c>
      <c r="BG98" s="143">
        <f t="shared" ca="1" si="71"/>
        <v>0</v>
      </c>
      <c r="BH98" s="143">
        <f t="shared" ca="1" si="71"/>
        <v>0</v>
      </c>
      <c r="BI98" s="143">
        <f t="shared" ca="1" si="71"/>
        <v>0</v>
      </c>
      <c r="BJ98" s="143">
        <f t="shared" ca="1" si="71"/>
        <v>0</v>
      </c>
      <c r="BK98" s="143">
        <f t="shared" ca="1" si="71"/>
        <v>0</v>
      </c>
      <c r="BL98" s="143">
        <f t="shared" ca="1" si="71"/>
        <v>0</v>
      </c>
      <c r="BM98" s="143">
        <f t="shared" ca="1" si="71"/>
        <v>0</v>
      </c>
      <c r="BN98" s="143">
        <f t="shared" ca="1" si="71"/>
        <v>0</v>
      </c>
      <c r="BO98" s="143">
        <f t="shared" ca="1" si="71"/>
        <v>0</v>
      </c>
      <c r="BP98" s="143">
        <f t="shared" ca="1" si="71"/>
        <v>0</v>
      </c>
      <c r="BQ98" s="143">
        <f t="shared" ref="BQ98:CF98" ca="1" si="72">-BQ34</f>
        <v>0</v>
      </c>
      <c r="BR98" s="143">
        <f t="shared" ca="1" si="72"/>
        <v>0</v>
      </c>
      <c r="BS98" s="143">
        <f t="shared" ca="1" si="72"/>
        <v>0</v>
      </c>
      <c r="BT98" s="143">
        <f t="shared" ca="1" si="72"/>
        <v>0</v>
      </c>
      <c r="BU98" s="143">
        <f t="shared" ca="1" si="72"/>
        <v>0</v>
      </c>
      <c r="BV98" s="143">
        <f t="shared" ca="1" si="72"/>
        <v>0</v>
      </c>
      <c r="BW98" s="143">
        <f t="shared" ca="1" si="72"/>
        <v>0</v>
      </c>
      <c r="BX98" s="143">
        <f t="shared" ca="1" si="72"/>
        <v>0</v>
      </c>
      <c r="BY98" s="143">
        <f t="shared" ca="1" si="72"/>
        <v>0</v>
      </c>
      <c r="BZ98" s="143">
        <f t="shared" ca="1" si="72"/>
        <v>0</v>
      </c>
      <c r="CA98" s="143">
        <f t="shared" ca="1" si="72"/>
        <v>0</v>
      </c>
      <c r="CB98" s="143">
        <f t="shared" ca="1" si="72"/>
        <v>0</v>
      </c>
      <c r="CC98" s="143">
        <f t="shared" ca="1" si="72"/>
        <v>0</v>
      </c>
      <c r="CD98" s="143">
        <f t="shared" ca="1" si="72"/>
        <v>0</v>
      </c>
      <c r="CE98" s="143">
        <f t="shared" ca="1" si="72"/>
        <v>0</v>
      </c>
      <c r="CF98" s="143">
        <f t="shared" ca="1" si="72"/>
        <v>0</v>
      </c>
    </row>
    <row r="99" spans="1:84" ht="15" customHeight="1">
      <c r="A99" s="48"/>
      <c r="B99" s="125" t="s">
        <v>706</v>
      </c>
      <c r="C99" s="126"/>
      <c r="D99" s="131"/>
      <c r="E99" s="150">
        <f t="shared" ref="E99:BP99" ca="1" si="73">IF(E94&gt;$C$100,0,1)</f>
        <v>0</v>
      </c>
      <c r="F99" s="150">
        <f t="shared" ca="1" si="73"/>
        <v>0</v>
      </c>
      <c r="G99" s="150">
        <f t="shared" ca="1" si="73"/>
        <v>0</v>
      </c>
      <c r="H99" s="150">
        <f t="shared" ca="1" si="73"/>
        <v>0</v>
      </c>
      <c r="I99" s="150">
        <f t="shared" ca="1" si="73"/>
        <v>0</v>
      </c>
      <c r="J99" s="150">
        <f t="shared" ca="1" si="73"/>
        <v>0</v>
      </c>
      <c r="K99" s="150">
        <f t="shared" ca="1" si="73"/>
        <v>0</v>
      </c>
      <c r="L99" s="150">
        <f t="shared" ca="1" si="73"/>
        <v>0</v>
      </c>
      <c r="M99" s="150">
        <f t="shared" ca="1" si="73"/>
        <v>0</v>
      </c>
      <c r="N99" s="150">
        <f t="shared" ca="1" si="73"/>
        <v>0</v>
      </c>
      <c r="O99" s="150">
        <f t="shared" ca="1" si="73"/>
        <v>0</v>
      </c>
      <c r="P99" s="150">
        <f t="shared" ca="1" si="73"/>
        <v>0</v>
      </c>
      <c r="Q99" s="150">
        <f t="shared" ca="1" si="73"/>
        <v>0</v>
      </c>
      <c r="R99" s="150">
        <f t="shared" ca="1" si="73"/>
        <v>0</v>
      </c>
      <c r="S99" s="150">
        <f t="shared" ca="1" si="73"/>
        <v>0</v>
      </c>
      <c r="T99" s="150">
        <f t="shared" ca="1" si="73"/>
        <v>0</v>
      </c>
      <c r="U99" s="150">
        <f t="shared" ca="1" si="73"/>
        <v>0</v>
      </c>
      <c r="V99" s="150">
        <f t="shared" ca="1" si="73"/>
        <v>0</v>
      </c>
      <c r="W99" s="150">
        <f t="shared" ca="1" si="73"/>
        <v>0</v>
      </c>
      <c r="X99" s="150">
        <f t="shared" ca="1" si="73"/>
        <v>0</v>
      </c>
      <c r="Y99" s="150">
        <f t="shared" ca="1" si="73"/>
        <v>0</v>
      </c>
      <c r="Z99" s="150">
        <f t="shared" ca="1" si="73"/>
        <v>0</v>
      </c>
      <c r="AA99" s="150">
        <f t="shared" ca="1" si="73"/>
        <v>0</v>
      </c>
      <c r="AB99" s="150">
        <f t="shared" ca="1" si="73"/>
        <v>0</v>
      </c>
      <c r="AC99" s="150">
        <f t="shared" ca="1" si="73"/>
        <v>0</v>
      </c>
      <c r="AD99" s="150">
        <f t="shared" ca="1" si="73"/>
        <v>0</v>
      </c>
      <c r="AE99" s="150">
        <f t="shared" ca="1" si="73"/>
        <v>0</v>
      </c>
      <c r="AF99" s="150">
        <f t="shared" ca="1" si="73"/>
        <v>0</v>
      </c>
      <c r="AG99" s="150">
        <f t="shared" ca="1" si="73"/>
        <v>0</v>
      </c>
      <c r="AH99" s="150">
        <f t="shared" ca="1" si="73"/>
        <v>0</v>
      </c>
      <c r="AI99" s="150">
        <f t="shared" ca="1" si="73"/>
        <v>0</v>
      </c>
      <c r="AJ99" s="150">
        <f t="shared" ca="1" si="73"/>
        <v>0</v>
      </c>
      <c r="AK99" s="150">
        <f t="shared" ca="1" si="73"/>
        <v>0</v>
      </c>
      <c r="AL99" s="150">
        <f t="shared" ca="1" si="73"/>
        <v>0</v>
      </c>
      <c r="AM99" s="150">
        <f t="shared" ca="1" si="73"/>
        <v>0</v>
      </c>
      <c r="AN99" s="150">
        <f t="shared" ca="1" si="73"/>
        <v>0</v>
      </c>
      <c r="AO99" s="150">
        <f t="shared" ca="1" si="73"/>
        <v>0</v>
      </c>
      <c r="AP99" s="150">
        <f t="shared" ca="1" si="73"/>
        <v>0</v>
      </c>
      <c r="AQ99" s="150">
        <f t="shared" ca="1" si="73"/>
        <v>0</v>
      </c>
      <c r="AR99" s="150">
        <f t="shared" ca="1" si="73"/>
        <v>0</v>
      </c>
      <c r="AS99" s="150">
        <f t="shared" ca="1" si="73"/>
        <v>0</v>
      </c>
      <c r="AT99" s="150">
        <f t="shared" ca="1" si="73"/>
        <v>0</v>
      </c>
      <c r="AU99" s="150">
        <f t="shared" ca="1" si="73"/>
        <v>0</v>
      </c>
      <c r="AV99" s="150">
        <f t="shared" ca="1" si="73"/>
        <v>0</v>
      </c>
      <c r="AW99" s="150">
        <f t="shared" ca="1" si="73"/>
        <v>0</v>
      </c>
      <c r="AX99" s="150">
        <f t="shared" ca="1" si="73"/>
        <v>0</v>
      </c>
      <c r="AY99" s="150">
        <f t="shared" ca="1" si="73"/>
        <v>0</v>
      </c>
      <c r="AZ99" s="150">
        <f t="shared" ca="1" si="73"/>
        <v>0</v>
      </c>
      <c r="BA99" s="150">
        <f t="shared" ca="1" si="73"/>
        <v>0</v>
      </c>
      <c r="BB99" s="150">
        <f t="shared" ca="1" si="73"/>
        <v>0</v>
      </c>
      <c r="BC99" s="150">
        <f t="shared" ca="1" si="73"/>
        <v>0</v>
      </c>
      <c r="BD99" s="150">
        <f t="shared" ca="1" si="73"/>
        <v>0</v>
      </c>
      <c r="BE99" s="150">
        <f t="shared" ca="1" si="73"/>
        <v>0</v>
      </c>
      <c r="BF99" s="150">
        <f t="shared" ca="1" si="73"/>
        <v>0</v>
      </c>
      <c r="BG99" s="150">
        <f t="shared" ca="1" si="73"/>
        <v>0</v>
      </c>
      <c r="BH99" s="150">
        <f t="shared" ca="1" si="73"/>
        <v>0</v>
      </c>
      <c r="BI99" s="150">
        <f t="shared" ca="1" si="73"/>
        <v>0</v>
      </c>
      <c r="BJ99" s="150">
        <f t="shared" ca="1" si="73"/>
        <v>0</v>
      </c>
      <c r="BK99" s="150">
        <f t="shared" ca="1" si="73"/>
        <v>0</v>
      </c>
      <c r="BL99" s="150">
        <f t="shared" ca="1" si="73"/>
        <v>0</v>
      </c>
      <c r="BM99" s="150">
        <f t="shared" ca="1" si="73"/>
        <v>0</v>
      </c>
      <c r="BN99" s="150">
        <f t="shared" ca="1" si="73"/>
        <v>0</v>
      </c>
      <c r="BO99" s="150">
        <f t="shared" ca="1" si="73"/>
        <v>0</v>
      </c>
      <c r="BP99" s="150">
        <f t="shared" ca="1" si="73"/>
        <v>0</v>
      </c>
      <c r="BQ99" s="150">
        <f t="shared" ref="BQ99:CF99" ca="1" si="74">IF(BQ94&gt;$C$100,0,1)</f>
        <v>0</v>
      </c>
      <c r="BR99" s="150">
        <f t="shared" ca="1" si="74"/>
        <v>0</v>
      </c>
      <c r="BS99" s="150">
        <f t="shared" ca="1" si="74"/>
        <v>0</v>
      </c>
      <c r="BT99" s="150">
        <f t="shared" ca="1" si="74"/>
        <v>0</v>
      </c>
      <c r="BU99" s="150">
        <f t="shared" ca="1" si="74"/>
        <v>0</v>
      </c>
      <c r="BV99" s="150">
        <f t="shared" ca="1" si="74"/>
        <v>0</v>
      </c>
      <c r="BW99" s="150">
        <f t="shared" ca="1" si="74"/>
        <v>0</v>
      </c>
      <c r="BX99" s="150">
        <f t="shared" ca="1" si="74"/>
        <v>0</v>
      </c>
      <c r="BY99" s="150">
        <f t="shared" ca="1" si="74"/>
        <v>0</v>
      </c>
      <c r="BZ99" s="150">
        <f t="shared" ca="1" si="74"/>
        <v>0</v>
      </c>
      <c r="CA99" s="150">
        <f t="shared" ca="1" si="74"/>
        <v>0</v>
      </c>
      <c r="CB99" s="150">
        <f t="shared" ca="1" si="74"/>
        <v>0</v>
      </c>
      <c r="CC99" s="150">
        <f t="shared" ca="1" si="74"/>
        <v>0</v>
      </c>
      <c r="CD99" s="150">
        <f t="shared" ca="1" si="74"/>
        <v>0</v>
      </c>
      <c r="CE99" s="150">
        <f t="shared" ca="1" si="74"/>
        <v>0</v>
      </c>
      <c r="CF99" s="150">
        <f t="shared" ca="1" si="74"/>
        <v>0</v>
      </c>
    </row>
    <row r="100" spans="1:84" s="38" customFormat="1" ht="15" customHeight="1">
      <c r="B100" s="125" t="s">
        <v>707</v>
      </c>
      <c r="C100" s="126">
        <f ca="1">INDEX($E$83:$CF$83,1,MATCH(MIN($E$86:$CF$86),$E$86:$CF$86,0))*(MIN($E$86:$CF$86)&lt;0)</f>
        <v>0</v>
      </c>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c r="AE100" s="37"/>
      <c r="AF100" s="37"/>
      <c r="AG100" s="37"/>
      <c r="AH100" s="37"/>
      <c r="AI100" s="37"/>
      <c r="AJ100" s="37"/>
      <c r="AK100" s="37"/>
      <c r="AL100" s="37"/>
      <c r="AM100" s="37"/>
      <c r="AN100" s="37"/>
      <c r="AO100" s="37"/>
      <c r="AP100" s="37"/>
      <c r="AQ100" s="37"/>
      <c r="AR100" s="37"/>
      <c r="AS100" s="37"/>
      <c r="AT100" s="37"/>
      <c r="AU100" s="37"/>
      <c r="AV100" s="37"/>
      <c r="AW100" s="37"/>
      <c r="AX100" s="37"/>
      <c r="AY100" s="37"/>
      <c r="AZ100" s="37"/>
      <c r="BA100" s="37"/>
      <c r="BB100" s="37"/>
      <c r="BC100" s="37"/>
      <c r="BD100" s="37"/>
      <c r="BE100" s="37"/>
      <c r="BF100" s="37"/>
      <c r="BG100" s="37"/>
      <c r="BH100" s="37"/>
      <c r="BI100" s="37"/>
      <c r="BJ100" s="37"/>
      <c r="BK100" s="37"/>
      <c r="BL100" s="37"/>
      <c r="BM100" s="37"/>
      <c r="BN100" s="37"/>
      <c r="BO100" s="37"/>
      <c r="BP100" s="37"/>
      <c r="BQ100" s="37"/>
      <c r="BR100" s="37"/>
      <c r="BS100" s="37"/>
      <c r="BT100" s="37"/>
      <c r="BU100" s="37"/>
      <c r="BV100" s="37"/>
      <c r="BW100" s="37"/>
      <c r="BX100" s="37"/>
      <c r="BY100" s="37"/>
      <c r="BZ100" s="37"/>
      <c r="CA100" s="37"/>
      <c r="CB100" s="37"/>
      <c r="CC100" s="37"/>
      <c r="CD100" s="37"/>
      <c r="CE100" s="37"/>
      <c r="CF100" s="37"/>
    </row>
    <row r="105" spans="1:84">
      <c r="B105" s="49" t="s">
        <v>708</v>
      </c>
    </row>
    <row r="106" spans="1:84" s="99" customFormat="1" ht="15"/>
    <row r="107" spans="1:84" s="99" customFormat="1" ht="15"/>
    <row r="108" spans="1:84" s="99" customFormat="1" ht="15"/>
    <row r="109" spans="1:84" s="99" customFormat="1" ht="15"/>
    <row r="110" spans="1:84" s="99" customFormat="1" ht="15"/>
    <row r="111" spans="1:84" s="99" customFormat="1" ht="15"/>
    <row r="112" spans="1:84" s="99" customFormat="1" ht="15"/>
    <row r="113" s="99" customFormat="1" ht="15"/>
    <row r="114" s="99" customFormat="1" ht="15"/>
    <row r="115" s="99" customFormat="1" ht="15"/>
    <row r="116" s="99" customFormat="1" ht="15"/>
    <row r="117" s="99" customFormat="1" ht="15"/>
    <row r="118" s="99" customFormat="1" ht="15"/>
    <row r="119" s="99" customFormat="1" ht="15"/>
    <row r="120" s="99" customFormat="1" ht="15"/>
    <row r="121" s="99" customFormat="1" ht="15"/>
    <row r="122" s="99" customFormat="1" ht="15"/>
    <row r="123" s="99" customFormat="1" ht="15"/>
    <row r="124" s="99" customFormat="1" ht="15"/>
    <row r="125" s="99" customFormat="1" ht="15"/>
    <row r="126" s="99" customFormat="1" ht="15"/>
    <row r="127" s="99" customFormat="1" ht="15"/>
    <row r="128" s="99" customFormat="1" ht="15"/>
    <row r="129" s="99" customFormat="1" ht="15"/>
    <row r="130" s="99" customFormat="1" ht="15"/>
    <row r="131" s="99" customFormat="1" ht="15"/>
    <row r="132" s="99" customFormat="1" ht="15"/>
    <row r="133" s="99" customFormat="1" ht="15"/>
    <row r="134" s="99" customFormat="1" ht="15"/>
    <row r="135" s="99" customFormat="1" ht="15"/>
    <row r="136" s="99" customFormat="1" ht="15"/>
    <row r="137" s="99" customFormat="1" ht="15"/>
    <row r="138" s="99" customFormat="1" ht="15"/>
    <row r="139" s="99" customFormat="1" ht="15"/>
    <row r="140" s="99" customFormat="1" ht="15"/>
    <row r="141" s="99" customFormat="1" ht="15"/>
    <row r="142" s="99" customFormat="1" ht="15"/>
    <row r="143" s="99" customFormat="1" ht="15"/>
    <row r="144" s="99" customFormat="1" ht="15"/>
    <row r="145" s="99" customFormat="1" ht="15"/>
    <row r="146" s="99" customFormat="1" ht="15"/>
    <row r="147" s="99" customFormat="1" ht="15"/>
    <row r="148" s="99" customFormat="1" ht="15"/>
    <row r="149" s="99" customFormat="1" ht="15"/>
    <row r="150" s="99" customFormat="1" ht="15"/>
    <row r="151" s="99" customFormat="1" ht="15"/>
    <row r="152" s="99" customFormat="1" ht="15"/>
    <row r="153" s="99" customFormat="1" ht="15"/>
    <row r="154" s="99" customFormat="1" ht="15"/>
    <row r="155" s="99" customFormat="1" ht="15"/>
    <row r="156" s="99" customFormat="1" ht="15"/>
    <row r="157" s="99" customFormat="1" ht="15"/>
    <row r="158" s="99" customFormat="1" ht="15"/>
    <row r="159" s="99" customFormat="1" ht="15"/>
    <row r="160" s="99" customFormat="1" ht="15"/>
    <row r="161" s="99" customFormat="1" ht="15"/>
    <row r="162" s="99" customFormat="1" ht="15"/>
    <row r="163" s="99" customFormat="1" ht="15"/>
    <row r="164" s="99" customFormat="1" ht="15"/>
    <row r="165" s="99" customFormat="1" ht="15"/>
    <row r="166" s="99" customFormat="1" ht="15"/>
    <row r="167" s="99" customFormat="1" ht="15"/>
    <row r="168" s="99" customFormat="1" ht="15"/>
    <row r="169" s="99" customFormat="1" ht="15"/>
    <row r="170" s="99" customFormat="1" ht="15"/>
    <row r="171" s="99" customFormat="1" ht="15"/>
    <row r="172" s="99" customFormat="1" ht="15"/>
    <row r="173" s="99" customFormat="1" ht="15"/>
    <row r="174" s="99" customFormat="1" ht="15"/>
    <row r="175" s="99" customFormat="1" ht="15"/>
    <row r="176" s="99" customFormat="1" ht="15"/>
    <row r="177" s="99" customFormat="1" ht="15"/>
    <row r="178" s="99" customFormat="1" ht="15"/>
    <row r="179" s="99" customFormat="1" ht="15"/>
    <row r="180" s="99" customFormat="1" ht="15"/>
    <row r="181" s="99" customFormat="1" ht="15"/>
  </sheetData>
  <sheetProtection formatColumns="0" formatRows="0"/>
  <mergeCells count="18">
    <mergeCell ref="L9:M9"/>
    <mergeCell ref="N9:O9"/>
    <mergeCell ref="P9:Q9"/>
    <mergeCell ref="B16:B17"/>
    <mergeCell ref="C16:C17"/>
    <mergeCell ref="D16:D17"/>
    <mergeCell ref="B9:B10"/>
    <mergeCell ref="C9:C10"/>
    <mergeCell ref="D9:E9"/>
    <mergeCell ref="F9:G9"/>
    <mergeCell ref="H9:I9"/>
    <mergeCell ref="J9:K9"/>
    <mergeCell ref="C7:L7"/>
    <mergeCell ref="C2:L2"/>
    <mergeCell ref="C3:L3"/>
    <mergeCell ref="C4:L4"/>
    <mergeCell ref="C5:L5"/>
    <mergeCell ref="C6:L6"/>
  </mergeCells>
  <conditionalFormatting sqref="D18:D26">
    <cfRule type="cellIs" dxfId="337" priority="46" stopIfTrue="1" operator="equal">
      <formula>0</formula>
    </cfRule>
  </conditionalFormatting>
  <conditionalFormatting sqref="E18:CF26">
    <cfRule type="cellIs" dxfId="336" priority="45" stopIfTrue="1" operator="equal">
      <formula>0</formula>
    </cfRule>
  </conditionalFormatting>
  <conditionalFormatting sqref="D31:D34">
    <cfRule type="cellIs" dxfId="335" priority="44" stopIfTrue="1" operator="equal">
      <formula>0</formula>
    </cfRule>
  </conditionalFormatting>
  <conditionalFormatting sqref="E31:CF34">
    <cfRule type="cellIs" dxfId="334" priority="43" stopIfTrue="1" operator="equal">
      <formula>0</formula>
    </cfRule>
  </conditionalFormatting>
  <conditionalFormatting sqref="D38:D42">
    <cfRule type="cellIs" dxfId="333" priority="42" stopIfTrue="1" operator="equal">
      <formula>0</formula>
    </cfRule>
  </conditionalFormatting>
  <conditionalFormatting sqref="E38:CF38 E40:CF40">
    <cfRule type="cellIs" dxfId="332" priority="41" stopIfTrue="1" operator="equal">
      <formula>0</formula>
    </cfRule>
  </conditionalFormatting>
  <conditionalFormatting sqref="D45:D49">
    <cfRule type="cellIs" dxfId="331" priority="40" stopIfTrue="1" operator="equal">
      <formula>0</formula>
    </cfRule>
  </conditionalFormatting>
  <conditionalFormatting sqref="E45:CF49">
    <cfRule type="cellIs" dxfId="330" priority="39" stopIfTrue="1" operator="equal">
      <formula>0</formula>
    </cfRule>
  </conditionalFormatting>
  <conditionalFormatting sqref="D52">
    <cfRule type="cellIs" dxfId="329" priority="38" stopIfTrue="1" operator="equal">
      <formula>0</formula>
    </cfRule>
  </conditionalFormatting>
  <conditionalFormatting sqref="E52:CF52">
    <cfRule type="cellIs" dxfId="328" priority="37" stopIfTrue="1" operator="equal">
      <formula>0</formula>
    </cfRule>
  </conditionalFormatting>
  <conditionalFormatting sqref="D54:D64">
    <cfRule type="cellIs" dxfId="327" priority="36" stopIfTrue="1" operator="equal">
      <formula>0</formula>
    </cfRule>
  </conditionalFormatting>
  <conditionalFormatting sqref="E63:CF63 E54:CF61">
    <cfRule type="cellIs" dxfId="326" priority="35" stopIfTrue="1" operator="equal">
      <formula>0</formula>
    </cfRule>
  </conditionalFormatting>
  <conditionalFormatting sqref="D37">
    <cfRule type="cellIs" dxfId="325" priority="34" stopIfTrue="1" operator="equal">
      <formula>0</formula>
    </cfRule>
  </conditionalFormatting>
  <conditionalFormatting sqref="E37:CF37">
    <cfRule type="cellIs" dxfId="324" priority="33" stopIfTrue="1" operator="equal">
      <formula>0</formula>
    </cfRule>
  </conditionalFormatting>
  <conditionalFormatting sqref="D44">
    <cfRule type="cellIs" dxfId="323" priority="32" stopIfTrue="1" operator="equal">
      <formula>0</formula>
    </cfRule>
  </conditionalFormatting>
  <conditionalFormatting sqref="E44:CF44">
    <cfRule type="cellIs" dxfId="322" priority="31" stopIfTrue="1" operator="equal">
      <formula>0</formula>
    </cfRule>
  </conditionalFormatting>
  <conditionalFormatting sqref="D11:D14">
    <cfRule type="cellIs" dxfId="321" priority="30" stopIfTrue="1" operator="equal">
      <formula>0</formula>
    </cfRule>
  </conditionalFormatting>
  <conditionalFormatting sqref="E11:E14">
    <cfRule type="cellIs" dxfId="320" priority="29" stopIfTrue="1" operator="equal">
      <formula>0</formula>
    </cfRule>
  </conditionalFormatting>
  <conditionalFormatting sqref="D98">
    <cfRule type="cellIs" dxfId="319" priority="13" stopIfTrue="1" operator="equal">
      <formula>0</formula>
    </cfRule>
  </conditionalFormatting>
  <conditionalFormatting sqref="D99">
    <cfRule type="cellIs" dxfId="318" priority="16" stopIfTrue="1" operator="equal">
      <formula>0</formula>
    </cfRule>
  </conditionalFormatting>
  <conditionalFormatting sqref="E84:CF89">
    <cfRule type="cellIs" dxfId="317" priority="28" stopIfTrue="1" operator="equal">
      <formula>0</formula>
    </cfRule>
  </conditionalFormatting>
  <conditionalFormatting sqref="E98:CF98">
    <cfRule type="cellIs" dxfId="316" priority="14" stopIfTrue="1" operator="equal">
      <formula>0</formula>
    </cfRule>
  </conditionalFormatting>
  <conditionalFormatting sqref="E91:CF91">
    <cfRule type="cellIs" dxfId="315" priority="27" stopIfTrue="1" operator="equal">
      <formula>0</formula>
    </cfRule>
  </conditionalFormatting>
  <conditionalFormatting sqref="D84:D91">
    <cfRule type="cellIs" dxfId="314" priority="26" stopIfTrue="1" operator="equal">
      <formula>0</formula>
    </cfRule>
  </conditionalFormatting>
  <conditionalFormatting sqref="E99:CF99">
    <cfRule type="cellIs" dxfId="313" priority="15" stopIfTrue="1" operator="equal">
      <formula>0</formula>
    </cfRule>
  </conditionalFormatting>
  <conditionalFormatting sqref="D92">
    <cfRule type="cellIs" dxfId="312" priority="25" stopIfTrue="1" operator="equal">
      <formula>0</formula>
    </cfRule>
  </conditionalFormatting>
  <conditionalFormatting sqref="E92:CF92">
    <cfRule type="cellIs" dxfId="311" priority="24" stopIfTrue="1" operator="equal">
      <formula>0</formula>
    </cfRule>
  </conditionalFormatting>
  <conditionalFormatting sqref="E64:CF64">
    <cfRule type="cellIs" dxfId="310" priority="23" stopIfTrue="1" operator="equal">
      <formula>0</formula>
    </cfRule>
  </conditionalFormatting>
  <conditionalFormatting sqref="E90:CF90">
    <cfRule type="cellIs" dxfId="309" priority="22" stopIfTrue="1" operator="equal">
      <formula>0</formula>
    </cfRule>
  </conditionalFormatting>
  <conditionalFormatting sqref="E62:CF62">
    <cfRule type="cellIs" dxfId="308" priority="21" stopIfTrue="1" operator="equal">
      <formula>0</formula>
    </cfRule>
  </conditionalFormatting>
  <conditionalFormatting sqref="D95">
    <cfRule type="cellIs" dxfId="307" priority="20" stopIfTrue="1" operator="equal">
      <formula>0</formula>
    </cfRule>
  </conditionalFormatting>
  <conditionalFormatting sqref="E95:CF95">
    <cfRule type="cellIs" dxfId="306" priority="19" stopIfTrue="1" operator="equal">
      <formula>0</formula>
    </cfRule>
  </conditionalFormatting>
  <conditionalFormatting sqref="D97">
    <cfRule type="cellIs" dxfId="305" priority="18" stopIfTrue="1" operator="equal">
      <formula>0</formula>
    </cfRule>
  </conditionalFormatting>
  <conditionalFormatting sqref="E97:CF97">
    <cfRule type="cellIs" dxfId="304" priority="17" stopIfTrue="1" operator="equal">
      <formula>0</formula>
    </cfRule>
  </conditionalFormatting>
  <conditionalFormatting sqref="E27:CF28">
    <cfRule type="cellIs" dxfId="303" priority="12" stopIfTrue="1" operator="equal">
      <formula>0</formula>
    </cfRule>
  </conditionalFormatting>
  <conditionalFormatting sqref="D27:D28">
    <cfRule type="cellIs" dxfId="302" priority="11" stopIfTrue="1" operator="equal">
      <formula>0</formula>
    </cfRule>
  </conditionalFormatting>
  <conditionalFormatting sqref="H11:H14 J11:J14 L11:L14 N11:N14 P11:P14 I11 K11 M11 O11 Q11">
    <cfRule type="cellIs" dxfId="301" priority="10" stopIfTrue="1" operator="equal">
      <formula>0</formula>
    </cfRule>
  </conditionalFormatting>
  <conditionalFormatting sqref="I12:I14 K12:K14 M12:M14 O12:O14 Q12:Q14">
    <cfRule type="cellIs" dxfId="300" priority="9" stopIfTrue="1" operator="equal">
      <formula>0</formula>
    </cfRule>
  </conditionalFormatting>
  <conditionalFormatting sqref="E65:CF65">
    <cfRule type="cellIs" dxfId="299" priority="8" stopIfTrue="1" operator="equal">
      <formula>0</formula>
    </cfRule>
  </conditionalFormatting>
  <conditionalFormatting sqref="D65:D66">
    <cfRule type="cellIs" dxfId="298" priority="7" stopIfTrue="1" operator="equal">
      <formula>0</formula>
    </cfRule>
  </conditionalFormatting>
  <conditionalFormatting sqref="E39:CF39">
    <cfRule type="cellIs" dxfId="297" priority="6" stopIfTrue="1" operator="equal">
      <formula>0</formula>
    </cfRule>
  </conditionalFormatting>
  <conditionalFormatting sqref="F41:CF41">
    <cfRule type="cellIs" dxfId="296" priority="5" stopIfTrue="1" operator="equal">
      <formula>0</formula>
    </cfRule>
  </conditionalFormatting>
  <conditionalFormatting sqref="E41">
    <cfRule type="cellIs" dxfId="295" priority="4" stopIfTrue="1" operator="equal">
      <formula>0</formula>
    </cfRule>
  </conditionalFormatting>
  <conditionalFormatting sqref="E42:CF42">
    <cfRule type="cellIs" dxfId="294" priority="3" stopIfTrue="1" operator="equal">
      <formula>0</formula>
    </cfRule>
  </conditionalFormatting>
  <conditionalFormatting sqref="F11:F14 G11">
    <cfRule type="cellIs" dxfId="293" priority="2" stopIfTrue="1" operator="equal">
      <formula>0</formula>
    </cfRule>
  </conditionalFormatting>
  <conditionalFormatting sqref="G12:G14">
    <cfRule type="cellIs" dxfId="292" priority="1" stopIfTrue="1" operator="equal">
      <formula>0</formula>
    </cfRule>
  </conditionalFormatting>
  <hyperlinks>
    <hyperlink ref="B3" location="'Расчет эффективности'!A1" display="Назад" xr:uid="{00000000-0004-0000-0500-000000000000}"/>
  </hyperlinks>
  <pageMargins left="0.70866141732283472" right="0.70866141732283472" top="0.74803149606299213" bottom="0.74803149606299213" header="0.31496062992125984" footer="0.31496062992125984"/>
  <pageSetup paperSize="9" scale="1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Лист20">
    <pageSetUpPr fitToPage="1"/>
  </sheetPr>
  <dimension ref="A1:CF181"/>
  <sheetViews>
    <sheetView workbookViewId="0"/>
    <sheetView workbookViewId="1"/>
  </sheetViews>
  <sheetFormatPr baseColWidth="10" defaultColWidth="7.83203125" defaultRowHeight="14" outlineLevelCol="1"/>
  <cols>
    <col min="1" max="1" width="3" style="15" customWidth="1"/>
    <col min="2" max="2" width="59.83203125" style="15" customWidth="1"/>
    <col min="3" max="3" width="11.33203125" style="27" customWidth="1"/>
    <col min="4" max="16" width="13.1640625" style="15" customWidth="1"/>
    <col min="17" max="84" width="13.1640625" style="15" customWidth="1" outlineLevel="1"/>
    <col min="85" max="16384" width="7.83203125" style="15"/>
  </cols>
  <sheetData>
    <row r="1" spans="1:84">
      <c r="A1" s="118" t="s">
        <v>308</v>
      </c>
    </row>
    <row r="2" spans="1:84" ht="18">
      <c r="A2" s="118" t="str">
        <f>ИД!A2</f>
        <v>3.1.21.12.14</v>
      </c>
      <c r="C2" s="842" t="s">
        <v>663</v>
      </c>
      <c r="D2" s="842"/>
      <c r="E2" s="842"/>
      <c r="F2" s="842"/>
      <c r="G2" s="842"/>
      <c r="H2" s="842"/>
      <c r="I2" s="842"/>
      <c r="J2" s="842"/>
      <c r="K2" s="842"/>
      <c r="L2" s="842"/>
    </row>
    <row r="3" spans="1:84" ht="18">
      <c r="C3" s="841" t="s">
        <v>709</v>
      </c>
      <c r="D3" s="841"/>
      <c r="E3" s="841"/>
      <c r="F3" s="841"/>
      <c r="G3" s="841"/>
      <c r="H3" s="841"/>
      <c r="I3" s="841"/>
      <c r="J3" s="841"/>
      <c r="K3" s="841"/>
      <c r="L3" s="841"/>
    </row>
    <row r="4" spans="1:84" ht="18">
      <c r="C4" s="841" t="str">
        <f>Согласование!$B$5</f>
        <v>OpenBox</v>
      </c>
      <c r="D4" s="841"/>
      <c r="E4" s="841"/>
      <c r="F4" s="841"/>
      <c r="G4" s="841"/>
      <c r="H4" s="841"/>
      <c r="I4" s="841"/>
      <c r="J4" s="841"/>
      <c r="K4" s="841"/>
      <c r="L4" s="841"/>
    </row>
    <row r="5" spans="1:84">
      <c r="C5" s="843" t="str">
        <f>"("&amp;Согласование!$B$7&amp;")"</f>
        <v>(U200005258)</v>
      </c>
      <c r="D5" s="843"/>
      <c r="E5" s="843"/>
      <c r="F5" s="843"/>
      <c r="G5" s="843"/>
      <c r="H5" s="843"/>
      <c r="I5" s="843"/>
      <c r="J5" s="843"/>
      <c r="K5" s="843"/>
      <c r="L5" s="843"/>
    </row>
    <row r="6" spans="1:84" ht="18">
      <c r="C6" s="841" t="s">
        <v>665</v>
      </c>
      <c r="D6" s="841"/>
      <c r="E6" s="841"/>
      <c r="F6" s="841"/>
      <c r="G6" s="841"/>
      <c r="H6" s="841"/>
      <c r="I6" s="841"/>
      <c r="J6" s="841"/>
      <c r="K6" s="841"/>
      <c r="L6" s="841"/>
    </row>
    <row r="7" spans="1:84" ht="18">
      <c r="C7" s="841" t="str">
        <f>Согласование!$B$9</f>
        <v>Цифровая экономика БРД</v>
      </c>
      <c r="D7" s="841"/>
      <c r="E7" s="841"/>
      <c r="F7" s="841"/>
      <c r="G7" s="841"/>
      <c r="H7" s="841"/>
      <c r="I7" s="841"/>
      <c r="J7" s="841"/>
      <c r="K7" s="841"/>
      <c r="L7" s="841"/>
    </row>
    <row r="10" spans="1:84" ht="40.5" customHeight="1">
      <c r="B10" s="133" t="s">
        <v>74</v>
      </c>
      <c r="C10" s="133" t="s">
        <v>666</v>
      </c>
      <c r="D10" s="119" t="s">
        <v>674</v>
      </c>
      <c r="E10" s="119" t="s">
        <v>675</v>
      </c>
    </row>
    <row r="11" spans="1:84">
      <c r="B11" s="121" t="s">
        <v>417</v>
      </c>
      <c r="C11" s="122" t="s">
        <v>140</v>
      </c>
      <c r="D11" s="123">
        <f ca="1">D60</f>
        <v>58837.17479021458</v>
      </c>
      <c r="E11" s="123">
        <f ca="1">D91</f>
        <v>58837.17479021458</v>
      </c>
    </row>
    <row r="12" spans="1:84">
      <c r="B12" s="125" t="s">
        <v>419</v>
      </c>
      <c r="C12" s="126" t="s">
        <v>676</v>
      </c>
      <c r="D12" s="127">
        <f ca="1">1+D11/D59</f>
        <v>13.414903387757882</v>
      </c>
      <c r="E12" s="127">
        <f ca="1">E11/D87+1</f>
        <v>13.414903387757882</v>
      </c>
      <c r="F12" s="18"/>
    </row>
    <row r="13" spans="1:84">
      <c r="B13" s="125" t="s">
        <v>425</v>
      </c>
      <c r="C13" s="126" t="s">
        <v>165</v>
      </c>
      <c r="D13" s="129">
        <f ca="1">IFERROR(MIRR(E54:P54,ИД!$H$98,ИД!$H$98),"")</f>
        <v>0.44348677854350083</v>
      </c>
      <c r="E13" s="129">
        <f ca="1">IFERROR(MIRR(E84:CF84,ИД!$H$98,ИД!$H$98),"")</f>
        <v>0.17808902853739994</v>
      </c>
    </row>
    <row r="14" spans="1:84">
      <c r="B14" s="125" t="s">
        <v>426</v>
      </c>
      <c r="C14" s="126" t="s">
        <v>178</v>
      </c>
      <c r="D14" s="131">
        <f ca="1">IF(D11&lt;0,"Не окупается",SUM(E64:P64))</f>
        <v>1.2930521467231881</v>
      </c>
      <c r="E14" s="131">
        <f ca="1">D92</f>
        <v>1.2930521467231881</v>
      </c>
    </row>
    <row r="16" spans="1:84" ht="15" customHeight="1">
      <c r="B16" s="846" t="s">
        <v>427</v>
      </c>
      <c r="C16" s="846" t="s">
        <v>428</v>
      </c>
      <c r="D16" s="848" t="s">
        <v>78</v>
      </c>
      <c r="E16" s="133">
        <v>1</v>
      </c>
      <c r="F16" s="133">
        <v>2</v>
      </c>
      <c r="G16" s="133">
        <v>3</v>
      </c>
      <c r="H16" s="133">
        <v>4</v>
      </c>
      <c r="I16" s="133">
        <v>5</v>
      </c>
      <c r="J16" s="133">
        <v>6</v>
      </c>
      <c r="K16" s="133">
        <v>7</v>
      </c>
      <c r="L16" s="133">
        <v>8</v>
      </c>
      <c r="M16" s="133">
        <v>9</v>
      </c>
      <c r="N16" s="133">
        <v>10</v>
      </c>
      <c r="O16" s="133">
        <v>11</v>
      </c>
      <c r="P16" s="133">
        <v>12</v>
      </c>
      <c r="Q16" s="133">
        <v>13</v>
      </c>
      <c r="R16" s="133">
        <v>14</v>
      </c>
      <c r="S16" s="133">
        <v>15</v>
      </c>
      <c r="T16" s="133">
        <v>16</v>
      </c>
      <c r="U16" s="133">
        <v>17</v>
      </c>
      <c r="V16" s="133">
        <v>18</v>
      </c>
      <c r="W16" s="133">
        <v>19</v>
      </c>
      <c r="X16" s="133">
        <v>20</v>
      </c>
      <c r="Y16" s="133">
        <v>21</v>
      </c>
      <c r="Z16" s="133">
        <v>22</v>
      </c>
      <c r="AA16" s="133">
        <v>23</v>
      </c>
      <c r="AB16" s="133">
        <v>24</v>
      </c>
      <c r="AC16" s="133">
        <v>25</v>
      </c>
      <c r="AD16" s="133">
        <v>26</v>
      </c>
      <c r="AE16" s="133">
        <v>27</v>
      </c>
      <c r="AF16" s="133">
        <v>28</v>
      </c>
      <c r="AG16" s="133">
        <v>29</v>
      </c>
      <c r="AH16" s="133">
        <v>30</v>
      </c>
      <c r="AI16" s="133">
        <v>31</v>
      </c>
      <c r="AJ16" s="133">
        <v>32</v>
      </c>
      <c r="AK16" s="133">
        <v>33</v>
      </c>
      <c r="AL16" s="133">
        <v>34</v>
      </c>
      <c r="AM16" s="133">
        <v>35</v>
      </c>
      <c r="AN16" s="133">
        <v>36</v>
      </c>
      <c r="AO16" s="133">
        <v>37</v>
      </c>
      <c r="AP16" s="133">
        <v>38</v>
      </c>
      <c r="AQ16" s="133">
        <v>39</v>
      </c>
      <c r="AR16" s="133">
        <v>40</v>
      </c>
      <c r="AS16" s="133">
        <v>41</v>
      </c>
      <c r="AT16" s="133">
        <v>42</v>
      </c>
      <c r="AU16" s="133">
        <v>43</v>
      </c>
      <c r="AV16" s="133">
        <v>44</v>
      </c>
      <c r="AW16" s="133">
        <v>45</v>
      </c>
      <c r="AX16" s="133">
        <v>46</v>
      </c>
      <c r="AY16" s="133">
        <v>47</v>
      </c>
      <c r="AZ16" s="133">
        <v>48</v>
      </c>
      <c r="BA16" s="133">
        <v>49</v>
      </c>
      <c r="BB16" s="133">
        <v>50</v>
      </c>
      <c r="BC16" s="133">
        <v>51</v>
      </c>
      <c r="BD16" s="133">
        <v>52</v>
      </c>
      <c r="BE16" s="133">
        <v>53</v>
      </c>
      <c r="BF16" s="133">
        <v>54</v>
      </c>
      <c r="BG16" s="133">
        <v>55</v>
      </c>
      <c r="BH16" s="133">
        <v>56</v>
      </c>
      <c r="BI16" s="133">
        <v>57</v>
      </c>
      <c r="BJ16" s="133">
        <v>58</v>
      </c>
      <c r="BK16" s="133">
        <v>59</v>
      </c>
      <c r="BL16" s="133">
        <v>60</v>
      </c>
      <c r="BM16" s="133">
        <v>61</v>
      </c>
      <c r="BN16" s="133">
        <v>62</v>
      </c>
      <c r="BO16" s="133">
        <v>63</v>
      </c>
      <c r="BP16" s="133">
        <v>64</v>
      </c>
      <c r="BQ16" s="133">
        <v>65</v>
      </c>
      <c r="BR16" s="133">
        <v>66</v>
      </c>
      <c r="BS16" s="133">
        <v>67</v>
      </c>
      <c r="BT16" s="133">
        <v>68</v>
      </c>
      <c r="BU16" s="133">
        <v>69</v>
      </c>
      <c r="BV16" s="133">
        <v>70</v>
      </c>
      <c r="BW16" s="133">
        <v>71</v>
      </c>
      <c r="BX16" s="133">
        <v>72</v>
      </c>
      <c r="BY16" s="133">
        <v>73</v>
      </c>
      <c r="BZ16" s="133">
        <v>74</v>
      </c>
      <c r="CA16" s="133">
        <v>75</v>
      </c>
      <c r="CB16" s="133">
        <v>76</v>
      </c>
      <c r="CC16" s="133">
        <v>77</v>
      </c>
      <c r="CD16" s="133">
        <v>78</v>
      </c>
      <c r="CE16" s="133">
        <v>79</v>
      </c>
      <c r="CF16" s="133">
        <v>80</v>
      </c>
    </row>
    <row r="17" spans="1:84">
      <c r="B17" s="847"/>
      <c r="C17" s="847"/>
      <c r="D17" s="849"/>
      <c r="E17" s="133">
        <f>ИД!I1</f>
        <v>2020</v>
      </c>
      <c r="F17" s="133">
        <f>E17+1</f>
        <v>2021</v>
      </c>
      <c r="G17" s="133">
        <f t="shared" ref="G17:BR17" si="0">F17+1</f>
        <v>2022</v>
      </c>
      <c r="H17" s="133">
        <f t="shared" si="0"/>
        <v>2023</v>
      </c>
      <c r="I17" s="133">
        <f t="shared" si="0"/>
        <v>2024</v>
      </c>
      <c r="J17" s="133">
        <f t="shared" si="0"/>
        <v>2025</v>
      </c>
      <c r="K17" s="133">
        <f t="shared" si="0"/>
        <v>2026</v>
      </c>
      <c r="L17" s="133">
        <f t="shared" si="0"/>
        <v>2027</v>
      </c>
      <c r="M17" s="133">
        <f t="shared" si="0"/>
        <v>2028</v>
      </c>
      <c r="N17" s="133">
        <f t="shared" si="0"/>
        <v>2029</v>
      </c>
      <c r="O17" s="133">
        <f t="shared" si="0"/>
        <v>2030</v>
      </c>
      <c r="P17" s="133">
        <f t="shared" si="0"/>
        <v>2031</v>
      </c>
      <c r="Q17" s="133">
        <f t="shared" si="0"/>
        <v>2032</v>
      </c>
      <c r="R17" s="133">
        <f t="shared" si="0"/>
        <v>2033</v>
      </c>
      <c r="S17" s="133">
        <f t="shared" si="0"/>
        <v>2034</v>
      </c>
      <c r="T17" s="133">
        <f t="shared" si="0"/>
        <v>2035</v>
      </c>
      <c r="U17" s="133">
        <f t="shared" si="0"/>
        <v>2036</v>
      </c>
      <c r="V17" s="133">
        <f t="shared" si="0"/>
        <v>2037</v>
      </c>
      <c r="W17" s="133">
        <f t="shared" si="0"/>
        <v>2038</v>
      </c>
      <c r="X17" s="133">
        <f t="shared" si="0"/>
        <v>2039</v>
      </c>
      <c r="Y17" s="133">
        <f t="shared" si="0"/>
        <v>2040</v>
      </c>
      <c r="Z17" s="133">
        <f t="shared" si="0"/>
        <v>2041</v>
      </c>
      <c r="AA17" s="133">
        <f t="shared" si="0"/>
        <v>2042</v>
      </c>
      <c r="AB17" s="133">
        <f t="shared" si="0"/>
        <v>2043</v>
      </c>
      <c r="AC17" s="133">
        <f t="shared" si="0"/>
        <v>2044</v>
      </c>
      <c r="AD17" s="133">
        <f t="shared" si="0"/>
        <v>2045</v>
      </c>
      <c r="AE17" s="133">
        <f t="shared" si="0"/>
        <v>2046</v>
      </c>
      <c r="AF17" s="133">
        <f t="shared" si="0"/>
        <v>2047</v>
      </c>
      <c r="AG17" s="133">
        <f t="shared" si="0"/>
        <v>2048</v>
      </c>
      <c r="AH17" s="133">
        <f t="shared" si="0"/>
        <v>2049</v>
      </c>
      <c r="AI17" s="133">
        <f t="shared" si="0"/>
        <v>2050</v>
      </c>
      <c r="AJ17" s="133">
        <f t="shared" si="0"/>
        <v>2051</v>
      </c>
      <c r="AK17" s="133">
        <f t="shared" si="0"/>
        <v>2052</v>
      </c>
      <c r="AL17" s="133">
        <f t="shared" si="0"/>
        <v>2053</v>
      </c>
      <c r="AM17" s="133">
        <f t="shared" si="0"/>
        <v>2054</v>
      </c>
      <c r="AN17" s="133">
        <f t="shared" si="0"/>
        <v>2055</v>
      </c>
      <c r="AO17" s="133">
        <f t="shared" si="0"/>
        <v>2056</v>
      </c>
      <c r="AP17" s="133">
        <f t="shared" si="0"/>
        <v>2057</v>
      </c>
      <c r="AQ17" s="133">
        <f t="shared" si="0"/>
        <v>2058</v>
      </c>
      <c r="AR17" s="133">
        <f t="shared" si="0"/>
        <v>2059</v>
      </c>
      <c r="AS17" s="133">
        <f t="shared" si="0"/>
        <v>2060</v>
      </c>
      <c r="AT17" s="133">
        <f t="shared" si="0"/>
        <v>2061</v>
      </c>
      <c r="AU17" s="133">
        <f t="shared" si="0"/>
        <v>2062</v>
      </c>
      <c r="AV17" s="133">
        <f t="shared" si="0"/>
        <v>2063</v>
      </c>
      <c r="AW17" s="133">
        <f t="shared" si="0"/>
        <v>2064</v>
      </c>
      <c r="AX17" s="133">
        <f t="shared" si="0"/>
        <v>2065</v>
      </c>
      <c r="AY17" s="133">
        <f t="shared" si="0"/>
        <v>2066</v>
      </c>
      <c r="AZ17" s="133">
        <f t="shared" si="0"/>
        <v>2067</v>
      </c>
      <c r="BA17" s="133">
        <f t="shared" si="0"/>
        <v>2068</v>
      </c>
      <c r="BB17" s="133">
        <f t="shared" si="0"/>
        <v>2069</v>
      </c>
      <c r="BC17" s="133">
        <f t="shared" si="0"/>
        <v>2070</v>
      </c>
      <c r="BD17" s="133">
        <f t="shared" si="0"/>
        <v>2071</v>
      </c>
      <c r="BE17" s="133">
        <f t="shared" si="0"/>
        <v>2072</v>
      </c>
      <c r="BF17" s="133">
        <f t="shared" si="0"/>
        <v>2073</v>
      </c>
      <c r="BG17" s="133">
        <f t="shared" si="0"/>
        <v>2074</v>
      </c>
      <c r="BH17" s="133">
        <f t="shared" si="0"/>
        <v>2075</v>
      </c>
      <c r="BI17" s="133">
        <f t="shared" si="0"/>
        <v>2076</v>
      </c>
      <c r="BJ17" s="133">
        <f t="shared" si="0"/>
        <v>2077</v>
      </c>
      <c r="BK17" s="133">
        <f t="shared" si="0"/>
        <v>2078</v>
      </c>
      <c r="BL17" s="133">
        <f t="shared" si="0"/>
        <v>2079</v>
      </c>
      <c r="BM17" s="133">
        <f t="shared" si="0"/>
        <v>2080</v>
      </c>
      <c r="BN17" s="133">
        <f t="shared" si="0"/>
        <v>2081</v>
      </c>
      <c r="BO17" s="133">
        <f t="shared" si="0"/>
        <v>2082</v>
      </c>
      <c r="BP17" s="133">
        <f t="shared" si="0"/>
        <v>2083</v>
      </c>
      <c r="BQ17" s="133">
        <f t="shared" si="0"/>
        <v>2084</v>
      </c>
      <c r="BR17" s="133">
        <f t="shared" si="0"/>
        <v>2085</v>
      </c>
      <c r="BS17" s="133">
        <f t="shared" ref="BS17:CF17" si="1">BR17+1</f>
        <v>2086</v>
      </c>
      <c r="BT17" s="133">
        <f t="shared" si="1"/>
        <v>2087</v>
      </c>
      <c r="BU17" s="133">
        <f t="shared" si="1"/>
        <v>2088</v>
      </c>
      <c r="BV17" s="133">
        <f t="shared" si="1"/>
        <v>2089</v>
      </c>
      <c r="BW17" s="133">
        <f t="shared" si="1"/>
        <v>2090</v>
      </c>
      <c r="BX17" s="133">
        <f t="shared" si="1"/>
        <v>2091</v>
      </c>
      <c r="BY17" s="133">
        <f t="shared" si="1"/>
        <v>2092</v>
      </c>
      <c r="BZ17" s="133">
        <f t="shared" si="1"/>
        <v>2093</v>
      </c>
      <c r="CA17" s="133">
        <f t="shared" si="1"/>
        <v>2094</v>
      </c>
      <c r="CB17" s="133">
        <f t="shared" si="1"/>
        <v>2095</v>
      </c>
      <c r="CC17" s="133">
        <f t="shared" si="1"/>
        <v>2096</v>
      </c>
      <c r="CD17" s="133">
        <f t="shared" si="1"/>
        <v>2097</v>
      </c>
      <c r="CE17" s="133">
        <f t="shared" si="1"/>
        <v>2098</v>
      </c>
      <c r="CF17" s="133">
        <f t="shared" si="1"/>
        <v>2099</v>
      </c>
    </row>
    <row r="18" spans="1:84" ht="17.25" customHeight="1">
      <c r="A18" s="48">
        <f>ИД!F163</f>
        <v>0</v>
      </c>
      <c r="B18" s="134" t="str">
        <f>ИД!D126</f>
        <v xml:space="preserve">Сокращение расходов на оплату труда </v>
      </c>
      <c r="C18" s="122" t="str">
        <f>ИД!G126</f>
        <v>тыс.руб.</v>
      </c>
      <c r="D18" s="123">
        <f t="shared" ref="D18:D28" si="2">SUM(E18:CF18)</f>
        <v>0</v>
      </c>
      <c r="E18" s="135">
        <f>ИД!I163</f>
        <v>0</v>
      </c>
      <c r="F18" s="135">
        <f>ИД!J163</f>
        <v>0</v>
      </c>
      <c r="G18" s="135">
        <f>ИД!K163</f>
        <v>0</v>
      </c>
      <c r="H18" s="135">
        <f>ИД!L163</f>
        <v>0</v>
      </c>
      <c r="I18" s="135">
        <f>ИД!M163</f>
        <v>0</v>
      </c>
      <c r="J18" s="135">
        <f>ИД!N163</f>
        <v>0</v>
      </c>
      <c r="K18" s="135">
        <f>ИД!O163</f>
        <v>0</v>
      </c>
      <c r="L18" s="135">
        <f>ИД!P163</f>
        <v>0</v>
      </c>
      <c r="M18" s="135">
        <f>ИД!Q163</f>
        <v>0</v>
      </c>
      <c r="N18" s="135">
        <f>ИД!R163</f>
        <v>0</v>
      </c>
      <c r="O18" s="135">
        <f>ИД!S163</f>
        <v>0</v>
      </c>
      <c r="P18" s="135">
        <f>ИД!T163</f>
        <v>0</v>
      </c>
      <c r="Q18" s="135">
        <f>ИД!U163</f>
        <v>0</v>
      </c>
      <c r="R18" s="135">
        <f>ИД!V163</f>
        <v>0</v>
      </c>
      <c r="S18" s="135">
        <f>ИД!W163</f>
        <v>0</v>
      </c>
      <c r="T18" s="135">
        <f>ИД!X163</f>
        <v>0</v>
      </c>
      <c r="U18" s="135">
        <f>ИД!Y163</f>
        <v>0</v>
      </c>
      <c r="V18" s="135">
        <f>ИД!Z163</f>
        <v>0</v>
      </c>
      <c r="W18" s="135">
        <f>ИД!AA163</f>
        <v>0</v>
      </c>
      <c r="X18" s="135">
        <f>ИД!AB163</f>
        <v>0</v>
      </c>
      <c r="Y18" s="135">
        <f>ИД!AC163</f>
        <v>0</v>
      </c>
      <c r="Z18" s="135">
        <f>ИД!AD163</f>
        <v>0</v>
      </c>
      <c r="AA18" s="135">
        <f>ИД!AE163</f>
        <v>0</v>
      </c>
      <c r="AB18" s="135">
        <f>ИД!AF163</f>
        <v>0</v>
      </c>
      <c r="AC18" s="135">
        <f>ИД!AG163</f>
        <v>0</v>
      </c>
      <c r="AD18" s="135">
        <f>ИД!AH163</f>
        <v>0</v>
      </c>
      <c r="AE18" s="135">
        <f>ИД!AI163</f>
        <v>0</v>
      </c>
      <c r="AF18" s="135">
        <f>ИД!AJ163</f>
        <v>0</v>
      </c>
      <c r="AG18" s="135">
        <f>ИД!AK163</f>
        <v>0</v>
      </c>
      <c r="AH18" s="135">
        <f>ИД!AL163</f>
        <v>0</v>
      </c>
      <c r="AI18" s="135">
        <f>ИД!AM163</f>
        <v>0</v>
      </c>
      <c r="AJ18" s="135">
        <f>ИД!AN163</f>
        <v>0</v>
      </c>
      <c r="AK18" s="135">
        <f>ИД!AO163</f>
        <v>0</v>
      </c>
      <c r="AL18" s="135">
        <f>ИД!AP163</f>
        <v>0</v>
      </c>
      <c r="AM18" s="135">
        <f>ИД!AQ163</f>
        <v>0</v>
      </c>
      <c r="AN18" s="135">
        <f>ИД!AR163</f>
        <v>0</v>
      </c>
      <c r="AO18" s="135">
        <f>ИД!AS163</f>
        <v>0</v>
      </c>
      <c r="AP18" s="135">
        <f>ИД!AT163</f>
        <v>0</v>
      </c>
      <c r="AQ18" s="135">
        <f>ИД!AU163</f>
        <v>0</v>
      </c>
      <c r="AR18" s="135">
        <f>ИД!AV163</f>
        <v>0</v>
      </c>
      <c r="AS18" s="135">
        <f>ИД!AW163</f>
        <v>0</v>
      </c>
      <c r="AT18" s="135">
        <f>ИД!AX163</f>
        <v>0</v>
      </c>
      <c r="AU18" s="135">
        <f>ИД!AY163</f>
        <v>0</v>
      </c>
      <c r="AV18" s="135">
        <f>ИД!AZ163</f>
        <v>0</v>
      </c>
      <c r="AW18" s="135">
        <f>ИД!BA163</f>
        <v>0</v>
      </c>
      <c r="AX18" s="135">
        <f>ИД!BB163</f>
        <v>0</v>
      </c>
      <c r="AY18" s="135">
        <f>ИД!BC163</f>
        <v>0</v>
      </c>
      <c r="AZ18" s="135">
        <f>ИД!BD163</f>
        <v>0</v>
      </c>
      <c r="BA18" s="135">
        <f>ИД!BE163</f>
        <v>0</v>
      </c>
      <c r="BB18" s="135">
        <f>ИД!BF163</f>
        <v>0</v>
      </c>
      <c r="BC18" s="135">
        <f>ИД!BG163</f>
        <v>0</v>
      </c>
      <c r="BD18" s="135">
        <f>ИД!BH163</f>
        <v>0</v>
      </c>
      <c r="BE18" s="135">
        <f>ИД!BI163</f>
        <v>0</v>
      </c>
      <c r="BF18" s="135">
        <f>ИД!BJ163</f>
        <v>0</v>
      </c>
      <c r="BG18" s="135">
        <f>ИД!BK163</f>
        <v>0</v>
      </c>
      <c r="BH18" s="135">
        <f>ИД!BL163</f>
        <v>0</v>
      </c>
      <c r="BI18" s="135">
        <f>ИД!BM163</f>
        <v>0</v>
      </c>
      <c r="BJ18" s="135">
        <f>ИД!BN163</f>
        <v>0</v>
      </c>
      <c r="BK18" s="135">
        <f>ИД!BO163</f>
        <v>0</v>
      </c>
      <c r="BL18" s="135">
        <f>ИД!BP163</f>
        <v>0</v>
      </c>
      <c r="BM18" s="135">
        <f>ИД!BQ163</f>
        <v>0</v>
      </c>
      <c r="BN18" s="135">
        <f>ИД!BR163</f>
        <v>0</v>
      </c>
      <c r="BO18" s="135">
        <f>ИД!BS163</f>
        <v>0</v>
      </c>
      <c r="BP18" s="135">
        <f>ИД!BT163</f>
        <v>0</v>
      </c>
      <c r="BQ18" s="135">
        <f>ИД!BU163</f>
        <v>0</v>
      </c>
      <c r="BR18" s="135">
        <f>ИД!BV163</f>
        <v>0</v>
      </c>
      <c r="BS18" s="135">
        <f>ИД!BW163</f>
        <v>0</v>
      </c>
      <c r="BT18" s="135">
        <f>ИД!BX163</f>
        <v>0</v>
      </c>
      <c r="BU18" s="135">
        <f>ИД!BY163</f>
        <v>0</v>
      </c>
      <c r="BV18" s="135">
        <f>ИД!BZ163</f>
        <v>0</v>
      </c>
      <c r="BW18" s="135">
        <f>ИД!CA163</f>
        <v>0</v>
      </c>
      <c r="BX18" s="135">
        <f>ИД!CB163</f>
        <v>0</v>
      </c>
      <c r="BY18" s="135">
        <f>ИД!CC163</f>
        <v>0</v>
      </c>
      <c r="BZ18" s="135">
        <f>ИД!CD163</f>
        <v>0</v>
      </c>
      <c r="CA18" s="135">
        <f>ИД!CE163</f>
        <v>0</v>
      </c>
      <c r="CB18" s="135">
        <f>ИД!CF163</f>
        <v>0</v>
      </c>
      <c r="CC18" s="135">
        <f>ИД!CG163</f>
        <v>0</v>
      </c>
      <c r="CD18" s="135">
        <f>ИД!CH163</f>
        <v>0</v>
      </c>
      <c r="CE18" s="135">
        <f>ИД!CI163</f>
        <v>0</v>
      </c>
      <c r="CF18" s="135">
        <f>ИД!CJ163</f>
        <v>0</v>
      </c>
    </row>
    <row r="19" spans="1:84" ht="15" customHeight="1">
      <c r="A19" s="48">
        <f>ИД!F166</f>
        <v>0</v>
      </c>
      <c r="B19" s="134" t="str">
        <f>ИД!D127</f>
        <v>Сокращение CAPEX</v>
      </c>
      <c r="C19" s="126" t="str">
        <f>ИД!G127</f>
        <v>тыс.руб.</v>
      </c>
      <c r="D19" s="136">
        <f t="shared" si="2"/>
        <v>0</v>
      </c>
      <c r="E19" s="135">
        <f>ИД!I166</f>
        <v>0</v>
      </c>
      <c r="F19" s="135">
        <f>ИД!J166</f>
        <v>0</v>
      </c>
      <c r="G19" s="135">
        <f>ИД!K166</f>
        <v>0</v>
      </c>
      <c r="H19" s="135">
        <f>ИД!L166</f>
        <v>0</v>
      </c>
      <c r="I19" s="135">
        <f>ИД!M166</f>
        <v>0</v>
      </c>
      <c r="J19" s="135">
        <f>ИД!N166</f>
        <v>0</v>
      </c>
      <c r="K19" s="135">
        <f>ИД!O166</f>
        <v>0</v>
      </c>
      <c r="L19" s="135">
        <f>ИД!P166</f>
        <v>0</v>
      </c>
      <c r="M19" s="135">
        <f>ИД!Q166</f>
        <v>0</v>
      </c>
      <c r="N19" s="135">
        <f>ИД!R166</f>
        <v>0</v>
      </c>
      <c r="O19" s="135">
        <f>ИД!S166</f>
        <v>0</v>
      </c>
      <c r="P19" s="135">
        <f>ИД!T166</f>
        <v>0</v>
      </c>
      <c r="Q19" s="135">
        <f>ИД!U166</f>
        <v>0</v>
      </c>
      <c r="R19" s="135">
        <f>ИД!V166</f>
        <v>0</v>
      </c>
      <c r="S19" s="135">
        <f>ИД!W166</f>
        <v>0</v>
      </c>
      <c r="T19" s="135">
        <f>ИД!X166</f>
        <v>0</v>
      </c>
      <c r="U19" s="135">
        <f>ИД!Y166</f>
        <v>0</v>
      </c>
      <c r="V19" s="135">
        <f>ИД!Z166</f>
        <v>0</v>
      </c>
      <c r="W19" s="135">
        <f>ИД!AA166</f>
        <v>0</v>
      </c>
      <c r="X19" s="135">
        <f>ИД!AB166</f>
        <v>0</v>
      </c>
      <c r="Y19" s="135">
        <f>ИД!AC166</f>
        <v>0</v>
      </c>
      <c r="Z19" s="135">
        <f>ИД!AD166</f>
        <v>0</v>
      </c>
      <c r="AA19" s="135">
        <f>ИД!AE166</f>
        <v>0</v>
      </c>
      <c r="AB19" s="135">
        <f>ИД!AF166</f>
        <v>0</v>
      </c>
      <c r="AC19" s="135">
        <f>ИД!AG166</f>
        <v>0</v>
      </c>
      <c r="AD19" s="135">
        <f>ИД!AH166</f>
        <v>0</v>
      </c>
      <c r="AE19" s="135">
        <f>ИД!AI166</f>
        <v>0</v>
      </c>
      <c r="AF19" s="135">
        <f>ИД!AJ166</f>
        <v>0</v>
      </c>
      <c r="AG19" s="135">
        <f>ИД!AK166</f>
        <v>0</v>
      </c>
      <c r="AH19" s="135">
        <f>ИД!AL166</f>
        <v>0</v>
      </c>
      <c r="AI19" s="135">
        <f>ИД!AM166</f>
        <v>0</v>
      </c>
      <c r="AJ19" s="135">
        <f>ИД!AN166</f>
        <v>0</v>
      </c>
      <c r="AK19" s="135">
        <f>ИД!AO166</f>
        <v>0</v>
      </c>
      <c r="AL19" s="135">
        <f>ИД!AP166</f>
        <v>0</v>
      </c>
      <c r="AM19" s="135">
        <f>ИД!AQ166</f>
        <v>0</v>
      </c>
      <c r="AN19" s="135">
        <f>ИД!AR166</f>
        <v>0</v>
      </c>
      <c r="AO19" s="135">
        <f>ИД!AS166</f>
        <v>0</v>
      </c>
      <c r="AP19" s="135">
        <f>ИД!AT166</f>
        <v>0</v>
      </c>
      <c r="AQ19" s="135">
        <f>ИД!AU166</f>
        <v>0</v>
      </c>
      <c r="AR19" s="135">
        <f>ИД!AV166</f>
        <v>0</v>
      </c>
      <c r="AS19" s="135">
        <f>ИД!AW166</f>
        <v>0</v>
      </c>
      <c r="AT19" s="135">
        <f>ИД!AX166</f>
        <v>0</v>
      </c>
      <c r="AU19" s="135">
        <f>ИД!AY166</f>
        <v>0</v>
      </c>
      <c r="AV19" s="135">
        <f>ИД!AZ166</f>
        <v>0</v>
      </c>
      <c r="AW19" s="135">
        <f>ИД!BA166</f>
        <v>0</v>
      </c>
      <c r="AX19" s="135">
        <f>ИД!BB166</f>
        <v>0</v>
      </c>
      <c r="AY19" s="135">
        <f>ИД!BC166</f>
        <v>0</v>
      </c>
      <c r="AZ19" s="135">
        <f>ИД!BD166</f>
        <v>0</v>
      </c>
      <c r="BA19" s="135">
        <f>ИД!BE166</f>
        <v>0</v>
      </c>
      <c r="BB19" s="135">
        <f>ИД!BF166</f>
        <v>0</v>
      </c>
      <c r="BC19" s="135">
        <f>ИД!BG166</f>
        <v>0</v>
      </c>
      <c r="BD19" s="135">
        <f>ИД!BH166</f>
        <v>0</v>
      </c>
      <c r="BE19" s="135">
        <f>ИД!BI166</f>
        <v>0</v>
      </c>
      <c r="BF19" s="135">
        <f>ИД!BJ166</f>
        <v>0</v>
      </c>
      <c r="BG19" s="135">
        <f>ИД!BK166</f>
        <v>0</v>
      </c>
      <c r="BH19" s="135">
        <f>ИД!BL166</f>
        <v>0</v>
      </c>
      <c r="BI19" s="135">
        <f>ИД!BM166</f>
        <v>0</v>
      </c>
      <c r="BJ19" s="135">
        <f>ИД!BN166</f>
        <v>0</v>
      </c>
      <c r="BK19" s="135">
        <f>ИД!BO166</f>
        <v>0</v>
      </c>
      <c r="BL19" s="135">
        <f>ИД!BP166</f>
        <v>0</v>
      </c>
      <c r="BM19" s="135">
        <f>ИД!BQ166</f>
        <v>0</v>
      </c>
      <c r="BN19" s="135">
        <f>ИД!BR166</f>
        <v>0</v>
      </c>
      <c r="BO19" s="135">
        <f>ИД!BS166</f>
        <v>0</v>
      </c>
      <c r="BP19" s="135">
        <f>ИД!BT166</f>
        <v>0</v>
      </c>
      <c r="BQ19" s="135">
        <f>ИД!BU166</f>
        <v>0</v>
      </c>
      <c r="BR19" s="135">
        <f>ИД!BV166</f>
        <v>0</v>
      </c>
      <c r="BS19" s="135">
        <f>ИД!BW166</f>
        <v>0</v>
      </c>
      <c r="BT19" s="135">
        <f>ИД!BX166</f>
        <v>0</v>
      </c>
      <c r="BU19" s="135">
        <f>ИД!BY166</f>
        <v>0</v>
      </c>
      <c r="BV19" s="135">
        <f>ИД!BZ166</f>
        <v>0</v>
      </c>
      <c r="BW19" s="135">
        <f>ИД!CA166</f>
        <v>0</v>
      </c>
      <c r="BX19" s="135">
        <f>ИД!CB166</f>
        <v>0</v>
      </c>
      <c r="BY19" s="135">
        <f>ИД!CC166</f>
        <v>0</v>
      </c>
      <c r="BZ19" s="135">
        <f>ИД!CD166</f>
        <v>0</v>
      </c>
      <c r="CA19" s="135">
        <f>ИД!CE166</f>
        <v>0</v>
      </c>
      <c r="CB19" s="135">
        <f>ИД!CF166</f>
        <v>0</v>
      </c>
      <c r="CC19" s="135">
        <f>ИД!CG166</f>
        <v>0</v>
      </c>
      <c r="CD19" s="135">
        <f>ИД!CH166</f>
        <v>0</v>
      </c>
      <c r="CE19" s="135">
        <f>ИД!CI166</f>
        <v>0</v>
      </c>
      <c r="CF19" s="135">
        <f>ИД!CJ166</f>
        <v>0</v>
      </c>
    </row>
    <row r="20" spans="1:84" ht="15" customHeight="1">
      <c r="A20" s="48">
        <f>ИД!F170</f>
        <v>0</v>
      </c>
      <c r="B20" s="134" t="str">
        <f>ИД!D128</f>
        <v>Сокращение OPEX</v>
      </c>
      <c r="C20" s="126" t="str">
        <f>ИД!G128</f>
        <v>тыс.руб.</v>
      </c>
      <c r="D20" s="136">
        <f>SUM(E20:CF20)</f>
        <v>0</v>
      </c>
      <c r="E20" s="135">
        <f>ИД!I170</f>
        <v>0</v>
      </c>
      <c r="F20" s="135">
        <f>ИД!J170</f>
        <v>0</v>
      </c>
      <c r="G20" s="135">
        <f>ИД!K170</f>
        <v>0</v>
      </c>
      <c r="H20" s="135">
        <f>ИД!L170</f>
        <v>0</v>
      </c>
      <c r="I20" s="135">
        <f>ИД!M170</f>
        <v>0</v>
      </c>
      <c r="J20" s="135">
        <f>ИД!N170</f>
        <v>0</v>
      </c>
      <c r="K20" s="135">
        <f>ИД!O170</f>
        <v>0</v>
      </c>
      <c r="L20" s="135">
        <f>ИД!P170</f>
        <v>0</v>
      </c>
      <c r="M20" s="135">
        <f>ИД!Q170</f>
        <v>0</v>
      </c>
      <c r="N20" s="135">
        <f>ИД!R170</f>
        <v>0</v>
      </c>
      <c r="O20" s="135">
        <f>ИД!S170</f>
        <v>0</v>
      </c>
      <c r="P20" s="135">
        <f>ИД!T170</f>
        <v>0</v>
      </c>
      <c r="Q20" s="135">
        <f>ИД!U170</f>
        <v>0</v>
      </c>
      <c r="R20" s="135">
        <f>ИД!V170</f>
        <v>0</v>
      </c>
      <c r="S20" s="135">
        <f>ИД!W170</f>
        <v>0</v>
      </c>
      <c r="T20" s="135">
        <f>ИД!X170</f>
        <v>0</v>
      </c>
      <c r="U20" s="135">
        <f>ИД!Y170</f>
        <v>0</v>
      </c>
      <c r="V20" s="135">
        <f>ИД!Z170</f>
        <v>0</v>
      </c>
      <c r="W20" s="135">
        <f>ИД!AA170</f>
        <v>0</v>
      </c>
      <c r="X20" s="135">
        <f>ИД!AB170</f>
        <v>0</v>
      </c>
      <c r="Y20" s="135">
        <f>ИД!AC170</f>
        <v>0</v>
      </c>
      <c r="Z20" s="135">
        <f>ИД!AD170</f>
        <v>0</v>
      </c>
      <c r="AA20" s="135">
        <f>ИД!AE170</f>
        <v>0</v>
      </c>
      <c r="AB20" s="135">
        <f>ИД!AF170</f>
        <v>0</v>
      </c>
      <c r="AC20" s="135">
        <f>ИД!AG170</f>
        <v>0</v>
      </c>
      <c r="AD20" s="135">
        <f>ИД!AH170</f>
        <v>0</v>
      </c>
      <c r="AE20" s="135">
        <f>ИД!AI170</f>
        <v>0</v>
      </c>
      <c r="AF20" s="135">
        <f>ИД!AJ170</f>
        <v>0</v>
      </c>
      <c r="AG20" s="135">
        <f>ИД!AK170</f>
        <v>0</v>
      </c>
      <c r="AH20" s="135">
        <f>ИД!AL170</f>
        <v>0</v>
      </c>
      <c r="AI20" s="135">
        <f>ИД!AM170</f>
        <v>0</v>
      </c>
      <c r="AJ20" s="135">
        <f>ИД!AN170</f>
        <v>0</v>
      </c>
      <c r="AK20" s="135">
        <f>ИД!AO170</f>
        <v>0</v>
      </c>
      <c r="AL20" s="135">
        <f>ИД!AP170</f>
        <v>0</v>
      </c>
      <c r="AM20" s="135">
        <f>ИД!AQ170</f>
        <v>0</v>
      </c>
      <c r="AN20" s="135">
        <f>ИД!AR170</f>
        <v>0</v>
      </c>
      <c r="AO20" s="135">
        <f>ИД!AS170</f>
        <v>0</v>
      </c>
      <c r="AP20" s="135">
        <f>ИД!AT170</f>
        <v>0</v>
      </c>
      <c r="AQ20" s="135">
        <f>ИД!AU170</f>
        <v>0</v>
      </c>
      <c r="AR20" s="135">
        <f>ИД!AV170</f>
        <v>0</v>
      </c>
      <c r="AS20" s="135">
        <f>ИД!AW170</f>
        <v>0</v>
      </c>
      <c r="AT20" s="135">
        <f>ИД!AX170</f>
        <v>0</v>
      </c>
      <c r="AU20" s="135">
        <f>ИД!AY170</f>
        <v>0</v>
      </c>
      <c r="AV20" s="135">
        <f>ИД!AZ170</f>
        <v>0</v>
      </c>
      <c r="AW20" s="135">
        <f>ИД!BA170</f>
        <v>0</v>
      </c>
      <c r="AX20" s="135">
        <f>ИД!BB170</f>
        <v>0</v>
      </c>
      <c r="AY20" s="135">
        <f>ИД!BC170</f>
        <v>0</v>
      </c>
      <c r="AZ20" s="135">
        <f>ИД!BD170</f>
        <v>0</v>
      </c>
      <c r="BA20" s="135">
        <f>ИД!BE170</f>
        <v>0</v>
      </c>
      <c r="BB20" s="135">
        <f>ИД!BF170</f>
        <v>0</v>
      </c>
      <c r="BC20" s="135">
        <f>ИД!BG170</f>
        <v>0</v>
      </c>
      <c r="BD20" s="135">
        <f>ИД!BH170</f>
        <v>0</v>
      </c>
      <c r="BE20" s="135">
        <f>ИД!BI170</f>
        <v>0</v>
      </c>
      <c r="BF20" s="135">
        <f>ИД!BJ170</f>
        <v>0</v>
      </c>
      <c r="BG20" s="135">
        <f>ИД!BK170</f>
        <v>0</v>
      </c>
      <c r="BH20" s="135">
        <f>ИД!BL170</f>
        <v>0</v>
      </c>
      <c r="BI20" s="135">
        <f>ИД!BM170</f>
        <v>0</v>
      </c>
      <c r="BJ20" s="135">
        <f>ИД!BN170</f>
        <v>0</v>
      </c>
      <c r="BK20" s="135">
        <f>ИД!BO170</f>
        <v>0</v>
      </c>
      <c r="BL20" s="135">
        <f>ИД!BP170</f>
        <v>0</v>
      </c>
      <c r="BM20" s="135">
        <f>ИД!BQ170</f>
        <v>0</v>
      </c>
      <c r="BN20" s="135">
        <f>ИД!BR170</f>
        <v>0</v>
      </c>
      <c r="BO20" s="135">
        <f>ИД!BS170</f>
        <v>0</v>
      </c>
      <c r="BP20" s="135">
        <f>ИД!BT170</f>
        <v>0</v>
      </c>
      <c r="BQ20" s="135">
        <f>ИД!BU170</f>
        <v>0</v>
      </c>
      <c r="BR20" s="135">
        <f>ИД!BV170</f>
        <v>0</v>
      </c>
      <c r="BS20" s="135">
        <f>ИД!BW170</f>
        <v>0</v>
      </c>
      <c r="BT20" s="135">
        <f>ИД!BX170</f>
        <v>0</v>
      </c>
      <c r="BU20" s="135">
        <f>ИД!BY170</f>
        <v>0</v>
      </c>
      <c r="BV20" s="135">
        <f>ИД!BZ170</f>
        <v>0</v>
      </c>
      <c r="BW20" s="135">
        <f>ИД!CA170</f>
        <v>0</v>
      </c>
      <c r="BX20" s="135">
        <f>ИД!CB170</f>
        <v>0</v>
      </c>
      <c r="BY20" s="135">
        <f>ИД!CC170</f>
        <v>0</v>
      </c>
      <c r="BZ20" s="135">
        <f>ИД!CD170</f>
        <v>0</v>
      </c>
      <c r="CA20" s="135">
        <f>ИД!CE170</f>
        <v>0</v>
      </c>
      <c r="CB20" s="135">
        <f>ИД!CF170</f>
        <v>0</v>
      </c>
      <c r="CC20" s="135">
        <f>ИД!CG170</f>
        <v>0</v>
      </c>
      <c r="CD20" s="135">
        <f>ИД!CH170</f>
        <v>0</v>
      </c>
      <c r="CE20" s="135">
        <f>ИД!CI170</f>
        <v>0</v>
      </c>
      <c r="CF20" s="135">
        <f>ИД!CJ170</f>
        <v>0</v>
      </c>
    </row>
    <row r="21" spans="1:84" ht="15" customHeight="1">
      <c r="A21" s="48">
        <f>ИД!F173</f>
        <v>0</v>
      </c>
      <c r="B21" s="134" t="str">
        <f>ИД!D129</f>
        <v>Изменение денежного потока от увеличения добычи/реализации УВ</v>
      </c>
      <c r="C21" s="126" t="str">
        <f>ИД!G129</f>
        <v>тыс.руб.</v>
      </c>
      <c r="D21" s="136">
        <f t="shared" si="2"/>
        <v>0</v>
      </c>
      <c r="E21" s="135">
        <f>ИД!I173</f>
        <v>0</v>
      </c>
      <c r="F21" s="135">
        <f>ИД!J173</f>
        <v>0</v>
      </c>
      <c r="G21" s="135">
        <f>ИД!K173</f>
        <v>0</v>
      </c>
      <c r="H21" s="135">
        <f>ИД!L173</f>
        <v>0</v>
      </c>
      <c r="I21" s="135">
        <f>ИД!M173</f>
        <v>0</v>
      </c>
      <c r="J21" s="135">
        <f>ИД!N173</f>
        <v>0</v>
      </c>
      <c r="K21" s="135">
        <f>ИД!O173</f>
        <v>0</v>
      </c>
      <c r="L21" s="135">
        <f>ИД!P173</f>
        <v>0</v>
      </c>
      <c r="M21" s="135">
        <f>ИД!Q173</f>
        <v>0</v>
      </c>
      <c r="N21" s="135">
        <f>ИД!R173</f>
        <v>0</v>
      </c>
      <c r="O21" s="135">
        <f>ИД!S173</f>
        <v>0</v>
      </c>
      <c r="P21" s="135">
        <f>ИД!T173</f>
        <v>0</v>
      </c>
      <c r="Q21" s="135">
        <f>ИД!U173</f>
        <v>0</v>
      </c>
      <c r="R21" s="135">
        <f>ИД!V173</f>
        <v>0</v>
      </c>
      <c r="S21" s="135">
        <f>ИД!W173</f>
        <v>0</v>
      </c>
      <c r="T21" s="135">
        <f>ИД!X173</f>
        <v>0</v>
      </c>
      <c r="U21" s="135">
        <f>ИД!Y173</f>
        <v>0</v>
      </c>
      <c r="V21" s="135">
        <f>ИД!Z173</f>
        <v>0</v>
      </c>
      <c r="W21" s="135">
        <f>ИД!AA173</f>
        <v>0</v>
      </c>
      <c r="X21" s="135">
        <f>ИД!AB173</f>
        <v>0</v>
      </c>
      <c r="Y21" s="135">
        <f>ИД!AC173</f>
        <v>0</v>
      </c>
      <c r="Z21" s="135">
        <f>ИД!AD173</f>
        <v>0</v>
      </c>
      <c r="AA21" s="135">
        <f>ИД!AE173</f>
        <v>0</v>
      </c>
      <c r="AB21" s="135">
        <f>ИД!AF173</f>
        <v>0</v>
      </c>
      <c r="AC21" s="135">
        <f>ИД!AG173</f>
        <v>0</v>
      </c>
      <c r="AD21" s="135">
        <f>ИД!AH173</f>
        <v>0</v>
      </c>
      <c r="AE21" s="135">
        <f>ИД!AI173</f>
        <v>0</v>
      </c>
      <c r="AF21" s="135">
        <f>ИД!AJ173</f>
        <v>0</v>
      </c>
      <c r="AG21" s="135">
        <f>ИД!AK173</f>
        <v>0</v>
      </c>
      <c r="AH21" s="135">
        <f>ИД!AL173</f>
        <v>0</v>
      </c>
      <c r="AI21" s="135">
        <f>ИД!AM173</f>
        <v>0</v>
      </c>
      <c r="AJ21" s="135">
        <f>ИД!AN173</f>
        <v>0</v>
      </c>
      <c r="AK21" s="135">
        <f>ИД!AO173</f>
        <v>0</v>
      </c>
      <c r="AL21" s="135">
        <f>ИД!AP173</f>
        <v>0</v>
      </c>
      <c r="AM21" s="135">
        <f>ИД!AQ173</f>
        <v>0</v>
      </c>
      <c r="AN21" s="135">
        <f>ИД!AR173</f>
        <v>0</v>
      </c>
      <c r="AO21" s="135">
        <f>ИД!AS173</f>
        <v>0</v>
      </c>
      <c r="AP21" s="135">
        <f>ИД!AT173</f>
        <v>0</v>
      </c>
      <c r="AQ21" s="135">
        <f>ИД!AU173</f>
        <v>0</v>
      </c>
      <c r="AR21" s="135">
        <f>ИД!AV173</f>
        <v>0</v>
      </c>
      <c r="AS21" s="135">
        <f>ИД!AW173</f>
        <v>0</v>
      </c>
      <c r="AT21" s="135">
        <f>ИД!AX173</f>
        <v>0</v>
      </c>
      <c r="AU21" s="135">
        <f>ИД!AY173</f>
        <v>0</v>
      </c>
      <c r="AV21" s="135">
        <f>ИД!AZ173</f>
        <v>0</v>
      </c>
      <c r="AW21" s="135">
        <f>ИД!BA173</f>
        <v>0</v>
      </c>
      <c r="AX21" s="135">
        <f>ИД!BB173</f>
        <v>0</v>
      </c>
      <c r="AY21" s="135">
        <f>ИД!BC173</f>
        <v>0</v>
      </c>
      <c r="AZ21" s="135">
        <f>ИД!BD173</f>
        <v>0</v>
      </c>
      <c r="BA21" s="135">
        <f>ИД!BE173</f>
        <v>0</v>
      </c>
      <c r="BB21" s="135">
        <f>ИД!BF173</f>
        <v>0</v>
      </c>
      <c r="BC21" s="135">
        <f>ИД!BG173</f>
        <v>0</v>
      </c>
      <c r="BD21" s="135">
        <f>ИД!BH173</f>
        <v>0</v>
      </c>
      <c r="BE21" s="135">
        <f>ИД!BI173</f>
        <v>0</v>
      </c>
      <c r="BF21" s="135">
        <f>ИД!BJ173</f>
        <v>0</v>
      </c>
      <c r="BG21" s="135">
        <f>ИД!BK173</f>
        <v>0</v>
      </c>
      <c r="BH21" s="135">
        <f>ИД!BL173</f>
        <v>0</v>
      </c>
      <c r="BI21" s="135">
        <f>ИД!BM173</f>
        <v>0</v>
      </c>
      <c r="BJ21" s="135">
        <f>ИД!BN173</f>
        <v>0</v>
      </c>
      <c r="BK21" s="135">
        <f>ИД!BO173</f>
        <v>0</v>
      </c>
      <c r="BL21" s="135">
        <f>ИД!BP173</f>
        <v>0</v>
      </c>
      <c r="BM21" s="135">
        <f>ИД!BQ173</f>
        <v>0</v>
      </c>
      <c r="BN21" s="135">
        <f>ИД!BR173</f>
        <v>0</v>
      </c>
      <c r="BO21" s="135">
        <f>ИД!BS173</f>
        <v>0</v>
      </c>
      <c r="BP21" s="135">
        <f>ИД!BT173</f>
        <v>0</v>
      </c>
      <c r="BQ21" s="135">
        <f>ИД!BU173</f>
        <v>0</v>
      </c>
      <c r="BR21" s="135">
        <f>ИД!BV173</f>
        <v>0</v>
      </c>
      <c r="BS21" s="135">
        <f>ИД!BW173</f>
        <v>0</v>
      </c>
      <c r="BT21" s="135">
        <f>ИД!BX173</f>
        <v>0</v>
      </c>
      <c r="BU21" s="135">
        <f>ИД!BY173</f>
        <v>0</v>
      </c>
      <c r="BV21" s="135">
        <f>ИД!BZ173</f>
        <v>0</v>
      </c>
      <c r="BW21" s="135">
        <f>ИД!CA173</f>
        <v>0</v>
      </c>
      <c r="BX21" s="135">
        <f>ИД!CB173</f>
        <v>0</v>
      </c>
      <c r="BY21" s="135">
        <f>ИД!CC173</f>
        <v>0</v>
      </c>
      <c r="BZ21" s="135">
        <f>ИД!CD173</f>
        <v>0</v>
      </c>
      <c r="CA21" s="135">
        <f>ИД!CE173</f>
        <v>0</v>
      </c>
      <c r="CB21" s="135">
        <f>ИД!CF173</f>
        <v>0</v>
      </c>
      <c r="CC21" s="135">
        <f>ИД!CG173</f>
        <v>0</v>
      </c>
      <c r="CD21" s="135">
        <f>ИД!CH173</f>
        <v>0</v>
      </c>
      <c r="CE21" s="135">
        <f>ИД!CI173</f>
        <v>0</v>
      </c>
      <c r="CF21" s="135">
        <f>ИД!CJ173</f>
        <v>0</v>
      </c>
    </row>
    <row r="22" spans="1:84" ht="15" customHeight="1">
      <c r="A22" s="48">
        <f>ИД!F176</f>
        <v>0</v>
      </c>
      <c r="B22" s="134" t="str">
        <f>ИД!D130</f>
        <v>Ранняя добыча / ранняя нефть</v>
      </c>
      <c r="C22" s="126" t="str">
        <f>ИД!G130</f>
        <v>тыс.руб.</v>
      </c>
      <c r="D22" s="136">
        <f t="shared" si="2"/>
        <v>0</v>
      </c>
      <c r="E22" s="135">
        <f>ИД!I176</f>
        <v>0</v>
      </c>
      <c r="F22" s="135">
        <f>ИД!J176</f>
        <v>0</v>
      </c>
      <c r="G22" s="135">
        <f>ИД!K176</f>
        <v>0</v>
      </c>
      <c r="H22" s="135">
        <f>ИД!L176</f>
        <v>0</v>
      </c>
      <c r="I22" s="135">
        <f>ИД!M176</f>
        <v>0</v>
      </c>
      <c r="J22" s="135">
        <f>ИД!N176</f>
        <v>0</v>
      </c>
      <c r="K22" s="135">
        <f>ИД!O176</f>
        <v>0</v>
      </c>
      <c r="L22" s="135">
        <f>ИД!P176</f>
        <v>0</v>
      </c>
      <c r="M22" s="135">
        <f>ИД!Q176</f>
        <v>0</v>
      </c>
      <c r="N22" s="135">
        <f>ИД!R176</f>
        <v>0</v>
      </c>
      <c r="O22" s="135">
        <f>ИД!S176</f>
        <v>0</v>
      </c>
      <c r="P22" s="135">
        <f>ИД!T176</f>
        <v>0</v>
      </c>
      <c r="Q22" s="135">
        <f>ИД!U176</f>
        <v>0</v>
      </c>
      <c r="R22" s="135">
        <f>ИД!V176</f>
        <v>0</v>
      </c>
      <c r="S22" s="135">
        <f>ИД!W176</f>
        <v>0</v>
      </c>
      <c r="T22" s="135">
        <f>ИД!X176</f>
        <v>0</v>
      </c>
      <c r="U22" s="135">
        <f>ИД!Y176</f>
        <v>0</v>
      </c>
      <c r="V22" s="135">
        <f>ИД!Z176</f>
        <v>0</v>
      </c>
      <c r="W22" s="135">
        <f>ИД!AA176</f>
        <v>0</v>
      </c>
      <c r="X22" s="135">
        <f>ИД!AB176</f>
        <v>0</v>
      </c>
      <c r="Y22" s="135">
        <f>ИД!AC176</f>
        <v>0</v>
      </c>
      <c r="Z22" s="135">
        <f>ИД!AD176</f>
        <v>0</v>
      </c>
      <c r="AA22" s="135">
        <f>ИД!AE176</f>
        <v>0</v>
      </c>
      <c r="AB22" s="135">
        <f>ИД!AF176</f>
        <v>0</v>
      </c>
      <c r="AC22" s="135">
        <f>ИД!AG176</f>
        <v>0</v>
      </c>
      <c r="AD22" s="135">
        <f>ИД!AH176</f>
        <v>0</v>
      </c>
      <c r="AE22" s="135">
        <f>ИД!AI176</f>
        <v>0</v>
      </c>
      <c r="AF22" s="135">
        <f>ИД!AJ176</f>
        <v>0</v>
      </c>
      <c r="AG22" s="135">
        <f>ИД!AK176</f>
        <v>0</v>
      </c>
      <c r="AH22" s="135">
        <f>ИД!AL176</f>
        <v>0</v>
      </c>
      <c r="AI22" s="135">
        <f>ИД!AM176</f>
        <v>0</v>
      </c>
      <c r="AJ22" s="135">
        <f>ИД!AN176</f>
        <v>0</v>
      </c>
      <c r="AK22" s="135">
        <f>ИД!AO176</f>
        <v>0</v>
      </c>
      <c r="AL22" s="135">
        <f>ИД!AP176</f>
        <v>0</v>
      </c>
      <c r="AM22" s="135">
        <f>ИД!AQ176</f>
        <v>0</v>
      </c>
      <c r="AN22" s="135">
        <f>ИД!AR176</f>
        <v>0</v>
      </c>
      <c r="AO22" s="135">
        <f>ИД!AS176</f>
        <v>0</v>
      </c>
      <c r="AP22" s="135">
        <f>ИД!AT176</f>
        <v>0</v>
      </c>
      <c r="AQ22" s="135">
        <f>ИД!AU176</f>
        <v>0</v>
      </c>
      <c r="AR22" s="135">
        <f>ИД!AV176</f>
        <v>0</v>
      </c>
      <c r="AS22" s="135">
        <f>ИД!AW176</f>
        <v>0</v>
      </c>
      <c r="AT22" s="135">
        <f>ИД!AX176</f>
        <v>0</v>
      </c>
      <c r="AU22" s="135">
        <f>ИД!AY176</f>
        <v>0</v>
      </c>
      <c r="AV22" s="135">
        <f>ИД!AZ176</f>
        <v>0</v>
      </c>
      <c r="AW22" s="135">
        <f>ИД!BA176</f>
        <v>0</v>
      </c>
      <c r="AX22" s="135">
        <f>ИД!BB176</f>
        <v>0</v>
      </c>
      <c r="AY22" s="135">
        <f>ИД!BC176</f>
        <v>0</v>
      </c>
      <c r="AZ22" s="135">
        <f>ИД!BD176</f>
        <v>0</v>
      </c>
      <c r="BA22" s="135">
        <f>ИД!BE176</f>
        <v>0</v>
      </c>
      <c r="BB22" s="135">
        <f>ИД!BF176</f>
        <v>0</v>
      </c>
      <c r="BC22" s="135">
        <f>ИД!BG176</f>
        <v>0</v>
      </c>
      <c r="BD22" s="135">
        <f>ИД!BH176</f>
        <v>0</v>
      </c>
      <c r="BE22" s="135">
        <f>ИД!BI176</f>
        <v>0</v>
      </c>
      <c r="BF22" s="135">
        <f>ИД!BJ176</f>
        <v>0</v>
      </c>
      <c r="BG22" s="135">
        <f>ИД!BK176</f>
        <v>0</v>
      </c>
      <c r="BH22" s="135">
        <f>ИД!BL176</f>
        <v>0</v>
      </c>
      <c r="BI22" s="135">
        <f>ИД!BM176</f>
        <v>0</v>
      </c>
      <c r="BJ22" s="135">
        <f>ИД!BN176</f>
        <v>0</v>
      </c>
      <c r="BK22" s="135">
        <f>ИД!BO176</f>
        <v>0</v>
      </c>
      <c r="BL22" s="135">
        <f>ИД!BP176</f>
        <v>0</v>
      </c>
      <c r="BM22" s="135">
        <f>ИД!BQ176</f>
        <v>0</v>
      </c>
      <c r="BN22" s="135">
        <f>ИД!BR176</f>
        <v>0</v>
      </c>
      <c r="BO22" s="135">
        <f>ИД!BS176</f>
        <v>0</v>
      </c>
      <c r="BP22" s="135">
        <f>ИД!BT176</f>
        <v>0</v>
      </c>
      <c r="BQ22" s="135">
        <f>ИД!BU176</f>
        <v>0</v>
      </c>
      <c r="BR22" s="135">
        <f>ИД!BV176</f>
        <v>0</v>
      </c>
      <c r="BS22" s="135">
        <f>ИД!BW176</f>
        <v>0</v>
      </c>
      <c r="BT22" s="135">
        <f>ИД!BX176</f>
        <v>0</v>
      </c>
      <c r="BU22" s="135">
        <f>ИД!BY176</f>
        <v>0</v>
      </c>
      <c r="BV22" s="135">
        <f>ИД!BZ176</f>
        <v>0</v>
      </c>
      <c r="BW22" s="135">
        <f>ИД!CA176</f>
        <v>0</v>
      </c>
      <c r="BX22" s="135">
        <f>ИД!CB176</f>
        <v>0</v>
      </c>
      <c r="BY22" s="135">
        <f>ИД!CC176</f>
        <v>0</v>
      </c>
      <c r="BZ22" s="135">
        <f>ИД!CD176</f>
        <v>0</v>
      </c>
      <c r="CA22" s="135">
        <f>ИД!CE176</f>
        <v>0</v>
      </c>
      <c r="CB22" s="135">
        <f>ИД!CF176</f>
        <v>0</v>
      </c>
      <c r="CC22" s="135">
        <f>ИД!CG176</f>
        <v>0</v>
      </c>
      <c r="CD22" s="135">
        <f>ИД!CH176</f>
        <v>0</v>
      </c>
      <c r="CE22" s="135">
        <f>ИД!CI176</f>
        <v>0</v>
      </c>
      <c r="CF22" s="135">
        <f>ИД!CJ176</f>
        <v>0</v>
      </c>
    </row>
    <row r="23" spans="1:84" ht="28.5" customHeight="1">
      <c r="A23" s="48">
        <f>ИД!F179</f>
        <v>0</v>
      </c>
      <c r="B23" s="134" t="str">
        <f>ИД!D131</f>
        <v>Повышение доходов от оказания услуг либо продажи продукции (за исключением нефти, газа и нефтепродуктов)</v>
      </c>
      <c r="C23" s="126" t="str">
        <f>ИД!G131</f>
        <v>тыс.руб.</v>
      </c>
      <c r="D23" s="136">
        <f t="shared" si="2"/>
        <v>0</v>
      </c>
      <c r="E23" s="135">
        <f>ИД!I179</f>
        <v>0</v>
      </c>
      <c r="F23" s="135">
        <f>ИД!J179</f>
        <v>0</v>
      </c>
      <c r="G23" s="135">
        <f>ИД!K179</f>
        <v>0</v>
      </c>
      <c r="H23" s="135">
        <f>ИД!L179</f>
        <v>0</v>
      </c>
      <c r="I23" s="135">
        <f>ИД!M179</f>
        <v>0</v>
      </c>
      <c r="J23" s="135">
        <f>ИД!N179</f>
        <v>0</v>
      </c>
      <c r="K23" s="135">
        <f>ИД!O179</f>
        <v>0</v>
      </c>
      <c r="L23" s="135">
        <f>ИД!P179</f>
        <v>0</v>
      </c>
      <c r="M23" s="135">
        <f>ИД!Q179</f>
        <v>0</v>
      </c>
      <c r="N23" s="135">
        <f>ИД!R179</f>
        <v>0</v>
      </c>
      <c r="O23" s="135">
        <f>ИД!S179</f>
        <v>0</v>
      </c>
      <c r="P23" s="135">
        <f>ИД!T179</f>
        <v>0</v>
      </c>
      <c r="Q23" s="135">
        <f>ИД!U179</f>
        <v>0</v>
      </c>
      <c r="R23" s="135">
        <f>ИД!V179</f>
        <v>0</v>
      </c>
      <c r="S23" s="135">
        <f>ИД!W179</f>
        <v>0</v>
      </c>
      <c r="T23" s="135">
        <f>ИД!X179</f>
        <v>0</v>
      </c>
      <c r="U23" s="135">
        <f>ИД!Y179</f>
        <v>0</v>
      </c>
      <c r="V23" s="135">
        <f>ИД!Z179</f>
        <v>0</v>
      </c>
      <c r="W23" s="135">
        <f>ИД!AA179</f>
        <v>0</v>
      </c>
      <c r="X23" s="135">
        <f>ИД!AB179</f>
        <v>0</v>
      </c>
      <c r="Y23" s="135">
        <f>ИД!AC179</f>
        <v>0</v>
      </c>
      <c r="Z23" s="135">
        <f>ИД!AD179</f>
        <v>0</v>
      </c>
      <c r="AA23" s="135">
        <f>ИД!AE179</f>
        <v>0</v>
      </c>
      <c r="AB23" s="135">
        <f>ИД!AF179</f>
        <v>0</v>
      </c>
      <c r="AC23" s="135">
        <f>ИД!AG179</f>
        <v>0</v>
      </c>
      <c r="AD23" s="135">
        <f>ИД!AH179</f>
        <v>0</v>
      </c>
      <c r="AE23" s="135">
        <f>ИД!AI179</f>
        <v>0</v>
      </c>
      <c r="AF23" s="135">
        <f>ИД!AJ179</f>
        <v>0</v>
      </c>
      <c r="AG23" s="135">
        <f>ИД!AK179</f>
        <v>0</v>
      </c>
      <c r="AH23" s="135">
        <f>ИД!AL179</f>
        <v>0</v>
      </c>
      <c r="AI23" s="135">
        <f>ИД!AM179</f>
        <v>0</v>
      </c>
      <c r="AJ23" s="135">
        <f>ИД!AN179</f>
        <v>0</v>
      </c>
      <c r="AK23" s="135">
        <f>ИД!AO179</f>
        <v>0</v>
      </c>
      <c r="AL23" s="135">
        <f>ИД!AP179</f>
        <v>0</v>
      </c>
      <c r="AM23" s="135">
        <f>ИД!AQ179</f>
        <v>0</v>
      </c>
      <c r="AN23" s="135">
        <f>ИД!AR179</f>
        <v>0</v>
      </c>
      <c r="AO23" s="135">
        <f>ИД!AS179</f>
        <v>0</v>
      </c>
      <c r="AP23" s="135">
        <f>ИД!AT179</f>
        <v>0</v>
      </c>
      <c r="AQ23" s="135">
        <f>ИД!AU179</f>
        <v>0</v>
      </c>
      <c r="AR23" s="135">
        <f>ИД!AV179</f>
        <v>0</v>
      </c>
      <c r="AS23" s="135">
        <f>ИД!AW179</f>
        <v>0</v>
      </c>
      <c r="AT23" s="135">
        <f>ИД!AX179</f>
        <v>0</v>
      </c>
      <c r="AU23" s="135">
        <f>ИД!AY179</f>
        <v>0</v>
      </c>
      <c r="AV23" s="135">
        <f>ИД!AZ179</f>
        <v>0</v>
      </c>
      <c r="AW23" s="135">
        <f>ИД!BA179</f>
        <v>0</v>
      </c>
      <c r="AX23" s="135">
        <f>ИД!BB179</f>
        <v>0</v>
      </c>
      <c r="AY23" s="135">
        <f>ИД!BC179</f>
        <v>0</v>
      </c>
      <c r="AZ23" s="135">
        <f>ИД!BD179</f>
        <v>0</v>
      </c>
      <c r="BA23" s="135">
        <f>ИД!BE179</f>
        <v>0</v>
      </c>
      <c r="BB23" s="135">
        <f>ИД!BF179</f>
        <v>0</v>
      </c>
      <c r="BC23" s="135">
        <f>ИД!BG179</f>
        <v>0</v>
      </c>
      <c r="BD23" s="135">
        <f>ИД!BH179</f>
        <v>0</v>
      </c>
      <c r="BE23" s="135">
        <f>ИД!BI179</f>
        <v>0</v>
      </c>
      <c r="BF23" s="135">
        <f>ИД!BJ179</f>
        <v>0</v>
      </c>
      <c r="BG23" s="135">
        <f>ИД!BK179</f>
        <v>0</v>
      </c>
      <c r="BH23" s="135">
        <f>ИД!BL179</f>
        <v>0</v>
      </c>
      <c r="BI23" s="135">
        <f>ИД!BM179</f>
        <v>0</v>
      </c>
      <c r="BJ23" s="135">
        <f>ИД!BN179</f>
        <v>0</v>
      </c>
      <c r="BK23" s="135">
        <f>ИД!BO179</f>
        <v>0</v>
      </c>
      <c r="BL23" s="135">
        <f>ИД!BP179</f>
        <v>0</v>
      </c>
      <c r="BM23" s="135">
        <f>ИД!BQ179</f>
        <v>0</v>
      </c>
      <c r="BN23" s="135">
        <f>ИД!BR179</f>
        <v>0</v>
      </c>
      <c r="BO23" s="135">
        <f>ИД!BS179</f>
        <v>0</v>
      </c>
      <c r="BP23" s="135">
        <f>ИД!BT179</f>
        <v>0</v>
      </c>
      <c r="BQ23" s="135">
        <f>ИД!BU179</f>
        <v>0</v>
      </c>
      <c r="BR23" s="135">
        <f>ИД!BV179</f>
        <v>0</v>
      </c>
      <c r="BS23" s="135">
        <f>ИД!BW179</f>
        <v>0</v>
      </c>
      <c r="BT23" s="135">
        <f>ИД!BX179</f>
        <v>0</v>
      </c>
      <c r="BU23" s="135">
        <f>ИД!BY179</f>
        <v>0</v>
      </c>
      <c r="BV23" s="135">
        <f>ИД!BZ179</f>
        <v>0</v>
      </c>
      <c r="BW23" s="135">
        <f>ИД!CA179</f>
        <v>0</v>
      </c>
      <c r="BX23" s="135">
        <f>ИД!CB179</f>
        <v>0</v>
      </c>
      <c r="BY23" s="135">
        <f>ИД!CC179</f>
        <v>0</v>
      </c>
      <c r="BZ23" s="135">
        <f>ИД!CD179</f>
        <v>0</v>
      </c>
      <c r="CA23" s="135">
        <f>ИД!CE179</f>
        <v>0</v>
      </c>
      <c r="CB23" s="135">
        <f>ИД!CF179</f>
        <v>0</v>
      </c>
      <c r="CC23" s="135">
        <f>ИД!CG179</f>
        <v>0</v>
      </c>
      <c r="CD23" s="135">
        <f>ИД!CH179</f>
        <v>0</v>
      </c>
      <c r="CE23" s="135">
        <f>ИД!CI179</f>
        <v>0</v>
      </c>
      <c r="CF23" s="135">
        <f>ИД!CJ179</f>
        <v>0</v>
      </c>
    </row>
    <row r="24" spans="1:84">
      <c r="A24" s="48">
        <f>ИД!F182</f>
        <v>0</v>
      </c>
      <c r="B24" s="134" t="str">
        <f>ИД!D132</f>
        <v>Митигация рисков</v>
      </c>
      <c r="C24" s="126" t="str">
        <f>ИД!G132</f>
        <v>тыс.руб.</v>
      </c>
      <c r="D24" s="136">
        <f t="shared" si="2"/>
        <v>0</v>
      </c>
      <c r="E24" s="135">
        <f>ИД!I182</f>
        <v>0</v>
      </c>
      <c r="F24" s="135">
        <f>ИД!J182</f>
        <v>0</v>
      </c>
      <c r="G24" s="135">
        <f>ИД!K182</f>
        <v>0</v>
      </c>
      <c r="H24" s="135">
        <f>ИД!L182</f>
        <v>0</v>
      </c>
      <c r="I24" s="135">
        <f>ИД!M182</f>
        <v>0</v>
      </c>
      <c r="J24" s="135">
        <f>ИД!N182</f>
        <v>0</v>
      </c>
      <c r="K24" s="135">
        <f>ИД!O182</f>
        <v>0</v>
      </c>
      <c r="L24" s="135">
        <f>ИД!P182</f>
        <v>0</v>
      </c>
      <c r="M24" s="135">
        <f>ИД!Q182</f>
        <v>0</v>
      </c>
      <c r="N24" s="135">
        <f>ИД!R182</f>
        <v>0</v>
      </c>
      <c r="O24" s="135">
        <f>ИД!S182</f>
        <v>0</v>
      </c>
      <c r="P24" s="135">
        <f>ИД!T182</f>
        <v>0</v>
      </c>
      <c r="Q24" s="135">
        <f>ИД!U182</f>
        <v>0</v>
      </c>
      <c r="R24" s="135">
        <f>ИД!V182</f>
        <v>0</v>
      </c>
      <c r="S24" s="135">
        <f>ИД!W182</f>
        <v>0</v>
      </c>
      <c r="T24" s="135">
        <f>ИД!X182</f>
        <v>0</v>
      </c>
      <c r="U24" s="135">
        <f>ИД!Y182</f>
        <v>0</v>
      </c>
      <c r="V24" s="135">
        <f>ИД!Z182</f>
        <v>0</v>
      </c>
      <c r="W24" s="135">
        <f>ИД!AA182</f>
        <v>0</v>
      </c>
      <c r="X24" s="135">
        <f>ИД!AB182</f>
        <v>0</v>
      </c>
      <c r="Y24" s="135">
        <f>ИД!AC182</f>
        <v>0</v>
      </c>
      <c r="Z24" s="135">
        <f>ИД!AD182</f>
        <v>0</v>
      </c>
      <c r="AA24" s="135">
        <f>ИД!AE182</f>
        <v>0</v>
      </c>
      <c r="AB24" s="135">
        <f>ИД!AF182</f>
        <v>0</v>
      </c>
      <c r="AC24" s="135">
        <f>ИД!AG182</f>
        <v>0</v>
      </c>
      <c r="AD24" s="135">
        <f>ИД!AH182</f>
        <v>0</v>
      </c>
      <c r="AE24" s="135">
        <f>ИД!AI182</f>
        <v>0</v>
      </c>
      <c r="AF24" s="135">
        <f>ИД!AJ182</f>
        <v>0</v>
      </c>
      <c r="AG24" s="135">
        <f>ИД!AK182</f>
        <v>0</v>
      </c>
      <c r="AH24" s="135">
        <f>ИД!AL182</f>
        <v>0</v>
      </c>
      <c r="AI24" s="135">
        <f>ИД!AM182</f>
        <v>0</v>
      </c>
      <c r="AJ24" s="135">
        <f>ИД!AN182</f>
        <v>0</v>
      </c>
      <c r="AK24" s="135">
        <f>ИД!AO182</f>
        <v>0</v>
      </c>
      <c r="AL24" s="135">
        <f>ИД!AP182</f>
        <v>0</v>
      </c>
      <c r="AM24" s="135">
        <f>ИД!AQ182</f>
        <v>0</v>
      </c>
      <c r="AN24" s="135">
        <f>ИД!AR182</f>
        <v>0</v>
      </c>
      <c r="AO24" s="135">
        <f>ИД!AS182</f>
        <v>0</v>
      </c>
      <c r="AP24" s="135">
        <f>ИД!AT182</f>
        <v>0</v>
      </c>
      <c r="AQ24" s="135">
        <f>ИД!AU182</f>
        <v>0</v>
      </c>
      <c r="AR24" s="135">
        <f>ИД!AV182</f>
        <v>0</v>
      </c>
      <c r="AS24" s="135">
        <f>ИД!AW182</f>
        <v>0</v>
      </c>
      <c r="AT24" s="135">
        <f>ИД!AX182</f>
        <v>0</v>
      </c>
      <c r="AU24" s="135">
        <f>ИД!AY182</f>
        <v>0</v>
      </c>
      <c r="AV24" s="135">
        <f>ИД!AZ182</f>
        <v>0</v>
      </c>
      <c r="AW24" s="135">
        <f>ИД!BA182</f>
        <v>0</v>
      </c>
      <c r="AX24" s="135">
        <f>ИД!BB182</f>
        <v>0</v>
      </c>
      <c r="AY24" s="135">
        <f>ИД!BC182</f>
        <v>0</v>
      </c>
      <c r="AZ24" s="135">
        <f>ИД!BD182</f>
        <v>0</v>
      </c>
      <c r="BA24" s="135">
        <f>ИД!BE182</f>
        <v>0</v>
      </c>
      <c r="BB24" s="135">
        <f>ИД!BF182</f>
        <v>0</v>
      </c>
      <c r="BC24" s="135">
        <f>ИД!BG182</f>
        <v>0</v>
      </c>
      <c r="BD24" s="135">
        <f>ИД!BH182</f>
        <v>0</v>
      </c>
      <c r="BE24" s="135">
        <f>ИД!BI182</f>
        <v>0</v>
      </c>
      <c r="BF24" s="135">
        <f>ИД!BJ182</f>
        <v>0</v>
      </c>
      <c r="BG24" s="135">
        <f>ИД!BK182</f>
        <v>0</v>
      </c>
      <c r="BH24" s="135">
        <f>ИД!BL182</f>
        <v>0</v>
      </c>
      <c r="BI24" s="135">
        <f>ИД!BM182</f>
        <v>0</v>
      </c>
      <c r="BJ24" s="135">
        <f>ИД!BN182</f>
        <v>0</v>
      </c>
      <c r="BK24" s="135">
        <f>ИД!BO182</f>
        <v>0</v>
      </c>
      <c r="BL24" s="135">
        <f>ИД!BP182</f>
        <v>0</v>
      </c>
      <c r="BM24" s="135">
        <f>ИД!BQ182</f>
        <v>0</v>
      </c>
      <c r="BN24" s="135">
        <f>ИД!BR182</f>
        <v>0</v>
      </c>
      <c r="BO24" s="135">
        <f>ИД!BS182</f>
        <v>0</v>
      </c>
      <c r="BP24" s="135">
        <f>ИД!BT182</f>
        <v>0</v>
      </c>
      <c r="BQ24" s="135">
        <f>ИД!BU182</f>
        <v>0</v>
      </c>
      <c r="BR24" s="135">
        <f>ИД!BV182</f>
        <v>0</v>
      </c>
      <c r="BS24" s="135">
        <f>ИД!BW182</f>
        <v>0</v>
      </c>
      <c r="BT24" s="135">
        <f>ИД!BX182</f>
        <v>0</v>
      </c>
      <c r="BU24" s="135">
        <f>ИД!BY182</f>
        <v>0</v>
      </c>
      <c r="BV24" s="135">
        <f>ИД!BZ182</f>
        <v>0</v>
      </c>
      <c r="BW24" s="135">
        <f>ИД!CA182</f>
        <v>0</v>
      </c>
      <c r="BX24" s="135">
        <f>ИД!CB182</f>
        <v>0</v>
      </c>
      <c r="BY24" s="135">
        <f>ИД!CC182</f>
        <v>0</v>
      </c>
      <c r="BZ24" s="135">
        <f>ИД!CD182</f>
        <v>0</v>
      </c>
      <c r="CA24" s="135">
        <f>ИД!CE182</f>
        <v>0</v>
      </c>
      <c r="CB24" s="135">
        <f>ИД!CF182</f>
        <v>0</v>
      </c>
      <c r="CC24" s="135">
        <f>ИД!CG182</f>
        <v>0</v>
      </c>
      <c r="CD24" s="135">
        <f>ИД!CH182</f>
        <v>0</v>
      </c>
      <c r="CE24" s="135">
        <f>ИД!CI182</f>
        <v>0</v>
      </c>
      <c r="CF24" s="135">
        <f>ИД!CJ182</f>
        <v>0</v>
      </c>
    </row>
    <row r="25" spans="1:84">
      <c r="A25" s="48">
        <f>ИД!F185</f>
        <v>0</v>
      </c>
      <c r="B25" s="134" t="str">
        <f>ИД!D133</f>
        <v>Прочее</v>
      </c>
      <c r="C25" s="126" t="str">
        <f>ИД!G133</f>
        <v>тыс.руб.</v>
      </c>
      <c r="D25" s="136">
        <f t="shared" si="2"/>
        <v>0</v>
      </c>
      <c r="E25" s="135">
        <f>ИД!I185</f>
        <v>0</v>
      </c>
      <c r="F25" s="135">
        <f>ИД!J185</f>
        <v>0</v>
      </c>
      <c r="G25" s="135">
        <f>ИД!K185</f>
        <v>0</v>
      </c>
      <c r="H25" s="135">
        <f>ИД!L185</f>
        <v>0</v>
      </c>
      <c r="I25" s="135">
        <f>ИД!M185</f>
        <v>0</v>
      </c>
      <c r="J25" s="135">
        <f>ИД!N185</f>
        <v>0</v>
      </c>
      <c r="K25" s="135">
        <f>ИД!O185</f>
        <v>0</v>
      </c>
      <c r="L25" s="135">
        <f>ИД!P185</f>
        <v>0</v>
      </c>
      <c r="M25" s="135">
        <f>ИД!Q185</f>
        <v>0</v>
      </c>
      <c r="N25" s="135">
        <f>ИД!R185</f>
        <v>0</v>
      </c>
      <c r="O25" s="135">
        <f>ИД!S185</f>
        <v>0</v>
      </c>
      <c r="P25" s="135">
        <f>ИД!T185</f>
        <v>0</v>
      </c>
      <c r="Q25" s="135">
        <f>ИД!U185</f>
        <v>0</v>
      </c>
      <c r="R25" s="135">
        <f>ИД!V185</f>
        <v>0</v>
      </c>
      <c r="S25" s="135">
        <f>ИД!W185</f>
        <v>0</v>
      </c>
      <c r="T25" s="135">
        <f>ИД!X185</f>
        <v>0</v>
      </c>
      <c r="U25" s="135">
        <f>ИД!Y185</f>
        <v>0</v>
      </c>
      <c r="V25" s="135">
        <f>ИД!Z185</f>
        <v>0</v>
      </c>
      <c r="W25" s="135">
        <f>ИД!AA185</f>
        <v>0</v>
      </c>
      <c r="X25" s="135">
        <f>ИД!AB185</f>
        <v>0</v>
      </c>
      <c r="Y25" s="135">
        <f>ИД!AC185</f>
        <v>0</v>
      </c>
      <c r="Z25" s="135">
        <f>ИД!AD185</f>
        <v>0</v>
      </c>
      <c r="AA25" s="135">
        <f>ИД!AE185</f>
        <v>0</v>
      </c>
      <c r="AB25" s="135">
        <f>ИД!AF185</f>
        <v>0</v>
      </c>
      <c r="AC25" s="135">
        <f>ИД!AG185</f>
        <v>0</v>
      </c>
      <c r="AD25" s="135">
        <f>ИД!AH185</f>
        <v>0</v>
      </c>
      <c r="AE25" s="135">
        <f>ИД!AI185</f>
        <v>0</v>
      </c>
      <c r="AF25" s="135">
        <f>ИД!AJ185</f>
        <v>0</v>
      </c>
      <c r="AG25" s="135">
        <f>ИД!AK185</f>
        <v>0</v>
      </c>
      <c r="AH25" s="135">
        <f>ИД!AL185</f>
        <v>0</v>
      </c>
      <c r="AI25" s="135">
        <f>ИД!AM185</f>
        <v>0</v>
      </c>
      <c r="AJ25" s="135">
        <f>ИД!AN185</f>
        <v>0</v>
      </c>
      <c r="AK25" s="135">
        <f>ИД!AO185</f>
        <v>0</v>
      </c>
      <c r="AL25" s="135">
        <f>ИД!AP185</f>
        <v>0</v>
      </c>
      <c r="AM25" s="135">
        <f>ИД!AQ185</f>
        <v>0</v>
      </c>
      <c r="AN25" s="135">
        <f>ИД!AR185</f>
        <v>0</v>
      </c>
      <c r="AO25" s="135">
        <f>ИД!AS185</f>
        <v>0</v>
      </c>
      <c r="AP25" s="135">
        <f>ИД!AT185</f>
        <v>0</v>
      </c>
      <c r="AQ25" s="135">
        <f>ИД!AU185</f>
        <v>0</v>
      </c>
      <c r="AR25" s="135">
        <f>ИД!AV185</f>
        <v>0</v>
      </c>
      <c r="AS25" s="135">
        <f>ИД!AW185</f>
        <v>0</v>
      </c>
      <c r="AT25" s="135">
        <f>ИД!AX185</f>
        <v>0</v>
      </c>
      <c r="AU25" s="135">
        <f>ИД!AY185</f>
        <v>0</v>
      </c>
      <c r="AV25" s="135">
        <f>ИД!AZ185</f>
        <v>0</v>
      </c>
      <c r="AW25" s="135">
        <f>ИД!BA185</f>
        <v>0</v>
      </c>
      <c r="AX25" s="135">
        <f>ИД!BB185</f>
        <v>0</v>
      </c>
      <c r="AY25" s="135">
        <f>ИД!BC185</f>
        <v>0</v>
      </c>
      <c r="AZ25" s="135">
        <f>ИД!BD185</f>
        <v>0</v>
      </c>
      <c r="BA25" s="135">
        <f>ИД!BE185</f>
        <v>0</v>
      </c>
      <c r="BB25" s="135">
        <f>ИД!BF185</f>
        <v>0</v>
      </c>
      <c r="BC25" s="135">
        <f>ИД!BG185</f>
        <v>0</v>
      </c>
      <c r="BD25" s="135">
        <f>ИД!BH185</f>
        <v>0</v>
      </c>
      <c r="BE25" s="135">
        <f>ИД!BI185</f>
        <v>0</v>
      </c>
      <c r="BF25" s="135">
        <f>ИД!BJ185</f>
        <v>0</v>
      </c>
      <c r="BG25" s="135">
        <f>ИД!BK185</f>
        <v>0</v>
      </c>
      <c r="BH25" s="135">
        <f>ИД!BL185</f>
        <v>0</v>
      </c>
      <c r="BI25" s="135">
        <f>ИД!BM185</f>
        <v>0</v>
      </c>
      <c r="BJ25" s="135">
        <f>ИД!BN185</f>
        <v>0</v>
      </c>
      <c r="BK25" s="135">
        <f>ИД!BO185</f>
        <v>0</v>
      </c>
      <c r="BL25" s="135">
        <f>ИД!BP185</f>
        <v>0</v>
      </c>
      <c r="BM25" s="135">
        <f>ИД!BQ185</f>
        <v>0</v>
      </c>
      <c r="BN25" s="135">
        <f>ИД!BR185</f>
        <v>0</v>
      </c>
      <c r="BO25" s="135">
        <f>ИД!BS185</f>
        <v>0</v>
      </c>
      <c r="BP25" s="135">
        <f>ИД!BT185</f>
        <v>0</v>
      </c>
      <c r="BQ25" s="135">
        <f>ИД!BU185</f>
        <v>0</v>
      </c>
      <c r="BR25" s="135">
        <f>ИД!BV185</f>
        <v>0</v>
      </c>
      <c r="BS25" s="135">
        <f>ИД!BW185</f>
        <v>0</v>
      </c>
      <c r="BT25" s="135">
        <f>ИД!BX185</f>
        <v>0</v>
      </c>
      <c r="BU25" s="135">
        <f>ИД!BY185</f>
        <v>0</v>
      </c>
      <c r="BV25" s="135">
        <f>ИД!BZ185</f>
        <v>0</v>
      </c>
      <c r="BW25" s="135">
        <f>ИД!CA185</f>
        <v>0</v>
      </c>
      <c r="BX25" s="135">
        <f>ИД!CB185</f>
        <v>0</v>
      </c>
      <c r="BY25" s="135">
        <f>ИД!CC185</f>
        <v>0</v>
      </c>
      <c r="BZ25" s="135">
        <f>ИД!CD185</f>
        <v>0</v>
      </c>
      <c r="CA25" s="135">
        <f>ИД!CE185</f>
        <v>0</v>
      </c>
      <c r="CB25" s="135">
        <f>ИД!CF185</f>
        <v>0</v>
      </c>
      <c r="CC25" s="135">
        <f>ИД!CG185</f>
        <v>0</v>
      </c>
      <c r="CD25" s="135">
        <f>ИД!CH185</f>
        <v>0</v>
      </c>
      <c r="CE25" s="135">
        <f>ИД!CI185</f>
        <v>0</v>
      </c>
      <c r="CF25" s="135">
        <f>ИД!CJ185</f>
        <v>0</v>
      </c>
    </row>
    <row r="26" spans="1:84" s="49" customFormat="1">
      <c r="B26" s="137" t="s">
        <v>677</v>
      </c>
      <c r="C26" s="138" t="str">
        <f>ИД!G134</f>
        <v>тыс.руб.</v>
      </c>
      <c r="D26" s="136">
        <f>SUM(D18:D25)</f>
        <v>0</v>
      </c>
      <c r="E26" s="139">
        <f t="shared" ref="E26:BP26" si="3">SUM(E18:E25)</f>
        <v>0</v>
      </c>
      <c r="F26" s="139">
        <f t="shared" si="3"/>
        <v>0</v>
      </c>
      <c r="G26" s="139">
        <f>SUM(G18:G25)</f>
        <v>0</v>
      </c>
      <c r="H26" s="139">
        <f t="shared" si="3"/>
        <v>0</v>
      </c>
      <c r="I26" s="139">
        <f t="shared" si="3"/>
        <v>0</v>
      </c>
      <c r="J26" s="139">
        <f t="shared" si="3"/>
        <v>0</v>
      </c>
      <c r="K26" s="139">
        <f t="shared" si="3"/>
        <v>0</v>
      </c>
      <c r="L26" s="139">
        <f t="shared" si="3"/>
        <v>0</v>
      </c>
      <c r="M26" s="139">
        <f t="shared" si="3"/>
        <v>0</v>
      </c>
      <c r="N26" s="139">
        <f t="shared" si="3"/>
        <v>0</v>
      </c>
      <c r="O26" s="139">
        <f t="shared" si="3"/>
        <v>0</v>
      </c>
      <c r="P26" s="139">
        <f t="shared" si="3"/>
        <v>0</v>
      </c>
      <c r="Q26" s="139">
        <f t="shared" si="3"/>
        <v>0</v>
      </c>
      <c r="R26" s="139">
        <f t="shared" si="3"/>
        <v>0</v>
      </c>
      <c r="S26" s="139">
        <f t="shared" si="3"/>
        <v>0</v>
      </c>
      <c r="T26" s="139">
        <f t="shared" si="3"/>
        <v>0</v>
      </c>
      <c r="U26" s="139">
        <f t="shared" si="3"/>
        <v>0</v>
      </c>
      <c r="V26" s="139">
        <f t="shared" si="3"/>
        <v>0</v>
      </c>
      <c r="W26" s="139">
        <f t="shared" si="3"/>
        <v>0</v>
      </c>
      <c r="X26" s="139">
        <f t="shared" si="3"/>
        <v>0</v>
      </c>
      <c r="Y26" s="139">
        <f t="shared" si="3"/>
        <v>0</v>
      </c>
      <c r="Z26" s="139">
        <f t="shared" si="3"/>
        <v>0</v>
      </c>
      <c r="AA26" s="139">
        <f t="shared" si="3"/>
        <v>0</v>
      </c>
      <c r="AB26" s="139">
        <f t="shared" si="3"/>
        <v>0</v>
      </c>
      <c r="AC26" s="139">
        <f t="shared" si="3"/>
        <v>0</v>
      </c>
      <c r="AD26" s="139">
        <f t="shared" si="3"/>
        <v>0</v>
      </c>
      <c r="AE26" s="139">
        <f t="shared" si="3"/>
        <v>0</v>
      </c>
      <c r="AF26" s="139">
        <f t="shared" si="3"/>
        <v>0</v>
      </c>
      <c r="AG26" s="139">
        <f t="shared" si="3"/>
        <v>0</v>
      </c>
      <c r="AH26" s="139">
        <f t="shared" si="3"/>
        <v>0</v>
      </c>
      <c r="AI26" s="139">
        <f t="shared" si="3"/>
        <v>0</v>
      </c>
      <c r="AJ26" s="139">
        <f t="shared" si="3"/>
        <v>0</v>
      </c>
      <c r="AK26" s="139">
        <f t="shared" si="3"/>
        <v>0</v>
      </c>
      <c r="AL26" s="139">
        <f t="shared" si="3"/>
        <v>0</v>
      </c>
      <c r="AM26" s="139">
        <f t="shared" si="3"/>
        <v>0</v>
      </c>
      <c r="AN26" s="139">
        <f t="shared" si="3"/>
        <v>0</v>
      </c>
      <c r="AO26" s="139">
        <f t="shared" si="3"/>
        <v>0</v>
      </c>
      <c r="AP26" s="139">
        <f t="shared" si="3"/>
        <v>0</v>
      </c>
      <c r="AQ26" s="139">
        <f t="shared" si="3"/>
        <v>0</v>
      </c>
      <c r="AR26" s="139">
        <f t="shared" si="3"/>
        <v>0</v>
      </c>
      <c r="AS26" s="139">
        <f t="shared" si="3"/>
        <v>0</v>
      </c>
      <c r="AT26" s="139">
        <f t="shared" si="3"/>
        <v>0</v>
      </c>
      <c r="AU26" s="139">
        <f t="shared" si="3"/>
        <v>0</v>
      </c>
      <c r="AV26" s="139">
        <f t="shared" si="3"/>
        <v>0</v>
      </c>
      <c r="AW26" s="139">
        <f t="shared" si="3"/>
        <v>0</v>
      </c>
      <c r="AX26" s="139">
        <f t="shared" si="3"/>
        <v>0</v>
      </c>
      <c r="AY26" s="139">
        <f t="shared" si="3"/>
        <v>0</v>
      </c>
      <c r="AZ26" s="139">
        <f t="shared" si="3"/>
        <v>0</v>
      </c>
      <c r="BA26" s="139">
        <f t="shared" si="3"/>
        <v>0</v>
      </c>
      <c r="BB26" s="139">
        <f t="shared" si="3"/>
        <v>0</v>
      </c>
      <c r="BC26" s="139">
        <f t="shared" si="3"/>
        <v>0</v>
      </c>
      <c r="BD26" s="139">
        <f t="shared" si="3"/>
        <v>0</v>
      </c>
      <c r="BE26" s="139">
        <f t="shared" si="3"/>
        <v>0</v>
      </c>
      <c r="BF26" s="139">
        <f t="shared" si="3"/>
        <v>0</v>
      </c>
      <c r="BG26" s="139">
        <f t="shared" si="3"/>
        <v>0</v>
      </c>
      <c r="BH26" s="139">
        <f t="shared" si="3"/>
        <v>0</v>
      </c>
      <c r="BI26" s="139">
        <f t="shared" si="3"/>
        <v>0</v>
      </c>
      <c r="BJ26" s="139">
        <f t="shared" si="3"/>
        <v>0</v>
      </c>
      <c r="BK26" s="139">
        <f t="shared" si="3"/>
        <v>0</v>
      </c>
      <c r="BL26" s="139">
        <f t="shared" si="3"/>
        <v>0</v>
      </c>
      <c r="BM26" s="139">
        <f t="shared" si="3"/>
        <v>0</v>
      </c>
      <c r="BN26" s="139">
        <f t="shared" si="3"/>
        <v>0</v>
      </c>
      <c r="BO26" s="139">
        <f t="shared" si="3"/>
        <v>0</v>
      </c>
      <c r="BP26" s="139">
        <f t="shared" si="3"/>
        <v>0</v>
      </c>
      <c r="BQ26" s="139">
        <f t="shared" ref="BQ26:CF26" si="4">SUM(BQ18:BQ25)</f>
        <v>0</v>
      </c>
      <c r="BR26" s="139">
        <f t="shared" si="4"/>
        <v>0</v>
      </c>
      <c r="BS26" s="139">
        <f t="shared" si="4"/>
        <v>0</v>
      </c>
      <c r="BT26" s="139">
        <f t="shared" si="4"/>
        <v>0</v>
      </c>
      <c r="BU26" s="139">
        <f t="shared" si="4"/>
        <v>0</v>
      </c>
      <c r="BV26" s="139">
        <f t="shared" si="4"/>
        <v>0</v>
      </c>
      <c r="BW26" s="139">
        <f t="shared" si="4"/>
        <v>0</v>
      </c>
      <c r="BX26" s="139">
        <f t="shared" si="4"/>
        <v>0</v>
      </c>
      <c r="BY26" s="139">
        <f t="shared" si="4"/>
        <v>0</v>
      </c>
      <c r="BZ26" s="139">
        <f t="shared" si="4"/>
        <v>0</v>
      </c>
      <c r="CA26" s="139">
        <f t="shared" si="4"/>
        <v>0</v>
      </c>
      <c r="CB26" s="139">
        <f t="shared" si="4"/>
        <v>0</v>
      </c>
      <c r="CC26" s="139">
        <f t="shared" si="4"/>
        <v>0</v>
      </c>
      <c r="CD26" s="139">
        <f t="shared" si="4"/>
        <v>0</v>
      </c>
      <c r="CE26" s="139">
        <f t="shared" si="4"/>
        <v>0</v>
      </c>
      <c r="CF26" s="139">
        <f t="shared" si="4"/>
        <v>0</v>
      </c>
    </row>
    <row r="27" spans="1:84" s="48" customFormat="1">
      <c r="B27" s="140" t="s">
        <v>678</v>
      </c>
      <c r="C27" s="141" t="str">
        <f>C26</f>
        <v>тыс.руб.</v>
      </c>
      <c r="D27" s="136">
        <f t="shared" si="2"/>
        <v>0</v>
      </c>
      <c r="E27" s="142">
        <f t="array" ref="E27">SUMPRODUCT(--($A$18:$A$25="прямой")*(E$18:E$25))</f>
        <v>0</v>
      </c>
      <c r="F27" s="142">
        <f t="array" ref="F27">SUMPRODUCT(--($A$18:$A$25="прямой")*(F$18:F$25))</f>
        <v>0</v>
      </c>
      <c r="G27" s="142">
        <f t="array" ref="G27">SUMPRODUCT(--($A$18:$A$25="прямой")*(G$18:G$25))</f>
        <v>0</v>
      </c>
      <c r="H27" s="142">
        <f t="array" ref="H27">SUMPRODUCT(--($A$18:$A$25="прямой")*(H$18:H$25))</f>
        <v>0</v>
      </c>
      <c r="I27" s="142">
        <f t="array" ref="I27">SUMPRODUCT(--($A$18:$A$25="прямой")*(I$18:I$25))</f>
        <v>0</v>
      </c>
      <c r="J27" s="142">
        <f t="array" ref="J27">SUMPRODUCT(--($A$18:$A$25="прямой")*(J$18:J$25))</f>
        <v>0</v>
      </c>
      <c r="K27" s="142">
        <f t="array" ref="K27">SUMPRODUCT(--($A$18:$A$25="прямой")*(K$18:K$25))</f>
        <v>0</v>
      </c>
      <c r="L27" s="142">
        <f t="array" ref="L27">SUMPRODUCT(--($A$18:$A$25="прямой")*(L$18:L$25))</f>
        <v>0</v>
      </c>
      <c r="M27" s="142">
        <f t="array" ref="M27">SUMPRODUCT(--($A$18:$A$25="прямой")*(M$18:M$25))</f>
        <v>0</v>
      </c>
      <c r="N27" s="142">
        <f t="array" ref="N27">SUMPRODUCT(--($A$18:$A$25="прямой")*(N$18:N$25))</f>
        <v>0</v>
      </c>
      <c r="O27" s="142">
        <f t="array" ref="O27">SUMPRODUCT(--($A$18:$A$25="прямой")*(O$18:O$25))</f>
        <v>0</v>
      </c>
      <c r="P27" s="142">
        <f t="array" ref="P27">SUMPRODUCT(--($A$18:$A$25="прямой")*(P$18:P$25))</f>
        <v>0</v>
      </c>
      <c r="Q27" s="142">
        <f t="array" ref="Q27">SUMPRODUCT(--($A$18:$A$25="прямой")*(Q$18:Q$25))</f>
        <v>0</v>
      </c>
      <c r="R27" s="142">
        <f t="array" ref="R27">SUMPRODUCT(--($A$18:$A$25="прямой")*(R$18:R$25))</f>
        <v>0</v>
      </c>
      <c r="S27" s="142">
        <f t="array" ref="S27">SUMPRODUCT(--($A$18:$A$25="прямой")*(S$18:S$25))</f>
        <v>0</v>
      </c>
      <c r="T27" s="142">
        <f t="array" ref="T27">SUMPRODUCT(--($A$18:$A$25="прямой")*(T$18:T$25))</f>
        <v>0</v>
      </c>
      <c r="U27" s="142">
        <f t="array" ref="U27">SUMPRODUCT(--($A$18:$A$25="прямой")*(U$18:U$25))</f>
        <v>0</v>
      </c>
      <c r="V27" s="142">
        <f t="array" ref="V27">SUMPRODUCT(--($A$18:$A$25="прямой")*(V$18:V$25))</f>
        <v>0</v>
      </c>
      <c r="W27" s="142">
        <f t="array" ref="W27">SUMPRODUCT(--($A$18:$A$25="прямой")*(W$18:W$25))</f>
        <v>0</v>
      </c>
      <c r="X27" s="142">
        <f t="array" ref="X27">SUMPRODUCT(--($A$18:$A$25="прямой")*(X$18:X$25))</f>
        <v>0</v>
      </c>
      <c r="Y27" s="142">
        <f t="array" ref="Y27">SUMPRODUCT(--($A$18:$A$25="прямой")*(Y$18:Y$25))</f>
        <v>0</v>
      </c>
      <c r="Z27" s="142">
        <f t="array" ref="Z27">SUMPRODUCT(--($A$18:$A$25="прямой")*(Z$18:Z$25))</f>
        <v>0</v>
      </c>
      <c r="AA27" s="142">
        <f t="array" ref="AA27">SUMPRODUCT(--($A$18:$A$25="прямой")*(AA$18:AA$25))</f>
        <v>0</v>
      </c>
      <c r="AB27" s="142">
        <f t="array" ref="AB27">SUMPRODUCT(--($A$18:$A$25="прямой")*(AB$18:AB$25))</f>
        <v>0</v>
      </c>
      <c r="AC27" s="142">
        <f t="array" ref="AC27">SUMPRODUCT(--($A$18:$A$25="прямой")*(AC$18:AC$25))</f>
        <v>0</v>
      </c>
      <c r="AD27" s="142">
        <f t="array" ref="AD27">SUMPRODUCT(--($A$18:$A$25="прямой")*(AD$18:AD$25))</f>
        <v>0</v>
      </c>
      <c r="AE27" s="142">
        <f t="array" ref="AE27">SUMPRODUCT(--($A$18:$A$25="прямой")*(AE$18:AE$25))</f>
        <v>0</v>
      </c>
      <c r="AF27" s="142">
        <f t="array" ref="AF27">SUMPRODUCT(--($A$18:$A$25="прямой")*(AF$18:AF$25))</f>
        <v>0</v>
      </c>
      <c r="AG27" s="142">
        <f t="array" ref="AG27">SUMPRODUCT(--($A$18:$A$25="прямой")*(AG$18:AG$25))</f>
        <v>0</v>
      </c>
      <c r="AH27" s="142">
        <f t="array" ref="AH27">SUMPRODUCT(--($A$18:$A$25="прямой")*(AH$18:AH$25))</f>
        <v>0</v>
      </c>
      <c r="AI27" s="142">
        <f t="array" ref="AI27">SUMPRODUCT(--($A$18:$A$25="прямой")*(AI$18:AI$25))</f>
        <v>0</v>
      </c>
      <c r="AJ27" s="142">
        <f t="array" ref="AJ27">SUMPRODUCT(--($A$18:$A$25="прямой")*(AJ$18:AJ$25))</f>
        <v>0</v>
      </c>
      <c r="AK27" s="142">
        <f t="array" ref="AK27">SUMPRODUCT(--($A$18:$A$25="прямой")*(AK$18:AK$25))</f>
        <v>0</v>
      </c>
      <c r="AL27" s="142">
        <f t="array" ref="AL27">SUMPRODUCT(--($A$18:$A$25="прямой")*(AL$18:AL$25))</f>
        <v>0</v>
      </c>
      <c r="AM27" s="142">
        <f t="array" ref="AM27">SUMPRODUCT(--($A$18:$A$25="прямой")*(AM$18:AM$25))</f>
        <v>0</v>
      </c>
      <c r="AN27" s="142">
        <f t="array" ref="AN27">SUMPRODUCT(--($A$18:$A$25="прямой")*(AN$18:AN$25))</f>
        <v>0</v>
      </c>
      <c r="AO27" s="142">
        <f t="array" ref="AO27">SUMPRODUCT(--($A$18:$A$25="прямой")*(AO$18:AO$25))</f>
        <v>0</v>
      </c>
      <c r="AP27" s="142">
        <f t="array" ref="AP27">SUMPRODUCT(--($A$18:$A$25="прямой")*(AP$18:AP$25))</f>
        <v>0</v>
      </c>
      <c r="AQ27" s="142">
        <f t="array" ref="AQ27">SUMPRODUCT(--($A$18:$A$25="прямой")*(AQ$18:AQ$25))</f>
        <v>0</v>
      </c>
      <c r="AR27" s="142">
        <f t="array" ref="AR27">SUMPRODUCT(--($A$18:$A$25="прямой")*(AR$18:AR$25))</f>
        <v>0</v>
      </c>
      <c r="AS27" s="142">
        <f t="array" ref="AS27">SUMPRODUCT(--($A$18:$A$25="прямой")*(AS$18:AS$25))</f>
        <v>0</v>
      </c>
      <c r="AT27" s="142">
        <f t="array" ref="AT27">SUMPRODUCT(--($A$18:$A$25="прямой")*(AT$18:AT$25))</f>
        <v>0</v>
      </c>
      <c r="AU27" s="142">
        <f t="array" ref="AU27">SUMPRODUCT(--($A$18:$A$25="прямой")*(AU$18:AU$25))</f>
        <v>0</v>
      </c>
      <c r="AV27" s="142">
        <f t="array" ref="AV27">SUMPRODUCT(--($A$18:$A$25="прямой")*(AV$18:AV$25))</f>
        <v>0</v>
      </c>
      <c r="AW27" s="142">
        <f t="array" ref="AW27">SUMPRODUCT(--($A$18:$A$25="прямой")*(AW$18:AW$25))</f>
        <v>0</v>
      </c>
      <c r="AX27" s="142">
        <f t="array" ref="AX27">SUMPRODUCT(--($A$18:$A$25="прямой")*(AX$18:AX$25))</f>
        <v>0</v>
      </c>
      <c r="AY27" s="142">
        <f t="array" ref="AY27">SUMPRODUCT(--($A$18:$A$25="прямой")*(AY$18:AY$25))</f>
        <v>0</v>
      </c>
      <c r="AZ27" s="142">
        <f t="array" ref="AZ27">SUMPRODUCT(--($A$18:$A$25="прямой")*(AZ$18:AZ$25))</f>
        <v>0</v>
      </c>
      <c r="BA27" s="142">
        <f t="array" ref="BA27">SUMPRODUCT(--($A$18:$A$25="прямой")*(BA$18:BA$25))</f>
        <v>0</v>
      </c>
      <c r="BB27" s="142">
        <f t="array" ref="BB27">SUMPRODUCT(--($A$18:$A$25="прямой")*(BB$18:BB$25))</f>
        <v>0</v>
      </c>
      <c r="BC27" s="142">
        <f t="array" ref="BC27">SUMPRODUCT(--($A$18:$A$25="прямой")*(BC$18:BC$25))</f>
        <v>0</v>
      </c>
      <c r="BD27" s="142">
        <f t="array" ref="BD27">SUMPRODUCT(--($A$18:$A$25="прямой")*(BD$18:BD$25))</f>
        <v>0</v>
      </c>
      <c r="BE27" s="142">
        <f t="array" ref="BE27">SUMPRODUCT(--($A$18:$A$25="прямой")*(BE$18:BE$25))</f>
        <v>0</v>
      </c>
      <c r="BF27" s="142">
        <f t="array" ref="BF27">SUMPRODUCT(--($A$18:$A$25="прямой")*(BF$18:BF$25))</f>
        <v>0</v>
      </c>
      <c r="BG27" s="142">
        <f t="array" ref="BG27">SUMPRODUCT(--($A$18:$A$25="прямой")*(BG$18:BG$25))</f>
        <v>0</v>
      </c>
      <c r="BH27" s="142">
        <f t="array" ref="BH27">SUMPRODUCT(--($A$18:$A$25="прямой")*(BH$18:BH$25))</f>
        <v>0</v>
      </c>
      <c r="BI27" s="142">
        <f t="array" ref="BI27">SUMPRODUCT(--($A$18:$A$25="прямой")*(BI$18:BI$25))</f>
        <v>0</v>
      </c>
      <c r="BJ27" s="142">
        <f t="array" ref="BJ27">SUMPRODUCT(--($A$18:$A$25="прямой")*(BJ$18:BJ$25))</f>
        <v>0</v>
      </c>
      <c r="BK27" s="142">
        <f t="array" ref="BK27">SUMPRODUCT(--($A$18:$A$25="прямой")*(BK$18:BK$25))</f>
        <v>0</v>
      </c>
      <c r="BL27" s="142">
        <f t="array" ref="BL27">SUMPRODUCT(--($A$18:$A$25="прямой")*(BL$18:BL$25))</f>
        <v>0</v>
      </c>
      <c r="BM27" s="142">
        <f t="array" ref="BM27">SUMPRODUCT(--($A$18:$A$25="прямой")*(BM$18:BM$25))</f>
        <v>0</v>
      </c>
      <c r="BN27" s="142">
        <f t="array" ref="BN27">SUMPRODUCT(--($A$18:$A$25="прямой")*(BN$18:BN$25))</f>
        <v>0</v>
      </c>
      <c r="BO27" s="142">
        <f t="array" ref="BO27">SUMPRODUCT(--($A$18:$A$25="прямой")*(BO$18:BO$25))</f>
        <v>0</v>
      </c>
      <c r="BP27" s="142">
        <f t="array" ref="BP27">SUMPRODUCT(--($A$18:$A$25="прямой")*(BP$18:BP$25))</f>
        <v>0</v>
      </c>
      <c r="BQ27" s="142">
        <f t="array" ref="BQ27">SUMPRODUCT(--($A$18:$A$25="прямой")*(BQ$18:BQ$25))</f>
        <v>0</v>
      </c>
      <c r="BR27" s="142">
        <f t="array" ref="BR27">SUMPRODUCT(--($A$18:$A$25="прямой")*(BR$18:BR$25))</f>
        <v>0</v>
      </c>
      <c r="BS27" s="142">
        <f t="array" ref="BS27">SUMPRODUCT(--($A$18:$A$25="прямой")*(BS$18:BS$25))</f>
        <v>0</v>
      </c>
      <c r="BT27" s="142">
        <f t="array" ref="BT27">SUMPRODUCT(--($A$18:$A$25="прямой")*(BT$18:BT$25))</f>
        <v>0</v>
      </c>
      <c r="BU27" s="142">
        <f t="array" ref="BU27">SUMPRODUCT(--($A$18:$A$25="прямой")*(BU$18:BU$25))</f>
        <v>0</v>
      </c>
      <c r="BV27" s="142">
        <f t="array" ref="BV27">SUMPRODUCT(--($A$18:$A$25="прямой")*(BV$18:BV$25))</f>
        <v>0</v>
      </c>
      <c r="BW27" s="142">
        <f t="array" ref="BW27">SUMPRODUCT(--($A$18:$A$25="прямой")*(BW$18:BW$25))</f>
        <v>0</v>
      </c>
      <c r="BX27" s="142">
        <f t="array" ref="BX27">SUMPRODUCT(--($A$18:$A$25="прямой")*(BX$18:BX$25))</f>
        <v>0</v>
      </c>
      <c r="BY27" s="142">
        <f t="array" ref="BY27">SUMPRODUCT(--($A$18:$A$25="прямой")*(BY$18:BY$25))</f>
        <v>0</v>
      </c>
      <c r="BZ27" s="142">
        <f t="array" ref="BZ27">SUMPRODUCT(--($A$18:$A$25="прямой")*(BZ$18:BZ$25))</f>
        <v>0</v>
      </c>
      <c r="CA27" s="142">
        <f t="array" ref="CA27">SUMPRODUCT(--($A$18:$A$25="прямой")*(CA$18:CA$25))</f>
        <v>0</v>
      </c>
      <c r="CB27" s="142">
        <f t="array" ref="CB27">SUMPRODUCT(--($A$18:$A$25="прямой")*(CB$18:CB$25))</f>
        <v>0</v>
      </c>
      <c r="CC27" s="142">
        <f t="array" ref="CC27">SUMPRODUCT(--($A$18:$A$25="прямой")*(CC$18:CC$25))</f>
        <v>0</v>
      </c>
      <c r="CD27" s="142">
        <f t="array" ref="CD27">SUMPRODUCT(--($A$18:$A$25="прямой")*(CD$18:CD$25))</f>
        <v>0</v>
      </c>
      <c r="CE27" s="142">
        <f t="array" ref="CE27">SUMPRODUCT(--($A$18:$A$25="прямой")*(CE$18:CE$25))</f>
        <v>0</v>
      </c>
      <c r="CF27" s="142">
        <f t="array" ref="CF27">SUMPRODUCT(--($A$18:$A$25="прямой")*(CF$18:CF$25))</f>
        <v>0</v>
      </c>
    </row>
    <row r="28" spans="1:84" s="48" customFormat="1">
      <c r="B28" s="140" t="s">
        <v>679</v>
      </c>
      <c r="C28" s="141" t="str">
        <f>C27</f>
        <v>тыс.руб.</v>
      </c>
      <c r="D28" s="136">
        <f t="shared" si="2"/>
        <v>0</v>
      </c>
      <c r="E28" s="142">
        <f t="array" ref="E28">SUMPRODUCT(--($A$18:$A$25="косвенный")*(E$18:E$25))</f>
        <v>0</v>
      </c>
      <c r="F28" s="142">
        <f t="array" ref="F28">SUMPRODUCT(--($A$18:$A$25="косвенный")*(F$18:F$25))</f>
        <v>0</v>
      </c>
      <c r="G28" s="142">
        <f t="array" ref="G28">SUMPRODUCT(--($A$18:$A$25="косвенный")*(G$18:G$25))</f>
        <v>0</v>
      </c>
      <c r="H28" s="142">
        <f t="array" ref="H28">SUMPRODUCT(--($A$18:$A$25="косвенный")*(H$18:H$25))</f>
        <v>0</v>
      </c>
      <c r="I28" s="142">
        <f t="array" ref="I28">SUMPRODUCT(--($A$18:$A$25="косвенный")*(I$18:I$25))</f>
        <v>0</v>
      </c>
      <c r="J28" s="142">
        <f t="array" ref="J28">SUMPRODUCT(--($A$18:$A$25="косвенный")*(J$18:J$25))</f>
        <v>0</v>
      </c>
      <c r="K28" s="142">
        <f t="array" ref="K28">SUMPRODUCT(--($A$18:$A$25="косвенный")*(K$18:K$25))</f>
        <v>0</v>
      </c>
      <c r="L28" s="142">
        <f t="array" ref="L28">SUMPRODUCT(--($A$18:$A$25="косвенный")*(L$18:L$25))</f>
        <v>0</v>
      </c>
      <c r="M28" s="142">
        <f t="array" ref="M28">SUMPRODUCT(--($A$18:$A$25="косвенный")*(M$18:M$25))</f>
        <v>0</v>
      </c>
      <c r="N28" s="142">
        <f t="array" ref="N28">SUMPRODUCT(--($A$18:$A$25="косвенный")*(N$18:N$25))</f>
        <v>0</v>
      </c>
      <c r="O28" s="142">
        <f t="array" ref="O28">SUMPRODUCT(--($A$18:$A$25="косвенный")*(O$18:O$25))</f>
        <v>0</v>
      </c>
      <c r="P28" s="142">
        <f t="array" ref="P28">SUMPRODUCT(--($A$18:$A$25="косвенный")*(P$18:P$25))</f>
        <v>0</v>
      </c>
      <c r="Q28" s="142">
        <f t="array" ref="Q28">SUMPRODUCT(--($A$18:$A$25="косвенный")*(Q$18:Q$25))</f>
        <v>0</v>
      </c>
      <c r="R28" s="142">
        <f t="array" ref="R28">SUMPRODUCT(--($A$18:$A$25="косвенный")*(R$18:R$25))</f>
        <v>0</v>
      </c>
      <c r="S28" s="142">
        <f t="array" ref="S28">SUMPRODUCT(--($A$18:$A$25="косвенный")*(S$18:S$25))</f>
        <v>0</v>
      </c>
      <c r="T28" s="142">
        <f t="array" ref="T28">SUMPRODUCT(--($A$18:$A$25="косвенный")*(T$18:T$25))</f>
        <v>0</v>
      </c>
      <c r="U28" s="142">
        <f t="array" ref="U28">SUMPRODUCT(--($A$18:$A$25="косвенный")*(U$18:U$25))</f>
        <v>0</v>
      </c>
      <c r="V28" s="142">
        <f t="array" ref="V28">SUMPRODUCT(--($A$18:$A$25="косвенный")*(V$18:V$25))</f>
        <v>0</v>
      </c>
      <c r="W28" s="142">
        <f t="array" ref="W28">SUMPRODUCT(--($A$18:$A$25="косвенный")*(W$18:W$25))</f>
        <v>0</v>
      </c>
      <c r="X28" s="142">
        <f t="array" ref="X28">SUMPRODUCT(--($A$18:$A$25="косвенный")*(X$18:X$25))</f>
        <v>0</v>
      </c>
      <c r="Y28" s="142">
        <f t="array" ref="Y28">SUMPRODUCT(--($A$18:$A$25="косвенный")*(Y$18:Y$25))</f>
        <v>0</v>
      </c>
      <c r="Z28" s="142">
        <f t="array" ref="Z28">SUMPRODUCT(--($A$18:$A$25="косвенный")*(Z$18:Z$25))</f>
        <v>0</v>
      </c>
      <c r="AA28" s="142">
        <f t="array" ref="AA28">SUMPRODUCT(--($A$18:$A$25="косвенный")*(AA$18:AA$25))</f>
        <v>0</v>
      </c>
      <c r="AB28" s="142">
        <f t="array" ref="AB28">SUMPRODUCT(--($A$18:$A$25="косвенный")*(AB$18:AB$25))</f>
        <v>0</v>
      </c>
      <c r="AC28" s="142">
        <f t="array" ref="AC28">SUMPRODUCT(--($A$18:$A$25="косвенный")*(AC$18:AC$25))</f>
        <v>0</v>
      </c>
      <c r="AD28" s="142">
        <f t="array" ref="AD28">SUMPRODUCT(--($A$18:$A$25="косвенный")*(AD$18:AD$25))</f>
        <v>0</v>
      </c>
      <c r="AE28" s="142">
        <f t="array" ref="AE28">SUMPRODUCT(--($A$18:$A$25="косвенный")*(AE$18:AE$25))</f>
        <v>0</v>
      </c>
      <c r="AF28" s="142">
        <f t="array" ref="AF28">SUMPRODUCT(--($A$18:$A$25="косвенный")*(AF$18:AF$25))</f>
        <v>0</v>
      </c>
      <c r="AG28" s="142">
        <f t="array" ref="AG28">SUMPRODUCT(--($A$18:$A$25="косвенный")*(AG$18:AG$25))</f>
        <v>0</v>
      </c>
      <c r="AH28" s="142">
        <f t="array" ref="AH28">SUMPRODUCT(--($A$18:$A$25="косвенный")*(AH$18:AH$25))</f>
        <v>0</v>
      </c>
      <c r="AI28" s="142">
        <f t="array" ref="AI28">SUMPRODUCT(--($A$18:$A$25="косвенный")*(AI$18:AI$25))</f>
        <v>0</v>
      </c>
      <c r="AJ28" s="142">
        <f t="array" ref="AJ28">SUMPRODUCT(--($A$18:$A$25="косвенный")*(AJ$18:AJ$25))</f>
        <v>0</v>
      </c>
      <c r="AK28" s="142">
        <f t="array" ref="AK28">SUMPRODUCT(--($A$18:$A$25="косвенный")*(AK$18:AK$25))</f>
        <v>0</v>
      </c>
      <c r="AL28" s="142">
        <f t="array" ref="AL28">SUMPRODUCT(--($A$18:$A$25="косвенный")*(AL$18:AL$25))</f>
        <v>0</v>
      </c>
      <c r="AM28" s="142">
        <f t="array" ref="AM28">SUMPRODUCT(--($A$18:$A$25="косвенный")*(AM$18:AM$25))</f>
        <v>0</v>
      </c>
      <c r="AN28" s="142">
        <f t="array" ref="AN28">SUMPRODUCT(--($A$18:$A$25="косвенный")*(AN$18:AN$25))</f>
        <v>0</v>
      </c>
      <c r="AO28" s="142">
        <f t="array" ref="AO28">SUMPRODUCT(--($A$18:$A$25="косвенный")*(AO$18:AO$25))</f>
        <v>0</v>
      </c>
      <c r="AP28" s="142">
        <f t="array" ref="AP28">SUMPRODUCT(--($A$18:$A$25="косвенный")*(AP$18:AP$25))</f>
        <v>0</v>
      </c>
      <c r="AQ28" s="142">
        <f t="array" ref="AQ28">SUMPRODUCT(--($A$18:$A$25="косвенный")*(AQ$18:AQ$25))</f>
        <v>0</v>
      </c>
      <c r="AR28" s="142">
        <f t="array" ref="AR28">SUMPRODUCT(--($A$18:$A$25="косвенный")*(AR$18:AR$25))</f>
        <v>0</v>
      </c>
      <c r="AS28" s="142">
        <f t="array" ref="AS28">SUMPRODUCT(--($A$18:$A$25="косвенный")*(AS$18:AS$25))</f>
        <v>0</v>
      </c>
      <c r="AT28" s="142">
        <f t="array" ref="AT28">SUMPRODUCT(--($A$18:$A$25="косвенный")*(AT$18:AT$25))</f>
        <v>0</v>
      </c>
      <c r="AU28" s="142">
        <f t="array" ref="AU28">SUMPRODUCT(--($A$18:$A$25="косвенный")*(AU$18:AU$25))</f>
        <v>0</v>
      </c>
      <c r="AV28" s="142">
        <f t="array" ref="AV28">SUMPRODUCT(--($A$18:$A$25="косвенный")*(AV$18:AV$25))</f>
        <v>0</v>
      </c>
      <c r="AW28" s="142">
        <f t="array" ref="AW28">SUMPRODUCT(--($A$18:$A$25="косвенный")*(AW$18:AW$25))</f>
        <v>0</v>
      </c>
      <c r="AX28" s="142">
        <f t="array" ref="AX28">SUMPRODUCT(--($A$18:$A$25="косвенный")*(AX$18:AX$25))</f>
        <v>0</v>
      </c>
      <c r="AY28" s="142">
        <f t="array" ref="AY28">SUMPRODUCT(--($A$18:$A$25="косвенный")*(AY$18:AY$25))</f>
        <v>0</v>
      </c>
      <c r="AZ28" s="142">
        <f t="array" ref="AZ28">SUMPRODUCT(--($A$18:$A$25="косвенный")*(AZ$18:AZ$25))</f>
        <v>0</v>
      </c>
      <c r="BA28" s="142">
        <f t="array" ref="BA28">SUMPRODUCT(--($A$18:$A$25="косвенный")*(BA$18:BA$25))</f>
        <v>0</v>
      </c>
      <c r="BB28" s="142">
        <f t="array" ref="BB28">SUMPRODUCT(--($A$18:$A$25="косвенный")*(BB$18:BB$25))</f>
        <v>0</v>
      </c>
      <c r="BC28" s="142">
        <f t="array" ref="BC28">SUMPRODUCT(--($A$18:$A$25="косвенный")*(BC$18:BC$25))</f>
        <v>0</v>
      </c>
      <c r="BD28" s="142">
        <f t="array" ref="BD28">SUMPRODUCT(--($A$18:$A$25="косвенный")*(BD$18:BD$25))</f>
        <v>0</v>
      </c>
      <c r="BE28" s="142">
        <f t="array" ref="BE28">SUMPRODUCT(--($A$18:$A$25="косвенный")*(BE$18:BE$25))</f>
        <v>0</v>
      </c>
      <c r="BF28" s="142">
        <f t="array" ref="BF28">SUMPRODUCT(--($A$18:$A$25="косвенный")*(BF$18:BF$25))</f>
        <v>0</v>
      </c>
      <c r="BG28" s="142">
        <f t="array" ref="BG28">SUMPRODUCT(--($A$18:$A$25="косвенный")*(BG$18:BG$25))</f>
        <v>0</v>
      </c>
      <c r="BH28" s="142">
        <f t="array" ref="BH28">SUMPRODUCT(--($A$18:$A$25="косвенный")*(BH$18:BH$25))</f>
        <v>0</v>
      </c>
      <c r="BI28" s="142">
        <f t="array" ref="BI28">SUMPRODUCT(--($A$18:$A$25="косвенный")*(BI$18:BI$25))</f>
        <v>0</v>
      </c>
      <c r="BJ28" s="142">
        <f t="array" ref="BJ28">SUMPRODUCT(--($A$18:$A$25="косвенный")*(BJ$18:BJ$25))</f>
        <v>0</v>
      </c>
      <c r="BK28" s="142">
        <f t="array" ref="BK28">SUMPRODUCT(--($A$18:$A$25="косвенный")*(BK$18:BK$25))</f>
        <v>0</v>
      </c>
      <c r="BL28" s="142">
        <f t="array" ref="BL28">SUMPRODUCT(--($A$18:$A$25="косвенный")*(BL$18:BL$25))</f>
        <v>0</v>
      </c>
      <c r="BM28" s="142">
        <f t="array" ref="BM28">SUMPRODUCT(--($A$18:$A$25="косвенный")*(BM$18:BM$25))</f>
        <v>0</v>
      </c>
      <c r="BN28" s="142">
        <f t="array" ref="BN28">SUMPRODUCT(--($A$18:$A$25="косвенный")*(BN$18:BN$25))</f>
        <v>0</v>
      </c>
      <c r="BO28" s="142">
        <f t="array" ref="BO28">SUMPRODUCT(--($A$18:$A$25="косвенный")*(BO$18:BO$25))</f>
        <v>0</v>
      </c>
      <c r="BP28" s="142">
        <f t="array" ref="BP28">SUMPRODUCT(--($A$18:$A$25="косвенный")*(BP$18:BP$25))</f>
        <v>0</v>
      </c>
      <c r="BQ28" s="142">
        <f t="array" ref="BQ28">SUMPRODUCT(--($A$18:$A$25="косвенный")*(BQ$18:BQ$25))</f>
        <v>0</v>
      </c>
      <c r="BR28" s="142">
        <f t="array" ref="BR28">SUMPRODUCT(--($A$18:$A$25="косвенный")*(BR$18:BR$25))</f>
        <v>0</v>
      </c>
      <c r="BS28" s="142">
        <f t="array" ref="BS28">SUMPRODUCT(--($A$18:$A$25="косвенный")*(BS$18:BS$25))</f>
        <v>0</v>
      </c>
      <c r="BT28" s="142">
        <f t="array" ref="BT28">SUMPRODUCT(--($A$18:$A$25="косвенный")*(BT$18:BT$25))</f>
        <v>0</v>
      </c>
      <c r="BU28" s="142">
        <f t="array" ref="BU28">SUMPRODUCT(--($A$18:$A$25="косвенный")*(BU$18:BU$25))</f>
        <v>0</v>
      </c>
      <c r="BV28" s="142">
        <f t="array" ref="BV28">SUMPRODUCT(--($A$18:$A$25="косвенный")*(BV$18:BV$25))</f>
        <v>0</v>
      </c>
      <c r="BW28" s="142">
        <f t="array" ref="BW28">SUMPRODUCT(--($A$18:$A$25="косвенный")*(BW$18:BW$25))</f>
        <v>0</v>
      </c>
      <c r="BX28" s="142">
        <f t="array" ref="BX28">SUMPRODUCT(--($A$18:$A$25="косвенный")*(BX$18:BX$25))</f>
        <v>0</v>
      </c>
      <c r="BY28" s="142">
        <f t="array" ref="BY28">SUMPRODUCT(--($A$18:$A$25="косвенный")*(BY$18:BY$25))</f>
        <v>0</v>
      </c>
      <c r="BZ28" s="142">
        <f t="array" ref="BZ28">SUMPRODUCT(--($A$18:$A$25="косвенный")*(BZ$18:BZ$25))</f>
        <v>0</v>
      </c>
      <c r="CA28" s="142">
        <f t="array" ref="CA28">SUMPRODUCT(--($A$18:$A$25="косвенный")*(CA$18:CA$25))</f>
        <v>0</v>
      </c>
      <c r="CB28" s="142">
        <f t="array" ref="CB28">SUMPRODUCT(--($A$18:$A$25="косвенный")*(CB$18:CB$25))</f>
        <v>0</v>
      </c>
      <c r="CC28" s="142">
        <f t="array" ref="CC28">SUMPRODUCT(--($A$18:$A$25="косвенный")*(CC$18:CC$25))</f>
        <v>0</v>
      </c>
      <c r="CD28" s="142">
        <f t="array" ref="CD28">SUMPRODUCT(--($A$18:$A$25="косвенный")*(CD$18:CD$25))</f>
        <v>0</v>
      </c>
      <c r="CE28" s="142">
        <f t="array" ref="CE28">SUMPRODUCT(--($A$18:$A$25="косвенный")*(CE$18:CE$25))</f>
        <v>0</v>
      </c>
      <c r="CF28" s="142">
        <f t="array" ref="CF28">SUMPRODUCT(--($A$18:$A$25="косвенный")*(CF$18:CF$25))</f>
        <v>0</v>
      </c>
    </row>
    <row r="29" spans="1:84">
      <c r="B29" s="50"/>
      <c r="C29" s="26"/>
      <c r="E29" s="25"/>
      <c r="F29" s="25"/>
      <c r="G29" s="25"/>
      <c r="H29" s="25"/>
      <c r="I29" s="25"/>
      <c r="J29" s="25"/>
    </row>
    <row r="30" spans="1:84" ht="28.5" customHeight="1">
      <c r="B30" s="133" t="s">
        <v>435</v>
      </c>
      <c r="C30" s="133" t="s">
        <v>666</v>
      </c>
      <c r="D30" s="133" t="s">
        <v>78</v>
      </c>
      <c r="E30" s="133">
        <f>E17</f>
        <v>2020</v>
      </c>
      <c r="F30" s="133">
        <f>E30+1</f>
        <v>2021</v>
      </c>
      <c r="G30" s="133">
        <f t="shared" ref="G30:BR30" si="5">F30+1</f>
        <v>2022</v>
      </c>
      <c r="H30" s="133">
        <f t="shared" si="5"/>
        <v>2023</v>
      </c>
      <c r="I30" s="133">
        <f t="shared" si="5"/>
        <v>2024</v>
      </c>
      <c r="J30" s="133">
        <f t="shared" si="5"/>
        <v>2025</v>
      </c>
      <c r="K30" s="133">
        <f t="shared" si="5"/>
        <v>2026</v>
      </c>
      <c r="L30" s="133">
        <f t="shared" si="5"/>
        <v>2027</v>
      </c>
      <c r="M30" s="133">
        <f t="shared" si="5"/>
        <v>2028</v>
      </c>
      <c r="N30" s="133">
        <f t="shared" si="5"/>
        <v>2029</v>
      </c>
      <c r="O30" s="133">
        <f t="shared" si="5"/>
        <v>2030</v>
      </c>
      <c r="P30" s="133">
        <f t="shared" si="5"/>
        <v>2031</v>
      </c>
      <c r="Q30" s="133">
        <f t="shared" si="5"/>
        <v>2032</v>
      </c>
      <c r="R30" s="133">
        <f t="shared" si="5"/>
        <v>2033</v>
      </c>
      <c r="S30" s="133">
        <f t="shared" si="5"/>
        <v>2034</v>
      </c>
      <c r="T30" s="133">
        <f t="shared" si="5"/>
        <v>2035</v>
      </c>
      <c r="U30" s="133">
        <f t="shared" si="5"/>
        <v>2036</v>
      </c>
      <c r="V30" s="133">
        <f t="shared" si="5"/>
        <v>2037</v>
      </c>
      <c r="W30" s="133">
        <f t="shared" si="5"/>
        <v>2038</v>
      </c>
      <c r="X30" s="133">
        <f t="shared" si="5"/>
        <v>2039</v>
      </c>
      <c r="Y30" s="133">
        <f t="shared" si="5"/>
        <v>2040</v>
      </c>
      <c r="Z30" s="133">
        <f t="shared" si="5"/>
        <v>2041</v>
      </c>
      <c r="AA30" s="133">
        <f t="shared" si="5"/>
        <v>2042</v>
      </c>
      <c r="AB30" s="133">
        <f t="shared" si="5"/>
        <v>2043</v>
      </c>
      <c r="AC30" s="133">
        <f t="shared" si="5"/>
        <v>2044</v>
      </c>
      <c r="AD30" s="133">
        <f t="shared" si="5"/>
        <v>2045</v>
      </c>
      <c r="AE30" s="133">
        <f t="shared" si="5"/>
        <v>2046</v>
      </c>
      <c r="AF30" s="133">
        <f t="shared" si="5"/>
        <v>2047</v>
      </c>
      <c r="AG30" s="133">
        <f t="shared" si="5"/>
        <v>2048</v>
      </c>
      <c r="AH30" s="133">
        <f t="shared" si="5"/>
        <v>2049</v>
      </c>
      <c r="AI30" s="133">
        <f t="shared" si="5"/>
        <v>2050</v>
      </c>
      <c r="AJ30" s="133">
        <f t="shared" si="5"/>
        <v>2051</v>
      </c>
      <c r="AK30" s="133">
        <f t="shared" si="5"/>
        <v>2052</v>
      </c>
      <c r="AL30" s="133">
        <f t="shared" si="5"/>
        <v>2053</v>
      </c>
      <c r="AM30" s="133">
        <f t="shared" si="5"/>
        <v>2054</v>
      </c>
      <c r="AN30" s="133">
        <f t="shared" si="5"/>
        <v>2055</v>
      </c>
      <c r="AO30" s="133">
        <f t="shared" si="5"/>
        <v>2056</v>
      </c>
      <c r="AP30" s="133">
        <f t="shared" si="5"/>
        <v>2057</v>
      </c>
      <c r="AQ30" s="133">
        <f t="shared" si="5"/>
        <v>2058</v>
      </c>
      <c r="AR30" s="133">
        <f t="shared" si="5"/>
        <v>2059</v>
      </c>
      <c r="AS30" s="133">
        <f t="shared" si="5"/>
        <v>2060</v>
      </c>
      <c r="AT30" s="133">
        <f t="shared" si="5"/>
        <v>2061</v>
      </c>
      <c r="AU30" s="133">
        <f t="shared" si="5"/>
        <v>2062</v>
      </c>
      <c r="AV30" s="133">
        <f t="shared" si="5"/>
        <v>2063</v>
      </c>
      <c r="AW30" s="133">
        <f t="shared" si="5"/>
        <v>2064</v>
      </c>
      <c r="AX30" s="133">
        <f t="shared" si="5"/>
        <v>2065</v>
      </c>
      <c r="AY30" s="133">
        <f t="shared" si="5"/>
        <v>2066</v>
      </c>
      <c r="AZ30" s="133">
        <f t="shared" si="5"/>
        <v>2067</v>
      </c>
      <c r="BA30" s="133">
        <f t="shared" si="5"/>
        <v>2068</v>
      </c>
      <c r="BB30" s="133">
        <f t="shared" si="5"/>
        <v>2069</v>
      </c>
      <c r="BC30" s="133">
        <f t="shared" si="5"/>
        <v>2070</v>
      </c>
      <c r="BD30" s="133">
        <f t="shared" si="5"/>
        <v>2071</v>
      </c>
      <c r="BE30" s="133">
        <f t="shared" si="5"/>
        <v>2072</v>
      </c>
      <c r="BF30" s="133">
        <f t="shared" si="5"/>
        <v>2073</v>
      </c>
      <c r="BG30" s="133">
        <f t="shared" si="5"/>
        <v>2074</v>
      </c>
      <c r="BH30" s="133">
        <f t="shared" si="5"/>
        <v>2075</v>
      </c>
      <c r="BI30" s="133">
        <f t="shared" si="5"/>
        <v>2076</v>
      </c>
      <c r="BJ30" s="133">
        <f t="shared" si="5"/>
        <v>2077</v>
      </c>
      <c r="BK30" s="133">
        <f t="shared" si="5"/>
        <v>2078</v>
      </c>
      <c r="BL30" s="133">
        <f t="shared" si="5"/>
        <v>2079</v>
      </c>
      <c r="BM30" s="133">
        <f t="shared" si="5"/>
        <v>2080</v>
      </c>
      <c r="BN30" s="133">
        <f t="shared" si="5"/>
        <v>2081</v>
      </c>
      <c r="BO30" s="133">
        <f t="shared" si="5"/>
        <v>2082</v>
      </c>
      <c r="BP30" s="133">
        <f t="shared" si="5"/>
        <v>2083</v>
      </c>
      <c r="BQ30" s="133">
        <f t="shared" si="5"/>
        <v>2084</v>
      </c>
      <c r="BR30" s="133">
        <f t="shared" si="5"/>
        <v>2085</v>
      </c>
      <c r="BS30" s="133">
        <f t="shared" ref="BS30:CF30" si="6">BR30+1</f>
        <v>2086</v>
      </c>
      <c r="BT30" s="133">
        <f t="shared" si="6"/>
        <v>2087</v>
      </c>
      <c r="BU30" s="133">
        <f t="shared" si="6"/>
        <v>2088</v>
      </c>
      <c r="BV30" s="133">
        <f t="shared" si="6"/>
        <v>2089</v>
      </c>
      <c r="BW30" s="133">
        <f t="shared" si="6"/>
        <v>2090</v>
      </c>
      <c r="BX30" s="133">
        <f t="shared" si="6"/>
        <v>2091</v>
      </c>
      <c r="BY30" s="133">
        <f t="shared" si="6"/>
        <v>2092</v>
      </c>
      <c r="BZ30" s="133">
        <f t="shared" si="6"/>
        <v>2093</v>
      </c>
      <c r="CA30" s="133">
        <f t="shared" si="6"/>
        <v>2094</v>
      </c>
      <c r="CB30" s="133">
        <f t="shared" si="6"/>
        <v>2095</v>
      </c>
      <c r="CC30" s="133">
        <f t="shared" si="6"/>
        <v>2096</v>
      </c>
      <c r="CD30" s="133">
        <f t="shared" si="6"/>
        <v>2097</v>
      </c>
      <c r="CE30" s="133">
        <f t="shared" si="6"/>
        <v>2098</v>
      </c>
      <c r="CF30" s="133">
        <f t="shared" si="6"/>
        <v>2099</v>
      </c>
    </row>
    <row r="31" spans="1:84" ht="15" customHeight="1">
      <c r="A31" s="48"/>
      <c r="B31" s="121" t="s">
        <v>436</v>
      </c>
      <c r="C31" s="122" t="s">
        <v>430</v>
      </c>
      <c r="D31" s="123">
        <f>SUM(E31:CF31)</f>
        <v>5060.1208865067047</v>
      </c>
      <c r="E31" s="135">
        <f>ИД!I35+ИД!I38+ИД!I41+ИД!I69+ИД!I72+ИД!I75</f>
        <v>0</v>
      </c>
      <c r="F31" s="135">
        <f>ИД!J35+ИД!J38+ИД!J41+ИД!J69+ИД!J72+ИД!J75</f>
        <v>5060.1208865067047</v>
      </c>
      <c r="G31" s="135">
        <f>ИД!K35+ИД!K38+ИД!K41+ИД!K69+ИД!K72+ИД!K75</f>
        <v>0</v>
      </c>
      <c r="H31" s="135">
        <f>ИД!L35+ИД!L38+ИД!L41+ИД!L69+ИД!L72+ИД!L75</f>
        <v>0</v>
      </c>
      <c r="I31" s="135">
        <f>ИД!M35+ИД!M38+ИД!M41+ИД!M69+ИД!M72+ИД!M75</f>
        <v>0</v>
      </c>
      <c r="J31" s="135">
        <f>ИД!N35+ИД!N38+ИД!N41+ИД!N69+ИД!N72+ИД!N75</f>
        <v>0</v>
      </c>
      <c r="K31" s="135">
        <f>ИД!O35+ИД!O38+ИД!O41+ИД!O69+ИД!O72+ИД!O75</f>
        <v>0</v>
      </c>
      <c r="L31" s="135">
        <f>ИД!P35+ИД!P38+ИД!P41+ИД!P69+ИД!P72+ИД!P75</f>
        <v>0</v>
      </c>
      <c r="M31" s="135">
        <f>ИД!Q35+ИД!Q38+ИД!Q41+ИД!Q69+ИД!Q72+ИД!Q75</f>
        <v>0</v>
      </c>
      <c r="N31" s="135">
        <f>ИД!R35+ИД!R38+ИД!R41+ИД!R69+ИД!R72+ИД!R75</f>
        <v>0</v>
      </c>
      <c r="O31" s="135">
        <f>ИД!S35+ИД!S38+ИД!S41+ИД!S69+ИД!S72+ИД!S75</f>
        <v>0</v>
      </c>
      <c r="P31" s="135">
        <f>ИД!T35+ИД!T38+ИД!T41+ИД!T69+ИД!T72+ИД!T75</f>
        <v>0</v>
      </c>
      <c r="Q31" s="135">
        <f>ИД!U35+ИД!U38+ИД!U41+ИД!U69+ИД!U72+ИД!U75</f>
        <v>0</v>
      </c>
      <c r="R31" s="135">
        <f>ИД!V35+ИД!V38+ИД!V41+ИД!V69+ИД!V72+ИД!V75</f>
        <v>0</v>
      </c>
      <c r="S31" s="135">
        <f>ИД!W35+ИД!W38+ИД!W41+ИД!W69+ИД!W72+ИД!W75</f>
        <v>0</v>
      </c>
      <c r="T31" s="135">
        <f>ИД!X35+ИД!X38+ИД!X41+ИД!X69+ИД!X72+ИД!X75</f>
        <v>0</v>
      </c>
      <c r="U31" s="135">
        <f>ИД!Y35+ИД!Y38+ИД!Y41+ИД!Y69+ИД!Y72+ИД!Y75</f>
        <v>0</v>
      </c>
      <c r="V31" s="135">
        <f>ИД!Z35+ИД!Z38+ИД!Z41+ИД!Z69+ИД!Z72+ИД!Z75</f>
        <v>0</v>
      </c>
      <c r="W31" s="135">
        <f>ИД!AA35+ИД!AA38+ИД!AA41+ИД!AA69+ИД!AA72+ИД!AA75</f>
        <v>0</v>
      </c>
      <c r="X31" s="135">
        <f>ИД!AB35+ИД!AB38+ИД!AB41+ИД!AB69+ИД!AB72+ИД!AB75</f>
        <v>0</v>
      </c>
      <c r="Y31" s="135">
        <f>ИД!AC35+ИД!AC38+ИД!AC41+ИД!AC69+ИД!AC72+ИД!AC75</f>
        <v>0</v>
      </c>
      <c r="Z31" s="135">
        <f>ИД!AD35+ИД!AD38+ИД!AD41+ИД!AD69+ИД!AD72+ИД!AD75</f>
        <v>0</v>
      </c>
      <c r="AA31" s="135">
        <f>ИД!AE35+ИД!AE38+ИД!AE41+ИД!AE69+ИД!AE72+ИД!AE75</f>
        <v>0</v>
      </c>
      <c r="AB31" s="135">
        <f>ИД!AF35+ИД!AF38+ИД!AF41+ИД!AF69+ИД!AF72+ИД!AF75</f>
        <v>0</v>
      </c>
      <c r="AC31" s="135">
        <f>ИД!AG35+ИД!AG38+ИД!AG41+ИД!AG69+ИД!AG72+ИД!AG75</f>
        <v>0</v>
      </c>
      <c r="AD31" s="135">
        <f>ИД!AH35+ИД!AH38+ИД!AH41+ИД!AH69+ИД!AH72+ИД!AH75</f>
        <v>0</v>
      </c>
      <c r="AE31" s="135">
        <f>ИД!AI35+ИД!AI38+ИД!AI41+ИД!AI69+ИД!AI72+ИД!AI75</f>
        <v>0</v>
      </c>
      <c r="AF31" s="135">
        <f>ИД!AJ35+ИД!AJ38+ИД!AJ41+ИД!AJ69+ИД!AJ72+ИД!AJ75</f>
        <v>0</v>
      </c>
      <c r="AG31" s="135">
        <f>ИД!AK35+ИД!AK38+ИД!AK41+ИД!AK69+ИД!AK72+ИД!AK75</f>
        <v>0</v>
      </c>
      <c r="AH31" s="135">
        <f>ИД!AL35+ИД!AL38+ИД!AL41+ИД!AL69+ИД!AL72+ИД!AL75</f>
        <v>0</v>
      </c>
      <c r="AI31" s="135">
        <f>ИД!AM35+ИД!AM38+ИД!AM41+ИД!AM69+ИД!AM72+ИД!AM75</f>
        <v>0</v>
      </c>
      <c r="AJ31" s="135">
        <f>ИД!AN35+ИД!AN38+ИД!AN41+ИД!AN69+ИД!AN72+ИД!AN75</f>
        <v>0</v>
      </c>
      <c r="AK31" s="135">
        <f>ИД!AO35+ИД!AO38+ИД!AO41+ИД!AO69+ИД!AO72+ИД!AO75</f>
        <v>0</v>
      </c>
      <c r="AL31" s="135">
        <f>ИД!AP35+ИД!AP38+ИД!AP41+ИД!AP69+ИД!AP72+ИД!AP75</f>
        <v>0</v>
      </c>
      <c r="AM31" s="135">
        <f>ИД!AQ35+ИД!AQ38+ИД!AQ41+ИД!AQ69+ИД!AQ72+ИД!AQ75</f>
        <v>0</v>
      </c>
      <c r="AN31" s="135">
        <f>ИД!AR35+ИД!AR38+ИД!AR41+ИД!AR69+ИД!AR72+ИД!AR75</f>
        <v>0</v>
      </c>
      <c r="AO31" s="135">
        <f>ИД!AS35+ИД!AS38+ИД!AS41+ИД!AS69+ИД!AS72+ИД!AS75</f>
        <v>0</v>
      </c>
      <c r="AP31" s="135">
        <f>ИД!AT35+ИД!AT38+ИД!AT41+ИД!AT69+ИД!AT72+ИД!AT75</f>
        <v>0</v>
      </c>
      <c r="AQ31" s="135">
        <f>ИД!AU35+ИД!AU38+ИД!AU41+ИД!AU69+ИД!AU72+ИД!AU75</f>
        <v>0</v>
      </c>
      <c r="AR31" s="135">
        <f>ИД!AV35+ИД!AV38+ИД!AV41+ИД!AV69+ИД!AV72+ИД!AV75</f>
        <v>0</v>
      </c>
      <c r="AS31" s="135">
        <f>ИД!AW35+ИД!AW38+ИД!AW41+ИД!AW69+ИД!AW72+ИД!AW75</f>
        <v>0</v>
      </c>
      <c r="AT31" s="135">
        <f>ИД!AX35+ИД!AX38+ИД!AX41+ИД!AX69+ИД!AX72+ИД!AX75</f>
        <v>0</v>
      </c>
      <c r="AU31" s="135">
        <f>ИД!AY35+ИД!AY38+ИД!AY41+ИД!AY69+ИД!AY72+ИД!AY75</f>
        <v>0</v>
      </c>
      <c r="AV31" s="135">
        <f>ИД!AZ35+ИД!AZ38+ИД!AZ41+ИД!AZ69+ИД!AZ72+ИД!AZ75</f>
        <v>0</v>
      </c>
      <c r="AW31" s="135">
        <f>ИД!BA35+ИД!BA38+ИД!BA41+ИД!BA69+ИД!BA72+ИД!BA75</f>
        <v>0</v>
      </c>
      <c r="AX31" s="135">
        <f>ИД!BB35+ИД!BB38+ИД!BB41+ИД!BB69+ИД!BB72+ИД!BB75</f>
        <v>0</v>
      </c>
      <c r="AY31" s="135">
        <f>ИД!BC35+ИД!BC38+ИД!BC41+ИД!BC69+ИД!BC72+ИД!BC75</f>
        <v>0</v>
      </c>
      <c r="AZ31" s="135">
        <f>ИД!BD35+ИД!BD38+ИД!BD41+ИД!BD69+ИД!BD72+ИД!BD75</f>
        <v>0</v>
      </c>
      <c r="BA31" s="135">
        <f>ИД!BE35+ИД!BE38+ИД!BE41+ИД!BE69+ИД!BE72+ИД!BE75</f>
        <v>0</v>
      </c>
      <c r="BB31" s="135">
        <f>ИД!BF35+ИД!BF38+ИД!BF41+ИД!BF69+ИД!BF72+ИД!BF75</f>
        <v>0</v>
      </c>
      <c r="BC31" s="135">
        <f>ИД!BG35+ИД!BG38+ИД!BG41+ИД!BG69+ИД!BG72+ИД!BG75</f>
        <v>0</v>
      </c>
      <c r="BD31" s="135">
        <f>ИД!BH35+ИД!BH38+ИД!BH41+ИД!BH69+ИД!BH72+ИД!BH75</f>
        <v>0</v>
      </c>
      <c r="BE31" s="135">
        <f>ИД!BI35+ИД!BI38+ИД!BI41+ИД!BI69+ИД!BI72+ИД!BI75</f>
        <v>0</v>
      </c>
      <c r="BF31" s="135">
        <f>ИД!BJ35+ИД!BJ38+ИД!BJ41+ИД!BJ69+ИД!BJ72+ИД!BJ75</f>
        <v>0</v>
      </c>
      <c r="BG31" s="135">
        <f>ИД!BK35+ИД!BK38+ИД!BK41+ИД!BK69+ИД!BK72+ИД!BK75</f>
        <v>0</v>
      </c>
      <c r="BH31" s="135">
        <f>ИД!BL35+ИД!BL38+ИД!BL41+ИД!BL69+ИД!BL72+ИД!BL75</f>
        <v>0</v>
      </c>
      <c r="BI31" s="135">
        <f>ИД!BM35+ИД!BM38+ИД!BM41+ИД!BM69+ИД!BM72+ИД!BM75</f>
        <v>0</v>
      </c>
      <c r="BJ31" s="135">
        <f>ИД!BN35+ИД!BN38+ИД!BN41+ИД!BN69+ИД!BN72+ИД!BN75</f>
        <v>0</v>
      </c>
      <c r="BK31" s="135">
        <f>ИД!BO35+ИД!BO38+ИД!BO41+ИД!BO69+ИД!BO72+ИД!BO75</f>
        <v>0</v>
      </c>
      <c r="BL31" s="135">
        <f>ИД!BP35+ИД!BP38+ИД!BP41+ИД!BP69+ИД!BP72+ИД!BP75</f>
        <v>0</v>
      </c>
      <c r="BM31" s="135">
        <f>ИД!BQ35+ИД!BQ38+ИД!BQ41+ИД!BQ69+ИД!BQ72+ИД!BQ75</f>
        <v>0</v>
      </c>
      <c r="BN31" s="135">
        <f>ИД!BR35+ИД!BR38+ИД!BR41+ИД!BR69+ИД!BR72+ИД!BR75</f>
        <v>0</v>
      </c>
      <c r="BO31" s="135">
        <f>ИД!BS35+ИД!BS38+ИД!BS41+ИД!BS69+ИД!BS72+ИД!BS75</f>
        <v>0</v>
      </c>
      <c r="BP31" s="135">
        <f>ИД!BT35+ИД!BT38+ИД!BT41+ИД!BT69+ИД!BT72+ИД!BT75</f>
        <v>0</v>
      </c>
      <c r="BQ31" s="135">
        <f>ИД!BU35+ИД!BU38+ИД!BU41+ИД!BU69+ИД!BU72+ИД!BU75</f>
        <v>0</v>
      </c>
      <c r="BR31" s="135">
        <f>ИД!BV35+ИД!BV38+ИД!BV41+ИД!BV69+ИД!BV72+ИД!BV75</f>
        <v>0</v>
      </c>
      <c r="BS31" s="135">
        <f>ИД!BW35+ИД!BW38+ИД!BW41+ИД!BW69+ИД!BW72+ИД!BW75</f>
        <v>0</v>
      </c>
      <c r="BT31" s="135">
        <f>ИД!BX35+ИД!BX38+ИД!BX41+ИД!BX69+ИД!BX72+ИД!BX75</f>
        <v>0</v>
      </c>
      <c r="BU31" s="135">
        <f>ИД!BY35+ИД!BY38+ИД!BY41+ИД!BY69+ИД!BY72+ИД!BY75</f>
        <v>0</v>
      </c>
      <c r="BV31" s="135">
        <f>ИД!BZ35+ИД!BZ38+ИД!BZ41+ИД!BZ69+ИД!BZ72+ИД!BZ75</f>
        <v>0</v>
      </c>
      <c r="BW31" s="135">
        <f>ИД!CA35+ИД!CA38+ИД!CA41+ИД!CA69+ИД!CA72+ИД!CA75</f>
        <v>0</v>
      </c>
      <c r="BX31" s="135">
        <f>ИД!CB35+ИД!CB38+ИД!CB41+ИД!CB69+ИД!CB72+ИД!CB75</f>
        <v>0</v>
      </c>
      <c r="BY31" s="135">
        <f>ИД!CC35+ИД!CC38+ИД!CC41+ИД!CC69+ИД!CC72+ИД!CC75</f>
        <v>0</v>
      </c>
      <c r="BZ31" s="135">
        <f>ИД!CD35+ИД!CD38+ИД!CD41+ИД!CD69+ИД!CD72+ИД!CD75</f>
        <v>0</v>
      </c>
      <c r="CA31" s="135">
        <f>ИД!CE35+ИД!CE38+ИД!CE41+ИД!CE69+ИД!CE72+ИД!CE75</f>
        <v>0</v>
      </c>
      <c r="CB31" s="135">
        <f>ИД!CF35+ИД!CF38+ИД!CF41+ИД!CF69+ИД!CF72+ИД!CF75</f>
        <v>0</v>
      </c>
      <c r="CC31" s="135">
        <f>ИД!CG35+ИД!CG38+ИД!CG41+ИД!CG69+ИД!CG72+ИД!CG75</f>
        <v>0</v>
      </c>
      <c r="CD31" s="135">
        <f>ИД!CH35+ИД!CH38+ИД!CH41+ИД!CH69+ИД!CH72+ИД!CH75</f>
        <v>0</v>
      </c>
      <c r="CE31" s="135">
        <f>ИД!CI35+ИД!CI38+ИД!CI41+ИД!CI69+ИД!CI72+ИД!CI75</f>
        <v>0</v>
      </c>
      <c r="CF31" s="135">
        <f>ИД!CJ35+ИД!CJ38+ИД!CJ41+ИД!CJ69+ИД!CJ72+ИД!CJ75</f>
        <v>0</v>
      </c>
    </row>
    <row r="32" spans="1:84" ht="15" customHeight="1">
      <c r="A32" s="48"/>
      <c r="B32" s="125" t="s">
        <v>680</v>
      </c>
      <c r="C32" s="126" t="s">
        <v>430</v>
      </c>
      <c r="D32" s="136">
        <f>SUM(E32:CF32)</f>
        <v>0</v>
      </c>
      <c r="E32" s="143">
        <f>ИД!I39+ИД!I42+ИД!I73+ИД!I76</f>
        <v>0</v>
      </c>
      <c r="F32" s="143">
        <f>ИД!J39+ИД!J42+ИД!J73+ИД!J76</f>
        <v>0</v>
      </c>
      <c r="G32" s="143">
        <f>ИД!K39+ИД!K42+ИД!K73+ИД!K76</f>
        <v>0</v>
      </c>
      <c r="H32" s="143">
        <f>ИД!L39+ИД!L42+ИД!L73+ИД!L76</f>
        <v>0</v>
      </c>
      <c r="I32" s="143">
        <f>ИД!M39+ИД!M42+ИД!M73+ИД!M76</f>
        <v>0</v>
      </c>
      <c r="J32" s="143">
        <f>ИД!N39+ИД!N42+ИД!N73+ИД!N76</f>
        <v>0</v>
      </c>
      <c r="K32" s="143">
        <f>ИД!O39+ИД!O42+ИД!O73+ИД!O76</f>
        <v>0</v>
      </c>
      <c r="L32" s="143">
        <f>ИД!P39+ИД!P42+ИД!P73+ИД!P76</f>
        <v>0</v>
      </c>
      <c r="M32" s="143">
        <f>ИД!Q39+ИД!Q42+ИД!Q73+ИД!Q76</f>
        <v>0</v>
      </c>
      <c r="N32" s="143">
        <f>ИД!R39+ИД!R42+ИД!R73+ИД!R76</f>
        <v>0</v>
      </c>
      <c r="O32" s="143">
        <f>ИД!S39+ИД!S42+ИД!S73+ИД!S76</f>
        <v>0</v>
      </c>
      <c r="P32" s="143">
        <f>ИД!T39+ИД!T42+ИД!T73+ИД!T76</f>
        <v>0</v>
      </c>
      <c r="Q32" s="143">
        <f>ИД!U39+ИД!U42+ИД!U73+ИД!U76</f>
        <v>0</v>
      </c>
      <c r="R32" s="143">
        <f>ИД!V39+ИД!V42+ИД!V73+ИД!V76</f>
        <v>0</v>
      </c>
      <c r="S32" s="143">
        <f>ИД!W39+ИД!W42+ИД!W73+ИД!W76</f>
        <v>0</v>
      </c>
      <c r="T32" s="143">
        <f>ИД!X39+ИД!X42+ИД!X73+ИД!X76</f>
        <v>0</v>
      </c>
      <c r="U32" s="143">
        <f>ИД!Y39+ИД!Y42+ИД!Y73+ИД!Y76</f>
        <v>0</v>
      </c>
      <c r="V32" s="143">
        <f>ИД!Z39+ИД!Z42+ИД!Z73+ИД!Z76</f>
        <v>0</v>
      </c>
      <c r="W32" s="143">
        <f>ИД!AA39+ИД!AA42+ИД!AA73+ИД!AA76</f>
        <v>0</v>
      </c>
      <c r="X32" s="143">
        <f>ИД!AB39+ИД!AB42+ИД!AB73+ИД!AB76</f>
        <v>0</v>
      </c>
      <c r="Y32" s="143">
        <f>ИД!AC39+ИД!AC42+ИД!AC73+ИД!AC76</f>
        <v>0</v>
      </c>
      <c r="Z32" s="143">
        <f>ИД!AD39+ИД!AD42+ИД!AD73+ИД!AD76</f>
        <v>0</v>
      </c>
      <c r="AA32" s="143">
        <f>ИД!AE39+ИД!AE42+ИД!AE73+ИД!AE76</f>
        <v>0</v>
      </c>
      <c r="AB32" s="143">
        <f>ИД!AF39+ИД!AF42+ИД!AF73+ИД!AF76</f>
        <v>0</v>
      </c>
      <c r="AC32" s="143">
        <f>ИД!AG39+ИД!AG42+ИД!AG73+ИД!AG76</f>
        <v>0</v>
      </c>
      <c r="AD32" s="143">
        <f>ИД!AH39+ИД!AH42+ИД!AH73+ИД!AH76</f>
        <v>0</v>
      </c>
      <c r="AE32" s="143">
        <f>ИД!AI39+ИД!AI42+ИД!AI73+ИД!AI76</f>
        <v>0</v>
      </c>
      <c r="AF32" s="143">
        <f>ИД!AJ39+ИД!AJ42+ИД!AJ73+ИД!AJ76</f>
        <v>0</v>
      </c>
      <c r="AG32" s="143">
        <f>ИД!AK39+ИД!AK42+ИД!AK73+ИД!AK76</f>
        <v>0</v>
      </c>
      <c r="AH32" s="143">
        <f>ИД!AL39+ИД!AL42+ИД!AL73+ИД!AL76</f>
        <v>0</v>
      </c>
      <c r="AI32" s="143">
        <f>ИД!AM39+ИД!AM42+ИД!AM73+ИД!AM76</f>
        <v>0</v>
      </c>
      <c r="AJ32" s="143">
        <f>ИД!AN39+ИД!AN42+ИД!AN73+ИД!AN76</f>
        <v>0</v>
      </c>
      <c r="AK32" s="143">
        <f>ИД!AO39+ИД!AO42+ИД!AO73+ИД!AO76</f>
        <v>0</v>
      </c>
      <c r="AL32" s="143">
        <f>ИД!AP39+ИД!AP42+ИД!AP73+ИД!AP76</f>
        <v>0</v>
      </c>
      <c r="AM32" s="143">
        <f>ИД!AQ39+ИД!AQ42+ИД!AQ73+ИД!AQ76</f>
        <v>0</v>
      </c>
      <c r="AN32" s="143">
        <f>ИД!AR39+ИД!AR42+ИД!AR73+ИД!AR76</f>
        <v>0</v>
      </c>
      <c r="AO32" s="143">
        <f>ИД!AS39+ИД!AS42+ИД!AS73+ИД!AS76</f>
        <v>0</v>
      </c>
      <c r="AP32" s="143">
        <f>ИД!AT39+ИД!AT42+ИД!AT73+ИД!AT76</f>
        <v>0</v>
      </c>
      <c r="AQ32" s="143">
        <f>ИД!AU39+ИД!AU42+ИД!AU73+ИД!AU76</f>
        <v>0</v>
      </c>
      <c r="AR32" s="143">
        <f>ИД!AV39+ИД!AV42+ИД!AV73+ИД!AV76</f>
        <v>0</v>
      </c>
      <c r="AS32" s="143">
        <f>ИД!AW39+ИД!AW42+ИД!AW73+ИД!AW76</f>
        <v>0</v>
      </c>
      <c r="AT32" s="143">
        <f>ИД!AX39+ИД!AX42+ИД!AX73+ИД!AX76</f>
        <v>0</v>
      </c>
      <c r="AU32" s="143">
        <f>ИД!AY39+ИД!AY42+ИД!AY73+ИД!AY76</f>
        <v>0</v>
      </c>
      <c r="AV32" s="143">
        <f>ИД!AZ39+ИД!AZ42+ИД!AZ73+ИД!AZ76</f>
        <v>0</v>
      </c>
      <c r="AW32" s="143">
        <f>ИД!BA39+ИД!BA42+ИД!BA73+ИД!BA76</f>
        <v>0</v>
      </c>
      <c r="AX32" s="143">
        <f>ИД!BB39+ИД!BB42+ИД!BB73+ИД!BB76</f>
        <v>0</v>
      </c>
      <c r="AY32" s="143">
        <f>ИД!BC39+ИД!BC42+ИД!BC73+ИД!BC76</f>
        <v>0</v>
      </c>
      <c r="AZ32" s="143">
        <f>ИД!BD39+ИД!BD42+ИД!BD73+ИД!BD76</f>
        <v>0</v>
      </c>
      <c r="BA32" s="143">
        <f>ИД!BE39+ИД!BE42+ИД!BE73+ИД!BE76</f>
        <v>0</v>
      </c>
      <c r="BB32" s="143">
        <f>ИД!BF39+ИД!BF42+ИД!BF73+ИД!BF76</f>
        <v>0</v>
      </c>
      <c r="BC32" s="143">
        <f>ИД!BG39+ИД!BG42+ИД!BG73+ИД!BG76</f>
        <v>0</v>
      </c>
      <c r="BD32" s="143">
        <f>ИД!BH39+ИД!BH42+ИД!BH73+ИД!BH76</f>
        <v>0</v>
      </c>
      <c r="BE32" s="143">
        <f>ИД!BI39+ИД!BI42+ИД!BI73+ИД!BI76</f>
        <v>0</v>
      </c>
      <c r="BF32" s="143">
        <f>ИД!BJ39+ИД!BJ42+ИД!BJ73+ИД!BJ76</f>
        <v>0</v>
      </c>
      <c r="BG32" s="143">
        <f>ИД!BK39+ИД!BK42+ИД!BK73+ИД!BK76</f>
        <v>0</v>
      </c>
      <c r="BH32" s="143">
        <f>ИД!BL39+ИД!BL42+ИД!BL73+ИД!BL76</f>
        <v>0</v>
      </c>
      <c r="BI32" s="143">
        <f>ИД!BM39+ИД!BM42+ИД!BM73+ИД!BM76</f>
        <v>0</v>
      </c>
      <c r="BJ32" s="143">
        <f>ИД!BN39+ИД!BN42+ИД!BN73+ИД!BN76</f>
        <v>0</v>
      </c>
      <c r="BK32" s="143">
        <f>ИД!BO39+ИД!BO42+ИД!BO73+ИД!BO76</f>
        <v>0</v>
      </c>
      <c r="BL32" s="143">
        <f>ИД!BP39+ИД!BP42+ИД!BP73+ИД!BP76</f>
        <v>0</v>
      </c>
      <c r="BM32" s="143">
        <f>ИД!BQ39+ИД!BQ42+ИД!BQ73+ИД!BQ76</f>
        <v>0</v>
      </c>
      <c r="BN32" s="143">
        <f>ИД!BR39+ИД!BR42+ИД!BR73+ИД!BR76</f>
        <v>0</v>
      </c>
      <c r="BO32" s="143">
        <f>ИД!BS39+ИД!BS42+ИД!BS73+ИД!BS76</f>
        <v>0</v>
      </c>
      <c r="BP32" s="143">
        <f>ИД!BT39+ИД!BT42+ИД!BT73+ИД!BT76</f>
        <v>0</v>
      </c>
      <c r="BQ32" s="143">
        <f>ИД!BU39+ИД!BU42+ИД!BU73+ИД!BU76</f>
        <v>0</v>
      </c>
      <c r="BR32" s="143">
        <f>ИД!BV39+ИД!BV42+ИД!BV73+ИД!BV76</f>
        <v>0</v>
      </c>
      <c r="BS32" s="143">
        <f>ИД!BW39+ИД!BW42+ИД!BW73+ИД!BW76</f>
        <v>0</v>
      </c>
      <c r="BT32" s="143">
        <f>ИД!BX39+ИД!BX42+ИД!BX73+ИД!BX76</f>
        <v>0</v>
      </c>
      <c r="BU32" s="143">
        <f>ИД!BY39+ИД!BY42+ИД!BY73+ИД!BY76</f>
        <v>0</v>
      </c>
      <c r="BV32" s="143">
        <f>ИД!BZ39+ИД!BZ42+ИД!BZ73+ИД!BZ76</f>
        <v>0</v>
      </c>
      <c r="BW32" s="143">
        <f>ИД!CA39+ИД!CA42+ИД!CA73+ИД!CA76</f>
        <v>0</v>
      </c>
      <c r="BX32" s="143">
        <f>ИД!CB39+ИД!CB42+ИД!CB73+ИД!CB76</f>
        <v>0</v>
      </c>
      <c r="BY32" s="143">
        <f>ИД!CC39+ИД!CC42+ИД!CC73+ИД!CC76</f>
        <v>0</v>
      </c>
      <c r="BZ32" s="143">
        <f>ИД!CD39+ИД!CD42+ИД!CD73+ИД!CD76</f>
        <v>0</v>
      </c>
      <c r="CA32" s="143">
        <f>ИД!CE39+ИД!CE42+ИД!CE73+ИД!CE76</f>
        <v>0</v>
      </c>
      <c r="CB32" s="143">
        <f>ИД!CF39+ИД!CF42+ИД!CF73+ИД!CF76</f>
        <v>0</v>
      </c>
      <c r="CC32" s="143">
        <f>ИД!CG39+ИД!CG42+ИД!CG73+ИД!CG76</f>
        <v>0</v>
      </c>
      <c r="CD32" s="143">
        <f>ИД!CH39+ИД!CH42+ИД!CH73+ИД!CH76</f>
        <v>0</v>
      </c>
      <c r="CE32" s="143">
        <f>ИД!CI39+ИД!CI42+ИД!CI73+ИД!CI76</f>
        <v>0</v>
      </c>
      <c r="CF32" s="143">
        <f>ИД!CJ39+ИД!CJ42+ИД!CJ73+ИД!CJ76</f>
        <v>0</v>
      </c>
    </row>
    <row r="33" spans="1:84" ht="15" customHeight="1">
      <c r="A33" s="48"/>
      <c r="B33" s="125" t="s">
        <v>437</v>
      </c>
      <c r="C33" s="126" t="s">
        <v>430</v>
      </c>
      <c r="D33" s="136">
        <f>SUM(E33:CF33)</f>
        <v>0</v>
      </c>
      <c r="E33" s="143">
        <f>ИД!I36+ИД!I70</f>
        <v>0</v>
      </c>
      <c r="F33" s="143">
        <f>ИД!J36+ИД!J70</f>
        <v>0</v>
      </c>
      <c r="G33" s="143">
        <f>ИД!K36+ИД!K70</f>
        <v>0</v>
      </c>
      <c r="H33" s="143">
        <f>ИД!L36+ИД!L70</f>
        <v>0</v>
      </c>
      <c r="I33" s="143">
        <f>ИД!M36+ИД!M70</f>
        <v>0</v>
      </c>
      <c r="J33" s="143">
        <f>ИД!N36+ИД!N70</f>
        <v>0</v>
      </c>
      <c r="K33" s="143">
        <f>ИД!O36+ИД!O70</f>
        <v>0</v>
      </c>
      <c r="L33" s="143">
        <f>ИД!P36+ИД!P70</f>
        <v>0</v>
      </c>
      <c r="M33" s="143">
        <f>ИД!Q36+ИД!Q70</f>
        <v>0</v>
      </c>
      <c r="N33" s="143">
        <f>ИД!R36+ИД!R70</f>
        <v>0</v>
      </c>
      <c r="O33" s="143">
        <f>ИД!S36+ИД!S70</f>
        <v>0</v>
      </c>
      <c r="P33" s="143">
        <f>ИД!T36+ИД!T70</f>
        <v>0</v>
      </c>
      <c r="Q33" s="143">
        <f>ИД!U36+ИД!U70</f>
        <v>0</v>
      </c>
      <c r="R33" s="143">
        <f>ИД!V36+ИД!V70</f>
        <v>0</v>
      </c>
      <c r="S33" s="143">
        <f>ИД!W36+ИД!W70</f>
        <v>0</v>
      </c>
      <c r="T33" s="143">
        <f>ИД!X36+ИД!X70</f>
        <v>0</v>
      </c>
      <c r="U33" s="143">
        <f>ИД!Y36+ИД!Y70</f>
        <v>0</v>
      </c>
      <c r="V33" s="143">
        <f>ИД!Z36+ИД!Z70</f>
        <v>0</v>
      </c>
      <c r="W33" s="143">
        <f>ИД!AA36+ИД!AA70</f>
        <v>0</v>
      </c>
      <c r="X33" s="143">
        <f>ИД!AB36+ИД!AB70</f>
        <v>0</v>
      </c>
      <c r="Y33" s="143">
        <f>ИД!AC36+ИД!AC70</f>
        <v>0</v>
      </c>
      <c r="Z33" s="143">
        <f>ИД!AD36+ИД!AD70</f>
        <v>0</v>
      </c>
      <c r="AA33" s="143">
        <f>ИД!AE36+ИД!AE70</f>
        <v>0</v>
      </c>
      <c r="AB33" s="143">
        <f>ИД!AF36+ИД!AF70</f>
        <v>0</v>
      </c>
      <c r="AC33" s="143">
        <f>ИД!AG36+ИД!AG70</f>
        <v>0</v>
      </c>
      <c r="AD33" s="143">
        <f>ИД!AH36+ИД!AH70</f>
        <v>0</v>
      </c>
      <c r="AE33" s="143">
        <f>ИД!AI36+ИД!AI70</f>
        <v>0</v>
      </c>
      <c r="AF33" s="143">
        <f>ИД!AJ36+ИД!AJ70</f>
        <v>0</v>
      </c>
      <c r="AG33" s="143">
        <f>ИД!AK36+ИД!AK70</f>
        <v>0</v>
      </c>
      <c r="AH33" s="143">
        <f>ИД!AL36+ИД!AL70</f>
        <v>0</v>
      </c>
      <c r="AI33" s="143">
        <f>ИД!AM36+ИД!AM70</f>
        <v>0</v>
      </c>
      <c r="AJ33" s="143">
        <f>ИД!AN36+ИД!AN70</f>
        <v>0</v>
      </c>
      <c r="AK33" s="143">
        <f>ИД!AO36+ИД!AO70</f>
        <v>0</v>
      </c>
      <c r="AL33" s="143">
        <f>ИД!AP36+ИД!AP70</f>
        <v>0</v>
      </c>
      <c r="AM33" s="143">
        <f>ИД!AQ36+ИД!AQ70</f>
        <v>0</v>
      </c>
      <c r="AN33" s="143">
        <f>ИД!AR36+ИД!AR70</f>
        <v>0</v>
      </c>
      <c r="AO33" s="143">
        <f>ИД!AS36+ИД!AS70</f>
        <v>0</v>
      </c>
      <c r="AP33" s="143">
        <f>ИД!AT36+ИД!AT70</f>
        <v>0</v>
      </c>
      <c r="AQ33" s="143">
        <f>ИД!AU36+ИД!AU70</f>
        <v>0</v>
      </c>
      <c r="AR33" s="143">
        <f>ИД!AV36+ИД!AV70</f>
        <v>0</v>
      </c>
      <c r="AS33" s="143">
        <f>ИД!AW36+ИД!AW70</f>
        <v>0</v>
      </c>
      <c r="AT33" s="143">
        <f>ИД!AX36+ИД!AX70</f>
        <v>0</v>
      </c>
      <c r="AU33" s="143">
        <f>ИД!AY36+ИД!AY70</f>
        <v>0</v>
      </c>
      <c r="AV33" s="143">
        <f>ИД!AZ36+ИД!AZ70</f>
        <v>0</v>
      </c>
      <c r="AW33" s="143">
        <f>ИД!BA36+ИД!BA70</f>
        <v>0</v>
      </c>
      <c r="AX33" s="143">
        <f>ИД!BB36+ИД!BB70</f>
        <v>0</v>
      </c>
      <c r="AY33" s="143">
        <f>ИД!BC36+ИД!BC70</f>
        <v>0</v>
      </c>
      <c r="AZ33" s="143">
        <f>ИД!BD36+ИД!BD70</f>
        <v>0</v>
      </c>
      <c r="BA33" s="143">
        <f>ИД!BE36+ИД!BE70</f>
        <v>0</v>
      </c>
      <c r="BB33" s="143">
        <f>ИД!BF36+ИД!BF70</f>
        <v>0</v>
      </c>
      <c r="BC33" s="143">
        <f>ИД!BG36+ИД!BG70</f>
        <v>0</v>
      </c>
      <c r="BD33" s="143">
        <f>ИД!BH36+ИД!BH70</f>
        <v>0</v>
      </c>
      <c r="BE33" s="143">
        <f>ИД!BI36+ИД!BI70</f>
        <v>0</v>
      </c>
      <c r="BF33" s="143">
        <f>ИД!BJ36+ИД!BJ70</f>
        <v>0</v>
      </c>
      <c r="BG33" s="143">
        <f>ИД!BK36+ИД!BK70</f>
        <v>0</v>
      </c>
      <c r="BH33" s="143">
        <f>ИД!BL36+ИД!BL70</f>
        <v>0</v>
      </c>
      <c r="BI33" s="143">
        <f>ИД!BM36+ИД!BM70</f>
        <v>0</v>
      </c>
      <c r="BJ33" s="143">
        <f>ИД!BN36+ИД!BN70</f>
        <v>0</v>
      </c>
      <c r="BK33" s="143">
        <f>ИД!BO36+ИД!BO70</f>
        <v>0</v>
      </c>
      <c r="BL33" s="143">
        <f>ИД!BP36+ИД!BP70</f>
        <v>0</v>
      </c>
      <c r="BM33" s="143">
        <f>ИД!BQ36+ИД!BQ70</f>
        <v>0</v>
      </c>
      <c r="BN33" s="143">
        <f>ИД!BR36+ИД!BR70</f>
        <v>0</v>
      </c>
      <c r="BO33" s="143">
        <f>ИД!BS36+ИД!BS70</f>
        <v>0</v>
      </c>
      <c r="BP33" s="143">
        <f>ИД!BT36+ИД!BT70</f>
        <v>0</v>
      </c>
      <c r="BQ33" s="143">
        <f>ИД!BU36+ИД!BU70</f>
        <v>0</v>
      </c>
      <c r="BR33" s="143">
        <f>ИД!BV36+ИД!BV70</f>
        <v>0</v>
      </c>
      <c r="BS33" s="143">
        <f>ИД!BW36+ИД!BW70</f>
        <v>0</v>
      </c>
      <c r="BT33" s="143">
        <f>ИД!BX36+ИД!BX70</f>
        <v>0</v>
      </c>
      <c r="BU33" s="143">
        <f>ИД!BY36+ИД!BY70</f>
        <v>0</v>
      </c>
      <c r="BV33" s="143">
        <f>ИД!BZ36+ИД!BZ70</f>
        <v>0</v>
      </c>
      <c r="BW33" s="143">
        <f>ИД!CA36+ИД!CA70</f>
        <v>0</v>
      </c>
      <c r="BX33" s="143">
        <f>ИД!CB36+ИД!CB70</f>
        <v>0</v>
      </c>
      <c r="BY33" s="143">
        <f>ИД!CC36+ИД!CC70</f>
        <v>0</v>
      </c>
      <c r="BZ33" s="143">
        <f>ИД!CD36+ИД!CD70</f>
        <v>0</v>
      </c>
      <c r="CA33" s="143">
        <f>ИД!CE36+ИД!CE70</f>
        <v>0</v>
      </c>
      <c r="CB33" s="143">
        <f>ИД!CF36+ИД!CF70</f>
        <v>0</v>
      </c>
      <c r="CC33" s="143">
        <f>ИД!CG36+ИД!CG70</f>
        <v>0</v>
      </c>
      <c r="CD33" s="143">
        <f>ИД!CH36+ИД!CH70</f>
        <v>0</v>
      </c>
      <c r="CE33" s="143">
        <f>ИД!CI36+ИД!CI70</f>
        <v>0</v>
      </c>
      <c r="CF33" s="143">
        <f>ИД!CJ36+ИД!CJ70</f>
        <v>0</v>
      </c>
    </row>
    <row r="34" spans="1:84" s="49" customFormat="1" ht="15" customHeight="1">
      <c r="A34" s="51"/>
      <c r="B34" s="137" t="s">
        <v>78</v>
      </c>
      <c r="C34" s="138" t="s">
        <v>430</v>
      </c>
      <c r="D34" s="136">
        <f>SUM(D31:D33)</f>
        <v>5060.1208865067047</v>
      </c>
      <c r="E34" s="139">
        <f>SUM(E31:E33)</f>
        <v>0</v>
      </c>
      <c r="F34" s="139">
        <f t="shared" ref="F34:P34" si="7">SUM(F31:F33)</f>
        <v>5060.1208865067047</v>
      </c>
      <c r="G34" s="139">
        <f t="shared" si="7"/>
        <v>0</v>
      </c>
      <c r="H34" s="139">
        <f t="shared" si="7"/>
        <v>0</v>
      </c>
      <c r="I34" s="139">
        <f t="shared" si="7"/>
        <v>0</v>
      </c>
      <c r="J34" s="139">
        <f t="shared" si="7"/>
        <v>0</v>
      </c>
      <c r="K34" s="139">
        <f t="shared" si="7"/>
        <v>0</v>
      </c>
      <c r="L34" s="139">
        <f t="shared" si="7"/>
        <v>0</v>
      </c>
      <c r="M34" s="139">
        <f t="shared" si="7"/>
        <v>0</v>
      </c>
      <c r="N34" s="139">
        <f t="shared" si="7"/>
        <v>0</v>
      </c>
      <c r="O34" s="139">
        <f t="shared" si="7"/>
        <v>0</v>
      </c>
      <c r="P34" s="139">
        <f t="shared" si="7"/>
        <v>0</v>
      </c>
      <c r="Q34" s="139">
        <f>SUM(Q31:Q33)</f>
        <v>0</v>
      </c>
      <c r="R34" s="139">
        <f>SUM(R31:R33)</f>
        <v>0</v>
      </c>
      <c r="S34" s="139">
        <f>SUM(S31:S33)</f>
        <v>0</v>
      </c>
      <c r="T34" s="139">
        <f t="shared" ref="T34:CE34" si="8">SUM(T31:T33)</f>
        <v>0</v>
      </c>
      <c r="U34" s="139">
        <f t="shared" si="8"/>
        <v>0</v>
      </c>
      <c r="V34" s="139">
        <f t="shared" si="8"/>
        <v>0</v>
      </c>
      <c r="W34" s="139">
        <f t="shared" si="8"/>
        <v>0</v>
      </c>
      <c r="X34" s="139">
        <f t="shared" si="8"/>
        <v>0</v>
      </c>
      <c r="Y34" s="139">
        <f t="shared" si="8"/>
        <v>0</v>
      </c>
      <c r="Z34" s="139">
        <f t="shared" si="8"/>
        <v>0</v>
      </c>
      <c r="AA34" s="139">
        <f t="shared" si="8"/>
        <v>0</v>
      </c>
      <c r="AB34" s="139">
        <f t="shared" si="8"/>
        <v>0</v>
      </c>
      <c r="AC34" s="139">
        <f t="shared" si="8"/>
        <v>0</v>
      </c>
      <c r="AD34" s="139">
        <f t="shared" si="8"/>
        <v>0</v>
      </c>
      <c r="AE34" s="139">
        <f t="shared" si="8"/>
        <v>0</v>
      </c>
      <c r="AF34" s="139">
        <f t="shared" si="8"/>
        <v>0</v>
      </c>
      <c r="AG34" s="139">
        <f t="shared" si="8"/>
        <v>0</v>
      </c>
      <c r="AH34" s="139">
        <f t="shared" si="8"/>
        <v>0</v>
      </c>
      <c r="AI34" s="139">
        <f t="shared" si="8"/>
        <v>0</v>
      </c>
      <c r="AJ34" s="139">
        <f t="shared" si="8"/>
        <v>0</v>
      </c>
      <c r="AK34" s="139">
        <f t="shared" si="8"/>
        <v>0</v>
      </c>
      <c r="AL34" s="139">
        <f t="shared" si="8"/>
        <v>0</v>
      </c>
      <c r="AM34" s="139">
        <f t="shared" si="8"/>
        <v>0</v>
      </c>
      <c r="AN34" s="139">
        <f t="shared" si="8"/>
        <v>0</v>
      </c>
      <c r="AO34" s="139">
        <f t="shared" si="8"/>
        <v>0</v>
      </c>
      <c r="AP34" s="139">
        <f t="shared" si="8"/>
        <v>0</v>
      </c>
      <c r="AQ34" s="139">
        <f t="shared" si="8"/>
        <v>0</v>
      </c>
      <c r="AR34" s="139">
        <f t="shared" si="8"/>
        <v>0</v>
      </c>
      <c r="AS34" s="139">
        <f t="shared" si="8"/>
        <v>0</v>
      </c>
      <c r="AT34" s="139">
        <f t="shared" si="8"/>
        <v>0</v>
      </c>
      <c r="AU34" s="139">
        <f t="shared" si="8"/>
        <v>0</v>
      </c>
      <c r="AV34" s="139">
        <f t="shared" si="8"/>
        <v>0</v>
      </c>
      <c r="AW34" s="139">
        <f t="shared" si="8"/>
        <v>0</v>
      </c>
      <c r="AX34" s="139">
        <f t="shared" si="8"/>
        <v>0</v>
      </c>
      <c r="AY34" s="139">
        <f t="shared" si="8"/>
        <v>0</v>
      </c>
      <c r="AZ34" s="139">
        <f t="shared" si="8"/>
        <v>0</v>
      </c>
      <c r="BA34" s="139">
        <f t="shared" si="8"/>
        <v>0</v>
      </c>
      <c r="BB34" s="139">
        <f t="shared" si="8"/>
        <v>0</v>
      </c>
      <c r="BC34" s="139">
        <f t="shared" si="8"/>
        <v>0</v>
      </c>
      <c r="BD34" s="139">
        <f t="shared" si="8"/>
        <v>0</v>
      </c>
      <c r="BE34" s="139">
        <f t="shared" si="8"/>
        <v>0</v>
      </c>
      <c r="BF34" s="139">
        <f t="shared" si="8"/>
        <v>0</v>
      </c>
      <c r="BG34" s="139">
        <f t="shared" si="8"/>
        <v>0</v>
      </c>
      <c r="BH34" s="139">
        <f t="shared" si="8"/>
        <v>0</v>
      </c>
      <c r="BI34" s="139">
        <f t="shared" si="8"/>
        <v>0</v>
      </c>
      <c r="BJ34" s="139">
        <f t="shared" si="8"/>
        <v>0</v>
      </c>
      <c r="BK34" s="139">
        <f t="shared" si="8"/>
        <v>0</v>
      </c>
      <c r="BL34" s="139">
        <f t="shared" si="8"/>
        <v>0</v>
      </c>
      <c r="BM34" s="139">
        <f t="shared" si="8"/>
        <v>0</v>
      </c>
      <c r="BN34" s="139">
        <f t="shared" si="8"/>
        <v>0</v>
      </c>
      <c r="BO34" s="139">
        <f t="shared" si="8"/>
        <v>0</v>
      </c>
      <c r="BP34" s="139">
        <f t="shared" si="8"/>
        <v>0</v>
      </c>
      <c r="BQ34" s="139">
        <f t="shared" si="8"/>
        <v>0</v>
      </c>
      <c r="BR34" s="139">
        <f t="shared" si="8"/>
        <v>0</v>
      </c>
      <c r="BS34" s="139">
        <f t="shared" si="8"/>
        <v>0</v>
      </c>
      <c r="BT34" s="139">
        <f t="shared" si="8"/>
        <v>0</v>
      </c>
      <c r="BU34" s="139">
        <f t="shared" si="8"/>
        <v>0</v>
      </c>
      <c r="BV34" s="139">
        <f t="shared" si="8"/>
        <v>0</v>
      </c>
      <c r="BW34" s="139">
        <f t="shared" si="8"/>
        <v>0</v>
      </c>
      <c r="BX34" s="139">
        <f t="shared" si="8"/>
        <v>0</v>
      </c>
      <c r="BY34" s="139">
        <f t="shared" si="8"/>
        <v>0</v>
      </c>
      <c r="BZ34" s="139">
        <f t="shared" si="8"/>
        <v>0</v>
      </c>
      <c r="CA34" s="139">
        <f t="shared" si="8"/>
        <v>0</v>
      </c>
      <c r="CB34" s="139">
        <f t="shared" si="8"/>
        <v>0</v>
      </c>
      <c r="CC34" s="139">
        <f t="shared" si="8"/>
        <v>0</v>
      </c>
      <c r="CD34" s="139">
        <f t="shared" si="8"/>
        <v>0</v>
      </c>
      <c r="CE34" s="139">
        <f t="shared" si="8"/>
        <v>0</v>
      </c>
      <c r="CF34" s="139">
        <f>SUM(CF31:CF33)</f>
        <v>0</v>
      </c>
    </row>
    <row r="35" spans="1:84">
      <c r="B35" s="25"/>
      <c r="C35" s="26"/>
      <c r="E35" s="25"/>
      <c r="F35" s="25"/>
      <c r="G35" s="25"/>
      <c r="H35" s="25"/>
      <c r="I35" s="25"/>
      <c r="J35" s="25"/>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c r="BM35" s="46"/>
      <c r="BN35" s="46"/>
      <c r="BO35" s="46"/>
      <c r="BP35" s="46"/>
      <c r="BQ35" s="46"/>
      <c r="BR35" s="46"/>
      <c r="BS35" s="46"/>
      <c r="BT35" s="46"/>
      <c r="BU35" s="46"/>
      <c r="BV35" s="46"/>
      <c r="BW35" s="46"/>
      <c r="BX35" s="46"/>
      <c r="BY35" s="46"/>
      <c r="BZ35" s="46"/>
      <c r="CA35" s="46"/>
      <c r="CB35" s="46"/>
      <c r="CC35" s="46"/>
      <c r="CD35" s="46"/>
      <c r="CE35" s="46"/>
      <c r="CF35" s="46"/>
    </row>
    <row r="36" spans="1:84" ht="28.5" customHeight="1">
      <c r="B36" s="133" t="s">
        <v>681</v>
      </c>
      <c r="C36" s="133" t="s">
        <v>666</v>
      </c>
      <c r="D36" s="133" t="s">
        <v>78</v>
      </c>
      <c r="E36" s="133">
        <f>$E$17</f>
        <v>2020</v>
      </c>
      <c r="F36" s="133">
        <f>E36+1</f>
        <v>2021</v>
      </c>
      <c r="G36" s="133">
        <f t="shared" ref="G36:BR36" si="9">F36+1</f>
        <v>2022</v>
      </c>
      <c r="H36" s="133">
        <f t="shared" si="9"/>
        <v>2023</v>
      </c>
      <c r="I36" s="133">
        <f t="shared" si="9"/>
        <v>2024</v>
      </c>
      <c r="J36" s="133">
        <f t="shared" si="9"/>
        <v>2025</v>
      </c>
      <c r="K36" s="133">
        <f t="shared" si="9"/>
        <v>2026</v>
      </c>
      <c r="L36" s="133">
        <f t="shared" si="9"/>
        <v>2027</v>
      </c>
      <c r="M36" s="133">
        <f t="shared" si="9"/>
        <v>2028</v>
      </c>
      <c r="N36" s="133">
        <f t="shared" si="9"/>
        <v>2029</v>
      </c>
      <c r="O36" s="133">
        <f t="shared" si="9"/>
        <v>2030</v>
      </c>
      <c r="P36" s="133">
        <f t="shared" si="9"/>
        <v>2031</v>
      </c>
      <c r="Q36" s="133">
        <f t="shared" si="9"/>
        <v>2032</v>
      </c>
      <c r="R36" s="133">
        <f t="shared" si="9"/>
        <v>2033</v>
      </c>
      <c r="S36" s="133">
        <f t="shared" si="9"/>
        <v>2034</v>
      </c>
      <c r="T36" s="133">
        <f t="shared" si="9"/>
        <v>2035</v>
      </c>
      <c r="U36" s="133">
        <f t="shared" si="9"/>
        <v>2036</v>
      </c>
      <c r="V36" s="133">
        <f t="shared" si="9"/>
        <v>2037</v>
      </c>
      <c r="W36" s="133">
        <f t="shared" si="9"/>
        <v>2038</v>
      </c>
      <c r="X36" s="133">
        <f t="shared" si="9"/>
        <v>2039</v>
      </c>
      <c r="Y36" s="133">
        <f t="shared" si="9"/>
        <v>2040</v>
      </c>
      <c r="Z36" s="133">
        <f t="shared" si="9"/>
        <v>2041</v>
      </c>
      <c r="AA36" s="133">
        <f t="shared" si="9"/>
        <v>2042</v>
      </c>
      <c r="AB36" s="133">
        <f t="shared" si="9"/>
        <v>2043</v>
      </c>
      <c r="AC36" s="133">
        <f t="shared" si="9"/>
        <v>2044</v>
      </c>
      <c r="AD36" s="133">
        <f t="shared" si="9"/>
        <v>2045</v>
      </c>
      <c r="AE36" s="133">
        <f t="shared" si="9"/>
        <v>2046</v>
      </c>
      <c r="AF36" s="133">
        <f t="shared" si="9"/>
        <v>2047</v>
      </c>
      <c r="AG36" s="133">
        <f t="shared" si="9"/>
        <v>2048</v>
      </c>
      <c r="AH36" s="133">
        <f t="shared" si="9"/>
        <v>2049</v>
      </c>
      <c r="AI36" s="133">
        <f t="shared" si="9"/>
        <v>2050</v>
      </c>
      <c r="AJ36" s="133">
        <f t="shared" si="9"/>
        <v>2051</v>
      </c>
      <c r="AK36" s="133">
        <f t="shared" si="9"/>
        <v>2052</v>
      </c>
      <c r="AL36" s="133">
        <f t="shared" si="9"/>
        <v>2053</v>
      </c>
      <c r="AM36" s="133">
        <f t="shared" si="9"/>
        <v>2054</v>
      </c>
      <c r="AN36" s="133">
        <f t="shared" si="9"/>
        <v>2055</v>
      </c>
      <c r="AO36" s="133">
        <f t="shared" si="9"/>
        <v>2056</v>
      </c>
      <c r="AP36" s="133">
        <f t="shared" si="9"/>
        <v>2057</v>
      </c>
      <c r="AQ36" s="133">
        <f t="shared" si="9"/>
        <v>2058</v>
      </c>
      <c r="AR36" s="133">
        <f t="shared" si="9"/>
        <v>2059</v>
      </c>
      <c r="AS36" s="133">
        <f t="shared" si="9"/>
        <v>2060</v>
      </c>
      <c r="AT36" s="133">
        <f t="shared" si="9"/>
        <v>2061</v>
      </c>
      <c r="AU36" s="133">
        <f t="shared" si="9"/>
        <v>2062</v>
      </c>
      <c r="AV36" s="133">
        <f t="shared" si="9"/>
        <v>2063</v>
      </c>
      <c r="AW36" s="133">
        <f t="shared" si="9"/>
        <v>2064</v>
      </c>
      <c r="AX36" s="133">
        <f t="shared" si="9"/>
        <v>2065</v>
      </c>
      <c r="AY36" s="133">
        <f t="shared" si="9"/>
        <v>2066</v>
      </c>
      <c r="AZ36" s="133">
        <f t="shared" si="9"/>
        <v>2067</v>
      </c>
      <c r="BA36" s="133">
        <f t="shared" si="9"/>
        <v>2068</v>
      </c>
      <c r="BB36" s="133">
        <f t="shared" si="9"/>
        <v>2069</v>
      </c>
      <c r="BC36" s="133">
        <f t="shared" si="9"/>
        <v>2070</v>
      </c>
      <c r="BD36" s="133">
        <f t="shared" si="9"/>
        <v>2071</v>
      </c>
      <c r="BE36" s="133">
        <f t="shared" si="9"/>
        <v>2072</v>
      </c>
      <c r="BF36" s="133">
        <f t="shared" si="9"/>
        <v>2073</v>
      </c>
      <c r="BG36" s="133">
        <f t="shared" si="9"/>
        <v>2074</v>
      </c>
      <c r="BH36" s="133">
        <f t="shared" si="9"/>
        <v>2075</v>
      </c>
      <c r="BI36" s="133">
        <f t="shared" si="9"/>
        <v>2076</v>
      </c>
      <c r="BJ36" s="133">
        <f t="shared" si="9"/>
        <v>2077</v>
      </c>
      <c r="BK36" s="133">
        <f t="shared" si="9"/>
        <v>2078</v>
      </c>
      <c r="BL36" s="133">
        <f t="shared" si="9"/>
        <v>2079</v>
      </c>
      <c r="BM36" s="133">
        <f t="shared" si="9"/>
        <v>2080</v>
      </c>
      <c r="BN36" s="133">
        <f t="shared" si="9"/>
        <v>2081</v>
      </c>
      <c r="BO36" s="133">
        <f t="shared" si="9"/>
        <v>2082</v>
      </c>
      <c r="BP36" s="133">
        <f t="shared" si="9"/>
        <v>2083</v>
      </c>
      <c r="BQ36" s="133">
        <f t="shared" si="9"/>
        <v>2084</v>
      </c>
      <c r="BR36" s="133">
        <f t="shared" si="9"/>
        <v>2085</v>
      </c>
      <c r="BS36" s="133">
        <f t="shared" ref="BS36:CF36" si="10">BR36+1</f>
        <v>2086</v>
      </c>
      <c r="BT36" s="133">
        <f t="shared" si="10"/>
        <v>2087</v>
      </c>
      <c r="BU36" s="133">
        <f t="shared" si="10"/>
        <v>2088</v>
      </c>
      <c r="BV36" s="133">
        <f t="shared" si="10"/>
        <v>2089</v>
      </c>
      <c r="BW36" s="133">
        <f t="shared" si="10"/>
        <v>2090</v>
      </c>
      <c r="BX36" s="133">
        <f t="shared" si="10"/>
        <v>2091</v>
      </c>
      <c r="BY36" s="133">
        <f t="shared" si="10"/>
        <v>2092</v>
      </c>
      <c r="BZ36" s="133">
        <f t="shared" si="10"/>
        <v>2093</v>
      </c>
      <c r="CA36" s="133">
        <f t="shared" si="10"/>
        <v>2094</v>
      </c>
      <c r="CB36" s="133">
        <f t="shared" si="10"/>
        <v>2095</v>
      </c>
      <c r="CC36" s="133">
        <f t="shared" si="10"/>
        <v>2096</v>
      </c>
      <c r="CD36" s="133">
        <f t="shared" si="10"/>
        <v>2097</v>
      </c>
      <c r="CE36" s="133">
        <f t="shared" si="10"/>
        <v>2098</v>
      </c>
      <c r="CF36" s="133">
        <f t="shared" si="10"/>
        <v>2099</v>
      </c>
    </row>
    <row r="37" spans="1:84" ht="15" customHeight="1">
      <c r="A37" s="48"/>
      <c r="B37" s="144" t="s">
        <v>682</v>
      </c>
      <c r="C37" s="122"/>
      <c r="D37" s="123"/>
      <c r="E37" s="135"/>
      <c r="F37" s="135"/>
      <c r="G37" s="135"/>
      <c r="H37" s="135"/>
      <c r="I37" s="135"/>
      <c r="J37" s="135"/>
      <c r="K37" s="135"/>
      <c r="L37" s="135"/>
      <c r="M37" s="135"/>
      <c r="N37" s="135"/>
      <c r="O37" s="135"/>
      <c r="P37" s="135"/>
      <c r="Q37" s="135"/>
      <c r="R37" s="135"/>
      <c r="S37" s="135"/>
      <c r="T37" s="135"/>
      <c r="U37" s="135"/>
      <c r="V37" s="135"/>
      <c r="W37" s="135"/>
      <c r="X37" s="135"/>
      <c r="Y37" s="135"/>
      <c r="Z37" s="135"/>
      <c r="AA37" s="135"/>
      <c r="AB37" s="135"/>
      <c r="AC37" s="135"/>
      <c r="AD37" s="135"/>
      <c r="AE37" s="135"/>
      <c r="AF37" s="135"/>
      <c r="AG37" s="135"/>
      <c r="AH37" s="135"/>
      <c r="AI37" s="135"/>
      <c r="AJ37" s="135"/>
      <c r="AK37" s="135"/>
      <c r="AL37" s="135"/>
      <c r="AM37" s="135"/>
      <c r="AN37" s="135"/>
      <c r="AO37" s="135"/>
      <c r="AP37" s="135"/>
      <c r="AQ37" s="135"/>
      <c r="AR37" s="135"/>
      <c r="AS37" s="135"/>
      <c r="AT37" s="135"/>
      <c r="AU37" s="135"/>
      <c r="AV37" s="135"/>
      <c r="AW37" s="135"/>
      <c r="AX37" s="135"/>
      <c r="AY37" s="135"/>
      <c r="AZ37" s="135"/>
      <c r="BA37" s="135"/>
      <c r="BB37" s="135"/>
      <c r="BC37" s="135"/>
      <c r="BD37" s="135"/>
      <c r="BE37" s="135"/>
      <c r="BF37" s="135"/>
      <c r="BG37" s="135"/>
      <c r="BH37" s="135"/>
      <c r="BI37" s="135"/>
      <c r="BJ37" s="135"/>
      <c r="BK37" s="135"/>
      <c r="BL37" s="135"/>
      <c r="BM37" s="135"/>
      <c r="BN37" s="135"/>
      <c r="BO37" s="135"/>
      <c r="BP37" s="135"/>
      <c r="BQ37" s="135"/>
      <c r="BR37" s="135"/>
      <c r="BS37" s="135"/>
      <c r="BT37" s="135"/>
      <c r="BU37" s="135"/>
      <c r="BV37" s="135"/>
      <c r="BW37" s="135"/>
      <c r="BX37" s="135"/>
      <c r="BY37" s="135"/>
      <c r="BZ37" s="135"/>
      <c r="CA37" s="135"/>
      <c r="CB37" s="135"/>
      <c r="CC37" s="135"/>
      <c r="CD37" s="135"/>
      <c r="CE37" s="135"/>
      <c r="CF37" s="135"/>
    </row>
    <row r="38" spans="1:84" ht="15" customHeight="1">
      <c r="A38" s="48"/>
      <c r="B38" s="125" t="s">
        <v>683</v>
      </c>
      <c r="C38" s="126" t="s">
        <v>430</v>
      </c>
      <c r="D38" s="136">
        <f>SUM(E38:CF38)</f>
        <v>5060.1208865067047</v>
      </c>
      <c r="E38" s="143">
        <f>IF(YEAR(ИД!$H$6)=E$17,SUM($E$31:E$32),IF(YEAR(ИД!$H$6)&gt;E$17,0,SUM(E$31:E$32)))</f>
        <v>0</v>
      </c>
      <c r="F38" s="143">
        <f>IF(YEAR(ИД!$H$6)=F$17,SUM($E$31:F$32),IF(YEAR(ИД!$H$6)&gt;F$17,0,SUM(F$31:F$32)))</f>
        <v>0</v>
      </c>
      <c r="G38" s="143">
        <f>IF(YEAR(ИД!$H$6)=G$17,SUM($E$31:G$32),IF(YEAR(ИД!$H$6)&gt;G$17,0,SUM(G$31:G$32)))</f>
        <v>5060.1208865067047</v>
      </c>
      <c r="H38" s="143">
        <f>IF(YEAR(ИД!$H$6)=H$17,SUM($E$31:H$32),IF(YEAR(ИД!$H$6)&gt;H$17,0,SUM(H$31:H$32)))</f>
        <v>0</v>
      </c>
      <c r="I38" s="143">
        <f>IF(YEAR(ИД!$H$6)=I$17,SUM($E$31:I$32),IF(YEAR(ИД!$H$6)&gt;I$17,0,SUM(I$31:I$32)))</f>
        <v>0</v>
      </c>
      <c r="J38" s="143">
        <f>IF(YEAR(ИД!$H$6)=J$17,SUM($E$31:J$32),IF(YEAR(ИД!$H$6)&gt;J$17,0,SUM(J$31:J$32)))</f>
        <v>0</v>
      </c>
      <c r="K38" s="143">
        <f>IF(YEAR(ИД!$H$6)=K$17,SUM($E$31:K$32),IF(YEAR(ИД!$H$6)&gt;K$17,0,SUM(K$31:K$32)))</f>
        <v>0</v>
      </c>
      <c r="L38" s="143">
        <f>IF(YEAR(ИД!$H$6)=L$17,SUM($E$31:L$32),IF(YEAR(ИД!$H$6)&gt;L$17,0,SUM(L$31:L$32)))</f>
        <v>0</v>
      </c>
      <c r="M38" s="143">
        <f>IF(YEAR(ИД!$H$6)=M$17,SUM($E$31:M$32),IF(YEAR(ИД!$H$6)&gt;M$17,0,SUM(M$31:M$32)))</f>
        <v>0</v>
      </c>
      <c r="N38" s="143">
        <f>IF(YEAR(ИД!$H$6)=N$17,SUM($E$31:N$32),IF(YEAR(ИД!$H$6)&gt;N$17,0,SUM(N$31:N$32)))</f>
        <v>0</v>
      </c>
      <c r="O38" s="143">
        <f>IF(YEAR(ИД!$H$6)=O$17,SUM($E$31:O$32),IF(YEAR(ИД!$H$6)&gt;O$17,0,SUM(O$31:O$32)))</f>
        <v>0</v>
      </c>
      <c r="P38" s="143">
        <f>IF(YEAR(ИД!$H$6)=P$17,SUM($E$31:P$32),IF(YEAR(ИД!$H$6)&gt;P$17,0,SUM(P$31:P$32)))</f>
        <v>0</v>
      </c>
      <c r="Q38" s="143">
        <f>IF(YEAR(ИД!$H$6)=Q$17,SUM($E$31:Q$32),IF(YEAR(ИД!$H$6)&gt;Q$17,0,SUM(Q$31:Q$32)))</f>
        <v>0</v>
      </c>
      <c r="R38" s="143">
        <f>IF(YEAR(ИД!$H$6)=R$17,SUM($E$31:R$32),IF(YEAR(ИД!$H$6)&gt;R$17,0,SUM(R$31:R$32)))</f>
        <v>0</v>
      </c>
      <c r="S38" s="143">
        <f>IF(YEAR(ИД!$H$6)=S$17,SUM($E$31:S$32),IF(YEAR(ИД!$H$6)&gt;S$17,0,SUM(S$31:S$32)))</f>
        <v>0</v>
      </c>
      <c r="T38" s="143">
        <f>IF(YEAR(ИД!$H$6)=T$17,SUM($E$31:T$32),IF(YEAR(ИД!$H$6)&gt;T$17,0,SUM(T$31:T$32)))</f>
        <v>0</v>
      </c>
      <c r="U38" s="143">
        <f>IF(YEAR(ИД!$H$6)=U$17,SUM($E$31:U$32),IF(YEAR(ИД!$H$6)&gt;U$17,0,SUM(U$31:U$32)))</f>
        <v>0</v>
      </c>
      <c r="V38" s="143">
        <f>IF(YEAR(ИД!$H$6)=V$17,SUM($E$31:V$32),IF(YEAR(ИД!$H$6)&gt;V$17,0,SUM(V$31:V$32)))</f>
        <v>0</v>
      </c>
      <c r="W38" s="143">
        <f>IF(YEAR(ИД!$H$6)=W$17,SUM($E$31:W$32),IF(YEAR(ИД!$H$6)&gt;W$17,0,SUM(W$31:W$32)))</f>
        <v>0</v>
      </c>
      <c r="X38" s="143">
        <f>IF(YEAR(ИД!$H$6)=X$17,SUM($E$31:X$32),IF(YEAR(ИД!$H$6)&gt;X$17,0,SUM(X$31:X$32)))</f>
        <v>0</v>
      </c>
      <c r="Y38" s="143">
        <f>IF(YEAR(ИД!$H$6)=Y$17,SUM($E$31:Y$32),IF(YEAR(ИД!$H$6)&gt;Y$17,0,SUM(Y$31:Y$32)))</f>
        <v>0</v>
      </c>
      <c r="Z38" s="143">
        <f>IF(YEAR(ИД!$H$6)=Z$17,SUM($E$31:Z$32),IF(YEAR(ИД!$H$6)&gt;Z$17,0,SUM(Z$31:Z$32)))</f>
        <v>0</v>
      </c>
      <c r="AA38" s="143">
        <f>IF(YEAR(ИД!$H$6)=AA$17,SUM($E$31:AA$32),IF(YEAR(ИД!$H$6)&gt;AA$17,0,SUM(AA$31:AA$32)))</f>
        <v>0</v>
      </c>
      <c r="AB38" s="143">
        <f>IF(YEAR(ИД!$H$6)=AB$17,SUM($E$31:AB$32),IF(YEAR(ИД!$H$6)&gt;AB$17,0,SUM(AB$31:AB$32)))</f>
        <v>0</v>
      </c>
      <c r="AC38" s="143">
        <f>IF(YEAR(ИД!$H$6)=AC$17,SUM($E$31:AC$32),IF(YEAR(ИД!$H$6)&gt;AC$17,0,SUM(AC$31:AC$32)))</f>
        <v>0</v>
      </c>
      <c r="AD38" s="143">
        <f>IF(YEAR(ИД!$H$6)=AD$17,SUM($E$31:AD$32),IF(YEAR(ИД!$H$6)&gt;AD$17,0,SUM(AD$31:AD$32)))</f>
        <v>0</v>
      </c>
      <c r="AE38" s="143">
        <f>IF(YEAR(ИД!$H$6)=AE$17,SUM($E$31:AE$32),IF(YEAR(ИД!$H$6)&gt;AE$17,0,SUM(AE$31:AE$32)))</f>
        <v>0</v>
      </c>
      <c r="AF38" s="143">
        <f>IF(YEAR(ИД!$H$6)=AF$17,SUM($E$31:AF$32),IF(YEAR(ИД!$H$6)&gt;AF$17,0,SUM(AF$31:AF$32)))</f>
        <v>0</v>
      </c>
      <c r="AG38" s="143">
        <f>IF(YEAR(ИД!$H$6)=AG$17,SUM($E$31:AG$32),IF(YEAR(ИД!$H$6)&gt;AG$17,0,SUM(AG$31:AG$32)))</f>
        <v>0</v>
      </c>
      <c r="AH38" s="143">
        <f>IF(YEAR(ИД!$H$6)=AH$17,SUM($E$31:AH$32),IF(YEAR(ИД!$H$6)&gt;AH$17,0,SUM(AH$31:AH$32)))</f>
        <v>0</v>
      </c>
      <c r="AI38" s="143">
        <f>IF(YEAR(ИД!$H$6)=AI$17,SUM($E$31:AI$32),IF(YEAR(ИД!$H$6)&gt;AI$17,0,SUM(AI$31:AI$32)))</f>
        <v>0</v>
      </c>
      <c r="AJ38" s="143">
        <f>IF(YEAR(ИД!$H$6)=AJ$17,SUM($E$31:AJ$32),IF(YEAR(ИД!$H$6)&gt;AJ$17,0,SUM(AJ$31:AJ$32)))</f>
        <v>0</v>
      </c>
      <c r="AK38" s="143">
        <f>IF(YEAR(ИД!$H$6)=AK$17,SUM($E$31:AK$32),IF(YEAR(ИД!$H$6)&gt;AK$17,0,SUM(AK$31:AK$32)))</f>
        <v>0</v>
      </c>
      <c r="AL38" s="143">
        <f>IF(YEAR(ИД!$H$6)=AL$17,SUM($E$31:AL$32),IF(YEAR(ИД!$H$6)&gt;AL$17,0,SUM(AL$31:AL$32)))</f>
        <v>0</v>
      </c>
      <c r="AM38" s="143">
        <f>IF(YEAR(ИД!$H$6)=AM$17,SUM($E$31:AM$32),IF(YEAR(ИД!$H$6)&gt;AM$17,0,SUM(AM$31:AM$32)))</f>
        <v>0</v>
      </c>
      <c r="AN38" s="143">
        <f>IF(YEAR(ИД!$H$6)=AN$17,SUM($E$31:AN$32),IF(YEAR(ИД!$H$6)&gt;AN$17,0,SUM(AN$31:AN$32)))</f>
        <v>0</v>
      </c>
      <c r="AO38" s="143">
        <f>IF(YEAR(ИД!$H$6)=AO$17,SUM($E$31:AO$32),IF(YEAR(ИД!$H$6)&gt;AO$17,0,SUM(AO$31:AO$32)))</f>
        <v>0</v>
      </c>
      <c r="AP38" s="143">
        <f>IF(YEAR(ИД!$H$6)=AP$17,SUM($E$31:AP$32),IF(YEAR(ИД!$H$6)&gt;AP$17,0,SUM(AP$31:AP$32)))</f>
        <v>0</v>
      </c>
      <c r="AQ38" s="143">
        <f>IF(YEAR(ИД!$H$6)=AQ$17,SUM($E$31:AQ$32),IF(YEAR(ИД!$H$6)&gt;AQ$17,0,SUM(AQ$31:AQ$32)))</f>
        <v>0</v>
      </c>
      <c r="AR38" s="143">
        <f>IF(YEAR(ИД!$H$6)=AR$17,SUM($E$31:AR$32),IF(YEAR(ИД!$H$6)&gt;AR$17,0,SUM(AR$31:AR$32)))</f>
        <v>0</v>
      </c>
      <c r="AS38" s="143">
        <f>IF(YEAR(ИД!$H$6)=AS$17,SUM($E$31:AS$32),IF(YEAR(ИД!$H$6)&gt;AS$17,0,SUM(AS$31:AS$32)))</f>
        <v>0</v>
      </c>
      <c r="AT38" s="143">
        <f>IF(YEAR(ИД!$H$6)=AT$17,SUM($E$31:AT$32),IF(YEAR(ИД!$H$6)&gt;AT$17,0,SUM(AT$31:AT$32)))</f>
        <v>0</v>
      </c>
      <c r="AU38" s="143">
        <f>IF(YEAR(ИД!$H$6)=AU$17,SUM($E$31:AU$32),IF(YEAR(ИД!$H$6)&gt;AU$17,0,SUM(AU$31:AU$32)))</f>
        <v>0</v>
      </c>
      <c r="AV38" s="143">
        <f>IF(YEAR(ИД!$H$6)=AV$17,SUM($E$31:AV$32),IF(YEAR(ИД!$H$6)&gt;AV$17,0,SUM(AV$31:AV$32)))</f>
        <v>0</v>
      </c>
      <c r="AW38" s="143">
        <f>IF(YEAR(ИД!$H$6)=AW$17,SUM($E$31:AW$32),IF(YEAR(ИД!$H$6)&gt;AW$17,0,SUM(AW$31:AW$32)))</f>
        <v>0</v>
      </c>
      <c r="AX38" s="143">
        <f>IF(YEAR(ИД!$H$6)=AX$17,SUM($E$31:AX$32),IF(YEAR(ИД!$H$6)&gt;AX$17,0,SUM(AX$31:AX$32)))</f>
        <v>0</v>
      </c>
      <c r="AY38" s="143">
        <f>IF(YEAR(ИД!$H$6)=AY$17,SUM($E$31:AY$32),IF(YEAR(ИД!$H$6)&gt;AY$17,0,SUM(AY$31:AY$32)))</f>
        <v>0</v>
      </c>
      <c r="AZ38" s="143">
        <f>IF(YEAR(ИД!$H$6)=AZ$17,SUM($E$31:AZ$32),IF(YEAR(ИД!$H$6)&gt;AZ$17,0,SUM(AZ$31:AZ$32)))</f>
        <v>0</v>
      </c>
      <c r="BA38" s="143">
        <f>IF(YEAR(ИД!$H$6)=BA$17,SUM($E$31:BA$32),IF(YEAR(ИД!$H$6)&gt;BA$17,0,SUM(BA$31:BA$32)))</f>
        <v>0</v>
      </c>
      <c r="BB38" s="143">
        <f>IF(YEAR(ИД!$H$6)=BB$17,SUM($E$31:BB$32),IF(YEAR(ИД!$H$6)&gt;BB$17,0,SUM(BB$31:BB$32)))</f>
        <v>0</v>
      </c>
      <c r="BC38" s="143">
        <f>IF(YEAR(ИД!$H$6)=BC$17,SUM($E$31:BC$32),IF(YEAR(ИД!$H$6)&gt;BC$17,0,SUM(BC$31:BC$32)))</f>
        <v>0</v>
      </c>
      <c r="BD38" s="143">
        <f>IF(YEAR(ИД!$H$6)=BD$17,SUM($E$31:BD$32),IF(YEAR(ИД!$H$6)&gt;BD$17,0,SUM(BD$31:BD$32)))</f>
        <v>0</v>
      </c>
      <c r="BE38" s="143">
        <f>IF(YEAR(ИД!$H$6)=BE$17,SUM($E$31:BE$32),IF(YEAR(ИД!$H$6)&gt;BE$17,0,SUM(BE$31:BE$32)))</f>
        <v>0</v>
      </c>
      <c r="BF38" s="143">
        <f>IF(YEAR(ИД!$H$6)=BF$17,SUM($E$31:BF$32),IF(YEAR(ИД!$H$6)&gt;BF$17,0,SUM(BF$31:BF$32)))</f>
        <v>0</v>
      </c>
      <c r="BG38" s="143">
        <f>IF(YEAR(ИД!$H$6)=BG$17,SUM($E$31:BG$32),IF(YEAR(ИД!$H$6)&gt;BG$17,0,SUM(BG$31:BG$32)))</f>
        <v>0</v>
      </c>
      <c r="BH38" s="143">
        <f>IF(YEAR(ИД!$H$6)=BH$17,SUM($E$31:BH$32),IF(YEAR(ИД!$H$6)&gt;BH$17,0,SUM(BH$31:BH$32)))</f>
        <v>0</v>
      </c>
      <c r="BI38" s="143">
        <f>IF(YEAR(ИД!$H$6)=BI$17,SUM($E$31:BI$32),IF(YEAR(ИД!$H$6)&gt;BI$17,0,SUM(BI$31:BI$32)))</f>
        <v>0</v>
      </c>
      <c r="BJ38" s="143">
        <f>IF(YEAR(ИД!$H$6)=BJ$17,SUM($E$31:BJ$32),IF(YEAR(ИД!$H$6)&gt;BJ$17,0,SUM(BJ$31:BJ$32)))</f>
        <v>0</v>
      </c>
      <c r="BK38" s="143">
        <f>IF(YEAR(ИД!$H$6)=BK$17,SUM($E$31:BK$32),IF(YEAR(ИД!$H$6)&gt;BK$17,0,SUM(BK$31:BK$32)))</f>
        <v>0</v>
      </c>
      <c r="BL38" s="143">
        <f>IF(YEAR(ИД!$H$6)=BL$17,SUM($E$31:BL$32),IF(YEAR(ИД!$H$6)&gt;BL$17,0,SUM(BL$31:BL$32)))</f>
        <v>0</v>
      </c>
      <c r="BM38" s="143">
        <f>IF(YEAR(ИД!$H$6)=BM$17,SUM($E$31:BM$32),IF(YEAR(ИД!$H$6)&gt;BM$17,0,SUM(BM$31:BM$32)))</f>
        <v>0</v>
      </c>
      <c r="BN38" s="143">
        <f>IF(YEAR(ИД!$H$6)=BN$17,SUM($E$31:BN$32),IF(YEAR(ИД!$H$6)&gt;BN$17,0,SUM(BN$31:BN$32)))</f>
        <v>0</v>
      </c>
      <c r="BO38" s="143">
        <f>IF(YEAR(ИД!$H$6)=BO$17,SUM($E$31:BO$32),IF(YEAR(ИД!$H$6)&gt;BO$17,0,SUM(BO$31:BO$32)))</f>
        <v>0</v>
      </c>
      <c r="BP38" s="143">
        <f>IF(YEAR(ИД!$H$6)=BP$17,SUM($E$31:BP$32),IF(YEAR(ИД!$H$6)&gt;BP$17,0,SUM(BP$31:BP$32)))</f>
        <v>0</v>
      </c>
      <c r="BQ38" s="143">
        <f>IF(YEAR(ИД!$H$6)=BQ$17,SUM($E$31:BQ$32),IF(YEAR(ИД!$H$6)&gt;BQ$17,0,SUM(BQ$31:BQ$32)))</f>
        <v>0</v>
      </c>
      <c r="BR38" s="143">
        <f>IF(YEAR(ИД!$H$6)=BR$17,SUM($E$31:BR$32),IF(YEAR(ИД!$H$6)&gt;BR$17,0,SUM(BR$31:BR$32)))</f>
        <v>0</v>
      </c>
      <c r="BS38" s="143">
        <f>IF(YEAR(ИД!$H$6)=BS$17,SUM($E$31:BS$32),IF(YEAR(ИД!$H$6)&gt;BS$17,0,SUM(BS$31:BS$32)))</f>
        <v>0</v>
      </c>
      <c r="BT38" s="143">
        <f>IF(YEAR(ИД!$H$6)=BT$17,SUM($E$31:BT$32),IF(YEAR(ИД!$H$6)&gt;BT$17,0,SUM(BT$31:BT$32)))</f>
        <v>0</v>
      </c>
      <c r="BU38" s="143">
        <f>IF(YEAR(ИД!$H$6)=BU$17,SUM($E$31:BU$32),IF(YEAR(ИД!$H$6)&gt;BU$17,0,SUM(BU$31:BU$32)))</f>
        <v>0</v>
      </c>
      <c r="BV38" s="143">
        <f>IF(YEAR(ИД!$H$6)=BV$17,SUM($E$31:BV$32),IF(YEAR(ИД!$H$6)&gt;BV$17,0,SUM(BV$31:BV$32)))</f>
        <v>0</v>
      </c>
      <c r="BW38" s="143">
        <f>IF(YEAR(ИД!$H$6)=BW$17,SUM($E$31:BW$32),IF(YEAR(ИД!$H$6)&gt;BW$17,0,SUM(BW$31:BW$32)))</f>
        <v>0</v>
      </c>
      <c r="BX38" s="143">
        <f>IF(YEAR(ИД!$H$6)=BX$17,SUM($E$31:BX$32),IF(YEAR(ИД!$H$6)&gt;BX$17,0,SUM(BX$31:BX$32)))</f>
        <v>0</v>
      </c>
      <c r="BY38" s="143">
        <f>IF(YEAR(ИД!$H$6)=BY$17,SUM($E$31:BY$32),IF(YEAR(ИД!$H$6)&gt;BY$17,0,SUM(BY$31:BY$32)))</f>
        <v>0</v>
      </c>
      <c r="BZ38" s="143">
        <f>IF(YEAR(ИД!$H$6)=BZ$17,SUM($E$31:BZ$32),IF(YEAR(ИД!$H$6)&gt;BZ$17,0,SUM(BZ$31:BZ$32)))</f>
        <v>0</v>
      </c>
      <c r="CA38" s="143">
        <f>IF(YEAR(ИД!$H$6)=CA$17,SUM($E$31:CA$32),IF(YEAR(ИД!$H$6)&gt;CA$17,0,SUM(CA$31:CA$32)))</f>
        <v>0</v>
      </c>
      <c r="CB38" s="143">
        <f>IF(YEAR(ИД!$H$6)=CB$17,SUM($E$31:CB$32),IF(YEAR(ИД!$H$6)&gt;CB$17,0,SUM(CB$31:CB$32)))</f>
        <v>0</v>
      </c>
      <c r="CC38" s="143">
        <f>IF(YEAR(ИД!$H$6)=CC$17,SUM($E$31:CC$32),IF(YEAR(ИД!$H$6)&gt;CC$17,0,SUM(CC$31:CC$32)))</f>
        <v>0</v>
      </c>
      <c r="CD38" s="143">
        <f>IF(YEAR(ИД!$H$6)=CD$17,SUM($E$31:CD$32),IF(YEAR(ИД!$H$6)&gt;CD$17,0,SUM(CD$31:CD$32)))</f>
        <v>0</v>
      </c>
      <c r="CE38" s="143">
        <f>IF(YEAR(ИД!$H$6)=CE$17,SUM($E$31:CE$32),IF(YEAR(ИД!$H$6)&gt;CE$17,0,SUM(CE$31:CE$32)))</f>
        <v>0</v>
      </c>
      <c r="CF38" s="143">
        <f>IF(YEAR(ИД!$H$6)=CF$17,SUM($E$31:CF$32),IF(YEAR(ИД!$H$6)&gt;CF$17,0,SUM(CF$31:CF$32)))</f>
        <v>0</v>
      </c>
    </row>
    <row r="39" spans="1:84" ht="15" customHeight="1">
      <c r="A39" s="48"/>
      <c r="B39" s="125" t="s">
        <v>684</v>
      </c>
      <c r="C39" s="126" t="s">
        <v>430</v>
      </c>
      <c r="D39" s="136">
        <f>D38</f>
        <v>5060.1208865067047</v>
      </c>
      <c r="E39" s="143">
        <f ca="1">E38*E97</f>
        <v>0</v>
      </c>
      <c r="F39" s="143">
        <f ca="1">(E39+F38)*F97</f>
        <v>0</v>
      </c>
      <c r="G39" s="143">
        <f t="shared" ref="G39:BR39" ca="1" si="11">(F39+G38)*G97</f>
        <v>5060.1208865067047</v>
      </c>
      <c r="H39" s="143">
        <f t="shared" ca="1" si="11"/>
        <v>5060.1208865067047</v>
      </c>
      <c r="I39" s="143">
        <f t="shared" ca="1" si="11"/>
        <v>5060.1208865067047</v>
      </c>
      <c r="J39" s="143">
        <f t="shared" ca="1" si="11"/>
        <v>5060.1208865067047</v>
      </c>
      <c r="K39" s="143">
        <f t="shared" ca="1" si="11"/>
        <v>5060.1208865067047</v>
      </c>
      <c r="L39" s="143">
        <f t="shared" ca="1" si="11"/>
        <v>5060.1208865067047</v>
      </c>
      <c r="M39" s="143">
        <f t="shared" ca="1" si="11"/>
        <v>5060.1208865067047</v>
      </c>
      <c r="N39" s="143">
        <f t="shared" ca="1" si="11"/>
        <v>5060.1208865067047</v>
      </c>
      <c r="O39" s="143">
        <f t="shared" ca="1" si="11"/>
        <v>5060.1208865067047</v>
      </c>
      <c r="P39" s="143">
        <f t="shared" ca="1" si="11"/>
        <v>5060.1208865067047</v>
      </c>
      <c r="Q39" s="143">
        <f t="shared" ca="1" si="11"/>
        <v>0</v>
      </c>
      <c r="R39" s="143">
        <f t="shared" ca="1" si="11"/>
        <v>0</v>
      </c>
      <c r="S39" s="143">
        <f t="shared" ca="1" si="11"/>
        <v>0</v>
      </c>
      <c r="T39" s="143">
        <f t="shared" ca="1" si="11"/>
        <v>0</v>
      </c>
      <c r="U39" s="143">
        <f t="shared" ca="1" si="11"/>
        <v>0</v>
      </c>
      <c r="V39" s="143">
        <f t="shared" ca="1" si="11"/>
        <v>0</v>
      </c>
      <c r="W39" s="143">
        <f t="shared" ca="1" si="11"/>
        <v>0</v>
      </c>
      <c r="X39" s="143">
        <f t="shared" ca="1" si="11"/>
        <v>0</v>
      </c>
      <c r="Y39" s="143">
        <f t="shared" ca="1" si="11"/>
        <v>0</v>
      </c>
      <c r="Z39" s="143">
        <f t="shared" ca="1" si="11"/>
        <v>0</v>
      </c>
      <c r="AA39" s="143">
        <f t="shared" ca="1" si="11"/>
        <v>0</v>
      </c>
      <c r="AB39" s="143">
        <f t="shared" ca="1" si="11"/>
        <v>0</v>
      </c>
      <c r="AC39" s="143">
        <f t="shared" ca="1" si="11"/>
        <v>0</v>
      </c>
      <c r="AD39" s="143">
        <f t="shared" ca="1" si="11"/>
        <v>0</v>
      </c>
      <c r="AE39" s="143">
        <f t="shared" ca="1" si="11"/>
        <v>0</v>
      </c>
      <c r="AF39" s="143">
        <f t="shared" ca="1" si="11"/>
        <v>0</v>
      </c>
      <c r="AG39" s="143">
        <f t="shared" ca="1" si="11"/>
        <v>0</v>
      </c>
      <c r="AH39" s="143">
        <f t="shared" ca="1" si="11"/>
        <v>0</v>
      </c>
      <c r="AI39" s="143">
        <f t="shared" ca="1" si="11"/>
        <v>0</v>
      </c>
      <c r="AJ39" s="143">
        <f t="shared" ca="1" si="11"/>
        <v>0</v>
      </c>
      <c r="AK39" s="143">
        <f t="shared" ca="1" si="11"/>
        <v>0</v>
      </c>
      <c r="AL39" s="143">
        <f t="shared" ca="1" si="11"/>
        <v>0</v>
      </c>
      <c r="AM39" s="143">
        <f t="shared" ca="1" si="11"/>
        <v>0</v>
      </c>
      <c r="AN39" s="143">
        <f t="shared" ca="1" si="11"/>
        <v>0</v>
      </c>
      <c r="AO39" s="143">
        <f t="shared" ca="1" si="11"/>
        <v>0</v>
      </c>
      <c r="AP39" s="143">
        <f t="shared" ca="1" si="11"/>
        <v>0</v>
      </c>
      <c r="AQ39" s="143">
        <f t="shared" ca="1" si="11"/>
        <v>0</v>
      </c>
      <c r="AR39" s="143">
        <f t="shared" ca="1" si="11"/>
        <v>0</v>
      </c>
      <c r="AS39" s="143">
        <f t="shared" ca="1" si="11"/>
        <v>0</v>
      </c>
      <c r="AT39" s="143">
        <f t="shared" ca="1" si="11"/>
        <v>0</v>
      </c>
      <c r="AU39" s="143">
        <f t="shared" ca="1" si="11"/>
        <v>0</v>
      </c>
      <c r="AV39" s="143">
        <f t="shared" ca="1" si="11"/>
        <v>0</v>
      </c>
      <c r="AW39" s="143">
        <f t="shared" ca="1" si="11"/>
        <v>0</v>
      </c>
      <c r="AX39" s="143">
        <f t="shared" ca="1" si="11"/>
        <v>0</v>
      </c>
      <c r="AY39" s="143">
        <f t="shared" ca="1" si="11"/>
        <v>0</v>
      </c>
      <c r="AZ39" s="143">
        <f t="shared" ca="1" si="11"/>
        <v>0</v>
      </c>
      <c r="BA39" s="143">
        <f t="shared" ca="1" si="11"/>
        <v>0</v>
      </c>
      <c r="BB39" s="143">
        <f t="shared" ca="1" si="11"/>
        <v>0</v>
      </c>
      <c r="BC39" s="143">
        <f t="shared" ca="1" si="11"/>
        <v>0</v>
      </c>
      <c r="BD39" s="143">
        <f t="shared" ca="1" si="11"/>
        <v>0</v>
      </c>
      <c r="BE39" s="143">
        <f t="shared" ca="1" si="11"/>
        <v>0</v>
      </c>
      <c r="BF39" s="143">
        <f t="shared" ca="1" si="11"/>
        <v>0</v>
      </c>
      <c r="BG39" s="143">
        <f t="shared" ca="1" si="11"/>
        <v>0</v>
      </c>
      <c r="BH39" s="143">
        <f t="shared" ca="1" si="11"/>
        <v>0</v>
      </c>
      <c r="BI39" s="143">
        <f t="shared" ca="1" si="11"/>
        <v>0</v>
      </c>
      <c r="BJ39" s="143">
        <f t="shared" ca="1" si="11"/>
        <v>0</v>
      </c>
      <c r="BK39" s="143">
        <f t="shared" ca="1" si="11"/>
        <v>0</v>
      </c>
      <c r="BL39" s="143">
        <f t="shared" ca="1" si="11"/>
        <v>0</v>
      </c>
      <c r="BM39" s="143">
        <f t="shared" ca="1" si="11"/>
        <v>0</v>
      </c>
      <c r="BN39" s="143">
        <f t="shared" ca="1" si="11"/>
        <v>0</v>
      </c>
      <c r="BO39" s="143">
        <f t="shared" ca="1" si="11"/>
        <v>0</v>
      </c>
      <c r="BP39" s="143">
        <f t="shared" ca="1" si="11"/>
        <v>0</v>
      </c>
      <c r="BQ39" s="143">
        <f t="shared" ca="1" si="11"/>
        <v>0</v>
      </c>
      <c r="BR39" s="143">
        <f t="shared" ca="1" si="11"/>
        <v>0</v>
      </c>
      <c r="BS39" s="143">
        <f t="shared" ref="BS39:CF39" ca="1" si="12">(BR39+BS38)*BS97</f>
        <v>0</v>
      </c>
      <c r="BT39" s="143">
        <f t="shared" ca="1" si="12"/>
        <v>0</v>
      </c>
      <c r="BU39" s="143">
        <f t="shared" ca="1" si="12"/>
        <v>0</v>
      </c>
      <c r="BV39" s="143">
        <f t="shared" ca="1" si="12"/>
        <v>0</v>
      </c>
      <c r="BW39" s="143">
        <f t="shared" ca="1" si="12"/>
        <v>0</v>
      </c>
      <c r="BX39" s="143">
        <f t="shared" ca="1" si="12"/>
        <v>0</v>
      </c>
      <c r="BY39" s="143">
        <f t="shared" ca="1" si="12"/>
        <v>0</v>
      </c>
      <c r="BZ39" s="143">
        <f t="shared" ca="1" si="12"/>
        <v>0</v>
      </c>
      <c r="CA39" s="143">
        <f t="shared" ca="1" si="12"/>
        <v>0</v>
      </c>
      <c r="CB39" s="143">
        <f t="shared" ca="1" si="12"/>
        <v>0</v>
      </c>
      <c r="CC39" s="143">
        <f t="shared" ca="1" si="12"/>
        <v>0</v>
      </c>
      <c r="CD39" s="143">
        <f t="shared" ca="1" si="12"/>
        <v>0</v>
      </c>
      <c r="CE39" s="143">
        <f t="shared" ca="1" si="12"/>
        <v>0</v>
      </c>
      <c r="CF39" s="143">
        <f t="shared" ca="1" si="12"/>
        <v>0</v>
      </c>
    </row>
    <row r="40" spans="1:84" ht="15" customHeight="1">
      <c r="A40" s="48"/>
      <c r="B40" s="125" t="s">
        <v>240</v>
      </c>
      <c r="C40" s="126" t="s">
        <v>430</v>
      </c>
      <c r="D40" s="136">
        <f>SUM(E40:CF40)</f>
        <v>0</v>
      </c>
      <c r="E40" s="143">
        <f>ИД!I167</f>
        <v>0</v>
      </c>
      <c r="F40" s="143">
        <f>ИД!J167</f>
        <v>0</v>
      </c>
      <c r="G40" s="143">
        <f>ИД!K167</f>
        <v>0</v>
      </c>
      <c r="H40" s="143">
        <f>ИД!L167</f>
        <v>0</v>
      </c>
      <c r="I40" s="143">
        <f>ИД!M167</f>
        <v>0</v>
      </c>
      <c r="J40" s="143">
        <f>ИД!N167</f>
        <v>0</v>
      </c>
      <c r="K40" s="143">
        <f>ИД!O167</f>
        <v>0</v>
      </c>
      <c r="L40" s="143">
        <f>ИД!P167</f>
        <v>0</v>
      </c>
      <c r="M40" s="143">
        <f>ИД!Q167</f>
        <v>0</v>
      </c>
      <c r="N40" s="143">
        <f>ИД!R167</f>
        <v>0</v>
      </c>
      <c r="O40" s="143">
        <f>ИД!S167</f>
        <v>0</v>
      </c>
      <c r="P40" s="143">
        <f>ИД!T167</f>
        <v>0</v>
      </c>
      <c r="Q40" s="143">
        <f>ИД!U167</f>
        <v>0</v>
      </c>
      <c r="R40" s="143">
        <f>ИД!V167</f>
        <v>0</v>
      </c>
      <c r="S40" s="143">
        <f>ИД!W167</f>
        <v>0</v>
      </c>
      <c r="T40" s="143">
        <f>ИД!X167</f>
        <v>0</v>
      </c>
      <c r="U40" s="143">
        <f>ИД!Y167</f>
        <v>0</v>
      </c>
      <c r="V40" s="143">
        <f>ИД!Z167</f>
        <v>0</v>
      </c>
      <c r="W40" s="143">
        <f>ИД!AA167</f>
        <v>0</v>
      </c>
      <c r="X40" s="143">
        <f>ИД!AB167</f>
        <v>0</v>
      </c>
      <c r="Y40" s="143">
        <f>ИД!AC167</f>
        <v>0</v>
      </c>
      <c r="Z40" s="143">
        <f>ИД!AD167</f>
        <v>0</v>
      </c>
      <c r="AA40" s="143">
        <f>ИД!AE167</f>
        <v>0</v>
      </c>
      <c r="AB40" s="143">
        <f>ИД!AF167</f>
        <v>0</v>
      </c>
      <c r="AC40" s="143">
        <f>ИД!AG167</f>
        <v>0</v>
      </c>
      <c r="AD40" s="143">
        <f>ИД!AH167</f>
        <v>0</v>
      </c>
      <c r="AE40" s="143">
        <f>ИД!AI167</f>
        <v>0</v>
      </c>
      <c r="AF40" s="143">
        <f>ИД!AJ167</f>
        <v>0</v>
      </c>
      <c r="AG40" s="143">
        <f>ИД!AK167</f>
        <v>0</v>
      </c>
      <c r="AH40" s="143">
        <f>ИД!AL167</f>
        <v>0</v>
      </c>
      <c r="AI40" s="143">
        <f>ИД!AM167</f>
        <v>0</v>
      </c>
      <c r="AJ40" s="143">
        <f>ИД!AN167</f>
        <v>0</v>
      </c>
      <c r="AK40" s="143">
        <f>ИД!AO167</f>
        <v>0</v>
      </c>
      <c r="AL40" s="143">
        <f>ИД!AP167</f>
        <v>0</v>
      </c>
      <c r="AM40" s="143">
        <f>ИД!AQ167</f>
        <v>0</v>
      </c>
      <c r="AN40" s="143">
        <f>ИД!AR167</f>
        <v>0</v>
      </c>
      <c r="AO40" s="143">
        <f>ИД!AS167</f>
        <v>0</v>
      </c>
      <c r="AP40" s="143">
        <f>ИД!AT167</f>
        <v>0</v>
      </c>
      <c r="AQ40" s="143">
        <f>ИД!AU167</f>
        <v>0</v>
      </c>
      <c r="AR40" s="143">
        <f>ИД!AV167</f>
        <v>0</v>
      </c>
      <c r="AS40" s="143">
        <f>ИД!AW167</f>
        <v>0</v>
      </c>
      <c r="AT40" s="143">
        <f>ИД!AX167</f>
        <v>0</v>
      </c>
      <c r="AU40" s="143">
        <f>ИД!AY167</f>
        <v>0</v>
      </c>
      <c r="AV40" s="143">
        <f>ИД!AZ167</f>
        <v>0</v>
      </c>
      <c r="AW40" s="143">
        <f>ИД!BA167</f>
        <v>0</v>
      </c>
      <c r="AX40" s="143">
        <f>ИД!BB167</f>
        <v>0</v>
      </c>
      <c r="AY40" s="143">
        <f>ИД!BC167</f>
        <v>0</v>
      </c>
      <c r="AZ40" s="143">
        <f>ИД!BD167</f>
        <v>0</v>
      </c>
      <c r="BA40" s="143">
        <f>ИД!BE167</f>
        <v>0</v>
      </c>
      <c r="BB40" s="143">
        <f>ИД!BF167</f>
        <v>0</v>
      </c>
      <c r="BC40" s="143">
        <f>ИД!BG167</f>
        <v>0</v>
      </c>
      <c r="BD40" s="143">
        <f>ИД!BH167</f>
        <v>0</v>
      </c>
      <c r="BE40" s="143">
        <f>ИД!BI167</f>
        <v>0</v>
      </c>
      <c r="BF40" s="143">
        <f>ИД!BJ167</f>
        <v>0</v>
      </c>
      <c r="BG40" s="143">
        <f>ИД!BK167</f>
        <v>0</v>
      </c>
      <c r="BH40" s="143">
        <f>ИД!BL167</f>
        <v>0</v>
      </c>
      <c r="BI40" s="143">
        <f>ИД!BM167</f>
        <v>0</v>
      </c>
      <c r="BJ40" s="143">
        <f>ИД!BN167</f>
        <v>0</v>
      </c>
      <c r="BK40" s="143">
        <f>ИД!BO167</f>
        <v>0</v>
      </c>
      <c r="BL40" s="143">
        <f>ИД!BP167</f>
        <v>0</v>
      </c>
      <c r="BM40" s="143">
        <f>ИД!BQ167</f>
        <v>0</v>
      </c>
      <c r="BN40" s="143">
        <f>ИД!BR167</f>
        <v>0</v>
      </c>
      <c r="BO40" s="143">
        <f>ИД!BS167</f>
        <v>0</v>
      </c>
      <c r="BP40" s="143">
        <f>ИД!BT167</f>
        <v>0</v>
      </c>
      <c r="BQ40" s="143">
        <f>ИД!BU167</f>
        <v>0</v>
      </c>
      <c r="BR40" s="143">
        <f>ИД!BV167</f>
        <v>0</v>
      </c>
      <c r="BS40" s="143">
        <f>ИД!BW167</f>
        <v>0</v>
      </c>
      <c r="BT40" s="143">
        <f>ИД!BX167</f>
        <v>0</v>
      </c>
      <c r="BU40" s="143">
        <f>ИД!BY167</f>
        <v>0</v>
      </c>
      <c r="BV40" s="143">
        <f>ИД!BZ167</f>
        <v>0</v>
      </c>
      <c r="BW40" s="143">
        <f>ИД!CA167</f>
        <v>0</v>
      </c>
      <c r="BX40" s="143">
        <f>ИД!CB167</f>
        <v>0</v>
      </c>
      <c r="BY40" s="143">
        <f>ИД!CC167</f>
        <v>0</v>
      </c>
      <c r="BZ40" s="143">
        <f>ИД!CD167</f>
        <v>0</v>
      </c>
      <c r="CA40" s="143">
        <f>ИД!CE167</f>
        <v>0</v>
      </c>
      <c r="CB40" s="143">
        <f>ИД!CF167</f>
        <v>0</v>
      </c>
      <c r="CC40" s="143">
        <f>ИД!CG167</f>
        <v>0</v>
      </c>
      <c r="CD40" s="143">
        <f>ИД!CH167</f>
        <v>0</v>
      </c>
      <c r="CE40" s="143">
        <f>ИД!CI167</f>
        <v>0</v>
      </c>
      <c r="CF40" s="143">
        <f>ИД!CJ167</f>
        <v>0</v>
      </c>
    </row>
    <row r="41" spans="1:84" ht="15" customHeight="1">
      <c r="A41" s="48"/>
      <c r="B41" s="125" t="s">
        <v>682</v>
      </c>
      <c r="C41" s="126" t="s">
        <v>430</v>
      </c>
      <c r="D41" s="136">
        <f ca="1">SUM(E41:CF41)</f>
        <v>5060.1208865067047</v>
      </c>
      <c r="E41" s="143">
        <f ca="1">(E39*1/ИД!$H$104*IF(YEAR(ИД!$H$6)=E$17,ИД!$I$6,1)+E40)*E97</f>
        <v>0</v>
      </c>
      <c r="F41" s="143">
        <f ca="1">(IF(AND(E42&gt;=F39,F38=0),0,IF((E42+F39*1/ИД!$H$104)&gt;(E39+F38),(F39-E42),F39*1/ИД!$H$104))*IF(YEAR(ИД!$H$6)=F$17,ИД!$I$6,1)+F40)*F97</f>
        <v>0</v>
      </c>
      <c r="G41" s="143">
        <f ca="1">(IF(AND(F42&gt;=G39,G38=0),0,IF((F42+G39*1/ИД!$H$104)&gt;(F39+G38),(G39-F42),G39*1/ИД!$H$104))*IF(YEAR(ИД!$H$6)=G$17,ИД!$I$6,1)+G40)*G97</f>
        <v>508.77718203127523</v>
      </c>
      <c r="H41" s="143">
        <f ca="1">(IF(AND(G42&gt;=H39,H38=0),0,IF((G42+H39*1/ИД!$H$104)&gt;(G39+H38),(H39-G42),H39*1/ИД!$H$104))*IF(YEAR(ИД!$H$6)=H$17,ИД!$I$6,1)+H40)*H97</f>
        <v>1012.024177301341</v>
      </c>
      <c r="I41" s="143">
        <f ca="1">(IF(AND(H42&gt;=I39,I38=0),0,IF((H42+I39*1/ИД!$H$104)&gt;(H39+I38),(I39-H42),I39*1/ИД!$H$104))*IF(YEAR(ИД!$H$6)=I$17,ИД!$I$6,1)+I40)*I97</f>
        <v>1012.024177301341</v>
      </c>
      <c r="J41" s="143">
        <f ca="1">(IF(AND(I42&gt;=J39,J38=0),0,IF((I42+J39*1/ИД!$H$104)&gt;(I39+J38),(J39-I42),J39*1/ИД!$H$104))*IF(YEAR(ИД!$H$6)=J$17,ИД!$I$6,1)+J40)*J97</f>
        <v>1012.024177301341</v>
      </c>
      <c r="K41" s="143">
        <f ca="1">(IF(AND(J42&gt;=K39,K38=0),0,IF((J42+K39*1/ИД!$H$104)&gt;(J39+K38),(K39-J42),K39*1/ИД!$H$104))*IF(YEAR(ИД!$H$6)=K$17,ИД!$I$6,1)+K40)*K97</f>
        <v>1012.024177301341</v>
      </c>
      <c r="L41" s="143">
        <f ca="1">(IF(AND(K42&gt;=L39,L38=0),0,IF((K42+L39*1/ИД!$H$104)&gt;(K39+L38),(L39-K42),L39*1/ИД!$H$104))*IF(YEAR(ИД!$H$6)=L$17,ИД!$I$6,1)+L40)*L97</f>
        <v>503.24699527006578</v>
      </c>
      <c r="M41" s="143">
        <f ca="1">(IF(AND(L42&gt;=M39,M38=0),0,IF((L42+M39*1/ИД!$H$104)&gt;(L39+M38),(M39-L42),M39*1/ИД!$H$104))*IF(YEAR(ИД!$H$6)=M$17,ИД!$I$6,1)+M40)*M97</f>
        <v>0</v>
      </c>
      <c r="N41" s="143">
        <f ca="1">(IF(AND(M42&gt;=N39,N38=0),0,IF((M42+N39*1/ИД!$H$104)&gt;(M39+N38),(N39-M42),N39*1/ИД!$H$104))*IF(YEAR(ИД!$H$6)=N$17,ИД!$I$6,1)+N40)*N97</f>
        <v>0</v>
      </c>
      <c r="O41" s="143">
        <f ca="1">(IF(AND(N42&gt;=O39,O38=0),0,IF((N42+O39*1/ИД!$H$104)&gt;(N39+O38),(O39-N42),O39*1/ИД!$H$104))*IF(YEAR(ИД!$H$6)=O$17,ИД!$I$6,1)+O40)*O97</f>
        <v>0</v>
      </c>
      <c r="P41" s="143">
        <f ca="1">(IF(AND(O42&gt;=P39,P38=0),0,IF((O42+P39*1/ИД!$H$104)&gt;(O39+P38),(P39-O42),P39*1/ИД!$H$104))*IF(YEAR(ИД!$H$6)=P$17,ИД!$I$6,1)+P40)*P97</f>
        <v>0</v>
      </c>
      <c r="Q41" s="143">
        <f ca="1">(IF(AND(P42&gt;=Q39,Q38=0),0,IF((P42+Q39*1/ИД!$H$104)&gt;(P39+Q38),(Q39-P42),Q39*1/ИД!$H$104))*IF(YEAR(ИД!$H$6)=Q$17,ИД!$I$6,1)+Q40)*Q97</f>
        <v>0</v>
      </c>
      <c r="R41" s="143">
        <f ca="1">(IF(AND(Q42&gt;=R39,R38=0),0,IF((Q42+R39*1/ИД!$H$104)&gt;(Q39+R38),(R39-Q42),R39*1/ИД!$H$104))*IF(YEAR(ИД!$H$6)=R$17,ИД!$I$6,1)+R40)*R97</f>
        <v>0</v>
      </c>
      <c r="S41" s="143">
        <f ca="1">(IF(AND(R42&gt;=S39,S38=0),0,IF((R42+S39*1/ИД!$H$104)&gt;(R39+S38),(S39-R42),S39*1/ИД!$H$104))*IF(YEAR(ИД!$H$6)=S$17,ИД!$I$6,1)+S40)*S97</f>
        <v>0</v>
      </c>
      <c r="T41" s="143">
        <f ca="1">(IF(AND(S42&gt;=T39,T38=0),0,IF((S42+T39*1/ИД!$H$104)&gt;(S39+T38),(T39-S42),T39*1/ИД!$H$104))*IF(YEAR(ИД!$H$6)=T$17,ИД!$I$6,1)+T40)*T97</f>
        <v>0</v>
      </c>
      <c r="U41" s="143">
        <f ca="1">(IF(AND(T42&gt;=U39,U38=0),0,IF((T42+U39*1/ИД!$H$104)&gt;(T39+U38),(U39-T42),U39*1/ИД!$H$104))*IF(YEAR(ИД!$H$6)=U$17,ИД!$I$6,1)+U40)*U97</f>
        <v>0</v>
      </c>
      <c r="V41" s="143">
        <f ca="1">(IF(AND(U42&gt;=V39,V38=0),0,IF((U42+V39*1/ИД!$H$104)&gt;(U39+V38),(V39-U42),V39*1/ИД!$H$104))*IF(YEAR(ИД!$H$6)=V$17,ИД!$I$6,1)+V40)*V97</f>
        <v>0</v>
      </c>
      <c r="W41" s="143">
        <f ca="1">(IF(AND(V42&gt;=W39,W38=0),0,IF((V42+W39*1/ИД!$H$104)&gt;(V39+W38),(W39-V42),W39*1/ИД!$H$104))*IF(YEAR(ИД!$H$6)=W$17,ИД!$I$6,1)+W40)*W97</f>
        <v>0</v>
      </c>
      <c r="X41" s="143">
        <f ca="1">(IF(AND(W42&gt;=X39,X38=0),0,IF((W42+X39*1/ИД!$H$104)&gt;(W39+X38),(X39-W42),X39*1/ИД!$H$104))*IF(YEAR(ИД!$H$6)=X$17,ИД!$I$6,1)+X40)*X97</f>
        <v>0</v>
      </c>
      <c r="Y41" s="143">
        <f ca="1">(IF(AND(X42&gt;=Y39,Y38=0),0,IF((X42+Y39*1/ИД!$H$104)&gt;(X39+Y38),(Y39-X42),Y39*1/ИД!$H$104))*IF(YEAR(ИД!$H$6)=Y$17,ИД!$I$6,1)+Y40)*Y97</f>
        <v>0</v>
      </c>
      <c r="Z41" s="143">
        <f ca="1">(IF(AND(Y42&gt;=Z39,Z38=0),0,IF((Y42+Z39*1/ИД!$H$104)&gt;(Y39+Z38),(Z39-Y42),Z39*1/ИД!$H$104))*IF(YEAR(ИД!$H$6)=Z$17,ИД!$I$6,1)+Z40)*Z97</f>
        <v>0</v>
      </c>
      <c r="AA41" s="143">
        <f ca="1">(IF(AND(Z42&gt;=AA39,AA38=0),0,IF((Z42+AA39*1/ИД!$H$104)&gt;(Z39+AA38),(AA39-Z42),AA39*1/ИД!$H$104))*IF(YEAR(ИД!$H$6)=AA$17,ИД!$I$6,1)+AA40)*AA97</f>
        <v>0</v>
      </c>
      <c r="AB41" s="143">
        <f ca="1">(IF(AND(AA42&gt;=AB39,AB38=0),0,IF((AA42+AB39*1/ИД!$H$104)&gt;(AA39+AB38),(AB39-AA42),AB39*1/ИД!$H$104))*IF(YEAR(ИД!$H$6)=AB$17,ИД!$I$6,1)+AB40)*AB97</f>
        <v>0</v>
      </c>
      <c r="AC41" s="143">
        <f ca="1">(IF(AND(AB42&gt;=AC39,AC38=0),0,IF((AB42+AC39*1/ИД!$H$104)&gt;(AB39+AC38),(AC39-AB42),AC39*1/ИД!$H$104))*IF(YEAR(ИД!$H$6)=AC$17,ИД!$I$6,1)+AC40)*AC97</f>
        <v>0</v>
      </c>
      <c r="AD41" s="143">
        <f ca="1">(IF(AND(AC42&gt;=AD39,AD38=0),0,IF((AC42+AD39*1/ИД!$H$104)&gt;(AC39+AD38),(AD39-AC42),AD39*1/ИД!$H$104))*IF(YEAR(ИД!$H$6)=AD$17,ИД!$I$6,1)+AD40)*AD97</f>
        <v>0</v>
      </c>
      <c r="AE41" s="143">
        <f ca="1">(IF(AND(AD42&gt;=AE39,AE38=0),0,IF((AD42+AE39*1/ИД!$H$104)&gt;(AD39+AE38),(AE39-AD42),AE39*1/ИД!$H$104))*IF(YEAR(ИД!$H$6)=AE$17,ИД!$I$6,1)+AE40)*AE97</f>
        <v>0</v>
      </c>
      <c r="AF41" s="143">
        <f ca="1">(IF(AND(AE42&gt;=AF39,AF38=0),0,IF((AE42+AF39*1/ИД!$H$104)&gt;(AE39+AF38),(AF39-AE42),AF39*1/ИД!$H$104))*IF(YEAR(ИД!$H$6)=AF$17,ИД!$I$6,1)+AF40)*AF97</f>
        <v>0</v>
      </c>
      <c r="AG41" s="143">
        <f ca="1">(IF(AND(AF42&gt;=AG39,AG38=0),0,IF((AF42+AG39*1/ИД!$H$104)&gt;(AF39+AG38),(AG39-AF42),AG39*1/ИД!$H$104))*IF(YEAR(ИД!$H$6)=AG$17,ИД!$I$6,1)+AG40)*AG97</f>
        <v>0</v>
      </c>
      <c r="AH41" s="143">
        <f ca="1">(IF(AND(AG42&gt;=AH39,AH38=0),0,IF((AG42+AH39*1/ИД!$H$104)&gt;(AG39+AH38),(AH39-AG42),AH39*1/ИД!$H$104))*IF(YEAR(ИД!$H$6)=AH$17,ИД!$I$6,1)+AH40)*AH97</f>
        <v>0</v>
      </c>
      <c r="AI41" s="143">
        <f ca="1">(IF(AND(AH42&gt;=AI39,AI38=0),0,IF((AH42+AI39*1/ИД!$H$104)&gt;(AH39+AI38),(AI39-AH42),AI39*1/ИД!$H$104))*IF(YEAR(ИД!$H$6)=AI$17,ИД!$I$6,1)+AI40)*AI97</f>
        <v>0</v>
      </c>
      <c r="AJ41" s="143">
        <f ca="1">(IF(AND(AI42&gt;=AJ39,AJ38=0),0,IF((AI42+AJ39*1/ИД!$H$104)&gt;(AI39+AJ38),(AJ39-AI42),AJ39*1/ИД!$H$104))*IF(YEAR(ИД!$H$6)=AJ$17,ИД!$I$6,1)+AJ40)*AJ97</f>
        <v>0</v>
      </c>
      <c r="AK41" s="143">
        <f ca="1">(IF(AND(AJ42&gt;=AK39,AK38=0),0,IF((AJ42+AK39*1/ИД!$H$104)&gt;(AJ39+AK38),(AK39-AJ42),AK39*1/ИД!$H$104))*IF(YEAR(ИД!$H$6)=AK$17,ИД!$I$6,1)+AK40)*AK97</f>
        <v>0</v>
      </c>
      <c r="AL41" s="143">
        <f ca="1">(IF(AND(AK42&gt;=AL39,AL38=0),0,IF((AK42+AL39*1/ИД!$H$104)&gt;(AK39+AL38),(AL39-AK42),AL39*1/ИД!$H$104))*IF(YEAR(ИД!$H$6)=AL$17,ИД!$I$6,1)+AL40)*AL97</f>
        <v>0</v>
      </c>
      <c r="AM41" s="143">
        <f ca="1">(IF(AND(AL42&gt;=AM39,AM38=0),0,IF((AL42+AM39*1/ИД!$H$104)&gt;(AL39+AM38),(AM39-AL42),AM39*1/ИД!$H$104))*IF(YEAR(ИД!$H$6)=AM$17,ИД!$I$6,1)+AM40)*AM97</f>
        <v>0</v>
      </c>
      <c r="AN41" s="143">
        <f ca="1">(IF(AND(AM42&gt;=AN39,AN38=0),0,IF((AM42+AN39*1/ИД!$H$104)&gt;(AM39+AN38),(AN39-AM42),AN39*1/ИД!$H$104))*IF(YEAR(ИД!$H$6)=AN$17,ИД!$I$6,1)+AN40)*AN97</f>
        <v>0</v>
      </c>
      <c r="AO41" s="143">
        <f ca="1">(IF(AND(AN42&gt;=AO39,AO38=0),0,IF((AN42+AO39*1/ИД!$H$104)&gt;(AN39+AO38),(AO39-AN42),AO39*1/ИД!$H$104))*IF(YEAR(ИД!$H$6)=AO$17,ИД!$I$6,1)+AO40)*AO97</f>
        <v>0</v>
      </c>
      <c r="AP41" s="143">
        <f ca="1">(IF(AND(AO42&gt;=AP39,AP38=0),0,IF((AO42+AP39*1/ИД!$H$104)&gt;(AO39+AP38),(AP39-AO42),AP39*1/ИД!$H$104))*IF(YEAR(ИД!$H$6)=AP$17,ИД!$I$6,1)+AP40)*AP97</f>
        <v>0</v>
      </c>
      <c r="AQ41" s="143">
        <f ca="1">(IF(AND(AP42&gt;=AQ39,AQ38=0),0,IF((AP42+AQ39*1/ИД!$H$104)&gt;(AP39+AQ38),(AQ39-AP42),AQ39*1/ИД!$H$104))*IF(YEAR(ИД!$H$6)=AQ$17,ИД!$I$6,1)+AQ40)*AQ97</f>
        <v>0</v>
      </c>
      <c r="AR41" s="143">
        <f ca="1">(IF(AND(AQ42&gt;=AR39,AR38=0),0,IF((AQ42+AR39*1/ИД!$H$104)&gt;(AQ39+AR38),(AR39-AQ42),AR39*1/ИД!$H$104))*IF(YEAR(ИД!$H$6)=AR$17,ИД!$I$6,1)+AR40)*AR97</f>
        <v>0</v>
      </c>
      <c r="AS41" s="143">
        <f ca="1">(IF(AND(AR42&gt;=AS39,AS38=0),0,IF((AR42+AS39*1/ИД!$H$104)&gt;(AR39+AS38),(AS39-AR42),AS39*1/ИД!$H$104))*IF(YEAR(ИД!$H$6)=AS$17,ИД!$I$6,1)+AS40)*AS97</f>
        <v>0</v>
      </c>
      <c r="AT41" s="143">
        <f ca="1">(IF(AND(AS42&gt;=AT39,AT38=0),0,IF((AS42+AT39*1/ИД!$H$104)&gt;(AS39+AT38),(AT39-AS42),AT39*1/ИД!$H$104))*IF(YEAR(ИД!$H$6)=AT$17,ИД!$I$6,1)+AT40)*AT97</f>
        <v>0</v>
      </c>
      <c r="AU41" s="143">
        <f ca="1">(IF(AND(AT42&gt;=AU39,AU38=0),0,IF((AT42+AU39*1/ИД!$H$104)&gt;(AT39+AU38),(AU39-AT42),AU39*1/ИД!$H$104))*IF(YEAR(ИД!$H$6)=AU$17,ИД!$I$6,1)+AU40)*AU97</f>
        <v>0</v>
      </c>
      <c r="AV41" s="143">
        <f ca="1">(IF(AND(AU42&gt;=AV39,AV38=0),0,IF((AU42+AV39*1/ИД!$H$104)&gt;(AU39+AV38),(AV39-AU42),AV39*1/ИД!$H$104))*IF(YEAR(ИД!$H$6)=AV$17,ИД!$I$6,1)+AV40)*AV97</f>
        <v>0</v>
      </c>
      <c r="AW41" s="143">
        <f ca="1">(IF(AND(AV42&gt;=AW39,AW38=0),0,IF((AV42+AW39*1/ИД!$H$104)&gt;(AV39+AW38),(AW39-AV42),AW39*1/ИД!$H$104))*IF(YEAR(ИД!$H$6)=AW$17,ИД!$I$6,1)+AW40)*AW97</f>
        <v>0</v>
      </c>
      <c r="AX41" s="143">
        <f ca="1">(IF(AND(AW42&gt;=AX39,AX38=0),0,IF((AW42+AX39*1/ИД!$H$104)&gt;(AW39+AX38),(AX39-AW42),AX39*1/ИД!$H$104))*IF(YEAR(ИД!$H$6)=AX$17,ИД!$I$6,1)+AX40)*AX97</f>
        <v>0</v>
      </c>
      <c r="AY41" s="143">
        <f ca="1">(IF(AND(AX42&gt;=AY39,AY38=0),0,IF((AX42+AY39*1/ИД!$H$104)&gt;(AX39+AY38),(AY39-AX42),AY39*1/ИД!$H$104))*IF(YEAR(ИД!$H$6)=AY$17,ИД!$I$6,1)+AY40)*AY97</f>
        <v>0</v>
      </c>
      <c r="AZ41" s="143">
        <f ca="1">(IF(AND(AY42&gt;=AZ39,AZ38=0),0,IF((AY42+AZ39*1/ИД!$H$104)&gt;(AY39+AZ38),(AZ39-AY42),AZ39*1/ИД!$H$104))*IF(YEAR(ИД!$H$6)=AZ$17,ИД!$I$6,1)+AZ40)*AZ97</f>
        <v>0</v>
      </c>
      <c r="BA41" s="143">
        <f ca="1">(IF(AND(AZ42&gt;=BA39,BA38=0),0,IF((AZ42+BA39*1/ИД!$H$104)&gt;(AZ39+BA38),(BA39-AZ42),BA39*1/ИД!$H$104))*IF(YEAR(ИД!$H$6)=BA$17,ИД!$I$6,1)+BA40)*BA97</f>
        <v>0</v>
      </c>
      <c r="BB41" s="143">
        <f ca="1">(IF(AND(BA42&gt;=BB39,BB38=0),0,IF((BA42+BB39*1/ИД!$H$104)&gt;(BA39+BB38),(BB39-BA42),BB39*1/ИД!$H$104))*IF(YEAR(ИД!$H$6)=BB$17,ИД!$I$6,1)+BB40)*BB97</f>
        <v>0</v>
      </c>
      <c r="BC41" s="143">
        <f ca="1">(IF(AND(BB42&gt;=BC39,BC38=0),0,IF((BB42+BC39*1/ИД!$H$104)&gt;(BB39+BC38),(BC39-BB42),BC39*1/ИД!$H$104))*IF(YEAR(ИД!$H$6)=BC$17,ИД!$I$6,1)+BC40)*BC97</f>
        <v>0</v>
      </c>
      <c r="BD41" s="143">
        <f ca="1">(IF(AND(BC42&gt;=BD39,BD38=0),0,IF((BC42+BD39*1/ИД!$H$104)&gt;(BC39+BD38),(BD39-BC42),BD39*1/ИД!$H$104))*IF(YEAR(ИД!$H$6)=BD$17,ИД!$I$6,1)+BD40)*BD97</f>
        <v>0</v>
      </c>
      <c r="BE41" s="143">
        <f ca="1">(IF(AND(BD42&gt;=BE39,BE38=0),0,IF((BD42+BE39*1/ИД!$H$104)&gt;(BD39+BE38),(BE39-BD42),BE39*1/ИД!$H$104))*IF(YEAR(ИД!$H$6)=BE$17,ИД!$I$6,1)+BE40)*BE97</f>
        <v>0</v>
      </c>
      <c r="BF41" s="143">
        <f ca="1">(IF(AND(BE42&gt;=BF39,BF38=0),0,IF((BE42+BF39*1/ИД!$H$104)&gt;(BE39+BF38),(BF39-BE42),BF39*1/ИД!$H$104))*IF(YEAR(ИД!$H$6)=BF$17,ИД!$I$6,1)+BF40)*BF97</f>
        <v>0</v>
      </c>
      <c r="BG41" s="143">
        <f ca="1">(IF(AND(BF42&gt;=BG39,BG38=0),0,IF((BF42+BG39*1/ИД!$H$104)&gt;(BF39+BG38),(BG39-BF42),BG39*1/ИД!$H$104))*IF(YEAR(ИД!$H$6)=BG$17,ИД!$I$6,1)+BG40)*BG97</f>
        <v>0</v>
      </c>
      <c r="BH41" s="143">
        <f ca="1">(IF(AND(BG42&gt;=BH39,BH38=0),0,IF((BG42+BH39*1/ИД!$H$104)&gt;(BG39+BH38),(BH39-BG42),BH39*1/ИД!$H$104))*IF(YEAR(ИД!$H$6)=BH$17,ИД!$I$6,1)+BH40)*BH97</f>
        <v>0</v>
      </c>
      <c r="BI41" s="143">
        <f ca="1">(IF(AND(BH42&gt;=BI39,BI38=0),0,IF((BH42+BI39*1/ИД!$H$104)&gt;(BH39+BI38),(BI39-BH42),BI39*1/ИД!$H$104))*IF(YEAR(ИД!$H$6)=BI$17,ИД!$I$6,1)+BI40)*BI97</f>
        <v>0</v>
      </c>
      <c r="BJ41" s="143">
        <f ca="1">(IF(AND(BI42&gt;=BJ39,BJ38=0),0,IF((BI42+BJ39*1/ИД!$H$104)&gt;(BI39+BJ38),(BJ39-BI42),BJ39*1/ИД!$H$104))*IF(YEAR(ИД!$H$6)=BJ$17,ИД!$I$6,1)+BJ40)*BJ97</f>
        <v>0</v>
      </c>
      <c r="BK41" s="143">
        <f ca="1">(IF(AND(BJ42&gt;=BK39,BK38=0),0,IF((BJ42+BK39*1/ИД!$H$104)&gt;(BJ39+BK38),(BK39-BJ42),BK39*1/ИД!$H$104))*IF(YEAR(ИД!$H$6)=BK$17,ИД!$I$6,1)+BK40)*BK97</f>
        <v>0</v>
      </c>
      <c r="BL41" s="143">
        <f ca="1">(IF(AND(BK42&gt;=BL39,BL38=0),0,IF((BK42+BL39*1/ИД!$H$104)&gt;(BK39+BL38),(BL39-BK42),BL39*1/ИД!$H$104))*IF(YEAR(ИД!$H$6)=BL$17,ИД!$I$6,1)+BL40)*BL97</f>
        <v>0</v>
      </c>
      <c r="BM41" s="143">
        <f ca="1">(IF(AND(BL42&gt;=BM39,BM38=0),0,IF((BL42+BM39*1/ИД!$H$104)&gt;(BL39+BM38),(BM39-BL42),BM39*1/ИД!$H$104))*IF(YEAR(ИД!$H$6)=BM$17,ИД!$I$6,1)+BM40)*BM97</f>
        <v>0</v>
      </c>
      <c r="BN41" s="143">
        <f ca="1">(IF(AND(BM42&gt;=BN39,BN38=0),0,IF((BM42+BN39*1/ИД!$H$104)&gt;(BM39+BN38),(BN39-BM42),BN39*1/ИД!$H$104))*IF(YEAR(ИД!$H$6)=BN$17,ИД!$I$6,1)+BN40)*BN97</f>
        <v>0</v>
      </c>
      <c r="BO41" s="143">
        <f ca="1">(IF(AND(BN42&gt;=BO39,BO38=0),0,IF((BN42+BO39*1/ИД!$H$104)&gt;(BN39+BO38),(BO39-BN42),BO39*1/ИД!$H$104))*IF(YEAR(ИД!$H$6)=BO$17,ИД!$I$6,1)+BO40)*BO97</f>
        <v>0</v>
      </c>
      <c r="BP41" s="143">
        <f ca="1">(IF(AND(BO42&gt;=BP39,BP38=0),0,IF((BO42+BP39*1/ИД!$H$104)&gt;(BO39+BP38),(BP39-BO42),BP39*1/ИД!$H$104))*IF(YEAR(ИД!$H$6)=BP$17,ИД!$I$6,1)+BP40)*BP97</f>
        <v>0</v>
      </c>
      <c r="BQ41" s="143">
        <f ca="1">(IF(AND(BP42&gt;=BQ39,BQ38=0),0,IF((BP42+BQ39*1/ИД!$H$104)&gt;(BP39+BQ38),(BQ39-BP42),BQ39*1/ИД!$H$104))*IF(YEAR(ИД!$H$6)=BQ$17,ИД!$I$6,1)+BQ40)*BQ97</f>
        <v>0</v>
      </c>
      <c r="BR41" s="143">
        <f ca="1">(IF(AND(BQ42&gt;=BR39,BR38=0),0,IF((BQ42+BR39*1/ИД!$H$104)&gt;(BQ39+BR38),(BR39-BQ42),BR39*1/ИД!$H$104))*IF(YEAR(ИД!$H$6)=BR$17,ИД!$I$6,1)+BR40)*BR97</f>
        <v>0</v>
      </c>
      <c r="BS41" s="143">
        <f ca="1">(IF(AND(BR42&gt;=BS39,BS38=0),0,IF((BR42+BS39*1/ИД!$H$104)&gt;(BR39+BS38),(BS39-BR42),BS39*1/ИД!$H$104))*IF(YEAR(ИД!$H$6)=BS$17,ИД!$I$6,1)+BS40)*BS97</f>
        <v>0</v>
      </c>
      <c r="BT41" s="143">
        <f ca="1">(IF(AND(BS42&gt;=BT39,BT38=0),0,IF((BS42+BT39*1/ИД!$H$104)&gt;(BS39+BT38),(BT39-BS42),BT39*1/ИД!$H$104))*IF(YEAR(ИД!$H$6)=BT$17,ИД!$I$6,1)+BT40)*BT97</f>
        <v>0</v>
      </c>
      <c r="BU41" s="143">
        <f ca="1">(IF(AND(BT42&gt;=BU39,BU38=0),0,IF((BT42+BU39*1/ИД!$H$104)&gt;(BT39+BU38),(BU39-BT42),BU39*1/ИД!$H$104))*IF(YEAR(ИД!$H$6)=BU$17,ИД!$I$6,1)+BU40)*BU97</f>
        <v>0</v>
      </c>
      <c r="BV41" s="143">
        <f ca="1">(IF(AND(BU42&gt;=BV39,BV38=0),0,IF((BU42+BV39*1/ИД!$H$104)&gt;(BU39+BV38),(BV39-BU42),BV39*1/ИД!$H$104))*IF(YEAR(ИД!$H$6)=BV$17,ИД!$I$6,1)+BV40)*BV97</f>
        <v>0</v>
      </c>
      <c r="BW41" s="143">
        <f ca="1">(IF(AND(BV42&gt;=BW39,BW38=0),0,IF((BV42+BW39*1/ИД!$H$104)&gt;(BV39+BW38),(BW39-BV42),BW39*1/ИД!$H$104))*IF(YEAR(ИД!$H$6)=BW$17,ИД!$I$6,1)+BW40)*BW97</f>
        <v>0</v>
      </c>
      <c r="BX41" s="143">
        <f ca="1">(IF(AND(BW42&gt;=BX39,BX38=0),0,IF((BW42+BX39*1/ИД!$H$104)&gt;(BW39+BX38),(BX39-BW42),BX39*1/ИД!$H$104))*IF(YEAR(ИД!$H$6)=BX$17,ИД!$I$6,1)+BX40)*BX97</f>
        <v>0</v>
      </c>
      <c r="BY41" s="143">
        <f ca="1">(IF(AND(BX42&gt;=BY39,BY38=0),0,IF((BX42+BY39*1/ИД!$H$104)&gt;(BX39+BY38),(BY39-BX42),BY39*1/ИД!$H$104))*IF(YEAR(ИД!$H$6)=BY$17,ИД!$I$6,1)+BY40)*BY97</f>
        <v>0</v>
      </c>
      <c r="BZ41" s="143">
        <f ca="1">(IF(AND(BY42&gt;=BZ39,BZ38=0),0,IF((BY42+BZ39*1/ИД!$H$104)&gt;(BY39+BZ38),(BZ39-BY42),BZ39*1/ИД!$H$104))*IF(YEAR(ИД!$H$6)=BZ$17,ИД!$I$6,1)+BZ40)*BZ97</f>
        <v>0</v>
      </c>
      <c r="CA41" s="143">
        <f ca="1">(IF(AND(BZ42&gt;=CA39,CA38=0),0,IF((BZ42+CA39*1/ИД!$H$104)&gt;(BZ39+CA38),(CA39-BZ42),CA39*1/ИД!$H$104))*IF(YEAR(ИД!$H$6)=CA$17,ИД!$I$6,1)+CA40)*CA97</f>
        <v>0</v>
      </c>
      <c r="CB41" s="143">
        <f ca="1">(IF(AND(CA42&gt;=CB39,CB38=0),0,IF((CA42+CB39*1/ИД!$H$104)&gt;(CA39+CB38),(CB39-CA42),CB39*1/ИД!$H$104))*IF(YEAR(ИД!$H$6)=CB$17,ИД!$I$6,1)+CB40)*CB97</f>
        <v>0</v>
      </c>
      <c r="CC41" s="143">
        <f ca="1">(IF(AND(CB42&gt;=CC39,CC38=0),0,IF((CB42+CC39*1/ИД!$H$104)&gt;(CB39+CC38),(CC39-CB42),CC39*1/ИД!$H$104))*IF(YEAR(ИД!$H$6)=CC$17,ИД!$I$6,1)+CC40)*CC97</f>
        <v>0</v>
      </c>
      <c r="CD41" s="143">
        <f ca="1">(IF(AND(CC42&gt;=CD39,CD38=0),0,IF((CC42+CD39*1/ИД!$H$104)&gt;(CC39+CD38),(CD39-CC42),CD39*1/ИД!$H$104))*IF(YEAR(ИД!$H$6)=CD$17,ИД!$I$6,1)+CD40)*CD97</f>
        <v>0</v>
      </c>
      <c r="CE41" s="143">
        <f ca="1">(IF(AND(CD42&gt;=CE39,CE38=0),0,IF((CD42+CE39*1/ИД!$H$104)&gt;(CD39+CE38),(CE39-CD42),CE39*1/ИД!$H$104))*IF(YEAR(ИД!$H$6)=CE$17,ИД!$I$6,1)+CE40)*CE97</f>
        <v>0</v>
      </c>
      <c r="CF41" s="143">
        <f ca="1">(IF(AND(CE42&gt;=CF39,CF38=0),0,IF((CE42+CF39*1/ИД!$H$104)&gt;(CE39+CF38),(CF39-CE42),CF39*1/ИД!$H$104))*IF(YEAR(ИД!$H$6)=CF$17,ИД!$I$6,1)+CF40)*CF97</f>
        <v>0</v>
      </c>
    </row>
    <row r="42" spans="1:84" ht="15" customHeight="1">
      <c r="A42" s="48"/>
      <c r="B42" s="125" t="s">
        <v>685</v>
      </c>
      <c r="C42" s="126" t="s">
        <v>430</v>
      </c>
      <c r="D42" s="136">
        <f ca="1">D41</f>
        <v>5060.1208865067047</v>
      </c>
      <c r="E42" s="143">
        <f ca="1">E41*E97</f>
        <v>0</v>
      </c>
      <c r="F42" s="143">
        <f ca="1">(E42+F41)*F97</f>
        <v>0</v>
      </c>
      <c r="G42" s="143">
        <f t="shared" ref="G42:BR42" ca="1" si="13">(F42+G41)*G97</f>
        <v>508.77718203127523</v>
      </c>
      <c r="H42" s="143">
        <f t="shared" ca="1" si="13"/>
        <v>1520.8013593326161</v>
      </c>
      <c r="I42" s="143">
        <f t="shared" ca="1" si="13"/>
        <v>2532.8255366339572</v>
      </c>
      <c r="J42" s="143">
        <f t="shared" ca="1" si="13"/>
        <v>3544.849713935298</v>
      </c>
      <c r="K42" s="143">
        <f t="shared" ca="1" si="13"/>
        <v>4556.8738912366389</v>
      </c>
      <c r="L42" s="143">
        <f t="shared" ca="1" si="13"/>
        <v>5060.1208865067047</v>
      </c>
      <c r="M42" s="143">
        <f t="shared" ca="1" si="13"/>
        <v>5060.1208865067047</v>
      </c>
      <c r="N42" s="143">
        <f t="shared" ca="1" si="13"/>
        <v>5060.1208865067047</v>
      </c>
      <c r="O42" s="143">
        <f t="shared" ca="1" si="13"/>
        <v>5060.1208865067047</v>
      </c>
      <c r="P42" s="143">
        <f t="shared" ca="1" si="13"/>
        <v>5060.1208865067047</v>
      </c>
      <c r="Q42" s="143">
        <f t="shared" ca="1" si="13"/>
        <v>0</v>
      </c>
      <c r="R42" s="143">
        <f t="shared" ca="1" si="13"/>
        <v>0</v>
      </c>
      <c r="S42" s="143">
        <f t="shared" ca="1" si="13"/>
        <v>0</v>
      </c>
      <c r="T42" s="143">
        <f t="shared" ca="1" si="13"/>
        <v>0</v>
      </c>
      <c r="U42" s="143">
        <f t="shared" ca="1" si="13"/>
        <v>0</v>
      </c>
      <c r="V42" s="143">
        <f t="shared" ca="1" si="13"/>
        <v>0</v>
      </c>
      <c r="W42" s="143">
        <f t="shared" ca="1" si="13"/>
        <v>0</v>
      </c>
      <c r="X42" s="143">
        <f t="shared" ca="1" si="13"/>
        <v>0</v>
      </c>
      <c r="Y42" s="143">
        <f t="shared" ca="1" si="13"/>
        <v>0</v>
      </c>
      <c r="Z42" s="143">
        <f t="shared" ca="1" si="13"/>
        <v>0</v>
      </c>
      <c r="AA42" s="143">
        <f t="shared" ca="1" si="13"/>
        <v>0</v>
      </c>
      <c r="AB42" s="143">
        <f t="shared" ca="1" si="13"/>
        <v>0</v>
      </c>
      <c r="AC42" s="143">
        <f t="shared" ca="1" si="13"/>
        <v>0</v>
      </c>
      <c r="AD42" s="143">
        <f t="shared" ca="1" si="13"/>
        <v>0</v>
      </c>
      <c r="AE42" s="143">
        <f t="shared" ca="1" si="13"/>
        <v>0</v>
      </c>
      <c r="AF42" s="143">
        <f t="shared" ca="1" si="13"/>
        <v>0</v>
      </c>
      <c r="AG42" s="143">
        <f t="shared" ca="1" si="13"/>
        <v>0</v>
      </c>
      <c r="AH42" s="143">
        <f t="shared" ca="1" si="13"/>
        <v>0</v>
      </c>
      <c r="AI42" s="143">
        <f t="shared" ca="1" si="13"/>
        <v>0</v>
      </c>
      <c r="AJ42" s="143">
        <f t="shared" ca="1" si="13"/>
        <v>0</v>
      </c>
      <c r="AK42" s="143">
        <f t="shared" ca="1" si="13"/>
        <v>0</v>
      </c>
      <c r="AL42" s="143">
        <f t="shared" ca="1" si="13"/>
        <v>0</v>
      </c>
      <c r="AM42" s="143">
        <f t="shared" ca="1" si="13"/>
        <v>0</v>
      </c>
      <c r="AN42" s="143">
        <f t="shared" ca="1" si="13"/>
        <v>0</v>
      </c>
      <c r="AO42" s="143">
        <f t="shared" ca="1" si="13"/>
        <v>0</v>
      </c>
      <c r="AP42" s="143">
        <f t="shared" ca="1" si="13"/>
        <v>0</v>
      </c>
      <c r="AQ42" s="143">
        <f t="shared" ca="1" si="13"/>
        <v>0</v>
      </c>
      <c r="AR42" s="143">
        <f t="shared" ca="1" si="13"/>
        <v>0</v>
      </c>
      <c r="AS42" s="143">
        <f t="shared" ca="1" si="13"/>
        <v>0</v>
      </c>
      <c r="AT42" s="143">
        <f t="shared" ca="1" si="13"/>
        <v>0</v>
      </c>
      <c r="AU42" s="143">
        <f t="shared" ca="1" si="13"/>
        <v>0</v>
      </c>
      <c r="AV42" s="143">
        <f t="shared" ca="1" si="13"/>
        <v>0</v>
      </c>
      <c r="AW42" s="143">
        <f t="shared" ca="1" si="13"/>
        <v>0</v>
      </c>
      <c r="AX42" s="143">
        <f t="shared" ca="1" si="13"/>
        <v>0</v>
      </c>
      <c r="AY42" s="143">
        <f t="shared" ca="1" si="13"/>
        <v>0</v>
      </c>
      <c r="AZ42" s="143">
        <f t="shared" ca="1" si="13"/>
        <v>0</v>
      </c>
      <c r="BA42" s="143">
        <f t="shared" ca="1" si="13"/>
        <v>0</v>
      </c>
      <c r="BB42" s="143">
        <f t="shared" ca="1" si="13"/>
        <v>0</v>
      </c>
      <c r="BC42" s="143">
        <f t="shared" ca="1" si="13"/>
        <v>0</v>
      </c>
      <c r="BD42" s="143">
        <f t="shared" ca="1" si="13"/>
        <v>0</v>
      </c>
      <c r="BE42" s="143">
        <f t="shared" ca="1" si="13"/>
        <v>0</v>
      </c>
      <c r="BF42" s="143">
        <f t="shared" ca="1" si="13"/>
        <v>0</v>
      </c>
      <c r="BG42" s="143">
        <f t="shared" ca="1" si="13"/>
        <v>0</v>
      </c>
      <c r="BH42" s="143">
        <f t="shared" ca="1" si="13"/>
        <v>0</v>
      </c>
      <c r="BI42" s="143">
        <f t="shared" ca="1" si="13"/>
        <v>0</v>
      </c>
      <c r="BJ42" s="143">
        <f t="shared" ca="1" si="13"/>
        <v>0</v>
      </c>
      <c r="BK42" s="143">
        <f t="shared" ca="1" si="13"/>
        <v>0</v>
      </c>
      <c r="BL42" s="143">
        <f t="shared" ca="1" si="13"/>
        <v>0</v>
      </c>
      <c r="BM42" s="143">
        <f t="shared" ca="1" si="13"/>
        <v>0</v>
      </c>
      <c r="BN42" s="143">
        <f t="shared" ca="1" si="13"/>
        <v>0</v>
      </c>
      <c r="BO42" s="143">
        <f t="shared" ca="1" si="13"/>
        <v>0</v>
      </c>
      <c r="BP42" s="143">
        <f t="shared" ca="1" si="13"/>
        <v>0</v>
      </c>
      <c r="BQ42" s="143">
        <f t="shared" ca="1" si="13"/>
        <v>0</v>
      </c>
      <c r="BR42" s="143">
        <f t="shared" ca="1" si="13"/>
        <v>0</v>
      </c>
      <c r="BS42" s="143">
        <f t="shared" ref="BS42:CF42" ca="1" si="14">(BR42+BS41)*BS97</f>
        <v>0</v>
      </c>
      <c r="BT42" s="143">
        <f t="shared" ca="1" si="14"/>
        <v>0</v>
      </c>
      <c r="BU42" s="143">
        <f t="shared" ca="1" si="14"/>
        <v>0</v>
      </c>
      <c r="BV42" s="143">
        <f t="shared" ca="1" si="14"/>
        <v>0</v>
      </c>
      <c r="BW42" s="143">
        <f t="shared" ca="1" si="14"/>
        <v>0</v>
      </c>
      <c r="BX42" s="143">
        <f t="shared" ca="1" si="14"/>
        <v>0</v>
      </c>
      <c r="BY42" s="143">
        <f t="shared" ca="1" si="14"/>
        <v>0</v>
      </c>
      <c r="BZ42" s="143">
        <f t="shared" ca="1" si="14"/>
        <v>0</v>
      </c>
      <c r="CA42" s="143">
        <f t="shared" ca="1" si="14"/>
        <v>0</v>
      </c>
      <c r="CB42" s="143">
        <f t="shared" ca="1" si="14"/>
        <v>0</v>
      </c>
      <c r="CC42" s="143">
        <f t="shared" ca="1" si="14"/>
        <v>0</v>
      </c>
      <c r="CD42" s="143">
        <f t="shared" ca="1" si="14"/>
        <v>0</v>
      </c>
      <c r="CE42" s="143">
        <f t="shared" ca="1" si="14"/>
        <v>0</v>
      </c>
      <c r="CF42" s="143">
        <f t="shared" ca="1" si="14"/>
        <v>0</v>
      </c>
    </row>
    <row r="43" spans="1:84" ht="5.25" customHeight="1">
      <c r="B43" s="50"/>
      <c r="C43" s="26"/>
      <c r="D43" s="145"/>
      <c r="E43" s="146"/>
      <c r="F43" s="146"/>
      <c r="G43" s="146"/>
      <c r="H43" s="146"/>
      <c r="I43" s="146"/>
      <c r="J43" s="146"/>
      <c r="K43" s="146"/>
      <c r="L43" s="146"/>
      <c r="M43" s="146"/>
      <c r="N43" s="146"/>
      <c r="O43" s="146"/>
      <c r="P43" s="146"/>
      <c r="Q43" s="146"/>
      <c r="R43" s="146"/>
      <c r="S43" s="146"/>
      <c r="T43" s="146"/>
      <c r="U43" s="146"/>
      <c r="V43" s="146"/>
      <c r="W43" s="146"/>
      <c r="X43" s="146"/>
      <c r="Y43" s="146"/>
      <c r="Z43" s="146"/>
      <c r="AA43" s="146"/>
      <c r="AB43" s="146"/>
      <c r="AC43" s="146"/>
      <c r="AD43" s="146"/>
      <c r="AE43" s="146"/>
      <c r="AF43" s="146"/>
      <c r="AG43" s="146"/>
      <c r="AH43" s="146"/>
      <c r="AI43" s="146"/>
      <c r="AJ43" s="146"/>
      <c r="AK43" s="146"/>
      <c r="AL43" s="146"/>
      <c r="AM43" s="146"/>
      <c r="AN43" s="146"/>
      <c r="AO43" s="146"/>
      <c r="AP43" s="146"/>
      <c r="AQ43" s="146"/>
      <c r="AR43" s="146"/>
      <c r="AS43" s="146"/>
      <c r="AT43" s="146"/>
      <c r="AU43" s="146"/>
      <c r="AV43" s="146"/>
      <c r="AW43" s="146"/>
      <c r="AX43" s="146"/>
      <c r="AY43" s="146"/>
      <c r="AZ43" s="146"/>
      <c r="BA43" s="146"/>
      <c r="BB43" s="146"/>
      <c r="BC43" s="146"/>
      <c r="BD43" s="146"/>
      <c r="BE43" s="146"/>
      <c r="BF43" s="146"/>
      <c r="BG43" s="146"/>
      <c r="BH43" s="146"/>
      <c r="BI43" s="146"/>
      <c r="BJ43" s="146"/>
      <c r="BK43" s="146"/>
      <c r="BL43" s="146"/>
      <c r="BM43" s="146"/>
      <c r="BN43" s="146"/>
      <c r="BO43" s="146"/>
      <c r="BP43" s="146"/>
      <c r="BQ43" s="146"/>
      <c r="BR43" s="146"/>
      <c r="BS43" s="146"/>
      <c r="BT43" s="146"/>
      <c r="BU43" s="146"/>
      <c r="BV43" s="146"/>
      <c r="BW43" s="146"/>
      <c r="BX43" s="146"/>
      <c r="BY43" s="146"/>
      <c r="BZ43" s="146"/>
      <c r="CA43" s="146"/>
      <c r="CB43" s="146"/>
      <c r="CC43" s="146"/>
      <c r="CD43" s="146"/>
      <c r="CE43" s="146"/>
      <c r="CF43" s="146"/>
    </row>
    <row r="44" spans="1:84" ht="15" customHeight="1">
      <c r="A44" s="48"/>
      <c r="B44" s="137" t="s">
        <v>686</v>
      </c>
      <c r="C44" s="126"/>
      <c r="D44" s="136"/>
      <c r="E44" s="143"/>
      <c r="F44" s="143"/>
      <c r="G44" s="143"/>
      <c r="H44" s="143"/>
      <c r="I44" s="143"/>
      <c r="J44" s="143"/>
      <c r="K44" s="143"/>
      <c r="L44" s="143"/>
      <c r="M44" s="143"/>
      <c r="N44" s="143"/>
      <c r="O44" s="143"/>
      <c r="P44" s="143"/>
      <c r="Q44" s="143"/>
      <c r="R44" s="143"/>
      <c r="S44" s="143"/>
      <c r="T44" s="143"/>
      <c r="U44" s="143"/>
      <c r="V44" s="143"/>
      <c r="W44" s="143"/>
      <c r="X44" s="143"/>
      <c r="Y44" s="143"/>
      <c r="Z44" s="143"/>
      <c r="AA44" s="143"/>
      <c r="AB44" s="143"/>
      <c r="AC44" s="143"/>
      <c r="AD44" s="143"/>
      <c r="AE44" s="143"/>
      <c r="AF44" s="143"/>
      <c r="AG44" s="143"/>
      <c r="AH44" s="143"/>
      <c r="AI44" s="143"/>
      <c r="AJ44" s="143"/>
      <c r="AK44" s="143"/>
      <c r="AL44" s="143"/>
      <c r="AM44" s="143"/>
      <c r="AN44" s="143"/>
      <c r="AO44" s="143"/>
      <c r="AP44" s="143"/>
      <c r="AQ44" s="143"/>
      <c r="AR44" s="143"/>
      <c r="AS44" s="143"/>
      <c r="AT44" s="143"/>
      <c r="AU44" s="143"/>
      <c r="AV44" s="143"/>
      <c r="AW44" s="143"/>
      <c r="AX44" s="143"/>
      <c r="AY44" s="143"/>
      <c r="AZ44" s="143"/>
      <c r="BA44" s="143"/>
      <c r="BB44" s="143"/>
      <c r="BC44" s="143"/>
      <c r="BD44" s="143"/>
      <c r="BE44" s="143"/>
      <c r="BF44" s="143"/>
      <c r="BG44" s="143"/>
      <c r="BH44" s="143"/>
      <c r="BI44" s="143"/>
      <c r="BJ44" s="143"/>
      <c r="BK44" s="143"/>
      <c r="BL44" s="143"/>
      <c r="BM44" s="143"/>
      <c r="BN44" s="143"/>
      <c r="BO44" s="143"/>
      <c r="BP44" s="143"/>
      <c r="BQ44" s="143"/>
      <c r="BR44" s="143"/>
      <c r="BS44" s="143"/>
      <c r="BT44" s="143"/>
      <c r="BU44" s="143"/>
      <c r="BV44" s="143"/>
      <c r="BW44" s="143"/>
      <c r="BX44" s="143"/>
      <c r="BY44" s="143"/>
      <c r="BZ44" s="143"/>
      <c r="CA44" s="143"/>
      <c r="CB44" s="143"/>
      <c r="CC44" s="143"/>
      <c r="CD44" s="143"/>
      <c r="CE44" s="143"/>
      <c r="CF44" s="143"/>
    </row>
    <row r="45" spans="1:84" ht="15" customHeight="1">
      <c r="A45" s="48"/>
      <c r="B45" s="125" t="s">
        <v>687</v>
      </c>
      <c r="C45" s="126" t="s">
        <v>430</v>
      </c>
      <c r="D45" s="136">
        <f ca="1">SUM(E45:CF45)</f>
        <v>0</v>
      </c>
      <c r="E45" s="143">
        <f t="shared" ref="E45:BP45" ca="1" si="15">E33*E97</f>
        <v>0</v>
      </c>
      <c r="F45" s="143">
        <f t="shared" ca="1" si="15"/>
        <v>0</v>
      </c>
      <c r="G45" s="143">
        <f t="shared" ca="1" si="15"/>
        <v>0</v>
      </c>
      <c r="H45" s="143">
        <f t="shared" ca="1" si="15"/>
        <v>0</v>
      </c>
      <c r="I45" s="143">
        <f t="shared" ca="1" si="15"/>
        <v>0</v>
      </c>
      <c r="J45" s="143">
        <f t="shared" ca="1" si="15"/>
        <v>0</v>
      </c>
      <c r="K45" s="143">
        <f t="shared" ca="1" si="15"/>
        <v>0</v>
      </c>
      <c r="L45" s="143">
        <f t="shared" ca="1" si="15"/>
        <v>0</v>
      </c>
      <c r="M45" s="143">
        <f t="shared" ca="1" si="15"/>
        <v>0</v>
      </c>
      <c r="N45" s="143">
        <f t="shared" ca="1" si="15"/>
        <v>0</v>
      </c>
      <c r="O45" s="143">
        <f t="shared" ca="1" si="15"/>
        <v>0</v>
      </c>
      <c r="P45" s="143">
        <f t="shared" ca="1" si="15"/>
        <v>0</v>
      </c>
      <c r="Q45" s="143">
        <f t="shared" ca="1" si="15"/>
        <v>0</v>
      </c>
      <c r="R45" s="143">
        <f t="shared" ca="1" si="15"/>
        <v>0</v>
      </c>
      <c r="S45" s="143">
        <f t="shared" ca="1" si="15"/>
        <v>0</v>
      </c>
      <c r="T45" s="143">
        <f t="shared" ca="1" si="15"/>
        <v>0</v>
      </c>
      <c r="U45" s="143">
        <f t="shared" ca="1" si="15"/>
        <v>0</v>
      </c>
      <c r="V45" s="143">
        <f t="shared" ca="1" si="15"/>
        <v>0</v>
      </c>
      <c r="W45" s="143">
        <f t="shared" ca="1" si="15"/>
        <v>0</v>
      </c>
      <c r="X45" s="143">
        <f t="shared" ca="1" si="15"/>
        <v>0</v>
      </c>
      <c r="Y45" s="143">
        <f t="shared" ca="1" si="15"/>
        <v>0</v>
      </c>
      <c r="Z45" s="143">
        <f t="shared" ca="1" si="15"/>
        <v>0</v>
      </c>
      <c r="AA45" s="143">
        <f t="shared" ca="1" si="15"/>
        <v>0</v>
      </c>
      <c r="AB45" s="143">
        <f t="shared" ca="1" si="15"/>
        <v>0</v>
      </c>
      <c r="AC45" s="143">
        <f t="shared" ca="1" si="15"/>
        <v>0</v>
      </c>
      <c r="AD45" s="143">
        <f t="shared" ca="1" si="15"/>
        <v>0</v>
      </c>
      <c r="AE45" s="143">
        <f t="shared" ca="1" si="15"/>
        <v>0</v>
      </c>
      <c r="AF45" s="143">
        <f t="shared" ca="1" si="15"/>
        <v>0</v>
      </c>
      <c r="AG45" s="143">
        <f t="shared" ca="1" si="15"/>
        <v>0</v>
      </c>
      <c r="AH45" s="143">
        <f t="shared" ca="1" si="15"/>
        <v>0</v>
      </c>
      <c r="AI45" s="143">
        <f t="shared" ca="1" si="15"/>
        <v>0</v>
      </c>
      <c r="AJ45" s="143">
        <f t="shared" ca="1" si="15"/>
        <v>0</v>
      </c>
      <c r="AK45" s="143">
        <f t="shared" ca="1" si="15"/>
        <v>0</v>
      </c>
      <c r="AL45" s="143">
        <f t="shared" ca="1" si="15"/>
        <v>0</v>
      </c>
      <c r="AM45" s="143">
        <f t="shared" ca="1" si="15"/>
        <v>0</v>
      </c>
      <c r="AN45" s="143">
        <f t="shared" ca="1" si="15"/>
        <v>0</v>
      </c>
      <c r="AO45" s="143">
        <f t="shared" ca="1" si="15"/>
        <v>0</v>
      </c>
      <c r="AP45" s="143">
        <f t="shared" ca="1" si="15"/>
        <v>0</v>
      </c>
      <c r="AQ45" s="143">
        <f t="shared" ca="1" si="15"/>
        <v>0</v>
      </c>
      <c r="AR45" s="143">
        <f t="shared" ca="1" si="15"/>
        <v>0</v>
      </c>
      <c r="AS45" s="143">
        <f t="shared" ca="1" si="15"/>
        <v>0</v>
      </c>
      <c r="AT45" s="143">
        <f t="shared" ca="1" si="15"/>
        <v>0</v>
      </c>
      <c r="AU45" s="143">
        <f t="shared" ca="1" si="15"/>
        <v>0</v>
      </c>
      <c r="AV45" s="143">
        <f t="shared" ca="1" si="15"/>
        <v>0</v>
      </c>
      <c r="AW45" s="143">
        <f t="shared" ca="1" si="15"/>
        <v>0</v>
      </c>
      <c r="AX45" s="143">
        <f t="shared" ca="1" si="15"/>
        <v>0</v>
      </c>
      <c r="AY45" s="143">
        <f t="shared" ca="1" si="15"/>
        <v>0</v>
      </c>
      <c r="AZ45" s="143">
        <f t="shared" ca="1" si="15"/>
        <v>0</v>
      </c>
      <c r="BA45" s="143">
        <f t="shared" ca="1" si="15"/>
        <v>0</v>
      </c>
      <c r="BB45" s="143">
        <f t="shared" ca="1" si="15"/>
        <v>0</v>
      </c>
      <c r="BC45" s="143">
        <f t="shared" ca="1" si="15"/>
        <v>0</v>
      </c>
      <c r="BD45" s="143">
        <f t="shared" ca="1" si="15"/>
        <v>0</v>
      </c>
      <c r="BE45" s="143">
        <f t="shared" ca="1" si="15"/>
        <v>0</v>
      </c>
      <c r="BF45" s="143">
        <f t="shared" ca="1" si="15"/>
        <v>0</v>
      </c>
      <c r="BG45" s="143">
        <f t="shared" ca="1" si="15"/>
        <v>0</v>
      </c>
      <c r="BH45" s="143">
        <f t="shared" ca="1" si="15"/>
        <v>0</v>
      </c>
      <c r="BI45" s="143">
        <f t="shared" ca="1" si="15"/>
        <v>0</v>
      </c>
      <c r="BJ45" s="143">
        <f t="shared" ca="1" si="15"/>
        <v>0</v>
      </c>
      <c r="BK45" s="143">
        <f t="shared" ca="1" si="15"/>
        <v>0</v>
      </c>
      <c r="BL45" s="143">
        <f t="shared" ca="1" si="15"/>
        <v>0</v>
      </c>
      <c r="BM45" s="143">
        <f t="shared" ca="1" si="15"/>
        <v>0</v>
      </c>
      <c r="BN45" s="143">
        <f t="shared" ca="1" si="15"/>
        <v>0</v>
      </c>
      <c r="BO45" s="143">
        <f t="shared" ca="1" si="15"/>
        <v>0</v>
      </c>
      <c r="BP45" s="143">
        <f t="shared" ca="1" si="15"/>
        <v>0</v>
      </c>
      <c r="BQ45" s="143">
        <f t="shared" ref="BQ45:CF45" ca="1" si="16">BQ33*BQ97</f>
        <v>0</v>
      </c>
      <c r="BR45" s="143">
        <f t="shared" ca="1" si="16"/>
        <v>0</v>
      </c>
      <c r="BS45" s="143">
        <f t="shared" ca="1" si="16"/>
        <v>0</v>
      </c>
      <c r="BT45" s="143">
        <f t="shared" ca="1" si="16"/>
        <v>0</v>
      </c>
      <c r="BU45" s="143">
        <f t="shared" ca="1" si="16"/>
        <v>0</v>
      </c>
      <c r="BV45" s="143">
        <f t="shared" ca="1" si="16"/>
        <v>0</v>
      </c>
      <c r="BW45" s="143">
        <f t="shared" ca="1" si="16"/>
        <v>0</v>
      </c>
      <c r="BX45" s="143">
        <f t="shared" ca="1" si="16"/>
        <v>0</v>
      </c>
      <c r="BY45" s="143">
        <f t="shared" ca="1" si="16"/>
        <v>0</v>
      </c>
      <c r="BZ45" s="143">
        <f t="shared" ca="1" si="16"/>
        <v>0</v>
      </c>
      <c r="CA45" s="143">
        <f t="shared" ca="1" si="16"/>
        <v>0</v>
      </c>
      <c r="CB45" s="143">
        <f t="shared" ca="1" si="16"/>
        <v>0</v>
      </c>
      <c r="CC45" s="143">
        <f t="shared" ca="1" si="16"/>
        <v>0</v>
      </c>
      <c r="CD45" s="143">
        <f t="shared" ca="1" si="16"/>
        <v>0</v>
      </c>
      <c r="CE45" s="143">
        <f t="shared" ca="1" si="16"/>
        <v>0</v>
      </c>
      <c r="CF45" s="143">
        <f t="shared" ca="1" si="16"/>
        <v>0</v>
      </c>
    </row>
    <row r="46" spans="1:84" ht="15" customHeight="1">
      <c r="A46" s="48"/>
      <c r="B46" s="125" t="s">
        <v>688</v>
      </c>
      <c r="C46" s="126" t="s">
        <v>430</v>
      </c>
      <c r="D46" s="136">
        <f ca="1">SUM(E46:CF46)</f>
        <v>489564.58992934169</v>
      </c>
      <c r="E46" s="143">
        <f ca="1">ИД!I137*ИД!I121</f>
        <v>0</v>
      </c>
      <c r="F46" s="143">
        <f ca="1">ИД!J137*ИД!J121</f>
        <v>0</v>
      </c>
      <c r="G46" s="143">
        <f ca="1">ИД!K137*ИД!K121</f>
        <v>97912.917985868335</v>
      </c>
      <c r="H46" s="143">
        <f ca="1">ИД!L137*ИД!L121</f>
        <v>97912.917985868335</v>
      </c>
      <c r="I46" s="143">
        <f ca="1">ИД!M137*ИД!M121</f>
        <v>97912.917985868335</v>
      </c>
      <c r="J46" s="143">
        <f ca="1">ИД!N137*ИД!N121</f>
        <v>97912.917985868335</v>
      </c>
      <c r="K46" s="143">
        <f ca="1">ИД!O137*ИД!O121</f>
        <v>97912.917985868335</v>
      </c>
      <c r="L46" s="143">
        <f ca="1">ИД!P137*ИД!P121</f>
        <v>0</v>
      </c>
      <c r="M46" s="143">
        <f ca="1">ИД!Q137*ИД!Q121</f>
        <v>0</v>
      </c>
      <c r="N46" s="143">
        <f ca="1">ИД!R137*ИД!R121</f>
        <v>0</v>
      </c>
      <c r="O46" s="143">
        <f ca="1">ИД!S137*ИД!S121</f>
        <v>0</v>
      </c>
      <c r="P46" s="143">
        <f ca="1">ИД!T137*ИД!T121</f>
        <v>0</v>
      </c>
      <c r="Q46" s="143">
        <f ca="1">ИД!U137*ИД!U121</f>
        <v>0</v>
      </c>
      <c r="R46" s="143">
        <f ca="1">ИД!V137*ИД!V121</f>
        <v>0</v>
      </c>
      <c r="S46" s="143">
        <f ca="1">ИД!W137*ИД!W121</f>
        <v>0</v>
      </c>
      <c r="T46" s="143">
        <f ca="1">ИД!X137*ИД!X121</f>
        <v>0</v>
      </c>
      <c r="U46" s="143">
        <f ca="1">ИД!Y137*ИД!Y121</f>
        <v>0</v>
      </c>
      <c r="V46" s="143">
        <f ca="1">ИД!Z137*ИД!Z121</f>
        <v>0</v>
      </c>
      <c r="W46" s="143">
        <f ca="1">ИД!AA137*ИД!AA121</f>
        <v>0</v>
      </c>
      <c r="X46" s="143">
        <f ca="1">ИД!AB137*ИД!AB121</f>
        <v>0</v>
      </c>
      <c r="Y46" s="143">
        <f ca="1">ИД!AC137*ИД!AC121</f>
        <v>0</v>
      </c>
      <c r="Z46" s="143">
        <f ca="1">ИД!AD137*ИД!AD121</f>
        <v>0</v>
      </c>
      <c r="AA46" s="143">
        <f ca="1">ИД!AE137*ИД!AE121</f>
        <v>0</v>
      </c>
      <c r="AB46" s="143">
        <f ca="1">ИД!AF137*ИД!AF121</f>
        <v>0</v>
      </c>
      <c r="AC46" s="143">
        <f ca="1">ИД!AG137*ИД!AG121</f>
        <v>0</v>
      </c>
      <c r="AD46" s="143">
        <f ca="1">ИД!AH137*ИД!AH121</f>
        <v>0</v>
      </c>
      <c r="AE46" s="143">
        <f ca="1">ИД!AI137*ИД!AI121</f>
        <v>0</v>
      </c>
      <c r="AF46" s="143">
        <f ca="1">ИД!AJ137*ИД!AJ121</f>
        <v>0</v>
      </c>
      <c r="AG46" s="143">
        <f ca="1">ИД!AK137*ИД!AK121</f>
        <v>0</v>
      </c>
      <c r="AH46" s="143">
        <f ca="1">ИД!AL137*ИД!AL121</f>
        <v>0</v>
      </c>
      <c r="AI46" s="143">
        <f ca="1">ИД!AM137*ИД!AM121</f>
        <v>0</v>
      </c>
      <c r="AJ46" s="143">
        <f ca="1">ИД!AN137*ИД!AN121</f>
        <v>0</v>
      </c>
      <c r="AK46" s="143">
        <f ca="1">ИД!AO137*ИД!AO121</f>
        <v>0</v>
      </c>
      <c r="AL46" s="143">
        <f ca="1">ИД!AP137*ИД!AP121</f>
        <v>0</v>
      </c>
      <c r="AM46" s="143">
        <f ca="1">ИД!AQ137*ИД!AQ121</f>
        <v>0</v>
      </c>
      <c r="AN46" s="143">
        <f ca="1">ИД!AR137*ИД!AR121</f>
        <v>0</v>
      </c>
      <c r="AO46" s="143">
        <f ca="1">ИД!AS137*ИД!AS121</f>
        <v>0</v>
      </c>
      <c r="AP46" s="143">
        <f ca="1">ИД!AT137*ИД!AT121</f>
        <v>0</v>
      </c>
      <c r="AQ46" s="143">
        <f ca="1">ИД!AU137*ИД!AU121</f>
        <v>0</v>
      </c>
      <c r="AR46" s="143">
        <f ca="1">ИД!AV137*ИД!AV121</f>
        <v>0</v>
      </c>
      <c r="AS46" s="143">
        <f ca="1">ИД!AW137*ИД!AW121</f>
        <v>0</v>
      </c>
      <c r="AT46" s="143">
        <f ca="1">ИД!AX137*ИД!AX121</f>
        <v>0</v>
      </c>
      <c r="AU46" s="143">
        <f ca="1">ИД!AY137*ИД!AY121</f>
        <v>0</v>
      </c>
      <c r="AV46" s="143">
        <f ca="1">ИД!AZ137*ИД!AZ121</f>
        <v>0</v>
      </c>
      <c r="AW46" s="143">
        <f ca="1">ИД!BA137*ИД!BA121</f>
        <v>0</v>
      </c>
      <c r="AX46" s="143">
        <f ca="1">ИД!BB137*ИД!BB121</f>
        <v>0</v>
      </c>
      <c r="AY46" s="143">
        <f ca="1">ИД!BC137*ИД!BC121</f>
        <v>0</v>
      </c>
      <c r="AZ46" s="143">
        <f ca="1">ИД!BD137*ИД!BD121</f>
        <v>0</v>
      </c>
      <c r="BA46" s="143">
        <f ca="1">ИД!BE137*ИД!BE121</f>
        <v>0</v>
      </c>
      <c r="BB46" s="143">
        <f ca="1">ИД!BF137*ИД!BF121</f>
        <v>0</v>
      </c>
      <c r="BC46" s="143">
        <f ca="1">ИД!BG137*ИД!BG121</f>
        <v>0</v>
      </c>
      <c r="BD46" s="143">
        <f ca="1">ИД!BH137*ИД!BH121</f>
        <v>0</v>
      </c>
      <c r="BE46" s="143">
        <f ca="1">ИД!BI137*ИД!BI121</f>
        <v>0</v>
      </c>
      <c r="BF46" s="143">
        <f ca="1">ИД!BJ137*ИД!BJ121</f>
        <v>0</v>
      </c>
      <c r="BG46" s="143">
        <f ca="1">ИД!BK137*ИД!BK121</f>
        <v>0</v>
      </c>
      <c r="BH46" s="143">
        <f ca="1">ИД!BL137*ИД!BL121</f>
        <v>0</v>
      </c>
      <c r="BI46" s="143">
        <f ca="1">ИД!BM137*ИД!BM121</f>
        <v>0</v>
      </c>
      <c r="BJ46" s="143">
        <f ca="1">ИД!BN137*ИД!BN121</f>
        <v>0</v>
      </c>
      <c r="BK46" s="143">
        <f ca="1">ИД!BO137*ИД!BO121</f>
        <v>0</v>
      </c>
      <c r="BL46" s="143">
        <f ca="1">ИД!BP137*ИД!BP121</f>
        <v>0</v>
      </c>
      <c r="BM46" s="143">
        <f ca="1">ИД!BQ137*ИД!BQ121</f>
        <v>0</v>
      </c>
      <c r="BN46" s="143">
        <f ca="1">ИД!BR137*ИД!BR121</f>
        <v>0</v>
      </c>
      <c r="BO46" s="143">
        <f ca="1">ИД!BS137*ИД!BS121</f>
        <v>0</v>
      </c>
      <c r="BP46" s="143">
        <f ca="1">ИД!BT137*ИД!BT121</f>
        <v>0</v>
      </c>
      <c r="BQ46" s="143">
        <f ca="1">ИД!BU137*ИД!BU121</f>
        <v>0</v>
      </c>
      <c r="BR46" s="143">
        <f ca="1">ИД!BV137*ИД!BV121</f>
        <v>0</v>
      </c>
      <c r="BS46" s="143">
        <f ca="1">ИД!BW137*ИД!BW121</f>
        <v>0</v>
      </c>
      <c r="BT46" s="143">
        <f ca="1">ИД!BX137*ИД!BX121</f>
        <v>0</v>
      </c>
      <c r="BU46" s="143">
        <f ca="1">ИД!BY137*ИД!BY121</f>
        <v>0</v>
      </c>
      <c r="BV46" s="143">
        <f ca="1">ИД!BZ137*ИД!BZ121</f>
        <v>0</v>
      </c>
      <c r="BW46" s="143">
        <f ca="1">ИД!CA137*ИД!CA121</f>
        <v>0</v>
      </c>
      <c r="BX46" s="143">
        <f ca="1">ИД!CB137*ИД!CB121</f>
        <v>0</v>
      </c>
      <c r="BY46" s="143">
        <f ca="1">ИД!CC137*ИД!CC121</f>
        <v>0</v>
      </c>
      <c r="BZ46" s="143">
        <f ca="1">ИД!CD137*ИД!CD121</f>
        <v>0</v>
      </c>
      <c r="CA46" s="143">
        <f ca="1">ИД!CE137*ИД!CE121</f>
        <v>0</v>
      </c>
      <c r="CB46" s="143">
        <f ca="1">ИД!CF137*ИД!CF121</f>
        <v>0</v>
      </c>
      <c r="CC46" s="143">
        <f ca="1">ИД!CG137*ИД!CG121</f>
        <v>0</v>
      </c>
      <c r="CD46" s="143">
        <f ca="1">ИД!CH137*ИД!CH121</f>
        <v>0</v>
      </c>
      <c r="CE46" s="143">
        <f ca="1">ИД!CI137*ИД!CI121</f>
        <v>0</v>
      </c>
      <c r="CF46" s="143">
        <f ca="1">ИД!CJ137*ИД!CJ121</f>
        <v>0</v>
      </c>
    </row>
    <row r="47" spans="1:84" ht="15" customHeight="1">
      <c r="A47" s="48"/>
      <c r="B47" s="125" t="s">
        <v>689</v>
      </c>
      <c r="C47" s="126" t="s">
        <v>430</v>
      </c>
      <c r="D47" s="136">
        <f ca="1">SUM(E47:CF47)</f>
        <v>-494624.71081584838</v>
      </c>
      <c r="E47" s="143">
        <f ca="1">E27-IF($A$19="Прямой",E19,0)-E41-E45-E46</f>
        <v>0</v>
      </c>
      <c r="F47" s="143">
        <f t="shared" ref="F47:BQ47" ca="1" si="17">F27-IF($A$19="Прямой",F19,0)-F41-F45-F46</f>
        <v>0</v>
      </c>
      <c r="G47" s="143">
        <f t="shared" ca="1" si="17"/>
        <v>-98421.695167899612</v>
      </c>
      <c r="H47" s="143">
        <f t="shared" ca="1" si="17"/>
        <v>-98924.942163169675</v>
      </c>
      <c r="I47" s="143">
        <f t="shared" ca="1" si="17"/>
        <v>-98924.942163169675</v>
      </c>
      <c r="J47" s="143">
        <f t="shared" ca="1" si="17"/>
        <v>-98924.942163169675</v>
      </c>
      <c r="K47" s="143">
        <f t="shared" ca="1" si="17"/>
        <v>-98924.942163169675</v>
      </c>
      <c r="L47" s="143">
        <f t="shared" ca="1" si="17"/>
        <v>-503.24699527006578</v>
      </c>
      <c r="M47" s="143">
        <f t="shared" ca="1" si="17"/>
        <v>0</v>
      </c>
      <c r="N47" s="143">
        <f t="shared" ca="1" si="17"/>
        <v>0</v>
      </c>
      <c r="O47" s="143">
        <f t="shared" ca="1" si="17"/>
        <v>0</v>
      </c>
      <c r="P47" s="143">
        <f t="shared" ca="1" si="17"/>
        <v>0</v>
      </c>
      <c r="Q47" s="143">
        <f t="shared" ca="1" si="17"/>
        <v>0</v>
      </c>
      <c r="R47" s="143">
        <f t="shared" ca="1" si="17"/>
        <v>0</v>
      </c>
      <c r="S47" s="143">
        <f t="shared" ca="1" si="17"/>
        <v>0</v>
      </c>
      <c r="T47" s="143">
        <f t="shared" ca="1" si="17"/>
        <v>0</v>
      </c>
      <c r="U47" s="143">
        <f t="shared" ca="1" si="17"/>
        <v>0</v>
      </c>
      <c r="V47" s="143">
        <f t="shared" ca="1" si="17"/>
        <v>0</v>
      </c>
      <c r="W47" s="143">
        <f t="shared" ca="1" si="17"/>
        <v>0</v>
      </c>
      <c r="X47" s="143">
        <f t="shared" ca="1" si="17"/>
        <v>0</v>
      </c>
      <c r="Y47" s="143">
        <f t="shared" ca="1" si="17"/>
        <v>0</v>
      </c>
      <c r="Z47" s="143">
        <f t="shared" ca="1" si="17"/>
        <v>0</v>
      </c>
      <c r="AA47" s="143">
        <f t="shared" ca="1" si="17"/>
        <v>0</v>
      </c>
      <c r="AB47" s="143">
        <f t="shared" ca="1" si="17"/>
        <v>0</v>
      </c>
      <c r="AC47" s="143">
        <f t="shared" ca="1" si="17"/>
        <v>0</v>
      </c>
      <c r="AD47" s="143">
        <f t="shared" ca="1" si="17"/>
        <v>0</v>
      </c>
      <c r="AE47" s="143">
        <f t="shared" ca="1" si="17"/>
        <v>0</v>
      </c>
      <c r="AF47" s="143">
        <f t="shared" ca="1" si="17"/>
        <v>0</v>
      </c>
      <c r="AG47" s="143">
        <f t="shared" ca="1" si="17"/>
        <v>0</v>
      </c>
      <c r="AH47" s="143">
        <f t="shared" ca="1" si="17"/>
        <v>0</v>
      </c>
      <c r="AI47" s="143">
        <f t="shared" ca="1" si="17"/>
        <v>0</v>
      </c>
      <c r="AJ47" s="143">
        <f t="shared" ca="1" si="17"/>
        <v>0</v>
      </c>
      <c r="AK47" s="143">
        <f t="shared" ca="1" si="17"/>
        <v>0</v>
      </c>
      <c r="AL47" s="143">
        <f t="shared" ca="1" si="17"/>
        <v>0</v>
      </c>
      <c r="AM47" s="143">
        <f t="shared" ca="1" si="17"/>
        <v>0</v>
      </c>
      <c r="AN47" s="143">
        <f t="shared" ca="1" si="17"/>
        <v>0</v>
      </c>
      <c r="AO47" s="143">
        <f t="shared" ca="1" si="17"/>
        <v>0</v>
      </c>
      <c r="AP47" s="143">
        <f t="shared" ca="1" si="17"/>
        <v>0</v>
      </c>
      <c r="AQ47" s="143">
        <f t="shared" ca="1" si="17"/>
        <v>0</v>
      </c>
      <c r="AR47" s="143">
        <f t="shared" ca="1" si="17"/>
        <v>0</v>
      </c>
      <c r="AS47" s="143">
        <f t="shared" ca="1" si="17"/>
        <v>0</v>
      </c>
      <c r="AT47" s="143">
        <f t="shared" ca="1" si="17"/>
        <v>0</v>
      </c>
      <c r="AU47" s="143">
        <f t="shared" ca="1" si="17"/>
        <v>0</v>
      </c>
      <c r="AV47" s="143">
        <f t="shared" ca="1" si="17"/>
        <v>0</v>
      </c>
      <c r="AW47" s="143">
        <f t="shared" ca="1" si="17"/>
        <v>0</v>
      </c>
      <c r="AX47" s="143">
        <f t="shared" ca="1" si="17"/>
        <v>0</v>
      </c>
      <c r="AY47" s="143">
        <f t="shared" ca="1" si="17"/>
        <v>0</v>
      </c>
      <c r="AZ47" s="143">
        <f t="shared" ca="1" si="17"/>
        <v>0</v>
      </c>
      <c r="BA47" s="143">
        <f t="shared" ca="1" si="17"/>
        <v>0</v>
      </c>
      <c r="BB47" s="143">
        <f t="shared" ca="1" si="17"/>
        <v>0</v>
      </c>
      <c r="BC47" s="143">
        <f t="shared" ca="1" si="17"/>
        <v>0</v>
      </c>
      <c r="BD47" s="143">
        <f t="shared" ca="1" si="17"/>
        <v>0</v>
      </c>
      <c r="BE47" s="143">
        <f t="shared" ca="1" si="17"/>
        <v>0</v>
      </c>
      <c r="BF47" s="143">
        <f t="shared" ca="1" si="17"/>
        <v>0</v>
      </c>
      <c r="BG47" s="143">
        <f t="shared" ca="1" si="17"/>
        <v>0</v>
      </c>
      <c r="BH47" s="143">
        <f t="shared" ca="1" si="17"/>
        <v>0</v>
      </c>
      <c r="BI47" s="143">
        <f t="shared" ca="1" si="17"/>
        <v>0</v>
      </c>
      <c r="BJ47" s="143">
        <f t="shared" ca="1" si="17"/>
        <v>0</v>
      </c>
      <c r="BK47" s="143">
        <f t="shared" ca="1" si="17"/>
        <v>0</v>
      </c>
      <c r="BL47" s="143">
        <f t="shared" ca="1" si="17"/>
        <v>0</v>
      </c>
      <c r="BM47" s="143">
        <f t="shared" ca="1" si="17"/>
        <v>0</v>
      </c>
      <c r="BN47" s="143">
        <f t="shared" ca="1" si="17"/>
        <v>0</v>
      </c>
      <c r="BO47" s="143">
        <f t="shared" ca="1" si="17"/>
        <v>0</v>
      </c>
      <c r="BP47" s="143">
        <f t="shared" ca="1" si="17"/>
        <v>0</v>
      </c>
      <c r="BQ47" s="143">
        <f t="shared" ca="1" si="17"/>
        <v>0</v>
      </c>
      <c r="BR47" s="143">
        <f t="shared" ref="BR47:CF47" ca="1" si="18">BR27-IF($A$19="Прямой",BR19,0)-BR41-BR45-BR46</f>
        <v>0</v>
      </c>
      <c r="BS47" s="143">
        <f t="shared" ca="1" si="18"/>
        <v>0</v>
      </c>
      <c r="BT47" s="143">
        <f t="shared" ca="1" si="18"/>
        <v>0</v>
      </c>
      <c r="BU47" s="143">
        <f t="shared" ca="1" si="18"/>
        <v>0</v>
      </c>
      <c r="BV47" s="143">
        <f t="shared" ca="1" si="18"/>
        <v>0</v>
      </c>
      <c r="BW47" s="143">
        <f t="shared" ca="1" si="18"/>
        <v>0</v>
      </c>
      <c r="BX47" s="143">
        <f t="shared" ca="1" si="18"/>
        <v>0</v>
      </c>
      <c r="BY47" s="143">
        <f t="shared" ca="1" si="18"/>
        <v>0</v>
      </c>
      <c r="BZ47" s="143">
        <f t="shared" ca="1" si="18"/>
        <v>0</v>
      </c>
      <c r="CA47" s="143">
        <f t="shared" ca="1" si="18"/>
        <v>0</v>
      </c>
      <c r="CB47" s="143">
        <f t="shared" ca="1" si="18"/>
        <v>0</v>
      </c>
      <c r="CC47" s="143">
        <f t="shared" ca="1" si="18"/>
        <v>0</v>
      </c>
      <c r="CD47" s="143">
        <f t="shared" ca="1" si="18"/>
        <v>0</v>
      </c>
      <c r="CE47" s="143">
        <f t="shared" ca="1" si="18"/>
        <v>0</v>
      </c>
      <c r="CF47" s="143">
        <f t="shared" ca="1" si="18"/>
        <v>0</v>
      </c>
    </row>
    <row r="48" spans="1:84" ht="15" customHeight="1">
      <c r="A48" s="48"/>
      <c r="B48" s="125" t="s">
        <v>690</v>
      </c>
      <c r="C48" s="126" t="s">
        <v>430</v>
      </c>
      <c r="D48" s="136">
        <f ca="1">SUM(E48:CF48)</f>
        <v>0</v>
      </c>
      <c r="E48" s="143">
        <f ca="1">E27-IF($A$19="Прямой",E19,0)-E45</f>
        <v>0</v>
      </c>
      <c r="F48" s="143">
        <f t="shared" ref="F48:BQ48" ca="1" si="19">F27-IF($A$19="Прямой",F19,0)-F45</f>
        <v>0</v>
      </c>
      <c r="G48" s="143">
        <f t="shared" ca="1" si="19"/>
        <v>0</v>
      </c>
      <c r="H48" s="143">
        <f t="shared" ca="1" si="19"/>
        <v>0</v>
      </c>
      <c r="I48" s="143">
        <f t="shared" ca="1" si="19"/>
        <v>0</v>
      </c>
      <c r="J48" s="143">
        <f t="shared" ca="1" si="19"/>
        <v>0</v>
      </c>
      <c r="K48" s="143">
        <f t="shared" ca="1" si="19"/>
        <v>0</v>
      </c>
      <c r="L48" s="143">
        <f t="shared" ca="1" si="19"/>
        <v>0</v>
      </c>
      <c r="M48" s="143">
        <f t="shared" ca="1" si="19"/>
        <v>0</v>
      </c>
      <c r="N48" s="143">
        <f t="shared" ca="1" si="19"/>
        <v>0</v>
      </c>
      <c r="O48" s="143">
        <f t="shared" ca="1" si="19"/>
        <v>0</v>
      </c>
      <c r="P48" s="143">
        <f t="shared" ca="1" si="19"/>
        <v>0</v>
      </c>
      <c r="Q48" s="143">
        <f t="shared" ca="1" si="19"/>
        <v>0</v>
      </c>
      <c r="R48" s="143">
        <f t="shared" ca="1" si="19"/>
        <v>0</v>
      </c>
      <c r="S48" s="143">
        <f t="shared" ca="1" si="19"/>
        <v>0</v>
      </c>
      <c r="T48" s="143">
        <f t="shared" ca="1" si="19"/>
        <v>0</v>
      </c>
      <c r="U48" s="143">
        <f t="shared" ca="1" si="19"/>
        <v>0</v>
      </c>
      <c r="V48" s="143">
        <f t="shared" ca="1" si="19"/>
        <v>0</v>
      </c>
      <c r="W48" s="143">
        <f t="shared" ca="1" si="19"/>
        <v>0</v>
      </c>
      <c r="X48" s="143">
        <f t="shared" ca="1" si="19"/>
        <v>0</v>
      </c>
      <c r="Y48" s="143">
        <f t="shared" ca="1" si="19"/>
        <v>0</v>
      </c>
      <c r="Z48" s="143">
        <f t="shared" ca="1" si="19"/>
        <v>0</v>
      </c>
      <c r="AA48" s="143">
        <f t="shared" ca="1" si="19"/>
        <v>0</v>
      </c>
      <c r="AB48" s="143">
        <f t="shared" ca="1" si="19"/>
        <v>0</v>
      </c>
      <c r="AC48" s="143">
        <f t="shared" ca="1" si="19"/>
        <v>0</v>
      </c>
      <c r="AD48" s="143">
        <f t="shared" ca="1" si="19"/>
        <v>0</v>
      </c>
      <c r="AE48" s="143">
        <f t="shared" ca="1" si="19"/>
        <v>0</v>
      </c>
      <c r="AF48" s="143">
        <f t="shared" ca="1" si="19"/>
        <v>0</v>
      </c>
      <c r="AG48" s="143">
        <f t="shared" ca="1" si="19"/>
        <v>0</v>
      </c>
      <c r="AH48" s="143">
        <f t="shared" ca="1" si="19"/>
        <v>0</v>
      </c>
      <c r="AI48" s="143">
        <f t="shared" ca="1" si="19"/>
        <v>0</v>
      </c>
      <c r="AJ48" s="143">
        <f t="shared" ca="1" si="19"/>
        <v>0</v>
      </c>
      <c r="AK48" s="143">
        <f t="shared" ca="1" si="19"/>
        <v>0</v>
      </c>
      <c r="AL48" s="143">
        <f t="shared" ca="1" si="19"/>
        <v>0</v>
      </c>
      <c r="AM48" s="143">
        <f t="shared" ca="1" si="19"/>
        <v>0</v>
      </c>
      <c r="AN48" s="143">
        <f t="shared" ca="1" si="19"/>
        <v>0</v>
      </c>
      <c r="AO48" s="143">
        <f t="shared" ca="1" si="19"/>
        <v>0</v>
      </c>
      <c r="AP48" s="143">
        <f t="shared" ca="1" si="19"/>
        <v>0</v>
      </c>
      <c r="AQ48" s="143">
        <f t="shared" ca="1" si="19"/>
        <v>0</v>
      </c>
      <c r="AR48" s="143">
        <f t="shared" ca="1" si="19"/>
        <v>0</v>
      </c>
      <c r="AS48" s="143">
        <f t="shared" ca="1" si="19"/>
        <v>0</v>
      </c>
      <c r="AT48" s="143">
        <f t="shared" ca="1" si="19"/>
        <v>0</v>
      </c>
      <c r="AU48" s="143">
        <f t="shared" ca="1" si="19"/>
        <v>0</v>
      </c>
      <c r="AV48" s="143">
        <f t="shared" ca="1" si="19"/>
        <v>0</v>
      </c>
      <c r="AW48" s="143">
        <f t="shared" ca="1" si="19"/>
        <v>0</v>
      </c>
      <c r="AX48" s="143">
        <f t="shared" ca="1" si="19"/>
        <v>0</v>
      </c>
      <c r="AY48" s="143">
        <f t="shared" ca="1" si="19"/>
        <v>0</v>
      </c>
      <c r="AZ48" s="143">
        <f t="shared" ca="1" si="19"/>
        <v>0</v>
      </c>
      <c r="BA48" s="143">
        <f t="shared" ca="1" si="19"/>
        <v>0</v>
      </c>
      <c r="BB48" s="143">
        <f t="shared" ca="1" si="19"/>
        <v>0</v>
      </c>
      <c r="BC48" s="143">
        <f t="shared" ca="1" si="19"/>
        <v>0</v>
      </c>
      <c r="BD48" s="143">
        <f t="shared" ca="1" si="19"/>
        <v>0</v>
      </c>
      <c r="BE48" s="143">
        <f t="shared" ca="1" si="19"/>
        <v>0</v>
      </c>
      <c r="BF48" s="143">
        <f t="shared" ca="1" si="19"/>
        <v>0</v>
      </c>
      <c r="BG48" s="143">
        <f t="shared" ca="1" si="19"/>
        <v>0</v>
      </c>
      <c r="BH48" s="143">
        <f t="shared" ca="1" si="19"/>
        <v>0</v>
      </c>
      <c r="BI48" s="143">
        <f t="shared" ca="1" si="19"/>
        <v>0</v>
      </c>
      <c r="BJ48" s="143">
        <f t="shared" ca="1" si="19"/>
        <v>0</v>
      </c>
      <c r="BK48" s="143">
        <f t="shared" ca="1" si="19"/>
        <v>0</v>
      </c>
      <c r="BL48" s="143">
        <f t="shared" ca="1" si="19"/>
        <v>0</v>
      </c>
      <c r="BM48" s="143">
        <f t="shared" ca="1" si="19"/>
        <v>0</v>
      </c>
      <c r="BN48" s="143">
        <f t="shared" ca="1" si="19"/>
        <v>0</v>
      </c>
      <c r="BO48" s="143">
        <f t="shared" ca="1" si="19"/>
        <v>0</v>
      </c>
      <c r="BP48" s="143">
        <f t="shared" ca="1" si="19"/>
        <v>0</v>
      </c>
      <c r="BQ48" s="143">
        <f t="shared" ca="1" si="19"/>
        <v>0</v>
      </c>
      <c r="BR48" s="143">
        <f t="shared" ref="BR48:CF48" ca="1" si="20">BR27-IF($A$19="Прямой",BR19,0)-BR45</f>
        <v>0</v>
      </c>
      <c r="BS48" s="143">
        <f t="shared" ca="1" si="20"/>
        <v>0</v>
      </c>
      <c r="BT48" s="143">
        <f t="shared" ca="1" si="20"/>
        <v>0</v>
      </c>
      <c r="BU48" s="143">
        <f t="shared" ca="1" si="20"/>
        <v>0</v>
      </c>
      <c r="BV48" s="143">
        <f t="shared" ca="1" si="20"/>
        <v>0</v>
      </c>
      <c r="BW48" s="143">
        <f t="shared" ca="1" si="20"/>
        <v>0</v>
      </c>
      <c r="BX48" s="143">
        <f t="shared" ca="1" si="20"/>
        <v>0</v>
      </c>
      <c r="BY48" s="143">
        <f t="shared" ca="1" si="20"/>
        <v>0</v>
      </c>
      <c r="BZ48" s="143">
        <f t="shared" ca="1" si="20"/>
        <v>0</v>
      </c>
      <c r="CA48" s="143">
        <f t="shared" ca="1" si="20"/>
        <v>0</v>
      </c>
      <c r="CB48" s="143">
        <f t="shared" ca="1" si="20"/>
        <v>0</v>
      </c>
      <c r="CC48" s="143">
        <f t="shared" ca="1" si="20"/>
        <v>0</v>
      </c>
      <c r="CD48" s="143">
        <f t="shared" ca="1" si="20"/>
        <v>0</v>
      </c>
      <c r="CE48" s="143">
        <f t="shared" ca="1" si="20"/>
        <v>0</v>
      </c>
      <c r="CF48" s="143">
        <f t="shared" ca="1" si="20"/>
        <v>0</v>
      </c>
    </row>
    <row r="49" spans="1:84" ht="15" customHeight="1">
      <c r="A49" s="48"/>
      <c r="B49" s="125" t="s">
        <v>710</v>
      </c>
      <c r="C49" s="126" t="s">
        <v>430</v>
      </c>
      <c r="D49" s="136">
        <f ca="1">SUM(E49:CF49)</f>
        <v>-98924.94216316969</v>
      </c>
      <c r="E49" s="143">
        <f ca="1">E47*ИД!$H$105*E97</f>
        <v>0</v>
      </c>
      <c r="F49" s="143">
        <f ca="1">F47*ИД!$H$105*F97</f>
        <v>0</v>
      </c>
      <c r="G49" s="143">
        <f ca="1">G47*ИД!$H$105*G97</f>
        <v>-19684.339033579923</v>
      </c>
      <c r="H49" s="143">
        <f ca="1">H47*ИД!$H$105*H97</f>
        <v>-19784.988432633938</v>
      </c>
      <c r="I49" s="143">
        <f ca="1">I47*ИД!$H$105*I97</f>
        <v>-19784.988432633938</v>
      </c>
      <c r="J49" s="143">
        <f ca="1">J47*ИД!$H$105*J97</f>
        <v>-19784.988432633938</v>
      </c>
      <c r="K49" s="143">
        <f ca="1">K47*ИД!$H$105*K97</f>
        <v>-19784.988432633938</v>
      </c>
      <c r="L49" s="143">
        <f ca="1">L47*ИД!$H$105*L97</f>
        <v>-100.64939905401316</v>
      </c>
      <c r="M49" s="143">
        <f ca="1">M47*ИД!$H$105*M97</f>
        <v>0</v>
      </c>
      <c r="N49" s="143">
        <f ca="1">N47*ИД!$H$105*N97</f>
        <v>0</v>
      </c>
      <c r="O49" s="143">
        <f ca="1">O47*ИД!$H$105*O97</f>
        <v>0</v>
      </c>
      <c r="P49" s="143">
        <f ca="1">P47*ИД!$H$105*P97</f>
        <v>0</v>
      </c>
      <c r="Q49" s="143">
        <f ca="1">Q47*ИД!$H$105*Q97</f>
        <v>0</v>
      </c>
      <c r="R49" s="143">
        <f ca="1">R47*ИД!$H$105*R97</f>
        <v>0</v>
      </c>
      <c r="S49" s="143">
        <f ca="1">S47*ИД!$H$105*S97</f>
        <v>0</v>
      </c>
      <c r="T49" s="143">
        <f ca="1">T47*ИД!$H$105*T97</f>
        <v>0</v>
      </c>
      <c r="U49" s="143">
        <f ca="1">U47*ИД!$H$105*U97</f>
        <v>0</v>
      </c>
      <c r="V49" s="143">
        <f ca="1">V47*ИД!$H$105*V97</f>
        <v>0</v>
      </c>
      <c r="W49" s="143">
        <f ca="1">W47*ИД!$H$105*W97</f>
        <v>0</v>
      </c>
      <c r="X49" s="143">
        <f ca="1">X47*ИД!$H$105*X97</f>
        <v>0</v>
      </c>
      <c r="Y49" s="143">
        <f ca="1">Y47*ИД!$H$105*Y97</f>
        <v>0</v>
      </c>
      <c r="Z49" s="143">
        <f ca="1">Z47*ИД!$H$105*Z97</f>
        <v>0</v>
      </c>
      <c r="AA49" s="143">
        <f ca="1">AA47*ИД!$H$105*AA97</f>
        <v>0</v>
      </c>
      <c r="AB49" s="143">
        <f ca="1">AB47*ИД!$H$105*AB97</f>
        <v>0</v>
      </c>
      <c r="AC49" s="143">
        <f ca="1">AC47*ИД!$H$105*AC97</f>
        <v>0</v>
      </c>
      <c r="AD49" s="143">
        <f ca="1">AD47*ИД!$H$105*AD97</f>
        <v>0</v>
      </c>
      <c r="AE49" s="143">
        <f ca="1">AE47*ИД!$H$105*AE97</f>
        <v>0</v>
      </c>
      <c r="AF49" s="143">
        <f ca="1">AF47*ИД!$H$105*AF97</f>
        <v>0</v>
      </c>
      <c r="AG49" s="143">
        <f ca="1">AG47*ИД!$H$105*AG97</f>
        <v>0</v>
      </c>
      <c r="AH49" s="143">
        <f ca="1">AH47*ИД!$H$105*AH97</f>
        <v>0</v>
      </c>
      <c r="AI49" s="143">
        <f ca="1">AI47*ИД!$H$105*AI97</f>
        <v>0</v>
      </c>
      <c r="AJ49" s="143">
        <f ca="1">AJ47*ИД!$H$105*AJ97</f>
        <v>0</v>
      </c>
      <c r="AK49" s="143">
        <f ca="1">AK47*ИД!$H$105*AK97</f>
        <v>0</v>
      </c>
      <c r="AL49" s="143">
        <f ca="1">AL47*ИД!$H$105*AL97</f>
        <v>0</v>
      </c>
      <c r="AM49" s="143">
        <f ca="1">AM47*ИД!$H$105*AM97</f>
        <v>0</v>
      </c>
      <c r="AN49" s="143">
        <f ca="1">AN47*ИД!$H$105*AN97</f>
        <v>0</v>
      </c>
      <c r="AO49" s="143">
        <f ca="1">AO47*ИД!$H$105*AO97</f>
        <v>0</v>
      </c>
      <c r="AP49" s="143">
        <f ca="1">AP47*ИД!$H$105*AP97</f>
        <v>0</v>
      </c>
      <c r="AQ49" s="143">
        <f ca="1">AQ47*ИД!$H$105*AQ97</f>
        <v>0</v>
      </c>
      <c r="AR49" s="143">
        <f ca="1">AR47*ИД!$H$105*AR97</f>
        <v>0</v>
      </c>
      <c r="AS49" s="143">
        <f ca="1">AS47*ИД!$H$105*AS97</f>
        <v>0</v>
      </c>
      <c r="AT49" s="143">
        <f ca="1">AT47*ИД!$H$105*AT97</f>
        <v>0</v>
      </c>
      <c r="AU49" s="143">
        <f ca="1">AU47*ИД!$H$105*AU97</f>
        <v>0</v>
      </c>
      <c r="AV49" s="143">
        <f ca="1">AV47*ИД!$H$105*AV97</f>
        <v>0</v>
      </c>
      <c r="AW49" s="143">
        <f ca="1">AW47*ИД!$H$105*AW97</f>
        <v>0</v>
      </c>
      <c r="AX49" s="143">
        <f ca="1">AX47*ИД!$H$105*AX97</f>
        <v>0</v>
      </c>
      <c r="AY49" s="143">
        <f ca="1">AY47*ИД!$H$105*AY97</f>
        <v>0</v>
      </c>
      <c r="AZ49" s="143">
        <f ca="1">AZ47*ИД!$H$105*AZ97</f>
        <v>0</v>
      </c>
      <c r="BA49" s="143">
        <f ca="1">BA47*ИД!$H$105*BA97</f>
        <v>0</v>
      </c>
      <c r="BB49" s="143">
        <f ca="1">BB47*ИД!$H$105*BB97</f>
        <v>0</v>
      </c>
      <c r="BC49" s="143">
        <f ca="1">BC47*ИД!$H$105*BC97</f>
        <v>0</v>
      </c>
      <c r="BD49" s="143">
        <f ca="1">BD47*ИД!$H$105*BD97</f>
        <v>0</v>
      </c>
      <c r="BE49" s="143">
        <f ca="1">BE47*ИД!$H$105*BE97</f>
        <v>0</v>
      </c>
      <c r="BF49" s="143">
        <f ca="1">BF47*ИД!$H$105*BF97</f>
        <v>0</v>
      </c>
      <c r="BG49" s="143">
        <f ca="1">BG47*ИД!$H$105*BG97</f>
        <v>0</v>
      </c>
      <c r="BH49" s="143">
        <f ca="1">BH47*ИД!$H$105*BH97</f>
        <v>0</v>
      </c>
      <c r="BI49" s="143">
        <f ca="1">BI47*ИД!$H$105*BI97</f>
        <v>0</v>
      </c>
      <c r="BJ49" s="143">
        <f ca="1">BJ47*ИД!$H$105*BJ97</f>
        <v>0</v>
      </c>
      <c r="BK49" s="143">
        <f ca="1">BK47*ИД!$H$105*BK97</f>
        <v>0</v>
      </c>
      <c r="BL49" s="143">
        <f ca="1">BL47*ИД!$H$105*BL97</f>
        <v>0</v>
      </c>
      <c r="BM49" s="143">
        <f ca="1">BM47*ИД!$H$105*BM97</f>
        <v>0</v>
      </c>
      <c r="BN49" s="143">
        <f ca="1">BN47*ИД!$H$105*BN97</f>
        <v>0</v>
      </c>
      <c r="BO49" s="143">
        <f ca="1">BO47*ИД!$H$105*BO97</f>
        <v>0</v>
      </c>
      <c r="BP49" s="143">
        <f ca="1">BP47*ИД!$H$105*BP97</f>
        <v>0</v>
      </c>
      <c r="BQ49" s="143">
        <f ca="1">BQ47*ИД!$H$105*BQ97</f>
        <v>0</v>
      </c>
      <c r="BR49" s="143">
        <f ca="1">BR47*ИД!$H$105*BR97</f>
        <v>0</v>
      </c>
      <c r="BS49" s="143">
        <f ca="1">BS47*ИД!$H$105*BS97</f>
        <v>0</v>
      </c>
      <c r="BT49" s="143">
        <f ca="1">BT47*ИД!$H$105*BT97</f>
        <v>0</v>
      </c>
      <c r="BU49" s="143">
        <f ca="1">BU47*ИД!$H$105*BU97</f>
        <v>0</v>
      </c>
      <c r="BV49" s="143">
        <f ca="1">BV47*ИД!$H$105*BV97</f>
        <v>0</v>
      </c>
      <c r="BW49" s="143">
        <f ca="1">BW47*ИД!$H$105*BW97</f>
        <v>0</v>
      </c>
      <c r="BX49" s="143">
        <f ca="1">BX47*ИД!$H$105*BX97</f>
        <v>0</v>
      </c>
      <c r="BY49" s="143">
        <f ca="1">BY47*ИД!$H$105*BY97</f>
        <v>0</v>
      </c>
      <c r="BZ49" s="143">
        <f ca="1">BZ47*ИД!$H$105*BZ97</f>
        <v>0</v>
      </c>
      <c r="CA49" s="143">
        <f ca="1">CA47*ИД!$H$105*CA97</f>
        <v>0</v>
      </c>
      <c r="CB49" s="143">
        <f ca="1">CB47*ИД!$H$105*CB97</f>
        <v>0</v>
      </c>
      <c r="CC49" s="143">
        <f ca="1">CC47*ИД!$H$105*CC97</f>
        <v>0</v>
      </c>
      <c r="CD49" s="143">
        <f ca="1">CD47*ИД!$H$105*CD97</f>
        <v>0</v>
      </c>
      <c r="CE49" s="143">
        <f ca="1">CE47*ИД!$H$105*CE97</f>
        <v>0</v>
      </c>
      <c r="CF49" s="143">
        <f ca="1">CF47*ИД!$H$105*CF97</f>
        <v>0</v>
      </c>
    </row>
    <row r="50" spans="1:84">
      <c r="B50" s="25"/>
      <c r="C50" s="26"/>
      <c r="E50" s="25"/>
      <c r="F50" s="25"/>
      <c r="G50" s="25"/>
      <c r="H50" s="25"/>
      <c r="I50" s="25"/>
      <c r="J50" s="25"/>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c r="BQ50" s="46"/>
      <c r="BR50" s="46"/>
      <c r="BS50" s="46"/>
      <c r="BT50" s="46"/>
      <c r="BU50" s="46"/>
      <c r="BV50" s="46"/>
      <c r="BW50" s="46"/>
      <c r="BX50" s="46"/>
      <c r="BY50" s="46"/>
      <c r="BZ50" s="46"/>
      <c r="CA50" s="46"/>
      <c r="CB50" s="46"/>
      <c r="CC50" s="46"/>
      <c r="CD50" s="46"/>
      <c r="CE50" s="46"/>
      <c r="CF50" s="46"/>
    </row>
    <row r="51" spans="1:84" ht="28.5" customHeight="1">
      <c r="B51" s="133" t="s">
        <v>692</v>
      </c>
      <c r="C51" s="133" t="s">
        <v>666</v>
      </c>
      <c r="D51" s="133" t="s">
        <v>78</v>
      </c>
      <c r="E51" s="133">
        <f>$E$17</f>
        <v>2020</v>
      </c>
      <c r="F51" s="133">
        <f>E51+1</f>
        <v>2021</v>
      </c>
      <c r="G51" s="133">
        <f t="shared" ref="G51:BR51" si="21">F51+1</f>
        <v>2022</v>
      </c>
      <c r="H51" s="133">
        <f t="shared" si="21"/>
        <v>2023</v>
      </c>
      <c r="I51" s="133">
        <f t="shared" si="21"/>
        <v>2024</v>
      </c>
      <c r="J51" s="133">
        <f t="shared" si="21"/>
        <v>2025</v>
      </c>
      <c r="K51" s="133">
        <f t="shared" si="21"/>
        <v>2026</v>
      </c>
      <c r="L51" s="133">
        <f t="shared" si="21"/>
        <v>2027</v>
      </c>
      <c r="M51" s="133">
        <f t="shared" si="21"/>
        <v>2028</v>
      </c>
      <c r="N51" s="133">
        <f t="shared" si="21"/>
        <v>2029</v>
      </c>
      <c r="O51" s="133">
        <f t="shared" si="21"/>
        <v>2030</v>
      </c>
      <c r="P51" s="133">
        <f t="shared" si="21"/>
        <v>2031</v>
      </c>
      <c r="Q51" s="133">
        <f t="shared" si="21"/>
        <v>2032</v>
      </c>
      <c r="R51" s="133">
        <f t="shared" si="21"/>
        <v>2033</v>
      </c>
      <c r="S51" s="133">
        <f t="shared" si="21"/>
        <v>2034</v>
      </c>
      <c r="T51" s="133">
        <f t="shared" si="21"/>
        <v>2035</v>
      </c>
      <c r="U51" s="133">
        <f t="shared" si="21"/>
        <v>2036</v>
      </c>
      <c r="V51" s="133">
        <f t="shared" si="21"/>
        <v>2037</v>
      </c>
      <c r="W51" s="133">
        <f t="shared" si="21"/>
        <v>2038</v>
      </c>
      <c r="X51" s="133">
        <f t="shared" si="21"/>
        <v>2039</v>
      </c>
      <c r="Y51" s="133">
        <f t="shared" si="21"/>
        <v>2040</v>
      </c>
      <c r="Z51" s="133">
        <f t="shared" si="21"/>
        <v>2041</v>
      </c>
      <c r="AA51" s="133">
        <f t="shared" si="21"/>
        <v>2042</v>
      </c>
      <c r="AB51" s="133">
        <f t="shared" si="21"/>
        <v>2043</v>
      </c>
      <c r="AC51" s="133">
        <f t="shared" si="21"/>
        <v>2044</v>
      </c>
      <c r="AD51" s="133">
        <f t="shared" si="21"/>
        <v>2045</v>
      </c>
      <c r="AE51" s="133">
        <f t="shared" si="21"/>
        <v>2046</v>
      </c>
      <c r="AF51" s="133">
        <f t="shared" si="21"/>
        <v>2047</v>
      </c>
      <c r="AG51" s="133">
        <f t="shared" si="21"/>
        <v>2048</v>
      </c>
      <c r="AH51" s="133">
        <f t="shared" si="21"/>
        <v>2049</v>
      </c>
      <c r="AI51" s="133">
        <f t="shared" si="21"/>
        <v>2050</v>
      </c>
      <c r="AJ51" s="133">
        <f t="shared" si="21"/>
        <v>2051</v>
      </c>
      <c r="AK51" s="133">
        <f t="shared" si="21"/>
        <v>2052</v>
      </c>
      <c r="AL51" s="133">
        <f t="shared" si="21"/>
        <v>2053</v>
      </c>
      <c r="AM51" s="133">
        <f t="shared" si="21"/>
        <v>2054</v>
      </c>
      <c r="AN51" s="133">
        <f t="shared" si="21"/>
        <v>2055</v>
      </c>
      <c r="AO51" s="133">
        <f t="shared" si="21"/>
        <v>2056</v>
      </c>
      <c r="AP51" s="133">
        <f t="shared" si="21"/>
        <v>2057</v>
      </c>
      <c r="AQ51" s="133">
        <f t="shared" si="21"/>
        <v>2058</v>
      </c>
      <c r="AR51" s="133">
        <f t="shared" si="21"/>
        <v>2059</v>
      </c>
      <c r="AS51" s="133">
        <f t="shared" si="21"/>
        <v>2060</v>
      </c>
      <c r="AT51" s="133">
        <f t="shared" si="21"/>
        <v>2061</v>
      </c>
      <c r="AU51" s="133">
        <f t="shared" si="21"/>
        <v>2062</v>
      </c>
      <c r="AV51" s="133">
        <f t="shared" si="21"/>
        <v>2063</v>
      </c>
      <c r="AW51" s="133">
        <f t="shared" si="21"/>
        <v>2064</v>
      </c>
      <c r="AX51" s="133">
        <f t="shared" si="21"/>
        <v>2065</v>
      </c>
      <c r="AY51" s="133">
        <f t="shared" si="21"/>
        <v>2066</v>
      </c>
      <c r="AZ51" s="133">
        <f t="shared" si="21"/>
        <v>2067</v>
      </c>
      <c r="BA51" s="133">
        <f t="shared" si="21"/>
        <v>2068</v>
      </c>
      <c r="BB51" s="133">
        <f t="shared" si="21"/>
        <v>2069</v>
      </c>
      <c r="BC51" s="133">
        <f t="shared" si="21"/>
        <v>2070</v>
      </c>
      <c r="BD51" s="133">
        <f t="shared" si="21"/>
        <v>2071</v>
      </c>
      <c r="BE51" s="133">
        <f t="shared" si="21"/>
        <v>2072</v>
      </c>
      <c r="BF51" s="133">
        <f t="shared" si="21"/>
        <v>2073</v>
      </c>
      <c r="BG51" s="133">
        <f t="shared" si="21"/>
        <v>2074</v>
      </c>
      <c r="BH51" s="133">
        <f t="shared" si="21"/>
        <v>2075</v>
      </c>
      <c r="BI51" s="133">
        <f t="shared" si="21"/>
        <v>2076</v>
      </c>
      <c r="BJ51" s="133">
        <f t="shared" si="21"/>
        <v>2077</v>
      </c>
      <c r="BK51" s="133">
        <f t="shared" si="21"/>
        <v>2078</v>
      </c>
      <c r="BL51" s="133">
        <f t="shared" si="21"/>
        <v>2079</v>
      </c>
      <c r="BM51" s="133">
        <f t="shared" si="21"/>
        <v>2080</v>
      </c>
      <c r="BN51" s="133">
        <f t="shared" si="21"/>
        <v>2081</v>
      </c>
      <c r="BO51" s="133">
        <f t="shared" si="21"/>
        <v>2082</v>
      </c>
      <c r="BP51" s="133">
        <f t="shared" si="21"/>
        <v>2083</v>
      </c>
      <c r="BQ51" s="133">
        <f t="shared" si="21"/>
        <v>2084</v>
      </c>
      <c r="BR51" s="133">
        <f t="shared" si="21"/>
        <v>2085</v>
      </c>
      <c r="BS51" s="133">
        <f t="shared" ref="BS51:CF51" si="22">BR51+1</f>
        <v>2086</v>
      </c>
      <c r="BT51" s="133">
        <f t="shared" si="22"/>
        <v>2087</v>
      </c>
      <c r="BU51" s="133">
        <f t="shared" si="22"/>
        <v>2088</v>
      </c>
      <c r="BV51" s="133">
        <f t="shared" si="22"/>
        <v>2089</v>
      </c>
      <c r="BW51" s="133">
        <f t="shared" si="22"/>
        <v>2090</v>
      </c>
      <c r="BX51" s="133">
        <f t="shared" si="22"/>
        <v>2091</v>
      </c>
      <c r="BY51" s="133">
        <f t="shared" si="22"/>
        <v>2092</v>
      </c>
      <c r="BZ51" s="133">
        <f t="shared" si="22"/>
        <v>2093</v>
      </c>
      <c r="CA51" s="133">
        <f t="shared" si="22"/>
        <v>2094</v>
      </c>
      <c r="CB51" s="133">
        <f t="shared" si="22"/>
        <v>2095</v>
      </c>
      <c r="CC51" s="133">
        <f t="shared" si="22"/>
        <v>2096</v>
      </c>
      <c r="CD51" s="133">
        <f t="shared" si="22"/>
        <v>2097</v>
      </c>
      <c r="CE51" s="133">
        <f t="shared" si="22"/>
        <v>2098</v>
      </c>
      <c r="CF51" s="133">
        <f t="shared" si="22"/>
        <v>2099</v>
      </c>
    </row>
    <row r="52" spans="1:84" s="48" customFormat="1" ht="15" customHeight="1">
      <c r="B52" s="147" t="s">
        <v>410</v>
      </c>
      <c r="C52" s="141" t="s">
        <v>676</v>
      </c>
      <c r="D52" s="148"/>
      <c r="E52" s="149">
        <f>1/(1+ИД!$H$98)^(E51-ИД!$H$5+1/2)</f>
        <v>1.0677078252031311</v>
      </c>
      <c r="F52" s="149">
        <f>1/(1+ИД!$H$98)^(F51-ИД!$H$5+1/2)</f>
        <v>0.93658581158169396</v>
      </c>
      <c r="G52" s="149">
        <f>1/(1+ИД!$H$98)^(G51-ИД!$H$5+1/2)</f>
        <v>0.82156650138745069</v>
      </c>
      <c r="H52" s="149">
        <f>1/(1+ИД!$H$98)^(H51-ИД!$H$5+1/2)</f>
        <v>0.72067236963811454</v>
      </c>
      <c r="I52" s="149">
        <f>1/(1+ИД!$H$98)^(I51-ИД!$H$5+1/2)</f>
        <v>0.63216874529659162</v>
      </c>
      <c r="J52" s="149">
        <f>1/(1+ИД!$H$98)^(J51-ИД!$H$5+1/2)</f>
        <v>0.55453398710227331</v>
      </c>
      <c r="K52" s="149">
        <f>1/(1+ИД!$H$98)^(K51-ИД!$H$5+1/2)</f>
        <v>0.48643332201953804</v>
      </c>
      <c r="L52" s="149">
        <f>1/(1+ИД!$H$98)^(L51-ИД!$H$5+1/2)</f>
        <v>0.42669589650836653</v>
      </c>
      <c r="M52" s="149">
        <f>1/(1+ИД!$H$98)^(M51-ИД!$H$5+1/2)</f>
        <v>0.3742946460599707</v>
      </c>
      <c r="N52" s="149">
        <f>1/(1+ИД!$H$98)^(N51-ИД!$H$5+1/2)</f>
        <v>0.32832863689471109</v>
      </c>
      <c r="O52" s="149">
        <f>1/(1+ИД!$H$98)^(O51-ИД!$H$5+1/2)</f>
        <v>0.28800757622343076</v>
      </c>
      <c r="P52" s="149">
        <f>1/(1+ИД!$H$98)^(P51-ИД!$H$5+1/2)</f>
        <v>0.25263822475739534</v>
      </c>
      <c r="Q52" s="149">
        <f>1/(1+ИД!$H$98)^(Q51-ИД!$H$5+1/2)</f>
        <v>0.22161247785736432</v>
      </c>
      <c r="R52" s="149">
        <f>1/(1+ИД!$H$98)^(R51-ИД!$H$5+1/2)</f>
        <v>0.19439691040119675</v>
      </c>
      <c r="S52" s="149">
        <f>1/(1+ИД!$H$98)^(S51-ИД!$H$5+1/2)</f>
        <v>0.17052360561508487</v>
      </c>
      <c r="T52" s="149">
        <f>1/(1+ИД!$H$98)^(T51-ИД!$H$5+1/2)</f>
        <v>0.1495821101886709</v>
      </c>
      <c r="U52" s="149">
        <f>1/(1+ИД!$H$98)^(U51-ИД!$H$5+1/2)</f>
        <v>0.13121237735848321</v>
      </c>
      <c r="V52" s="149">
        <f>1/(1+ИД!$H$98)^(V51-ИД!$H$5+1/2)</f>
        <v>0.11509857663024847</v>
      </c>
      <c r="W52" s="149">
        <f>1/(1+ИД!$H$98)^(W51-ИД!$H$5+1/2)</f>
        <v>0.10096366371074424</v>
      </c>
      <c r="X52" s="149">
        <f>1/(1+ИД!$H$98)^(X51-ИД!$H$5+1/2)</f>
        <v>8.8564617290126518E-2</v>
      </c>
      <c r="Y52" s="149">
        <f>1/(1+ИД!$H$98)^(Y51-ИД!$H$5+1/2)</f>
        <v>7.7688260780812715E-2</v>
      </c>
      <c r="Z52" s="149">
        <f>1/(1+ИД!$H$98)^(Z51-ИД!$H$5+1/2)</f>
        <v>6.8147597176151514E-2</v>
      </c>
      <c r="AA52" s="149">
        <f>1/(1+ИД!$H$98)^(AA51-ИД!$H$5+1/2)</f>
        <v>5.9778594014167991E-2</v>
      </c>
      <c r="AB52" s="149">
        <f>1/(1+ИД!$H$98)^(AB51-ИД!$H$5+1/2)</f>
        <v>5.2437363170322784E-2</v>
      </c>
      <c r="AC52" s="149">
        <f>1/(1+ИД!$H$98)^(AC51-ИД!$H$5+1/2)</f>
        <v>4.5997686991511209E-2</v>
      </c>
      <c r="AD52" s="149">
        <f>1/(1+ИД!$H$98)^(AD51-ИД!$H$5+1/2)</f>
        <v>4.0348848238167735E-2</v>
      </c>
      <c r="AE52" s="149">
        <f>1/(1+ИД!$H$98)^(AE51-ИД!$H$5+1/2)</f>
        <v>3.5393726524708534E-2</v>
      </c>
      <c r="AF52" s="149">
        <f>1/(1+ИД!$H$98)^(AF51-ИД!$H$5+1/2)</f>
        <v>3.1047128530446073E-2</v>
      </c>
      <c r="AG52" s="149">
        <f>1/(1+ИД!$H$98)^(AG51-ИД!$H$5+1/2)</f>
        <v>2.7234323272321111E-2</v>
      </c>
      <c r="AH52" s="149">
        <f>1/(1+ИД!$H$98)^(AH51-ИД!$H$5+1/2)</f>
        <v>2.3889757256422034E-2</v>
      </c>
      <c r="AI52" s="149">
        <f>1/(1+ИД!$H$98)^(AI51-ИД!$H$5+1/2)</f>
        <v>2.095592741791406E-2</v>
      </c>
      <c r="AJ52" s="149">
        <f>1/(1+ИД!$H$98)^(AJ51-ИД!$H$5+1/2)</f>
        <v>1.8382392471854435E-2</v>
      </c>
      <c r="AK52" s="149">
        <f>1/(1+ИД!$H$98)^(AK51-ИД!$H$5+1/2)</f>
        <v>1.6124905677065298E-2</v>
      </c>
      <c r="AL52" s="149">
        <f>1/(1+ИД!$H$98)^(AL51-ИД!$H$5+1/2)</f>
        <v>1.4144654102688847E-2</v>
      </c>
      <c r="AM52" s="149">
        <f>1/(1+ИД!$H$98)^(AM51-ИД!$H$5+1/2)</f>
        <v>1.2407591318148113E-2</v>
      </c>
      <c r="AN52" s="149">
        <f>1/(1+ИД!$H$98)^(AN51-ИД!$H$5+1/2)</f>
        <v>1.0883852033463259E-2</v>
      </c>
      <c r="AO52" s="149">
        <f>1/(1+ИД!$H$98)^(AO51-ИД!$H$5+1/2)</f>
        <v>9.5472386258449605E-3</v>
      </c>
      <c r="AP52" s="149">
        <f>1/(1+ИД!$H$98)^(AP51-ИД!$H$5+1/2)</f>
        <v>8.3747707244254052E-3</v>
      </c>
      <c r="AQ52" s="149">
        <f>1/(1+ИД!$H$98)^(AQ51-ИД!$H$5+1/2)</f>
        <v>7.3462901091450872E-3</v>
      </c>
      <c r="AR52" s="149">
        <f>1/(1+ИД!$H$98)^(AR51-ИД!$H$5+1/2)</f>
        <v>6.4441141308290246E-3</v>
      </c>
      <c r="AS52" s="149">
        <f>1/(1+ИД!$H$98)^(AS51-ИД!$H$5+1/2)</f>
        <v>5.6527316937096724E-3</v>
      </c>
      <c r="AT52" s="149">
        <f>1/(1+ИД!$H$98)^(AT51-ИД!$H$5+1/2)</f>
        <v>4.9585365734295343E-3</v>
      </c>
      <c r="AU52" s="149">
        <f>1/(1+ИД!$H$98)^(AU51-ИД!$H$5+1/2)</f>
        <v>4.3495934854645051E-3</v>
      </c>
      <c r="AV52" s="149">
        <f>1/(1+ИД!$H$98)^(AV51-ИД!$H$5+1/2)</f>
        <v>3.8154328819864089E-3</v>
      </c>
      <c r="AW52" s="149">
        <f>1/(1+ИД!$H$98)^(AW51-ИД!$H$5+1/2)</f>
        <v>3.3468709491108828E-3</v>
      </c>
      <c r="AX52" s="149">
        <f>1/(1+ИД!$H$98)^(AX51-ИД!$H$5+1/2)</f>
        <v>2.9358517097463886E-3</v>
      </c>
      <c r="AY52" s="149">
        <f>1/(1+ИД!$H$98)^(AY51-ИД!$H$5+1/2)</f>
        <v>2.575308517321392E-3</v>
      </c>
      <c r="AZ52" s="149">
        <f>1/(1+ИД!$H$98)^(AZ51-ИД!$H$5+1/2)</f>
        <v>2.2590425590538533E-3</v>
      </c>
      <c r="BA52" s="149">
        <f>1/(1+ИД!$H$98)^(BA51-ИД!$H$5+1/2)</f>
        <v>1.9816162798718014E-3</v>
      </c>
      <c r="BB52" s="149">
        <f>1/(1+ИД!$H$98)^(BB51-ИД!$H$5+1/2)</f>
        <v>1.7382598946243861E-3</v>
      </c>
      <c r="BC52" s="149">
        <f>1/(1+ИД!$H$98)^(BC51-ИД!$H$5+1/2)</f>
        <v>1.5247893812494618E-3</v>
      </c>
      <c r="BD52" s="149">
        <f>1/(1+ИД!$H$98)^(BD51-ИД!$H$5+1/2)</f>
        <v>1.3375345449556687E-3</v>
      </c>
      <c r="BE52" s="149">
        <f>1/(1+ИД!$H$98)^(BE51-ИД!$H$5+1/2)</f>
        <v>1.1732759166277788E-3</v>
      </c>
      <c r="BF52" s="149">
        <f>1/(1+ИД!$H$98)^(BF51-ИД!$H$5+1/2)</f>
        <v>1.0291894005506833E-3</v>
      </c>
      <c r="BG52" s="149">
        <f>1/(1+ИД!$H$98)^(BG51-ИД!$H$5+1/2)</f>
        <v>9.0279771978130053E-4</v>
      </c>
      <c r="BH52" s="149">
        <f>1/(1+ИД!$H$98)^(BH51-ИД!$H$5+1/2)</f>
        <v>7.9192782436956208E-4</v>
      </c>
      <c r="BI52" s="149">
        <f>1/(1+ИД!$H$98)^(BI51-ИД!$H$5+1/2)</f>
        <v>6.9467353014873885E-4</v>
      </c>
      <c r="BJ52" s="149">
        <f>1/(1+ИД!$H$98)^(BJ51-ИД!$H$5+1/2)</f>
        <v>6.0936274574450728E-4</v>
      </c>
      <c r="BK52" s="149">
        <f>1/(1+ИД!$H$98)^(BK51-ИД!$H$5+1/2)</f>
        <v>5.3452872433728724E-4</v>
      </c>
      <c r="BL52" s="149">
        <f>1/(1+ИД!$H$98)^(BL51-ИД!$H$5+1/2)</f>
        <v>4.6888484590990119E-4</v>
      </c>
      <c r="BM52" s="149">
        <f>1/(1+ИД!$H$98)^(BM51-ИД!$H$5+1/2)</f>
        <v>4.1130249641219379E-4</v>
      </c>
      <c r="BN52" s="149">
        <f>1/(1+ИД!$H$98)^(BN51-ИД!$H$5+1/2)</f>
        <v>3.6079166351946833E-4</v>
      </c>
      <c r="BO52" s="149">
        <f>1/(1+ИД!$H$98)^(BO51-ИД!$H$5+1/2)</f>
        <v>3.1648391536795472E-4</v>
      </c>
      <c r="BP52" s="149">
        <f>1/(1+ИД!$H$98)^(BP51-ИД!$H$5+1/2)</f>
        <v>2.7761746962101278E-4</v>
      </c>
      <c r="BQ52" s="149">
        <f>1/(1+ИД!$H$98)^(BQ51-ИД!$H$5+1/2)</f>
        <v>2.4352409615878293E-4</v>
      </c>
      <c r="BR52" s="149">
        <f>1/(1+ИД!$H$98)^(BR51-ИД!$H$5+1/2)</f>
        <v>2.1361762820945894E-4</v>
      </c>
      <c r="BS52" s="149">
        <f>1/(1+ИД!$H$98)^(BS51-ИД!$H$5+1/2)</f>
        <v>1.8738388439426212E-4</v>
      </c>
      <c r="BT52" s="149">
        <f>1/(1+ИД!$H$98)^(BT51-ИД!$H$5+1/2)</f>
        <v>1.6437182841601931E-4</v>
      </c>
      <c r="BU52" s="149">
        <f>1/(1+ИД!$H$98)^(BU51-ИД!$H$5+1/2)</f>
        <v>1.4418581440001709E-4</v>
      </c>
      <c r="BV52" s="149">
        <f>1/(1+ИД!$H$98)^(BV51-ИД!$H$5+1/2)</f>
        <v>1.2647878456141843E-4</v>
      </c>
      <c r="BW52" s="149">
        <f>1/(1+ИД!$H$98)^(BW51-ИД!$H$5+1/2)</f>
        <v>1.109463022468582E-4</v>
      </c>
      <c r="BX52" s="149">
        <f>1/(1+ИД!$H$98)^(BX51-ИД!$H$5+1/2)</f>
        <v>9.7321317760402028E-5</v>
      </c>
      <c r="BY52" s="149">
        <f>1/(1+ИД!$H$98)^(BY51-ИД!$H$5+1/2)</f>
        <v>8.5369576982808742E-5</v>
      </c>
      <c r="BZ52" s="149">
        <f>1/(1+ИД!$H$98)^(BZ51-ИД!$H$5+1/2)</f>
        <v>7.4885593844569017E-5</v>
      </c>
      <c r="CA52" s="149">
        <f>1/(1+ИД!$H$98)^(CA51-ИД!$H$5+1/2)</f>
        <v>6.5689117407516652E-5</v>
      </c>
      <c r="CB52" s="149">
        <f>1/(1+ИД!$H$98)^(CB51-ИД!$H$5+1/2)</f>
        <v>5.7622032813611147E-5</v>
      </c>
      <c r="CC52" s="149">
        <f>1/(1+ИД!$H$98)^(CC51-ИД!$H$5+1/2)</f>
        <v>5.0545642818957126E-5</v>
      </c>
      <c r="CD52" s="149">
        <f>1/(1+ИД!$H$98)^(CD51-ИД!$H$5+1/2)</f>
        <v>4.4338283174523762E-5</v>
      </c>
      <c r="CE52" s="149">
        <f>1/(1+ИД!$H$98)^(CE51-ИД!$H$5+1/2)</f>
        <v>3.8893230854845448E-5</v>
      </c>
      <c r="CF52" s="149">
        <f>1/(1+ИД!$H$98)^(CF51-ИД!$H$5+1/2)</f>
        <v>3.4116869170917033E-5</v>
      </c>
    </row>
    <row r="53" spans="1:84">
      <c r="B53" s="52"/>
    </row>
    <row r="54" spans="1:84" ht="15" customHeight="1">
      <c r="A54" s="48"/>
      <c r="B54" s="125" t="s">
        <v>693</v>
      </c>
      <c r="C54" s="126" t="s">
        <v>430</v>
      </c>
      <c r="D54" s="136">
        <f ca="1">SUM(E54:CF54)</f>
        <v>93864.821276662988</v>
      </c>
      <c r="E54" s="143">
        <f t="shared" ref="E54:BP54" ca="1" si="23">(E27-E49-E34)*E97</f>
        <v>0</v>
      </c>
      <c r="F54" s="143">
        <f t="shared" ca="1" si="23"/>
        <v>-5060.1208865067047</v>
      </c>
      <c r="G54" s="143">
        <f t="shared" ca="1" si="23"/>
        <v>19684.339033579923</v>
      </c>
      <c r="H54" s="143">
        <f t="shared" ca="1" si="23"/>
        <v>19784.988432633938</v>
      </c>
      <c r="I54" s="143">
        <f t="shared" ca="1" si="23"/>
        <v>19784.988432633938</v>
      </c>
      <c r="J54" s="143">
        <f t="shared" ca="1" si="23"/>
        <v>19784.988432633938</v>
      </c>
      <c r="K54" s="143">
        <f t="shared" ca="1" si="23"/>
        <v>19784.988432633938</v>
      </c>
      <c r="L54" s="143">
        <f t="shared" ca="1" si="23"/>
        <v>100.64939905401316</v>
      </c>
      <c r="M54" s="143">
        <f t="shared" ca="1" si="23"/>
        <v>0</v>
      </c>
      <c r="N54" s="143">
        <f t="shared" ca="1" si="23"/>
        <v>0</v>
      </c>
      <c r="O54" s="143">
        <f t="shared" ca="1" si="23"/>
        <v>0</v>
      </c>
      <c r="P54" s="143">
        <f t="shared" ca="1" si="23"/>
        <v>0</v>
      </c>
      <c r="Q54" s="143">
        <f t="shared" ca="1" si="23"/>
        <v>0</v>
      </c>
      <c r="R54" s="143">
        <f t="shared" ca="1" si="23"/>
        <v>0</v>
      </c>
      <c r="S54" s="143">
        <f t="shared" ca="1" si="23"/>
        <v>0</v>
      </c>
      <c r="T54" s="143">
        <f t="shared" ca="1" si="23"/>
        <v>0</v>
      </c>
      <c r="U54" s="143">
        <f t="shared" ca="1" si="23"/>
        <v>0</v>
      </c>
      <c r="V54" s="143">
        <f t="shared" ca="1" si="23"/>
        <v>0</v>
      </c>
      <c r="W54" s="143">
        <f t="shared" ca="1" si="23"/>
        <v>0</v>
      </c>
      <c r="X54" s="143">
        <f t="shared" ca="1" si="23"/>
        <v>0</v>
      </c>
      <c r="Y54" s="143">
        <f t="shared" ca="1" si="23"/>
        <v>0</v>
      </c>
      <c r="Z54" s="143">
        <f t="shared" ca="1" si="23"/>
        <v>0</v>
      </c>
      <c r="AA54" s="143">
        <f t="shared" ca="1" si="23"/>
        <v>0</v>
      </c>
      <c r="AB54" s="143">
        <f t="shared" ca="1" si="23"/>
        <v>0</v>
      </c>
      <c r="AC54" s="143">
        <f t="shared" ca="1" si="23"/>
        <v>0</v>
      </c>
      <c r="AD54" s="143">
        <f t="shared" ca="1" si="23"/>
        <v>0</v>
      </c>
      <c r="AE54" s="143">
        <f t="shared" ca="1" si="23"/>
        <v>0</v>
      </c>
      <c r="AF54" s="143">
        <f t="shared" ca="1" si="23"/>
        <v>0</v>
      </c>
      <c r="AG54" s="143">
        <f t="shared" ca="1" si="23"/>
        <v>0</v>
      </c>
      <c r="AH54" s="143">
        <f t="shared" ca="1" si="23"/>
        <v>0</v>
      </c>
      <c r="AI54" s="143">
        <f t="shared" ca="1" si="23"/>
        <v>0</v>
      </c>
      <c r="AJ54" s="143">
        <f t="shared" ca="1" si="23"/>
        <v>0</v>
      </c>
      <c r="AK54" s="143">
        <f t="shared" ca="1" si="23"/>
        <v>0</v>
      </c>
      <c r="AL54" s="143">
        <f t="shared" ca="1" si="23"/>
        <v>0</v>
      </c>
      <c r="AM54" s="143">
        <f t="shared" ca="1" si="23"/>
        <v>0</v>
      </c>
      <c r="AN54" s="143">
        <f t="shared" ca="1" si="23"/>
        <v>0</v>
      </c>
      <c r="AO54" s="143">
        <f t="shared" ca="1" si="23"/>
        <v>0</v>
      </c>
      <c r="AP54" s="143">
        <f t="shared" ca="1" si="23"/>
        <v>0</v>
      </c>
      <c r="AQ54" s="143">
        <f t="shared" ca="1" si="23"/>
        <v>0</v>
      </c>
      <c r="AR54" s="143">
        <f t="shared" ca="1" si="23"/>
        <v>0</v>
      </c>
      <c r="AS54" s="143">
        <f t="shared" ca="1" si="23"/>
        <v>0</v>
      </c>
      <c r="AT54" s="143">
        <f t="shared" ca="1" si="23"/>
        <v>0</v>
      </c>
      <c r="AU54" s="143">
        <f t="shared" ca="1" si="23"/>
        <v>0</v>
      </c>
      <c r="AV54" s="143">
        <f t="shared" ca="1" si="23"/>
        <v>0</v>
      </c>
      <c r="AW54" s="143">
        <f t="shared" ca="1" si="23"/>
        <v>0</v>
      </c>
      <c r="AX54" s="143">
        <f t="shared" ca="1" si="23"/>
        <v>0</v>
      </c>
      <c r="AY54" s="143">
        <f t="shared" ca="1" si="23"/>
        <v>0</v>
      </c>
      <c r="AZ54" s="143">
        <f t="shared" ca="1" si="23"/>
        <v>0</v>
      </c>
      <c r="BA54" s="143">
        <f t="shared" ca="1" si="23"/>
        <v>0</v>
      </c>
      <c r="BB54" s="143">
        <f t="shared" ca="1" si="23"/>
        <v>0</v>
      </c>
      <c r="BC54" s="143">
        <f t="shared" ca="1" si="23"/>
        <v>0</v>
      </c>
      <c r="BD54" s="143">
        <f t="shared" ca="1" si="23"/>
        <v>0</v>
      </c>
      <c r="BE54" s="143">
        <f t="shared" ca="1" si="23"/>
        <v>0</v>
      </c>
      <c r="BF54" s="143">
        <f t="shared" ca="1" si="23"/>
        <v>0</v>
      </c>
      <c r="BG54" s="143">
        <f t="shared" ca="1" si="23"/>
        <v>0</v>
      </c>
      <c r="BH54" s="143">
        <f t="shared" ca="1" si="23"/>
        <v>0</v>
      </c>
      <c r="BI54" s="143">
        <f t="shared" ca="1" si="23"/>
        <v>0</v>
      </c>
      <c r="BJ54" s="143">
        <f t="shared" ca="1" si="23"/>
        <v>0</v>
      </c>
      <c r="BK54" s="143">
        <f t="shared" ca="1" si="23"/>
        <v>0</v>
      </c>
      <c r="BL54" s="143">
        <f t="shared" ca="1" si="23"/>
        <v>0</v>
      </c>
      <c r="BM54" s="143">
        <f t="shared" ca="1" si="23"/>
        <v>0</v>
      </c>
      <c r="BN54" s="143">
        <f t="shared" ca="1" si="23"/>
        <v>0</v>
      </c>
      <c r="BO54" s="143">
        <f t="shared" ca="1" si="23"/>
        <v>0</v>
      </c>
      <c r="BP54" s="143">
        <f t="shared" ca="1" si="23"/>
        <v>0</v>
      </c>
      <c r="BQ54" s="143">
        <f t="shared" ref="BQ54:CF54" ca="1" si="24">(BQ27-BQ49-BQ34)*BQ97</f>
        <v>0</v>
      </c>
      <c r="BR54" s="143">
        <f t="shared" ca="1" si="24"/>
        <v>0</v>
      </c>
      <c r="BS54" s="143">
        <f t="shared" ca="1" si="24"/>
        <v>0</v>
      </c>
      <c r="BT54" s="143">
        <f t="shared" ca="1" si="24"/>
        <v>0</v>
      </c>
      <c r="BU54" s="143">
        <f t="shared" ca="1" si="24"/>
        <v>0</v>
      </c>
      <c r="BV54" s="143">
        <f t="shared" ca="1" si="24"/>
        <v>0</v>
      </c>
      <c r="BW54" s="143">
        <f t="shared" ca="1" si="24"/>
        <v>0</v>
      </c>
      <c r="BX54" s="143">
        <f t="shared" ca="1" si="24"/>
        <v>0</v>
      </c>
      <c r="BY54" s="143">
        <f t="shared" ca="1" si="24"/>
        <v>0</v>
      </c>
      <c r="BZ54" s="143">
        <f t="shared" ca="1" si="24"/>
        <v>0</v>
      </c>
      <c r="CA54" s="143">
        <f t="shared" ca="1" si="24"/>
        <v>0</v>
      </c>
      <c r="CB54" s="143">
        <f t="shared" ca="1" si="24"/>
        <v>0</v>
      </c>
      <c r="CC54" s="143">
        <f t="shared" ca="1" si="24"/>
        <v>0</v>
      </c>
      <c r="CD54" s="143">
        <f t="shared" ca="1" si="24"/>
        <v>0</v>
      </c>
      <c r="CE54" s="143">
        <f t="shared" ca="1" si="24"/>
        <v>0</v>
      </c>
      <c r="CF54" s="143">
        <f t="shared" ca="1" si="24"/>
        <v>0</v>
      </c>
    </row>
    <row r="55" spans="1:84" ht="15" customHeight="1">
      <c r="A55" s="48"/>
      <c r="B55" s="125" t="s">
        <v>439</v>
      </c>
      <c r="C55" s="126" t="s">
        <v>430</v>
      </c>
      <c r="D55" s="136">
        <f ca="1">SUM(E55:CF55)</f>
        <v>98924.94216316969</v>
      </c>
      <c r="E55" s="143">
        <f t="shared" ref="E55:BP55" ca="1" si="25">(E27-IF($A$19="прямой",E19,0)-E33-E49)*E97</f>
        <v>0</v>
      </c>
      <c r="F55" s="143">
        <f t="shared" ca="1" si="25"/>
        <v>0</v>
      </c>
      <c r="G55" s="143">
        <f t="shared" ca="1" si="25"/>
        <v>19684.339033579923</v>
      </c>
      <c r="H55" s="143">
        <f t="shared" ca="1" si="25"/>
        <v>19784.988432633938</v>
      </c>
      <c r="I55" s="143">
        <f t="shared" ca="1" si="25"/>
        <v>19784.988432633938</v>
      </c>
      <c r="J55" s="143">
        <f t="shared" ca="1" si="25"/>
        <v>19784.988432633938</v>
      </c>
      <c r="K55" s="143">
        <f t="shared" ca="1" si="25"/>
        <v>19784.988432633938</v>
      </c>
      <c r="L55" s="143">
        <f t="shared" ca="1" si="25"/>
        <v>100.64939905401316</v>
      </c>
      <c r="M55" s="143">
        <f t="shared" ca="1" si="25"/>
        <v>0</v>
      </c>
      <c r="N55" s="143">
        <f t="shared" ca="1" si="25"/>
        <v>0</v>
      </c>
      <c r="O55" s="143">
        <f t="shared" ca="1" si="25"/>
        <v>0</v>
      </c>
      <c r="P55" s="143">
        <f t="shared" ca="1" si="25"/>
        <v>0</v>
      </c>
      <c r="Q55" s="143">
        <f t="shared" ca="1" si="25"/>
        <v>0</v>
      </c>
      <c r="R55" s="143">
        <f t="shared" ca="1" si="25"/>
        <v>0</v>
      </c>
      <c r="S55" s="143">
        <f t="shared" ca="1" si="25"/>
        <v>0</v>
      </c>
      <c r="T55" s="143">
        <f t="shared" ca="1" si="25"/>
        <v>0</v>
      </c>
      <c r="U55" s="143">
        <f t="shared" ca="1" si="25"/>
        <v>0</v>
      </c>
      <c r="V55" s="143">
        <f t="shared" ca="1" si="25"/>
        <v>0</v>
      </c>
      <c r="W55" s="143">
        <f t="shared" ca="1" si="25"/>
        <v>0</v>
      </c>
      <c r="X55" s="143">
        <f t="shared" ca="1" si="25"/>
        <v>0</v>
      </c>
      <c r="Y55" s="143">
        <f t="shared" ca="1" si="25"/>
        <v>0</v>
      </c>
      <c r="Z55" s="143">
        <f t="shared" ca="1" si="25"/>
        <v>0</v>
      </c>
      <c r="AA55" s="143">
        <f t="shared" ca="1" si="25"/>
        <v>0</v>
      </c>
      <c r="AB55" s="143">
        <f t="shared" ca="1" si="25"/>
        <v>0</v>
      </c>
      <c r="AC55" s="143">
        <f t="shared" ca="1" si="25"/>
        <v>0</v>
      </c>
      <c r="AD55" s="143">
        <f t="shared" ca="1" si="25"/>
        <v>0</v>
      </c>
      <c r="AE55" s="143">
        <f t="shared" ca="1" si="25"/>
        <v>0</v>
      </c>
      <c r="AF55" s="143">
        <f t="shared" ca="1" si="25"/>
        <v>0</v>
      </c>
      <c r="AG55" s="143">
        <f t="shared" ca="1" si="25"/>
        <v>0</v>
      </c>
      <c r="AH55" s="143">
        <f t="shared" ca="1" si="25"/>
        <v>0</v>
      </c>
      <c r="AI55" s="143">
        <f t="shared" ca="1" si="25"/>
        <v>0</v>
      </c>
      <c r="AJ55" s="143">
        <f t="shared" ca="1" si="25"/>
        <v>0</v>
      </c>
      <c r="AK55" s="143">
        <f t="shared" ca="1" si="25"/>
        <v>0</v>
      </c>
      <c r="AL55" s="143">
        <f t="shared" ca="1" si="25"/>
        <v>0</v>
      </c>
      <c r="AM55" s="143">
        <f t="shared" ca="1" si="25"/>
        <v>0</v>
      </c>
      <c r="AN55" s="143">
        <f t="shared" ca="1" si="25"/>
        <v>0</v>
      </c>
      <c r="AO55" s="143">
        <f t="shared" ca="1" si="25"/>
        <v>0</v>
      </c>
      <c r="AP55" s="143">
        <f t="shared" ca="1" si="25"/>
        <v>0</v>
      </c>
      <c r="AQ55" s="143">
        <f t="shared" ca="1" si="25"/>
        <v>0</v>
      </c>
      <c r="AR55" s="143">
        <f t="shared" ca="1" si="25"/>
        <v>0</v>
      </c>
      <c r="AS55" s="143">
        <f t="shared" ca="1" si="25"/>
        <v>0</v>
      </c>
      <c r="AT55" s="143">
        <f t="shared" ca="1" si="25"/>
        <v>0</v>
      </c>
      <c r="AU55" s="143">
        <f t="shared" ca="1" si="25"/>
        <v>0</v>
      </c>
      <c r="AV55" s="143">
        <f t="shared" ca="1" si="25"/>
        <v>0</v>
      </c>
      <c r="AW55" s="143">
        <f t="shared" ca="1" si="25"/>
        <v>0</v>
      </c>
      <c r="AX55" s="143">
        <f t="shared" ca="1" si="25"/>
        <v>0</v>
      </c>
      <c r="AY55" s="143">
        <f t="shared" ca="1" si="25"/>
        <v>0</v>
      </c>
      <c r="AZ55" s="143">
        <f t="shared" ca="1" si="25"/>
        <v>0</v>
      </c>
      <c r="BA55" s="143">
        <f t="shared" ca="1" si="25"/>
        <v>0</v>
      </c>
      <c r="BB55" s="143">
        <f t="shared" ca="1" si="25"/>
        <v>0</v>
      </c>
      <c r="BC55" s="143">
        <f t="shared" ca="1" si="25"/>
        <v>0</v>
      </c>
      <c r="BD55" s="143">
        <f t="shared" ca="1" si="25"/>
        <v>0</v>
      </c>
      <c r="BE55" s="143">
        <f t="shared" ca="1" si="25"/>
        <v>0</v>
      </c>
      <c r="BF55" s="143">
        <f t="shared" ca="1" si="25"/>
        <v>0</v>
      </c>
      <c r="BG55" s="143">
        <f t="shared" ca="1" si="25"/>
        <v>0</v>
      </c>
      <c r="BH55" s="143">
        <f t="shared" ca="1" si="25"/>
        <v>0</v>
      </c>
      <c r="BI55" s="143">
        <f t="shared" ca="1" si="25"/>
        <v>0</v>
      </c>
      <c r="BJ55" s="143">
        <f t="shared" ca="1" si="25"/>
        <v>0</v>
      </c>
      <c r="BK55" s="143">
        <f t="shared" ca="1" si="25"/>
        <v>0</v>
      </c>
      <c r="BL55" s="143">
        <f t="shared" ca="1" si="25"/>
        <v>0</v>
      </c>
      <c r="BM55" s="143">
        <f t="shared" ca="1" si="25"/>
        <v>0</v>
      </c>
      <c r="BN55" s="143">
        <f t="shared" ca="1" si="25"/>
        <v>0</v>
      </c>
      <c r="BO55" s="143">
        <f t="shared" ca="1" si="25"/>
        <v>0</v>
      </c>
      <c r="BP55" s="143">
        <f t="shared" ca="1" si="25"/>
        <v>0</v>
      </c>
      <c r="BQ55" s="143">
        <f t="shared" ref="BQ55:CF55" ca="1" si="26">(BQ27-IF($A$19="прямой",BQ19,0)-BQ33-BQ49)*BQ97</f>
        <v>0</v>
      </c>
      <c r="BR55" s="143">
        <f t="shared" ca="1" si="26"/>
        <v>0</v>
      </c>
      <c r="BS55" s="143">
        <f t="shared" ca="1" si="26"/>
        <v>0</v>
      </c>
      <c r="BT55" s="143">
        <f t="shared" ca="1" si="26"/>
        <v>0</v>
      </c>
      <c r="BU55" s="143">
        <f t="shared" ca="1" si="26"/>
        <v>0</v>
      </c>
      <c r="BV55" s="143">
        <f t="shared" ca="1" si="26"/>
        <v>0</v>
      </c>
      <c r="BW55" s="143">
        <f t="shared" ca="1" si="26"/>
        <v>0</v>
      </c>
      <c r="BX55" s="143">
        <f t="shared" ca="1" si="26"/>
        <v>0</v>
      </c>
      <c r="BY55" s="143">
        <f t="shared" ca="1" si="26"/>
        <v>0</v>
      </c>
      <c r="BZ55" s="143">
        <f t="shared" ca="1" si="26"/>
        <v>0</v>
      </c>
      <c r="CA55" s="143">
        <f t="shared" ca="1" si="26"/>
        <v>0</v>
      </c>
      <c r="CB55" s="143">
        <f t="shared" ca="1" si="26"/>
        <v>0</v>
      </c>
      <c r="CC55" s="143">
        <f t="shared" ca="1" si="26"/>
        <v>0</v>
      </c>
      <c r="CD55" s="143">
        <f t="shared" ca="1" si="26"/>
        <v>0</v>
      </c>
      <c r="CE55" s="143">
        <f t="shared" ca="1" si="26"/>
        <v>0</v>
      </c>
      <c r="CF55" s="143">
        <f t="shared" ca="1" si="26"/>
        <v>0</v>
      </c>
    </row>
    <row r="56" spans="1:84" ht="15" customHeight="1">
      <c r="A56" s="48"/>
      <c r="B56" s="125" t="s">
        <v>440</v>
      </c>
      <c r="C56" s="126" t="s">
        <v>430</v>
      </c>
      <c r="D56" s="136">
        <f ca="1">D55</f>
        <v>98924.94216316969</v>
      </c>
      <c r="E56" s="143">
        <f ca="1">E55</f>
        <v>0</v>
      </c>
      <c r="F56" s="143">
        <f t="shared" ref="F56:BQ56" ca="1" si="27">(E56+F55)*F97</f>
        <v>0</v>
      </c>
      <c r="G56" s="143">
        <f t="shared" ca="1" si="27"/>
        <v>19684.339033579923</v>
      </c>
      <c r="H56" s="143">
        <f t="shared" ca="1" si="27"/>
        <v>39469.327466213857</v>
      </c>
      <c r="I56" s="143">
        <f t="shared" ca="1" si="27"/>
        <v>59254.315898847795</v>
      </c>
      <c r="J56" s="143">
        <f t="shared" ca="1" si="27"/>
        <v>79039.304331481733</v>
      </c>
      <c r="K56" s="143">
        <f t="shared" ca="1" si="27"/>
        <v>98824.292764115671</v>
      </c>
      <c r="L56" s="143">
        <f t="shared" ca="1" si="27"/>
        <v>98924.94216316969</v>
      </c>
      <c r="M56" s="143">
        <f t="shared" ca="1" si="27"/>
        <v>98924.94216316969</v>
      </c>
      <c r="N56" s="143">
        <f t="shared" ca="1" si="27"/>
        <v>98924.94216316969</v>
      </c>
      <c r="O56" s="143">
        <f t="shared" ca="1" si="27"/>
        <v>98924.94216316969</v>
      </c>
      <c r="P56" s="143">
        <f t="shared" ca="1" si="27"/>
        <v>98924.94216316969</v>
      </c>
      <c r="Q56" s="143">
        <f t="shared" ca="1" si="27"/>
        <v>0</v>
      </c>
      <c r="R56" s="143">
        <f t="shared" ca="1" si="27"/>
        <v>0</v>
      </c>
      <c r="S56" s="143">
        <f t="shared" ca="1" si="27"/>
        <v>0</v>
      </c>
      <c r="T56" s="143">
        <f t="shared" ca="1" si="27"/>
        <v>0</v>
      </c>
      <c r="U56" s="143">
        <f t="shared" ca="1" si="27"/>
        <v>0</v>
      </c>
      <c r="V56" s="143">
        <f t="shared" ca="1" si="27"/>
        <v>0</v>
      </c>
      <c r="W56" s="143">
        <f t="shared" ca="1" si="27"/>
        <v>0</v>
      </c>
      <c r="X56" s="143">
        <f t="shared" ca="1" si="27"/>
        <v>0</v>
      </c>
      <c r="Y56" s="143">
        <f t="shared" ca="1" si="27"/>
        <v>0</v>
      </c>
      <c r="Z56" s="143">
        <f t="shared" ca="1" si="27"/>
        <v>0</v>
      </c>
      <c r="AA56" s="143">
        <f t="shared" ca="1" si="27"/>
        <v>0</v>
      </c>
      <c r="AB56" s="143">
        <f t="shared" ca="1" si="27"/>
        <v>0</v>
      </c>
      <c r="AC56" s="143">
        <f t="shared" ca="1" si="27"/>
        <v>0</v>
      </c>
      <c r="AD56" s="143">
        <f t="shared" ca="1" si="27"/>
        <v>0</v>
      </c>
      <c r="AE56" s="143">
        <f t="shared" ca="1" si="27"/>
        <v>0</v>
      </c>
      <c r="AF56" s="143">
        <f t="shared" ca="1" si="27"/>
        <v>0</v>
      </c>
      <c r="AG56" s="143">
        <f t="shared" ca="1" si="27"/>
        <v>0</v>
      </c>
      <c r="AH56" s="143">
        <f t="shared" ca="1" si="27"/>
        <v>0</v>
      </c>
      <c r="AI56" s="143">
        <f t="shared" ca="1" si="27"/>
        <v>0</v>
      </c>
      <c r="AJ56" s="143">
        <f t="shared" ca="1" si="27"/>
        <v>0</v>
      </c>
      <c r="AK56" s="143">
        <f t="shared" ca="1" si="27"/>
        <v>0</v>
      </c>
      <c r="AL56" s="143">
        <f t="shared" ca="1" si="27"/>
        <v>0</v>
      </c>
      <c r="AM56" s="143">
        <f t="shared" ca="1" si="27"/>
        <v>0</v>
      </c>
      <c r="AN56" s="143">
        <f t="shared" ca="1" si="27"/>
        <v>0</v>
      </c>
      <c r="AO56" s="143">
        <f t="shared" ca="1" si="27"/>
        <v>0</v>
      </c>
      <c r="AP56" s="143">
        <f t="shared" ca="1" si="27"/>
        <v>0</v>
      </c>
      <c r="AQ56" s="143">
        <f t="shared" ca="1" si="27"/>
        <v>0</v>
      </c>
      <c r="AR56" s="143">
        <f t="shared" ca="1" si="27"/>
        <v>0</v>
      </c>
      <c r="AS56" s="143">
        <f t="shared" ca="1" si="27"/>
        <v>0</v>
      </c>
      <c r="AT56" s="143">
        <f t="shared" ca="1" si="27"/>
        <v>0</v>
      </c>
      <c r="AU56" s="143">
        <f t="shared" ca="1" si="27"/>
        <v>0</v>
      </c>
      <c r="AV56" s="143">
        <f t="shared" ca="1" si="27"/>
        <v>0</v>
      </c>
      <c r="AW56" s="143">
        <f t="shared" ca="1" si="27"/>
        <v>0</v>
      </c>
      <c r="AX56" s="143">
        <f t="shared" ca="1" si="27"/>
        <v>0</v>
      </c>
      <c r="AY56" s="143">
        <f t="shared" ca="1" si="27"/>
        <v>0</v>
      </c>
      <c r="AZ56" s="143">
        <f t="shared" ca="1" si="27"/>
        <v>0</v>
      </c>
      <c r="BA56" s="143">
        <f t="shared" ca="1" si="27"/>
        <v>0</v>
      </c>
      <c r="BB56" s="143">
        <f t="shared" ca="1" si="27"/>
        <v>0</v>
      </c>
      <c r="BC56" s="143">
        <f t="shared" ca="1" si="27"/>
        <v>0</v>
      </c>
      <c r="BD56" s="143">
        <f t="shared" ca="1" si="27"/>
        <v>0</v>
      </c>
      <c r="BE56" s="143">
        <f t="shared" ca="1" si="27"/>
        <v>0</v>
      </c>
      <c r="BF56" s="143">
        <f t="shared" ca="1" si="27"/>
        <v>0</v>
      </c>
      <c r="BG56" s="143">
        <f t="shared" ca="1" si="27"/>
        <v>0</v>
      </c>
      <c r="BH56" s="143">
        <f t="shared" ca="1" si="27"/>
        <v>0</v>
      </c>
      <c r="BI56" s="143">
        <f t="shared" ca="1" si="27"/>
        <v>0</v>
      </c>
      <c r="BJ56" s="143">
        <f t="shared" ca="1" si="27"/>
        <v>0</v>
      </c>
      <c r="BK56" s="143">
        <f t="shared" ca="1" si="27"/>
        <v>0</v>
      </c>
      <c r="BL56" s="143">
        <f t="shared" ca="1" si="27"/>
        <v>0</v>
      </c>
      <c r="BM56" s="143">
        <f t="shared" ca="1" si="27"/>
        <v>0</v>
      </c>
      <c r="BN56" s="143">
        <f t="shared" ca="1" si="27"/>
        <v>0</v>
      </c>
      <c r="BO56" s="143">
        <f t="shared" ca="1" si="27"/>
        <v>0</v>
      </c>
      <c r="BP56" s="143">
        <f t="shared" ca="1" si="27"/>
        <v>0</v>
      </c>
      <c r="BQ56" s="143">
        <f t="shared" ca="1" si="27"/>
        <v>0</v>
      </c>
      <c r="BR56" s="143">
        <f t="shared" ref="BR56:CF56" ca="1" si="28">(BQ56+BR55)*BR97</f>
        <v>0</v>
      </c>
      <c r="BS56" s="143">
        <f t="shared" ca="1" si="28"/>
        <v>0</v>
      </c>
      <c r="BT56" s="143">
        <f t="shared" ca="1" si="28"/>
        <v>0</v>
      </c>
      <c r="BU56" s="143">
        <f t="shared" ca="1" si="28"/>
        <v>0</v>
      </c>
      <c r="BV56" s="143">
        <f t="shared" ca="1" si="28"/>
        <v>0</v>
      </c>
      <c r="BW56" s="143">
        <f t="shared" ca="1" si="28"/>
        <v>0</v>
      </c>
      <c r="BX56" s="143">
        <f t="shared" ca="1" si="28"/>
        <v>0</v>
      </c>
      <c r="BY56" s="143">
        <f t="shared" ca="1" si="28"/>
        <v>0</v>
      </c>
      <c r="BZ56" s="143">
        <f t="shared" ca="1" si="28"/>
        <v>0</v>
      </c>
      <c r="CA56" s="143">
        <f t="shared" ca="1" si="28"/>
        <v>0</v>
      </c>
      <c r="CB56" s="143">
        <f t="shared" ca="1" si="28"/>
        <v>0</v>
      </c>
      <c r="CC56" s="143">
        <f t="shared" ca="1" si="28"/>
        <v>0</v>
      </c>
      <c r="CD56" s="143">
        <f t="shared" ca="1" si="28"/>
        <v>0</v>
      </c>
      <c r="CE56" s="143">
        <f t="shared" ca="1" si="28"/>
        <v>0</v>
      </c>
      <c r="CF56" s="143">
        <f t="shared" ca="1" si="28"/>
        <v>0</v>
      </c>
    </row>
    <row r="57" spans="1:84" ht="15" customHeight="1">
      <c r="A57" s="48"/>
      <c r="B57" s="125" t="s">
        <v>694</v>
      </c>
      <c r="C57" s="126" t="s">
        <v>430</v>
      </c>
      <c r="D57" s="136">
        <f ca="1">SUM(E57:CF57)</f>
        <v>5060.1208865067047</v>
      </c>
      <c r="E57" s="143">
        <f ca="1">(E31+E32)*E97</f>
        <v>0</v>
      </c>
      <c r="F57" s="143">
        <f t="shared" ref="F57:BQ57" ca="1" si="29">(F31+F32)*F97</f>
        <v>5060.1208865067047</v>
      </c>
      <c r="G57" s="143">
        <f t="shared" ca="1" si="29"/>
        <v>0</v>
      </c>
      <c r="H57" s="143">
        <f t="shared" ca="1" si="29"/>
        <v>0</v>
      </c>
      <c r="I57" s="143">
        <f t="shared" ca="1" si="29"/>
        <v>0</v>
      </c>
      <c r="J57" s="143">
        <f t="shared" ca="1" si="29"/>
        <v>0</v>
      </c>
      <c r="K57" s="143">
        <f t="shared" ca="1" si="29"/>
        <v>0</v>
      </c>
      <c r="L57" s="143">
        <f t="shared" ca="1" si="29"/>
        <v>0</v>
      </c>
      <c r="M57" s="143">
        <f t="shared" ca="1" si="29"/>
        <v>0</v>
      </c>
      <c r="N57" s="143">
        <f t="shared" ca="1" si="29"/>
        <v>0</v>
      </c>
      <c r="O57" s="143">
        <f t="shared" ca="1" si="29"/>
        <v>0</v>
      </c>
      <c r="P57" s="143">
        <f t="shared" ca="1" si="29"/>
        <v>0</v>
      </c>
      <c r="Q57" s="143">
        <f t="shared" ca="1" si="29"/>
        <v>0</v>
      </c>
      <c r="R57" s="143">
        <f t="shared" ca="1" si="29"/>
        <v>0</v>
      </c>
      <c r="S57" s="143">
        <f t="shared" ca="1" si="29"/>
        <v>0</v>
      </c>
      <c r="T57" s="143">
        <f t="shared" ca="1" si="29"/>
        <v>0</v>
      </c>
      <c r="U57" s="143">
        <f t="shared" ca="1" si="29"/>
        <v>0</v>
      </c>
      <c r="V57" s="143">
        <f t="shared" ca="1" si="29"/>
        <v>0</v>
      </c>
      <c r="W57" s="143">
        <f t="shared" ca="1" si="29"/>
        <v>0</v>
      </c>
      <c r="X57" s="143">
        <f t="shared" ca="1" si="29"/>
        <v>0</v>
      </c>
      <c r="Y57" s="143">
        <f t="shared" ca="1" si="29"/>
        <v>0</v>
      </c>
      <c r="Z57" s="143">
        <f t="shared" ca="1" si="29"/>
        <v>0</v>
      </c>
      <c r="AA57" s="143">
        <f t="shared" ca="1" si="29"/>
        <v>0</v>
      </c>
      <c r="AB57" s="143">
        <f t="shared" ca="1" si="29"/>
        <v>0</v>
      </c>
      <c r="AC57" s="143">
        <f t="shared" ca="1" si="29"/>
        <v>0</v>
      </c>
      <c r="AD57" s="143">
        <f t="shared" ca="1" si="29"/>
        <v>0</v>
      </c>
      <c r="AE57" s="143">
        <f t="shared" ca="1" si="29"/>
        <v>0</v>
      </c>
      <c r="AF57" s="143">
        <f t="shared" ca="1" si="29"/>
        <v>0</v>
      </c>
      <c r="AG57" s="143">
        <f t="shared" ca="1" si="29"/>
        <v>0</v>
      </c>
      <c r="AH57" s="143">
        <f t="shared" ca="1" si="29"/>
        <v>0</v>
      </c>
      <c r="AI57" s="143">
        <f t="shared" ca="1" si="29"/>
        <v>0</v>
      </c>
      <c r="AJ57" s="143">
        <f t="shared" ca="1" si="29"/>
        <v>0</v>
      </c>
      <c r="AK57" s="143">
        <f t="shared" ca="1" si="29"/>
        <v>0</v>
      </c>
      <c r="AL57" s="143">
        <f t="shared" ca="1" si="29"/>
        <v>0</v>
      </c>
      <c r="AM57" s="143">
        <f t="shared" ca="1" si="29"/>
        <v>0</v>
      </c>
      <c r="AN57" s="143">
        <f t="shared" ca="1" si="29"/>
        <v>0</v>
      </c>
      <c r="AO57" s="143">
        <f t="shared" ca="1" si="29"/>
        <v>0</v>
      </c>
      <c r="AP57" s="143">
        <f t="shared" ca="1" si="29"/>
        <v>0</v>
      </c>
      <c r="AQ57" s="143">
        <f t="shared" ca="1" si="29"/>
        <v>0</v>
      </c>
      <c r="AR57" s="143">
        <f t="shared" ca="1" si="29"/>
        <v>0</v>
      </c>
      <c r="AS57" s="143">
        <f t="shared" ca="1" si="29"/>
        <v>0</v>
      </c>
      <c r="AT57" s="143">
        <f t="shared" ca="1" si="29"/>
        <v>0</v>
      </c>
      <c r="AU57" s="143">
        <f t="shared" ca="1" si="29"/>
        <v>0</v>
      </c>
      <c r="AV57" s="143">
        <f t="shared" ca="1" si="29"/>
        <v>0</v>
      </c>
      <c r="AW57" s="143">
        <f t="shared" ca="1" si="29"/>
        <v>0</v>
      </c>
      <c r="AX57" s="143">
        <f t="shared" ca="1" si="29"/>
        <v>0</v>
      </c>
      <c r="AY57" s="143">
        <f t="shared" ca="1" si="29"/>
        <v>0</v>
      </c>
      <c r="AZ57" s="143">
        <f t="shared" ca="1" si="29"/>
        <v>0</v>
      </c>
      <c r="BA57" s="143">
        <f t="shared" ca="1" si="29"/>
        <v>0</v>
      </c>
      <c r="BB57" s="143">
        <f t="shared" ca="1" si="29"/>
        <v>0</v>
      </c>
      <c r="BC57" s="143">
        <f t="shared" ca="1" si="29"/>
        <v>0</v>
      </c>
      <c r="BD57" s="143">
        <f t="shared" ca="1" si="29"/>
        <v>0</v>
      </c>
      <c r="BE57" s="143">
        <f t="shared" ca="1" si="29"/>
        <v>0</v>
      </c>
      <c r="BF57" s="143">
        <f t="shared" ca="1" si="29"/>
        <v>0</v>
      </c>
      <c r="BG57" s="143">
        <f t="shared" ca="1" si="29"/>
        <v>0</v>
      </c>
      <c r="BH57" s="143">
        <f t="shared" ca="1" si="29"/>
        <v>0</v>
      </c>
      <c r="BI57" s="143">
        <f t="shared" ca="1" si="29"/>
        <v>0</v>
      </c>
      <c r="BJ57" s="143">
        <f t="shared" ca="1" si="29"/>
        <v>0</v>
      </c>
      <c r="BK57" s="143">
        <f t="shared" ca="1" si="29"/>
        <v>0</v>
      </c>
      <c r="BL57" s="143">
        <f t="shared" ca="1" si="29"/>
        <v>0</v>
      </c>
      <c r="BM57" s="143">
        <f t="shared" ca="1" si="29"/>
        <v>0</v>
      </c>
      <c r="BN57" s="143">
        <f t="shared" ca="1" si="29"/>
        <v>0</v>
      </c>
      <c r="BO57" s="143">
        <f t="shared" ca="1" si="29"/>
        <v>0</v>
      </c>
      <c r="BP57" s="143">
        <f t="shared" ca="1" si="29"/>
        <v>0</v>
      </c>
      <c r="BQ57" s="143">
        <f t="shared" ca="1" si="29"/>
        <v>0</v>
      </c>
      <c r="BR57" s="143">
        <f t="shared" ref="BR57:CF57" ca="1" si="30">(BR31+BR32)*BR97</f>
        <v>0</v>
      </c>
      <c r="BS57" s="143">
        <f t="shared" ca="1" si="30"/>
        <v>0</v>
      </c>
      <c r="BT57" s="143">
        <f t="shared" ca="1" si="30"/>
        <v>0</v>
      </c>
      <c r="BU57" s="143">
        <f t="shared" ca="1" si="30"/>
        <v>0</v>
      </c>
      <c r="BV57" s="143">
        <f t="shared" ca="1" si="30"/>
        <v>0</v>
      </c>
      <c r="BW57" s="143">
        <f t="shared" ca="1" si="30"/>
        <v>0</v>
      </c>
      <c r="BX57" s="143">
        <f t="shared" ca="1" si="30"/>
        <v>0</v>
      </c>
      <c r="BY57" s="143">
        <f t="shared" ca="1" si="30"/>
        <v>0</v>
      </c>
      <c r="BZ57" s="143">
        <f t="shared" ca="1" si="30"/>
        <v>0</v>
      </c>
      <c r="CA57" s="143">
        <f t="shared" ca="1" si="30"/>
        <v>0</v>
      </c>
      <c r="CB57" s="143">
        <f t="shared" ca="1" si="30"/>
        <v>0</v>
      </c>
      <c r="CC57" s="143">
        <f t="shared" ca="1" si="30"/>
        <v>0</v>
      </c>
      <c r="CD57" s="143">
        <f t="shared" ca="1" si="30"/>
        <v>0</v>
      </c>
      <c r="CE57" s="143">
        <f t="shared" ca="1" si="30"/>
        <v>0</v>
      </c>
      <c r="CF57" s="143">
        <f t="shared" ca="1" si="30"/>
        <v>0</v>
      </c>
    </row>
    <row r="58" spans="1:84" ht="15" customHeight="1">
      <c r="A58" s="48"/>
      <c r="B58" s="125" t="s">
        <v>695</v>
      </c>
      <c r="C58" s="126" t="s">
        <v>430</v>
      </c>
      <c r="D58" s="136">
        <f ca="1">D57</f>
        <v>5060.1208865067047</v>
      </c>
      <c r="E58" s="143">
        <f ca="1">E57</f>
        <v>0</v>
      </c>
      <c r="F58" s="143">
        <f ca="1">E58+F57</f>
        <v>5060.1208865067047</v>
      </c>
      <c r="G58" s="143">
        <f t="shared" ref="G58:BR58" ca="1" si="31">F58+G57</f>
        <v>5060.1208865067047</v>
      </c>
      <c r="H58" s="143">
        <f t="shared" ca="1" si="31"/>
        <v>5060.1208865067047</v>
      </c>
      <c r="I58" s="143">
        <f t="shared" ca="1" si="31"/>
        <v>5060.1208865067047</v>
      </c>
      <c r="J58" s="143">
        <f t="shared" ca="1" si="31"/>
        <v>5060.1208865067047</v>
      </c>
      <c r="K58" s="143">
        <f t="shared" ca="1" si="31"/>
        <v>5060.1208865067047</v>
      </c>
      <c r="L58" s="143">
        <f t="shared" ca="1" si="31"/>
        <v>5060.1208865067047</v>
      </c>
      <c r="M58" s="143">
        <f t="shared" ca="1" si="31"/>
        <v>5060.1208865067047</v>
      </c>
      <c r="N58" s="143">
        <f t="shared" ca="1" si="31"/>
        <v>5060.1208865067047</v>
      </c>
      <c r="O58" s="143">
        <f t="shared" ca="1" si="31"/>
        <v>5060.1208865067047</v>
      </c>
      <c r="P58" s="143">
        <f t="shared" ca="1" si="31"/>
        <v>5060.1208865067047</v>
      </c>
      <c r="Q58" s="143">
        <f t="shared" ca="1" si="31"/>
        <v>5060.1208865067047</v>
      </c>
      <c r="R58" s="143">
        <f t="shared" ca="1" si="31"/>
        <v>5060.1208865067047</v>
      </c>
      <c r="S58" s="143">
        <f t="shared" ca="1" si="31"/>
        <v>5060.1208865067047</v>
      </c>
      <c r="T58" s="143">
        <f t="shared" ca="1" si="31"/>
        <v>5060.1208865067047</v>
      </c>
      <c r="U58" s="143">
        <f t="shared" ca="1" si="31"/>
        <v>5060.1208865067047</v>
      </c>
      <c r="V58" s="143">
        <f t="shared" ca="1" si="31"/>
        <v>5060.1208865067047</v>
      </c>
      <c r="W58" s="143">
        <f t="shared" ca="1" si="31"/>
        <v>5060.1208865067047</v>
      </c>
      <c r="X58" s="143">
        <f t="shared" ca="1" si="31"/>
        <v>5060.1208865067047</v>
      </c>
      <c r="Y58" s="143">
        <f t="shared" ca="1" si="31"/>
        <v>5060.1208865067047</v>
      </c>
      <c r="Z58" s="143">
        <f t="shared" ca="1" si="31"/>
        <v>5060.1208865067047</v>
      </c>
      <c r="AA58" s="143">
        <f t="shared" ca="1" si="31"/>
        <v>5060.1208865067047</v>
      </c>
      <c r="AB58" s="143">
        <f t="shared" ca="1" si="31"/>
        <v>5060.1208865067047</v>
      </c>
      <c r="AC58" s="143">
        <f t="shared" ca="1" si="31"/>
        <v>5060.1208865067047</v>
      </c>
      <c r="AD58" s="143">
        <f t="shared" ca="1" si="31"/>
        <v>5060.1208865067047</v>
      </c>
      <c r="AE58" s="143">
        <f t="shared" ca="1" si="31"/>
        <v>5060.1208865067047</v>
      </c>
      <c r="AF58" s="143">
        <f t="shared" ca="1" si="31"/>
        <v>5060.1208865067047</v>
      </c>
      <c r="AG58" s="143">
        <f t="shared" ca="1" si="31"/>
        <v>5060.1208865067047</v>
      </c>
      <c r="AH58" s="143">
        <f t="shared" ca="1" si="31"/>
        <v>5060.1208865067047</v>
      </c>
      <c r="AI58" s="143">
        <f t="shared" ca="1" si="31"/>
        <v>5060.1208865067047</v>
      </c>
      <c r="AJ58" s="143">
        <f t="shared" ca="1" si="31"/>
        <v>5060.1208865067047</v>
      </c>
      <c r="AK58" s="143">
        <f t="shared" ca="1" si="31"/>
        <v>5060.1208865067047</v>
      </c>
      <c r="AL58" s="143">
        <f t="shared" ca="1" si="31"/>
        <v>5060.1208865067047</v>
      </c>
      <c r="AM58" s="143">
        <f t="shared" ca="1" si="31"/>
        <v>5060.1208865067047</v>
      </c>
      <c r="AN58" s="143">
        <f t="shared" ca="1" si="31"/>
        <v>5060.1208865067047</v>
      </c>
      <c r="AO58" s="143">
        <f t="shared" ca="1" si="31"/>
        <v>5060.1208865067047</v>
      </c>
      <c r="AP58" s="143">
        <f t="shared" ca="1" si="31"/>
        <v>5060.1208865067047</v>
      </c>
      <c r="AQ58" s="143">
        <f t="shared" ca="1" si="31"/>
        <v>5060.1208865067047</v>
      </c>
      <c r="AR58" s="143">
        <f t="shared" ca="1" si="31"/>
        <v>5060.1208865067047</v>
      </c>
      <c r="AS58" s="143">
        <f t="shared" ca="1" si="31"/>
        <v>5060.1208865067047</v>
      </c>
      <c r="AT58" s="143">
        <f t="shared" ca="1" si="31"/>
        <v>5060.1208865067047</v>
      </c>
      <c r="AU58" s="143">
        <f t="shared" ca="1" si="31"/>
        <v>5060.1208865067047</v>
      </c>
      <c r="AV58" s="143">
        <f t="shared" ca="1" si="31"/>
        <v>5060.1208865067047</v>
      </c>
      <c r="AW58" s="143">
        <f t="shared" ca="1" si="31"/>
        <v>5060.1208865067047</v>
      </c>
      <c r="AX58" s="143">
        <f t="shared" ca="1" si="31"/>
        <v>5060.1208865067047</v>
      </c>
      <c r="AY58" s="143">
        <f t="shared" ca="1" si="31"/>
        <v>5060.1208865067047</v>
      </c>
      <c r="AZ58" s="143">
        <f t="shared" ca="1" si="31"/>
        <v>5060.1208865067047</v>
      </c>
      <c r="BA58" s="143">
        <f t="shared" ca="1" si="31"/>
        <v>5060.1208865067047</v>
      </c>
      <c r="BB58" s="143">
        <f t="shared" ca="1" si="31"/>
        <v>5060.1208865067047</v>
      </c>
      <c r="BC58" s="143">
        <f t="shared" ca="1" si="31"/>
        <v>5060.1208865067047</v>
      </c>
      <c r="BD58" s="143">
        <f t="shared" ca="1" si="31"/>
        <v>5060.1208865067047</v>
      </c>
      <c r="BE58" s="143">
        <f t="shared" ca="1" si="31"/>
        <v>5060.1208865067047</v>
      </c>
      <c r="BF58" s="143">
        <f t="shared" ca="1" si="31"/>
        <v>5060.1208865067047</v>
      </c>
      <c r="BG58" s="143">
        <f t="shared" ca="1" si="31"/>
        <v>5060.1208865067047</v>
      </c>
      <c r="BH58" s="143">
        <f t="shared" ca="1" si="31"/>
        <v>5060.1208865067047</v>
      </c>
      <c r="BI58" s="143">
        <f t="shared" ca="1" si="31"/>
        <v>5060.1208865067047</v>
      </c>
      <c r="BJ58" s="143">
        <f t="shared" ca="1" si="31"/>
        <v>5060.1208865067047</v>
      </c>
      <c r="BK58" s="143">
        <f t="shared" ca="1" si="31"/>
        <v>5060.1208865067047</v>
      </c>
      <c r="BL58" s="143">
        <f t="shared" ca="1" si="31"/>
        <v>5060.1208865067047</v>
      </c>
      <c r="BM58" s="143">
        <f t="shared" ca="1" si="31"/>
        <v>5060.1208865067047</v>
      </c>
      <c r="BN58" s="143">
        <f t="shared" ca="1" si="31"/>
        <v>5060.1208865067047</v>
      </c>
      <c r="BO58" s="143">
        <f t="shared" ca="1" si="31"/>
        <v>5060.1208865067047</v>
      </c>
      <c r="BP58" s="143">
        <f t="shared" ca="1" si="31"/>
        <v>5060.1208865067047</v>
      </c>
      <c r="BQ58" s="143">
        <f t="shared" ca="1" si="31"/>
        <v>5060.1208865067047</v>
      </c>
      <c r="BR58" s="143">
        <f t="shared" ca="1" si="31"/>
        <v>5060.1208865067047</v>
      </c>
      <c r="BS58" s="143">
        <f t="shared" ref="BS58:CE58" ca="1" si="32">BR58+BS57</f>
        <v>5060.1208865067047</v>
      </c>
      <c r="BT58" s="143">
        <f t="shared" ca="1" si="32"/>
        <v>5060.1208865067047</v>
      </c>
      <c r="BU58" s="143">
        <f t="shared" ca="1" si="32"/>
        <v>5060.1208865067047</v>
      </c>
      <c r="BV58" s="143">
        <f t="shared" ca="1" si="32"/>
        <v>5060.1208865067047</v>
      </c>
      <c r="BW58" s="143">
        <f t="shared" ca="1" si="32"/>
        <v>5060.1208865067047</v>
      </c>
      <c r="BX58" s="143">
        <f t="shared" ca="1" si="32"/>
        <v>5060.1208865067047</v>
      </c>
      <c r="BY58" s="143">
        <f t="shared" ca="1" si="32"/>
        <v>5060.1208865067047</v>
      </c>
      <c r="BZ58" s="143">
        <f t="shared" ca="1" si="32"/>
        <v>5060.1208865067047</v>
      </c>
      <c r="CA58" s="143">
        <f t="shared" ca="1" si="32"/>
        <v>5060.1208865067047</v>
      </c>
      <c r="CB58" s="143">
        <f t="shared" ca="1" si="32"/>
        <v>5060.1208865067047</v>
      </c>
      <c r="CC58" s="143">
        <f t="shared" ca="1" si="32"/>
        <v>5060.1208865067047</v>
      </c>
      <c r="CD58" s="143">
        <f t="shared" ca="1" si="32"/>
        <v>5060.1208865067047</v>
      </c>
      <c r="CE58" s="143">
        <f t="shared" ca="1" si="32"/>
        <v>5060.1208865067047</v>
      </c>
      <c r="CF58" s="143">
        <f ca="1">CE58+CF57</f>
        <v>5060.1208865067047</v>
      </c>
    </row>
    <row r="59" spans="1:84" ht="15" customHeight="1">
      <c r="A59" s="48"/>
      <c r="B59" s="125" t="s">
        <v>441</v>
      </c>
      <c r="C59" s="126" t="s">
        <v>430</v>
      </c>
      <c r="D59" s="136">
        <f ca="1">SUM(E59:CF59)</f>
        <v>4739.2374271903627</v>
      </c>
      <c r="E59" s="143">
        <f t="shared" ref="E59:BP59" ca="1" si="33">(E31+E32-E55*E95*(E55&lt;0))*E52*E97</f>
        <v>0</v>
      </c>
      <c r="F59" s="143">
        <f t="shared" ca="1" si="33"/>
        <v>4739.2374271903627</v>
      </c>
      <c r="G59" s="143">
        <f t="shared" ca="1" si="33"/>
        <v>0</v>
      </c>
      <c r="H59" s="143">
        <f t="shared" ca="1" si="33"/>
        <v>0</v>
      </c>
      <c r="I59" s="143">
        <f t="shared" ca="1" si="33"/>
        <v>0</v>
      </c>
      <c r="J59" s="143">
        <f t="shared" ca="1" si="33"/>
        <v>0</v>
      </c>
      <c r="K59" s="143">
        <f t="shared" ca="1" si="33"/>
        <v>0</v>
      </c>
      <c r="L59" s="143">
        <f t="shared" ca="1" si="33"/>
        <v>0</v>
      </c>
      <c r="M59" s="143">
        <f t="shared" ca="1" si="33"/>
        <v>0</v>
      </c>
      <c r="N59" s="143">
        <f t="shared" ca="1" si="33"/>
        <v>0</v>
      </c>
      <c r="O59" s="143">
        <f t="shared" ca="1" si="33"/>
        <v>0</v>
      </c>
      <c r="P59" s="143">
        <f t="shared" ca="1" si="33"/>
        <v>0</v>
      </c>
      <c r="Q59" s="143">
        <f t="shared" ca="1" si="33"/>
        <v>0</v>
      </c>
      <c r="R59" s="143">
        <f t="shared" ca="1" si="33"/>
        <v>0</v>
      </c>
      <c r="S59" s="143">
        <f t="shared" ca="1" si="33"/>
        <v>0</v>
      </c>
      <c r="T59" s="143">
        <f t="shared" ca="1" si="33"/>
        <v>0</v>
      </c>
      <c r="U59" s="143">
        <f t="shared" ca="1" si="33"/>
        <v>0</v>
      </c>
      <c r="V59" s="143">
        <f t="shared" ca="1" si="33"/>
        <v>0</v>
      </c>
      <c r="W59" s="143">
        <f t="shared" ca="1" si="33"/>
        <v>0</v>
      </c>
      <c r="X59" s="143">
        <f t="shared" ca="1" si="33"/>
        <v>0</v>
      </c>
      <c r="Y59" s="143">
        <f t="shared" ca="1" si="33"/>
        <v>0</v>
      </c>
      <c r="Z59" s="143">
        <f t="shared" ca="1" si="33"/>
        <v>0</v>
      </c>
      <c r="AA59" s="143">
        <f t="shared" ca="1" si="33"/>
        <v>0</v>
      </c>
      <c r="AB59" s="143">
        <f t="shared" ca="1" si="33"/>
        <v>0</v>
      </c>
      <c r="AC59" s="143">
        <f t="shared" ca="1" si="33"/>
        <v>0</v>
      </c>
      <c r="AD59" s="143">
        <f t="shared" ca="1" si="33"/>
        <v>0</v>
      </c>
      <c r="AE59" s="143">
        <f t="shared" ca="1" si="33"/>
        <v>0</v>
      </c>
      <c r="AF59" s="143">
        <f t="shared" ca="1" si="33"/>
        <v>0</v>
      </c>
      <c r="AG59" s="143">
        <f t="shared" ca="1" si="33"/>
        <v>0</v>
      </c>
      <c r="AH59" s="143">
        <f t="shared" ca="1" si="33"/>
        <v>0</v>
      </c>
      <c r="AI59" s="143">
        <f t="shared" ca="1" si="33"/>
        <v>0</v>
      </c>
      <c r="AJ59" s="143">
        <f t="shared" ca="1" si="33"/>
        <v>0</v>
      </c>
      <c r="AK59" s="143">
        <f t="shared" ca="1" si="33"/>
        <v>0</v>
      </c>
      <c r="AL59" s="143">
        <f t="shared" ca="1" si="33"/>
        <v>0</v>
      </c>
      <c r="AM59" s="143">
        <f t="shared" ca="1" si="33"/>
        <v>0</v>
      </c>
      <c r="AN59" s="143">
        <f t="shared" ca="1" si="33"/>
        <v>0</v>
      </c>
      <c r="AO59" s="143">
        <f t="shared" ca="1" si="33"/>
        <v>0</v>
      </c>
      <c r="AP59" s="143">
        <f t="shared" ca="1" si="33"/>
        <v>0</v>
      </c>
      <c r="AQ59" s="143">
        <f t="shared" ca="1" si="33"/>
        <v>0</v>
      </c>
      <c r="AR59" s="143">
        <f t="shared" ca="1" si="33"/>
        <v>0</v>
      </c>
      <c r="AS59" s="143">
        <f t="shared" ca="1" si="33"/>
        <v>0</v>
      </c>
      <c r="AT59" s="143">
        <f t="shared" ca="1" si="33"/>
        <v>0</v>
      </c>
      <c r="AU59" s="143">
        <f t="shared" ca="1" si="33"/>
        <v>0</v>
      </c>
      <c r="AV59" s="143">
        <f t="shared" ca="1" si="33"/>
        <v>0</v>
      </c>
      <c r="AW59" s="143">
        <f t="shared" ca="1" si="33"/>
        <v>0</v>
      </c>
      <c r="AX59" s="143">
        <f t="shared" ca="1" si="33"/>
        <v>0</v>
      </c>
      <c r="AY59" s="143">
        <f t="shared" ca="1" si="33"/>
        <v>0</v>
      </c>
      <c r="AZ59" s="143">
        <f t="shared" ca="1" si="33"/>
        <v>0</v>
      </c>
      <c r="BA59" s="143">
        <f t="shared" ca="1" si="33"/>
        <v>0</v>
      </c>
      <c r="BB59" s="143">
        <f t="shared" ca="1" si="33"/>
        <v>0</v>
      </c>
      <c r="BC59" s="143">
        <f t="shared" ca="1" si="33"/>
        <v>0</v>
      </c>
      <c r="BD59" s="143">
        <f t="shared" ca="1" si="33"/>
        <v>0</v>
      </c>
      <c r="BE59" s="143">
        <f t="shared" ca="1" si="33"/>
        <v>0</v>
      </c>
      <c r="BF59" s="143">
        <f t="shared" ca="1" si="33"/>
        <v>0</v>
      </c>
      <c r="BG59" s="143">
        <f t="shared" ca="1" si="33"/>
        <v>0</v>
      </c>
      <c r="BH59" s="143">
        <f t="shared" ca="1" si="33"/>
        <v>0</v>
      </c>
      <c r="BI59" s="143">
        <f t="shared" ca="1" si="33"/>
        <v>0</v>
      </c>
      <c r="BJ59" s="143">
        <f t="shared" ca="1" si="33"/>
        <v>0</v>
      </c>
      <c r="BK59" s="143">
        <f t="shared" ca="1" si="33"/>
        <v>0</v>
      </c>
      <c r="BL59" s="143">
        <f t="shared" ca="1" si="33"/>
        <v>0</v>
      </c>
      <c r="BM59" s="143">
        <f t="shared" ca="1" si="33"/>
        <v>0</v>
      </c>
      <c r="BN59" s="143">
        <f t="shared" ca="1" si="33"/>
        <v>0</v>
      </c>
      <c r="BO59" s="143">
        <f t="shared" ca="1" si="33"/>
        <v>0</v>
      </c>
      <c r="BP59" s="143">
        <f t="shared" ca="1" si="33"/>
        <v>0</v>
      </c>
      <c r="BQ59" s="143">
        <f t="shared" ref="BQ59:CF59" ca="1" si="34">(BQ31+BQ32-BQ55*BQ95*(BQ55&lt;0))*BQ52*BQ97</f>
        <v>0</v>
      </c>
      <c r="BR59" s="143">
        <f t="shared" ca="1" si="34"/>
        <v>0</v>
      </c>
      <c r="BS59" s="143">
        <f t="shared" ca="1" si="34"/>
        <v>0</v>
      </c>
      <c r="BT59" s="143">
        <f t="shared" ca="1" si="34"/>
        <v>0</v>
      </c>
      <c r="BU59" s="143">
        <f t="shared" ca="1" si="34"/>
        <v>0</v>
      </c>
      <c r="BV59" s="143">
        <f t="shared" ca="1" si="34"/>
        <v>0</v>
      </c>
      <c r="BW59" s="143">
        <f t="shared" ca="1" si="34"/>
        <v>0</v>
      </c>
      <c r="BX59" s="143">
        <f t="shared" ca="1" si="34"/>
        <v>0</v>
      </c>
      <c r="BY59" s="143">
        <f t="shared" ca="1" si="34"/>
        <v>0</v>
      </c>
      <c r="BZ59" s="143">
        <f t="shared" ca="1" si="34"/>
        <v>0</v>
      </c>
      <c r="CA59" s="143">
        <f t="shared" ca="1" si="34"/>
        <v>0</v>
      </c>
      <c r="CB59" s="143">
        <f t="shared" ca="1" si="34"/>
        <v>0</v>
      </c>
      <c r="CC59" s="143">
        <f t="shared" ca="1" si="34"/>
        <v>0</v>
      </c>
      <c r="CD59" s="143">
        <f t="shared" ca="1" si="34"/>
        <v>0</v>
      </c>
      <c r="CE59" s="143">
        <f t="shared" ca="1" si="34"/>
        <v>0</v>
      </c>
      <c r="CF59" s="143">
        <f t="shared" ca="1" si="34"/>
        <v>0</v>
      </c>
    </row>
    <row r="60" spans="1:84" ht="15" customHeight="1">
      <c r="A60" s="48"/>
      <c r="B60" s="125" t="s">
        <v>442</v>
      </c>
      <c r="C60" s="126" t="s">
        <v>430</v>
      </c>
      <c r="D60" s="136">
        <f ca="1">SUM(E60:CF60)</f>
        <v>58837.17479021458</v>
      </c>
      <c r="E60" s="143">
        <f t="shared" ref="E60:BP60" ca="1" si="35">E52*E54*E97</f>
        <v>0</v>
      </c>
      <c r="F60" s="143">
        <f t="shared" ca="1" si="35"/>
        <v>-4739.2374271903627</v>
      </c>
      <c r="G60" s="143">
        <f t="shared" ca="1" si="35"/>
        <v>16171.993551942689</v>
      </c>
      <c r="H60" s="143">
        <f t="shared" ca="1" si="35"/>
        <v>14258.494497008985</v>
      </c>
      <c r="I60" s="143">
        <f t="shared" ca="1" si="35"/>
        <v>12507.451313165775</v>
      </c>
      <c r="J60" s="143">
        <f t="shared" ca="1" si="35"/>
        <v>10971.448520320855</v>
      </c>
      <c r="K60" s="143">
        <f t="shared" ca="1" si="35"/>
        <v>9624.0776494042602</v>
      </c>
      <c r="L60" s="143">
        <f t="shared" ca="1" si="35"/>
        <v>42.94668556238048</v>
      </c>
      <c r="M60" s="143">
        <f t="shared" ca="1" si="35"/>
        <v>0</v>
      </c>
      <c r="N60" s="143">
        <f t="shared" ca="1" si="35"/>
        <v>0</v>
      </c>
      <c r="O60" s="143">
        <f t="shared" ca="1" si="35"/>
        <v>0</v>
      </c>
      <c r="P60" s="143">
        <f t="shared" ca="1" si="35"/>
        <v>0</v>
      </c>
      <c r="Q60" s="143">
        <f t="shared" ca="1" si="35"/>
        <v>0</v>
      </c>
      <c r="R60" s="143">
        <f t="shared" ca="1" si="35"/>
        <v>0</v>
      </c>
      <c r="S60" s="143">
        <f t="shared" ca="1" si="35"/>
        <v>0</v>
      </c>
      <c r="T60" s="143">
        <f t="shared" ca="1" si="35"/>
        <v>0</v>
      </c>
      <c r="U60" s="143">
        <f t="shared" ca="1" si="35"/>
        <v>0</v>
      </c>
      <c r="V60" s="143">
        <f t="shared" ca="1" si="35"/>
        <v>0</v>
      </c>
      <c r="W60" s="143">
        <f t="shared" ca="1" si="35"/>
        <v>0</v>
      </c>
      <c r="X60" s="143">
        <f t="shared" ca="1" si="35"/>
        <v>0</v>
      </c>
      <c r="Y60" s="143">
        <f t="shared" ca="1" si="35"/>
        <v>0</v>
      </c>
      <c r="Z60" s="143">
        <f t="shared" ca="1" si="35"/>
        <v>0</v>
      </c>
      <c r="AA60" s="143">
        <f t="shared" ca="1" si="35"/>
        <v>0</v>
      </c>
      <c r="AB60" s="143">
        <f t="shared" ca="1" si="35"/>
        <v>0</v>
      </c>
      <c r="AC60" s="143">
        <f t="shared" ca="1" si="35"/>
        <v>0</v>
      </c>
      <c r="AD60" s="143">
        <f t="shared" ca="1" si="35"/>
        <v>0</v>
      </c>
      <c r="AE60" s="143">
        <f t="shared" ca="1" si="35"/>
        <v>0</v>
      </c>
      <c r="AF60" s="143">
        <f t="shared" ca="1" si="35"/>
        <v>0</v>
      </c>
      <c r="AG60" s="143">
        <f t="shared" ca="1" si="35"/>
        <v>0</v>
      </c>
      <c r="AH60" s="143">
        <f t="shared" ca="1" si="35"/>
        <v>0</v>
      </c>
      <c r="AI60" s="143">
        <f t="shared" ca="1" si="35"/>
        <v>0</v>
      </c>
      <c r="AJ60" s="143">
        <f t="shared" ca="1" si="35"/>
        <v>0</v>
      </c>
      <c r="AK60" s="143">
        <f t="shared" ca="1" si="35"/>
        <v>0</v>
      </c>
      <c r="AL60" s="143">
        <f t="shared" ca="1" si="35"/>
        <v>0</v>
      </c>
      <c r="AM60" s="143">
        <f t="shared" ca="1" si="35"/>
        <v>0</v>
      </c>
      <c r="AN60" s="143">
        <f t="shared" ca="1" si="35"/>
        <v>0</v>
      </c>
      <c r="AO60" s="143">
        <f t="shared" ca="1" si="35"/>
        <v>0</v>
      </c>
      <c r="AP60" s="143">
        <f t="shared" ca="1" si="35"/>
        <v>0</v>
      </c>
      <c r="AQ60" s="143">
        <f t="shared" ca="1" si="35"/>
        <v>0</v>
      </c>
      <c r="AR60" s="143">
        <f t="shared" ca="1" si="35"/>
        <v>0</v>
      </c>
      <c r="AS60" s="143">
        <f t="shared" ca="1" si="35"/>
        <v>0</v>
      </c>
      <c r="AT60" s="143">
        <f t="shared" ca="1" si="35"/>
        <v>0</v>
      </c>
      <c r="AU60" s="143">
        <f t="shared" ca="1" si="35"/>
        <v>0</v>
      </c>
      <c r="AV60" s="143">
        <f t="shared" ca="1" si="35"/>
        <v>0</v>
      </c>
      <c r="AW60" s="143">
        <f t="shared" ca="1" si="35"/>
        <v>0</v>
      </c>
      <c r="AX60" s="143">
        <f t="shared" ca="1" si="35"/>
        <v>0</v>
      </c>
      <c r="AY60" s="143">
        <f t="shared" ca="1" si="35"/>
        <v>0</v>
      </c>
      <c r="AZ60" s="143">
        <f t="shared" ca="1" si="35"/>
        <v>0</v>
      </c>
      <c r="BA60" s="143">
        <f t="shared" ca="1" si="35"/>
        <v>0</v>
      </c>
      <c r="BB60" s="143">
        <f t="shared" ca="1" si="35"/>
        <v>0</v>
      </c>
      <c r="BC60" s="143">
        <f t="shared" ca="1" si="35"/>
        <v>0</v>
      </c>
      <c r="BD60" s="143">
        <f t="shared" ca="1" si="35"/>
        <v>0</v>
      </c>
      <c r="BE60" s="143">
        <f t="shared" ca="1" si="35"/>
        <v>0</v>
      </c>
      <c r="BF60" s="143">
        <f t="shared" ca="1" si="35"/>
        <v>0</v>
      </c>
      <c r="BG60" s="143">
        <f t="shared" ca="1" si="35"/>
        <v>0</v>
      </c>
      <c r="BH60" s="143">
        <f t="shared" ca="1" si="35"/>
        <v>0</v>
      </c>
      <c r="BI60" s="143">
        <f t="shared" ca="1" si="35"/>
        <v>0</v>
      </c>
      <c r="BJ60" s="143">
        <f t="shared" ca="1" si="35"/>
        <v>0</v>
      </c>
      <c r="BK60" s="143">
        <f t="shared" ca="1" si="35"/>
        <v>0</v>
      </c>
      <c r="BL60" s="143">
        <f t="shared" ca="1" si="35"/>
        <v>0</v>
      </c>
      <c r="BM60" s="143">
        <f t="shared" ca="1" si="35"/>
        <v>0</v>
      </c>
      <c r="BN60" s="143">
        <f t="shared" ca="1" si="35"/>
        <v>0</v>
      </c>
      <c r="BO60" s="143">
        <f t="shared" ca="1" si="35"/>
        <v>0</v>
      </c>
      <c r="BP60" s="143">
        <f t="shared" ca="1" si="35"/>
        <v>0</v>
      </c>
      <c r="BQ60" s="143">
        <f t="shared" ref="BQ60:CF60" ca="1" si="36">BQ52*BQ54*BQ97</f>
        <v>0</v>
      </c>
      <c r="BR60" s="143">
        <f t="shared" ca="1" si="36"/>
        <v>0</v>
      </c>
      <c r="BS60" s="143">
        <f t="shared" ca="1" si="36"/>
        <v>0</v>
      </c>
      <c r="BT60" s="143">
        <f t="shared" ca="1" si="36"/>
        <v>0</v>
      </c>
      <c r="BU60" s="143">
        <f t="shared" ca="1" si="36"/>
        <v>0</v>
      </c>
      <c r="BV60" s="143">
        <f t="shared" ca="1" si="36"/>
        <v>0</v>
      </c>
      <c r="BW60" s="143">
        <f t="shared" ca="1" si="36"/>
        <v>0</v>
      </c>
      <c r="BX60" s="143">
        <f t="shared" ca="1" si="36"/>
        <v>0</v>
      </c>
      <c r="BY60" s="143">
        <f t="shared" ca="1" si="36"/>
        <v>0</v>
      </c>
      <c r="BZ60" s="143">
        <f t="shared" ca="1" si="36"/>
        <v>0</v>
      </c>
      <c r="CA60" s="143">
        <f t="shared" ca="1" si="36"/>
        <v>0</v>
      </c>
      <c r="CB60" s="143">
        <f t="shared" ca="1" si="36"/>
        <v>0</v>
      </c>
      <c r="CC60" s="143">
        <f t="shared" ca="1" si="36"/>
        <v>0</v>
      </c>
      <c r="CD60" s="143">
        <f t="shared" ca="1" si="36"/>
        <v>0</v>
      </c>
      <c r="CE60" s="143">
        <f t="shared" ca="1" si="36"/>
        <v>0</v>
      </c>
      <c r="CF60" s="143">
        <f t="shared" ca="1" si="36"/>
        <v>0</v>
      </c>
    </row>
    <row r="61" spans="1:84" ht="15" customHeight="1">
      <c r="A61" s="48"/>
      <c r="B61" s="125" t="s">
        <v>443</v>
      </c>
      <c r="C61" s="126" t="s">
        <v>430</v>
      </c>
      <c r="D61" s="136">
        <f ca="1">D54</f>
        <v>93864.821276662988</v>
      </c>
      <c r="E61" s="143">
        <f ca="1">E54</f>
        <v>0</v>
      </c>
      <c r="F61" s="143">
        <f t="shared" ref="F61:BQ61" ca="1" si="37">(E61+F54)*F97</f>
        <v>-5060.1208865067047</v>
      </c>
      <c r="G61" s="143">
        <f t="shared" ca="1" si="37"/>
        <v>14624.218147073218</v>
      </c>
      <c r="H61" s="143">
        <f t="shared" ca="1" si="37"/>
        <v>34409.206579707155</v>
      </c>
      <c r="I61" s="143">
        <f t="shared" ca="1" si="37"/>
        <v>54194.195012341093</v>
      </c>
      <c r="J61" s="143">
        <f t="shared" ca="1" si="37"/>
        <v>73979.183444975031</v>
      </c>
      <c r="K61" s="143">
        <f t="shared" ca="1" si="37"/>
        <v>93764.171877608969</v>
      </c>
      <c r="L61" s="143">
        <f t="shared" ca="1" si="37"/>
        <v>93864.821276662988</v>
      </c>
      <c r="M61" s="143">
        <f t="shared" ca="1" si="37"/>
        <v>93864.821276662988</v>
      </c>
      <c r="N61" s="143">
        <f t="shared" ca="1" si="37"/>
        <v>93864.821276662988</v>
      </c>
      <c r="O61" s="143">
        <f t="shared" ca="1" si="37"/>
        <v>93864.821276662988</v>
      </c>
      <c r="P61" s="143">
        <f t="shared" ca="1" si="37"/>
        <v>93864.821276662988</v>
      </c>
      <c r="Q61" s="143">
        <f t="shared" ca="1" si="37"/>
        <v>0</v>
      </c>
      <c r="R61" s="143">
        <f t="shared" ca="1" si="37"/>
        <v>0</v>
      </c>
      <c r="S61" s="143">
        <f t="shared" ca="1" si="37"/>
        <v>0</v>
      </c>
      <c r="T61" s="143">
        <f t="shared" ca="1" si="37"/>
        <v>0</v>
      </c>
      <c r="U61" s="143">
        <f t="shared" ca="1" si="37"/>
        <v>0</v>
      </c>
      <c r="V61" s="143">
        <f t="shared" ca="1" si="37"/>
        <v>0</v>
      </c>
      <c r="W61" s="143">
        <f t="shared" ca="1" si="37"/>
        <v>0</v>
      </c>
      <c r="X61" s="143">
        <f t="shared" ca="1" si="37"/>
        <v>0</v>
      </c>
      <c r="Y61" s="143">
        <f t="shared" ca="1" si="37"/>
        <v>0</v>
      </c>
      <c r="Z61" s="143">
        <f t="shared" ca="1" si="37"/>
        <v>0</v>
      </c>
      <c r="AA61" s="143">
        <f t="shared" ca="1" si="37"/>
        <v>0</v>
      </c>
      <c r="AB61" s="143">
        <f t="shared" ca="1" si="37"/>
        <v>0</v>
      </c>
      <c r="AC61" s="143">
        <f t="shared" ca="1" si="37"/>
        <v>0</v>
      </c>
      <c r="AD61" s="143">
        <f t="shared" ca="1" si="37"/>
        <v>0</v>
      </c>
      <c r="AE61" s="143">
        <f t="shared" ca="1" si="37"/>
        <v>0</v>
      </c>
      <c r="AF61" s="143">
        <f t="shared" ca="1" si="37"/>
        <v>0</v>
      </c>
      <c r="AG61" s="143">
        <f t="shared" ca="1" si="37"/>
        <v>0</v>
      </c>
      <c r="AH61" s="143">
        <f t="shared" ca="1" si="37"/>
        <v>0</v>
      </c>
      <c r="AI61" s="143">
        <f t="shared" ca="1" si="37"/>
        <v>0</v>
      </c>
      <c r="AJ61" s="143">
        <f t="shared" ca="1" si="37"/>
        <v>0</v>
      </c>
      <c r="AK61" s="143">
        <f t="shared" ca="1" si="37"/>
        <v>0</v>
      </c>
      <c r="AL61" s="143">
        <f t="shared" ca="1" si="37"/>
        <v>0</v>
      </c>
      <c r="AM61" s="143">
        <f t="shared" ca="1" si="37"/>
        <v>0</v>
      </c>
      <c r="AN61" s="143">
        <f t="shared" ca="1" si="37"/>
        <v>0</v>
      </c>
      <c r="AO61" s="143">
        <f t="shared" ca="1" si="37"/>
        <v>0</v>
      </c>
      <c r="AP61" s="143">
        <f t="shared" ca="1" si="37"/>
        <v>0</v>
      </c>
      <c r="AQ61" s="143">
        <f t="shared" ca="1" si="37"/>
        <v>0</v>
      </c>
      <c r="AR61" s="143">
        <f t="shared" ca="1" si="37"/>
        <v>0</v>
      </c>
      <c r="AS61" s="143">
        <f t="shared" ca="1" si="37"/>
        <v>0</v>
      </c>
      <c r="AT61" s="143">
        <f t="shared" ca="1" si="37"/>
        <v>0</v>
      </c>
      <c r="AU61" s="143">
        <f t="shared" ca="1" si="37"/>
        <v>0</v>
      </c>
      <c r="AV61" s="143">
        <f t="shared" ca="1" si="37"/>
        <v>0</v>
      </c>
      <c r="AW61" s="143">
        <f t="shared" ca="1" si="37"/>
        <v>0</v>
      </c>
      <c r="AX61" s="143">
        <f t="shared" ca="1" si="37"/>
        <v>0</v>
      </c>
      <c r="AY61" s="143">
        <f t="shared" ca="1" si="37"/>
        <v>0</v>
      </c>
      <c r="AZ61" s="143">
        <f t="shared" ca="1" si="37"/>
        <v>0</v>
      </c>
      <c r="BA61" s="143">
        <f t="shared" ca="1" si="37"/>
        <v>0</v>
      </c>
      <c r="BB61" s="143">
        <f t="shared" ca="1" si="37"/>
        <v>0</v>
      </c>
      <c r="BC61" s="143">
        <f t="shared" ca="1" si="37"/>
        <v>0</v>
      </c>
      <c r="BD61" s="143">
        <f t="shared" ca="1" si="37"/>
        <v>0</v>
      </c>
      <c r="BE61" s="143">
        <f t="shared" ca="1" si="37"/>
        <v>0</v>
      </c>
      <c r="BF61" s="143">
        <f t="shared" ca="1" si="37"/>
        <v>0</v>
      </c>
      <c r="BG61" s="143">
        <f t="shared" ca="1" si="37"/>
        <v>0</v>
      </c>
      <c r="BH61" s="143">
        <f t="shared" ca="1" si="37"/>
        <v>0</v>
      </c>
      <c r="BI61" s="143">
        <f t="shared" ca="1" si="37"/>
        <v>0</v>
      </c>
      <c r="BJ61" s="143">
        <f t="shared" ca="1" si="37"/>
        <v>0</v>
      </c>
      <c r="BK61" s="143">
        <f t="shared" ca="1" si="37"/>
        <v>0</v>
      </c>
      <c r="BL61" s="143">
        <f t="shared" ca="1" si="37"/>
        <v>0</v>
      </c>
      <c r="BM61" s="143">
        <f t="shared" ca="1" si="37"/>
        <v>0</v>
      </c>
      <c r="BN61" s="143">
        <f t="shared" ca="1" si="37"/>
        <v>0</v>
      </c>
      <c r="BO61" s="143">
        <f t="shared" ca="1" si="37"/>
        <v>0</v>
      </c>
      <c r="BP61" s="143">
        <f t="shared" ca="1" si="37"/>
        <v>0</v>
      </c>
      <c r="BQ61" s="143">
        <f t="shared" ca="1" si="37"/>
        <v>0</v>
      </c>
      <c r="BR61" s="143">
        <f t="shared" ref="BR61:CF61" ca="1" si="38">(BQ61+BR54)*BR97</f>
        <v>0</v>
      </c>
      <c r="BS61" s="143">
        <f t="shared" ca="1" si="38"/>
        <v>0</v>
      </c>
      <c r="BT61" s="143">
        <f t="shared" ca="1" si="38"/>
        <v>0</v>
      </c>
      <c r="BU61" s="143">
        <f t="shared" ca="1" si="38"/>
        <v>0</v>
      </c>
      <c r="BV61" s="143">
        <f t="shared" ca="1" si="38"/>
        <v>0</v>
      </c>
      <c r="BW61" s="143">
        <f t="shared" ca="1" si="38"/>
        <v>0</v>
      </c>
      <c r="BX61" s="143">
        <f t="shared" ca="1" si="38"/>
        <v>0</v>
      </c>
      <c r="BY61" s="143">
        <f t="shared" ca="1" si="38"/>
        <v>0</v>
      </c>
      <c r="BZ61" s="143">
        <f t="shared" ca="1" si="38"/>
        <v>0</v>
      </c>
      <c r="CA61" s="143">
        <f t="shared" ca="1" si="38"/>
        <v>0</v>
      </c>
      <c r="CB61" s="143">
        <f t="shared" ca="1" si="38"/>
        <v>0</v>
      </c>
      <c r="CC61" s="143">
        <f t="shared" ca="1" si="38"/>
        <v>0</v>
      </c>
      <c r="CD61" s="143">
        <f t="shared" ca="1" si="38"/>
        <v>0</v>
      </c>
      <c r="CE61" s="143">
        <f t="shared" ca="1" si="38"/>
        <v>0</v>
      </c>
      <c r="CF61" s="143">
        <f t="shared" ca="1" si="38"/>
        <v>0</v>
      </c>
    </row>
    <row r="62" spans="1:84" ht="15" customHeight="1">
      <c r="A62" s="48"/>
      <c r="B62" s="125" t="s">
        <v>696</v>
      </c>
      <c r="C62" s="126" t="s">
        <v>178</v>
      </c>
      <c r="D62" s="131">
        <f ca="1">SUM(E62:CF62)</f>
        <v>1.2570632865992879</v>
      </c>
      <c r="E62" s="150">
        <f ca="1">IF(E61&lt;0,1,0)</f>
        <v>0</v>
      </c>
      <c r="F62" s="150">
        <f t="shared" ref="F62:BQ62" ca="1" si="39">IF(F61&lt;0,1,IF(E62&lt;1,0,ABS(E61)/(ABS(E61)+F61)))*F$97</f>
        <v>1</v>
      </c>
      <c r="G62" s="150">
        <f t="shared" ca="1" si="39"/>
        <v>0.25706328659928784</v>
      </c>
      <c r="H62" s="150">
        <f t="shared" ca="1" si="39"/>
        <v>0</v>
      </c>
      <c r="I62" s="150">
        <f t="shared" ca="1" si="39"/>
        <v>0</v>
      </c>
      <c r="J62" s="150">
        <f t="shared" ca="1" si="39"/>
        <v>0</v>
      </c>
      <c r="K62" s="150">
        <f t="shared" ca="1" si="39"/>
        <v>0</v>
      </c>
      <c r="L62" s="150">
        <f t="shared" ca="1" si="39"/>
        <v>0</v>
      </c>
      <c r="M62" s="150">
        <f t="shared" ca="1" si="39"/>
        <v>0</v>
      </c>
      <c r="N62" s="150">
        <f t="shared" ca="1" si="39"/>
        <v>0</v>
      </c>
      <c r="O62" s="150">
        <f t="shared" ca="1" si="39"/>
        <v>0</v>
      </c>
      <c r="P62" s="150">
        <f t="shared" ca="1" si="39"/>
        <v>0</v>
      </c>
      <c r="Q62" s="150">
        <f t="shared" ca="1" si="39"/>
        <v>0</v>
      </c>
      <c r="R62" s="150">
        <f t="shared" ca="1" si="39"/>
        <v>0</v>
      </c>
      <c r="S62" s="150">
        <f t="shared" ca="1" si="39"/>
        <v>0</v>
      </c>
      <c r="T62" s="150">
        <f t="shared" ca="1" si="39"/>
        <v>0</v>
      </c>
      <c r="U62" s="150">
        <f t="shared" ca="1" si="39"/>
        <v>0</v>
      </c>
      <c r="V62" s="150">
        <f t="shared" ca="1" si="39"/>
        <v>0</v>
      </c>
      <c r="W62" s="150">
        <f t="shared" ca="1" si="39"/>
        <v>0</v>
      </c>
      <c r="X62" s="150">
        <f t="shared" ca="1" si="39"/>
        <v>0</v>
      </c>
      <c r="Y62" s="150">
        <f t="shared" ca="1" si="39"/>
        <v>0</v>
      </c>
      <c r="Z62" s="150">
        <f t="shared" ca="1" si="39"/>
        <v>0</v>
      </c>
      <c r="AA62" s="150">
        <f t="shared" ca="1" si="39"/>
        <v>0</v>
      </c>
      <c r="AB62" s="150">
        <f t="shared" ca="1" si="39"/>
        <v>0</v>
      </c>
      <c r="AC62" s="150">
        <f t="shared" ca="1" si="39"/>
        <v>0</v>
      </c>
      <c r="AD62" s="150">
        <f t="shared" ca="1" si="39"/>
        <v>0</v>
      </c>
      <c r="AE62" s="150">
        <f t="shared" ca="1" si="39"/>
        <v>0</v>
      </c>
      <c r="AF62" s="150">
        <f t="shared" ca="1" si="39"/>
        <v>0</v>
      </c>
      <c r="AG62" s="150">
        <f t="shared" ca="1" si="39"/>
        <v>0</v>
      </c>
      <c r="AH62" s="150">
        <f t="shared" ca="1" si="39"/>
        <v>0</v>
      </c>
      <c r="AI62" s="150">
        <f t="shared" ca="1" si="39"/>
        <v>0</v>
      </c>
      <c r="AJ62" s="150">
        <f t="shared" ca="1" si="39"/>
        <v>0</v>
      </c>
      <c r="AK62" s="150">
        <f t="shared" ca="1" si="39"/>
        <v>0</v>
      </c>
      <c r="AL62" s="150">
        <f t="shared" ca="1" si="39"/>
        <v>0</v>
      </c>
      <c r="AM62" s="150">
        <f t="shared" ca="1" si="39"/>
        <v>0</v>
      </c>
      <c r="AN62" s="150">
        <f t="shared" ca="1" si="39"/>
        <v>0</v>
      </c>
      <c r="AO62" s="150">
        <f t="shared" ca="1" si="39"/>
        <v>0</v>
      </c>
      <c r="AP62" s="150">
        <f t="shared" ca="1" si="39"/>
        <v>0</v>
      </c>
      <c r="AQ62" s="150">
        <f t="shared" ca="1" si="39"/>
        <v>0</v>
      </c>
      <c r="AR62" s="150">
        <f t="shared" ca="1" si="39"/>
        <v>0</v>
      </c>
      <c r="AS62" s="150">
        <f t="shared" ca="1" si="39"/>
        <v>0</v>
      </c>
      <c r="AT62" s="150">
        <f t="shared" ca="1" si="39"/>
        <v>0</v>
      </c>
      <c r="AU62" s="150">
        <f t="shared" ca="1" si="39"/>
        <v>0</v>
      </c>
      <c r="AV62" s="150">
        <f t="shared" ca="1" si="39"/>
        <v>0</v>
      </c>
      <c r="AW62" s="150">
        <f t="shared" ca="1" si="39"/>
        <v>0</v>
      </c>
      <c r="AX62" s="150">
        <f t="shared" ca="1" si="39"/>
        <v>0</v>
      </c>
      <c r="AY62" s="150">
        <f t="shared" ca="1" si="39"/>
        <v>0</v>
      </c>
      <c r="AZ62" s="150">
        <f t="shared" ca="1" si="39"/>
        <v>0</v>
      </c>
      <c r="BA62" s="150">
        <f t="shared" ca="1" si="39"/>
        <v>0</v>
      </c>
      <c r="BB62" s="150">
        <f t="shared" ca="1" si="39"/>
        <v>0</v>
      </c>
      <c r="BC62" s="150">
        <f t="shared" ca="1" si="39"/>
        <v>0</v>
      </c>
      <c r="BD62" s="150">
        <f t="shared" ca="1" si="39"/>
        <v>0</v>
      </c>
      <c r="BE62" s="150">
        <f t="shared" ca="1" si="39"/>
        <v>0</v>
      </c>
      <c r="BF62" s="150">
        <f t="shared" ca="1" si="39"/>
        <v>0</v>
      </c>
      <c r="BG62" s="150">
        <f t="shared" ca="1" si="39"/>
        <v>0</v>
      </c>
      <c r="BH62" s="150">
        <f t="shared" ca="1" si="39"/>
        <v>0</v>
      </c>
      <c r="BI62" s="150">
        <f t="shared" ca="1" si="39"/>
        <v>0</v>
      </c>
      <c r="BJ62" s="150">
        <f t="shared" ca="1" si="39"/>
        <v>0</v>
      </c>
      <c r="BK62" s="150">
        <f t="shared" ca="1" si="39"/>
        <v>0</v>
      </c>
      <c r="BL62" s="150">
        <f t="shared" ca="1" si="39"/>
        <v>0</v>
      </c>
      <c r="BM62" s="150">
        <f t="shared" ca="1" si="39"/>
        <v>0</v>
      </c>
      <c r="BN62" s="150">
        <f t="shared" ca="1" si="39"/>
        <v>0</v>
      </c>
      <c r="BO62" s="150">
        <f t="shared" ca="1" si="39"/>
        <v>0</v>
      </c>
      <c r="BP62" s="150">
        <f t="shared" ca="1" si="39"/>
        <v>0</v>
      </c>
      <c r="BQ62" s="150">
        <f t="shared" ca="1" si="39"/>
        <v>0</v>
      </c>
      <c r="BR62" s="150">
        <f t="shared" ref="BR62:CF62" ca="1" si="40">IF(BR61&lt;0,1,IF(BQ62&lt;1,0,ABS(BQ61)/(ABS(BQ61)+BR61)))*BR$97</f>
        <v>0</v>
      </c>
      <c r="BS62" s="150">
        <f t="shared" ca="1" si="40"/>
        <v>0</v>
      </c>
      <c r="BT62" s="150">
        <f t="shared" ca="1" si="40"/>
        <v>0</v>
      </c>
      <c r="BU62" s="150">
        <f t="shared" ca="1" si="40"/>
        <v>0</v>
      </c>
      <c r="BV62" s="150">
        <f t="shared" ca="1" si="40"/>
        <v>0</v>
      </c>
      <c r="BW62" s="150">
        <f t="shared" ca="1" si="40"/>
        <v>0</v>
      </c>
      <c r="BX62" s="150">
        <f t="shared" ca="1" si="40"/>
        <v>0</v>
      </c>
      <c r="BY62" s="150">
        <f t="shared" ca="1" si="40"/>
        <v>0</v>
      </c>
      <c r="BZ62" s="150">
        <f t="shared" ca="1" si="40"/>
        <v>0</v>
      </c>
      <c r="CA62" s="150">
        <f t="shared" ca="1" si="40"/>
        <v>0</v>
      </c>
      <c r="CB62" s="150">
        <f t="shared" ca="1" si="40"/>
        <v>0</v>
      </c>
      <c r="CC62" s="150">
        <f t="shared" ca="1" si="40"/>
        <v>0</v>
      </c>
      <c r="CD62" s="150">
        <f t="shared" ca="1" si="40"/>
        <v>0</v>
      </c>
      <c r="CE62" s="150">
        <f t="shared" ca="1" si="40"/>
        <v>0</v>
      </c>
      <c r="CF62" s="150">
        <f t="shared" ca="1" si="40"/>
        <v>0</v>
      </c>
    </row>
    <row r="63" spans="1:84" ht="15" customHeight="1">
      <c r="A63" s="48"/>
      <c r="B63" s="125" t="s">
        <v>697</v>
      </c>
      <c r="C63" s="126" t="s">
        <v>430</v>
      </c>
      <c r="D63" s="136">
        <f ca="1">D60</f>
        <v>58837.17479021458</v>
      </c>
      <c r="E63" s="143">
        <f ca="1">E60</f>
        <v>0</v>
      </c>
      <c r="F63" s="143">
        <f t="shared" ref="F63:BQ63" ca="1" si="41">(E63+F60)*F97</f>
        <v>-4739.2374271903627</v>
      </c>
      <c r="G63" s="143">
        <f t="shared" ca="1" si="41"/>
        <v>11432.756124752326</v>
      </c>
      <c r="H63" s="143">
        <f t="shared" ca="1" si="41"/>
        <v>25691.250621761312</v>
      </c>
      <c r="I63" s="143">
        <f t="shared" ca="1" si="41"/>
        <v>38198.701934927085</v>
      </c>
      <c r="J63" s="143">
        <f t="shared" ca="1" si="41"/>
        <v>49170.150455247938</v>
      </c>
      <c r="K63" s="143">
        <f t="shared" ca="1" si="41"/>
        <v>58794.228104652197</v>
      </c>
      <c r="L63" s="143">
        <f t="shared" ca="1" si="41"/>
        <v>58837.17479021458</v>
      </c>
      <c r="M63" s="143">
        <f t="shared" ca="1" si="41"/>
        <v>58837.17479021458</v>
      </c>
      <c r="N63" s="143">
        <f t="shared" ca="1" si="41"/>
        <v>58837.17479021458</v>
      </c>
      <c r="O63" s="143">
        <f t="shared" ca="1" si="41"/>
        <v>58837.17479021458</v>
      </c>
      <c r="P63" s="143">
        <f t="shared" ca="1" si="41"/>
        <v>58837.17479021458</v>
      </c>
      <c r="Q63" s="143">
        <f t="shared" ca="1" si="41"/>
        <v>0</v>
      </c>
      <c r="R63" s="143">
        <f t="shared" ca="1" si="41"/>
        <v>0</v>
      </c>
      <c r="S63" s="143">
        <f t="shared" ca="1" si="41"/>
        <v>0</v>
      </c>
      <c r="T63" s="143">
        <f t="shared" ca="1" si="41"/>
        <v>0</v>
      </c>
      <c r="U63" s="143">
        <f t="shared" ca="1" si="41"/>
        <v>0</v>
      </c>
      <c r="V63" s="143">
        <f t="shared" ca="1" si="41"/>
        <v>0</v>
      </c>
      <c r="W63" s="143">
        <f t="shared" ca="1" si="41"/>
        <v>0</v>
      </c>
      <c r="X63" s="143">
        <f t="shared" ca="1" si="41"/>
        <v>0</v>
      </c>
      <c r="Y63" s="143">
        <f t="shared" ca="1" si="41"/>
        <v>0</v>
      </c>
      <c r="Z63" s="143">
        <f t="shared" ca="1" si="41"/>
        <v>0</v>
      </c>
      <c r="AA63" s="143">
        <f t="shared" ca="1" si="41"/>
        <v>0</v>
      </c>
      <c r="AB63" s="143">
        <f t="shared" ca="1" si="41"/>
        <v>0</v>
      </c>
      <c r="AC63" s="143">
        <f t="shared" ca="1" si="41"/>
        <v>0</v>
      </c>
      <c r="AD63" s="143">
        <f t="shared" ca="1" si="41"/>
        <v>0</v>
      </c>
      <c r="AE63" s="143">
        <f t="shared" ca="1" si="41"/>
        <v>0</v>
      </c>
      <c r="AF63" s="143">
        <f t="shared" ca="1" si="41"/>
        <v>0</v>
      </c>
      <c r="AG63" s="143">
        <f t="shared" ca="1" si="41"/>
        <v>0</v>
      </c>
      <c r="AH63" s="143">
        <f t="shared" ca="1" si="41"/>
        <v>0</v>
      </c>
      <c r="AI63" s="143">
        <f t="shared" ca="1" si="41"/>
        <v>0</v>
      </c>
      <c r="AJ63" s="143">
        <f t="shared" ca="1" si="41"/>
        <v>0</v>
      </c>
      <c r="AK63" s="143">
        <f t="shared" ca="1" si="41"/>
        <v>0</v>
      </c>
      <c r="AL63" s="143">
        <f t="shared" ca="1" si="41"/>
        <v>0</v>
      </c>
      <c r="AM63" s="143">
        <f t="shared" ca="1" si="41"/>
        <v>0</v>
      </c>
      <c r="AN63" s="143">
        <f t="shared" ca="1" si="41"/>
        <v>0</v>
      </c>
      <c r="AO63" s="143">
        <f t="shared" ca="1" si="41"/>
        <v>0</v>
      </c>
      <c r="AP63" s="143">
        <f t="shared" ca="1" si="41"/>
        <v>0</v>
      </c>
      <c r="AQ63" s="143">
        <f t="shared" ca="1" si="41"/>
        <v>0</v>
      </c>
      <c r="AR63" s="143">
        <f t="shared" ca="1" si="41"/>
        <v>0</v>
      </c>
      <c r="AS63" s="143">
        <f t="shared" ca="1" si="41"/>
        <v>0</v>
      </c>
      <c r="AT63" s="143">
        <f t="shared" ca="1" si="41"/>
        <v>0</v>
      </c>
      <c r="AU63" s="143">
        <f t="shared" ca="1" si="41"/>
        <v>0</v>
      </c>
      <c r="AV63" s="143">
        <f t="shared" ca="1" si="41"/>
        <v>0</v>
      </c>
      <c r="AW63" s="143">
        <f t="shared" ca="1" si="41"/>
        <v>0</v>
      </c>
      <c r="AX63" s="143">
        <f t="shared" ca="1" si="41"/>
        <v>0</v>
      </c>
      <c r="AY63" s="143">
        <f t="shared" ca="1" si="41"/>
        <v>0</v>
      </c>
      <c r="AZ63" s="143">
        <f t="shared" ca="1" si="41"/>
        <v>0</v>
      </c>
      <c r="BA63" s="143">
        <f t="shared" ca="1" si="41"/>
        <v>0</v>
      </c>
      <c r="BB63" s="143">
        <f t="shared" ca="1" si="41"/>
        <v>0</v>
      </c>
      <c r="BC63" s="143">
        <f t="shared" ca="1" si="41"/>
        <v>0</v>
      </c>
      <c r="BD63" s="143">
        <f t="shared" ca="1" si="41"/>
        <v>0</v>
      </c>
      <c r="BE63" s="143">
        <f t="shared" ca="1" si="41"/>
        <v>0</v>
      </c>
      <c r="BF63" s="143">
        <f t="shared" ca="1" si="41"/>
        <v>0</v>
      </c>
      <c r="BG63" s="143">
        <f t="shared" ca="1" si="41"/>
        <v>0</v>
      </c>
      <c r="BH63" s="143">
        <f t="shared" ca="1" si="41"/>
        <v>0</v>
      </c>
      <c r="BI63" s="143">
        <f t="shared" ca="1" si="41"/>
        <v>0</v>
      </c>
      <c r="BJ63" s="143">
        <f t="shared" ca="1" si="41"/>
        <v>0</v>
      </c>
      <c r="BK63" s="143">
        <f t="shared" ca="1" si="41"/>
        <v>0</v>
      </c>
      <c r="BL63" s="143">
        <f t="shared" ca="1" si="41"/>
        <v>0</v>
      </c>
      <c r="BM63" s="143">
        <f t="shared" ca="1" si="41"/>
        <v>0</v>
      </c>
      <c r="BN63" s="143">
        <f t="shared" ca="1" si="41"/>
        <v>0</v>
      </c>
      <c r="BO63" s="143">
        <f t="shared" ca="1" si="41"/>
        <v>0</v>
      </c>
      <c r="BP63" s="143">
        <f t="shared" ca="1" si="41"/>
        <v>0</v>
      </c>
      <c r="BQ63" s="143">
        <f t="shared" ca="1" si="41"/>
        <v>0</v>
      </c>
      <c r="BR63" s="143">
        <f t="shared" ref="BR63:CF63" ca="1" si="42">(BQ63+BR60)*BR97</f>
        <v>0</v>
      </c>
      <c r="BS63" s="143">
        <f t="shared" ca="1" si="42"/>
        <v>0</v>
      </c>
      <c r="BT63" s="143">
        <f t="shared" ca="1" si="42"/>
        <v>0</v>
      </c>
      <c r="BU63" s="143">
        <f t="shared" ca="1" si="42"/>
        <v>0</v>
      </c>
      <c r="BV63" s="143">
        <f t="shared" ca="1" si="42"/>
        <v>0</v>
      </c>
      <c r="BW63" s="143">
        <f t="shared" ca="1" si="42"/>
        <v>0</v>
      </c>
      <c r="BX63" s="143">
        <f t="shared" ca="1" si="42"/>
        <v>0</v>
      </c>
      <c r="BY63" s="143">
        <f t="shared" ca="1" si="42"/>
        <v>0</v>
      </c>
      <c r="BZ63" s="143">
        <f t="shared" ca="1" si="42"/>
        <v>0</v>
      </c>
      <c r="CA63" s="143">
        <f t="shared" ca="1" si="42"/>
        <v>0</v>
      </c>
      <c r="CB63" s="143">
        <f t="shared" ca="1" si="42"/>
        <v>0</v>
      </c>
      <c r="CC63" s="143">
        <f t="shared" ca="1" si="42"/>
        <v>0</v>
      </c>
      <c r="CD63" s="143">
        <f t="shared" ca="1" si="42"/>
        <v>0</v>
      </c>
      <c r="CE63" s="143">
        <f t="shared" ca="1" si="42"/>
        <v>0</v>
      </c>
      <c r="CF63" s="143">
        <f t="shared" ca="1" si="42"/>
        <v>0</v>
      </c>
    </row>
    <row r="64" spans="1:84" ht="15" customHeight="1">
      <c r="A64" s="48"/>
      <c r="B64" s="125" t="s">
        <v>698</v>
      </c>
      <c r="C64" s="126" t="s">
        <v>178</v>
      </c>
      <c r="D64" s="131">
        <f ca="1">SUM(E64:CF64)</f>
        <v>1.2930521467231881</v>
      </c>
      <c r="E64" s="150">
        <f ca="1">IF(E63&lt;0,1,0)</f>
        <v>0</v>
      </c>
      <c r="F64" s="150">
        <f t="shared" ref="F64:BQ64" ca="1" si="43">IF(F63&lt;0,1,IF(E64&lt;1,0,ABS(E63)/(ABS(E63)+F63)))*F97</f>
        <v>1</v>
      </c>
      <c r="G64" s="150">
        <f t="shared" ca="1" si="43"/>
        <v>0.29305214672318824</v>
      </c>
      <c r="H64" s="150">
        <f t="shared" ca="1" si="43"/>
        <v>0</v>
      </c>
      <c r="I64" s="150">
        <f t="shared" ca="1" si="43"/>
        <v>0</v>
      </c>
      <c r="J64" s="150">
        <f t="shared" ca="1" si="43"/>
        <v>0</v>
      </c>
      <c r="K64" s="150">
        <f t="shared" ca="1" si="43"/>
        <v>0</v>
      </c>
      <c r="L64" s="150">
        <f t="shared" ca="1" si="43"/>
        <v>0</v>
      </c>
      <c r="M64" s="150">
        <f t="shared" ca="1" si="43"/>
        <v>0</v>
      </c>
      <c r="N64" s="150">
        <f t="shared" ca="1" si="43"/>
        <v>0</v>
      </c>
      <c r="O64" s="150">
        <f t="shared" ca="1" si="43"/>
        <v>0</v>
      </c>
      <c r="P64" s="150">
        <f t="shared" ca="1" si="43"/>
        <v>0</v>
      </c>
      <c r="Q64" s="150">
        <f t="shared" ca="1" si="43"/>
        <v>0</v>
      </c>
      <c r="R64" s="150">
        <f t="shared" ca="1" si="43"/>
        <v>0</v>
      </c>
      <c r="S64" s="150">
        <f t="shared" ca="1" si="43"/>
        <v>0</v>
      </c>
      <c r="T64" s="150">
        <f t="shared" ca="1" si="43"/>
        <v>0</v>
      </c>
      <c r="U64" s="150">
        <f t="shared" ca="1" si="43"/>
        <v>0</v>
      </c>
      <c r="V64" s="150">
        <f t="shared" ca="1" si="43"/>
        <v>0</v>
      </c>
      <c r="W64" s="150">
        <f t="shared" ca="1" si="43"/>
        <v>0</v>
      </c>
      <c r="X64" s="150">
        <f t="shared" ca="1" si="43"/>
        <v>0</v>
      </c>
      <c r="Y64" s="150">
        <f t="shared" ca="1" si="43"/>
        <v>0</v>
      </c>
      <c r="Z64" s="150">
        <f t="shared" ca="1" si="43"/>
        <v>0</v>
      </c>
      <c r="AA64" s="150">
        <f t="shared" ca="1" si="43"/>
        <v>0</v>
      </c>
      <c r="AB64" s="150">
        <f t="shared" ca="1" si="43"/>
        <v>0</v>
      </c>
      <c r="AC64" s="150">
        <f t="shared" ca="1" si="43"/>
        <v>0</v>
      </c>
      <c r="AD64" s="150">
        <f t="shared" ca="1" si="43"/>
        <v>0</v>
      </c>
      <c r="AE64" s="150">
        <f t="shared" ca="1" si="43"/>
        <v>0</v>
      </c>
      <c r="AF64" s="150">
        <f t="shared" ca="1" si="43"/>
        <v>0</v>
      </c>
      <c r="AG64" s="150">
        <f t="shared" ca="1" si="43"/>
        <v>0</v>
      </c>
      <c r="AH64" s="150">
        <f t="shared" ca="1" si="43"/>
        <v>0</v>
      </c>
      <c r="AI64" s="150">
        <f t="shared" ca="1" si="43"/>
        <v>0</v>
      </c>
      <c r="AJ64" s="150">
        <f t="shared" ca="1" si="43"/>
        <v>0</v>
      </c>
      <c r="AK64" s="150">
        <f t="shared" ca="1" si="43"/>
        <v>0</v>
      </c>
      <c r="AL64" s="150">
        <f t="shared" ca="1" si="43"/>
        <v>0</v>
      </c>
      <c r="AM64" s="150">
        <f t="shared" ca="1" si="43"/>
        <v>0</v>
      </c>
      <c r="AN64" s="150">
        <f t="shared" ca="1" si="43"/>
        <v>0</v>
      </c>
      <c r="AO64" s="150">
        <f t="shared" ca="1" si="43"/>
        <v>0</v>
      </c>
      <c r="AP64" s="150">
        <f t="shared" ca="1" si="43"/>
        <v>0</v>
      </c>
      <c r="AQ64" s="150">
        <f t="shared" ca="1" si="43"/>
        <v>0</v>
      </c>
      <c r="AR64" s="150">
        <f t="shared" ca="1" si="43"/>
        <v>0</v>
      </c>
      <c r="AS64" s="150">
        <f t="shared" ca="1" si="43"/>
        <v>0</v>
      </c>
      <c r="AT64" s="150">
        <f t="shared" ca="1" si="43"/>
        <v>0</v>
      </c>
      <c r="AU64" s="150">
        <f t="shared" ca="1" si="43"/>
        <v>0</v>
      </c>
      <c r="AV64" s="150">
        <f t="shared" ca="1" si="43"/>
        <v>0</v>
      </c>
      <c r="AW64" s="150">
        <f t="shared" ca="1" si="43"/>
        <v>0</v>
      </c>
      <c r="AX64" s="150">
        <f t="shared" ca="1" si="43"/>
        <v>0</v>
      </c>
      <c r="AY64" s="150">
        <f t="shared" ca="1" si="43"/>
        <v>0</v>
      </c>
      <c r="AZ64" s="150">
        <f t="shared" ca="1" si="43"/>
        <v>0</v>
      </c>
      <c r="BA64" s="150">
        <f t="shared" ca="1" si="43"/>
        <v>0</v>
      </c>
      <c r="BB64" s="150">
        <f t="shared" ca="1" si="43"/>
        <v>0</v>
      </c>
      <c r="BC64" s="150">
        <f t="shared" ca="1" si="43"/>
        <v>0</v>
      </c>
      <c r="BD64" s="150">
        <f t="shared" ca="1" si="43"/>
        <v>0</v>
      </c>
      <c r="BE64" s="150">
        <f t="shared" ca="1" si="43"/>
        <v>0</v>
      </c>
      <c r="BF64" s="150">
        <f t="shared" ca="1" si="43"/>
        <v>0</v>
      </c>
      <c r="BG64" s="150">
        <f t="shared" ca="1" si="43"/>
        <v>0</v>
      </c>
      <c r="BH64" s="150">
        <f t="shared" ca="1" si="43"/>
        <v>0</v>
      </c>
      <c r="BI64" s="150">
        <f t="shared" ca="1" si="43"/>
        <v>0</v>
      </c>
      <c r="BJ64" s="150">
        <f t="shared" ca="1" si="43"/>
        <v>0</v>
      </c>
      <c r="BK64" s="150">
        <f t="shared" ca="1" si="43"/>
        <v>0</v>
      </c>
      <c r="BL64" s="150">
        <f t="shared" ca="1" si="43"/>
        <v>0</v>
      </c>
      <c r="BM64" s="150">
        <f t="shared" ca="1" si="43"/>
        <v>0</v>
      </c>
      <c r="BN64" s="150">
        <f t="shared" ca="1" si="43"/>
        <v>0</v>
      </c>
      <c r="BO64" s="150">
        <f t="shared" ca="1" si="43"/>
        <v>0</v>
      </c>
      <c r="BP64" s="150">
        <f t="shared" ca="1" si="43"/>
        <v>0</v>
      </c>
      <c r="BQ64" s="150">
        <f t="shared" ca="1" si="43"/>
        <v>0</v>
      </c>
      <c r="BR64" s="150">
        <f t="shared" ref="BR64:CF64" ca="1" si="44">IF(BR63&lt;0,1,IF(BQ64&lt;1,0,ABS(BQ63)/(ABS(BQ63)+BR63)))*BR97</f>
        <v>0</v>
      </c>
      <c r="BS64" s="150">
        <f t="shared" ca="1" si="44"/>
        <v>0</v>
      </c>
      <c r="BT64" s="150">
        <f t="shared" ca="1" si="44"/>
        <v>0</v>
      </c>
      <c r="BU64" s="150">
        <f t="shared" ca="1" si="44"/>
        <v>0</v>
      </c>
      <c r="BV64" s="150">
        <f t="shared" ca="1" si="44"/>
        <v>0</v>
      </c>
      <c r="BW64" s="150">
        <f t="shared" ca="1" si="44"/>
        <v>0</v>
      </c>
      <c r="BX64" s="150">
        <f t="shared" ca="1" si="44"/>
        <v>0</v>
      </c>
      <c r="BY64" s="150">
        <f t="shared" ca="1" si="44"/>
        <v>0</v>
      </c>
      <c r="BZ64" s="150">
        <f t="shared" ca="1" si="44"/>
        <v>0</v>
      </c>
      <c r="CA64" s="150">
        <f t="shared" ca="1" si="44"/>
        <v>0</v>
      </c>
      <c r="CB64" s="150">
        <f t="shared" ca="1" si="44"/>
        <v>0</v>
      </c>
      <c r="CC64" s="150">
        <f t="shared" ca="1" si="44"/>
        <v>0</v>
      </c>
      <c r="CD64" s="150">
        <f t="shared" ca="1" si="44"/>
        <v>0</v>
      </c>
      <c r="CE64" s="150">
        <f t="shared" ca="1" si="44"/>
        <v>0</v>
      </c>
      <c r="CF64" s="150">
        <f t="shared" ca="1" si="44"/>
        <v>0</v>
      </c>
    </row>
    <row r="65" spans="1:84" ht="15" customHeight="1">
      <c r="A65" s="48"/>
      <c r="B65" s="125" t="s">
        <v>699</v>
      </c>
      <c r="C65" s="126" t="s">
        <v>430</v>
      </c>
      <c r="D65" s="131">
        <f ca="1">SUM(E65:CF65)</f>
        <v>5060.1208865067047</v>
      </c>
      <c r="E65" s="150">
        <f ca="1">E34*E97</f>
        <v>0</v>
      </c>
      <c r="F65" s="150">
        <f t="shared" ref="F65:BQ65" ca="1" si="45">F34*F97</f>
        <v>5060.1208865067047</v>
      </c>
      <c r="G65" s="150">
        <f t="shared" ca="1" si="45"/>
        <v>0</v>
      </c>
      <c r="H65" s="150">
        <f t="shared" ca="1" si="45"/>
        <v>0</v>
      </c>
      <c r="I65" s="150">
        <f t="shared" ca="1" si="45"/>
        <v>0</v>
      </c>
      <c r="J65" s="150">
        <f t="shared" ca="1" si="45"/>
        <v>0</v>
      </c>
      <c r="K65" s="150">
        <f t="shared" ca="1" si="45"/>
        <v>0</v>
      </c>
      <c r="L65" s="150">
        <f t="shared" ca="1" si="45"/>
        <v>0</v>
      </c>
      <c r="M65" s="150">
        <f t="shared" ca="1" si="45"/>
        <v>0</v>
      </c>
      <c r="N65" s="150">
        <f t="shared" ca="1" si="45"/>
        <v>0</v>
      </c>
      <c r="O65" s="150">
        <f t="shared" ca="1" si="45"/>
        <v>0</v>
      </c>
      <c r="P65" s="150">
        <f t="shared" ca="1" si="45"/>
        <v>0</v>
      </c>
      <c r="Q65" s="150">
        <f t="shared" ca="1" si="45"/>
        <v>0</v>
      </c>
      <c r="R65" s="150">
        <f t="shared" ca="1" si="45"/>
        <v>0</v>
      </c>
      <c r="S65" s="150">
        <f t="shared" ca="1" si="45"/>
        <v>0</v>
      </c>
      <c r="T65" s="150">
        <f t="shared" ca="1" si="45"/>
        <v>0</v>
      </c>
      <c r="U65" s="150">
        <f t="shared" ca="1" si="45"/>
        <v>0</v>
      </c>
      <c r="V65" s="150">
        <f t="shared" ca="1" si="45"/>
        <v>0</v>
      </c>
      <c r="W65" s="150">
        <f t="shared" ca="1" si="45"/>
        <v>0</v>
      </c>
      <c r="X65" s="150">
        <f t="shared" ca="1" si="45"/>
        <v>0</v>
      </c>
      <c r="Y65" s="150">
        <f t="shared" ca="1" si="45"/>
        <v>0</v>
      </c>
      <c r="Z65" s="150">
        <f t="shared" ca="1" si="45"/>
        <v>0</v>
      </c>
      <c r="AA65" s="150">
        <f t="shared" ca="1" si="45"/>
        <v>0</v>
      </c>
      <c r="AB65" s="150">
        <f t="shared" ca="1" si="45"/>
        <v>0</v>
      </c>
      <c r="AC65" s="150">
        <f t="shared" ca="1" si="45"/>
        <v>0</v>
      </c>
      <c r="AD65" s="150">
        <f t="shared" ca="1" si="45"/>
        <v>0</v>
      </c>
      <c r="AE65" s="150">
        <f t="shared" ca="1" si="45"/>
        <v>0</v>
      </c>
      <c r="AF65" s="150">
        <f t="shared" ca="1" si="45"/>
        <v>0</v>
      </c>
      <c r="AG65" s="150">
        <f t="shared" ca="1" si="45"/>
        <v>0</v>
      </c>
      <c r="AH65" s="150">
        <f t="shared" ca="1" si="45"/>
        <v>0</v>
      </c>
      <c r="AI65" s="150">
        <f t="shared" ca="1" si="45"/>
        <v>0</v>
      </c>
      <c r="AJ65" s="150">
        <f t="shared" ca="1" si="45"/>
        <v>0</v>
      </c>
      <c r="AK65" s="150">
        <f t="shared" ca="1" si="45"/>
        <v>0</v>
      </c>
      <c r="AL65" s="150">
        <f t="shared" ca="1" si="45"/>
        <v>0</v>
      </c>
      <c r="AM65" s="150">
        <f t="shared" ca="1" si="45"/>
        <v>0</v>
      </c>
      <c r="AN65" s="150">
        <f t="shared" ca="1" si="45"/>
        <v>0</v>
      </c>
      <c r="AO65" s="150">
        <f t="shared" ca="1" si="45"/>
        <v>0</v>
      </c>
      <c r="AP65" s="150">
        <f t="shared" ca="1" si="45"/>
        <v>0</v>
      </c>
      <c r="AQ65" s="150">
        <f t="shared" ca="1" si="45"/>
        <v>0</v>
      </c>
      <c r="AR65" s="150">
        <f t="shared" ca="1" si="45"/>
        <v>0</v>
      </c>
      <c r="AS65" s="150">
        <f t="shared" ca="1" si="45"/>
        <v>0</v>
      </c>
      <c r="AT65" s="150">
        <f t="shared" ca="1" si="45"/>
        <v>0</v>
      </c>
      <c r="AU65" s="150">
        <f t="shared" ca="1" si="45"/>
        <v>0</v>
      </c>
      <c r="AV65" s="150">
        <f t="shared" ca="1" si="45"/>
        <v>0</v>
      </c>
      <c r="AW65" s="150">
        <f t="shared" ca="1" si="45"/>
        <v>0</v>
      </c>
      <c r="AX65" s="150">
        <f t="shared" ca="1" si="45"/>
        <v>0</v>
      </c>
      <c r="AY65" s="150">
        <f t="shared" ca="1" si="45"/>
        <v>0</v>
      </c>
      <c r="AZ65" s="150">
        <f t="shared" ca="1" si="45"/>
        <v>0</v>
      </c>
      <c r="BA65" s="150">
        <f t="shared" ca="1" si="45"/>
        <v>0</v>
      </c>
      <c r="BB65" s="150">
        <f t="shared" ca="1" si="45"/>
        <v>0</v>
      </c>
      <c r="BC65" s="150">
        <f t="shared" ca="1" si="45"/>
        <v>0</v>
      </c>
      <c r="BD65" s="150">
        <f t="shared" ca="1" si="45"/>
        <v>0</v>
      </c>
      <c r="BE65" s="150">
        <f t="shared" ca="1" si="45"/>
        <v>0</v>
      </c>
      <c r="BF65" s="150">
        <f t="shared" ca="1" si="45"/>
        <v>0</v>
      </c>
      <c r="BG65" s="150">
        <f t="shared" ca="1" si="45"/>
        <v>0</v>
      </c>
      <c r="BH65" s="150">
        <f t="shared" ca="1" si="45"/>
        <v>0</v>
      </c>
      <c r="BI65" s="150">
        <f t="shared" ca="1" si="45"/>
        <v>0</v>
      </c>
      <c r="BJ65" s="150">
        <f t="shared" ca="1" si="45"/>
        <v>0</v>
      </c>
      <c r="BK65" s="150">
        <f t="shared" ca="1" si="45"/>
        <v>0</v>
      </c>
      <c r="BL65" s="150">
        <f t="shared" ca="1" si="45"/>
        <v>0</v>
      </c>
      <c r="BM65" s="150">
        <f t="shared" ca="1" si="45"/>
        <v>0</v>
      </c>
      <c r="BN65" s="150">
        <f t="shared" ca="1" si="45"/>
        <v>0</v>
      </c>
      <c r="BO65" s="150">
        <f t="shared" ca="1" si="45"/>
        <v>0</v>
      </c>
      <c r="BP65" s="150">
        <f t="shared" ca="1" si="45"/>
        <v>0</v>
      </c>
      <c r="BQ65" s="150">
        <f t="shared" ca="1" si="45"/>
        <v>0</v>
      </c>
      <c r="BR65" s="150">
        <f t="shared" ref="BR65:CF65" ca="1" si="46">BR34*BR97</f>
        <v>0</v>
      </c>
      <c r="BS65" s="150">
        <f t="shared" ca="1" si="46"/>
        <v>0</v>
      </c>
      <c r="BT65" s="150">
        <f t="shared" ca="1" si="46"/>
        <v>0</v>
      </c>
      <c r="BU65" s="150">
        <f t="shared" ca="1" si="46"/>
        <v>0</v>
      </c>
      <c r="BV65" s="150">
        <f t="shared" ca="1" si="46"/>
        <v>0</v>
      </c>
      <c r="BW65" s="150">
        <f t="shared" ca="1" si="46"/>
        <v>0</v>
      </c>
      <c r="BX65" s="150">
        <f t="shared" ca="1" si="46"/>
        <v>0</v>
      </c>
      <c r="BY65" s="150">
        <f t="shared" ca="1" si="46"/>
        <v>0</v>
      </c>
      <c r="BZ65" s="150">
        <f t="shared" ca="1" si="46"/>
        <v>0</v>
      </c>
      <c r="CA65" s="150">
        <f t="shared" ca="1" si="46"/>
        <v>0</v>
      </c>
      <c r="CB65" s="150">
        <f t="shared" ca="1" si="46"/>
        <v>0</v>
      </c>
      <c r="CC65" s="150">
        <f t="shared" ca="1" si="46"/>
        <v>0</v>
      </c>
      <c r="CD65" s="150">
        <f t="shared" ca="1" si="46"/>
        <v>0</v>
      </c>
      <c r="CE65" s="150">
        <f t="shared" ca="1" si="46"/>
        <v>0</v>
      </c>
      <c r="CF65" s="150">
        <f t="shared" ca="1" si="46"/>
        <v>0</v>
      </c>
    </row>
    <row r="66" spans="1:84" ht="15" customHeight="1">
      <c r="A66" s="48"/>
      <c r="B66" s="151" t="str">
        <f ca="1">"OCF/ICF ("&amp;YEAR(TODAY())&amp;" - "&amp;YEAR(TODAY())+2&amp;")"</f>
        <v>OCF/ICF (2022 - 2024)</v>
      </c>
      <c r="C66" s="152" t="s">
        <v>676</v>
      </c>
      <c r="D66" s="153" t="e">
        <f ca="1">(SUMIFS($E$55:$CF$55,$E$51:$CF$51,"&gt;="&amp;YEAR(TODAY()),$E$51:$CF$51,"&lt;="&amp;YEAR(TODAY())+2)+IF($A$19="прямой",SUMIFS($E$19:$CF$19,$E$51:$CF$51,"&gt;="&amp;YEAR(TODAY()),$E$51:$CF$51,"&lt;="&amp;YEAR(TODAY())+2),0))/SUMIFS($E$57:$CF$57,$E$51:$CF$51,"&gt;="&amp;YEAR(TODAY()),$E$51:$CF$51,"&lt;="&amp;YEAR(TODAY())+2)</f>
        <v>#DIV/0!</v>
      </c>
    </row>
    <row r="67" spans="1:84">
      <c r="G67" s="55"/>
    </row>
    <row r="82" spans="1:84">
      <c r="D82" s="53"/>
      <c r="E82" s="53"/>
      <c r="F82" s="53"/>
      <c r="G82" s="53"/>
      <c r="H82" s="53"/>
      <c r="I82" s="53"/>
      <c r="J82" s="53"/>
      <c r="K82" s="53"/>
      <c r="L82" s="53"/>
      <c r="M82" s="53"/>
      <c r="N82" s="53"/>
    </row>
    <row r="83" spans="1:84" ht="28.5" customHeight="1">
      <c r="B83" s="133" t="s">
        <v>700</v>
      </c>
      <c r="C83" s="133" t="s">
        <v>666</v>
      </c>
      <c r="D83" s="133" t="s">
        <v>78</v>
      </c>
      <c r="E83" s="133">
        <f>$E$17</f>
        <v>2020</v>
      </c>
      <c r="F83" s="133">
        <f t="shared" ref="F83:BQ83" si="47">E83+1</f>
        <v>2021</v>
      </c>
      <c r="G83" s="133">
        <f t="shared" si="47"/>
        <v>2022</v>
      </c>
      <c r="H83" s="133">
        <f t="shared" si="47"/>
        <v>2023</v>
      </c>
      <c r="I83" s="133">
        <f t="shared" si="47"/>
        <v>2024</v>
      </c>
      <c r="J83" s="133">
        <f t="shared" si="47"/>
        <v>2025</v>
      </c>
      <c r="K83" s="133">
        <f t="shared" si="47"/>
        <v>2026</v>
      </c>
      <c r="L83" s="133">
        <f t="shared" si="47"/>
        <v>2027</v>
      </c>
      <c r="M83" s="133">
        <f t="shared" si="47"/>
        <v>2028</v>
      </c>
      <c r="N83" s="133">
        <f t="shared" si="47"/>
        <v>2029</v>
      </c>
      <c r="O83" s="133">
        <f t="shared" si="47"/>
        <v>2030</v>
      </c>
      <c r="P83" s="133">
        <f t="shared" si="47"/>
        <v>2031</v>
      </c>
      <c r="Q83" s="133">
        <f t="shared" si="47"/>
        <v>2032</v>
      </c>
      <c r="R83" s="133">
        <f t="shared" si="47"/>
        <v>2033</v>
      </c>
      <c r="S83" s="133">
        <f t="shared" si="47"/>
        <v>2034</v>
      </c>
      <c r="T83" s="133">
        <f t="shared" si="47"/>
        <v>2035</v>
      </c>
      <c r="U83" s="133">
        <f t="shared" si="47"/>
        <v>2036</v>
      </c>
      <c r="V83" s="133">
        <f t="shared" si="47"/>
        <v>2037</v>
      </c>
      <c r="W83" s="133">
        <f t="shared" si="47"/>
        <v>2038</v>
      </c>
      <c r="X83" s="133">
        <f t="shared" si="47"/>
        <v>2039</v>
      </c>
      <c r="Y83" s="133">
        <f t="shared" si="47"/>
        <v>2040</v>
      </c>
      <c r="Z83" s="133">
        <f t="shared" si="47"/>
        <v>2041</v>
      </c>
      <c r="AA83" s="133">
        <f t="shared" si="47"/>
        <v>2042</v>
      </c>
      <c r="AB83" s="133">
        <f t="shared" si="47"/>
        <v>2043</v>
      </c>
      <c r="AC83" s="133">
        <f t="shared" si="47"/>
        <v>2044</v>
      </c>
      <c r="AD83" s="133">
        <f t="shared" si="47"/>
        <v>2045</v>
      </c>
      <c r="AE83" s="133">
        <f t="shared" si="47"/>
        <v>2046</v>
      </c>
      <c r="AF83" s="133">
        <f t="shared" si="47"/>
        <v>2047</v>
      </c>
      <c r="AG83" s="133">
        <f t="shared" si="47"/>
        <v>2048</v>
      </c>
      <c r="AH83" s="133">
        <f t="shared" si="47"/>
        <v>2049</v>
      </c>
      <c r="AI83" s="133">
        <f t="shared" si="47"/>
        <v>2050</v>
      </c>
      <c r="AJ83" s="133">
        <f t="shared" si="47"/>
        <v>2051</v>
      </c>
      <c r="AK83" s="133">
        <f t="shared" si="47"/>
        <v>2052</v>
      </c>
      <c r="AL83" s="133">
        <f t="shared" si="47"/>
        <v>2053</v>
      </c>
      <c r="AM83" s="133">
        <f t="shared" si="47"/>
        <v>2054</v>
      </c>
      <c r="AN83" s="133">
        <f t="shared" si="47"/>
        <v>2055</v>
      </c>
      <c r="AO83" s="133">
        <f t="shared" si="47"/>
        <v>2056</v>
      </c>
      <c r="AP83" s="133">
        <f t="shared" si="47"/>
        <v>2057</v>
      </c>
      <c r="AQ83" s="133">
        <f t="shared" si="47"/>
        <v>2058</v>
      </c>
      <c r="AR83" s="133">
        <f t="shared" si="47"/>
        <v>2059</v>
      </c>
      <c r="AS83" s="133">
        <f t="shared" si="47"/>
        <v>2060</v>
      </c>
      <c r="AT83" s="133">
        <f t="shared" si="47"/>
        <v>2061</v>
      </c>
      <c r="AU83" s="133">
        <f t="shared" si="47"/>
        <v>2062</v>
      </c>
      <c r="AV83" s="133">
        <f t="shared" si="47"/>
        <v>2063</v>
      </c>
      <c r="AW83" s="133">
        <f t="shared" si="47"/>
        <v>2064</v>
      </c>
      <c r="AX83" s="133">
        <f t="shared" si="47"/>
        <v>2065</v>
      </c>
      <c r="AY83" s="133">
        <f t="shared" si="47"/>
        <v>2066</v>
      </c>
      <c r="AZ83" s="133">
        <f t="shared" si="47"/>
        <v>2067</v>
      </c>
      <c r="BA83" s="133">
        <f t="shared" si="47"/>
        <v>2068</v>
      </c>
      <c r="BB83" s="133">
        <f t="shared" si="47"/>
        <v>2069</v>
      </c>
      <c r="BC83" s="133">
        <f t="shared" si="47"/>
        <v>2070</v>
      </c>
      <c r="BD83" s="133">
        <f t="shared" si="47"/>
        <v>2071</v>
      </c>
      <c r="BE83" s="133">
        <f t="shared" si="47"/>
        <v>2072</v>
      </c>
      <c r="BF83" s="133">
        <f t="shared" si="47"/>
        <v>2073</v>
      </c>
      <c r="BG83" s="133">
        <f t="shared" si="47"/>
        <v>2074</v>
      </c>
      <c r="BH83" s="133">
        <f t="shared" si="47"/>
        <v>2075</v>
      </c>
      <c r="BI83" s="133">
        <f t="shared" si="47"/>
        <v>2076</v>
      </c>
      <c r="BJ83" s="133">
        <f t="shared" si="47"/>
        <v>2077</v>
      </c>
      <c r="BK83" s="133">
        <f t="shared" si="47"/>
        <v>2078</v>
      </c>
      <c r="BL83" s="133">
        <f t="shared" si="47"/>
        <v>2079</v>
      </c>
      <c r="BM83" s="133">
        <f t="shared" si="47"/>
        <v>2080</v>
      </c>
      <c r="BN83" s="133">
        <f t="shared" si="47"/>
        <v>2081</v>
      </c>
      <c r="BO83" s="133">
        <f t="shared" si="47"/>
        <v>2082</v>
      </c>
      <c r="BP83" s="133">
        <f t="shared" si="47"/>
        <v>2083</v>
      </c>
      <c r="BQ83" s="133">
        <f t="shared" si="47"/>
        <v>2084</v>
      </c>
      <c r="BR83" s="133">
        <f t="shared" ref="BR83:CF83" si="48">BQ83+1</f>
        <v>2085</v>
      </c>
      <c r="BS83" s="133">
        <f t="shared" si="48"/>
        <v>2086</v>
      </c>
      <c r="BT83" s="133">
        <f t="shared" si="48"/>
        <v>2087</v>
      </c>
      <c r="BU83" s="133">
        <f t="shared" si="48"/>
        <v>2088</v>
      </c>
      <c r="BV83" s="133">
        <f t="shared" si="48"/>
        <v>2089</v>
      </c>
      <c r="BW83" s="133">
        <f t="shared" si="48"/>
        <v>2090</v>
      </c>
      <c r="BX83" s="133">
        <f t="shared" si="48"/>
        <v>2091</v>
      </c>
      <c r="BY83" s="133">
        <f t="shared" si="48"/>
        <v>2092</v>
      </c>
      <c r="BZ83" s="133">
        <f t="shared" si="48"/>
        <v>2093</v>
      </c>
      <c r="CA83" s="133">
        <f t="shared" si="48"/>
        <v>2094</v>
      </c>
      <c r="CB83" s="133">
        <f t="shared" si="48"/>
        <v>2095</v>
      </c>
      <c r="CC83" s="133">
        <f t="shared" si="48"/>
        <v>2096</v>
      </c>
      <c r="CD83" s="133">
        <f t="shared" si="48"/>
        <v>2097</v>
      </c>
      <c r="CE83" s="133">
        <f t="shared" si="48"/>
        <v>2098</v>
      </c>
      <c r="CF83" s="133">
        <f t="shared" si="48"/>
        <v>2099</v>
      </c>
    </row>
    <row r="84" spans="1:84" ht="15" customHeight="1">
      <c r="A84" s="48"/>
      <c r="B84" s="125" t="s">
        <v>693</v>
      </c>
      <c r="C84" s="126" t="s">
        <v>430</v>
      </c>
      <c r="D84" s="136">
        <f ca="1">SUM(E84:CF84)</f>
        <v>93864.821276662988</v>
      </c>
      <c r="E84" s="143">
        <f t="shared" ref="E84:BP84" ca="1" si="49">(E26-E49-E34)*E97</f>
        <v>0</v>
      </c>
      <c r="F84" s="143">
        <f t="shared" ca="1" si="49"/>
        <v>-5060.1208865067047</v>
      </c>
      <c r="G84" s="143">
        <f t="shared" ca="1" si="49"/>
        <v>19684.339033579923</v>
      </c>
      <c r="H84" s="143">
        <f t="shared" ca="1" si="49"/>
        <v>19784.988432633938</v>
      </c>
      <c r="I84" s="143">
        <f t="shared" ca="1" si="49"/>
        <v>19784.988432633938</v>
      </c>
      <c r="J84" s="143">
        <f t="shared" ca="1" si="49"/>
        <v>19784.988432633938</v>
      </c>
      <c r="K84" s="143">
        <f t="shared" ca="1" si="49"/>
        <v>19784.988432633938</v>
      </c>
      <c r="L84" s="143">
        <f t="shared" ca="1" si="49"/>
        <v>100.64939905401316</v>
      </c>
      <c r="M84" s="143">
        <f t="shared" ca="1" si="49"/>
        <v>0</v>
      </c>
      <c r="N84" s="143">
        <f t="shared" ca="1" si="49"/>
        <v>0</v>
      </c>
      <c r="O84" s="143">
        <f t="shared" ca="1" si="49"/>
        <v>0</v>
      </c>
      <c r="P84" s="143">
        <f t="shared" ca="1" si="49"/>
        <v>0</v>
      </c>
      <c r="Q84" s="143">
        <f t="shared" ca="1" si="49"/>
        <v>0</v>
      </c>
      <c r="R84" s="143">
        <f t="shared" ca="1" si="49"/>
        <v>0</v>
      </c>
      <c r="S84" s="143">
        <f t="shared" ca="1" si="49"/>
        <v>0</v>
      </c>
      <c r="T84" s="143">
        <f t="shared" ca="1" si="49"/>
        <v>0</v>
      </c>
      <c r="U84" s="143">
        <f t="shared" ca="1" si="49"/>
        <v>0</v>
      </c>
      <c r="V84" s="143">
        <f t="shared" ca="1" si="49"/>
        <v>0</v>
      </c>
      <c r="W84" s="143">
        <f t="shared" ca="1" si="49"/>
        <v>0</v>
      </c>
      <c r="X84" s="143">
        <f t="shared" ca="1" si="49"/>
        <v>0</v>
      </c>
      <c r="Y84" s="143">
        <f t="shared" ca="1" si="49"/>
        <v>0</v>
      </c>
      <c r="Z84" s="143">
        <f t="shared" ca="1" si="49"/>
        <v>0</v>
      </c>
      <c r="AA84" s="143">
        <f t="shared" ca="1" si="49"/>
        <v>0</v>
      </c>
      <c r="AB84" s="143">
        <f t="shared" ca="1" si="49"/>
        <v>0</v>
      </c>
      <c r="AC84" s="143">
        <f t="shared" ca="1" si="49"/>
        <v>0</v>
      </c>
      <c r="AD84" s="143">
        <f t="shared" ca="1" si="49"/>
        <v>0</v>
      </c>
      <c r="AE84" s="143">
        <f t="shared" ca="1" si="49"/>
        <v>0</v>
      </c>
      <c r="AF84" s="143">
        <f t="shared" ca="1" si="49"/>
        <v>0</v>
      </c>
      <c r="AG84" s="143">
        <f t="shared" ca="1" si="49"/>
        <v>0</v>
      </c>
      <c r="AH84" s="143">
        <f t="shared" ca="1" si="49"/>
        <v>0</v>
      </c>
      <c r="AI84" s="143">
        <f t="shared" ca="1" si="49"/>
        <v>0</v>
      </c>
      <c r="AJ84" s="143">
        <f t="shared" ca="1" si="49"/>
        <v>0</v>
      </c>
      <c r="AK84" s="143">
        <f t="shared" ca="1" si="49"/>
        <v>0</v>
      </c>
      <c r="AL84" s="143">
        <f t="shared" ca="1" si="49"/>
        <v>0</v>
      </c>
      <c r="AM84" s="143">
        <f t="shared" ca="1" si="49"/>
        <v>0</v>
      </c>
      <c r="AN84" s="143">
        <f t="shared" ca="1" si="49"/>
        <v>0</v>
      </c>
      <c r="AO84" s="143">
        <f t="shared" ca="1" si="49"/>
        <v>0</v>
      </c>
      <c r="AP84" s="143">
        <f t="shared" ca="1" si="49"/>
        <v>0</v>
      </c>
      <c r="AQ84" s="143">
        <f t="shared" ca="1" si="49"/>
        <v>0</v>
      </c>
      <c r="AR84" s="143">
        <f t="shared" ca="1" si="49"/>
        <v>0</v>
      </c>
      <c r="AS84" s="143">
        <f t="shared" ca="1" si="49"/>
        <v>0</v>
      </c>
      <c r="AT84" s="143">
        <f t="shared" ca="1" si="49"/>
        <v>0</v>
      </c>
      <c r="AU84" s="143">
        <f t="shared" ca="1" si="49"/>
        <v>0</v>
      </c>
      <c r="AV84" s="143">
        <f t="shared" ca="1" si="49"/>
        <v>0</v>
      </c>
      <c r="AW84" s="143">
        <f t="shared" ca="1" si="49"/>
        <v>0</v>
      </c>
      <c r="AX84" s="143">
        <f t="shared" ca="1" si="49"/>
        <v>0</v>
      </c>
      <c r="AY84" s="143">
        <f t="shared" ca="1" si="49"/>
        <v>0</v>
      </c>
      <c r="AZ84" s="143">
        <f t="shared" ca="1" si="49"/>
        <v>0</v>
      </c>
      <c r="BA84" s="143">
        <f t="shared" ca="1" si="49"/>
        <v>0</v>
      </c>
      <c r="BB84" s="143">
        <f t="shared" ca="1" si="49"/>
        <v>0</v>
      </c>
      <c r="BC84" s="143">
        <f t="shared" ca="1" si="49"/>
        <v>0</v>
      </c>
      <c r="BD84" s="143">
        <f t="shared" ca="1" si="49"/>
        <v>0</v>
      </c>
      <c r="BE84" s="143">
        <f t="shared" ca="1" si="49"/>
        <v>0</v>
      </c>
      <c r="BF84" s="143">
        <f t="shared" ca="1" si="49"/>
        <v>0</v>
      </c>
      <c r="BG84" s="143">
        <f t="shared" ca="1" si="49"/>
        <v>0</v>
      </c>
      <c r="BH84" s="143">
        <f t="shared" ca="1" si="49"/>
        <v>0</v>
      </c>
      <c r="BI84" s="143">
        <f t="shared" ca="1" si="49"/>
        <v>0</v>
      </c>
      <c r="BJ84" s="143">
        <f t="shared" ca="1" si="49"/>
        <v>0</v>
      </c>
      <c r="BK84" s="143">
        <f t="shared" ca="1" si="49"/>
        <v>0</v>
      </c>
      <c r="BL84" s="143">
        <f t="shared" ca="1" si="49"/>
        <v>0</v>
      </c>
      <c r="BM84" s="143">
        <f t="shared" ca="1" si="49"/>
        <v>0</v>
      </c>
      <c r="BN84" s="143">
        <f t="shared" ca="1" si="49"/>
        <v>0</v>
      </c>
      <c r="BO84" s="143">
        <f t="shared" ca="1" si="49"/>
        <v>0</v>
      </c>
      <c r="BP84" s="143">
        <f t="shared" ca="1" si="49"/>
        <v>0</v>
      </c>
      <c r="BQ84" s="143">
        <f t="shared" ref="BQ84:CF84" ca="1" si="50">(BQ26-BQ49-BQ34)*BQ97</f>
        <v>0</v>
      </c>
      <c r="BR84" s="143">
        <f t="shared" ca="1" si="50"/>
        <v>0</v>
      </c>
      <c r="BS84" s="143">
        <f t="shared" ca="1" si="50"/>
        <v>0</v>
      </c>
      <c r="BT84" s="143">
        <f t="shared" ca="1" si="50"/>
        <v>0</v>
      </c>
      <c r="BU84" s="143">
        <f t="shared" ca="1" si="50"/>
        <v>0</v>
      </c>
      <c r="BV84" s="143">
        <f t="shared" ca="1" si="50"/>
        <v>0</v>
      </c>
      <c r="BW84" s="143">
        <f t="shared" ca="1" si="50"/>
        <v>0</v>
      </c>
      <c r="BX84" s="143">
        <f t="shared" ca="1" si="50"/>
        <v>0</v>
      </c>
      <c r="BY84" s="143">
        <f t="shared" ca="1" si="50"/>
        <v>0</v>
      </c>
      <c r="BZ84" s="143">
        <f t="shared" ca="1" si="50"/>
        <v>0</v>
      </c>
      <c r="CA84" s="143">
        <f t="shared" ca="1" si="50"/>
        <v>0</v>
      </c>
      <c r="CB84" s="143">
        <f t="shared" ca="1" si="50"/>
        <v>0</v>
      </c>
      <c r="CC84" s="143">
        <f t="shared" ca="1" si="50"/>
        <v>0</v>
      </c>
      <c r="CD84" s="143">
        <f t="shared" ca="1" si="50"/>
        <v>0</v>
      </c>
      <c r="CE84" s="143">
        <f t="shared" ca="1" si="50"/>
        <v>0</v>
      </c>
      <c r="CF84" s="143">
        <f t="shared" ca="1" si="50"/>
        <v>0</v>
      </c>
    </row>
    <row r="85" spans="1:84" ht="15" customHeight="1">
      <c r="A85" s="48"/>
      <c r="B85" s="125" t="s">
        <v>439</v>
      </c>
      <c r="C85" s="126" t="s">
        <v>430</v>
      </c>
      <c r="D85" s="136">
        <f ca="1">SUM(E85:CF85)</f>
        <v>98924.94216316969</v>
      </c>
      <c r="E85" s="143">
        <f ca="1">(E26-E19-E33-E49)*E97</f>
        <v>0</v>
      </c>
      <c r="F85" s="143">
        <f t="shared" ref="F85:BQ85" ca="1" si="51">(F26-F19-F33-F49)*F97</f>
        <v>0</v>
      </c>
      <c r="G85" s="143">
        <f t="shared" ca="1" si="51"/>
        <v>19684.339033579923</v>
      </c>
      <c r="H85" s="143">
        <f t="shared" ca="1" si="51"/>
        <v>19784.988432633938</v>
      </c>
      <c r="I85" s="143">
        <f t="shared" ca="1" si="51"/>
        <v>19784.988432633938</v>
      </c>
      <c r="J85" s="143">
        <f t="shared" ca="1" si="51"/>
        <v>19784.988432633938</v>
      </c>
      <c r="K85" s="143">
        <f t="shared" ca="1" si="51"/>
        <v>19784.988432633938</v>
      </c>
      <c r="L85" s="143">
        <f t="shared" ca="1" si="51"/>
        <v>100.64939905401316</v>
      </c>
      <c r="M85" s="143">
        <f t="shared" ca="1" si="51"/>
        <v>0</v>
      </c>
      <c r="N85" s="143">
        <f t="shared" ca="1" si="51"/>
        <v>0</v>
      </c>
      <c r="O85" s="143">
        <f t="shared" ca="1" si="51"/>
        <v>0</v>
      </c>
      <c r="P85" s="143">
        <f t="shared" ca="1" si="51"/>
        <v>0</v>
      </c>
      <c r="Q85" s="143">
        <f t="shared" ca="1" si="51"/>
        <v>0</v>
      </c>
      <c r="R85" s="143">
        <f t="shared" ca="1" si="51"/>
        <v>0</v>
      </c>
      <c r="S85" s="143">
        <f t="shared" ca="1" si="51"/>
        <v>0</v>
      </c>
      <c r="T85" s="143">
        <f t="shared" ca="1" si="51"/>
        <v>0</v>
      </c>
      <c r="U85" s="143">
        <f t="shared" ca="1" si="51"/>
        <v>0</v>
      </c>
      <c r="V85" s="143">
        <f t="shared" ca="1" si="51"/>
        <v>0</v>
      </c>
      <c r="W85" s="143">
        <f t="shared" ca="1" si="51"/>
        <v>0</v>
      </c>
      <c r="X85" s="143">
        <f t="shared" ca="1" si="51"/>
        <v>0</v>
      </c>
      <c r="Y85" s="143">
        <f t="shared" ca="1" si="51"/>
        <v>0</v>
      </c>
      <c r="Z85" s="143">
        <f t="shared" ca="1" si="51"/>
        <v>0</v>
      </c>
      <c r="AA85" s="143">
        <f t="shared" ca="1" si="51"/>
        <v>0</v>
      </c>
      <c r="AB85" s="143">
        <f t="shared" ca="1" si="51"/>
        <v>0</v>
      </c>
      <c r="AC85" s="143">
        <f t="shared" ca="1" si="51"/>
        <v>0</v>
      </c>
      <c r="AD85" s="143">
        <f t="shared" ca="1" si="51"/>
        <v>0</v>
      </c>
      <c r="AE85" s="143">
        <f t="shared" ca="1" si="51"/>
        <v>0</v>
      </c>
      <c r="AF85" s="143">
        <f t="shared" ca="1" si="51"/>
        <v>0</v>
      </c>
      <c r="AG85" s="143">
        <f t="shared" ca="1" si="51"/>
        <v>0</v>
      </c>
      <c r="AH85" s="143">
        <f t="shared" ca="1" si="51"/>
        <v>0</v>
      </c>
      <c r="AI85" s="143">
        <f t="shared" ca="1" si="51"/>
        <v>0</v>
      </c>
      <c r="AJ85" s="143">
        <f t="shared" ca="1" si="51"/>
        <v>0</v>
      </c>
      <c r="AK85" s="143">
        <f t="shared" ca="1" si="51"/>
        <v>0</v>
      </c>
      <c r="AL85" s="143">
        <f t="shared" ca="1" si="51"/>
        <v>0</v>
      </c>
      <c r="AM85" s="143">
        <f t="shared" ca="1" si="51"/>
        <v>0</v>
      </c>
      <c r="AN85" s="143">
        <f t="shared" ca="1" si="51"/>
        <v>0</v>
      </c>
      <c r="AO85" s="143">
        <f t="shared" ca="1" si="51"/>
        <v>0</v>
      </c>
      <c r="AP85" s="143">
        <f t="shared" ca="1" si="51"/>
        <v>0</v>
      </c>
      <c r="AQ85" s="143">
        <f t="shared" ca="1" si="51"/>
        <v>0</v>
      </c>
      <c r="AR85" s="143">
        <f t="shared" ca="1" si="51"/>
        <v>0</v>
      </c>
      <c r="AS85" s="143">
        <f t="shared" ca="1" si="51"/>
        <v>0</v>
      </c>
      <c r="AT85" s="143">
        <f t="shared" ca="1" si="51"/>
        <v>0</v>
      </c>
      <c r="AU85" s="143">
        <f t="shared" ca="1" si="51"/>
        <v>0</v>
      </c>
      <c r="AV85" s="143">
        <f t="shared" ca="1" si="51"/>
        <v>0</v>
      </c>
      <c r="AW85" s="143">
        <f t="shared" ca="1" si="51"/>
        <v>0</v>
      </c>
      <c r="AX85" s="143">
        <f t="shared" ca="1" si="51"/>
        <v>0</v>
      </c>
      <c r="AY85" s="143">
        <f t="shared" ca="1" si="51"/>
        <v>0</v>
      </c>
      <c r="AZ85" s="143">
        <f t="shared" ca="1" si="51"/>
        <v>0</v>
      </c>
      <c r="BA85" s="143">
        <f t="shared" ca="1" si="51"/>
        <v>0</v>
      </c>
      <c r="BB85" s="143">
        <f t="shared" ca="1" si="51"/>
        <v>0</v>
      </c>
      <c r="BC85" s="143">
        <f t="shared" ca="1" si="51"/>
        <v>0</v>
      </c>
      <c r="BD85" s="143">
        <f t="shared" ca="1" si="51"/>
        <v>0</v>
      </c>
      <c r="BE85" s="143">
        <f t="shared" ca="1" si="51"/>
        <v>0</v>
      </c>
      <c r="BF85" s="143">
        <f t="shared" ca="1" si="51"/>
        <v>0</v>
      </c>
      <c r="BG85" s="143">
        <f t="shared" ca="1" si="51"/>
        <v>0</v>
      </c>
      <c r="BH85" s="143">
        <f t="shared" ca="1" si="51"/>
        <v>0</v>
      </c>
      <c r="BI85" s="143">
        <f t="shared" ca="1" si="51"/>
        <v>0</v>
      </c>
      <c r="BJ85" s="143">
        <f t="shared" ca="1" si="51"/>
        <v>0</v>
      </c>
      <c r="BK85" s="143">
        <f t="shared" ca="1" si="51"/>
        <v>0</v>
      </c>
      <c r="BL85" s="143">
        <f t="shared" ca="1" si="51"/>
        <v>0</v>
      </c>
      <c r="BM85" s="143">
        <f t="shared" ca="1" si="51"/>
        <v>0</v>
      </c>
      <c r="BN85" s="143">
        <f t="shared" ca="1" si="51"/>
        <v>0</v>
      </c>
      <c r="BO85" s="143">
        <f t="shared" ca="1" si="51"/>
        <v>0</v>
      </c>
      <c r="BP85" s="143">
        <f t="shared" ca="1" si="51"/>
        <v>0</v>
      </c>
      <c r="BQ85" s="143">
        <f t="shared" ca="1" si="51"/>
        <v>0</v>
      </c>
      <c r="BR85" s="143">
        <f t="shared" ref="BR85:CF85" ca="1" si="52">(BR26-BR19-BR33-BR49)*BR97</f>
        <v>0</v>
      </c>
      <c r="BS85" s="143">
        <f t="shared" ca="1" si="52"/>
        <v>0</v>
      </c>
      <c r="BT85" s="143">
        <f t="shared" ca="1" si="52"/>
        <v>0</v>
      </c>
      <c r="BU85" s="143">
        <f t="shared" ca="1" si="52"/>
        <v>0</v>
      </c>
      <c r="BV85" s="143">
        <f t="shared" ca="1" si="52"/>
        <v>0</v>
      </c>
      <c r="BW85" s="143">
        <f t="shared" ca="1" si="52"/>
        <v>0</v>
      </c>
      <c r="BX85" s="143">
        <f t="shared" ca="1" si="52"/>
        <v>0</v>
      </c>
      <c r="BY85" s="143">
        <f t="shared" ca="1" si="52"/>
        <v>0</v>
      </c>
      <c r="BZ85" s="143">
        <f t="shared" ca="1" si="52"/>
        <v>0</v>
      </c>
      <c r="CA85" s="143">
        <f t="shared" ca="1" si="52"/>
        <v>0</v>
      </c>
      <c r="CB85" s="143">
        <f t="shared" ca="1" si="52"/>
        <v>0</v>
      </c>
      <c r="CC85" s="143">
        <f t="shared" ca="1" si="52"/>
        <v>0</v>
      </c>
      <c r="CD85" s="143">
        <f t="shared" ca="1" si="52"/>
        <v>0</v>
      </c>
      <c r="CE85" s="143">
        <f t="shared" ca="1" si="52"/>
        <v>0</v>
      </c>
      <c r="CF85" s="143">
        <f t="shared" ca="1" si="52"/>
        <v>0</v>
      </c>
    </row>
    <row r="86" spans="1:84" ht="15" customHeight="1">
      <c r="A86" s="48"/>
      <c r="B86" s="125" t="s">
        <v>440</v>
      </c>
      <c r="C86" s="126" t="s">
        <v>430</v>
      </c>
      <c r="D86" s="136">
        <f ca="1">D85</f>
        <v>98924.94216316969</v>
      </c>
      <c r="E86" s="143">
        <f ca="1">E85*E97</f>
        <v>0</v>
      </c>
      <c r="F86" s="143">
        <f t="shared" ref="F86:BQ86" ca="1" si="53">(E86+F85)*F97</f>
        <v>0</v>
      </c>
      <c r="G86" s="143">
        <f t="shared" ca="1" si="53"/>
        <v>19684.339033579923</v>
      </c>
      <c r="H86" s="143">
        <f t="shared" ca="1" si="53"/>
        <v>39469.327466213857</v>
      </c>
      <c r="I86" s="143">
        <f t="shared" ca="1" si="53"/>
        <v>59254.315898847795</v>
      </c>
      <c r="J86" s="143">
        <f t="shared" ca="1" si="53"/>
        <v>79039.304331481733</v>
      </c>
      <c r="K86" s="143">
        <f t="shared" ca="1" si="53"/>
        <v>98824.292764115671</v>
      </c>
      <c r="L86" s="143">
        <f t="shared" ca="1" si="53"/>
        <v>98924.94216316969</v>
      </c>
      <c r="M86" s="143">
        <f t="shared" ca="1" si="53"/>
        <v>98924.94216316969</v>
      </c>
      <c r="N86" s="143">
        <f t="shared" ca="1" si="53"/>
        <v>98924.94216316969</v>
      </c>
      <c r="O86" s="143">
        <f t="shared" ca="1" si="53"/>
        <v>98924.94216316969</v>
      </c>
      <c r="P86" s="143">
        <f t="shared" ca="1" si="53"/>
        <v>98924.94216316969</v>
      </c>
      <c r="Q86" s="143">
        <f t="shared" ca="1" si="53"/>
        <v>0</v>
      </c>
      <c r="R86" s="143">
        <f t="shared" ca="1" si="53"/>
        <v>0</v>
      </c>
      <c r="S86" s="143">
        <f t="shared" ca="1" si="53"/>
        <v>0</v>
      </c>
      <c r="T86" s="143">
        <f t="shared" ca="1" si="53"/>
        <v>0</v>
      </c>
      <c r="U86" s="143">
        <f t="shared" ca="1" si="53"/>
        <v>0</v>
      </c>
      <c r="V86" s="143">
        <f t="shared" ca="1" si="53"/>
        <v>0</v>
      </c>
      <c r="W86" s="143">
        <f t="shared" ca="1" si="53"/>
        <v>0</v>
      </c>
      <c r="X86" s="143">
        <f t="shared" ca="1" si="53"/>
        <v>0</v>
      </c>
      <c r="Y86" s="143">
        <f t="shared" ca="1" si="53"/>
        <v>0</v>
      </c>
      <c r="Z86" s="143">
        <f t="shared" ca="1" si="53"/>
        <v>0</v>
      </c>
      <c r="AA86" s="143">
        <f t="shared" ca="1" si="53"/>
        <v>0</v>
      </c>
      <c r="AB86" s="143">
        <f t="shared" ca="1" si="53"/>
        <v>0</v>
      </c>
      <c r="AC86" s="143">
        <f t="shared" ca="1" si="53"/>
        <v>0</v>
      </c>
      <c r="AD86" s="143">
        <f t="shared" ca="1" si="53"/>
        <v>0</v>
      </c>
      <c r="AE86" s="143">
        <f t="shared" ca="1" si="53"/>
        <v>0</v>
      </c>
      <c r="AF86" s="143">
        <f t="shared" ca="1" si="53"/>
        <v>0</v>
      </c>
      <c r="AG86" s="143">
        <f t="shared" ca="1" si="53"/>
        <v>0</v>
      </c>
      <c r="AH86" s="143">
        <f t="shared" ca="1" si="53"/>
        <v>0</v>
      </c>
      <c r="AI86" s="143">
        <f t="shared" ca="1" si="53"/>
        <v>0</v>
      </c>
      <c r="AJ86" s="143">
        <f t="shared" ca="1" si="53"/>
        <v>0</v>
      </c>
      <c r="AK86" s="143">
        <f t="shared" ca="1" si="53"/>
        <v>0</v>
      </c>
      <c r="AL86" s="143">
        <f t="shared" ca="1" si="53"/>
        <v>0</v>
      </c>
      <c r="AM86" s="143">
        <f t="shared" ca="1" si="53"/>
        <v>0</v>
      </c>
      <c r="AN86" s="143">
        <f t="shared" ca="1" si="53"/>
        <v>0</v>
      </c>
      <c r="AO86" s="143">
        <f t="shared" ca="1" si="53"/>
        <v>0</v>
      </c>
      <c r="AP86" s="143">
        <f t="shared" ca="1" si="53"/>
        <v>0</v>
      </c>
      <c r="AQ86" s="143">
        <f t="shared" ca="1" si="53"/>
        <v>0</v>
      </c>
      <c r="AR86" s="143">
        <f t="shared" ca="1" si="53"/>
        <v>0</v>
      </c>
      <c r="AS86" s="143">
        <f t="shared" ca="1" si="53"/>
        <v>0</v>
      </c>
      <c r="AT86" s="143">
        <f t="shared" ca="1" si="53"/>
        <v>0</v>
      </c>
      <c r="AU86" s="143">
        <f t="shared" ca="1" si="53"/>
        <v>0</v>
      </c>
      <c r="AV86" s="143">
        <f t="shared" ca="1" si="53"/>
        <v>0</v>
      </c>
      <c r="AW86" s="143">
        <f t="shared" ca="1" si="53"/>
        <v>0</v>
      </c>
      <c r="AX86" s="143">
        <f t="shared" ca="1" si="53"/>
        <v>0</v>
      </c>
      <c r="AY86" s="143">
        <f t="shared" ca="1" si="53"/>
        <v>0</v>
      </c>
      <c r="AZ86" s="143">
        <f t="shared" ca="1" si="53"/>
        <v>0</v>
      </c>
      <c r="BA86" s="143">
        <f t="shared" ca="1" si="53"/>
        <v>0</v>
      </c>
      <c r="BB86" s="143">
        <f t="shared" ca="1" si="53"/>
        <v>0</v>
      </c>
      <c r="BC86" s="143">
        <f t="shared" ca="1" si="53"/>
        <v>0</v>
      </c>
      <c r="BD86" s="143">
        <f t="shared" ca="1" si="53"/>
        <v>0</v>
      </c>
      <c r="BE86" s="143">
        <f t="shared" ca="1" si="53"/>
        <v>0</v>
      </c>
      <c r="BF86" s="143">
        <f t="shared" ca="1" si="53"/>
        <v>0</v>
      </c>
      <c r="BG86" s="143">
        <f t="shared" ca="1" si="53"/>
        <v>0</v>
      </c>
      <c r="BH86" s="143">
        <f t="shared" ca="1" si="53"/>
        <v>0</v>
      </c>
      <c r="BI86" s="143">
        <f t="shared" ca="1" si="53"/>
        <v>0</v>
      </c>
      <c r="BJ86" s="143">
        <f t="shared" ca="1" si="53"/>
        <v>0</v>
      </c>
      <c r="BK86" s="143">
        <f t="shared" ca="1" si="53"/>
        <v>0</v>
      </c>
      <c r="BL86" s="143">
        <f t="shared" ca="1" si="53"/>
        <v>0</v>
      </c>
      <c r="BM86" s="143">
        <f t="shared" ca="1" si="53"/>
        <v>0</v>
      </c>
      <c r="BN86" s="143">
        <f t="shared" ca="1" si="53"/>
        <v>0</v>
      </c>
      <c r="BO86" s="143">
        <f t="shared" ca="1" si="53"/>
        <v>0</v>
      </c>
      <c r="BP86" s="143">
        <f t="shared" ca="1" si="53"/>
        <v>0</v>
      </c>
      <c r="BQ86" s="143">
        <f t="shared" ca="1" si="53"/>
        <v>0</v>
      </c>
      <c r="BR86" s="143">
        <f t="shared" ref="BR86:CF86" ca="1" si="54">(BQ86+BR85)*BR97</f>
        <v>0</v>
      </c>
      <c r="BS86" s="143">
        <f t="shared" ca="1" si="54"/>
        <v>0</v>
      </c>
      <c r="BT86" s="143">
        <f t="shared" ca="1" si="54"/>
        <v>0</v>
      </c>
      <c r="BU86" s="143">
        <f t="shared" ca="1" si="54"/>
        <v>0</v>
      </c>
      <c r="BV86" s="143">
        <f t="shared" ca="1" si="54"/>
        <v>0</v>
      </c>
      <c r="BW86" s="143">
        <f t="shared" ca="1" si="54"/>
        <v>0</v>
      </c>
      <c r="BX86" s="143">
        <f t="shared" ca="1" si="54"/>
        <v>0</v>
      </c>
      <c r="BY86" s="143">
        <f t="shared" ca="1" si="54"/>
        <v>0</v>
      </c>
      <c r="BZ86" s="143">
        <f t="shared" ca="1" si="54"/>
        <v>0</v>
      </c>
      <c r="CA86" s="143">
        <f t="shared" ca="1" si="54"/>
        <v>0</v>
      </c>
      <c r="CB86" s="143">
        <f t="shared" ca="1" si="54"/>
        <v>0</v>
      </c>
      <c r="CC86" s="143">
        <f t="shared" ca="1" si="54"/>
        <v>0</v>
      </c>
      <c r="CD86" s="143">
        <f t="shared" ca="1" si="54"/>
        <v>0</v>
      </c>
      <c r="CE86" s="143">
        <f t="shared" ca="1" si="54"/>
        <v>0</v>
      </c>
      <c r="CF86" s="143">
        <f t="shared" ca="1" si="54"/>
        <v>0</v>
      </c>
    </row>
    <row r="87" spans="1:84" ht="15" customHeight="1">
      <c r="A87" s="48"/>
      <c r="B87" s="125" t="s">
        <v>441</v>
      </c>
      <c r="C87" s="126" t="s">
        <v>430</v>
      </c>
      <c r="D87" s="136">
        <f ca="1">SUM(E87:CF87)</f>
        <v>4739.2374271903627</v>
      </c>
      <c r="E87" s="143">
        <f t="shared" ref="E87:BP87" ca="1" si="55">(E31+E32-E85*E99*(E85&lt;0))*E52*E97</f>
        <v>0</v>
      </c>
      <c r="F87" s="143">
        <f t="shared" ca="1" si="55"/>
        <v>4739.2374271903627</v>
      </c>
      <c r="G87" s="143">
        <f t="shared" ca="1" si="55"/>
        <v>0</v>
      </c>
      <c r="H87" s="143">
        <f t="shared" ca="1" si="55"/>
        <v>0</v>
      </c>
      <c r="I87" s="143">
        <f t="shared" ca="1" si="55"/>
        <v>0</v>
      </c>
      <c r="J87" s="143">
        <f t="shared" ca="1" si="55"/>
        <v>0</v>
      </c>
      <c r="K87" s="143">
        <f t="shared" ca="1" si="55"/>
        <v>0</v>
      </c>
      <c r="L87" s="143">
        <f t="shared" ca="1" si="55"/>
        <v>0</v>
      </c>
      <c r="M87" s="143">
        <f t="shared" ca="1" si="55"/>
        <v>0</v>
      </c>
      <c r="N87" s="143">
        <f t="shared" ca="1" si="55"/>
        <v>0</v>
      </c>
      <c r="O87" s="143">
        <f t="shared" ca="1" si="55"/>
        <v>0</v>
      </c>
      <c r="P87" s="143">
        <f t="shared" ca="1" si="55"/>
        <v>0</v>
      </c>
      <c r="Q87" s="143">
        <f t="shared" ca="1" si="55"/>
        <v>0</v>
      </c>
      <c r="R87" s="143">
        <f t="shared" ca="1" si="55"/>
        <v>0</v>
      </c>
      <c r="S87" s="143">
        <f t="shared" ca="1" si="55"/>
        <v>0</v>
      </c>
      <c r="T87" s="143">
        <f t="shared" ca="1" si="55"/>
        <v>0</v>
      </c>
      <c r="U87" s="143">
        <f t="shared" ca="1" si="55"/>
        <v>0</v>
      </c>
      <c r="V87" s="143">
        <f t="shared" ca="1" si="55"/>
        <v>0</v>
      </c>
      <c r="W87" s="143">
        <f t="shared" ca="1" si="55"/>
        <v>0</v>
      </c>
      <c r="X87" s="143">
        <f t="shared" ca="1" si="55"/>
        <v>0</v>
      </c>
      <c r="Y87" s="143">
        <f t="shared" ca="1" si="55"/>
        <v>0</v>
      </c>
      <c r="Z87" s="143">
        <f t="shared" ca="1" si="55"/>
        <v>0</v>
      </c>
      <c r="AA87" s="143">
        <f t="shared" ca="1" si="55"/>
        <v>0</v>
      </c>
      <c r="AB87" s="143">
        <f t="shared" ca="1" si="55"/>
        <v>0</v>
      </c>
      <c r="AC87" s="143">
        <f t="shared" ca="1" si="55"/>
        <v>0</v>
      </c>
      <c r="AD87" s="143">
        <f t="shared" ca="1" si="55"/>
        <v>0</v>
      </c>
      <c r="AE87" s="143">
        <f t="shared" ca="1" si="55"/>
        <v>0</v>
      </c>
      <c r="AF87" s="143">
        <f t="shared" ca="1" si="55"/>
        <v>0</v>
      </c>
      <c r="AG87" s="143">
        <f t="shared" ca="1" si="55"/>
        <v>0</v>
      </c>
      <c r="AH87" s="143">
        <f t="shared" ca="1" si="55"/>
        <v>0</v>
      </c>
      <c r="AI87" s="143">
        <f t="shared" ca="1" si="55"/>
        <v>0</v>
      </c>
      <c r="AJ87" s="143">
        <f t="shared" ca="1" si="55"/>
        <v>0</v>
      </c>
      <c r="AK87" s="143">
        <f t="shared" ca="1" si="55"/>
        <v>0</v>
      </c>
      <c r="AL87" s="143">
        <f t="shared" ca="1" si="55"/>
        <v>0</v>
      </c>
      <c r="AM87" s="143">
        <f t="shared" ca="1" si="55"/>
        <v>0</v>
      </c>
      <c r="AN87" s="143">
        <f t="shared" ca="1" si="55"/>
        <v>0</v>
      </c>
      <c r="AO87" s="143">
        <f t="shared" ca="1" si="55"/>
        <v>0</v>
      </c>
      <c r="AP87" s="143">
        <f t="shared" ca="1" si="55"/>
        <v>0</v>
      </c>
      <c r="AQ87" s="143">
        <f t="shared" ca="1" si="55"/>
        <v>0</v>
      </c>
      <c r="AR87" s="143">
        <f t="shared" ca="1" si="55"/>
        <v>0</v>
      </c>
      <c r="AS87" s="143">
        <f t="shared" ca="1" si="55"/>
        <v>0</v>
      </c>
      <c r="AT87" s="143">
        <f t="shared" ca="1" si="55"/>
        <v>0</v>
      </c>
      <c r="AU87" s="143">
        <f t="shared" ca="1" si="55"/>
        <v>0</v>
      </c>
      <c r="AV87" s="143">
        <f t="shared" ca="1" si="55"/>
        <v>0</v>
      </c>
      <c r="AW87" s="143">
        <f t="shared" ca="1" si="55"/>
        <v>0</v>
      </c>
      <c r="AX87" s="143">
        <f t="shared" ca="1" si="55"/>
        <v>0</v>
      </c>
      <c r="AY87" s="143">
        <f t="shared" ca="1" si="55"/>
        <v>0</v>
      </c>
      <c r="AZ87" s="143">
        <f t="shared" ca="1" si="55"/>
        <v>0</v>
      </c>
      <c r="BA87" s="143">
        <f t="shared" ca="1" si="55"/>
        <v>0</v>
      </c>
      <c r="BB87" s="143">
        <f t="shared" ca="1" si="55"/>
        <v>0</v>
      </c>
      <c r="BC87" s="143">
        <f t="shared" ca="1" si="55"/>
        <v>0</v>
      </c>
      <c r="BD87" s="143">
        <f t="shared" ca="1" si="55"/>
        <v>0</v>
      </c>
      <c r="BE87" s="143">
        <f t="shared" ca="1" si="55"/>
        <v>0</v>
      </c>
      <c r="BF87" s="143">
        <f t="shared" ca="1" si="55"/>
        <v>0</v>
      </c>
      <c r="BG87" s="143">
        <f t="shared" ca="1" si="55"/>
        <v>0</v>
      </c>
      <c r="BH87" s="143">
        <f t="shared" ca="1" si="55"/>
        <v>0</v>
      </c>
      <c r="BI87" s="143">
        <f t="shared" ca="1" si="55"/>
        <v>0</v>
      </c>
      <c r="BJ87" s="143">
        <f t="shared" ca="1" si="55"/>
        <v>0</v>
      </c>
      <c r="BK87" s="143">
        <f t="shared" ca="1" si="55"/>
        <v>0</v>
      </c>
      <c r="BL87" s="143">
        <f t="shared" ca="1" si="55"/>
        <v>0</v>
      </c>
      <c r="BM87" s="143">
        <f t="shared" ca="1" si="55"/>
        <v>0</v>
      </c>
      <c r="BN87" s="143">
        <f t="shared" ca="1" si="55"/>
        <v>0</v>
      </c>
      <c r="BO87" s="143">
        <f t="shared" ca="1" si="55"/>
        <v>0</v>
      </c>
      <c r="BP87" s="143">
        <f t="shared" ca="1" si="55"/>
        <v>0</v>
      </c>
      <c r="BQ87" s="143">
        <f t="shared" ref="BQ87:CF87" ca="1" si="56">(BQ31+BQ32-BQ85*BQ99*(BQ85&lt;0))*BQ52*BQ97</f>
        <v>0</v>
      </c>
      <c r="BR87" s="143">
        <f t="shared" ca="1" si="56"/>
        <v>0</v>
      </c>
      <c r="BS87" s="143">
        <f t="shared" ca="1" si="56"/>
        <v>0</v>
      </c>
      <c r="BT87" s="143">
        <f t="shared" ca="1" si="56"/>
        <v>0</v>
      </c>
      <c r="BU87" s="143">
        <f t="shared" ca="1" si="56"/>
        <v>0</v>
      </c>
      <c r="BV87" s="143">
        <f t="shared" ca="1" si="56"/>
        <v>0</v>
      </c>
      <c r="BW87" s="143">
        <f t="shared" ca="1" si="56"/>
        <v>0</v>
      </c>
      <c r="BX87" s="143">
        <f t="shared" ca="1" si="56"/>
        <v>0</v>
      </c>
      <c r="BY87" s="143">
        <f t="shared" ca="1" si="56"/>
        <v>0</v>
      </c>
      <c r="BZ87" s="143">
        <f t="shared" ca="1" si="56"/>
        <v>0</v>
      </c>
      <c r="CA87" s="143">
        <f t="shared" ca="1" si="56"/>
        <v>0</v>
      </c>
      <c r="CB87" s="143">
        <f t="shared" ca="1" si="56"/>
        <v>0</v>
      </c>
      <c r="CC87" s="143">
        <f t="shared" ca="1" si="56"/>
        <v>0</v>
      </c>
      <c r="CD87" s="143">
        <f t="shared" ca="1" si="56"/>
        <v>0</v>
      </c>
      <c r="CE87" s="143">
        <f t="shared" ca="1" si="56"/>
        <v>0</v>
      </c>
      <c r="CF87" s="143">
        <f t="shared" ca="1" si="56"/>
        <v>0</v>
      </c>
    </row>
    <row r="88" spans="1:84" ht="15" customHeight="1">
      <c r="A88" s="48"/>
      <c r="B88" s="125" t="s">
        <v>442</v>
      </c>
      <c r="C88" s="126" t="s">
        <v>430</v>
      </c>
      <c r="D88" s="136">
        <f ca="1">SUM(E88:CF88)</f>
        <v>58837.17479021458</v>
      </c>
      <c r="E88" s="143">
        <f t="shared" ref="E88:BP88" ca="1" si="57">E84*E52</f>
        <v>0</v>
      </c>
      <c r="F88" s="143">
        <f t="shared" ca="1" si="57"/>
        <v>-4739.2374271903627</v>
      </c>
      <c r="G88" s="143">
        <f t="shared" ca="1" si="57"/>
        <v>16171.993551942689</v>
      </c>
      <c r="H88" s="143">
        <f t="shared" ca="1" si="57"/>
        <v>14258.494497008985</v>
      </c>
      <c r="I88" s="143">
        <f t="shared" ca="1" si="57"/>
        <v>12507.451313165775</v>
      </c>
      <c r="J88" s="143">
        <f t="shared" ca="1" si="57"/>
        <v>10971.448520320855</v>
      </c>
      <c r="K88" s="143">
        <f t="shared" ca="1" si="57"/>
        <v>9624.0776494042602</v>
      </c>
      <c r="L88" s="143">
        <f t="shared" ca="1" si="57"/>
        <v>42.94668556238048</v>
      </c>
      <c r="M88" s="143">
        <f t="shared" ca="1" si="57"/>
        <v>0</v>
      </c>
      <c r="N88" s="143">
        <f t="shared" ca="1" si="57"/>
        <v>0</v>
      </c>
      <c r="O88" s="143">
        <f t="shared" ca="1" si="57"/>
        <v>0</v>
      </c>
      <c r="P88" s="143">
        <f t="shared" ca="1" si="57"/>
        <v>0</v>
      </c>
      <c r="Q88" s="143">
        <f t="shared" ca="1" si="57"/>
        <v>0</v>
      </c>
      <c r="R88" s="143">
        <f t="shared" ca="1" si="57"/>
        <v>0</v>
      </c>
      <c r="S88" s="143">
        <f t="shared" ca="1" si="57"/>
        <v>0</v>
      </c>
      <c r="T88" s="143">
        <f t="shared" ca="1" si="57"/>
        <v>0</v>
      </c>
      <c r="U88" s="143">
        <f t="shared" ca="1" si="57"/>
        <v>0</v>
      </c>
      <c r="V88" s="143">
        <f t="shared" ca="1" si="57"/>
        <v>0</v>
      </c>
      <c r="W88" s="143">
        <f t="shared" ca="1" si="57"/>
        <v>0</v>
      </c>
      <c r="X88" s="143">
        <f t="shared" ca="1" si="57"/>
        <v>0</v>
      </c>
      <c r="Y88" s="143">
        <f t="shared" ca="1" si="57"/>
        <v>0</v>
      </c>
      <c r="Z88" s="143">
        <f t="shared" ca="1" si="57"/>
        <v>0</v>
      </c>
      <c r="AA88" s="143">
        <f t="shared" ca="1" si="57"/>
        <v>0</v>
      </c>
      <c r="AB88" s="143">
        <f t="shared" ca="1" si="57"/>
        <v>0</v>
      </c>
      <c r="AC88" s="143">
        <f t="shared" ca="1" si="57"/>
        <v>0</v>
      </c>
      <c r="AD88" s="143">
        <f t="shared" ca="1" si="57"/>
        <v>0</v>
      </c>
      <c r="AE88" s="143">
        <f t="shared" ca="1" si="57"/>
        <v>0</v>
      </c>
      <c r="AF88" s="143">
        <f t="shared" ca="1" si="57"/>
        <v>0</v>
      </c>
      <c r="AG88" s="143">
        <f t="shared" ca="1" si="57"/>
        <v>0</v>
      </c>
      <c r="AH88" s="143">
        <f t="shared" ca="1" si="57"/>
        <v>0</v>
      </c>
      <c r="AI88" s="143">
        <f t="shared" ca="1" si="57"/>
        <v>0</v>
      </c>
      <c r="AJ88" s="143">
        <f t="shared" ca="1" si="57"/>
        <v>0</v>
      </c>
      <c r="AK88" s="143">
        <f t="shared" ca="1" si="57"/>
        <v>0</v>
      </c>
      <c r="AL88" s="143">
        <f t="shared" ca="1" si="57"/>
        <v>0</v>
      </c>
      <c r="AM88" s="143">
        <f t="shared" ca="1" si="57"/>
        <v>0</v>
      </c>
      <c r="AN88" s="143">
        <f t="shared" ca="1" si="57"/>
        <v>0</v>
      </c>
      <c r="AO88" s="143">
        <f t="shared" ca="1" si="57"/>
        <v>0</v>
      </c>
      <c r="AP88" s="143">
        <f t="shared" ca="1" si="57"/>
        <v>0</v>
      </c>
      <c r="AQ88" s="143">
        <f t="shared" ca="1" si="57"/>
        <v>0</v>
      </c>
      <c r="AR88" s="143">
        <f t="shared" ca="1" si="57"/>
        <v>0</v>
      </c>
      <c r="AS88" s="143">
        <f t="shared" ca="1" si="57"/>
        <v>0</v>
      </c>
      <c r="AT88" s="143">
        <f t="shared" ca="1" si="57"/>
        <v>0</v>
      </c>
      <c r="AU88" s="143">
        <f t="shared" ca="1" si="57"/>
        <v>0</v>
      </c>
      <c r="AV88" s="143">
        <f t="shared" ca="1" si="57"/>
        <v>0</v>
      </c>
      <c r="AW88" s="143">
        <f t="shared" ca="1" si="57"/>
        <v>0</v>
      </c>
      <c r="AX88" s="143">
        <f t="shared" ca="1" si="57"/>
        <v>0</v>
      </c>
      <c r="AY88" s="143">
        <f t="shared" ca="1" si="57"/>
        <v>0</v>
      </c>
      <c r="AZ88" s="143">
        <f t="shared" ca="1" si="57"/>
        <v>0</v>
      </c>
      <c r="BA88" s="143">
        <f t="shared" ca="1" si="57"/>
        <v>0</v>
      </c>
      <c r="BB88" s="143">
        <f t="shared" ca="1" si="57"/>
        <v>0</v>
      </c>
      <c r="BC88" s="143">
        <f t="shared" ca="1" si="57"/>
        <v>0</v>
      </c>
      <c r="BD88" s="143">
        <f t="shared" ca="1" si="57"/>
        <v>0</v>
      </c>
      <c r="BE88" s="143">
        <f t="shared" ca="1" si="57"/>
        <v>0</v>
      </c>
      <c r="BF88" s="143">
        <f t="shared" ca="1" si="57"/>
        <v>0</v>
      </c>
      <c r="BG88" s="143">
        <f t="shared" ca="1" si="57"/>
        <v>0</v>
      </c>
      <c r="BH88" s="143">
        <f t="shared" ca="1" si="57"/>
        <v>0</v>
      </c>
      <c r="BI88" s="143">
        <f t="shared" ca="1" si="57"/>
        <v>0</v>
      </c>
      <c r="BJ88" s="143">
        <f t="shared" ca="1" si="57"/>
        <v>0</v>
      </c>
      <c r="BK88" s="143">
        <f t="shared" ca="1" si="57"/>
        <v>0</v>
      </c>
      <c r="BL88" s="143">
        <f t="shared" ca="1" si="57"/>
        <v>0</v>
      </c>
      <c r="BM88" s="143">
        <f t="shared" ca="1" si="57"/>
        <v>0</v>
      </c>
      <c r="BN88" s="143">
        <f t="shared" ca="1" si="57"/>
        <v>0</v>
      </c>
      <c r="BO88" s="143">
        <f t="shared" ca="1" si="57"/>
        <v>0</v>
      </c>
      <c r="BP88" s="143">
        <f t="shared" ca="1" si="57"/>
        <v>0</v>
      </c>
      <c r="BQ88" s="143">
        <f t="shared" ref="BQ88:CF88" ca="1" si="58">BQ84*BQ52</f>
        <v>0</v>
      </c>
      <c r="BR88" s="143">
        <f t="shared" ca="1" si="58"/>
        <v>0</v>
      </c>
      <c r="BS88" s="143">
        <f t="shared" ca="1" si="58"/>
        <v>0</v>
      </c>
      <c r="BT88" s="143">
        <f t="shared" ca="1" si="58"/>
        <v>0</v>
      </c>
      <c r="BU88" s="143">
        <f t="shared" ca="1" si="58"/>
        <v>0</v>
      </c>
      <c r="BV88" s="143">
        <f t="shared" ca="1" si="58"/>
        <v>0</v>
      </c>
      <c r="BW88" s="143">
        <f t="shared" ca="1" si="58"/>
        <v>0</v>
      </c>
      <c r="BX88" s="143">
        <f t="shared" ca="1" si="58"/>
        <v>0</v>
      </c>
      <c r="BY88" s="143">
        <f t="shared" ca="1" si="58"/>
        <v>0</v>
      </c>
      <c r="BZ88" s="143">
        <f t="shared" ca="1" si="58"/>
        <v>0</v>
      </c>
      <c r="CA88" s="143">
        <f t="shared" ca="1" si="58"/>
        <v>0</v>
      </c>
      <c r="CB88" s="143">
        <f t="shared" ca="1" si="58"/>
        <v>0</v>
      </c>
      <c r="CC88" s="143">
        <f t="shared" ca="1" si="58"/>
        <v>0</v>
      </c>
      <c r="CD88" s="143">
        <f t="shared" ca="1" si="58"/>
        <v>0</v>
      </c>
      <c r="CE88" s="143">
        <f t="shared" ca="1" si="58"/>
        <v>0</v>
      </c>
      <c r="CF88" s="143">
        <f t="shared" ca="1" si="58"/>
        <v>0</v>
      </c>
    </row>
    <row r="89" spans="1:84" ht="15" customHeight="1">
      <c r="A89" s="48"/>
      <c r="B89" s="125" t="s">
        <v>443</v>
      </c>
      <c r="C89" s="126" t="s">
        <v>430</v>
      </c>
      <c r="D89" s="136">
        <f ca="1">D84</f>
        <v>93864.821276662988</v>
      </c>
      <c r="E89" s="143">
        <f ca="1">E84*E97</f>
        <v>0</v>
      </c>
      <c r="F89" s="143">
        <f t="shared" ref="F89:BQ89" ca="1" si="59">(E89+F84)*F97</f>
        <v>-5060.1208865067047</v>
      </c>
      <c r="G89" s="143">
        <f t="shared" ca="1" si="59"/>
        <v>14624.218147073218</v>
      </c>
      <c r="H89" s="143">
        <f t="shared" ca="1" si="59"/>
        <v>34409.206579707155</v>
      </c>
      <c r="I89" s="143">
        <f t="shared" ca="1" si="59"/>
        <v>54194.195012341093</v>
      </c>
      <c r="J89" s="143">
        <f t="shared" ca="1" si="59"/>
        <v>73979.183444975031</v>
      </c>
      <c r="K89" s="143">
        <f t="shared" ca="1" si="59"/>
        <v>93764.171877608969</v>
      </c>
      <c r="L89" s="143">
        <f t="shared" ca="1" si="59"/>
        <v>93864.821276662988</v>
      </c>
      <c r="M89" s="143">
        <f t="shared" ca="1" si="59"/>
        <v>93864.821276662988</v>
      </c>
      <c r="N89" s="143">
        <f t="shared" ca="1" si="59"/>
        <v>93864.821276662988</v>
      </c>
      <c r="O89" s="143">
        <f t="shared" ca="1" si="59"/>
        <v>93864.821276662988</v>
      </c>
      <c r="P89" s="143">
        <f t="shared" ca="1" si="59"/>
        <v>93864.821276662988</v>
      </c>
      <c r="Q89" s="143">
        <f t="shared" ca="1" si="59"/>
        <v>0</v>
      </c>
      <c r="R89" s="143">
        <f t="shared" ca="1" si="59"/>
        <v>0</v>
      </c>
      <c r="S89" s="143">
        <f t="shared" ca="1" si="59"/>
        <v>0</v>
      </c>
      <c r="T89" s="143">
        <f t="shared" ca="1" si="59"/>
        <v>0</v>
      </c>
      <c r="U89" s="143">
        <f t="shared" ca="1" si="59"/>
        <v>0</v>
      </c>
      <c r="V89" s="143">
        <f t="shared" ca="1" si="59"/>
        <v>0</v>
      </c>
      <c r="W89" s="143">
        <f t="shared" ca="1" si="59"/>
        <v>0</v>
      </c>
      <c r="X89" s="143">
        <f t="shared" ca="1" si="59"/>
        <v>0</v>
      </c>
      <c r="Y89" s="143">
        <f t="shared" ca="1" si="59"/>
        <v>0</v>
      </c>
      <c r="Z89" s="143">
        <f t="shared" ca="1" si="59"/>
        <v>0</v>
      </c>
      <c r="AA89" s="143">
        <f t="shared" ca="1" si="59"/>
        <v>0</v>
      </c>
      <c r="AB89" s="143">
        <f t="shared" ca="1" si="59"/>
        <v>0</v>
      </c>
      <c r="AC89" s="143">
        <f t="shared" ca="1" si="59"/>
        <v>0</v>
      </c>
      <c r="AD89" s="143">
        <f t="shared" ca="1" si="59"/>
        <v>0</v>
      </c>
      <c r="AE89" s="143">
        <f t="shared" ca="1" si="59"/>
        <v>0</v>
      </c>
      <c r="AF89" s="143">
        <f t="shared" ca="1" si="59"/>
        <v>0</v>
      </c>
      <c r="AG89" s="143">
        <f t="shared" ca="1" si="59"/>
        <v>0</v>
      </c>
      <c r="AH89" s="143">
        <f t="shared" ca="1" si="59"/>
        <v>0</v>
      </c>
      <c r="AI89" s="143">
        <f t="shared" ca="1" si="59"/>
        <v>0</v>
      </c>
      <c r="AJ89" s="143">
        <f t="shared" ca="1" si="59"/>
        <v>0</v>
      </c>
      <c r="AK89" s="143">
        <f t="shared" ca="1" si="59"/>
        <v>0</v>
      </c>
      <c r="AL89" s="143">
        <f t="shared" ca="1" si="59"/>
        <v>0</v>
      </c>
      <c r="AM89" s="143">
        <f t="shared" ca="1" si="59"/>
        <v>0</v>
      </c>
      <c r="AN89" s="143">
        <f t="shared" ca="1" si="59"/>
        <v>0</v>
      </c>
      <c r="AO89" s="143">
        <f t="shared" ca="1" si="59"/>
        <v>0</v>
      </c>
      <c r="AP89" s="143">
        <f t="shared" ca="1" si="59"/>
        <v>0</v>
      </c>
      <c r="AQ89" s="143">
        <f t="shared" ca="1" si="59"/>
        <v>0</v>
      </c>
      <c r="AR89" s="143">
        <f t="shared" ca="1" si="59"/>
        <v>0</v>
      </c>
      <c r="AS89" s="143">
        <f t="shared" ca="1" si="59"/>
        <v>0</v>
      </c>
      <c r="AT89" s="143">
        <f t="shared" ca="1" si="59"/>
        <v>0</v>
      </c>
      <c r="AU89" s="143">
        <f t="shared" ca="1" si="59"/>
        <v>0</v>
      </c>
      <c r="AV89" s="143">
        <f t="shared" ca="1" si="59"/>
        <v>0</v>
      </c>
      <c r="AW89" s="143">
        <f t="shared" ca="1" si="59"/>
        <v>0</v>
      </c>
      <c r="AX89" s="143">
        <f t="shared" ca="1" si="59"/>
        <v>0</v>
      </c>
      <c r="AY89" s="143">
        <f t="shared" ca="1" si="59"/>
        <v>0</v>
      </c>
      <c r="AZ89" s="143">
        <f t="shared" ca="1" si="59"/>
        <v>0</v>
      </c>
      <c r="BA89" s="143">
        <f t="shared" ca="1" si="59"/>
        <v>0</v>
      </c>
      <c r="BB89" s="143">
        <f t="shared" ca="1" si="59"/>
        <v>0</v>
      </c>
      <c r="BC89" s="143">
        <f t="shared" ca="1" si="59"/>
        <v>0</v>
      </c>
      <c r="BD89" s="143">
        <f t="shared" ca="1" si="59"/>
        <v>0</v>
      </c>
      <c r="BE89" s="143">
        <f t="shared" ca="1" si="59"/>
        <v>0</v>
      </c>
      <c r="BF89" s="143">
        <f t="shared" ca="1" si="59"/>
        <v>0</v>
      </c>
      <c r="BG89" s="143">
        <f t="shared" ca="1" si="59"/>
        <v>0</v>
      </c>
      <c r="BH89" s="143">
        <f t="shared" ca="1" si="59"/>
        <v>0</v>
      </c>
      <c r="BI89" s="143">
        <f t="shared" ca="1" si="59"/>
        <v>0</v>
      </c>
      <c r="BJ89" s="143">
        <f t="shared" ca="1" si="59"/>
        <v>0</v>
      </c>
      <c r="BK89" s="143">
        <f t="shared" ca="1" si="59"/>
        <v>0</v>
      </c>
      <c r="BL89" s="143">
        <f t="shared" ca="1" si="59"/>
        <v>0</v>
      </c>
      <c r="BM89" s="143">
        <f t="shared" ca="1" si="59"/>
        <v>0</v>
      </c>
      <c r="BN89" s="143">
        <f t="shared" ca="1" si="59"/>
        <v>0</v>
      </c>
      <c r="BO89" s="143">
        <f t="shared" ca="1" si="59"/>
        <v>0</v>
      </c>
      <c r="BP89" s="143">
        <f t="shared" ca="1" si="59"/>
        <v>0</v>
      </c>
      <c r="BQ89" s="143">
        <f t="shared" ca="1" si="59"/>
        <v>0</v>
      </c>
      <c r="BR89" s="143">
        <f t="shared" ref="BR89:CF89" ca="1" si="60">(BQ89+BR84)*BR97</f>
        <v>0</v>
      </c>
      <c r="BS89" s="143">
        <f t="shared" ca="1" si="60"/>
        <v>0</v>
      </c>
      <c r="BT89" s="143">
        <f t="shared" ca="1" si="60"/>
        <v>0</v>
      </c>
      <c r="BU89" s="143">
        <f t="shared" ca="1" si="60"/>
        <v>0</v>
      </c>
      <c r="BV89" s="143">
        <f t="shared" ca="1" si="60"/>
        <v>0</v>
      </c>
      <c r="BW89" s="143">
        <f t="shared" ca="1" si="60"/>
        <v>0</v>
      </c>
      <c r="BX89" s="143">
        <f t="shared" ca="1" si="60"/>
        <v>0</v>
      </c>
      <c r="BY89" s="143">
        <f t="shared" ca="1" si="60"/>
        <v>0</v>
      </c>
      <c r="BZ89" s="143">
        <f t="shared" ca="1" si="60"/>
        <v>0</v>
      </c>
      <c r="CA89" s="143">
        <f t="shared" ca="1" si="60"/>
        <v>0</v>
      </c>
      <c r="CB89" s="143">
        <f t="shared" ca="1" si="60"/>
        <v>0</v>
      </c>
      <c r="CC89" s="143">
        <f t="shared" ca="1" si="60"/>
        <v>0</v>
      </c>
      <c r="CD89" s="143">
        <f t="shared" ca="1" si="60"/>
        <v>0</v>
      </c>
      <c r="CE89" s="143">
        <f t="shared" ca="1" si="60"/>
        <v>0</v>
      </c>
      <c r="CF89" s="143">
        <f t="shared" ca="1" si="60"/>
        <v>0</v>
      </c>
    </row>
    <row r="90" spans="1:84" ht="15" customHeight="1">
      <c r="A90" s="48"/>
      <c r="B90" s="125" t="s">
        <v>696</v>
      </c>
      <c r="C90" s="126" t="s">
        <v>178</v>
      </c>
      <c r="D90" s="131">
        <f ca="1">SUM(E90:CF90)</f>
        <v>1.2570632865992879</v>
      </c>
      <c r="E90" s="150">
        <f ca="1">IF(E89&lt;0,1,0)</f>
        <v>0</v>
      </c>
      <c r="F90" s="150">
        <f t="shared" ref="F90:BQ90" ca="1" si="61">IF(F89&lt;0,1,IF(E90&lt;1,0,ABS(E89)/(ABS(E89)+F89)))*F$97</f>
        <v>1</v>
      </c>
      <c r="G90" s="150">
        <f t="shared" ca="1" si="61"/>
        <v>0.25706328659928784</v>
      </c>
      <c r="H90" s="150">
        <f t="shared" ca="1" si="61"/>
        <v>0</v>
      </c>
      <c r="I90" s="150">
        <f t="shared" ca="1" si="61"/>
        <v>0</v>
      </c>
      <c r="J90" s="150">
        <f t="shared" ca="1" si="61"/>
        <v>0</v>
      </c>
      <c r="K90" s="150">
        <f t="shared" ca="1" si="61"/>
        <v>0</v>
      </c>
      <c r="L90" s="150">
        <f t="shared" ca="1" si="61"/>
        <v>0</v>
      </c>
      <c r="M90" s="150">
        <f t="shared" ca="1" si="61"/>
        <v>0</v>
      </c>
      <c r="N90" s="150">
        <f t="shared" ca="1" si="61"/>
        <v>0</v>
      </c>
      <c r="O90" s="150">
        <f t="shared" ca="1" si="61"/>
        <v>0</v>
      </c>
      <c r="P90" s="150">
        <f t="shared" ca="1" si="61"/>
        <v>0</v>
      </c>
      <c r="Q90" s="150">
        <f t="shared" ca="1" si="61"/>
        <v>0</v>
      </c>
      <c r="R90" s="150">
        <f t="shared" ca="1" si="61"/>
        <v>0</v>
      </c>
      <c r="S90" s="150">
        <f t="shared" ca="1" si="61"/>
        <v>0</v>
      </c>
      <c r="T90" s="150">
        <f t="shared" ca="1" si="61"/>
        <v>0</v>
      </c>
      <c r="U90" s="150">
        <f t="shared" ca="1" si="61"/>
        <v>0</v>
      </c>
      <c r="V90" s="150">
        <f t="shared" ca="1" si="61"/>
        <v>0</v>
      </c>
      <c r="W90" s="150">
        <f t="shared" ca="1" si="61"/>
        <v>0</v>
      </c>
      <c r="X90" s="150">
        <f t="shared" ca="1" si="61"/>
        <v>0</v>
      </c>
      <c r="Y90" s="150">
        <f t="shared" ca="1" si="61"/>
        <v>0</v>
      </c>
      <c r="Z90" s="150">
        <f t="shared" ca="1" si="61"/>
        <v>0</v>
      </c>
      <c r="AA90" s="150">
        <f t="shared" ca="1" si="61"/>
        <v>0</v>
      </c>
      <c r="AB90" s="150">
        <f t="shared" ca="1" si="61"/>
        <v>0</v>
      </c>
      <c r="AC90" s="150">
        <f t="shared" ca="1" si="61"/>
        <v>0</v>
      </c>
      <c r="AD90" s="150">
        <f t="shared" ca="1" si="61"/>
        <v>0</v>
      </c>
      <c r="AE90" s="150">
        <f t="shared" ca="1" si="61"/>
        <v>0</v>
      </c>
      <c r="AF90" s="150">
        <f t="shared" ca="1" si="61"/>
        <v>0</v>
      </c>
      <c r="AG90" s="150">
        <f t="shared" ca="1" si="61"/>
        <v>0</v>
      </c>
      <c r="AH90" s="150">
        <f t="shared" ca="1" si="61"/>
        <v>0</v>
      </c>
      <c r="AI90" s="150">
        <f t="shared" ca="1" si="61"/>
        <v>0</v>
      </c>
      <c r="AJ90" s="150">
        <f t="shared" ca="1" si="61"/>
        <v>0</v>
      </c>
      <c r="AK90" s="150">
        <f t="shared" ca="1" si="61"/>
        <v>0</v>
      </c>
      <c r="AL90" s="150">
        <f t="shared" ca="1" si="61"/>
        <v>0</v>
      </c>
      <c r="AM90" s="150">
        <f t="shared" ca="1" si="61"/>
        <v>0</v>
      </c>
      <c r="AN90" s="150">
        <f t="shared" ca="1" si="61"/>
        <v>0</v>
      </c>
      <c r="AO90" s="150">
        <f t="shared" ca="1" si="61"/>
        <v>0</v>
      </c>
      <c r="AP90" s="150">
        <f t="shared" ca="1" si="61"/>
        <v>0</v>
      </c>
      <c r="AQ90" s="150">
        <f t="shared" ca="1" si="61"/>
        <v>0</v>
      </c>
      <c r="AR90" s="150">
        <f t="shared" ca="1" si="61"/>
        <v>0</v>
      </c>
      <c r="AS90" s="150">
        <f t="shared" ca="1" si="61"/>
        <v>0</v>
      </c>
      <c r="AT90" s="150">
        <f t="shared" ca="1" si="61"/>
        <v>0</v>
      </c>
      <c r="AU90" s="150">
        <f t="shared" ca="1" si="61"/>
        <v>0</v>
      </c>
      <c r="AV90" s="150">
        <f t="shared" ca="1" si="61"/>
        <v>0</v>
      </c>
      <c r="AW90" s="150">
        <f t="shared" ca="1" si="61"/>
        <v>0</v>
      </c>
      <c r="AX90" s="150">
        <f t="shared" ca="1" si="61"/>
        <v>0</v>
      </c>
      <c r="AY90" s="150">
        <f t="shared" ca="1" si="61"/>
        <v>0</v>
      </c>
      <c r="AZ90" s="150">
        <f t="shared" ca="1" si="61"/>
        <v>0</v>
      </c>
      <c r="BA90" s="150">
        <f t="shared" ca="1" si="61"/>
        <v>0</v>
      </c>
      <c r="BB90" s="150">
        <f t="shared" ca="1" si="61"/>
        <v>0</v>
      </c>
      <c r="BC90" s="150">
        <f t="shared" ca="1" si="61"/>
        <v>0</v>
      </c>
      <c r="BD90" s="150">
        <f t="shared" ca="1" si="61"/>
        <v>0</v>
      </c>
      <c r="BE90" s="150">
        <f t="shared" ca="1" si="61"/>
        <v>0</v>
      </c>
      <c r="BF90" s="150">
        <f t="shared" ca="1" si="61"/>
        <v>0</v>
      </c>
      <c r="BG90" s="150">
        <f t="shared" ca="1" si="61"/>
        <v>0</v>
      </c>
      <c r="BH90" s="150">
        <f t="shared" ca="1" si="61"/>
        <v>0</v>
      </c>
      <c r="BI90" s="150">
        <f t="shared" ca="1" si="61"/>
        <v>0</v>
      </c>
      <c r="BJ90" s="150">
        <f t="shared" ca="1" si="61"/>
        <v>0</v>
      </c>
      <c r="BK90" s="150">
        <f t="shared" ca="1" si="61"/>
        <v>0</v>
      </c>
      <c r="BL90" s="150">
        <f t="shared" ca="1" si="61"/>
        <v>0</v>
      </c>
      <c r="BM90" s="150">
        <f t="shared" ca="1" si="61"/>
        <v>0</v>
      </c>
      <c r="BN90" s="150">
        <f t="shared" ca="1" si="61"/>
        <v>0</v>
      </c>
      <c r="BO90" s="150">
        <f t="shared" ca="1" si="61"/>
        <v>0</v>
      </c>
      <c r="BP90" s="150">
        <f t="shared" ca="1" si="61"/>
        <v>0</v>
      </c>
      <c r="BQ90" s="150">
        <f t="shared" ca="1" si="61"/>
        <v>0</v>
      </c>
      <c r="BR90" s="150">
        <f t="shared" ref="BR90:CF90" ca="1" si="62">IF(BR89&lt;0,1,IF(BQ90&lt;1,0,ABS(BQ89)/(ABS(BQ89)+BR89)))*BR$97</f>
        <v>0</v>
      </c>
      <c r="BS90" s="150">
        <f t="shared" ca="1" si="62"/>
        <v>0</v>
      </c>
      <c r="BT90" s="150">
        <f t="shared" ca="1" si="62"/>
        <v>0</v>
      </c>
      <c r="BU90" s="150">
        <f t="shared" ca="1" si="62"/>
        <v>0</v>
      </c>
      <c r="BV90" s="150">
        <f t="shared" ca="1" si="62"/>
        <v>0</v>
      </c>
      <c r="BW90" s="150">
        <f t="shared" ca="1" si="62"/>
        <v>0</v>
      </c>
      <c r="BX90" s="150">
        <f t="shared" ca="1" si="62"/>
        <v>0</v>
      </c>
      <c r="BY90" s="150">
        <f t="shared" ca="1" si="62"/>
        <v>0</v>
      </c>
      <c r="BZ90" s="150">
        <f t="shared" ca="1" si="62"/>
        <v>0</v>
      </c>
      <c r="CA90" s="150">
        <f t="shared" ca="1" si="62"/>
        <v>0</v>
      </c>
      <c r="CB90" s="150">
        <f t="shared" ca="1" si="62"/>
        <v>0</v>
      </c>
      <c r="CC90" s="150">
        <f t="shared" ca="1" si="62"/>
        <v>0</v>
      </c>
      <c r="CD90" s="150">
        <f t="shared" ca="1" si="62"/>
        <v>0</v>
      </c>
      <c r="CE90" s="150">
        <f t="shared" ca="1" si="62"/>
        <v>0</v>
      </c>
      <c r="CF90" s="150">
        <f t="shared" ca="1" si="62"/>
        <v>0</v>
      </c>
    </row>
    <row r="91" spans="1:84" ht="15" customHeight="1">
      <c r="A91" s="48"/>
      <c r="B91" s="125" t="s">
        <v>697</v>
      </c>
      <c r="C91" s="126" t="s">
        <v>430</v>
      </c>
      <c r="D91" s="136">
        <f ca="1">D88</f>
        <v>58837.17479021458</v>
      </c>
      <c r="E91" s="143">
        <f ca="1">E88*E97</f>
        <v>0</v>
      </c>
      <c r="F91" s="143">
        <f t="shared" ref="F91:BQ91" ca="1" si="63">(E91+F88)*F97</f>
        <v>-4739.2374271903627</v>
      </c>
      <c r="G91" s="143">
        <f t="shared" ca="1" si="63"/>
        <v>11432.756124752326</v>
      </c>
      <c r="H91" s="143">
        <f t="shared" ca="1" si="63"/>
        <v>25691.250621761312</v>
      </c>
      <c r="I91" s="143">
        <f t="shared" ca="1" si="63"/>
        <v>38198.701934927085</v>
      </c>
      <c r="J91" s="143">
        <f t="shared" ca="1" si="63"/>
        <v>49170.150455247938</v>
      </c>
      <c r="K91" s="143">
        <f t="shared" ca="1" si="63"/>
        <v>58794.228104652197</v>
      </c>
      <c r="L91" s="143">
        <f t="shared" ca="1" si="63"/>
        <v>58837.17479021458</v>
      </c>
      <c r="M91" s="143">
        <f t="shared" ca="1" si="63"/>
        <v>58837.17479021458</v>
      </c>
      <c r="N91" s="143">
        <f t="shared" ca="1" si="63"/>
        <v>58837.17479021458</v>
      </c>
      <c r="O91" s="143">
        <f t="shared" ca="1" si="63"/>
        <v>58837.17479021458</v>
      </c>
      <c r="P91" s="143">
        <f t="shared" ca="1" si="63"/>
        <v>58837.17479021458</v>
      </c>
      <c r="Q91" s="143">
        <f t="shared" ca="1" si="63"/>
        <v>0</v>
      </c>
      <c r="R91" s="143">
        <f t="shared" ca="1" si="63"/>
        <v>0</v>
      </c>
      <c r="S91" s="143">
        <f t="shared" ca="1" si="63"/>
        <v>0</v>
      </c>
      <c r="T91" s="143">
        <f t="shared" ca="1" si="63"/>
        <v>0</v>
      </c>
      <c r="U91" s="143">
        <f t="shared" ca="1" si="63"/>
        <v>0</v>
      </c>
      <c r="V91" s="143">
        <f t="shared" ca="1" si="63"/>
        <v>0</v>
      </c>
      <c r="W91" s="143">
        <f t="shared" ca="1" si="63"/>
        <v>0</v>
      </c>
      <c r="X91" s="143">
        <f t="shared" ca="1" si="63"/>
        <v>0</v>
      </c>
      <c r="Y91" s="143">
        <f t="shared" ca="1" si="63"/>
        <v>0</v>
      </c>
      <c r="Z91" s="143">
        <f t="shared" ca="1" si="63"/>
        <v>0</v>
      </c>
      <c r="AA91" s="143">
        <f t="shared" ca="1" si="63"/>
        <v>0</v>
      </c>
      <c r="AB91" s="143">
        <f t="shared" ca="1" si="63"/>
        <v>0</v>
      </c>
      <c r="AC91" s="143">
        <f t="shared" ca="1" si="63"/>
        <v>0</v>
      </c>
      <c r="AD91" s="143">
        <f t="shared" ca="1" si="63"/>
        <v>0</v>
      </c>
      <c r="AE91" s="143">
        <f t="shared" ca="1" si="63"/>
        <v>0</v>
      </c>
      <c r="AF91" s="143">
        <f t="shared" ca="1" si="63"/>
        <v>0</v>
      </c>
      <c r="AG91" s="143">
        <f t="shared" ca="1" si="63"/>
        <v>0</v>
      </c>
      <c r="AH91" s="143">
        <f t="shared" ca="1" si="63"/>
        <v>0</v>
      </c>
      <c r="AI91" s="143">
        <f t="shared" ca="1" si="63"/>
        <v>0</v>
      </c>
      <c r="AJ91" s="143">
        <f t="shared" ca="1" si="63"/>
        <v>0</v>
      </c>
      <c r="AK91" s="143">
        <f t="shared" ca="1" si="63"/>
        <v>0</v>
      </c>
      <c r="AL91" s="143">
        <f t="shared" ca="1" si="63"/>
        <v>0</v>
      </c>
      <c r="AM91" s="143">
        <f t="shared" ca="1" si="63"/>
        <v>0</v>
      </c>
      <c r="AN91" s="143">
        <f t="shared" ca="1" si="63"/>
        <v>0</v>
      </c>
      <c r="AO91" s="143">
        <f t="shared" ca="1" si="63"/>
        <v>0</v>
      </c>
      <c r="AP91" s="143">
        <f t="shared" ca="1" si="63"/>
        <v>0</v>
      </c>
      <c r="AQ91" s="143">
        <f t="shared" ca="1" si="63"/>
        <v>0</v>
      </c>
      <c r="AR91" s="143">
        <f t="shared" ca="1" si="63"/>
        <v>0</v>
      </c>
      <c r="AS91" s="143">
        <f t="shared" ca="1" si="63"/>
        <v>0</v>
      </c>
      <c r="AT91" s="143">
        <f t="shared" ca="1" si="63"/>
        <v>0</v>
      </c>
      <c r="AU91" s="143">
        <f t="shared" ca="1" si="63"/>
        <v>0</v>
      </c>
      <c r="AV91" s="143">
        <f t="shared" ca="1" si="63"/>
        <v>0</v>
      </c>
      <c r="AW91" s="143">
        <f t="shared" ca="1" si="63"/>
        <v>0</v>
      </c>
      <c r="AX91" s="143">
        <f t="shared" ca="1" si="63"/>
        <v>0</v>
      </c>
      <c r="AY91" s="143">
        <f t="shared" ca="1" si="63"/>
        <v>0</v>
      </c>
      <c r="AZ91" s="143">
        <f t="shared" ca="1" si="63"/>
        <v>0</v>
      </c>
      <c r="BA91" s="143">
        <f t="shared" ca="1" si="63"/>
        <v>0</v>
      </c>
      <c r="BB91" s="143">
        <f t="shared" ca="1" si="63"/>
        <v>0</v>
      </c>
      <c r="BC91" s="143">
        <f t="shared" ca="1" si="63"/>
        <v>0</v>
      </c>
      <c r="BD91" s="143">
        <f t="shared" ca="1" si="63"/>
        <v>0</v>
      </c>
      <c r="BE91" s="143">
        <f t="shared" ca="1" si="63"/>
        <v>0</v>
      </c>
      <c r="BF91" s="143">
        <f t="shared" ca="1" si="63"/>
        <v>0</v>
      </c>
      <c r="BG91" s="143">
        <f t="shared" ca="1" si="63"/>
        <v>0</v>
      </c>
      <c r="BH91" s="143">
        <f t="shared" ca="1" si="63"/>
        <v>0</v>
      </c>
      <c r="BI91" s="143">
        <f t="shared" ca="1" si="63"/>
        <v>0</v>
      </c>
      <c r="BJ91" s="143">
        <f t="shared" ca="1" si="63"/>
        <v>0</v>
      </c>
      <c r="BK91" s="143">
        <f t="shared" ca="1" si="63"/>
        <v>0</v>
      </c>
      <c r="BL91" s="143">
        <f t="shared" ca="1" si="63"/>
        <v>0</v>
      </c>
      <c r="BM91" s="143">
        <f t="shared" ca="1" si="63"/>
        <v>0</v>
      </c>
      <c r="BN91" s="143">
        <f t="shared" ca="1" si="63"/>
        <v>0</v>
      </c>
      <c r="BO91" s="143">
        <f t="shared" ca="1" si="63"/>
        <v>0</v>
      </c>
      <c r="BP91" s="143">
        <f t="shared" ca="1" si="63"/>
        <v>0</v>
      </c>
      <c r="BQ91" s="143">
        <f t="shared" ca="1" si="63"/>
        <v>0</v>
      </c>
      <c r="BR91" s="143">
        <f t="shared" ref="BR91:CF91" ca="1" si="64">(BQ91+BR88)*BR97</f>
        <v>0</v>
      </c>
      <c r="BS91" s="143">
        <f t="shared" ca="1" si="64"/>
        <v>0</v>
      </c>
      <c r="BT91" s="143">
        <f t="shared" ca="1" si="64"/>
        <v>0</v>
      </c>
      <c r="BU91" s="143">
        <f t="shared" ca="1" si="64"/>
        <v>0</v>
      </c>
      <c r="BV91" s="143">
        <f t="shared" ca="1" si="64"/>
        <v>0</v>
      </c>
      <c r="BW91" s="143">
        <f t="shared" ca="1" si="64"/>
        <v>0</v>
      </c>
      <c r="BX91" s="143">
        <f t="shared" ca="1" si="64"/>
        <v>0</v>
      </c>
      <c r="BY91" s="143">
        <f t="shared" ca="1" si="64"/>
        <v>0</v>
      </c>
      <c r="BZ91" s="143">
        <f t="shared" ca="1" si="64"/>
        <v>0</v>
      </c>
      <c r="CA91" s="143">
        <f t="shared" ca="1" si="64"/>
        <v>0</v>
      </c>
      <c r="CB91" s="143">
        <f t="shared" ca="1" si="64"/>
        <v>0</v>
      </c>
      <c r="CC91" s="143">
        <f t="shared" ca="1" si="64"/>
        <v>0</v>
      </c>
      <c r="CD91" s="143">
        <f t="shared" ca="1" si="64"/>
        <v>0</v>
      </c>
      <c r="CE91" s="143">
        <f t="shared" ca="1" si="64"/>
        <v>0</v>
      </c>
      <c r="CF91" s="143">
        <f t="shared" ca="1" si="64"/>
        <v>0</v>
      </c>
    </row>
    <row r="92" spans="1:84" ht="15" customHeight="1">
      <c r="A92" s="48"/>
      <c r="B92" s="125" t="s">
        <v>698</v>
      </c>
      <c r="C92" s="126" t="s">
        <v>178</v>
      </c>
      <c r="D92" s="131">
        <f ca="1">SUM(E92:CF92)</f>
        <v>1.2930521467231881</v>
      </c>
      <c r="E92" s="150">
        <f ca="1">IF(E91&lt;0,1,0)</f>
        <v>0</v>
      </c>
      <c r="F92" s="150">
        <f t="shared" ref="F92:BQ92" ca="1" si="65">IF(F91&lt;0,1,IF(E92&lt;1,0,ABS(E91)/(ABS(E91)+F91)))*F97</f>
        <v>1</v>
      </c>
      <c r="G92" s="150">
        <f t="shared" ca="1" si="65"/>
        <v>0.29305214672318824</v>
      </c>
      <c r="H92" s="150">
        <f t="shared" ca="1" si="65"/>
        <v>0</v>
      </c>
      <c r="I92" s="150">
        <f t="shared" ca="1" si="65"/>
        <v>0</v>
      </c>
      <c r="J92" s="150">
        <f t="shared" ca="1" si="65"/>
        <v>0</v>
      </c>
      <c r="K92" s="150">
        <f t="shared" ca="1" si="65"/>
        <v>0</v>
      </c>
      <c r="L92" s="150">
        <f t="shared" ca="1" si="65"/>
        <v>0</v>
      </c>
      <c r="M92" s="150">
        <f t="shared" ca="1" si="65"/>
        <v>0</v>
      </c>
      <c r="N92" s="150">
        <f t="shared" ca="1" si="65"/>
        <v>0</v>
      </c>
      <c r="O92" s="150">
        <f t="shared" ca="1" si="65"/>
        <v>0</v>
      </c>
      <c r="P92" s="150">
        <f t="shared" ca="1" si="65"/>
        <v>0</v>
      </c>
      <c r="Q92" s="150">
        <f t="shared" ca="1" si="65"/>
        <v>0</v>
      </c>
      <c r="R92" s="150">
        <f t="shared" ca="1" si="65"/>
        <v>0</v>
      </c>
      <c r="S92" s="150">
        <f t="shared" ca="1" si="65"/>
        <v>0</v>
      </c>
      <c r="T92" s="150">
        <f t="shared" ca="1" si="65"/>
        <v>0</v>
      </c>
      <c r="U92" s="150">
        <f t="shared" ca="1" si="65"/>
        <v>0</v>
      </c>
      <c r="V92" s="150">
        <f t="shared" ca="1" si="65"/>
        <v>0</v>
      </c>
      <c r="W92" s="150">
        <f t="shared" ca="1" si="65"/>
        <v>0</v>
      </c>
      <c r="X92" s="150">
        <f t="shared" ca="1" si="65"/>
        <v>0</v>
      </c>
      <c r="Y92" s="150">
        <f t="shared" ca="1" si="65"/>
        <v>0</v>
      </c>
      <c r="Z92" s="150">
        <f t="shared" ca="1" si="65"/>
        <v>0</v>
      </c>
      <c r="AA92" s="150">
        <f t="shared" ca="1" si="65"/>
        <v>0</v>
      </c>
      <c r="AB92" s="150">
        <f t="shared" ca="1" si="65"/>
        <v>0</v>
      </c>
      <c r="AC92" s="150">
        <f t="shared" ca="1" si="65"/>
        <v>0</v>
      </c>
      <c r="AD92" s="150">
        <f t="shared" ca="1" si="65"/>
        <v>0</v>
      </c>
      <c r="AE92" s="150">
        <f t="shared" ca="1" si="65"/>
        <v>0</v>
      </c>
      <c r="AF92" s="150">
        <f t="shared" ca="1" si="65"/>
        <v>0</v>
      </c>
      <c r="AG92" s="150">
        <f t="shared" ca="1" si="65"/>
        <v>0</v>
      </c>
      <c r="AH92" s="150">
        <f t="shared" ca="1" si="65"/>
        <v>0</v>
      </c>
      <c r="AI92" s="150">
        <f t="shared" ca="1" si="65"/>
        <v>0</v>
      </c>
      <c r="AJ92" s="150">
        <f t="shared" ca="1" si="65"/>
        <v>0</v>
      </c>
      <c r="AK92" s="150">
        <f t="shared" ca="1" si="65"/>
        <v>0</v>
      </c>
      <c r="AL92" s="150">
        <f t="shared" ca="1" si="65"/>
        <v>0</v>
      </c>
      <c r="AM92" s="150">
        <f t="shared" ca="1" si="65"/>
        <v>0</v>
      </c>
      <c r="AN92" s="150">
        <f t="shared" ca="1" si="65"/>
        <v>0</v>
      </c>
      <c r="AO92" s="150">
        <f t="shared" ca="1" si="65"/>
        <v>0</v>
      </c>
      <c r="AP92" s="150">
        <f t="shared" ca="1" si="65"/>
        <v>0</v>
      </c>
      <c r="AQ92" s="150">
        <f t="shared" ca="1" si="65"/>
        <v>0</v>
      </c>
      <c r="AR92" s="150">
        <f t="shared" ca="1" si="65"/>
        <v>0</v>
      </c>
      <c r="AS92" s="150">
        <f t="shared" ca="1" si="65"/>
        <v>0</v>
      </c>
      <c r="AT92" s="150">
        <f t="shared" ca="1" si="65"/>
        <v>0</v>
      </c>
      <c r="AU92" s="150">
        <f t="shared" ca="1" si="65"/>
        <v>0</v>
      </c>
      <c r="AV92" s="150">
        <f t="shared" ca="1" si="65"/>
        <v>0</v>
      </c>
      <c r="AW92" s="150">
        <f t="shared" ca="1" si="65"/>
        <v>0</v>
      </c>
      <c r="AX92" s="150">
        <f t="shared" ca="1" si="65"/>
        <v>0</v>
      </c>
      <c r="AY92" s="150">
        <f t="shared" ca="1" si="65"/>
        <v>0</v>
      </c>
      <c r="AZ92" s="150">
        <f t="shared" ca="1" si="65"/>
        <v>0</v>
      </c>
      <c r="BA92" s="150">
        <f t="shared" ca="1" si="65"/>
        <v>0</v>
      </c>
      <c r="BB92" s="150">
        <f t="shared" ca="1" si="65"/>
        <v>0</v>
      </c>
      <c r="BC92" s="150">
        <f t="shared" ca="1" si="65"/>
        <v>0</v>
      </c>
      <c r="BD92" s="150">
        <f t="shared" ca="1" si="65"/>
        <v>0</v>
      </c>
      <c r="BE92" s="150">
        <f t="shared" ca="1" si="65"/>
        <v>0</v>
      </c>
      <c r="BF92" s="150">
        <f t="shared" ca="1" si="65"/>
        <v>0</v>
      </c>
      <c r="BG92" s="150">
        <f t="shared" ca="1" si="65"/>
        <v>0</v>
      </c>
      <c r="BH92" s="150">
        <f t="shared" ca="1" si="65"/>
        <v>0</v>
      </c>
      <c r="BI92" s="150">
        <f t="shared" ca="1" si="65"/>
        <v>0</v>
      </c>
      <c r="BJ92" s="150">
        <f t="shared" ca="1" si="65"/>
        <v>0</v>
      </c>
      <c r="BK92" s="150">
        <f t="shared" ca="1" si="65"/>
        <v>0</v>
      </c>
      <c r="BL92" s="150">
        <f t="shared" ca="1" si="65"/>
        <v>0</v>
      </c>
      <c r="BM92" s="150">
        <f t="shared" ca="1" si="65"/>
        <v>0</v>
      </c>
      <c r="BN92" s="150">
        <f t="shared" ca="1" si="65"/>
        <v>0</v>
      </c>
      <c r="BO92" s="150">
        <f t="shared" ca="1" si="65"/>
        <v>0</v>
      </c>
      <c r="BP92" s="150">
        <f t="shared" ca="1" si="65"/>
        <v>0</v>
      </c>
      <c r="BQ92" s="150">
        <f t="shared" ca="1" si="65"/>
        <v>0</v>
      </c>
      <c r="BR92" s="150">
        <f t="shared" ref="BR92:CF92" ca="1" si="66">IF(BR91&lt;0,1,IF(BQ92&lt;1,0,ABS(BQ91)/(ABS(BQ91)+BR91)))*BR97</f>
        <v>0</v>
      </c>
      <c r="BS92" s="150">
        <f t="shared" ca="1" si="66"/>
        <v>0</v>
      </c>
      <c r="BT92" s="150">
        <f t="shared" ca="1" si="66"/>
        <v>0</v>
      </c>
      <c r="BU92" s="150">
        <f t="shared" ca="1" si="66"/>
        <v>0</v>
      </c>
      <c r="BV92" s="150">
        <f t="shared" ca="1" si="66"/>
        <v>0</v>
      </c>
      <c r="BW92" s="150">
        <f t="shared" ca="1" si="66"/>
        <v>0</v>
      </c>
      <c r="BX92" s="150">
        <f t="shared" ca="1" si="66"/>
        <v>0</v>
      </c>
      <c r="BY92" s="150">
        <f t="shared" ca="1" si="66"/>
        <v>0</v>
      </c>
      <c r="BZ92" s="150">
        <f t="shared" ca="1" si="66"/>
        <v>0</v>
      </c>
      <c r="CA92" s="150">
        <f t="shared" ca="1" si="66"/>
        <v>0</v>
      </c>
      <c r="CB92" s="150">
        <f t="shared" ca="1" si="66"/>
        <v>0</v>
      </c>
      <c r="CC92" s="150">
        <f t="shared" ca="1" si="66"/>
        <v>0</v>
      </c>
      <c r="CD92" s="150">
        <f t="shared" ca="1" si="66"/>
        <v>0</v>
      </c>
      <c r="CE92" s="150">
        <f t="shared" ca="1" si="66"/>
        <v>0</v>
      </c>
      <c r="CF92" s="150">
        <f t="shared" ca="1" si="66"/>
        <v>0</v>
      </c>
    </row>
    <row r="93" spans="1:84">
      <c r="B93" s="54"/>
    </row>
    <row r="94" spans="1:84" ht="18" customHeight="1">
      <c r="B94" s="133" t="s">
        <v>701</v>
      </c>
      <c r="C94" s="133" t="s">
        <v>666</v>
      </c>
      <c r="D94" s="133" t="s">
        <v>78</v>
      </c>
      <c r="E94" s="133">
        <f>$E$17</f>
        <v>2020</v>
      </c>
      <c r="F94" s="133">
        <f t="shared" ref="F94:BQ94" si="67">E94+1</f>
        <v>2021</v>
      </c>
      <c r="G94" s="133">
        <f t="shared" si="67"/>
        <v>2022</v>
      </c>
      <c r="H94" s="133">
        <f t="shared" si="67"/>
        <v>2023</v>
      </c>
      <c r="I94" s="133">
        <f t="shared" si="67"/>
        <v>2024</v>
      </c>
      <c r="J94" s="133">
        <f t="shared" si="67"/>
        <v>2025</v>
      </c>
      <c r="K94" s="133">
        <f t="shared" si="67"/>
        <v>2026</v>
      </c>
      <c r="L94" s="133">
        <f t="shared" si="67"/>
        <v>2027</v>
      </c>
      <c r="M94" s="133">
        <f t="shared" si="67"/>
        <v>2028</v>
      </c>
      <c r="N94" s="133">
        <f t="shared" si="67"/>
        <v>2029</v>
      </c>
      <c r="O94" s="133">
        <f t="shared" si="67"/>
        <v>2030</v>
      </c>
      <c r="P94" s="133">
        <f t="shared" si="67"/>
        <v>2031</v>
      </c>
      <c r="Q94" s="133">
        <f t="shared" si="67"/>
        <v>2032</v>
      </c>
      <c r="R94" s="133">
        <f t="shared" si="67"/>
        <v>2033</v>
      </c>
      <c r="S94" s="133">
        <f t="shared" si="67"/>
        <v>2034</v>
      </c>
      <c r="T94" s="133">
        <f t="shared" si="67"/>
        <v>2035</v>
      </c>
      <c r="U94" s="133">
        <f t="shared" si="67"/>
        <v>2036</v>
      </c>
      <c r="V94" s="133">
        <f t="shared" si="67"/>
        <v>2037</v>
      </c>
      <c r="W94" s="133">
        <f t="shared" si="67"/>
        <v>2038</v>
      </c>
      <c r="X94" s="133">
        <f t="shared" si="67"/>
        <v>2039</v>
      </c>
      <c r="Y94" s="133">
        <f t="shared" si="67"/>
        <v>2040</v>
      </c>
      <c r="Z94" s="133">
        <f t="shared" si="67"/>
        <v>2041</v>
      </c>
      <c r="AA94" s="133">
        <f t="shared" si="67"/>
        <v>2042</v>
      </c>
      <c r="AB94" s="133">
        <f t="shared" si="67"/>
        <v>2043</v>
      </c>
      <c r="AC94" s="133">
        <f t="shared" si="67"/>
        <v>2044</v>
      </c>
      <c r="AD94" s="133">
        <f t="shared" si="67"/>
        <v>2045</v>
      </c>
      <c r="AE94" s="133">
        <f t="shared" si="67"/>
        <v>2046</v>
      </c>
      <c r="AF94" s="133">
        <f t="shared" si="67"/>
        <v>2047</v>
      </c>
      <c r="AG94" s="133">
        <f t="shared" si="67"/>
        <v>2048</v>
      </c>
      <c r="AH94" s="133">
        <f t="shared" si="67"/>
        <v>2049</v>
      </c>
      <c r="AI94" s="133">
        <f t="shared" si="67"/>
        <v>2050</v>
      </c>
      <c r="AJ94" s="133">
        <f t="shared" si="67"/>
        <v>2051</v>
      </c>
      <c r="AK94" s="133">
        <f t="shared" si="67"/>
        <v>2052</v>
      </c>
      <c r="AL94" s="133">
        <f t="shared" si="67"/>
        <v>2053</v>
      </c>
      <c r="AM94" s="133">
        <f t="shared" si="67"/>
        <v>2054</v>
      </c>
      <c r="AN94" s="133">
        <f t="shared" si="67"/>
        <v>2055</v>
      </c>
      <c r="AO94" s="133">
        <f t="shared" si="67"/>
        <v>2056</v>
      </c>
      <c r="AP94" s="133">
        <f t="shared" si="67"/>
        <v>2057</v>
      </c>
      <c r="AQ94" s="133">
        <f t="shared" si="67"/>
        <v>2058</v>
      </c>
      <c r="AR94" s="133">
        <f t="shared" si="67"/>
        <v>2059</v>
      </c>
      <c r="AS94" s="133">
        <f t="shared" si="67"/>
        <v>2060</v>
      </c>
      <c r="AT94" s="133">
        <f t="shared" si="67"/>
        <v>2061</v>
      </c>
      <c r="AU94" s="133">
        <f t="shared" si="67"/>
        <v>2062</v>
      </c>
      <c r="AV94" s="133">
        <f t="shared" si="67"/>
        <v>2063</v>
      </c>
      <c r="AW94" s="133">
        <f t="shared" si="67"/>
        <v>2064</v>
      </c>
      <c r="AX94" s="133">
        <f t="shared" si="67"/>
        <v>2065</v>
      </c>
      <c r="AY94" s="133">
        <f t="shared" si="67"/>
        <v>2066</v>
      </c>
      <c r="AZ94" s="133">
        <f t="shared" si="67"/>
        <v>2067</v>
      </c>
      <c r="BA94" s="133">
        <f t="shared" si="67"/>
        <v>2068</v>
      </c>
      <c r="BB94" s="133">
        <f t="shared" si="67"/>
        <v>2069</v>
      </c>
      <c r="BC94" s="133">
        <f t="shared" si="67"/>
        <v>2070</v>
      </c>
      <c r="BD94" s="133">
        <f t="shared" si="67"/>
        <v>2071</v>
      </c>
      <c r="BE94" s="133">
        <f t="shared" si="67"/>
        <v>2072</v>
      </c>
      <c r="BF94" s="133">
        <f t="shared" si="67"/>
        <v>2073</v>
      </c>
      <c r="BG94" s="133">
        <f t="shared" si="67"/>
        <v>2074</v>
      </c>
      <c r="BH94" s="133">
        <f t="shared" si="67"/>
        <v>2075</v>
      </c>
      <c r="BI94" s="133">
        <f t="shared" si="67"/>
        <v>2076</v>
      </c>
      <c r="BJ94" s="133">
        <f t="shared" si="67"/>
        <v>2077</v>
      </c>
      <c r="BK94" s="133">
        <f t="shared" si="67"/>
        <v>2078</v>
      </c>
      <c r="BL94" s="133">
        <f t="shared" si="67"/>
        <v>2079</v>
      </c>
      <c r="BM94" s="133">
        <f t="shared" si="67"/>
        <v>2080</v>
      </c>
      <c r="BN94" s="133">
        <f t="shared" si="67"/>
        <v>2081</v>
      </c>
      <c r="BO94" s="133">
        <f t="shared" si="67"/>
        <v>2082</v>
      </c>
      <c r="BP94" s="133">
        <f t="shared" si="67"/>
        <v>2083</v>
      </c>
      <c r="BQ94" s="133">
        <f t="shared" si="67"/>
        <v>2084</v>
      </c>
      <c r="BR94" s="133">
        <f t="shared" ref="BR94:CF94" si="68">BQ94+1</f>
        <v>2085</v>
      </c>
      <c r="BS94" s="133">
        <f t="shared" si="68"/>
        <v>2086</v>
      </c>
      <c r="BT94" s="133">
        <f t="shared" si="68"/>
        <v>2087</v>
      </c>
      <c r="BU94" s="133">
        <f t="shared" si="68"/>
        <v>2088</v>
      </c>
      <c r="BV94" s="133">
        <f t="shared" si="68"/>
        <v>2089</v>
      </c>
      <c r="BW94" s="133">
        <f t="shared" si="68"/>
        <v>2090</v>
      </c>
      <c r="BX94" s="133">
        <f t="shared" si="68"/>
        <v>2091</v>
      </c>
      <c r="BY94" s="133">
        <f t="shared" si="68"/>
        <v>2092</v>
      </c>
      <c r="BZ94" s="133">
        <f t="shared" si="68"/>
        <v>2093</v>
      </c>
      <c r="CA94" s="133">
        <f t="shared" si="68"/>
        <v>2094</v>
      </c>
      <c r="CB94" s="133">
        <f t="shared" si="68"/>
        <v>2095</v>
      </c>
      <c r="CC94" s="133">
        <f t="shared" si="68"/>
        <v>2096</v>
      </c>
      <c r="CD94" s="133">
        <f t="shared" si="68"/>
        <v>2097</v>
      </c>
      <c r="CE94" s="133">
        <f t="shared" si="68"/>
        <v>2098</v>
      </c>
      <c r="CF94" s="133">
        <f t="shared" si="68"/>
        <v>2099</v>
      </c>
    </row>
    <row r="95" spans="1:84" ht="15" customHeight="1">
      <c r="A95" s="48"/>
      <c r="B95" s="125" t="s">
        <v>702</v>
      </c>
      <c r="C95" s="126"/>
      <c r="D95" s="131"/>
      <c r="E95" s="150">
        <f ca="1">IF(E94&gt;$C$96,0,1)</f>
        <v>0</v>
      </c>
      <c r="F95" s="150">
        <f t="shared" ref="F95:BQ95" ca="1" si="69">IF(F94&gt;$C$96,0,1)</f>
        <v>0</v>
      </c>
      <c r="G95" s="150">
        <f t="shared" ca="1" si="69"/>
        <v>0</v>
      </c>
      <c r="H95" s="150">
        <f t="shared" ca="1" si="69"/>
        <v>0</v>
      </c>
      <c r="I95" s="150">
        <f t="shared" ca="1" si="69"/>
        <v>0</v>
      </c>
      <c r="J95" s="150">
        <f t="shared" ca="1" si="69"/>
        <v>0</v>
      </c>
      <c r="K95" s="150">
        <f t="shared" ca="1" si="69"/>
        <v>0</v>
      </c>
      <c r="L95" s="150">
        <f t="shared" ca="1" si="69"/>
        <v>0</v>
      </c>
      <c r="M95" s="150">
        <f t="shared" ca="1" si="69"/>
        <v>0</v>
      </c>
      <c r="N95" s="150">
        <f t="shared" ca="1" si="69"/>
        <v>0</v>
      </c>
      <c r="O95" s="150">
        <f t="shared" ca="1" si="69"/>
        <v>0</v>
      </c>
      <c r="P95" s="150">
        <f t="shared" ca="1" si="69"/>
        <v>0</v>
      </c>
      <c r="Q95" s="150">
        <f t="shared" ca="1" si="69"/>
        <v>0</v>
      </c>
      <c r="R95" s="150">
        <f t="shared" ca="1" si="69"/>
        <v>0</v>
      </c>
      <c r="S95" s="150">
        <f t="shared" ca="1" si="69"/>
        <v>0</v>
      </c>
      <c r="T95" s="150">
        <f t="shared" ca="1" si="69"/>
        <v>0</v>
      </c>
      <c r="U95" s="150">
        <f t="shared" ca="1" si="69"/>
        <v>0</v>
      </c>
      <c r="V95" s="150">
        <f t="shared" ca="1" si="69"/>
        <v>0</v>
      </c>
      <c r="W95" s="150">
        <f t="shared" ca="1" si="69"/>
        <v>0</v>
      </c>
      <c r="X95" s="150">
        <f t="shared" ca="1" si="69"/>
        <v>0</v>
      </c>
      <c r="Y95" s="150">
        <f t="shared" ca="1" si="69"/>
        <v>0</v>
      </c>
      <c r="Z95" s="150">
        <f t="shared" ca="1" si="69"/>
        <v>0</v>
      </c>
      <c r="AA95" s="150">
        <f t="shared" ca="1" si="69"/>
        <v>0</v>
      </c>
      <c r="AB95" s="150">
        <f t="shared" ca="1" si="69"/>
        <v>0</v>
      </c>
      <c r="AC95" s="150">
        <f t="shared" ca="1" si="69"/>
        <v>0</v>
      </c>
      <c r="AD95" s="150">
        <f t="shared" ca="1" si="69"/>
        <v>0</v>
      </c>
      <c r="AE95" s="150">
        <f t="shared" ca="1" si="69"/>
        <v>0</v>
      </c>
      <c r="AF95" s="150">
        <f t="shared" ca="1" si="69"/>
        <v>0</v>
      </c>
      <c r="AG95" s="150">
        <f t="shared" ca="1" si="69"/>
        <v>0</v>
      </c>
      <c r="AH95" s="150">
        <f t="shared" ca="1" si="69"/>
        <v>0</v>
      </c>
      <c r="AI95" s="150">
        <f t="shared" ca="1" si="69"/>
        <v>0</v>
      </c>
      <c r="AJ95" s="150">
        <f t="shared" ca="1" si="69"/>
        <v>0</v>
      </c>
      <c r="AK95" s="150">
        <f t="shared" ca="1" si="69"/>
        <v>0</v>
      </c>
      <c r="AL95" s="150">
        <f t="shared" ca="1" si="69"/>
        <v>0</v>
      </c>
      <c r="AM95" s="150">
        <f t="shared" ca="1" si="69"/>
        <v>0</v>
      </c>
      <c r="AN95" s="150">
        <f t="shared" ca="1" si="69"/>
        <v>0</v>
      </c>
      <c r="AO95" s="150">
        <f t="shared" ca="1" si="69"/>
        <v>0</v>
      </c>
      <c r="AP95" s="150">
        <f t="shared" ca="1" si="69"/>
        <v>0</v>
      </c>
      <c r="AQ95" s="150">
        <f t="shared" ca="1" si="69"/>
        <v>0</v>
      </c>
      <c r="AR95" s="150">
        <f t="shared" ca="1" si="69"/>
        <v>0</v>
      </c>
      <c r="AS95" s="150">
        <f t="shared" ca="1" si="69"/>
        <v>0</v>
      </c>
      <c r="AT95" s="150">
        <f t="shared" ca="1" si="69"/>
        <v>0</v>
      </c>
      <c r="AU95" s="150">
        <f t="shared" ca="1" si="69"/>
        <v>0</v>
      </c>
      <c r="AV95" s="150">
        <f t="shared" ca="1" si="69"/>
        <v>0</v>
      </c>
      <c r="AW95" s="150">
        <f t="shared" ca="1" si="69"/>
        <v>0</v>
      </c>
      <c r="AX95" s="150">
        <f t="shared" ca="1" si="69"/>
        <v>0</v>
      </c>
      <c r="AY95" s="150">
        <f t="shared" ca="1" si="69"/>
        <v>0</v>
      </c>
      <c r="AZ95" s="150">
        <f t="shared" ca="1" si="69"/>
        <v>0</v>
      </c>
      <c r="BA95" s="150">
        <f t="shared" ca="1" si="69"/>
        <v>0</v>
      </c>
      <c r="BB95" s="150">
        <f t="shared" ca="1" si="69"/>
        <v>0</v>
      </c>
      <c r="BC95" s="150">
        <f t="shared" ca="1" si="69"/>
        <v>0</v>
      </c>
      <c r="BD95" s="150">
        <f t="shared" ca="1" si="69"/>
        <v>0</v>
      </c>
      <c r="BE95" s="150">
        <f t="shared" ca="1" si="69"/>
        <v>0</v>
      </c>
      <c r="BF95" s="150">
        <f t="shared" ca="1" si="69"/>
        <v>0</v>
      </c>
      <c r="BG95" s="150">
        <f t="shared" ca="1" si="69"/>
        <v>0</v>
      </c>
      <c r="BH95" s="150">
        <f t="shared" ca="1" si="69"/>
        <v>0</v>
      </c>
      <c r="BI95" s="150">
        <f t="shared" ca="1" si="69"/>
        <v>0</v>
      </c>
      <c r="BJ95" s="150">
        <f t="shared" ca="1" si="69"/>
        <v>0</v>
      </c>
      <c r="BK95" s="150">
        <f t="shared" ca="1" si="69"/>
        <v>0</v>
      </c>
      <c r="BL95" s="150">
        <f t="shared" ca="1" si="69"/>
        <v>0</v>
      </c>
      <c r="BM95" s="150">
        <f t="shared" ca="1" si="69"/>
        <v>0</v>
      </c>
      <c r="BN95" s="150">
        <f t="shared" ca="1" si="69"/>
        <v>0</v>
      </c>
      <c r="BO95" s="150">
        <f t="shared" ca="1" si="69"/>
        <v>0</v>
      </c>
      <c r="BP95" s="150">
        <f t="shared" ca="1" si="69"/>
        <v>0</v>
      </c>
      <c r="BQ95" s="150">
        <f t="shared" ca="1" si="69"/>
        <v>0</v>
      </c>
      <c r="BR95" s="150">
        <f t="shared" ref="BR95:CF95" ca="1" si="70">IF(BR94&gt;$C$96,0,1)</f>
        <v>0</v>
      </c>
      <c r="BS95" s="150">
        <f t="shared" ca="1" si="70"/>
        <v>0</v>
      </c>
      <c r="BT95" s="150">
        <f t="shared" ca="1" si="70"/>
        <v>0</v>
      </c>
      <c r="BU95" s="150">
        <f t="shared" ca="1" si="70"/>
        <v>0</v>
      </c>
      <c r="BV95" s="150">
        <f t="shared" ca="1" si="70"/>
        <v>0</v>
      </c>
      <c r="BW95" s="150">
        <f t="shared" ca="1" si="70"/>
        <v>0</v>
      </c>
      <c r="BX95" s="150">
        <f t="shared" ca="1" si="70"/>
        <v>0</v>
      </c>
      <c r="BY95" s="150">
        <f t="shared" ca="1" si="70"/>
        <v>0</v>
      </c>
      <c r="BZ95" s="150">
        <f t="shared" ca="1" si="70"/>
        <v>0</v>
      </c>
      <c r="CA95" s="150">
        <f t="shared" ca="1" si="70"/>
        <v>0</v>
      </c>
      <c r="CB95" s="150">
        <f t="shared" ca="1" si="70"/>
        <v>0</v>
      </c>
      <c r="CC95" s="150">
        <f t="shared" ca="1" si="70"/>
        <v>0</v>
      </c>
      <c r="CD95" s="150">
        <f t="shared" ca="1" si="70"/>
        <v>0</v>
      </c>
      <c r="CE95" s="150">
        <f t="shared" ca="1" si="70"/>
        <v>0</v>
      </c>
      <c r="CF95" s="150">
        <f t="shared" ca="1" si="70"/>
        <v>0</v>
      </c>
    </row>
    <row r="96" spans="1:84" s="38" customFormat="1" ht="15" customHeight="1">
      <c r="B96" s="125" t="s">
        <v>703</v>
      </c>
      <c r="C96" s="126">
        <f ca="1">INDEX($E$51:$CF$51,1,MATCH(MIN($E$56:$CF$56),$E$56:$CF$56,0))*(MIN($E$56:$CF$56)&lt;0)</f>
        <v>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c r="BN96" s="37"/>
      <c r="BO96" s="37"/>
      <c r="BP96" s="37"/>
      <c r="BQ96" s="37"/>
      <c r="BR96" s="37"/>
      <c r="BS96" s="37"/>
      <c r="BT96" s="37"/>
      <c r="BU96" s="37"/>
      <c r="BV96" s="37"/>
      <c r="BW96" s="37"/>
      <c r="BX96" s="37"/>
      <c r="BY96" s="37"/>
      <c r="BZ96" s="37"/>
      <c r="CA96" s="37"/>
      <c r="CB96" s="37"/>
      <c r="CC96" s="37"/>
      <c r="CD96" s="37"/>
      <c r="CE96" s="37"/>
      <c r="CF96" s="37"/>
    </row>
    <row r="97" spans="1:84" ht="15" customHeight="1">
      <c r="A97" s="48"/>
      <c r="B97" s="125" t="s">
        <v>704</v>
      </c>
      <c r="C97" s="126"/>
      <c r="D97" s="131"/>
      <c r="E97" s="154">
        <f ca="1">ИД!I121</f>
        <v>1</v>
      </c>
      <c r="F97" s="154">
        <f ca="1">ИД!J121</f>
        <v>1</v>
      </c>
      <c r="G97" s="154">
        <f ca="1">ИД!K121</f>
        <v>1</v>
      </c>
      <c r="H97" s="154">
        <f ca="1">ИД!L121</f>
        <v>1</v>
      </c>
      <c r="I97" s="154">
        <f ca="1">ИД!M121</f>
        <v>1</v>
      </c>
      <c r="J97" s="154">
        <f ca="1">ИД!N121</f>
        <v>1</v>
      </c>
      <c r="K97" s="154">
        <f ca="1">ИД!O121</f>
        <v>1</v>
      </c>
      <c r="L97" s="154">
        <f ca="1">ИД!P121</f>
        <v>1</v>
      </c>
      <c r="M97" s="154">
        <f ca="1">ИД!Q121</f>
        <v>1</v>
      </c>
      <c r="N97" s="154">
        <f ca="1">ИД!R121</f>
        <v>1</v>
      </c>
      <c r="O97" s="154">
        <f ca="1">ИД!S121</f>
        <v>1</v>
      </c>
      <c r="P97" s="154">
        <f ca="1">ИД!T121</f>
        <v>1</v>
      </c>
      <c r="Q97" s="154">
        <f ca="1">ИД!U121</f>
        <v>0</v>
      </c>
      <c r="R97" s="154">
        <f ca="1">ИД!V121</f>
        <v>0</v>
      </c>
      <c r="S97" s="154">
        <f ca="1">ИД!W121</f>
        <v>0</v>
      </c>
      <c r="T97" s="154">
        <f ca="1">ИД!X121</f>
        <v>0</v>
      </c>
      <c r="U97" s="154">
        <f ca="1">ИД!Y121</f>
        <v>0</v>
      </c>
      <c r="V97" s="154">
        <f ca="1">ИД!Z121</f>
        <v>0</v>
      </c>
      <c r="W97" s="154">
        <f ca="1">ИД!AA121</f>
        <v>0</v>
      </c>
      <c r="X97" s="154">
        <f ca="1">ИД!AB121</f>
        <v>0</v>
      </c>
      <c r="Y97" s="154">
        <f ca="1">ИД!AC121</f>
        <v>0</v>
      </c>
      <c r="Z97" s="154">
        <f ca="1">ИД!AD121</f>
        <v>0</v>
      </c>
      <c r="AA97" s="154">
        <f ca="1">ИД!AE121</f>
        <v>0</v>
      </c>
      <c r="AB97" s="154">
        <f ca="1">ИД!AF121</f>
        <v>0</v>
      </c>
      <c r="AC97" s="154">
        <f ca="1">ИД!AG121</f>
        <v>0</v>
      </c>
      <c r="AD97" s="154">
        <f ca="1">ИД!AH121</f>
        <v>0</v>
      </c>
      <c r="AE97" s="154">
        <f ca="1">ИД!AI121</f>
        <v>0</v>
      </c>
      <c r="AF97" s="154">
        <f ca="1">ИД!AJ121</f>
        <v>0</v>
      </c>
      <c r="AG97" s="154">
        <f ca="1">ИД!AK121</f>
        <v>0</v>
      </c>
      <c r="AH97" s="154">
        <f ca="1">ИД!AL121</f>
        <v>0</v>
      </c>
      <c r="AI97" s="154">
        <f ca="1">ИД!AM121</f>
        <v>0</v>
      </c>
      <c r="AJ97" s="154">
        <f ca="1">ИД!AN121</f>
        <v>0</v>
      </c>
      <c r="AK97" s="154">
        <f ca="1">ИД!AO121</f>
        <v>0</v>
      </c>
      <c r="AL97" s="154">
        <f ca="1">ИД!AP121</f>
        <v>0</v>
      </c>
      <c r="AM97" s="154">
        <f ca="1">ИД!AQ121</f>
        <v>0</v>
      </c>
      <c r="AN97" s="154">
        <f ca="1">ИД!AR121</f>
        <v>0</v>
      </c>
      <c r="AO97" s="154">
        <f ca="1">ИД!AS121</f>
        <v>0</v>
      </c>
      <c r="AP97" s="154">
        <f ca="1">ИД!AT121</f>
        <v>0</v>
      </c>
      <c r="AQ97" s="154">
        <f ca="1">ИД!AU121</f>
        <v>0</v>
      </c>
      <c r="AR97" s="154">
        <f ca="1">ИД!AV121</f>
        <v>0</v>
      </c>
      <c r="AS97" s="154">
        <f ca="1">ИД!AW121</f>
        <v>0</v>
      </c>
      <c r="AT97" s="154">
        <f ca="1">ИД!AX121</f>
        <v>0</v>
      </c>
      <c r="AU97" s="154">
        <f ca="1">ИД!AY121</f>
        <v>0</v>
      </c>
      <c r="AV97" s="154">
        <f ca="1">ИД!AZ121</f>
        <v>0</v>
      </c>
      <c r="AW97" s="154">
        <f ca="1">ИД!BA121</f>
        <v>0</v>
      </c>
      <c r="AX97" s="154">
        <f ca="1">ИД!BB121</f>
        <v>0</v>
      </c>
      <c r="AY97" s="154">
        <f ca="1">ИД!BC121</f>
        <v>0</v>
      </c>
      <c r="AZ97" s="154">
        <f ca="1">ИД!BD121</f>
        <v>0</v>
      </c>
      <c r="BA97" s="154">
        <f ca="1">ИД!BE121</f>
        <v>0</v>
      </c>
      <c r="BB97" s="154">
        <f ca="1">ИД!BF121</f>
        <v>0</v>
      </c>
      <c r="BC97" s="154">
        <f ca="1">ИД!BG121</f>
        <v>0</v>
      </c>
      <c r="BD97" s="154">
        <f ca="1">ИД!BH121</f>
        <v>0</v>
      </c>
      <c r="BE97" s="154">
        <f ca="1">ИД!BI121</f>
        <v>0</v>
      </c>
      <c r="BF97" s="154">
        <f ca="1">ИД!BJ121</f>
        <v>0</v>
      </c>
      <c r="BG97" s="154">
        <f ca="1">ИД!BK121</f>
        <v>0</v>
      </c>
      <c r="BH97" s="154">
        <f ca="1">ИД!BL121</f>
        <v>0</v>
      </c>
      <c r="BI97" s="154">
        <f ca="1">ИД!BM121</f>
        <v>0</v>
      </c>
      <c r="BJ97" s="154">
        <f ca="1">ИД!BN121</f>
        <v>0</v>
      </c>
      <c r="BK97" s="154">
        <f ca="1">ИД!BO121</f>
        <v>0</v>
      </c>
      <c r="BL97" s="154">
        <f ca="1">ИД!BP121</f>
        <v>0</v>
      </c>
      <c r="BM97" s="154">
        <f ca="1">ИД!BQ121</f>
        <v>0</v>
      </c>
      <c r="BN97" s="154">
        <f ca="1">ИД!BR121</f>
        <v>0</v>
      </c>
      <c r="BO97" s="154">
        <f ca="1">ИД!BS121</f>
        <v>0</v>
      </c>
      <c r="BP97" s="154">
        <f ca="1">ИД!BT121</f>
        <v>0</v>
      </c>
      <c r="BQ97" s="154">
        <f ca="1">ИД!BU121</f>
        <v>0</v>
      </c>
      <c r="BR97" s="154">
        <f ca="1">ИД!BV121</f>
        <v>0</v>
      </c>
      <c r="BS97" s="154">
        <f ca="1">ИД!BW121</f>
        <v>0</v>
      </c>
      <c r="BT97" s="154">
        <f ca="1">ИД!BX121</f>
        <v>0</v>
      </c>
      <c r="BU97" s="154">
        <f ca="1">ИД!BY121</f>
        <v>0</v>
      </c>
      <c r="BV97" s="154">
        <f ca="1">ИД!BZ121</f>
        <v>0</v>
      </c>
      <c r="BW97" s="154">
        <f ca="1">ИД!CA121</f>
        <v>0</v>
      </c>
      <c r="BX97" s="154">
        <f ca="1">ИД!CB121</f>
        <v>0</v>
      </c>
      <c r="BY97" s="154">
        <f ca="1">ИД!CC121</f>
        <v>0</v>
      </c>
      <c r="BZ97" s="154">
        <f ca="1">ИД!CD121</f>
        <v>0</v>
      </c>
      <c r="CA97" s="154">
        <f ca="1">ИД!CE121</f>
        <v>0</v>
      </c>
      <c r="CB97" s="154">
        <f ca="1">ИД!CF121</f>
        <v>0</v>
      </c>
      <c r="CC97" s="154">
        <f ca="1">ИД!CG121</f>
        <v>0</v>
      </c>
      <c r="CD97" s="154">
        <f ca="1">ИД!CH121</f>
        <v>0</v>
      </c>
      <c r="CE97" s="154">
        <f ca="1">ИД!CI121</f>
        <v>0</v>
      </c>
      <c r="CF97" s="154">
        <f ca="1">ИД!CJ121</f>
        <v>0</v>
      </c>
    </row>
    <row r="98" spans="1:84" ht="15" customHeight="1">
      <c r="A98" s="48"/>
      <c r="B98" s="125" t="s">
        <v>705</v>
      </c>
      <c r="C98" s="126"/>
      <c r="D98" s="136"/>
      <c r="E98" s="143">
        <f t="shared" ref="E98:BP98" si="71">-E34</f>
        <v>0</v>
      </c>
      <c r="F98" s="143">
        <f t="shared" si="71"/>
        <v>-5060.1208865067047</v>
      </c>
      <c r="G98" s="143">
        <f t="shared" si="71"/>
        <v>0</v>
      </c>
      <c r="H98" s="143">
        <f t="shared" si="71"/>
        <v>0</v>
      </c>
      <c r="I98" s="143">
        <f t="shared" si="71"/>
        <v>0</v>
      </c>
      <c r="J98" s="143">
        <f t="shared" si="71"/>
        <v>0</v>
      </c>
      <c r="K98" s="143">
        <f t="shared" si="71"/>
        <v>0</v>
      </c>
      <c r="L98" s="143">
        <f t="shared" si="71"/>
        <v>0</v>
      </c>
      <c r="M98" s="143">
        <f t="shared" si="71"/>
        <v>0</v>
      </c>
      <c r="N98" s="143">
        <f t="shared" si="71"/>
        <v>0</v>
      </c>
      <c r="O98" s="143">
        <f t="shared" si="71"/>
        <v>0</v>
      </c>
      <c r="P98" s="143">
        <f t="shared" si="71"/>
        <v>0</v>
      </c>
      <c r="Q98" s="143">
        <f t="shared" si="71"/>
        <v>0</v>
      </c>
      <c r="R98" s="143">
        <f t="shared" si="71"/>
        <v>0</v>
      </c>
      <c r="S98" s="143">
        <f t="shared" si="71"/>
        <v>0</v>
      </c>
      <c r="T98" s="143">
        <f t="shared" si="71"/>
        <v>0</v>
      </c>
      <c r="U98" s="143">
        <f t="shared" si="71"/>
        <v>0</v>
      </c>
      <c r="V98" s="143">
        <f t="shared" si="71"/>
        <v>0</v>
      </c>
      <c r="W98" s="143">
        <f t="shared" si="71"/>
        <v>0</v>
      </c>
      <c r="X98" s="143">
        <f t="shared" si="71"/>
        <v>0</v>
      </c>
      <c r="Y98" s="143">
        <f t="shared" si="71"/>
        <v>0</v>
      </c>
      <c r="Z98" s="143">
        <f t="shared" si="71"/>
        <v>0</v>
      </c>
      <c r="AA98" s="143">
        <f t="shared" si="71"/>
        <v>0</v>
      </c>
      <c r="AB98" s="143">
        <f t="shared" si="71"/>
        <v>0</v>
      </c>
      <c r="AC98" s="143">
        <f t="shared" si="71"/>
        <v>0</v>
      </c>
      <c r="AD98" s="143">
        <f t="shared" si="71"/>
        <v>0</v>
      </c>
      <c r="AE98" s="143">
        <f t="shared" si="71"/>
        <v>0</v>
      </c>
      <c r="AF98" s="143">
        <f t="shared" si="71"/>
        <v>0</v>
      </c>
      <c r="AG98" s="143">
        <f t="shared" si="71"/>
        <v>0</v>
      </c>
      <c r="AH98" s="143">
        <f t="shared" si="71"/>
        <v>0</v>
      </c>
      <c r="AI98" s="143">
        <f t="shared" si="71"/>
        <v>0</v>
      </c>
      <c r="AJ98" s="143">
        <f t="shared" si="71"/>
        <v>0</v>
      </c>
      <c r="AK98" s="143">
        <f t="shared" si="71"/>
        <v>0</v>
      </c>
      <c r="AL98" s="143">
        <f t="shared" si="71"/>
        <v>0</v>
      </c>
      <c r="AM98" s="143">
        <f t="shared" si="71"/>
        <v>0</v>
      </c>
      <c r="AN98" s="143">
        <f t="shared" si="71"/>
        <v>0</v>
      </c>
      <c r="AO98" s="143">
        <f t="shared" si="71"/>
        <v>0</v>
      </c>
      <c r="AP98" s="143">
        <f t="shared" si="71"/>
        <v>0</v>
      </c>
      <c r="AQ98" s="143">
        <f t="shared" si="71"/>
        <v>0</v>
      </c>
      <c r="AR98" s="143">
        <f t="shared" si="71"/>
        <v>0</v>
      </c>
      <c r="AS98" s="143">
        <f t="shared" si="71"/>
        <v>0</v>
      </c>
      <c r="AT98" s="143">
        <f t="shared" si="71"/>
        <v>0</v>
      </c>
      <c r="AU98" s="143">
        <f t="shared" si="71"/>
        <v>0</v>
      </c>
      <c r="AV98" s="143">
        <f t="shared" si="71"/>
        <v>0</v>
      </c>
      <c r="AW98" s="143">
        <f t="shared" si="71"/>
        <v>0</v>
      </c>
      <c r="AX98" s="143">
        <f t="shared" si="71"/>
        <v>0</v>
      </c>
      <c r="AY98" s="143">
        <f t="shared" si="71"/>
        <v>0</v>
      </c>
      <c r="AZ98" s="143">
        <f t="shared" si="71"/>
        <v>0</v>
      </c>
      <c r="BA98" s="143">
        <f t="shared" si="71"/>
        <v>0</v>
      </c>
      <c r="BB98" s="143">
        <f t="shared" si="71"/>
        <v>0</v>
      </c>
      <c r="BC98" s="143">
        <f t="shared" si="71"/>
        <v>0</v>
      </c>
      <c r="BD98" s="143">
        <f t="shared" si="71"/>
        <v>0</v>
      </c>
      <c r="BE98" s="143">
        <f t="shared" si="71"/>
        <v>0</v>
      </c>
      <c r="BF98" s="143">
        <f t="shared" si="71"/>
        <v>0</v>
      </c>
      <c r="BG98" s="143">
        <f t="shared" si="71"/>
        <v>0</v>
      </c>
      <c r="BH98" s="143">
        <f t="shared" si="71"/>
        <v>0</v>
      </c>
      <c r="BI98" s="143">
        <f t="shared" si="71"/>
        <v>0</v>
      </c>
      <c r="BJ98" s="143">
        <f t="shared" si="71"/>
        <v>0</v>
      </c>
      <c r="BK98" s="143">
        <f t="shared" si="71"/>
        <v>0</v>
      </c>
      <c r="BL98" s="143">
        <f t="shared" si="71"/>
        <v>0</v>
      </c>
      <c r="BM98" s="143">
        <f t="shared" si="71"/>
        <v>0</v>
      </c>
      <c r="BN98" s="143">
        <f t="shared" si="71"/>
        <v>0</v>
      </c>
      <c r="BO98" s="143">
        <f t="shared" si="71"/>
        <v>0</v>
      </c>
      <c r="BP98" s="143">
        <f t="shared" si="71"/>
        <v>0</v>
      </c>
      <c r="BQ98" s="143">
        <f t="shared" ref="BQ98:CF98" si="72">-BQ34</f>
        <v>0</v>
      </c>
      <c r="BR98" s="143">
        <f t="shared" si="72"/>
        <v>0</v>
      </c>
      <c r="BS98" s="143">
        <f t="shared" si="72"/>
        <v>0</v>
      </c>
      <c r="BT98" s="143">
        <f t="shared" si="72"/>
        <v>0</v>
      </c>
      <c r="BU98" s="143">
        <f t="shared" si="72"/>
        <v>0</v>
      </c>
      <c r="BV98" s="143">
        <f t="shared" si="72"/>
        <v>0</v>
      </c>
      <c r="BW98" s="143">
        <f t="shared" si="72"/>
        <v>0</v>
      </c>
      <c r="BX98" s="143">
        <f t="shared" si="72"/>
        <v>0</v>
      </c>
      <c r="BY98" s="143">
        <f t="shared" si="72"/>
        <v>0</v>
      </c>
      <c r="BZ98" s="143">
        <f t="shared" si="72"/>
        <v>0</v>
      </c>
      <c r="CA98" s="143">
        <f t="shared" si="72"/>
        <v>0</v>
      </c>
      <c r="CB98" s="143">
        <f t="shared" si="72"/>
        <v>0</v>
      </c>
      <c r="CC98" s="143">
        <f t="shared" si="72"/>
        <v>0</v>
      </c>
      <c r="CD98" s="143">
        <f t="shared" si="72"/>
        <v>0</v>
      </c>
      <c r="CE98" s="143">
        <f t="shared" si="72"/>
        <v>0</v>
      </c>
      <c r="CF98" s="143">
        <f t="shared" si="72"/>
        <v>0</v>
      </c>
    </row>
    <row r="99" spans="1:84" ht="15" customHeight="1">
      <c r="A99" s="48"/>
      <c r="B99" s="125" t="s">
        <v>706</v>
      </c>
      <c r="C99" s="126"/>
      <c r="D99" s="131"/>
      <c r="E99" s="150">
        <f t="shared" ref="E99:BP99" ca="1" si="73">IF(E94&gt;$C$100,0,1)</f>
        <v>0</v>
      </c>
      <c r="F99" s="150">
        <f t="shared" ca="1" si="73"/>
        <v>0</v>
      </c>
      <c r="G99" s="150">
        <f t="shared" ca="1" si="73"/>
        <v>0</v>
      </c>
      <c r="H99" s="150">
        <f t="shared" ca="1" si="73"/>
        <v>0</v>
      </c>
      <c r="I99" s="150">
        <f t="shared" ca="1" si="73"/>
        <v>0</v>
      </c>
      <c r="J99" s="150">
        <f t="shared" ca="1" si="73"/>
        <v>0</v>
      </c>
      <c r="K99" s="150">
        <f t="shared" ca="1" si="73"/>
        <v>0</v>
      </c>
      <c r="L99" s="150">
        <f t="shared" ca="1" si="73"/>
        <v>0</v>
      </c>
      <c r="M99" s="150">
        <f t="shared" ca="1" si="73"/>
        <v>0</v>
      </c>
      <c r="N99" s="150">
        <f t="shared" ca="1" si="73"/>
        <v>0</v>
      </c>
      <c r="O99" s="150">
        <f t="shared" ca="1" si="73"/>
        <v>0</v>
      </c>
      <c r="P99" s="150">
        <f t="shared" ca="1" si="73"/>
        <v>0</v>
      </c>
      <c r="Q99" s="150">
        <f t="shared" ca="1" si="73"/>
        <v>0</v>
      </c>
      <c r="R99" s="150">
        <f t="shared" ca="1" si="73"/>
        <v>0</v>
      </c>
      <c r="S99" s="150">
        <f t="shared" ca="1" si="73"/>
        <v>0</v>
      </c>
      <c r="T99" s="150">
        <f t="shared" ca="1" si="73"/>
        <v>0</v>
      </c>
      <c r="U99" s="150">
        <f t="shared" ca="1" si="73"/>
        <v>0</v>
      </c>
      <c r="V99" s="150">
        <f t="shared" ca="1" si="73"/>
        <v>0</v>
      </c>
      <c r="W99" s="150">
        <f t="shared" ca="1" si="73"/>
        <v>0</v>
      </c>
      <c r="X99" s="150">
        <f t="shared" ca="1" si="73"/>
        <v>0</v>
      </c>
      <c r="Y99" s="150">
        <f t="shared" ca="1" si="73"/>
        <v>0</v>
      </c>
      <c r="Z99" s="150">
        <f t="shared" ca="1" si="73"/>
        <v>0</v>
      </c>
      <c r="AA99" s="150">
        <f t="shared" ca="1" si="73"/>
        <v>0</v>
      </c>
      <c r="AB99" s="150">
        <f t="shared" ca="1" si="73"/>
        <v>0</v>
      </c>
      <c r="AC99" s="150">
        <f t="shared" ca="1" si="73"/>
        <v>0</v>
      </c>
      <c r="AD99" s="150">
        <f t="shared" ca="1" si="73"/>
        <v>0</v>
      </c>
      <c r="AE99" s="150">
        <f t="shared" ca="1" si="73"/>
        <v>0</v>
      </c>
      <c r="AF99" s="150">
        <f t="shared" ca="1" si="73"/>
        <v>0</v>
      </c>
      <c r="AG99" s="150">
        <f t="shared" ca="1" si="73"/>
        <v>0</v>
      </c>
      <c r="AH99" s="150">
        <f t="shared" ca="1" si="73"/>
        <v>0</v>
      </c>
      <c r="AI99" s="150">
        <f t="shared" ca="1" si="73"/>
        <v>0</v>
      </c>
      <c r="AJ99" s="150">
        <f t="shared" ca="1" si="73"/>
        <v>0</v>
      </c>
      <c r="AK99" s="150">
        <f t="shared" ca="1" si="73"/>
        <v>0</v>
      </c>
      <c r="AL99" s="150">
        <f t="shared" ca="1" si="73"/>
        <v>0</v>
      </c>
      <c r="AM99" s="150">
        <f t="shared" ca="1" si="73"/>
        <v>0</v>
      </c>
      <c r="AN99" s="150">
        <f t="shared" ca="1" si="73"/>
        <v>0</v>
      </c>
      <c r="AO99" s="150">
        <f t="shared" ca="1" si="73"/>
        <v>0</v>
      </c>
      <c r="AP99" s="150">
        <f t="shared" ca="1" si="73"/>
        <v>0</v>
      </c>
      <c r="AQ99" s="150">
        <f t="shared" ca="1" si="73"/>
        <v>0</v>
      </c>
      <c r="AR99" s="150">
        <f t="shared" ca="1" si="73"/>
        <v>0</v>
      </c>
      <c r="AS99" s="150">
        <f t="shared" ca="1" si="73"/>
        <v>0</v>
      </c>
      <c r="AT99" s="150">
        <f t="shared" ca="1" si="73"/>
        <v>0</v>
      </c>
      <c r="AU99" s="150">
        <f t="shared" ca="1" si="73"/>
        <v>0</v>
      </c>
      <c r="AV99" s="150">
        <f t="shared" ca="1" si="73"/>
        <v>0</v>
      </c>
      <c r="AW99" s="150">
        <f t="shared" ca="1" si="73"/>
        <v>0</v>
      </c>
      <c r="AX99" s="150">
        <f t="shared" ca="1" si="73"/>
        <v>0</v>
      </c>
      <c r="AY99" s="150">
        <f t="shared" ca="1" si="73"/>
        <v>0</v>
      </c>
      <c r="AZ99" s="150">
        <f t="shared" ca="1" si="73"/>
        <v>0</v>
      </c>
      <c r="BA99" s="150">
        <f t="shared" ca="1" si="73"/>
        <v>0</v>
      </c>
      <c r="BB99" s="150">
        <f t="shared" ca="1" si="73"/>
        <v>0</v>
      </c>
      <c r="BC99" s="150">
        <f t="shared" ca="1" si="73"/>
        <v>0</v>
      </c>
      <c r="BD99" s="150">
        <f t="shared" ca="1" si="73"/>
        <v>0</v>
      </c>
      <c r="BE99" s="150">
        <f t="shared" ca="1" si="73"/>
        <v>0</v>
      </c>
      <c r="BF99" s="150">
        <f t="shared" ca="1" si="73"/>
        <v>0</v>
      </c>
      <c r="BG99" s="150">
        <f t="shared" ca="1" si="73"/>
        <v>0</v>
      </c>
      <c r="BH99" s="150">
        <f t="shared" ca="1" si="73"/>
        <v>0</v>
      </c>
      <c r="BI99" s="150">
        <f t="shared" ca="1" si="73"/>
        <v>0</v>
      </c>
      <c r="BJ99" s="150">
        <f t="shared" ca="1" si="73"/>
        <v>0</v>
      </c>
      <c r="BK99" s="150">
        <f t="shared" ca="1" si="73"/>
        <v>0</v>
      </c>
      <c r="BL99" s="150">
        <f t="shared" ca="1" si="73"/>
        <v>0</v>
      </c>
      <c r="BM99" s="150">
        <f t="shared" ca="1" si="73"/>
        <v>0</v>
      </c>
      <c r="BN99" s="150">
        <f t="shared" ca="1" si="73"/>
        <v>0</v>
      </c>
      <c r="BO99" s="150">
        <f t="shared" ca="1" si="73"/>
        <v>0</v>
      </c>
      <c r="BP99" s="150">
        <f t="shared" ca="1" si="73"/>
        <v>0</v>
      </c>
      <c r="BQ99" s="150">
        <f t="shared" ref="BQ99:CF99" ca="1" si="74">IF(BQ94&gt;$C$100,0,1)</f>
        <v>0</v>
      </c>
      <c r="BR99" s="150">
        <f t="shared" ca="1" si="74"/>
        <v>0</v>
      </c>
      <c r="BS99" s="150">
        <f t="shared" ca="1" si="74"/>
        <v>0</v>
      </c>
      <c r="BT99" s="150">
        <f t="shared" ca="1" si="74"/>
        <v>0</v>
      </c>
      <c r="BU99" s="150">
        <f t="shared" ca="1" si="74"/>
        <v>0</v>
      </c>
      <c r="BV99" s="150">
        <f t="shared" ca="1" si="74"/>
        <v>0</v>
      </c>
      <c r="BW99" s="150">
        <f t="shared" ca="1" si="74"/>
        <v>0</v>
      </c>
      <c r="BX99" s="150">
        <f t="shared" ca="1" si="74"/>
        <v>0</v>
      </c>
      <c r="BY99" s="150">
        <f t="shared" ca="1" si="74"/>
        <v>0</v>
      </c>
      <c r="BZ99" s="150">
        <f t="shared" ca="1" si="74"/>
        <v>0</v>
      </c>
      <c r="CA99" s="150">
        <f t="shared" ca="1" si="74"/>
        <v>0</v>
      </c>
      <c r="CB99" s="150">
        <f t="shared" ca="1" si="74"/>
        <v>0</v>
      </c>
      <c r="CC99" s="150">
        <f t="shared" ca="1" si="74"/>
        <v>0</v>
      </c>
      <c r="CD99" s="150">
        <f t="shared" ca="1" si="74"/>
        <v>0</v>
      </c>
      <c r="CE99" s="150">
        <f t="shared" ca="1" si="74"/>
        <v>0</v>
      </c>
      <c r="CF99" s="150">
        <f t="shared" ca="1" si="74"/>
        <v>0</v>
      </c>
    </row>
    <row r="100" spans="1:84" s="38" customFormat="1" ht="15" customHeight="1">
      <c r="B100" s="125" t="s">
        <v>707</v>
      </c>
      <c r="C100" s="126">
        <f ca="1">INDEX($E$83:$CF$83,1,MATCH(MIN($E$86:$CF$86),$E$86:$CF$86,0))*(MIN($E$86:$CF$86)&lt;0)</f>
        <v>0</v>
      </c>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c r="AE100" s="37"/>
      <c r="AF100" s="37"/>
      <c r="AG100" s="37"/>
      <c r="AH100" s="37"/>
      <c r="AI100" s="37"/>
      <c r="AJ100" s="37"/>
      <c r="AK100" s="37"/>
      <c r="AL100" s="37"/>
      <c r="AM100" s="37"/>
      <c r="AN100" s="37"/>
      <c r="AO100" s="37"/>
      <c r="AP100" s="37"/>
      <c r="AQ100" s="37"/>
      <c r="AR100" s="37"/>
      <c r="AS100" s="37"/>
      <c r="AT100" s="37"/>
      <c r="AU100" s="37"/>
      <c r="AV100" s="37"/>
      <c r="AW100" s="37"/>
      <c r="AX100" s="37"/>
      <c r="AY100" s="37"/>
      <c r="AZ100" s="37"/>
      <c r="BA100" s="37"/>
      <c r="BB100" s="37"/>
      <c r="BC100" s="37"/>
      <c r="BD100" s="37"/>
      <c r="BE100" s="37"/>
      <c r="BF100" s="37"/>
      <c r="BG100" s="37"/>
      <c r="BH100" s="37"/>
      <c r="BI100" s="37"/>
      <c r="BJ100" s="37"/>
      <c r="BK100" s="37"/>
      <c r="BL100" s="37"/>
      <c r="BM100" s="37"/>
      <c r="BN100" s="37"/>
      <c r="BO100" s="37"/>
      <c r="BP100" s="37"/>
      <c r="BQ100" s="37"/>
      <c r="BR100" s="37"/>
      <c r="BS100" s="37"/>
      <c r="BT100" s="37"/>
      <c r="BU100" s="37"/>
      <c r="BV100" s="37"/>
      <c r="BW100" s="37"/>
      <c r="BX100" s="37"/>
      <c r="BY100" s="37"/>
      <c r="BZ100" s="37"/>
      <c r="CA100" s="37"/>
      <c r="CB100" s="37"/>
      <c r="CC100" s="37"/>
      <c r="CD100" s="37"/>
      <c r="CE100" s="37"/>
      <c r="CF100" s="37"/>
    </row>
    <row r="105" spans="1:84">
      <c r="B105" s="49" t="s">
        <v>708</v>
      </c>
    </row>
    <row r="106" spans="1:84" s="99" customFormat="1" ht="15"/>
    <row r="107" spans="1:84" s="99" customFormat="1" ht="15"/>
    <row r="108" spans="1:84" s="99" customFormat="1" ht="15"/>
    <row r="109" spans="1:84" s="99" customFormat="1" ht="15"/>
    <row r="110" spans="1:84" s="99" customFormat="1" ht="15"/>
    <row r="111" spans="1:84" s="99" customFormat="1" ht="15"/>
    <row r="112" spans="1:84" s="99" customFormat="1" ht="15"/>
    <row r="113" s="99" customFormat="1" ht="15"/>
    <row r="114" s="99" customFormat="1" ht="15"/>
    <row r="115" s="99" customFormat="1" ht="15"/>
    <row r="116" s="99" customFormat="1" ht="15"/>
    <row r="117" s="99" customFormat="1" ht="15"/>
    <row r="118" s="99" customFormat="1" ht="15"/>
    <row r="119" s="99" customFormat="1" ht="15"/>
    <row r="120" s="99" customFormat="1" ht="15"/>
    <row r="121" s="99" customFormat="1" ht="15"/>
    <row r="122" s="99" customFormat="1" ht="15"/>
    <row r="123" s="99" customFormat="1" ht="15"/>
    <row r="124" s="99" customFormat="1" ht="15"/>
    <row r="125" s="99" customFormat="1" ht="15"/>
    <row r="126" s="99" customFormat="1" ht="15"/>
    <row r="127" s="99" customFormat="1" ht="15"/>
    <row r="128" s="99" customFormat="1" ht="15"/>
    <row r="129" s="99" customFormat="1" ht="15"/>
    <row r="130" s="99" customFormat="1" ht="15"/>
    <row r="131" s="99" customFormat="1" ht="15"/>
    <row r="132" s="99" customFormat="1" ht="15"/>
    <row r="133" s="99" customFormat="1" ht="15"/>
    <row r="134" s="99" customFormat="1" ht="15"/>
    <row r="135" s="99" customFormat="1" ht="15"/>
    <row r="136" s="99" customFormat="1" ht="15"/>
    <row r="137" s="99" customFormat="1" ht="15"/>
    <row r="138" s="99" customFormat="1" ht="15"/>
    <row r="139" s="99" customFormat="1" ht="15"/>
    <row r="140" s="99" customFormat="1" ht="15"/>
    <row r="141" s="99" customFormat="1" ht="15"/>
    <row r="142" s="99" customFormat="1" ht="15"/>
    <row r="143" s="99" customFormat="1" ht="15"/>
    <row r="144" s="99" customFormat="1" ht="15"/>
    <row r="145" s="99" customFormat="1" ht="15"/>
    <row r="146" s="99" customFormat="1" ht="15"/>
    <row r="147" s="99" customFormat="1" ht="15"/>
    <row r="148" s="99" customFormat="1" ht="15"/>
    <row r="149" s="99" customFormat="1" ht="15"/>
    <row r="150" s="99" customFormat="1" ht="15"/>
    <row r="151" s="99" customFormat="1" ht="15"/>
    <row r="152" s="99" customFormat="1" ht="15"/>
    <row r="153" s="99" customFormat="1" ht="15"/>
    <row r="154" s="99" customFormat="1" ht="15"/>
    <row r="155" s="99" customFormat="1" ht="15"/>
    <row r="156" s="99" customFormat="1" ht="15"/>
    <row r="157" s="99" customFormat="1" ht="15"/>
    <row r="158" s="99" customFormat="1" ht="15"/>
    <row r="159" s="99" customFormat="1" ht="15"/>
    <row r="160" s="99" customFormat="1" ht="15"/>
    <row r="161" s="99" customFormat="1" ht="15"/>
    <row r="162" s="99" customFormat="1" ht="15"/>
    <row r="163" s="99" customFormat="1" ht="15"/>
    <row r="164" s="99" customFormat="1" ht="15"/>
    <row r="165" s="99" customFormat="1" ht="15"/>
    <row r="166" s="99" customFormat="1" ht="15"/>
    <row r="167" s="99" customFormat="1" ht="15"/>
    <row r="168" s="99" customFormat="1" ht="15"/>
    <row r="169" s="99" customFormat="1" ht="15"/>
    <row r="170" s="99" customFormat="1" ht="15"/>
    <row r="171" s="99" customFormat="1" ht="15"/>
    <row r="172" s="99" customFormat="1" ht="15"/>
    <row r="173" s="99" customFormat="1" ht="15"/>
    <row r="174" s="99" customFormat="1" ht="15"/>
    <row r="175" s="99" customFormat="1" ht="15"/>
    <row r="176" s="99" customFormat="1" ht="15"/>
    <row r="177" s="99" customFormat="1" ht="15"/>
    <row r="178" s="99" customFormat="1" ht="15"/>
    <row r="179" s="99" customFormat="1" ht="15"/>
    <row r="180" s="99" customFormat="1" ht="15"/>
    <row r="181" s="99" customFormat="1" ht="15"/>
  </sheetData>
  <sheetProtection formatColumns="0" formatRows="0"/>
  <mergeCells count="9">
    <mergeCell ref="B16:B17"/>
    <mergeCell ref="C16:C17"/>
    <mergeCell ref="D16:D17"/>
    <mergeCell ref="C2:L2"/>
    <mergeCell ref="C3:L3"/>
    <mergeCell ref="C4:L4"/>
    <mergeCell ref="C5:L5"/>
    <mergeCell ref="C6:L6"/>
    <mergeCell ref="C7:L7"/>
  </mergeCells>
  <conditionalFormatting sqref="D18:D26">
    <cfRule type="cellIs" dxfId="291" priority="55" stopIfTrue="1" operator="equal">
      <formula>0</formula>
    </cfRule>
  </conditionalFormatting>
  <conditionalFormatting sqref="E18:CF26">
    <cfRule type="cellIs" dxfId="290" priority="54" stopIfTrue="1" operator="equal">
      <formula>0</formula>
    </cfRule>
  </conditionalFormatting>
  <conditionalFormatting sqref="D31:D34">
    <cfRule type="cellIs" dxfId="289" priority="53" stopIfTrue="1" operator="equal">
      <formula>0</formula>
    </cfRule>
  </conditionalFormatting>
  <conditionalFormatting sqref="E31:CF34">
    <cfRule type="cellIs" dxfId="288" priority="52" stopIfTrue="1" operator="equal">
      <formula>0</formula>
    </cfRule>
  </conditionalFormatting>
  <conditionalFormatting sqref="D38:D42">
    <cfRule type="cellIs" dxfId="287" priority="51" stopIfTrue="1" operator="equal">
      <formula>0</formula>
    </cfRule>
  </conditionalFormatting>
  <conditionalFormatting sqref="E38:CF38 E40:CF40">
    <cfRule type="cellIs" dxfId="286" priority="50" stopIfTrue="1" operator="equal">
      <formula>0</formula>
    </cfRule>
  </conditionalFormatting>
  <conditionalFormatting sqref="D45:D46 D49">
    <cfRule type="cellIs" dxfId="285" priority="49" stopIfTrue="1" operator="equal">
      <formula>0</formula>
    </cfRule>
  </conditionalFormatting>
  <conditionalFormatting sqref="E45:CF46">
    <cfRule type="cellIs" dxfId="284" priority="48" stopIfTrue="1" operator="equal">
      <formula>0</formula>
    </cfRule>
  </conditionalFormatting>
  <conditionalFormatting sqref="D52">
    <cfRule type="cellIs" dxfId="283" priority="47" stopIfTrue="1" operator="equal">
      <formula>0</formula>
    </cfRule>
  </conditionalFormatting>
  <conditionalFormatting sqref="E52:CF52">
    <cfRule type="cellIs" dxfId="282" priority="46" stopIfTrue="1" operator="equal">
      <formula>0</formula>
    </cfRule>
  </conditionalFormatting>
  <conditionalFormatting sqref="D54:D56 D59:D64">
    <cfRule type="cellIs" dxfId="281" priority="45" stopIfTrue="1" operator="equal">
      <formula>0</formula>
    </cfRule>
  </conditionalFormatting>
  <conditionalFormatting sqref="E54:CF54 E63:CF63 E59:CF61 E56:CF56">
    <cfRule type="cellIs" dxfId="280" priority="44" stopIfTrue="1" operator="equal">
      <formula>0</formula>
    </cfRule>
  </conditionalFormatting>
  <conditionalFormatting sqref="D37">
    <cfRule type="cellIs" dxfId="279" priority="43" stopIfTrue="1" operator="equal">
      <formula>0</formula>
    </cfRule>
  </conditionalFormatting>
  <conditionalFormatting sqref="E37:CF37">
    <cfRule type="cellIs" dxfId="278" priority="42" stopIfTrue="1" operator="equal">
      <formula>0</formula>
    </cfRule>
  </conditionalFormatting>
  <conditionalFormatting sqref="D44">
    <cfRule type="cellIs" dxfId="277" priority="41" stopIfTrue="1" operator="equal">
      <formula>0</formula>
    </cfRule>
  </conditionalFormatting>
  <conditionalFormatting sqref="E44:CF44">
    <cfRule type="cellIs" dxfId="276" priority="40" stopIfTrue="1" operator="equal">
      <formula>0</formula>
    </cfRule>
  </conditionalFormatting>
  <conditionalFormatting sqref="D11:D12 D14">
    <cfRule type="cellIs" dxfId="275" priority="39" stopIfTrue="1" operator="equal">
      <formula>0</formula>
    </cfRule>
  </conditionalFormatting>
  <conditionalFormatting sqref="E11:E12 E14">
    <cfRule type="cellIs" dxfId="274" priority="38" stopIfTrue="1" operator="equal">
      <formula>0</formula>
    </cfRule>
  </conditionalFormatting>
  <conditionalFormatting sqref="D98">
    <cfRule type="cellIs" dxfId="273" priority="22" stopIfTrue="1" operator="equal">
      <formula>0</formula>
    </cfRule>
  </conditionalFormatting>
  <conditionalFormatting sqref="D99">
    <cfRule type="cellIs" dxfId="272" priority="25" stopIfTrue="1" operator="equal">
      <formula>0</formula>
    </cfRule>
  </conditionalFormatting>
  <conditionalFormatting sqref="E84:CF84 E86:CF89">
    <cfRule type="cellIs" dxfId="271" priority="37" stopIfTrue="1" operator="equal">
      <formula>0</formula>
    </cfRule>
  </conditionalFormatting>
  <conditionalFormatting sqref="E98:CF98">
    <cfRule type="cellIs" dxfId="270" priority="23" stopIfTrue="1" operator="equal">
      <formula>0</formula>
    </cfRule>
  </conditionalFormatting>
  <conditionalFormatting sqref="E91:CF91">
    <cfRule type="cellIs" dxfId="269" priority="36" stopIfTrue="1" operator="equal">
      <formula>0</formula>
    </cfRule>
  </conditionalFormatting>
  <conditionalFormatting sqref="D84 D86:D91">
    <cfRule type="cellIs" dxfId="268" priority="35" stopIfTrue="1" operator="equal">
      <formula>0</formula>
    </cfRule>
  </conditionalFormatting>
  <conditionalFormatting sqref="E99:CF99">
    <cfRule type="cellIs" dxfId="267" priority="24" stopIfTrue="1" operator="equal">
      <formula>0</formula>
    </cfRule>
  </conditionalFormatting>
  <conditionalFormatting sqref="D92">
    <cfRule type="cellIs" dxfId="266" priority="34" stopIfTrue="1" operator="equal">
      <formula>0</formula>
    </cfRule>
  </conditionalFormatting>
  <conditionalFormatting sqref="E92:CF92">
    <cfRule type="cellIs" dxfId="265" priority="33" stopIfTrue="1" operator="equal">
      <formula>0</formula>
    </cfRule>
  </conditionalFormatting>
  <conditionalFormatting sqref="E64:CF64">
    <cfRule type="cellIs" dxfId="264" priority="32" stopIfTrue="1" operator="equal">
      <formula>0</formula>
    </cfRule>
  </conditionalFormatting>
  <conditionalFormatting sqref="E90:CF90">
    <cfRule type="cellIs" dxfId="263" priority="31" stopIfTrue="1" operator="equal">
      <formula>0</formula>
    </cfRule>
  </conditionalFormatting>
  <conditionalFormatting sqref="E62:CF62">
    <cfRule type="cellIs" dxfId="262" priority="30" stopIfTrue="1" operator="equal">
      <formula>0</formula>
    </cfRule>
  </conditionalFormatting>
  <conditionalFormatting sqref="D95">
    <cfRule type="cellIs" dxfId="261" priority="29" stopIfTrue="1" operator="equal">
      <formula>0</formula>
    </cfRule>
  </conditionalFormatting>
  <conditionalFormatting sqref="E95:CF95">
    <cfRule type="cellIs" dxfId="260" priority="28" stopIfTrue="1" operator="equal">
      <formula>0</formula>
    </cfRule>
  </conditionalFormatting>
  <conditionalFormatting sqref="D97">
    <cfRule type="cellIs" dxfId="259" priority="27" stopIfTrue="1" operator="equal">
      <formula>0</formula>
    </cfRule>
  </conditionalFormatting>
  <conditionalFormatting sqref="E97:CF97">
    <cfRule type="cellIs" dxfId="258" priority="26" stopIfTrue="1" operator="equal">
      <formula>0</formula>
    </cfRule>
  </conditionalFormatting>
  <conditionalFormatting sqref="E27:CF28">
    <cfRule type="cellIs" dxfId="257" priority="21" stopIfTrue="1" operator="equal">
      <formula>0</formula>
    </cfRule>
  </conditionalFormatting>
  <conditionalFormatting sqref="D27:D28">
    <cfRule type="cellIs" dxfId="256" priority="20" stopIfTrue="1" operator="equal">
      <formula>0</formula>
    </cfRule>
  </conditionalFormatting>
  <conditionalFormatting sqref="D13">
    <cfRule type="cellIs" dxfId="255" priority="19" stopIfTrue="1" operator="equal">
      <formula>0</formula>
    </cfRule>
  </conditionalFormatting>
  <conditionalFormatting sqref="E13">
    <cfRule type="cellIs" dxfId="254" priority="18" stopIfTrue="1" operator="equal">
      <formula>0</formula>
    </cfRule>
  </conditionalFormatting>
  <conditionalFormatting sqref="D48">
    <cfRule type="cellIs" dxfId="253" priority="17" stopIfTrue="1" operator="equal">
      <formula>0</formula>
    </cfRule>
  </conditionalFormatting>
  <conditionalFormatting sqref="E48:CF48">
    <cfRule type="cellIs" dxfId="252" priority="16" stopIfTrue="1" operator="equal">
      <formula>0</formula>
    </cfRule>
  </conditionalFormatting>
  <conditionalFormatting sqref="D57:D58">
    <cfRule type="cellIs" dxfId="251" priority="15" stopIfTrue="1" operator="equal">
      <formula>0</formula>
    </cfRule>
  </conditionalFormatting>
  <conditionalFormatting sqref="E57:CF58">
    <cfRule type="cellIs" dxfId="250" priority="14" stopIfTrue="1" operator="equal">
      <formula>0</formula>
    </cfRule>
  </conditionalFormatting>
  <conditionalFormatting sqref="E65:CF65">
    <cfRule type="cellIs" dxfId="249" priority="13" stopIfTrue="1" operator="equal">
      <formula>0</formula>
    </cfRule>
  </conditionalFormatting>
  <conditionalFormatting sqref="D65">
    <cfRule type="cellIs" dxfId="248" priority="12" stopIfTrue="1" operator="equal">
      <formula>0</formula>
    </cfRule>
  </conditionalFormatting>
  <conditionalFormatting sqref="D85">
    <cfRule type="cellIs" dxfId="247" priority="11" stopIfTrue="1" operator="equal">
      <formula>0</formula>
    </cfRule>
  </conditionalFormatting>
  <conditionalFormatting sqref="E39:CF39">
    <cfRule type="cellIs" dxfId="246" priority="10" stopIfTrue="1" operator="equal">
      <formula>0</formula>
    </cfRule>
  </conditionalFormatting>
  <conditionalFormatting sqref="F41:CF41">
    <cfRule type="cellIs" dxfId="245" priority="9" stopIfTrue="1" operator="equal">
      <formula>0</formula>
    </cfRule>
  </conditionalFormatting>
  <conditionalFormatting sqref="E41">
    <cfRule type="cellIs" dxfId="244" priority="8" stopIfTrue="1" operator="equal">
      <formula>0</formula>
    </cfRule>
  </conditionalFormatting>
  <conditionalFormatting sqref="E42:CF42">
    <cfRule type="cellIs" dxfId="243" priority="7" stopIfTrue="1" operator="equal">
      <formula>0</formula>
    </cfRule>
  </conditionalFormatting>
  <conditionalFormatting sqref="D66">
    <cfRule type="cellIs" dxfId="242" priority="6" stopIfTrue="1" operator="equal">
      <formula>0</formula>
    </cfRule>
  </conditionalFormatting>
  <conditionalFormatting sqref="D47">
    <cfRule type="cellIs" dxfId="241" priority="5" stopIfTrue="1" operator="equal">
      <formula>0</formula>
    </cfRule>
  </conditionalFormatting>
  <conditionalFormatting sqref="E47:CF47">
    <cfRule type="cellIs" dxfId="240" priority="4" stopIfTrue="1" operator="equal">
      <formula>0</formula>
    </cfRule>
  </conditionalFormatting>
  <conditionalFormatting sqref="E55:CF55">
    <cfRule type="cellIs" dxfId="239" priority="3" stopIfTrue="1" operator="equal">
      <formula>0</formula>
    </cfRule>
  </conditionalFormatting>
  <conditionalFormatting sqref="E85:CF85">
    <cfRule type="cellIs" dxfId="238" priority="2" stopIfTrue="1" operator="equal">
      <formula>0</formula>
    </cfRule>
  </conditionalFormatting>
  <conditionalFormatting sqref="E49:CF49">
    <cfRule type="cellIs" dxfId="237" priority="1" stopIfTrue="1" operator="equal">
      <formula>0</formula>
    </cfRule>
  </conditionalFormatting>
  <pageMargins left="0.70866141732283472" right="0.70866141732283472" top="0.74803149606299213" bottom="0.74803149606299213" header="0.31496062992125984" footer="0.31496062992125984"/>
  <pageSetup paperSize="9" scale="1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Лист6">
    <pageSetUpPr fitToPage="1"/>
  </sheetPr>
  <dimension ref="A1:CF181"/>
  <sheetViews>
    <sheetView workbookViewId="0"/>
    <sheetView workbookViewId="1"/>
  </sheetViews>
  <sheetFormatPr baseColWidth="10" defaultColWidth="7.83203125" defaultRowHeight="14" outlineLevelCol="1"/>
  <cols>
    <col min="1" max="1" width="3" style="15" customWidth="1"/>
    <col min="2" max="2" width="59.83203125" style="15" customWidth="1"/>
    <col min="3" max="3" width="11.33203125" style="27" customWidth="1"/>
    <col min="4" max="16" width="13.1640625" style="15" customWidth="1"/>
    <col min="17" max="84" width="13.1640625" style="15" customWidth="1" outlineLevel="1"/>
    <col min="85" max="16384" width="7.83203125" style="15"/>
  </cols>
  <sheetData>
    <row r="1" spans="1:84">
      <c r="A1" s="118" t="s">
        <v>308</v>
      </c>
    </row>
    <row r="2" spans="1:84" ht="18">
      <c r="A2" s="118" t="str">
        <f>ИД!A2</f>
        <v>3.1.21.12.14</v>
      </c>
      <c r="C2" s="842" t="s">
        <v>663</v>
      </c>
      <c r="D2" s="842"/>
      <c r="E2" s="842"/>
      <c r="F2" s="842"/>
      <c r="G2" s="842"/>
      <c r="H2" s="842"/>
      <c r="I2" s="842"/>
      <c r="J2" s="842"/>
      <c r="K2" s="842"/>
      <c r="L2" s="842"/>
    </row>
    <row r="3" spans="1:84" ht="18">
      <c r="C3" s="841" t="s">
        <v>711</v>
      </c>
      <c r="D3" s="841"/>
      <c r="E3" s="841"/>
      <c r="F3" s="841"/>
      <c r="G3" s="841"/>
      <c r="H3" s="841"/>
      <c r="I3" s="841"/>
      <c r="J3" s="841"/>
      <c r="K3" s="841"/>
      <c r="L3" s="841"/>
    </row>
    <row r="4" spans="1:84" ht="18">
      <c r="C4" s="841" t="str">
        <f>Согласование!$B$5</f>
        <v>OpenBox</v>
      </c>
      <c r="D4" s="841"/>
      <c r="E4" s="841"/>
      <c r="F4" s="841"/>
      <c r="G4" s="841"/>
      <c r="H4" s="841"/>
      <c r="I4" s="841"/>
      <c r="J4" s="841"/>
      <c r="K4" s="841"/>
      <c r="L4" s="841"/>
    </row>
    <row r="5" spans="1:84">
      <c r="C5" s="843" t="str">
        <f>"("&amp;Согласование!$B$7&amp;")"</f>
        <v>(U200005258)</v>
      </c>
      <c r="D5" s="843"/>
      <c r="E5" s="843"/>
      <c r="F5" s="843"/>
      <c r="G5" s="843"/>
      <c r="H5" s="843"/>
      <c r="I5" s="843"/>
      <c r="J5" s="843"/>
      <c r="K5" s="843"/>
      <c r="L5" s="843"/>
    </row>
    <row r="6" spans="1:84" ht="18">
      <c r="C6" s="841" t="s">
        <v>665</v>
      </c>
      <c r="D6" s="841"/>
      <c r="E6" s="841"/>
      <c r="F6" s="841"/>
      <c r="G6" s="841"/>
      <c r="H6" s="841"/>
      <c r="I6" s="841"/>
      <c r="J6" s="841"/>
      <c r="K6" s="841"/>
      <c r="L6" s="841"/>
    </row>
    <row r="7" spans="1:84" ht="18">
      <c r="C7" s="841" t="str">
        <f>Согласование!$B$9</f>
        <v>Цифровая экономика БРД</v>
      </c>
      <c r="D7" s="841"/>
      <c r="E7" s="841"/>
      <c r="F7" s="841"/>
      <c r="G7" s="841"/>
      <c r="H7" s="841"/>
      <c r="I7" s="841"/>
      <c r="J7" s="841"/>
      <c r="K7" s="841"/>
      <c r="L7" s="841"/>
    </row>
    <row r="10" spans="1:84" ht="40.5" customHeight="1">
      <c r="B10" s="133" t="s">
        <v>74</v>
      </c>
      <c r="C10" s="133" t="s">
        <v>666</v>
      </c>
      <c r="D10" s="119" t="s">
        <v>674</v>
      </c>
      <c r="E10" s="119" t="s">
        <v>675</v>
      </c>
    </row>
    <row r="11" spans="1:84">
      <c r="B11" s="121" t="s">
        <v>417</v>
      </c>
      <c r="C11" s="122" t="s">
        <v>140</v>
      </c>
      <c r="D11" s="123">
        <f ca="1">D60</f>
        <v>90735.229388448046</v>
      </c>
      <c r="E11" s="123">
        <f ca="1">D91</f>
        <v>405561.97075726074</v>
      </c>
    </row>
    <row r="12" spans="1:84">
      <c r="B12" s="125" t="s">
        <v>419</v>
      </c>
      <c r="C12" s="126" t="s">
        <v>676</v>
      </c>
      <c r="D12" s="127">
        <f ca="1">1+D11/D59</f>
        <v>-1.4692857425811088</v>
      </c>
      <c r="E12" s="127">
        <f ca="1">E11/D87+1</f>
        <v>-10.037040396257597</v>
      </c>
      <c r="F12" s="18"/>
    </row>
    <row r="13" spans="1:84">
      <c r="B13" s="125" t="s">
        <v>425</v>
      </c>
      <c r="C13" s="126" t="s">
        <v>165</v>
      </c>
      <c r="D13" s="129">
        <f ca="1">IFERROR(MIRR(E54:P54,ИД!$H$98,ИД!$H$98),"")</f>
        <v>0.34340447556910592</v>
      </c>
      <c r="E13" s="129">
        <f ca="1">IFERROR(MIRR(E84:CF84,ИД!$H$98,ИД!$H$98),"")</f>
        <v>0.2357879868490218</v>
      </c>
    </row>
    <row r="14" spans="1:84">
      <c r="B14" s="125" t="s">
        <v>426</v>
      </c>
      <c r="C14" s="126" t="s">
        <v>178</v>
      </c>
      <c r="D14" s="131">
        <f ca="1">IF(D11&lt;0,"Не окупается",SUM(E64:P64))</f>
        <v>3.1871825145741814</v>
      </c>
      <c r="E14" s="131">
        <f ca="1">D92</f>
        <v>1.0109482399412755</v>
      </c>
    </row>
    <row r="16" spans="1:84" ht="15" customHeight="1">
      <c r="B16" s="846" t="s">
        <v>427</v>
      </c>
      <c r="C16" s="846" t="s">
        <v>428</v>
      </c>
      <c r="D16" s="848" t="s">
        <v>78</v>
      </c>
      <c r="E16" s="133">
        <v>1</v>
      </c>
      <c r="F16" s="133">
        <v>2</v>
      </c>
      <c r="G16" s="133">
        <v>3</v>
      </c>
      <c r="H16" s="133">
        <v>4</v>
      </c>
      <c r="I16" s="133">
        <v>5</v>
      </c>
      <c r="J16" s="133">
        <v>6</v>
      </c>
      <c r="K16" s="133">
        <v>7</v>
      </c>
      <c r="L16" s="133">
        <v>8</v>
      </c>
      <c r="M16" s="133">
        <v>9</v>
      </c>
      <c r="N16" s="133">
        <v>10</v>
      </c>
      <c r="O16" s="133">
        <v>11</v>
      </c>
      <c r="P16" s="133">
        <v>12</v>
      </c>
      <c r="Q16" s="133">
        <v>13</v>
      </c>
      <c r="R16" s="133">
        <v>14</v>
      </c>
      <c r="S16" s="133">
        <v>15</v>
      </c>
      <c r="T16" s="133">
        <v>16</v>
      </c>
      <c r="U16" s="133">
        <v>17</v>
      </c>
      <c r="V16" s="133">
        <v>18</v>
      </c>
      <c r="W16" s="133">
        <v>19</v>
      </c>
      <c r="X16" s="133">
        <v>20</v>
      </c>
      <c r="Y16" s="133">
        <v>21</v>
      </c>
      <c r="Z16" s="133">
        <v>22</v>
      </c>
      <c r="AA16" s="133">
        <v>23</v>
      </c>
      <c r="AB16" s="133">
        <v>24</v>
      </c>
      <c r="AC16" s="133">
        <v>25</v>
      </c>
      <c r="AD16" s="133">
        <v>26</v>
      </c>
      <c r="AE16" s="133">
        <v>27</v>
      </c>
      <c r="AF16" s="133">
        <v>28</v>
      </c>
      <c r="AG16" s="133">
        <v>29</v>
      </c>
      <c r="AH16" s="133">
        <v>30</v>
      </c>
      <c r="AI16" s="133">
        <v>31</v>
      </c>
      <c r="AJ16" s="133">
        <v>32</v>
      </c>
      <c r="AK16" s="133">
        <v>33</v>
      </c>
      <c r="AL16" s="133">
        <v>34</v>
      </c>
      <c r="AM16" s="133">
        <v>35</v>
      </c>
      <c r="AN16" s="133">
        <v>36</v>
      </c>
      <c r="AO16" s="133">
        <v>37</v>
      </c>
      <c r="AP16" s="133">
        <v>38</v>
      </c>
      <c r="AQ16" s="133">
        <v>39</v>
      </c>
      <c r="AR16" s="133">
        <v>40</v>
      </c>
      <c r="AS16" s="133">
        <v>41</v>
      </c>
      <c r="AT16" s="133">
        <v>42</v>
      </c>
      <c r="AU16" s="133">
        <v>43</v>
      </c>
      <c r="AV16" s="133">
        <v>44</v>
      </c>
      <c r="AW16" s="133">
        <v>45</v>
      </c>
      <c r="AX16" s="133">
        <v>46</v>
      </c>
      <c r="AY16" s="133">
        <v>47</v>
      </c>
      <c r="AZ16" s="133">
        <v>48</v>
      </c>
      <c r="BA16" s="133">
        <v>49</v>
      </c>
      <c r="BB16" s="133">
        <v>50</v>
      </c>
      <c r="BC16" s="133">
        <v>51</v>
      </c>
      <c r="BD16" s="133">
        <v>52</v>
      </c>
      <c r="BE16" s="133">
        <v>53</v>
      </c>
      <c r="BF16" s="133">
        <v>54</v>
      </c>
      <c r="BG16" s="133">
        <v>55</v>
      </c>
      <c r="BH16" s="133">
        <v>56</v>
      </c>
      <c r="BI16" s="133">
        <v>57</v>
      </c>
      <c r="BJ16" s="133">
        <v>58</v>
      </c>
      <c r="BK16" s="133">
        <v>59</v>
      </c>
      <c r="BL16" s="133">
        <v>60</v>
      </c>
      <c r="BM16" s="133">
        <v>61</v>
      </c>
      <c r="BN16" s="133">
        <v>62</v>
      </c>
      <c r="BO16" s="133">
        <v>63</v>
      </c>
      <c r="BP16" s="133">
        <v>64</v>
      </c>
      <c r="BQ16" s="133">
        <v>65</v>
      </c>
      <c r="BR16" s="133">
        <v>66</v>
      </c>
      <c r="BS16" s="133">
        <v>67</v>
      </c>
      <c r="BT16" s="133">
        <v>68</v>
      </c>
      <c r="BU16" s="133">
        <v>69</v>
      </c>
      <c r="BV16" s="133">
        <v>70</v>
      </c>
      <c r="BW16" s="133">
        <v>71</v>
      </c>
      <c r="BX16" s="133">
        <v>72</v>
      </c>
      <c r="BY16" s="133">
        <v>73</v>
      </c>
      <c r="BZ16" s="133">
        <v>74</v>
      </c>
      <c r="CA16" s="133">
        <v>75</v>
      </c>
      <c r="CB16" s="133">
        <v>76</v>
      </c>
      <c r="CC16" s="133">
        <v>77</v>
      </c>
      <c r="CD16" s="133">
        <v>78</v>
      </c>
      <c r="CE16" s="133">
        <v>79</v>
      </c>
      <c r="CF16" s="133">
        <v>80</v>
      </c>
    </row>
    <row r="17" spans="1:84">
      <c r="B17" s="847"/>
      <c r="C17" s="847"/>
      <c r="D17" s="849"/>
      <c r="E17" s="133">
        <f>ИД!I1</f>
        <v>2020</v>
      </c>
      <c r="F17" s="133">
        <f>E17+1</f>
        <v>2021</v>
      </c>
      <c r="G17" s="133">
        <f t="shared" ref="G17:BR17" si="0">F17+1</f>
        <v>2022</v>
      </c>
      <c r="H17" s="133">
        <f t="shared" si="0"/>
        <v>2023</v>
      </c>
      <c r="I17" s="133">
        <f t="shared" si="0"/>
        <v>2024</v>
      </c>
      <c r="J17" s="133">
        <f t="shared" si="0"/>
        <v>2025</v>
      </c>
      <c r="K17" s="133">
        <f t="shared" si="0"/>
        <v>2026</v>
      </c>
      <c r="L17" s="133">
        <f t="shared" si="0"/>
        <v>2027</v>
      </c>
      <c r="M17" s="133">
        <f t="shared" si="0"/>
        <v>2028</v>
      </c>
      <c r="N17" s="133">
        <f t="shared" si="0"/>
        <v>2029</v>
      </c>
      <c r="O17" s="133">
        <f t="shared" si="0"/>
        <v>2030</v>
      </c>
      <c r="P17" s="133">
        <f t="shared" si="0"/>
        <v>2031</v>
      </c>
      <c r="Q17" s="133">
        <f t="shared" si="0"/>
        <v>2032</v>
      </c>
      <c r="R17" s="133">
        <f t="shared" si="0"/>
        <v>2033</v>
      </c>
      <c r="S17" s="133">
        <f t="shared" si="0"/>
        <v>2034</v>
      </c>
      <c r="T17" s="133">
        <f t="shared" si="0"/>
        <v>2035</v>
      </c>
      <c r="U17" s="133">
        <f t="shared" si="0"/>
        <v>2036</v>
      </c>
      <c r="V17" s="133">
        <f t="shared" si="0"/>
        <v>2037</v>
      </c>
      <c r="W17" s="133">
        <f t="shared" si="0"/>
        <v>2038</v>
      </c>
      <c r="X17" s="133">
        <f t="shared" si="0"/>
        <v>2039</v>
      </c>
      <c r="Y17" s="133">
        <f t="shared" si="0"/>
        <v>2040</v>
      </c>
      <c r="Z17" s="133">
        <f t="shared" si="0"/>
        <v>2041</v>
      </c>
      <c r="AA17" s="133">
        <f t="shared" si="0"/>
        <v>2042</v>
      </c>
      <c r="AB17" s="133">
        <f t="shared" si="0"/>
        <v>2043</v>
      </c>
      <c r="AC17" s="133">
        <f t="shared" si="0"/>
        <v>2044</v>
      </c>
      <c r="AD17" s="133">
        <f t="shared" si="0"/>
        <v>2045</v>
      </c>
      <c r="AE17" s="133">
        <f t="shared" si="0"/>
        <v>2046</v>
      </c>
      <c r="AF17" s="133">
        <f t="shared" si="0"/>
        <v>2047</v>
      </c>
      <c r="AG17" s="133">
        <f t="shared" si="0"/>
        <v>2048</v>
      </c>
      <c r="AH17" s="133">
        <f t="shared" si="0"/>
        <v>2049</v>
      </c>
      <c r="AI17" s="133">
        <f t="shared" si="0"/>
        <v>2050</v>
      </c>
      <c r="AJ17" s="133">
        <f t="shared" si="0"/>
        <v>2051</v>
      </c>
      <c r="AK17" s="133">
        <f t="shared" si="0"/>
        <v>2052</v>
      </c>
      <c r="AL17" s="133">
        <f t="shared" si="0"/>
        <v>2053</v>
      </c>
      <c r="AM17" s="133">
        <f t="shared" si="0"/>
        <v>2054</v>
      </c>
      <c r="AN17" s="133">
        <f t="shared" si="0"/>
        <v>2055</v>
      </c>
      <c r="AO17" s="133">
        <f t="shared" si="0"/>
        <v>2056</v>
      </c>
      <c r="AP17" s="133">
        <f t="shared" si="0"/>
        <v>2057</v>
      </c>
      <c r="AQ17" s="133">
        <f t="shared" si="0"/>
        <v>2058</v>
      </c>
      <c r="AR17" s="133">
        <f t="shared" si="0"/>
        <v>2059</v>
      </c>
      <c r="AS17" s="133">
        <f t="shared" si="0"/>
        <v>2060</v>
      </c>
      <c r="AT17" s="133">
        <f t="shared" si="0"/>
        <v>2061</v>
      </c>
      <c r="AU17" s="133">
        <f t="shared" si="0"/>
        <v>2062</v>
      </c>
      <c r="AV17" s="133">
        <f t="shared" si="0"/>
        <v>2063</v>
      </c>
      <c r="AW17" s="133">
        <f t="shared" si="0"/>
        <v>2064</v>
      </c>
      <c r="AX17" s="133">
        <f t="shared" si="0"/>
        <v>2065</v>
      </c>
      <c r="AY17" s="133">
        <f t="shared" si="0"/>
        <v>2066</v>
      </c>
      <c r="AZ17" s="133">
        <f t="shared" si="0"/>
        <v>2067</v>
      </c>
      <c r="BA17" s="133">
        <f t="shared" si="0"/>
        <v>2068</v>
      </c>
      <c r="BB17" s="133">
        <f t="shared" si="0"/>
        <v>2069</v>
      </c>
      <c r="BC17" s="133">
        <f t="shared" si="0"/>
        <v>2070</v>
      </c>
      <c r="BD17" s="133">
        <f t="shared" si="0"/>
        <v>2071</v>
      </c>
      <c r="BE17" s="133">
        <f t="shared" si="0"/>
        <v>2072</v>
      </c>
      <c r="BF17" s="133">
        <f t="shared" si="0"/>
        <v>2073</v>
      </c>
      <c r="BG17" s="133">
        <f t="shared" si="0"/>
        <v>2074</v>
      </c>
      <c r="BH17" s="133">
        <f t="shared" si="0"/>
        <v>2075</v>
      </c>
      <c r="BI17" s="133">
        <f t="shared" si="0"/>
        <v>2076</v>
      </c>
      <c r="BJ17" s="133">
        <f t="shared" si="0"/>
        <v>2077</v>
      </c>
      <c r="BK17" s="133">
        <f t="shared" si="0"/>
        <v>2078</v>
      </c>
      <c r="BL17" s="133">
        <f t="shared" si="0"/>
        <v>2079</v>
      </c>
      <c r="BM17" s="133">
        <f t="shared" si="0"/>
        <v>2080</v>
      </c>
      <c r="BN17" s="133">
        <f t="shared" si="0"/>
        <v>2081</v>
      </c>
      <c r="BO17" s="133">
        <f t="shared" si="0"/>
        <v>2082</v>
      </c>
      <c r="BP17" s="133">
        <f t="shared" si="0"/>
        <v>2083</v>
      </c>
      <c r="BQ17" s="133">
        <f t="shared" si="0"/>
        <v>2084</v>
      </c>
      <c r="BR17" s="133">
        <f t="shared" si="0"/>
        <v>2085</v>
      </c>
      <c r="BS17" s="133">
        <f t="shared" ref="BS17:CF17" si="1">BR17+1</f>
        <v>2086</v>
      </c>
      <c r="BT17" s="133">
        <f t="shared" si="1"/>
        <v>2087</v>
      </c>
      <c r="BU17" s="133">
        <f t="shared" si="1"/>
        <v>2088</v>
      </c>
      <c r="BV17" s="133">
        <f t="shared" si="1"/>
        <v>2089</v>
      </c>
      <c r="BW17" s="133">
        <f t="shared" si="1"/>
        <v>2090</v>
      </c>
      <c r="BX17" s="133">
        <f t="shared" si="1"/>
        <v>2091</v>
      </c>
      <c r="BY17" s="133">
        <f t="shared" si="1"/>
        <v>2092</v>
      </c>
      <c r="BZ17" s="133">
        <f t="shared" si="1"/>
        <v>2093</v>
      </c>
      <c r="CA17" s="133">
        <f t="shared" si="1"/>
        <v>2094</v>
      </c>
      <c r="CB17" s="133">
        <f t="shared" si="1"/>
        <v>2095</v>
      </c>
      <c r="CC17" s="133">
        <f t="shared" si="1"/>
        <v>2096</v>
      </c>
      <c r="CD17" s="133">
        <f t="shared" si="1"/>
        <v>2097</v>
      </c>
      <c r="CE17" s="133">
        <f t="shared" si="1"/>
        <v>2098</v>
      </c>
      <c r="CF17" s="133">
        <f t="shared" si="1"/>
        <v>2099</v>
      </c>
    </row>
    <row r="18" spans="1:84" ht="17.25" customHeight="1">
      <c r="A18" s="48">
        <f>ИД!F191</f>
        <v>0</v>
      </c>
      <c r="B18" s="134" t="str">
        <f>ИД!D126</f>
        <v xml:space="preserve">Сокращение расходов на оплату труда </v>
      </c>
      <c r="C18" s="122" t="str">
        <f>ИД!G126</f>
        <v>тыс.руб.</v>
      </c>
      <c r="D18" s="123">
        <f t="shared" ref="D18:D28" si="2">SUM(E18:CF18)</f>
        <v>489564.58992934169</v>
      </c>
      <c r="E18" s="135">
        <f>ИД!I191</f>
        <v>0</v>
      </c>
      <c r="F18" s="135">
        <f>ИД!J191</f>
        <v>0</v>
      </c>
      <c r="G18" s="135">
        <f>ИД!K191</f>
        <v>97912.917985868335</v>
      </c>
      <c r="H18" s="135">
        <f>ИД!L191</f>
        <v>97912.917985868335</v>
      </c>
      <c r="I18" s="135">
        <f>ИД!M191</f>
        <v>97912.917985868335</v>
      </c>
      <c r="J18" s="135">
        <f>ИД!N191</f>
        <v>97912.917985868335</v>
      </c>
      <c r="K18" s="135">
        <f>ИД!O191</f>
        <v>97912.917985868335</v>
      </c>
      <c r="L18" s="135">
        <f>ИД!P191</f>
        <v>0</v>
      </c>
      <c r="M18" s="135">
        <f>ИД!Q191</f>
        <v>0</v>
      </c>
      <c r="N18" s="135">
        <f>ИД!R191</f>
        <v>0</v>
      </c>
      <c r="O18" s="135">
        <f>ИД!S191</f>
        <v>0</v>
      </c>
      <c r="P18" s="135">
        <f>ИД!T191</f>
        <v>0</v>
      </c>
      <c r="Q18" s="135">
        <f>ИД!U191</f>
        <v>0</v>
      </c>
      <c r="R18" s="135">
        <f>ИД!V191</f>
        <v>0</v>
      </c>
      <c r="S18" s="135">
        <f>ИД!W191</f>
        <v>0</v>
      </c>
      <c r="T18" s="135">
        <f>ИД!X191</f>
        <v>0</v>
      </c>
      <c r="U18" s="135">
        <f>ИД!Y191</f>
        <v>0</v>
      </c>
      <c r="V18" s="135">
        <f>ИД!Z191</f>
        <v>0</v>
      </c>
      <c r="W18" s="135">
        <f>ИД!AA191</f>
        <v>0</v>
      </c>
      <c r="X18" s="135">
        <f>ИД!AB191</f>
        <v>0</v>
      </c>
      <c r="Y18" s="135">
        <f>ИД!AC191</f>
        <v>0</v>
      </c>
      <c r="Z18" s="135">
        <f>ИД!AD191</f>
        <v>0</v>
      </c>
      <c r="AA18" s="135">
        <f>ИД!AE191</f>
        <v>0</v>
      </c>
      <c r="AB18" s="135">
        <f>ИД!AF191</f>
        <v>0</v>
      </c>
      <c r="AC18" s="135">
        <f>ИД!AG191</f>
        <v>0</v>
      </c>
      <c r="AD18" s="135">
        <f>ИД!AH191</f>
        <v>0</v>
      </c>
      <c r="AE18" s="135">
        <f>ИД!AI191</f>
        <v>0</v>
      </c>
      <c r="AF18" s="135">
        <f>ИД!AJ191</f>
        <v>0</v>
      </c>
      <c r="AG18" s="135">
        <f>ИД!AK191</f>
        <v>0</v>
      </c>
      <c r="AH18" s="135">
        <f>ИД!AL191</f>
        <v>0</v>
      </c>
      <c r="AI18" s="135">
        <f>ИД!AM191</f>
        <v>0</v>
      </c>
      <c r="AJ18" s="135">
        <f>ИД!AN191</f>
        <v>0</v>
      </c>
      <c r="AK18" s="135">
        <f>ИД!AO191</f>
        <v>0</v>
      </c>
      <c r="AL18" s="135">
        <f>ИД!AP191</f>
        <v>0</v>
      </c>
      <c r="AM18" s="135">
        <f>ИД!AQ191</f>
        <v>0</v>
      </c>
      <c r="AN18" s="135">
        <f>ИД!AR191</f>
        <v>0</v>
      </c>
      <c r="AO18" s="135">
        <f>ИД!AS191</f>
        <v>0</v>
      </c>
      <c r="AP18" s="135">
        <f>ИД!AT191</f>
        <v>0</v>
      </c>
      <c r="AQ18" s="135">
        <f>ИД!AU191</f>
        <v>0</v>
      </c>
      <c r="AR18" s="135">
        <f>ИД!AV191</f>
        <v>0</v>
      </c>
      <c r="AS18" s="135">
        <f>ИД!AW191</f>
        <v>0</v>
      </c>
      <c r="AT18" s="135">
        <f>ИД!AX191</f>
        <v>0</v>
      </c>
      <c r="AU18" s="135">
        <f>ИД!AY191</f>
        <v>0</v>
      </c>
      <c r="AV18" s="135">
        <f>ИД!AZ191</f>
        <v>0</v>
      </c>
      <c r="AW18" s="135">
        <f>ИД!BA191</f>
        <v>0</v>
      </c>
      <c r="AX18" s="135">
        <f>ИД!BB191</f>
        <v>0</v>
      </c>
      <c r="AY18" s="135">
        <f>ИД!BC191</f>
        <v>0</v>
      </c>
      <c r="AZ18" s="135">
        <f>ИД!BD191</f>
        <v>0</v>
      </c>
      <c r="BA18" s="135">
        <f>ИД!BE191</f>
        <v>0</v>
      </c>
      <c r="BB18" s="135">
        <f>ИД!BF191</f>
        <v>0</v>
      </c>
      <c r="BC18" s="135">
        <f>ИД!BG191</f>
        <v>0</v>
      </c>
      <c r="BD18" s="135">
        <f>ИД!BH191</f>
        <v>0</v>
      </c>
      <c r="BE18" s="135">
        <f>ИД!BI191</f>
        <v>0</v>
      </c>
      <c r="BF18" s="135">
        <f>ИД!BJ191</f>
        <v>0</v>
      </c>
      <c r="BG18" s="135">
        <f>ИД!BK191</f>
        <v>0</v>
      </c>
      <c r="BH18" s="135">
        <f>ИД!BL191</f>
        <v>0</v>
      </c>
      <c r="BI18" s="135">
        <f>ИД!BM191</f>
        <v>0</v>
      </c>
      <c r="BJ18" s="135">
        <f>ИД!BN191</f>
        <v>0</v>
      </c>
      <c r="BK18" s="135">
        <f>ИД!BO191</f>
        <v>0</v>
      </c>
      <c r="BL18" s="135">
        <f>ИД!BP191</f>
        <v>0</v>
      </c>
      <c r="BM18" s="135">
        <f>ИД!BQ191</f>
        <v>0</v>
      </c>
      <c r="BN18" s="135">
        <f>ИД!BR191</f>
        <v>0</v>
      </c>
      <c r="BO18" s="135">
        <f>ИД!BS191</f>
        <v>0</v>
      </c>
      <c r="BP18" s="135">
        <f>ИД!BT191</f>
        <v>0</v>
      </c>
      <c r="BQ18" s="135">
        <f>ИД!BU191</f>
        <v>0</v>
      </c>
      <c r="BR18" s="135">
        <f>ИД!BV191</f>
        <v>0</v>
      </c>
      <c r="BS18" s="135">
        <f>ИД!BW191</f>
        <v>0</v>
      </c>
      <c r="BT18" s="135">
        <f>ИД!BX191</f>
        <v>0</v>
      </c>
      <c r="BU18" s="135">
        <f>ИД!BY191</f>
        <v>0</v>
      </c>
      <c r="BV18" s="135">
        <f>ИД!BZ191</f>
        <v>0</v>
      </c>
      <c r="BW18" s="135">
        <f>ИД!CA191</f>
        <v>0</v>
      </c>
      <c r="BX18" s="135">
        <f>ИД!CB191</f>
        <v>0</v>
      </c>
      <c r="BY18" s="135">
        <f>ИД!CC191</f>
        <v>0</v>
      </c>
      <c r="BZ18" s="135">
        <f>ИД!CD191</f>
        <v>0</v>
      </c>
      <c r="CA18" s="135">
        <f>ИД!CE191</f>
        <v>0</v>
      </c>
      <c r="CB18" s="135">
        <f>ИД!CF191</f>
        <v>0</v>
      </c>
      <c r="CC18" s="135">
        <f>ИД!CG191</f>
        <v>0</v>
      </c>
      <c r="CD18" s="135">
        <f>ИД!CH191</f>
        <v>0</v>
      </c>
      <c r="CE18" s="135">
        <f>ИД!CI191</f>
        <v>0</v>
      </c>
      <c r="CF18" s="135">
        <f>ИД!CJ191</f>
        <v>0</v>
      </c>
    </row>
    <row r="19" spans="1:84" ht="15" customHeight="1">
      <c r="A19" s="48">
        <f>ИД!F194</f>
        <v>0</v>
      </c>
      <c r="B19" s="134" t="str">
        <f>ИД!D127</f>
        <v>Сокращение CAPEX</v>
      </c>
      <c r="C19" s="126" t="str">
        <f>ИД!G127</f>
        <v>тыс.руб.</v>
      </c>
      <c r="D19" s="136">
        <f t="shared" si="2"/>
        <v>0</v>
      </c>
      <c r="E19" s="135">
        <f>ИД!I194</f>
        <v>0</v>
      </c>
      <c r="F19" s="135">
        <f>ИД!J194</f>
        <v>0</v>
      </c>
      <c r="G19" s="135">
        <f>ИД!K194</f>
        <v>0</v>
      </c>
      <c r="H19" s="135">
        <f>ИД!L194</f>
        <v>0</v>
      </c>
      <c r="I19" s="135">
        <f>ИД!M194</f>
        <v>0</v>
      </c>
      <c r="J19" s="135">
        <f>ИД!N194</f>
        <v>0</v>
      </c>
      <c r="K19" s="135">
        <f>ИД!O194</f>
        <v>0</v>
      </c>
      <c r="L19" s="135">
        <f>ИД!P194</f>
        <v>0</v>
      </c>
      <c r="M19" s="135">
        <f>ИД!Q194</f>
        <v>0</v>
      </c>
      <c r="N19" s="135">
        <f>ИД!R194</f>
        <v>0</v>
      </c>
      <c r="O19" s="135">
        <f>ИД!S194</f>
        <v>0</v>
      </c>
      <c r="P19" s="135">
        <f>ИД!T194</f>
        <v>0</v>
      </c>
      <c r="Q19" s="135">
        <f>ИД!U194</f>
        <v>0</v>
      </c>
      <c r="R19" s="135">
        <f>ИД!V194</f>
        <v>0</v>
      </c>
      <c r="S19" s="135">
        <f>ИД!W194</f>
        <v>0</v>
      </c>
      <c r="T19" s="135">
        <f>ИД!X194</f>
        <v>0</v>
      </c>
      <c r="U19" s="135">
        <f>ИД!Y194</f>
        <v>0</v>
      </c>
      <c r="V19" s="135">
        <f>ИД!Z194</f>
        <v>0</v>
      </c>
      <c r="W19" s="135">
        <f>ИД!AA194</f>
        <v>0</v>
      </c>
      <c r="X19" s="135">
        <f>ИД!AB194</f>
        <v>0</v>
      </c>
      <c r="Y19" s="135">
        <f>ИД!AC194</f>
        <v>0</v>
      </c>
      <c r="Z19" s="135">
        <f>ИД!AD194</f>
        <v>0</v>
      </c>
      <c r="AA19" s="135">
        <f>ИД!AE194</f>
        <v>0</v>
      </c>
      <c r="AB19" s="135">
        <f>ИД!AF194</f>
        <v>0</v>
      </c>
      <c r="AC19" s="135">
        <f>ИД!AG194</f>
        <v>0</v>
      </c>
      <c r="AD19" s="135">
        <f>ИД!AH194</f>
        <v>0</v>
      </c>
      <c r="AE19" s="135">
        <f>ИД!AI194</f>
        <v>0</v>
      </c>
      <c r="AF19" s="135">
        <f>ИД!AJ194</f>
        <v>0</v>
      </c>
      <c r="AG19" s="135">
        <f>ИД!AK194</f>
        <v>0</v>
      </c>
      <c r="AH19" s="135">
        <f>ИД!AL194</f>
        <v>0</v>
      </c>
      <c r="AI19" s="135">
        <f>ИД!AM194</f>
        <v>0</v>
      </c>
      <c r="AJ19" s="135">
        <f>ИД!AN194</f>
        <v>0</v>
      </c>
      <c r="AK19" s="135">
        <f>ИД!AO194</f>
        <v>0</v>
      </c>
      <c r="AL19" s="135">
        <f>ИД!AP194</f>
        <v>0</v>
      </c>
      <c r="AM19" s="135">
        <f>ИД!AQ194</f>
        <v>0</v>
      </c>
      <c r="AN19" s="135">
        <f>ИД!AR194</f>
        <v>0</v>
      </c>
      <c r="AO19" s="135">
        <f>ИД!AS194</f>
        <v>0</v>
      </c>
      <c r="AP19" s="135">
        <f>ИД!AT194</f>
        <v>0</v>
      </c>
      <c r="AQ19" s="135">
        <f>ИД!AU194</f>
        <v>0</v>
      </c>
      <c r="AR19" s="135">
        <f>ИД!AV194</f>
        <v>0</v>
      </c>
      <c r="AS19" s="135">
        <f>ИД!AW194</f>
        <v>0</v>
      </c>
      <c r="AT19" s="135">
        <f>ИД!AX194</f>
        <v>0</v>
      </c>
      <c r="AU19" s="135">
        <f>ИД!AY194</f>
        <v>0</v>
      </c>
      <c r="AV19" s="135">
        <f>ИД!AZ194</f>
        <v>0</v>
      </c>
      <c r="AW19" s="135">
        <f>ИД!BA194</f>
        <v>0</v>
      </c>
      <c r="AX19" s="135">
        <f>ИД!BB194</f>
        <v>0</v>
      </c>
      <c r="AY19" s="135">
        <f>ИД!BC194</f>
        <v>0</v>
      </c>
      <c r="AZ19" s="135">
        <f>ИД!BD194</f>
        <v>0</v>
      </c>
      <c r="BA19" s="135">
        <f>ИД!BE194</f>
        <v>0</v>
      </c>
      <c r="BB19" s="135">
        <f>ИД!BF194</f>
        <v>0</v>
      </c>
      <c r="BC19" s="135">
        <f>ИД!BG194</f>
        <v>0</v>
      </c>
      <c r="BD19" s="135">
        <f>ИД!BH194</f>
        <v>0</v>
      </c>
      <c r="BE19" s="135">
        <f>ИД!BI194</f>
        <v>0</v>
      </c>
      <c r="BF19" s="135">
        <f>ИД!BJ194</f>
        <v>0</v>
      </c>
      <c r="BG19" s="135">
        <f>ИД!BK194</f>
        <v>0</v>
      </c>
      <c r="BH19" s="135">
        <f>ИД!BL194</f>
        <v>0</v>
      </c>
      <c r="BI19" s="135">
        <f>ИД!BM194</f>
        <v>0</v>
      </c>
      <c r="BJ19" s="135">
        <f>ИД!BN194</f>
        <v>0</v>
      </c>
      <c r="BK19" s="135">
        <f>ИД!BO194</f>
        <v>0</v>
      </c>
      <c r="BL19" s="135">
        <f>ИД!BP194</f>
        <v>0</v>
      </c>
      <c r="BM19" s="135">
        <f>ИД!BQ194</f>
        <v>0</v>
      </c>
      <c r="BN19" s="135">
        <f>ИД!BR194</f>
        <v>0</v>
      </c>
      <c r="BO19" s="135">
        <f>ИД!BS194</f>
        <v>0</v>
      </c>
      <c r="BP19" s="135">
        <f>ИД!BT194</f>
        <v>0</v>
      </c>
      <c r="BQ19" s="135">
        <f>ИД!BU194</f>
        <v>0</v>
      </c>
      <c r="BR19" s="135">
        <f>ИД!BV194</f>
        <v>0</v>
      </c>
      <c r="BS19" s="135">
        <f>ИД!BW194</f>
        <v>0</v>
      </c>
      <c r="BT19" s="135">
        <f>ИД!BX194</f>
        <v>0</v>
      </c>
      <c r="BU19" s="135">
        <f>ИД!BY194</f>
        <v>0</v>
      </c>
      <c r="BV19" s="135">
        <f>ИД!BZ194</f>
        <v>0</v>
      </c>
      <c r="BW19" s="135">
        <f>ИД!CA194</f>
        <v>0</v>
      </c>
      <c r="BX19" s="135">
        <f>ИД!CB194</f>
        <v>0</v>
      </c>
      <c r="BY19" s="135">
        <f>ИД!CC194</f>
        <v>0</v>
      </c>
      <c r="BZ19" s="135">
        <f>ИД!CD194</f>
        <v>0</v>
      </c>
      <c r="CA19" s="135">
        <f>ИД!CE194</f>
        <v>0</v>
      </c>
      <c r="CB19" s="135">
        <f>ИД!CF194</f>
        <v>0</v>
      </c>
      <c r="CC19" s="135">
        <f>ИД!CG194</f>
        <v>0</v>
      </c>
      <c r="CD19" s="135">
        <f>ИД!CH194</f>
        <v>0</v>
      </c>
      <c r="CE19" s="135">
        <f>ИД!CI194</f>
        <v>0</v>
      </c>
      <c r="CF19" s="135">
        <f>ИД!CJ194</f>
        <v>0</v>
      </c>
    </row>
    <row r="20" spans="1:84" ht="15" customHeight="1">
      <c r="A20" s="48">
        <f>ИД!F198</f>
        <v>0</v>
      </c>
      <c r="B20" s="134" t="str">
        <f>ИД!D128</f>
        <v>Сокращение OPEX</v>
      </c>
      <c r="C20" s="126" t="str">
        <f>ИД!G128</f>
        <v>тыс.руб.</v>
      </c>
      <c r="D20" s="136">
        <f>SUM(E20:CF20)</f>
        <v>0</v>
      </c>
      <c r="E20" s="135">
        <f>ИД!I198</f>
        <v>0</v>
      </c>
      <c r="F20" s="135">
        <f>ИД!J198</f>
        <v>0</v>
      </c>
      <c r="G20" s="135">
        <f>ИД!K198</f>
        <v>0</v>
      </c>
      <c r="H20" s="135">
        <f>ИД!L198</f>
        <v>0</v>
      </c>
      <c r="I20" s="135">
        <f>ИД!M198</f>
        <v>0</v>
      </c>
      <c r="J20" s="135">
        <f>ИД!N198</f>
        <v>0</v>
      </c>
      <c r="K20" s="135">
        <f>ИД!O198</f>
        <v>0</v>
      </c>
      <c r="L20" s="135">
        <f>ИД!P198</f>
        <v>0</v>
      </c>
      <c r="M20" s="135">
        <f>ИД!Q198</f>
        <v>0</v>
      </c>
      <c r="N20" s="135">
        <f>ИД!R198</f>
        <v>0</v>
      </c>
      <c r="O20" s="135">
        <f>ИД!S198</f>
        <v>0</v>
      </c>
      <c r="P20" s="135">
        <f>ИД!T198</f>
        <v>0</v>
      </c>
      <c r="Q20" s="135">
        <f>ИД!U198</f>
        <v>0</v>
      </c>
      <c r="R20" s="135">
        <f>ИД!V198</f>
        <v>0</v>
      </c>
      <c r="S20" s="135">
        <f>ИД!W198</f>
        <v>0</v>
      </c>
      <c r="T20" s="135">
        <f>ИД!X198</f>
        <v>0</v>
      </c>
      <c r="U20" s="135">
        <f>ИД!Y198</f>
        <v>0</v>
      </c>
      <c r="V20" s="135">
        <f>ИД!Z198</f>
        <v>0</v>
      </c>
      <c r="W20" s="135">
        <f>ИД!AA198</f>
        <v>0</v>
      </c>
      <c r="X20" s="135">
        <f>ИД!AB198</f>
        <v>0</v>
      </c>
      <c r="Y20" s="135">
        <f>ИД!AC198</f>
        <v>0</v>
      </c>
      <c r="Z20" s="135">
        <f>ИД!AD198</f>
        <v>0</v>
      </c>
      <c r="AA20" s="135">
        <f>ИД!AE198</f>
        <v>0</v>
      </c>
      <c r="AB20" s="135">
        <f>ИД!AF198</f>
        <v>0</v>
      </c>
      <c r="AC20" s="135">
        <f>ИД!AG198</f>
        <v>0</v>
      </c>
      <c r="AD20" s="135">
        <f>ИД!AH198</f>
        <v>0</v>
      </c>
      <c r="AE20" s="135">
        <f>ИД!AI198</f>
        <v>0</v>
      </c>
      <c r="AF20" s="135">
        <f>ИД!AJ198</f>
        <v>0</v>
      </c>
      <c r="AG20" s="135">
        <f>ИД!AK198</f>
        <v>0</v>
      </c>
      <c r="AH20" s="135">
        <f>ИД!AL198</f>
        <v>0</v>
      </c>
      <c r="AI20" s="135">
        <f>ИД!AM198</f>
        <v>0</v>
      </c>
      <c r="AJ20" s="135">
        <f>ИД!AN198</f>
        <v>0</v>
      </c>
      <c r="AK20" s="135">
        <f>ИД!AO198</f>
        <v>0</v>
      </c>
      <c r="AL20" s="135">
        <f>ИД!AP198</f>
        <v>0</v>
      </c>
      <c r="AM20" s="135">
        <f>ИД!AQ198</f>
        <v>0</v>
      </c>
      <c r="AN20" s="135">
        <f>ИД!AR198</f>
        <v>0</v>
      </c>
      <c r="AO20" s="135">
        <f>ИД!AS198</f>
        <v>0</v>
      </c>
      <c r="AP20" s="135">
        <f>ИД!AT198</f>
        <v>0</v>
      </c>
      <c r="AQ20" s="135">
        <f>ИД!AU198</f>
        <v>0</v>
      </c>
      <c r="AR20" s="135">
        <f>ИД!AV198</f>
        <v>0</v>
      </c>
      <c r="AS20" s="135">
        <f>ИД!AW198</f>
        <v>0</v>
      </c>
      <c r="AT20" s="135">
        <f>ИД!AX198</f>
        <v>0</v>
      </c>
      <c r="AU20" s="135">
        <f>ИД!AY198</f>
        <v>0</v>
      </c>
      <c r="AV20" s="135">
        <f>ИД!AZ198</f>
        <v>0</v>
      </c>
      <c r="AW20" s="135">
        <f>ИД!BA198</f>
        <v>0</v>
      </c>
      <c r="AX20" s="135">
        <f>ИД!BB198</f>
        <v>0</v>
      </c>
      <c r="AY20" s="135">
        <f>ИД!BC198</f>
        <v>0</v>
      </c>
      <c r="AZ20" s="135">
        <f>ИД!BD198</f>
        <v>0</v>
      </c>
      <c r="BA20" s="135">
        <f>ИД!BE198</f>
        <v>0</v>
      </c>
      <c r="BB20" s="135">
        <f>ИД!BF198</f>
        <v>0</v>
      </c>
      <c r="BC20" s="135">
        <f>ИД!BG198</f>
        <v>0</v>
      </c>
      <c r="BD20" s="135">
        <f>ИД!BH198</f>
        <v>0</v>
      </c>
      <c r="BE20" s="135">
        <f>ИД!BI198</f>
        <v>0</v>
      </c>
      <c r="BF20" s="135">
        <f>ИД!BJ198</f>
        <v>0</v>
      </c>
      <c r="BG20" s="135">
        <f>ИД!BK198</f>
        <v>0</v>
      </c>
      <c r="BH20" s="135">
        <f>ИД!BL198</f>
        <v>0</v>
      </c>
      <c r="BI20" s="135">
        <f>ИД!BM198</f>
        <v>0</v>
      </c>
      <c r="BJ20" s="135">
        <f>ИД!BN198</f>
        <v>0</v>
      </c>
      <c r="BK20" s="135">
        <f>ИД!BO198</f>
        <v>0</v>
      </c>
      <c r="BL20" s="135">
        <f>ИД!BP198</f>
        <v>0</v>
      </c>
      <c r="BM20" s="135">
        <f>ИД!BQ198</f>
        <v>0</v>
      </c>
      <c r="BN20" s="135">
        <f>ИД!BR198</f>
        <v>0</v>
      </c>
      <c r="BO20" s="135">
        <f>ИД!BS198</f>
        <v>0</v>
      </c>
      <c r="BP20" s="135">
        <f>ИД!BT198</f>
        <v>0</v>
      </c>
      <c r="BQ20" s="135">
        <f>ИД!BU198</f>
        <v>0</v>
      </c>
      <c r="BR20" s="135">
        <f>ИД!BV198</f>
        <v>0</v>
      </c>
      <c r="BS20" s="135">
        <f>ИД!BW198</f>
        <v>0</v>
      </c>
      <c r="BT20" s="135">
        <f>ИД!BX198</f>
        <v>0</v>
      </c>
      <c r="BU20" s="135">
        <f>ИД!BY198</f>
        <v>0</v>
      </c>
      <c r="BV20" s="135">
        <f>ИД!BZ198</f>
        <v>0</v>
      </c>
      <c r="BW20" s="135">
        <f>ИД!CA198</f>
        <v>0</v>
      </c>
      <c r="BX20" s="135">
        <f>ИД!CB198</f>
        <v>0</v>
      </c>
      <c r="BY20" s="135">
        <f>ИД!CC198</f>
        <v>0</v>
      </c>
      <c r="BZ20" s="135">
        <f>ИД!CD198</f>
        <v>0</v>
      </c>
      <c r="CA20" s="135">
        <f>ИД!CE198</f>
        <v>0</v>
      </c>
      <c r="CB20" s="135">
        <f>ИД!CF198</f>
        <v>0</v>
      </c>
      <c r="CC20" s="135">
        <f>ИД!CG198</f>
        <v>0</v>
      </c>
      <c r="CD20" s="135">
        <f>ИД!CH198</f>
        <v>0</v>
      </c>
      <c r="CE20" s="135">
        <f>ИД!CI198</f>
        <v>0</v>
      </c>
      <c r="CF20" s="135">
        <f>ИД!CJ198</f>
        <v>0</v>
      </c>
    </row>
    <row r="21" spans="1:84" ht="15" customHeight="1">
      <c r="A21" s="48">
        <f>ИД!F201</f>
        <v>0</v>
      </c>
      <c r="B21" s="134" t="str">
        <f>ИД!D129</f>
        <v>Изменение денежного потока от увеличения добычи/реализации УВ</v>
      </c>
      <c r="C21" s="126" t="str">
        <f>ИД!G129</f>
        <v>тыс.руб.</v>
      </c>
      <c r="D21" s="136">
        <f t="shared" si="2"/>
        <v>0</v>
      </c>
      <c r="E21" s="135">
        <f>ИД!I201</f>
        <v>0</v>
      </c>
      <c r="F21" s="135">
        <f>ИД!J201</f>
        <v>0</v>
      </c>
      <c r="G21" s="135">
        <f>ИД!K201</f>
        <v>0</v>
      </c>
      <c r="H21" s="135">
        <f>ИД!L201</f>
        <v>0</v>
      </c>
      <c r="I21" s="135">
        <f>ИД!M201</f>
        <v>0</v>
      </c>
      <c r="J21" s="135">
        <f>ИД!N201</f>
        <v>0</v>
      </c>
      <c r="K21" s="135">
        <f>ИД!O201</f>
        <v>0</v>
      </c>
      <c r="L21" s="135">
        <f>ИД!P201</f>
        <v>0</v>
      </c>
      <c r="M21" s="135">
        <f>ИД!Q201</f>
        <v>0</v>
      </c>
      <c r="N21" s="135">
        <f>ИД!R201</f>
        <v>0</v>
      </c>
      <c r="O21" s="135">
        <f>ИД!S201</f>
        <v>0</v>
      </c>
      <c r="P21" s="135">
        <f>ИД!T201</f>
        <v>0</v>
      </c>
      <c r="Q21" s="135">
        <f>ИД!U201</f>
        <v>0</v>
      </c>
      <c r="R21" s="135">
        <f>ИД!V201</f>
        <v>0</v>
      </c>
      <c r="S21" s="135">
        <f>ИД!W201</f>
        <v>0</v>
      </c>
      <c r="T21" s="135">
        <f>ИД!X201</f>
        <v>0</v>
      </c>
      <c r="U21" s="135">
        <f>ИД!Y201</f>
        <v>0</v>
      </c>
      <c r="V21" s="135">
        <f>ИД!Z201</f>
        <v>0</v>
      </c>
      <c r="W21" s="135">
        <f>ИД!AA201</f>
        <v>0</v>
      </c>
      <c r="X21" s="135">
        <f>ИД!AB201</f>
        <v>0</v>
      </c>
      <c r="Y21" s="135">
        <f>ИД!AC201</f>
        <v>0</v>
      </c>
      <c r="Z21" s="135">
        <f>ИД!AD201</f>
        <v>0</v>
      </c>
      <c r="AA21" s="135">
        <f>ИД!AE201</f>
        <v>0</v>
      </c>
      <c r="AB21" s="135">
        <f>ИД!AF201</f>
        <v>0</v>
      </c>
      <c r="AC21" s="135">
        <f>ИД!AG201</f>
        <v>0</v>
      </c>
      <c r="AD21" s="135">
        <f>ИД!AH201</f>
        <v>0</v>
      </c>
      <c r="AE21" s="135">
        <f>ИД!AI201</f>
        <v>0</v>
      </c>
      <c r="AF21" s="135">
        <f>ИД!AJ201</f>
        <v>0</v>
      </c>
      <c r="AG21" s="135">
        <f>ИД!AK201</f>
        <v>0</v>
      </c>
      <c r="AH21" s="135">
        <f>ИД!AL201</f>
        <v>0</v>
      </c>
      <c r="AI21" s="135">
        <f>ИД!AM201</f>
        <v>0</v>
      </c>
      <c r="AJ21" s="135">
        <f>ИД!AN201</f>
        <v>0</v>
      </c>
      <c r="AK21" s="135">
        <f>ИД!AO201</f>
        <v>0</v>
      </c>
      <c r="AL21" s="135">
        <f>ИД!AP201</f>
        <v>0</v>
      </c>
      <c r="AM21" s="135">
        <f>ИД!AQ201</f>
        <v>0</v>
      </c>
      <c r="AN21" s="135">
        <f>ИД!AR201</f>
        <v>0</v>
      </c>
      <c r="AO21" s="135">
        <f>ИД!AS201</f>
        <v>0</v>
      </c>
      <c r="AP21" s="135">
        <f>ИД!AT201</f>
        <v>0</v>
      </c>
      <c r="AQ21" s="135">
        <f>ИД!AU201</f>
        <v>0</v>
      </c>
      <c r="AR21" s="135">
        <f>ИД!AV201</f>
        <v>0</v>
      </c>
      <c r="AS21" s="135">
        <f>ИД!AW201</f>
        <v>0</v>
      </c>
      <c r="AT21" s="135">
        <f>ИД!AX201</f>
        <v>0</v>
      </c>
      <c r="AU21" s="135">
        <f>ИД!AY201</f>
        <v>0</v>
      </c>
      <c r="AV21" s="135">
        <f>ИД!AZ201</f>
        <v>0</v>
      </c>
      <c r="AW21" s="135">
        <f>ИД!BA201</f>
        <v>0</v>
      </c>
      <c r="AX21" s="135">
        <f>ИД!BB201</f>
        <v>0</v>
      </c>
      <c r="AY21" s="135">
        <f>ИД!BC201</f>
        <v>0</v>
      </c>
      <c r="AZ21" s="135">
        <f>ИД!BD201</f>
        <v>0</v>
      </c>
      <c r="BA21" s="135">
        <f>ИД!BE201</f>
        <v>0</v>
      </c>
      <c r="BB21" s="135">
        <f>ИД!BF201</f>
        <v>0</v>
      </c>
      <c r="BC21" s="135">
        <f>ИД!BG201</f>
        <v>0</v>
      </c>
      <c r="BD21" s="135">
        <f>ИД!BH201</f>
        <v>0</v>
      </c>
      <c r="BE21" s="135">
        <f>ИД!BI201</f>
        <v>0</v>
      </c>
      <c r="BF21" s="135">
        <f>ИД!BJ201</f>
        <v>0</v>
      </c>
      <c r="BG21" s="135">
        <f>ИД!BK201</f>
        <v>0</v>
      </c>
      <c r="BH21" s="135">
        <f>ИД!BL201</f>
        <v>0</v>
      </c>
      <c r="BI21" s="135">
        <f>ИД!BM201</f>
        <v>0</v>
      </c>
      <c r="BJ21" s="135">
        <f>ИД!BN201</f>
        <v>0</v>
      </c>
      <c r="BK21" s="135">
        <f>ИД!BO201</f>
        <v>0</v>
      </c>
      <c r="BL21" s="135">
        <f>ИД!BP201</f>
        <v>0</v>
      </c>
      <c r="BM21" s="135">
        <f>ИД!BQ201</f>
        <v>0</v>
      </c>
      <c r="BN21" s="135">
        <f>ИД!BR201</f>
        <v>0</v>
      </c>
      <c r="BO21" s="135">
        <f>ИД!BS201</f>
        <v>0</v>
      </c>
      <c r="BP21" s="135">
        <f>ИД!BT201</f>
        <v>0</v>
      </c>
      <c r="BQ21" s="135">
        <f>ИД!BU201</f>
        <v>0</v>
      </c>
      <c r="BR21" s="135">
        <f>ИД!BV201</f>
        <v>0</v>
      </c>
      <c r="BS21" s="135">
        <f>ИД!BW201</f>
        <v>0</v>
      </c>
      <c r="BT21" s="135">
        <f>ИД!BX201</f>
        <v>0</v>
      </c>
      <c r="BU21" s="135">
        <f>ИД!BY201</f>
        <v>0</v>
      </c>
      <c r="BV21" s="135">
        <f>ИД!BZ201</f>
        <v>0</v>
      </c>
      <c r="BW21" s="135">
        <f>ИД!CA201</f>
        <v>0</v>
      </c>
      <c r="BX21" s="135">
        <f>ИД!CB201</f>
        <v>0</v>
      </c>
      <c r="BY21" s="135">
        <f>ИД!CC201</f>
        <v>0</v>
      </c>
      <c r="BZ21" s="135">
        <f>ИД!CD201</f>
        <v>0</v>
      </c>
      <c r="CA21" s="135">
        <f>ИД!CE201</f>
        <v>0</v>
      </c>
      <c r="CB21" s="135">
        <f>ИД!CF201</f>
        <v>0</v>
      </c>
      <c r="CC21" s="135">
        <f>ИД!CG201</f>
        <v>0</v>
      </c>
      <c r="CD21" s="135">
        <f>ИД!CH201</f>
        <v>0</v>
      </c>
      <c r="CE21" s="135">
        <f>ИД!CI201</f>
        <v>0</v>
      </c>
      <c r="CF21" s="135">
        <f>ИД!CJ201</f>
        <v>0</v>
      </c>
    </row>
    <row r="22" spans="1:84" ht="15" customHeight="1">
      <c r="A22" s="48">
        <f>ИД!F204</f>
        <v>0</v>
      </c>
      <c r="B22" s="134" t="str">
        <f>ИД!D130</f>
        <v>Ранняя добыча / ранняя нефть</v>
      </c>
      <c r="C22" s="126" t="str">
        <f>ИД!G130</f>
        <v>тыс.руб.</v>
      </c>
      <c r="D22" s="136">
        <f t="shared" si="2"/>
        <v>0</v>
      </c>
      <c r="E22" s="135">
        <f>ИД!I204</f>
        <v>0</v>
      </c>
      <c r="F22" s="135">
        <f>ИД!J204</f>
        <v>0</v>
      </c>
      <c r="G22" s="135">
        <f>ИД!K204</f>
        <v>0</v>
      </c>
      <c r="H22" s="135">
        <f>ИД!L204</f>
        <v>0</v>
      </c>
      <c r="I22" s="135">
        <f>ИД!M204</f>
        <v>0</v>
      </c>
      <c r="J22" s="135">
        <f>ИД!N204</f>
        <v>0</v>
      </c>
      <c r="K22" s="135">
        <f>ИД!O204</f>
        <v>0</v>
      </c>
      <c r="L22" s="135">
        <f>ИД!P204</f>
        <v>0</v>
      </c>
      <c r="M22" s="135">
        <f>ИД!Q204</f>
        <v>0</v>
      </c>
      <c r="N22" s="135">
        <f>ИД!R204</f>
        <v>0</v>
      </c>
      <c r="O22" s="135">
        <f>ИД!S204</f>
        <v>0</v>
      </c>
      <c r="P22" s="135">
        <f>ИД!T204</f>
        <v>0</v>
      </c>
      <c r="Q22" s="135">
        <f>ИД!U204</f>
        <v>0</v>
      </c>
      <c r="R22" s="135">
        <f>ИД!V204</f>
        <v>0</v>
      </c>
      <c r="S22" s="135">
        <f>ИД!W204</f>
        <v>0</v>
      </c>
      <c r="T22" s="135">
        <f>ИД!X204</f>
        <v>0</v>
      </c>
      <c r="U22" s="135">
        <f>ИД!Y204</f>
        <v>0</v>
      </c>
      <c r="V22" s="135">
        <f>ИД!Z204</f>
        <v>0</v>
      </c>
      <c r="W22" s="135">
        <f>ИД!AA204</f>
        <v>0</v>
      </c>
      <c r="X22" s="135">
        <f>ИД!AB204</f>
        <v>0</v>
      </c>
      <c r="Y22" s="135">
        <f>ИД!AC204</f>
        <v>0</v>
      </c>
      <c r="Z22" s="135">
        <f>ИД!AD204</f>
        <v>0</v>
      </c>
      <c r="AA22" s="135">
        <f>ИД!AE204</f>
        <v>0</v>
      </c>
      <c r="AB22" s="135">
        <f>ИД!AF204</f>
        <v>0</v>
      </c>
      <c r="AC22" s="135">
        <f>ИД!AG204</f>
        <v>0</v>
      </c>
      <c r="AD22" s="135">
        <f>ИД!AH204</f>
        <v>0</v>
      </c>
      <c r="AE22" s="135">
        <f>ИД!AI204</f>
        <v>0</v>
      </c>
      <c r="AF22" s="135">
        <f>ИД!AJ204</f>
        <v>0</v>
      </c>
      <c r="AG22" s="135">
        <f>ИД!AK204</f>
        <v>0</v>
      </c>
      <c r="AH22" s="135">
        <f>ИД!AL204</f>
        <v>0</v>
      </c>
      <c r="AI22" s="135">
        <f>ИД!AM204</f>
        <v>0</v>
      </c>
      <c r="AJ22" s="135">
        <f>ИД!AN204</f>
        <v>0</v>
      </c>
      <c r="AK22" s="135">
        <f>ИД!AO204</f>
        <v>0</v>
      </c>
      <c r="AL22" s="135">
        <f>ИД!AP204</f>
        <v>0</v>
      </c>
      <c r="AM22" s="135">
        <f>ИД!AQ204</f>
        <v>0</v>
      </c>
      <c r="AN22" s="135">
        <f>ИД!AR204</f>
        <v>0</v>
      </c>
      <c r="AO22" s="135">
        <f>ИД!AS204</f>
        <v>0</v>
      </c>
      <c r="AP22" s="135">
        <f>ИД!AT204</f>
        <v>0</v>
      </c>
      <c r="AQ22" s="135">
        <f>ИД!AU204</f>
        <v>0</v>
      </c>
      <c r="AR22" s="135">
        <f>ИД!AV204</f>
        <v>0</v>
      </c>
      <c r="AS22" s="135">
        <f>ИД!AW204</f>
        <v>0</v>
      </c>
      <c r="AT22" s="135">
        <f>ИД!AX204</f>
        <v>0</v>
      </c>
      <c r="AU22" s="135">
        <f>ИД!AY204</f>
        <v>0</v>
      </c>
      <c r="AV22" s="135">
        <f>ИД!AZ204</f>
        <v>0</v>
      </c>
      <c r="AW22" s="135">
        <f>ИД!BA204</f>
        <v>0</v>
      </c>
      <c r="AX22" s="135">
        <f>ИД!BB204</f>
        <v>0</v>
      </c>
      <c r="AY22" s="135">
        <f>ИД!BC204</f>
        <v>0</v>
      </c>
      <c r="AZ22" s="135">
        <f>ИД!BD204</f>
        <v>0</v>
      </c>
      <c r="BA22" s="135">
        <f>ИД!BE204</f>
        <v>0</v>
      </c>
      <c r="BB22" s="135">
        <f>ИД!BF204</f>
        <v>0</v>
      </c>
      <c r="BC22" s="135">
        <f>ИД!BG204</f>
        <v>0</v>
      </c>
      <c r="BD22" s="135">
        <f>ИД!BH204</f>
        <v>0</v>
      </c>
      <c r="BE22" s="135">
        <f>ИД!BI204</f>
        <v>0</v>
      </c>
      <c r="BF22" s="135">
        <f>ИД!BJ204</f>
        <v>0</v>
      </c>
      <c r="BG22" s="135">
        <f>ИД!BK204</f>
        <v>0</v>
      </c>
      <c r="BH22" s="135">
        <f>ИД!BL204</f>
        <v>0</v>
      </c>
      <c r="BI22" s="135">
        <f>ИД!BM204</f>
        <v>0</v>
      </c>
      <c r="BJ22" s="135">
        <f>ИД!BN204</f>
        <v>0</v>
      </c>
      <c r="BK22" s="135">
        <f>ИД!BO204</f>
        <v>0</v>
      </c>
      <c r="BL22" s="135">
        <f>ИД!BP204</f>
        <v>0</v>
      </c>
      <c r="BM22" s="135">
        <f>ИД!BQ204</f>
        <v>0</v>
      </c>
      <c r="BN22" s="135">
        <f>ИД!BR204</f>
        <v>0</v>
      </c>
      <c r="BO22" s="135">
        <f>ИД!BS204</f>
        <v>0</v>
      </c>
      <c r="BP22" s="135">
        <f>ИД!BT204</f>
        <v>0</v>
      </c>
      <c r="BQ22" s="135">
        <f>ИД!BU204</f>
        <v>0</v>
      </c>
      <c r="BR22" s="135">
        <f>ИД!BV204</f>
        <v>0</v>
      </c>
      <c r="BS22" s="135">
        <f>ИД!BW204</f>
        <v>0</v>
      </c>
      <c r="BT22" s="135">
        <f>ИД!BX204</f>
        <v>0</v>
      </c>
      <c r="BU22" s="135">
        <f>ИД!BY204</f>
        <v>0</v>
      </c>
      <c r="BV22" s="135">
        <f>ИД!BZ204</f>
        <v>0</v>
      </c>
      <c r="BW22" s="135">
        <f>ИД!CA204</f>
        <v>0</v>
      </c>
      <c r="BX22" s="135">
        <f>ИД!CB204</f>
        <v>0</v>
      </c>
      <c r="BY22" s="135">
        <f>ИД!CC204</f>
        <v>0</v>
      </c>
      <c r="BZ22" s="135">
        <f>ИД!CD204</f>
        <v>0</v>
      </c>
      <c r="CA22" s="135">
        <f>ИД!CE204</f>
        <v>0</v>
      </c>
      <c r="CB22" s="135">
        <f>ИД!CF204</f>
        <v>0</v>
      </c>
      <c r="CC22" s="135">
        <f>ИД!CG204</f>
        <v>0</v>
      </c>
      <c r="CD22" s="135">
        <f>ИД!CH204</f>
        <v>0</v>
      </c>
      <c r="CE22" s="135">
        <f>ИД!CI204</f>
        <v>0</v>
      </c>
      <c r="CF22" s="135">
        <f>ИД!CJ204</f>
        <v>0</v>
      </c>
    </row>
    <row r="23" spans="1:84" ht="28.5" customHeight="1">
      <c r="A23" s="48">
        <f>ИД!F207</f>
        <v>0</v>
      </c>
      <c r="B23" s="134" t="str">
        <f>ИД!D131</f>
        <v>Повышение доходов от оказания услуг либо продажи продукции (за исключением нефти, газа и нефтепродуктов)</v>
      </c>
      <c r="C23" s="126" t="str">
        <f>ИД!G131</f>
        <v>тыс.руб.</v>
      </c>
      <c r="D23" s="136">
        <f t="shared" si="2"/>
        <v>0</v>
      </c>
      <c r="E23" s="135">
        <f>ИД!I207</f>
        <v>0</v>
      </c>
      <c r="F23" s="135">
        <f>ИД!J207</f>
        <v>0</v>
      </c>
      <c r="G23" s="135">
        <f>ИД!K207</f>
        <v>0</v>
      </c>
      <c r="H23" s="135">
        <f>ИД!L207</f>
        <v>0</v>
      </c>
      <c r="I23" s="135">
        <f>ИД!M207</f>
        <v>0</v>
      </c>
      <c r="J23" s="135">
        <f>ИД!N207</f>
        <v>0</v>
      </c>
      <c r="K23" s="135">
        <f>ИД!O207</f>
        <v>0</v>
      </c>
      <c r="L23" s="135">
        <f>ИД!P207</f>
        <v>0</v>
      </c>
      <c r="M23" s="135">
        <f>ИД!Q207</f>
        <v>0</v>
      </c>
      <c r="N23" s="135">
        <f>ИД!R207</f>
        <v>0</v>
      </c>
      <c r="O23" s="135">
        <f>ИД!S207</f>
        <v>0</v>
      </c>
      <c r="P23" s="135">
        <f>ИД!T207</f>
        <v>0</v>
      </c>
      <c r="Q23" s="135">
        <f>ИД!U207</f>
        <v>0</v>
      </c>
      <c r="R23" s="135">
        <f>ИД!V207</f>
        <v>0</v>
      </c>
      <c r="S23" s="135">
        <f>ИД!W207</f>
        <v>0</v>
      </c>
      <c r="T23" s="135">
        <f>ИД!X207</f>
        <v>0</v>
      </c>
      <c r="U23" s="135">
        <f>ИД!Y207</f>
        <v>0</v>
      </c>
      <c r="V23" s="135">
        <f>ИД!Z207</f>
        <v>0</v>
      </c>
      <c r="W23" s="135">
        <f>ИД!AA207</f>
        <v>0</v>
      </c>
      <c r="X23" s="135">
        <f>ИД!AB207</f>
        <v>0</v>
      </c>
      <c r="Y23" s="135">
        <f>ИД!AC207</f>
        <v>0</v>
      </c>
      <c r="Z23" s="135">
        <f>ИД!AD207</f>
        <v>0</v>
      </c>
      <c r="AA23" s="135">
        <f>ИД!AE207</f>
        <v>0</v>
      </c>
      <c r="AB23" s="135">
        <f>ИД!AF207</f>
        <v>0</v>
      </c>
      <c r="AC23" s="135">
        <f>ИД!AG207</f>
        <v>0</v>
      </c>
      <c r="AD23" s="135">
        <f>ИД!AH207</f>
        <v>0</v>
      </c>
      <c r="AE23" s="135">
        <f>ИД!AI207</f>
        <v>0</v>
      </c>
      <c r="AF23" s="135">
        <f>ИД!AJ207</f>
        <v>0</v>
      </c>
      <c r="AG23" s="135">
        <f>ИД!AK207</f>
        <v>0</v>
      </c>
      <c r="AH23" s="135">
        <f>ИД!AL207</f>
        <v>0</v>
      </c>
      <c r="AI23" s="135">
        <f>ИД!AM207</f>
        <v>0</v>
      </c>
      <c r="AJ23" s="135">
        <f>ИД!AN207</f>
        <v>0</v>
      </c>
      <c r="AK23" s="135">
        <f>ИД!AO207</f>
        <v>0</v>
      </c>
      <c r="AL23" s="135">
        <f>ИД!AP207</f>
        <v>0</v>
      </c>
      <c r="AM23" s="135">
        <f>ИД!AQ207</f>
        <v>0</v>
      </c>
      <c r="AN23" s="135">
        <f>ИД!AR207</f>
        <v>0</v>
      </c>
      <c r="AO23" s="135">
        <f>ИД!AS207</f>
        <v>0</v>
      </c>
      <c r="AP23" s="135">
        <f>ИД!AT207</f>
        <v>0</v>
      </c>
      <c r="AQ23" s="135">
        <f>ИД!AU207</f>
        <v>0</v>
      </c>
      <c r="AR23" s="135">
        <f>ИД!AV207</f>
        <v>0</v>
      </c>
      <c r="AS23" s="135">
        <f>ИД!AW207</f>
        <v>0</v>
      </c>
      <c r="AT23" s="135">
        <f>ИД!AX207</f>
        <v>0</v>
      </c>
      <c r="AU23" s="135">
        <f>ИД!AY207</f>
        <v>0</v>
      </c>
      <c r="AV23" s="135">
        <f>ИД!AZ207</f>
        <v>0</v>
      </c>
      <c r="AW23" s="135">
        <f>ИД!BA207</f>
        <v>0</v>
      </c>
      <c r="AX23" s="135">
        <f>ИД!BB207</f>
        <v>0</v>
      </c>
      <c r="AY23" s="135">
        <f>ИД!BC207</f>
        <v>0</v>
      </c>
      <c r="AZ23" s="135">
        <f>ИД!BD207</f>
        <v>0</v>
      </c>
      <c r="BA23" s="135">
        <f>ИД!BE207</f>
        <v>0</v>
      </c>
      <c r="BB23" s="135">
        <f>ИД!BF207</f>
        <v>0</v>
      </c>
      <c r="BC23" s="135">
        <f>ИД!BG207</f>
        <v>0</v>
      </c>
      <c r="BD23" s="135">
        <f>ИД!BH207</f>
        <v>0</v>
      </c>
      <c r="BE23" s="135">
        <f>ИД!BI207</f>
        <v>0</v>
      </c>
      <c r="BF23" s="135">
        <f>ИД!BJ207</f>
        <v>0</v>
      </c>
      <c r="BG23" s="135">
        <f>ИД!BK207</f>
        <v>0</v>
      </c>
      <c r="BH23" s="135">
        <f>ИД!BL207</f>
        <v>0</v>
      </c>
      <c r="BI23" s="135">
        <f>ИД!BM207</f>
        <v>0</v>
      </c>
      <c r="BJ23" s="135">
        <f>ИД!BN207</f>
        <v>0</v>
      </c>
      <c r="BK23" s="135">
        <f>ИД!BO207</f>
        <v>0</v>
      </c>
      <c r="BL23" s="135">
        <f>ИД!BP207</f>
        <v>0</v>
      </c>
      <c r="BM23" s="135">
        <f>ИД!BQ207</f>
        <v>0</v>
      </c>
      <c r="BN23" s="135">
        <f>ИД!BR207</f>
        <v>0</v>
      </c>
      <c r="BO23" s="135">
        <f>ИД!BS207</f>
        <v>0</v>
      </c>
      <c r="BP23" s="135">
        <f>ИД!BT207</f>
        <v>0</v>
      </c>
      <c r="BQ23" s="135">
        <f>ИД!BU207</f>
        <v>0</v>
      </c>
      <c r="BR23" s="135">
        <f>ИД!BV207</f>
        <v>0</v>
      </c>
      <c r="BS23" s="135">
        <f>ИД!BW207</f>
        <v>0</v>
      </c>
      <c r="BT23" s="135">
        <f>ИД!BX207</f>
        <v>0</v>
      </c>
      <c r="BU23" s="135">
        <f>ИД!BY207</f>
        <v>0</v>
      </c>
      <c r="BV23" s="135">
        <f>ИД!BZ207</f>
        <v>0</v>
      </c>
      <c r="BW23" s="135">
        <f>ИД!CA207</f>
        <v>0</v>
      </c>
      <c r="BX23" s="135">
        <f>ИД!CB207</f>
        <v>0</v>
      </c>
      <c r="BY23" s="135">
        <f>ИД!CC207</f>
        <v>0</v>
      </c>
      <c r="BZ23" s="135">
        <f>ИД!CD207</f>
        <v>0</v>
      </c>
      <c r="CA23" s="135">
        <f>ИД!CE207</f>
        <v>0</v>
      </c>
      <c r="CB23" s="135">
        <f>ИД!CF207</f>
        <v>0</v>
      </c>
      <c r="CC23" s="135">
        <f>ИД!CG207</f>
        <v>0</v>
      </c>
      <c r="CD23" s="135">
        <f>ИД!CH207</f>
        <v>0</v>
      </c>
      <c r="CE23" s="135">
        <f>ИД!CI207</f>
        <v>0</v>
      </c>
      <c r="CF23" s="135">
        <f>ИД!CJ207</f>
        <v>0</v>
      </c>
    </row>
    <row r="24" spans="1:84">
      <c r="A24" s="48">
        <f>ИД!F210</f>
        <v>0</v>
      </c>
      <c r="B24" s="134" t="str">
        <f>ИД!D132</f>
        <v>Митигация рисков</v>
      </c>
      <c r="C24" s="126" t="str">
        <f>ИД!G132</f>
        <v>тыс.руб.</v>
      </c>
      <c r="D24" s="136">
        <f t="shared" si="2"/>
        <v>0</v>
      </c>
      <c r="E24" s="135">
        <f>ИД!I210</f>
        <v>0</v>
      </c>
      <c r="F24" s="135">
        <f>ИД!J210</f>
        <v>0</v>
      </c>
      <c r="G24" s="135">
        <f>ИД!K210</f>
        <v>0</v>
      </c>
      <c r="H24" s="135">
        <f>ИД!L210</f>
        <v>0</v>
      </c>
      <c r="I24" s="135">
        <f>ИД!M210</f>
        <v>0</v>
      </c>
      <c r="J24" s="135">
        <f>ИД!N210</f>
        <v>0</v>
      </c>
      <c r="K24" s="135">
        <f>ИД!O210</f>
        <v>0</v>
      </c>
      <c r="L24" s="135">
        <f>ИД!P210</f>
        <v>0</v>
      </c>
      <c r="M24" s="135">
        <f>ИД!Q210</f>
        <v>0</v>
      </c>
      <c r="N24" s="135">
        <f>ИД!R210</f>
        <v>0</v>
      </c>
      <c r="O24" s="135">
        <f>ИД!S210</f>
        <v>0</v>
      </c>
      <c r="P24" s="135">
        <f>ИД!T210</f>
        <v>0</v>
      </c>
      <c r="Q24" s="135">
        <f>ИД!U210</f>
        <v>0</v>
      </c>
      <c r="R24" s="135">
        <f>ИД!V210</f>
        <v>0</v>
      </c>
      <c r="S24" s="135">
        <f>ИД!W210</f>
        <v>0</v>
      </c>
      <c r="T24" s="135">
        <f>ИД!X210</f>
        <v>0</v>
      </c>
      <c r="U24" s="135">
        <f>ИД!Y210</f>
        <v>0</v>
      </c>
      <c r="V24" s="135">
        <f>ИД!Z210</f>
        <v>0</v>
      </c>
      <c r="W24" s="135">
        <f>ИД!AA210</f>
        <v>0</v>
      </c>
      <c r="X24" s="135">
        <f>ИД!AB210</f>
        <v>0</v>
      </c>
      <c r="Y24" s="135">
        <f>ИД!AC210</f>
        <v>0</v>
      </c>
      <c r="Z24" s="135">
        <f>ИД!AD210</f>
        <v>0</v>
      </c>
      <c r="AA24" s="135">
        <f>ИД!AE210</f>
        <v>0</v>
      </c>
      <c r="AB24" s="135">
        <f>ИД!AF210</f>
        <v>0</v>
      </c>
      <c r="AC24" s="135">
        <f>ИД!AG210</f>
        <v>0</v>
      </c>
      <c r="AD24" s="135">
        <f>ИД!AH210</f>
        <v>0</v>
      </c>
      <c r="AE24" s="135">
        <f>ИД!AI210</f>
        <v>0</v>
      </c>
      <c r="AF24" s="135">
        <f>ИД!AJ210</f>
        <v>0</v>
      </c>
      <c r="AG24" s="135">
        <f>ИД!AK210</f>
        <v>0</v>
      </c>
      <c r="AH24" s="135">
        <f>ИД!AL210</f>
        <v>0</v>
      </c>
      <c r="AI24" s="135">
        <f>ИД!AM210</f>
        <v>0</v>
      </c>
      <c r="AJ24" s="135">
        <f>ИД!AN210</f>
        <v>0</v>
      </c>
      <c r="AK24" s="135">
        <f>ИД!AO210</f>
        <v>0</v>
      </c>
      <c r="AL24" s="135">
        <f>ИД!AP210</f>
        <v>0</v>
      </c>
      <c r="AM24" s="135">
        <f>ИД!AQ210</f>
        <v>0</v>
      </c>
      <c r="AN24" s="135">
        <f>ИД!AR210</f>
        <v>0</v>
      </c>
      <c r="AO24" s="135">
        <f>ИД!AS210</f>
        <v>0</v>
      </c>
      <c r="AP24" s="135">
        <f>ИД!AT210</f>
        <v>0</v>
      </c>
      <c r="AQ24" s="135">
        <f>ИД!AU210</f>
        <v>0</v>
      </c>
      <c r="AR24" s="135">
        <f>ИД!AV210</f>
        <v>0</v>
      </c>
      <c r="AS24" s="135">
        <f>ИД!AW210</f>
        <v>0</v>
      </c>
      <c r="AT24" s="135">
        <f>ИД!AX210</f>
        <v>0</v>
      </c>
      <c r="AU24" s="135">
        <f>ИД!AY210</f>
        <v>0</v>
      </c>
      <c r="AV24" s="135">
        <f>ИД!AZ210</f>
        <v>0</v>
      </c>
      <c r="AW24" s="135">
        <f>ИД!BA210</f>
        <v>0</v>
      </c>
      <c r="AX24" s="135">
        <f>ИД!BB210</f>
        <v>0</v>
      </c>
      <c r="AY24" s="135">
        <f>ИД!BC210</f>
        <v>0</v>
      </c>
      <c r="AZ24" s="135">
        <f>ИД!BD210</f>
        <v>0</v>
      </c>
      <c r="BA24" s="135">
        <f>ИД!BE210</f>
        <v>0</v>
      </c>
      <c r="BB24" s="135">
        <f>ИД!BF210</f>
        <v>0</v>
      </c>
      <c r="BC24" s="135">
        <f>ИД!BG210</f>
        <v>0</v>
      </c>
      <c r="BD24" s="135">
        <f>ИД!BH210</f>
        <v>0</v>
      </c>
      <c r="BE24" s="135">
        <f>ИД!BI210</f>
        <v>0</v>
      </c>
      <c r="BF24" s="135">
        <f>ИД!BJ210</f>
        <v>0</v>
      </c>
      <c r="BG24" s="135">
        <f>ИД!BK210</f>
        <v>0</v>
      </c>
      <c r="BH24" s="135">
        <f>ИД!BL210</f>
        <v>0</v>
      </c>
      <c r="BI24" s="135">
        <f>ИД!BM210</f>
        <v>0</v>
      </c>
      <c r="BJ24" s="135">
        <f>ИД!BN210</f>
        <v>0</v>
      </c>
      <c r="BK24" s="135">
        <f>ИД!BO210</f>
        <v>0</v>
      </c>
      <c r="BL24" s="135">
        <f>ИД!BP210</f>
        <v>0</v>
      </c>
      <c r="BM24" s="135">
        <f>ИД!BQ210</f>
        <v>0</v>
      </c>
      <c r="BN24" s="135">
        <f>ИД!BR210</f>
        <v>0</v>
      </c>
      <c r="BO24" s="135">
        <f>ИД!BS210</f>
        <v>0</v>
      </c>
      <c r="BP24" s="135">
        <f>ИД!BT210</f>
        <v>0</v>
      </c>
      <c r="BQ24" s="135">
        <f>ИД!BU210</f>
        <v>0</v>
      </c>
      <c r="BR24" s="135">
        <f>ИД!BV210</f>
        <v>0</v>
      </c>
      <c r="BS24" s="135">
        <f>ИД!BW210</f>
        <v>0</v>
      </c>
      <c r="BT24" s="135">
        <f>ИД!BX210</f>
        <v>0</v>
      </c>
      <c r="BU24" s="135">
        <f>ИД!BY210</f>
        <v>0</v>
      </c>
      <c r="BV24" s="135">
        <f>ИД!BZ210</f>
        <v>0</v>
      </c>
      <c r="BW24" s="135">
        <f>ИД!CA210</f>
        <v>0</v>
      </c>
      <c r="BX24" s="135">
        <f>ИД!CB210</f>
        <v>0</v>
      </c>
      <c r="BY24" s="135">
        <f>ИД!CC210</f>
        <v>0</v>
      </c>
      <c r="BZ24" s="135">
        <f>ИД!CD210</f>
        <v>0</v>
      </c>
      <c r="CA24" s="135">
        <f>ИД!CE210</f>
        <v>0</v>
      </c>
      <c r="CB24" s="135">
        <f>ИД!CF210</f>
        <v>0</v>
      </c>
      <c r="CC24" s="135">
        <f>ИД!CG210</f>
        <v>0</v>
      </c>
      <c r="CD24" s="135">
        <f>ИД!CH210</f>
        <v>0</v>
      </c>
      <c r="CE24" s="135">
        <f>ИД!CI210</f>
        <v>0</v>
      </c>
      <c r="CF24" s="135">
        <f>ИД!CJ210</f>
        <v>0</v>
      </c>
    </row>
    <row r="25" spans="1:84">
      <c r="A25" s="48">
        <f>ИД!F213</f>
        <v>0</v>
      </c>
      <c r="B25" s="134" t="str">
        <f>ИД!D133</f>
        <v>Прочее</v>
      </c>
      <c r="C25" s="126" t="str">
        <f>ИД!G133</f>
        <v>тыс.руб.</v>
      </c>
      <c r="D25" s="136">
        <f t="shared" si="2"/>
        <v>0</v>
      </c>
      <c r="E25" s="135">
        <f>ИД!I213</f>
        <v>0</v>
      </c>
      <c r="F25" s="135">
        <f>ИД!J213</f>
        <v>0</v>
      </c>
      <c r="G25" s="135">
        <f>ИД!K213</f>
        <v>0</v>
      </c>
      <c r="H25" s="135">
        <f>ИД!L213</f>
        <v>0</v>
      </c>
      <c r="I25" s="135">
        <f>ИД!M213</f>
        <v>0</v>
      </c>
      <c r="J25" s="135">
        <f>ИД!N213</f>
        <v>0</v>
      </c>
      <c r="K25" s="135">
        <f>ИД!O213</f>
        <v>0</v>
      </c>
      <c r="L25" s="135">
        <f>ИД!P213</f>
        <v>0</v>
      </c>
      <c r="M25" s="135">
        <f>ИД!Q213</f>
        <v>0</v>
      </c>
      <c r="N25" s="135">
        <f>ИД!R213</f>
        <v>0</v>
      </c>
      <c r="O25" s="135">
        <f>ИД!S213</f>
        <v>0</v>
      </c>
      <c r="P25" s="135">
        <f>ИД!T213</f>
        <v>0</v>
      </c>
      <c r="Q25" s="135">
        <f>ИД!U213</f>
        <v>0</v>
      </c>
      <c r="R25" s="135">
        <f>ИД!V213</f>
        <v>0</v>
      </c>
      <c r="S25" s="135">
        <f>ИД!W213</f>
        <v>0</v>
      </c>
      <c r="T25" s="135">
        <f>ИД!X213</f>
        <v>0</v>
      </c>
      <c r="U25" s="135">
        <f>ИД!Y213</f>
        <v>0</v>
      </c>
      <c r="V25" s="135">
        <f>ИД!Z213</f>
        <v>0</v>
      </c>
      <c r="W25" s="135">
        <f>ИД!AA213</f>
        <v>0</v>
      </c>
      <c r="X25" s="135">
        <f>ИД!AB213</f>
        <v>0</v>
      </c>
      <c r="Y25" s="135">
        <f>ИД!AC213</f>
        <v>0</v>
      </c>
      <c r="Z25" s="135">
        <f>ИД!AD213</f>
        <v>0</v>
      </c>
      <c r="AA25" s="135">
        <f>ИД!AE213</f>
        <v>0</v>
      </c>
      <c r="AB25" s="135">
        <f>ИД!AF213</f>
        <v>0</v>
      </c>
      <c r="AC25" s="135">
        <f>ИД!AG213</f>
        <v>0</v>
      </c>
      <c r="AD25" s="135">
        <f>ИД!AH213</f>
        <v>0</v>
      </c>
      <c r="AE25" s="135">
        <f>ИД!AI213</f>
        <v>0</v>
      </c>
      <c r="AF25" s="135">
        <f>ИД!AJ213</f>
        <v>0</v>
      </c>
      <c r="AG25" s="135">
        <f>ИД!AK213</f>
        <v>0</v>
      </c>
      <c r="AH25" s="135">
        <f>ИД!AL213</f>
        <v>0</v>
      </c>
      <c r="AI25" s="135">
        <f>ИД!AM213</f>
        <v>0</v>
      </c>
      <c r="AJ25" s="135">
        <f>ИД!AN213</f>
        <v>0</v>
      </c>
      <c r="AK25" s="135">
        <f>ИД!AO213</f>
        <v>0</v>
      </c>
      <c r="AL25" s="135">
        <f>ИД!AP213</f>
        <v>0</v>
      </c>
      <c r="AM25" s="135">
        <f>ИД!AQ213</f>
        <v>0</v>
      </c>
      <c r="AN25" s="135">
        <f>ИД!AR213</f>
        <v>0</v>
      </c>
      <c r="AO25" s="135">
        <f>ИД!AS213</f>
        <v>0</v>
      </c>
      <c r="AP25" s="135">
        <f>ИД!AT213</f>
        <v>0</v>
      </c>
      <c r="AQ25" s="135">
        <f>ИД!AU213</f>
        <v>0</v>
      </c>
      <c r="AR25" s="135">
        <f>ИД!AV213</f>
        <v>0</v>
      </c>
      <c r="AS25" s="135">
        <f>ИД!AW213</f>
        <v>0</v>
      </c>
      <c r="AT25" s="135">
        <f>ИД!AX213</f>
        <v>0</v>
      </c>
      <c r="AU25" s="135">
        <f>ИД!AY213</f>
        <v>0</v>
      </c>
      <c r="AV25" s="135">
        <f>ИД!AZ213</f>
        <v>0</v>
      </c>
      <c r="AW25" s="135">
        <f>ИД!BA213</f>
        <v>0</v>
      </c>
      <c r="AX25" s="135">
        <f>ИД!BB213</f>
        <v>0</v>
      </c>
      <c r="AY25" s="135">
        <f>ИД!BC213</f>
        <v>0</v>
      </c>
      <c r="AZ25" s="135">
        <f>ИД!BD213</f>
        <v>0</v>
      </c>
      <c r="BA25" s="135">
        <f>ИД!BE213</f>
        <v>0</v>
      </c>
      <c r="BB25" s="135">
        <f>ИД!BF213</f>
        <v>0</v>
      </c>
      <c r="BC25" s="135">
        <f>ИД!BG213</f>
        <v>0</v>
      </c>
      <c r="BD25" s="135">
        <f>ИД!BH213</f>
        <v>0</v>
      </c>
      <c r="BE25" s="135">
        <f>ИД!BI213</f>
        <v>0</v>
      </c>
      <c r="BF25" s="135">
        <f>ИД!BJ213</f>
        <v>0</v>
      </c>
      <c r="BG25" s="135">
        <f>ИД!BK213</f>
        <v>0</v>
      </c>
      <c r="BH25" s="135">
        <f>ИД!BL213</f>
        <v>0</v>
      </c>
      <c r="BI25" s="135">
        <f>ИД!BM213</f>
        <v>0</v>
      </c>
      <c r="BJ25" s="135">
        <f>ИД!BN213</f>
        <v>0</v>
      </c>
      <c r="BK25" s="135">
        <f>ИД!BO213</f>
        <v>0</v>
      </c>
      <c r="BL25" s="135">
        <f>ИД!BP213</f>
        <v>0</v>
      </c>
      <c r="BM25" s="135">
        <f>ИД!BQ213</f>
        <v>0</v>
      </c>
      <c r="BN25" s="135">
        <f>ИД!BR213</f>
        <v>0</v>
      </c>
      <c r="BO25" s="135">
        <f>ИД!BS213</f>
        <v>0</v>
      </c>
      <c r="BP25" s="135">
        <f>ИД!BT213</f>
        <v>0</v>
      </c>
      <c r="BQ25" s="135">
        <f>ИД!BU213</f>
        <v>0</v>
      </c>
      <c r="BR25" s="135">
        <f>ИД!BV213</f>
        <v>0</v>
      </c>
      <c r="BS25" s="135">
        <f>ИД!BW213</f>
        <v>0</v>
      </c>
      <c r="BT25" s="135">
        <f>ИД!BX213</f>
        <v>0</v>
      </c>
      <c r="BU25" s="135">
        <f>ИД!BY213</f>
        <v>0</v>
      </c>
      <c r="BV25" s="135">
        <f>ИД!BZ213</f>
        <v>0</v>
      </c>
      <c r="BW25" s="135">
        <f>ИД!CA213</f>
        <v>0</v>
      </c>
      <c r="BX25" s="135">
        <f>ИД!CB213</f>
        <v>0</v>
      </c>
      <c r="BY25" s="135">
        <f>ИД!CC213</f>
        <v>0</v>
      </c>
      <c r="BZ25" s="135">
        <f>ИД!CD213</f>
        <v>0</v>
      </c>
      <c r="CA25" s="135">
        <f>ИД!CE213</f>
        <v>0</v>
      </c>
      <c r="CB25" s="135">
        <f>ИД!CF213</f>
        <v>0</v>
      </c>
      <c r="CC25" s="135">
        <f>ИД!CG213</f>
        <v>0</v>
      </c>
      <c r="CD25" s="135">
        <f>ИД!CH213</f>
        <v>0</v>
      </c>
      <c r="CE25" s="135">
        <f>ИД!CI213</f>
        <v>0</v>
      </c>
      <c r="CF25" s="135">
        <f>ИД!CJ213</f>
        <v>0</v>
      </c>
    </row>
    <row r="26" spans="1:84" s="49" customFormat="1">
      <c r="B26" s="137" t="s">
        <v>677</v>
      </c>
      <c r="C26" s="138" t="str">
        <f>ИД!G134</f>
        <v>тыс.руб.</v>
      </c>
      <c r="D26" s="136">
        <f>SUM(D18:D25)</f>
        <v>489564.58992934169</v>
      </c>
      <c r="E26" s="139">
        <f t="shared" ref="E26:BP26" si="3">SUM(E18:E25)</f>
        <v>0</v>
      </c>
      <c r="F26" s="139">
        <f t="shared" si="3"/>
        <v>0</v>
      </c>
      <c r="G26" s="139">
        <f>SUM(G18:G25)</f>
        <v>97912.917985868335</v>
      </c>
      <c r="H26" s="139">
        <f t="shared" si="3"/>
        <v>97912.917985868335</v>
      </c>
      <c r="I26" s="139">
        <f t="shared" si="3"/>
        <v>97912.917985868335</v>
      </c>
      <c r="J26" s="139">
        <f t="shared" si="3"/>
        <v>97912.917985868335</v>
      </c>
      <c r="K26" s="139">
        <f t="shared" si="3"/>
        <v>97912.917985868335</v>
      </c>
      <c r="L26" s="139">
        <f t="shared" si="3"/>
        <v>0</v>
      </c>
      <c r="M26" s="139">
        <f t="shared" si="3"/>
        <v>0</v>
      </c>
      <c r="N26" s="139">
        <f t="shared" si="3"/>
        <v>0</v>
      </c>
      <c r="O26" s="139">
        <f t="shared" si="3"/>
        <v>0</v>
      </c>
      <c r="P26" s="139">
        <f t="shared" si="3"/>
        <v>0</v>
      </c>
      <c r="Q26" s="139">
        <f t="shared" si="3"/>
        <v>0</v>
      </c>
      <c r="R26" s="139">
        <f t="shared" si="3"/>
        <v>0</v>
      </c>
      <c r="S26" s="139">
        <f t="shared" si="3"/>
        <v>0</v>
      </c>
      <c r="T26" s="139">
        <f t="shared" si="3"/>
        <v>0</v>
      </c>
      <c r="U26" s="139">
        <f t="shared" si="3"/>
        <v>0</v>
      </c>
      <c r="V26" s="139">
        <f t="shared" si="3"/>
        <v>0</v>
      </c>
      <c r="W26" s="139">
        <f t="shared" si="3"/>
        <v>0</v>
      </c>
      <c r="X26" s="139">
        <f t="shared" si="3"/>
        <v>0</v>
      </c>
      <c r="Y26" s="139">
        <f t="shared" si="3"/>
        <v>0</v>
      </c>
      <c r="Z26" s="139">
        <f t="shared" si="3"/>
        <v>0</v>
      </c>
      <c r="AA26" s="139">
        <f t="shared" si="3"/>
        <v>0</v>
      </c>
      <c r="AB26" s="139">
        <f t="shared" si="3"/>
        <v>0</v>
      </c>
      <c r="AC26" s="139">
        <f t="shared" si="3"/>
        <v>0</v>
      </c>
      <c r="AD26" s="139">
        <f t="shared" si="3"/>
        <v>0</v>
      </c>
      <c r="AE26" s="139">
        <f t="shared" si="3"/>
        <v>0</v>
      </c>
      <c r="AF26" s="139">
        <f t="shared" si="3"/>
        <v>0</v>
      </c>
      <c r="AG26" s="139">
        <f t="shared" si="3"/>
        <v>0</v>
      </c>
      <c r="AH26" s="139">
        <f t="shared" si="3"/>
        <v>0</v>
      </c>
      <c r="AI26" s="139">
        <f t="shared" si="3"/>
        <v>0</v>
      </c>
      <c r="AJ26" s="139">
        <f t="shared" si="3"/>
        <v>0</v>
      </c>
      <c r="AK26" s="139">
        <f t="shared" si="3"/>
        <v>0</v>
      </c>
      <c r="AL26" s="139">
        <f t="shared" si="3"/>
        <v>0</v>
      </c>
      <c r="AM26" s="139">
        <f t="shared" si="3"/>
        <v>0</v>
      </c>
      <c r="AN26" s="139">
        <f t="shared" si="3"/>
        <v>0</v>
      </c>
      <c r="AO26" s="139">
        <f t="shared" si="3"/>
        <v>0</v>
      </c>
      <c r="AP26" s="139">
        <f t="shared" si="3"/>
        <v>0</v>
      </c>
      <c r="AQ26" s="139">
        <f t="shared" si="3"/>
        <v>0</v>
      </c>
      <c r="AR26" s="139">
        <f t="shared" si="3"/>
        <v>0</v>
      </c>
      <c r="AS26" s="139">
        <f t="shared" si="3"/>
        <v>0</v>
      </c>
      <c r="AT26" s="139">
        <f t="shared" si="3"/>
        <v>0</v>
      </c>
      <c r="AU26" s="139">
        <f t="shared" si="3"/>
        <v>0</v>
      </c>
      <c r="AV26" s="139">
        <f t="shared" si="3"/>
        <v>0</v>
      </c>
      <c r="AW26" s="139">
        <f t="shared" si="3"/>
        <v>0</v>
      </c>
      <c r="AX26" s="139">
        <f t="shared" si="3"/>
        <v>0</v>
      </c>
      <c r="AY26" s="139">
        <f t="shared" si="3"/>
        <v>0</v>
      </c>
      <c r="AZ26" s="139">
        <f t="shared" si="3"/>
        <v>0</v>
      </c>
      <c r="BA26" s="139">
        <f t="shared" si="3"/>
        <v>0</v>
      </c>
      <c r="BB26" s="139">
        <f t="shared" si="3"/>
        <v>0</v>
      </c>
      <c r="BC26" s="139">
        <f t="shared" si="3"/>
        <v>0</v>
      </c>
      <c r="BD26" s="139">
        <f t="shared" si="3"/>
        <v>0</v>
      </c>
      <c r="BE26" s="139">
        <f t="shared" si="3"/>
        <v>0</v>
      </c>
      <c r="BF26" s="139">
        <f t="shared" si="3"/>
        <v>0</v>
      </c>
      <c r="BG26" s="139">
        <f t="shared" si="3"/>
        <v>0</v>
      </c>
      <c r="BH26" s="139">
        <f t="shared" si="3"/>
        <v>0</v>
      </c>
      <c r="BI26" s="139">
        <f t="shared" si="3"/>
        <v>0</v>
      </c>
      <c r="BJ26" s="139">
        <f t="shared" si="3"/>
        <v>0</v>
      </c>
      <c r="BK26" s="139">
        <f t="shared" si="3"/>
        <v>0</v>
      </c>
      <c r="BL26" s="139">
        <f t="shared" si="3"/>
        <v>0</v>
      </c>
      <c r="BM26" s="139">
        <f t="shared" si="3"/>
        <v>0</v>
      </c>
      <c r="BN26" s="139">
        <f t="shared" si="3"/>
        <v>0</v>
      </c>
      <c r="BO26" s="139">
        <f t="shared" si="3"/>
        <v>0</v>
      </c>
      <c r="BP26" s="139">
        <f t="shared" si="3"/>
        <v>0</v>
      </c>
      <c r="BQ26" s="139">
        <f t="shared" ref="BQ26:CF26" si="4">SUM(BQ18:BQ25)</f>
        <v>0</v>
      </c>
      <c r="BR26" s="139">
        <f t="shared" si="4"/>
        <v>0</v>
      </c>
      <c r="BS26" s="139">
        <f t="shared" si="4"/>
        <v>0</v>
      </c>
      <c r="BT26" s="139">
        <f t="shared" si="4"/>
        <v>0</v>
      </c>
      <c r="BU26" s="139">
        <f t="shared" si="4"/>
        <v>0</v>
      </c>
      <c r="BV26" s="139">
        <f t="shared" si="4"/>
        <v>0</v>
      </c>
      <c r="BW26" s="139">
        <f t="shared" si="4"/>
        <v>0</v>
      </c>
      <c r="BX26" s="139">
        <f t="shared" si="4"/>
        <v>0</v>
      </c>
      <c r="BY26" s="139">
        <f t="shared" si="4"/>
        <v>0</v>
      </c>
      <c r="BZ26" s="139">
        <f t="shared" si="4"/>
        <v>0</v>
      </c>
      <c r="CA26" s="139">
        <f t="shared" si="4"/>
        <v>0</v>
      </c>
      <c r="CB26" s="139">
        <f t="shared" si="4"/>
        <v>0</v>
      </c>
      <c r="CC26" s="139">
        <f t="shared" si="4"/>
        <v>0</v>
      </c>
      <c r="CD26" s="139">
        <f t="shared" si="4"/>
        <v>0</v>
      </c>
      <c r="CE26" s="139">
        <f t="shared" si="4"/>
        <v>0</v>
      </c>
      <c r="CF26" s="139">
        <f t="shared" si="4"/>
        <v>0</v>
      </c>
    </row>
    <row r="27" spans="1:84" s="48" customFormat="1">
      <c r="B27" s="140" t="s">
        <v>678</v>
      </c>
      <c r="C27" s="141" t="str">
        <f>C26</f>
        <v>тыс.руб.</v>
      </c>
      <c r="D27" s="136">
        <f t="shared" si="2"/>
        <v>0</v>
      </c>
      <c r="E27" s="142">
        <f t="array" ref="E27">SUMPRODUCT(--($A$18:$A$25="прямой")*(E$18:E$25))</f>
        <v>0</v>
      </c>
      <c r="F27" s="142">
        <f t="array" ref="F27">SUMPRODUCT(--($A$18:$A$25="прямой")*(F$18:F$25))</f>
        <v>0</v>
      </c>
      <c r="G27" s="142">
        <f t="array" ref="G27">SUMPRODUCT(--($A$18:$A$25="прямой")*(G$18:G$25))</f>
        <v>0</v>
      </c>
      <c r="H27" s="142">
        <f t="array" ref="H27">SUMPRODUCT(--($A$18:$A$25="прямой")*(H$18:H$25))</f>
        <v>0</v>
      </c>
      <c r="I27" s="142">
        <f t="array" ref="I27">SUMPRODUCT(--($A$18:$A$25="прямой")*(I$18:I$25))</f>
        <v>0</v>
      </c>
      <c r="J27" s="142">
        <f t="array" ref="J27">SUMPRODUCT(--($A$18:$A$25="прямой")*(J$18:J$25))</f>
        <v>0</v>
      </c>
      <c r="K27" s="142">
        <f t="array" ref="K27">SUMPRODUCT(--($A$18:$A$25="прямой")*(K$18:K$25))</f>
        <v>0</v>
      </c>
      <c r="L27" s="142">
        <f t="array" ref="L27">SUMPRODUCT(--($A$18:$A$25="прямой")*(L$18:L$25))</f>
        <v>0</v>
      </c>
      <c r="M27" s="142">
        <f t="array" ref="M27">SUMPRODUCT(--($A$18:$A$25="прямой")*(M$18:M$25))</f>
        <v>0</v>
      </c>
      <c r="N27" s="142">
        <f t="array" ref="N27">SUMPRODUCT(--($A$18:$A$25="прямой")*(N$18:N$25))</f>
        <v>0</v>
      </c>
      <c r="O27" s="142">
        <f t="array" ref="O27">SUMPRODUCT(--($A$18:$A$25="прямой")*(O$18:O$25))</f>
        <v>0</v>
      </c>
      <c r="P27" s="142">
        <f t="array" ref="P27">SUMPRODUCT(--($A$18:$A$25="прямой")*(P$18:P$25))</f>
        <v>0</v>
      </c>
      <c r="Q27" s="142">
        <f t="array" ref="Q27">SUMPRODUCT(--($A$18:$A$25="прямой")*(Q$18:Q$25))</f>
        <v>0</v>
      </c>
      <c r="R27" s="142">
        <f t="array" ref="R27">SUMPRODUCT(--($A$18:$A$25="прямой")*(R$18:R$25))</f>
        <v>0</v>
      </c>
      <c r="S27" s="142">
        <f t="array" ref="S27">SUMPRODUCT(--($A$18:$A$25="прямой")*(S$18:S$25))</f>
        <v>0</v>
      </c>
      <c r="T27" s="142">
        <f t="array" ref="T27">SUMPRODUCT(--($A$18:$A$25="прямой")*(T$18:T$25))</f>
        <v>0</v>
      </c>
      <c r="U27" s="142">
        <f t="array" ref="U27">SUMPRODUCT(--($A$18:$A$25="прямой")*(U$18:U$25))</f>
        <v>0</v>
      </c>
      <c r="V27" s="142">
        <f t="array" ref="V27">SUMPRODUCT(--($A$18:$A$25="прямой")*(V$18:V$25))</f>
        <v>0</v>
      </c>
      <c r="W27" s="142">
        <f t="array" ref="W27">SUMPRODUCT(--($A$18:$A$25="прямой")*(W$18:W$25))</f>
        <v>0</v>
      </c>
      <c r="X27" s="142">
        <f t="array" ref="X27">SUMPRODUCT(--($A$18:$A$25="прямой")*(X$18:X$25))</f>
        <v>0</v>
      </c>
      <c r="Y27" s="142">
        <f t="array" ref="Y27">SUMPRODUCT(--($A$18:$A$25="прямой")*(Y$18:Y$25))</f>
        <v>0</v>
      </c>
      <c r="Z27" s="142">
        <f t="array" ref="Z27">SUMPRODUCT(--($A$18:$A$25="прямой")*(Z$18:Z$25))</f>
        <v>0</v>
      </c>
      <c r="AA27" s="142">
        <f t="array" ref="AA27">SUMPRODUCT(--($A$18:$A$25="прямой")*(AA$18:AA$25))</f>
        <v>0</v>
      </c>
      <c r="AB27" s="142">
        <f t="array" ref="AB27">SUMPRODUCT(--($A$18:$A$25="прямой")*(AB$18:AB$25))</f>
        <v>0</v>
      </c>
      <c r="AC27" s="142">
        <f t="array" ref="AC27">SUMPRODUCT(--($A$18:$A$25="прямой")*(AC$18:AC$25))</f>
        <v>0</v>
      </c>
      <c r="AD27" s="142">
        <f t="array" ref="AD27">SUMPRODUCT(--($A$18:$A$25="прямой")*(AD$18:AD$25))</f>
        <v>0</v>
      </c>
      <c r="AE27" s="142">
        <f t="array" ref="AE27">SUMPRODUCT(--($A$18:$A$25="прямой")*(AE$18:AE$25))</f>
        <v>0</v>
      </c>
      <c r="AF27" s="142">
        <f t="array" ref="AF27">SUMPRODUCT(--($A$18:$A$25="прямой")*(AF$18:AF$25))</f>
        <v>0</v>
      </c>
      <c r="AG27" s="142">
        <f t="array" ref="AG27">SUMPRODUCT(--($A$18:$A$25="прямой")*(AG$18:AG$25))</f>
        <v>0</v>
      </c>
      <c r="AH27" s="142">
        <f t="array" ref="AH27">SUMPRODUCT(--($A$18:$A$25="прямой")*(AH$18:AH$25))</f>
        <v>0</v>
      </c>
      <c r="AI27" s="142">
        <f t="array" ref="AI27">SUMPRODUCT(--($A$18:$A$25="прямой")*(AI$18:AI$25))</f>
        <v>0</v>
      </c>
      <c r="AJ27" s="142">
        <f t="array" ref="AJ27">SUMPRODUCT(--($A$18:$A$25="прямой")*(AJ$18:AJ$25))</f>
        <v>0</v>
      </c>
      <c r="AK27" s="142">
        <f t="array" ref="AK27">SUMPRODUCT(--($A$18:$A$25="прямой")*(AK$18:AK$25))</f>
        <v>0</v>
      </c>
      <c r="AL27" s="142">
        <f t="array" ref="AL27">SUMPRODUCT(--($A$18:$A$25="прямой")*(AL$18:AL$25))</f>
        <v>0</v>
      </c>
      <c r="AM27" s="142">
        <f t="array" ref="AM27">SUMPRODUCT(--($A$18:$A$25="прямой")*(AM$18:AM$25))</f>
        <v>0</v>
      </c>
      <c r="AN27" s="142">
        <f t="array" ref="AN27">SUMPRODUCT(--($A$18:$A$25="прямой")*(AN$18:AN$25))</f>
        <v>0</v>
      </c>
      <c r="AO27" s="142">
        <f t="array" ref="AO27">SUMPRODUCT(--($A$18:$A$25="прямой")*(AO$18:AO$25))</f>
        <v>0</v>
      </c>
      <c r="AP27" s="142">
        <f t="array" ref="AP27">SUMPRODUCT(--($A$18:$A$25="прямой")*(AP$18:AP$25))</f>
        <v>0</v>
      </c>
      <c r="AQ27" s="142">
        <f t="array" ref="AQ27">SUMPRODUCT(--($A$18:$A$25="прямой")*(AQ$18:AQ$25))</f>
        <v>0</v>
      </c>
      <c r="AR27" s="142">
        <f t="array" ref="AR27">SUMPRODUCT(--($A$18:$A$25="прямой")*(AR$18:AR$25))</f>
        <v>0</v>
      </c>
      <c r="AS27" s="142">
        <f t="array" ref="AS27">SUMPRODUCT(--($A$18:$A$25="прямой")*(AS$18:AS$25))</f>
        <v>0</v>
      </c>
      <c r="AT27" s="142">
        <f t="array" ref="AT27">SUMPRODUCT(--($A$18:$A$25="прямой")*(AT$18:AT$25))</f>
        <v>0</v>
      </c>
      <c r="AU27" s="142">
        <f t="array" ref="AU27">SUMPRODUCT(--($A$18:$A$25="прямой")*(AU$18:AU$25))</f>
        <v>0</v>
      </c>
      <c r="AV27" s="142">
        <f t="array" ref="AV27">SUMPRODUCT(--($A$18:$A$25="прямой")*(AV$18:AV$25))</f>
        <v>0</v>
      </c>
      <c r="AW27" s="142">
        <f t="array" ref="AW27">SUMPRODUCT(--($A$18:$A$25="прямой")*(AW$18:AW$25))</f>
        <v>0</v>
      </c>
      <c r="AX27" s="142">
        <f t="array" ref="AX27">SUMPRODUCT(--($A$18:$A$25="прямой")*(AX$18:AX$25))</f>
        <v>0</v>
      </c>
      <c r="AY27" s="142">
        <f t="array" ref="AY27">SUMPRODUCT(--($A$18:$A$25="прямой")*(AY$18:AY$25))</f>
        <v>0</v>
      </c>
      <c r="AZ27" s="142">
        <f t="array" ref="AZ27">SUMPRODUCT(--($A$18:$A$25="прямой")*(AZ$18:AZ$25))</f>
        <v>0</v>
      </c>
      <c r="BA27" s="142">
        <f t="array" ref="BA27">SUMPRODUCT(--($A$18:$A$25="прямой")*(BA$18:BA$25))</f>
        <v>0</v>
      </c>
      <c r="BB27" s="142">
        <f t="array" ref="BB27">SUMPRODUCT(--($A$18:$A$25="прямой")*(BB$18:BB$25))</f>
        <v>0</v>
      </c>
      <c r="BC27" s="142">
        <f t="array" ref="BC27">SUMPRODUCT(--($A$18:$A$25="прямой")*(BC$18:BC$25))</f>
        <v>0</v>
      </c>
      <c r="BD27" s="142">
        <f t="array" ref="BD27">SUMPRODUCT(--($A$18:$A$25="прямой")*(BD$18:BD$25))</f>
        <v>0</v>
      </c>
      <c r="BE27" s="142">
        <f t="array" ref="BE27">SUMPRODUCT(--($A$18:$A$25="прямой")*(BE$18:BE$25))</f>
        <v>0</v>
      </c>
      <c r="BF27" s="142">
        <f t="array" ref="BF27">SUMPRODUCT(--($A$18:$A$25="прямой")*(BF$18:BF$25))</f>
        <v>0</v>
      </c>
      <c r="BG27" s="142">
        <f t="array" ref="BG27">SUMPRODUCT(--($A$18:$A$25="прямой")*(BG$18:BG$25))</f>
        <v>0</v>
      </c>
      <c r="BH27" s="142">
        <f t="array" ref="BH27">SUMPRODUCT(--($A$18:$A$25="прямой")*(BH$18:BH$25))</f>
        <v>0</v>
      </c>
      <c r="BI27" s="142">
        <f t="array" ref="BI27">SUMPRODUCT(--($A$18:$A$25="прямой")*(BI$18:BI$25))</f>
        <v>0</v>
      </c>
      <c r="BJ27" s="142">
        <f t="array" ref="BJ27">SUMPRODUCT(--($A$18:$A$25="прямой")*(BJ$18:BJ$25))</f>
        <v>0</v>
      </c>
      <c r="BK27" s="142">
        <f t="array" ref="BK27">SUMPRODUCT(--($A$18:$A$25="прямой")*(BK$18:BK$25))</f>
        <v>0</v>
      </c>
      <c r="BL27" s="142">
        <f t="array" ref="BL27">SUMPRODUCT(--($A$18:$A$25="прямой")*(BL$18:BL$25))</f>
        <v>0</v>
      </c>
      <c r="BM27" s="142">
        <f t="array" ref="BM27">SUMPRODUCT(--($A$18:$A$25="прямой")*(BM$18:BM$25))</f>
        <v>0</v>
      </c>
      <c r="BN27" s="142">
        <f t="array" ref="BN27">SUMPRODUCT(--($A$18:$A$25="прямой")*(BN$18:BN$25))</f>
        <v>0</v>
      </c>
      <c r="BO27" s="142">
        <f t="array" ref="BO27">SUMPRODUCT(--($A$18:$A$25="прямой")*(BO$18:BO$25))</f>
        <v>0</v>
      </c>
      <c r="BP27" s="142">
        <f t="array" ref="BP27">SUMPRODUCT(--($A$18:$A$25="прямой")*(BP$18:BP$25))</f>
        <v>0</v>
      </c>
      <c r="BQ27" s="142">
        <f t="array" ref="BQ27">SUMPRODUCT(--($A$18:$A$25="прямой")*(BQ$18:BQ$25))</f>
        <v>0</v>
      </c>
      <c r="BR27" s="142">
        <f t="array" ref="BR27">SUMPRODUCT(--($A$18:$A$25="прямой")*(BR$18:BR$25))</f>
        <v>0</v>
      </c>
      <c r="BS27" s="142">
        <f t="array" ref="BS27">SUMPRODUCT(--($A$18:$A$25="прямой")*(BS$18:BS$25))</f>
        <v>0</v>
      </c>
      <c r="BT27" s="142">
        <f t="array" ref="BT27">SUMPRODUCT(--($A$18:$A$25="прямой")*(BT$18:BT$25))</f>
        <v>0</v>
      </c>
      <c r="BU27" s="142">
        <f t="array" ref="BU27">SUMPRODUCT(--($A$18:$A$25="прямой")*(BU$18:BU$25))</f>
        <v>0</v>
      </c>
      <c r="BV27" s="142">
        <f t="array" ref="BV27">SUMPRODUCT(--($A$18:$A$25="прямой")*(BV$18:BV$25))</f>
        <v>0</v>
      </c>
      <c r="BW27" s="142">
        <f t="array" ref="BW27">SUMPRODUCT(--($A$18:$A$25="прямой")*(BW$18:BW$25))</f>
        <v>0</v>
      </c>
      <c r="BX27" s="142">
        <f t="array" ref="BX27">SUMPRODUCT(--($A$18:$A$25="прямой")*(BX$18:BX$25))</f>
        <v>0</v>
      </c>
      <c r="BY27" s="142">
        <f t="array" ref="BY27">SUMPRODUCT(--($A$18:$A$25="прямой")*(BY$18:BY$25))</f>
        <v>0</v>
      </c>
      <c r="BZ27" s="142">
        <f t="array" ref="BZ27">SUMPRODUCT(--($A$18:$A$25="прямой")*(BZ$18:BZ$25))</f>
        <v>0</v>
      </c>
      <c r="CA27" s="142">
        <f t="array" ref="CA27">SUMPRODUCT(--($A$18:$A$25="прямой")*(CA$18:CA$25))</f>
        <v>0</v>
      </c>
      <c r="CB27" s="142">
        <f t="array" ref="CB27">SUMPRODUCT(--($A$18:$A$25="прямой")*(CB$18:CB$25))</f>
        <v>0</v>
      </c>
      <c r="CC27" s="142">
        <f t="array" ref="CC27">SUMPRODUCT(--($A$18:$A$25="прямой")*(CC$18:CC$25))</f>
        <v>0</v>
      </c>
      <c r="CD27" s="142">
        <f t="array" ref="CD27">SUMPRODUCT(--($A$18:$A$25="прямой")*(CD$18:CD$25))</f>
        <v>0</v>
      </c>
      <c r="CE27" s="142">
        <f t="array" ref="CE27">SUMPRODUCT(--($A$18:$A$25="прямой")*(CE$18:CE$25))</f>
        <v>0</v>
      </c>
      <c r="CF27" s="142">
        <f t="array" ref="CF27">SUMPRODUCT(--($A$18:$A$25="прямой")*(CF$18:CF$25))</f>
        <v>0</v>
      </c>
    </row>
    <row r="28" spans="1:84" s="48" customFormat="1">
      <c r="B28" s="140" t="s">
        <v>679</v>
      </c>
      <c r="C28" s="141" t="str">
        <f>C27</f>
        <v>тыс.руб.</v>
      </c>
      <c r="D28" s="136">
        <f t="shared" si="2"/>
        <v>0</v>
      </c>
      <c r="E28" s="142">
        <f t="array" ref="E28">SUMPRODUCT(--($A$18:$A$25="косвенный")*(E$18:E$25))</f>
        <v>0</v>
      </c>
      <c r="F28" s="142">
        <f t="array" ref="F28">SUMPRODUCT(--($A$18:$A$25="косвенный")*(F$18:F$25))</f>
        <v>0</v>
      </c>
      <c r="G28" s="142">
        <f t="array" ref="G28">SUMPRODUCT(--($A$18:$A$25="косвенный")*(G$18:G$25))</f>
        <v>0</v>
      </c>
      <c r="H28" s="142">
        <f t="array" ref="H28">SUMPRODUCT(--($A$18:$A$25="косвенный")*(H$18:H$25))</f>
        <v>0</v>
      </c>
      <c r="I28" s="142">
        <f t="array" ref="I28">SUMPRODUCT(--($A$18:$A$25="косвенный")*(I$18:I$25))</f>
        <v>0</v>
      </c>
      <c r="J28" s="142">
        <f t="array" ref="J28">SUMPRODUCT(--($A$18:$A$25="косвенный")*(J$18:J$25))</f>
        <v>0</v>
      </c>
      <c r="K28" s="142">
        <f t="array" ref="K28">SUMPRODUCT(--($A$18:$A$25="косвенный")*(K$18:K$25))</f>
        <v>0</v>
      </c>
      <c r="L28" s="142">
        <f t="array" ref="L28">SUMPRODUCT(--($A$18:$A$25="косвенный")*(L$18:L$25))</f>
        <v>0</v>
      </c>
      <c r="M28" s="142">
        <f t="array" ref="M28">SUMPRODUCT(--($A$18:$A$25="косвенный")*(M$18:M$25))</f>
        <v>0</v>
      </c>
      <c r="N28" s="142">
        <f t="array" ref="N28">SUMPRODUCT(--($A$18:$A$25="косвенный")*(N$18:N$25))</f>
        <v>0</v>
      </c>
      <c r="O28" s="142">
        <f t="array" ref="O28">SUMPRODUCT(--($A$18:$A$25="косвенный")*(O$18:O$25))</f>
        <v>0</v>
      </c>
      <c r="P28" s="142">
        <f t="array" ref="P28">SUMPRODUCT(--($A$18:$A$25="косвенный")*(P$18:P$25))</f>
        <v>0</v>
      </c>
      <c r="Q28" s="142">
        <f t="array" ref="Q28">SUMPRODUCT(--($A$18:$A$25="косвенный")*(Q$18:Q$25))</f>
        <v>0</v>
      </c>
      <c r="R28" s="142">
        <f t="array" ref="R28">SUMPRODUCT(--($A$18:$A$25="косвенный")*(R$18:R$25))</f>
        <v>0</v>
      </c>
      <c r="S28" s="142">
        <f t="array" ref="S28">SUMPRODUCT(--($A$18:$A$25="косвенный")*(S$18:S$25))</f>
        <v>0</v>
      </c>
      <c r="T28" s="142">
        <f t="array" ref="T28">SUMPRODUCT(--($A$18:$A$25="косвенный")*(T$18:T$25))</f>
        <v>0</v>
      </c>
      <c r="U28" s="142">
        <f t="array" ref="U28">SUMPRODUCT(--($A$18:$A$25="косвенный")*(U$18:U$25))</f>
        <v>0</v>
      </c>
      <c r="V28" s="142">
        <f t="array" ref="V28">SUMPRODUCT(--($A$18:$A$25="косвенный")*(V$18:V$25))</f>
        <v>0</v>
      </c>
      <c r="W28" s="142">
        <f t="array" ref="W28">SUMPRODUCT(--($A$18:$A$25="косвенный")*(W$18:W$25))</f>
        <v>0</v>
      </c>
      <c r="X28" s="142">
        <f t="array" ref="X28">SUMPRODUCT(--($A$18:$A$25="косвенный")*(X$18:X$25))</f>
        <v>0</v>
      </c>
      <c r="Y28" s="142">
        <f t="array" ref="Y28">SUMPRODUCT(--($A$18:$A$25="косвенный")*(Y$18:Y$25))</f>
        <v>0</v>
      </c>
      <c r="Z28" s="142">
        <f t="array" ref="Z28">SUMPRODUCT(--($A$18:$A$25="косвенный")*(Z$18:Z$25))</f>
        <v>0</v>
      </c>
      <c r="AA28" s="142">
        <f t="array" ref="AA28">SUMPRODUCT(--($A$18:$A$25="косвенный")*(AA$18:AA$25))</f>
        <v>0</v>
      </c>
      <c r="AB28" s="142">
        <f t="array" ref="AB28">SUMPRODUCT(--($A$18:$A$25="косвенный")*(AB$18:AB$25))</f>
        <v>0</v>
      </c>
      <c r="AC28" s="142">
        <f t="array" ref="AC28">SUMPRODUCT(--($A$18:$A$25="косвенный")*(AC$18:AC$25))</f>
        <v>0</v>
      </c>
      <c r="AD28" s="142">
        <f t="array" ref="AD28">SUMPRODUCT(--($A$18:$A$25="косвенный")*(AD$18:AD$25))</f>
        <v>0</v>
      </c>
      <c r="AE28" s="142">
        <f t="array" ref="AE28">SUMPRODUCT(--($A$18:$A$25="косвенный")*(AE$18:AE$25))</f>
        <v>0</v>
      </c>
      <c r="AF28" s="142">
        <f t="array" ref="AF28">SUMPRODUCT(--($A$18:$A$25="косвенный")*(AF$18:AF$25))</f>
        <v>0</v>
      </c>
      <c r="AG28" s="142">
        <f t="array" ref="AG28">SUMPRODUCT(--($A$18:$A$25="косвенный")*(AG$18:AG$25))</f>
        <v>0</v>
      </c>
      <c r="AH28" s="142">
        <f t="array" ref="AH28">SUMPRODUCT(--($A$18:$A$25="косвенный")*(AH$18:AH$25))</f>
        <v>0</v>
      </c>
      <c r="AI28" s="142">
        <f t="array" ref="AI28">SUMPRODUCT(--($A$18:$A$25="косвенный")*(AI$18:AI$25))</f>
        <v>0</v>
      </c>
      <c r="AJ28" s="142">
        <f t="array" ref="AJ28">SUMPRODUCT(--($A$18:$A$25="косвенный")*(AJ$18:AJ$25))</f>
        <v>0</v>
      </c>
      <c r="AK28" s="142">
        <f t="array" ref="AK28">SUMPRODUCT(--($A$18:$A$25="косвенный")*(AK$18:AK$25))</f>
        <v>0</v>
      </c>
      <c r="AL28" s="142">
        <f t="array" ref="AL28">SUMPRODUCT(--($A$18:$A$25="косвенный")*(AL$18:AL$25))</f>
        <v>0</v>
      </c>
      <c r="AM28" s="142">
        <f t="array" ref="AM28">SUMPRODUCT(--($A$18:$A$25="косвенный")*(AM$18:AM$25))</f>
        <v>0</v>
      </c>
      <c r="AN28" s="142">
        <f t="array" ref="AN28">SUMPRODUCT(--($A$18:$A$25="косвенный")*(AN$18:AN$25))</f>
        <v>0</v>
      </c>
      <c r="AO28" s="142">
        <f t="array" ref="AO28">SUMPRODUCT(--($A$18:$A$25="косвенный")*(AO$18:AO$25))</f>
        <v>0</v>
      </c>
      <c r="AP28" s="142">
        <f t="array" ref="AP28">SUMPRODUCT(--($A$18:$A$25="косвенный")*(AP$18:AP$25))</f>
        <v>0</v>
      </c>
      <c r="AQ28" s="142">
        <f t="array" ref="AQ28">SUMPRODUCT(--($A$18:$A$25="косвенный")*(AQ$18:AQ$25))</f>
        <v>0</v>
      </c>
      <c r="AR28" s="142">
        <f t="array" ref="AR28">SUMPRODUCT(--($A$18:$A$25="косвенный")*(AR$18:AR$25))</f>
        <v>0</v>
      </c>
      <c r="AS28" s="142">
        <f t="array" ref="AS28">SUMPRODUCT(--($A$18:$A$25="косвенный")*(AS$18:AS$25))</f>
        <v>0</v>
      </c>
      <c r="AT28" s="142">
        <f t="array" ref="AT28">SUMPRODUCT(--($A$18:$A$25="косвенный")*(AT$18:AT$25))</f>
        <v>0</v>
      </c>
      <c r="AU28" s="142">
        <f t="array" ref="AU28">SUMPRODUCT(--($A$18:$A$25="косвенный")*(AU$18:AU$25))</f>
        <v>0</v>
      </c>
      <c r="AV28" s="142">
        <f t="array" ref="AV28">SUMPRODUCT(--($A$18:$A$25="косвенный")*(AV$18:AV$25))</f>
        <v>0</v>
      </c>
      <c r="AW28" s="142">
        <f t="array" ref="AW28">SUMPRODUCT(--($A$18:$A$25="косвенный")*(AW$18:AW$25))</f>
        <v>0</v>
      </c>
      <c r="AX28" s="142">
        <f t="array" ref="AX28">SUMPRODUCT(--($A$18:$A$25="косвенный")*(AX$18:AX$25))</f>
        <v>0</v>
      </c>
      <c r="AY28" s="142">
        <f t="array" ref="AY28">SUMPRODUCT(--($A$18:$A$25="косвенный")*(AY$18:AY$25))</f>
        <v>0</v>
      </c>
      <c r="AZ28" s="142">
        <f t="array" ref="AZ28">SUMPRODUCT(--($A$18:$A$25="косвенный")*(AZ$18:AZ$25))</f>
        <v>0</v>
      </c>
      <c r="BA28" s="142">
        <f t="array" ref="BA28">SUMPRODUCT(--($A$18:$A$25="косвенный")*(BA$18:BA$25))</f>
        <v>0</v>
      </c>
      <c r="BB28" s="142">
        <f t="array" ref="BB28">SUMPRODUCT(--($A$18:$A$25="косвенный")*(BB$18:BB$25))</f>
        <v>0</v>
      </c>
      <c r="BC28" s="142">
        <f t="array" ref="BC28">SUMPRODUCT(--($A$18:$A$25="косвенный")*(BC$18:BC$25))</f>
        <v>0</v>
      </c>
      <c r="BD28" s="142">
        <f t="array" ref="BD28">SUMPRODUCT(--($A$18:$A$25="косвенный")*(BD$18:BD$25))</f>
        <v>0</v>
      </c>
      <c r="BE28" s="142">
        <f t="array" ref="BE28">SUMPRODUCT(--($A$18:$A$25="косвенный")*(BE$18:BE$25))</f>
        <v>0</v>
      </c>
      <c r="BF28" s="142">
        <f t="array" ref="BF28">SUMPRODUCT(--($A$18:$A$25="косвенный")*(BF$18:BF$25))</f>
        <v>0</v>
      </c>
      <c r="BG28" s="142">
        <f t="array" ref="BG28">SUMPRODUCT(--($A$18:$A$25="косвенный")*(BG$18:BG$25))</f>
        <v>0</v>
      </c>
      <c r="BH28" s="142">
        <f t="array" ref="BH28">SUMPRODUCT(--($A$18:$A$25="косвенный")*(BH$18:BH$25))</f>
        <v>0</v>
      </c>
      <c r="BI28" s="142">
        <f t="array" ref="BI28">SUMPRODUCT(--($A$18:$A$25="косвенный")*(BI$18:BI$25))</f>
        <v>0</v>
      </c>
      <c r="BJ28" s="142">
        <f t="array" ref="BJ28">SUMPRODUCT(--($A$18:$A$25="косвенный")*(BJ$18:BJ$25))</f>
        <v>0</v>
      </c>
      <c r="BK28" s="142">
        <f t="array" ref="BK28">SUMPRODUCT(--($A$18:$A$25="косвенный")*(BK$18:BK$25))</f>
        <v>0</v>
      </c>
      <c r="BL28" s="142">
        <f t="array" ref="BL28">SUMPRODUCT(--($A$18:$A$25="косвенный")*(BL$18:BL$25))</f>
        <v>0</v>
      </c>
      <c r="BM28" s="142">
        <f t="array" ref="BM28">SUMPRODUCT(--($A$18:$A$25="косвенный")*(BM$18:BM$25))</f>
        <v>0</v>
      </c>
      <c r="BN28" s="142">
        <f t="array" ref="BN28">SUMPRODUCT(--($A$18:$A$25="косвенный")*(BN$18:BN$25))</f>
        <v>0</v>
      </c>
      <c r="BO28" s="142">
        <f t="array" ref="BO28">SUMPRODUCT(--($A$18:$A$25="косвенный")*(BO$18:BO$25))</f>
        <v>0</v>
      </c>
      <c r="BP28" s="142">
        <f t="array" ref="BP28">SUMPRODUCT(--($A$18:$A$25="косвенный")*(BP$18:BP$25))</f>
        <v>0</v>
      </c>
      <c r="BQ28" s="142">
        <f t="array" ref="BQ28">SUMPRODUCT(--($A$18:$A$25="косвенный")*(BQ$18:BQ$25))</f>
        <v>0</v>
      </c>
      <c r="BR28" s="142">
        <f t="array" ref="BR28">SUMPRODUCT(--($A$18:$A$25="косвенный")*(BR$18:BR$25))</f>
        <v>0</v>
      </c>
      <c r="BS28" s="142">
        <f t="array" ref="BS28">SUMPRODUCT(--($A$18:$A$25="косвенный")*(BS$18:BS$25))</f>
        <v>0</v>
      </c>
      <c r="BT28" s="142">
        <f t="array" ref="BT28">SUMPRODUCT(--($A$18:$A$25="косвенный")*(BT$18:BT$25))</f>
        <v>0</v>
      </c>
      <c r="BU28" s="142">
        <f t="array" ref="BU28">SUMPRODUCT(--($A$18:$A$25="косвенный")*(BU$18:BU$25))</f>
        <v>0</v>
      </c>
      <c r="BV28" s="142">
        <f t="array" ref="BV28">SUMPRODUCT(--($A$18:$A$25="косвенный")*(BV$18:BV$25))</f>
        <v>0</v>
      </c>
      <c r="BW28" s="142">
        <f t="array" ref="BW28">SUMPRODUCT(--($A$18:$A$25="косвенный")*(BW$18:BW$25))</f>
        <v>0</v>
      </c>
      <c r="BX28" s="142">
        <f t="array" ref="BX28">SUMPRODUCT(--($A$18:$A$25="косвенный")*(BX$18:BX$25))</f>
        <v>0</v>
      </c>
      <c r="BY28" s="142">
        <f t="array" ref="BY28">SUMPRODUCT(--($A$18:$A$25="косвенный")*(BY$18:BY$25))</f>
        <v>0</v>
      </c>
      <c r="BZ28" s="142">
        <f t="array" ref="BZ28">SUMPRODUCT(--($A$18:$A$25="косвенный")*(BZ$18:BZ$25))</f>
        <v>0</v>
      </c>
      <c r="CA28" s="142">
        <f t="array" ref="CA28">SUMPRODUCT(--($A$18:$A$25="косвенный")*(CA$18:CA$25))</f>
        <v>0</v>
      </c>
      <c r="CB28" s="142">
        <f t="array" ref="CB28">SUMPRODUCT(--($A$18:$A$25="косвенный")*(CB$18:CB$25))</f>
        <v>0</v>
      </c>
      <c r="CC28" s="142">
        <f t="array" ref="CC28">SUMPRODUCT(--($A$18:$A$25="косвенный")*(CC$18:CC$25))</f>
        <v>0</v>
      </c>
      <c r="CD28" s="142">
        <f t="array" ref="CD28">SUMPRODUCT(--($A$18:$A$25="косвенный")*(CD$18:CD$25))</f>
        <v>0</v>
      </c>
      <c r="CE28" s="142">
        <f t="array" ref="CE28">SUMPRODUCT(--($A$18:$A$25="косвенный")*(CE$18:CE$25))</f>
        <v>0</v>
      </c>
      <c r="CF28" s="142">
        <f t="array" ref="CF28">SUMPRODUCT(--($A$18:$A$25="косвенный")*(CF$18:CF$25))</f>
        <v>0</v>
      </c>
    </row>
    <row r="29" spans="1:84">
      <c r="B29" s="50"/>
      <c r="C29" s="26"/>
      <c r="E29" s="25"/>
      <c r="F29" s="25"/>
      <c r="G29" s="25"/>
      <c r="H29" s="25"/>
      <c r="I29" s="25"/>
      <c r="J29" s="25"/>
    </row>
    <row r="30" spans="1:84" ht="28.5" customHeight="1">
      <c r="B30" s="133" t="s">
        <v>435</v>
      </c>
      <c r="C30" s="133" t="s">
        <v>666</v>
      </c>
      <c r="D30" s="133" t="s">
        <v>78</v>
      </c>
      <c r="E30" s="133">
        <f>E17</f>
        <v>2020</v>
      </c>
      <c r="F30" s="133">
        <f>E30+1</f>
        <v>2021</v>
      </c>
      <c r="G30" s="133">
        <f t="shared" ref="G30:BR30" si="5">F30+1</f>
        <v>2022</v>
      </c>
      <c r="H30" s="133">
        <f t="shared" si="5"/>
        <v>2023</v>
      </c>
      <c r="I30" s="133">
        <f t="shared" si="5"/>
        <v>2024</v>
      </c>
      <c r="J30" s="133">
        <f t="shared" si="5"/>
        <v>2025</v>
      </c>
      <c r="K30" s="133">
        <f t="shared" si="5"/>
        <v>2026</v>
      </c>
      <c r="L30" s="133">
        <f t="shared" si="5"/>
        <v>2027</v>
      </c>
      <c r="M30" s="133">
        <f t="shared" si="5"/>
        <v>2028</v>
      </c>
      <c r="N30" s="133">
        <f t="shared" si="5"/>
        <v>2029</v>
      </c>
      <c r="O30" s="133">
        <f t="shared" si="5"/>
        <v>2030</v>
      </c>
      <c r="P30" s="133">
        <f t="shared" si="5"/>
        <v>2031</v>
      </c>
      <c r="Q30" s="133">
        <f t="shared" si="5"/>
        <v>2032</v>
      </c>
      <c r="R30" s="133">
        <f t="shared" si="5"/>
        <v>2033</v>
      </c>
      <c r="S30" s="133">
        <f t="shared" si="5"/>
        <v>2034</v>
      </c>
      <c r="T30" s="133">
        <f t="shared" si="5"/>
        <v>2035</v>
      </c>
      <c r="U30" s="133">
        <f t="shared" si="5"/>
        <v>2036</v>
      </c>
      <c r="V30" s="133">
        <f t="shared" si="5"/>
        <v>2037</v>
      </c>
      <c r="W30" s="133">
        <f t="shared" si="5"/>
        <v>2038</v>
      </c>
      <c r="X30" s="133">
        <f t="shared" si="5"/>
        <v>2039</v>
      </c>
      <c r="Y30" s="133">
        <f t="shared" si="5"/>
        <v>2040</v>
      </c>
      <c r="Z30" s="133">
        <f t="shared" si="5"/>
        <v>2041</v>
      </c>
      <c r="AA30" s="133">
        <f t="shared" si="5"/>
        <v>2042</v>
      </c>
      <c r="AB30" s="133">
        <f t="shared" si="5"/>
        <v>2043</v>
      </c>
      <c r="AC30" s="133">
        <f t="shared" si="5"/>
        <v>2044</v>
      </c>
      <c r="AD30" s="133">
        <f t="shared" si="5"/>
        <v>2045</v>
      </c>
      <c r="AE30" s="133">
        <f t="shared" si="5"/>
        <v>2046</v>
      </c>
      <c r="AF30" s="133">
        <f t="shared" si="5"/>
        <v>2047</v>
      </c>
      <c r="AG30" s="133">
        <f t="shared" si="5"/>
        <v>2048</v>
      </c>
      <c r="AH30" s="133">
        <f t="shared" si="5"/>
        <v>2049</v>
      </c>
      <c r="AI30" s="133">
        <f t="shared" si="5"/>
        <v>2050</v>
      </c>
      <c r="AJ30" s="133">
        <f t="shared" si="5"/>
        <v>2051</v>
      </c>
      <c r="AK30" s="133">
        <f t="shared" si="5"/>
        <v>2052</v>
      </c>
      <c r="AL30" s="133">
        <f t="shared" si="5"/>
        <v>2053</v>
      </c>
      <c r="AM30" s="133">
        <f t="shared" si="5"/>
        <v>2054</v>
      </c>
      <c r="AN30" s="133">
        <f t="shared" si="5"/>
        <v>2055</v>
      </c>
      <c r="AO30" s="133">
        <f t="shared" si="5"/>
        <v>2056</v>
      </c>
      <c r="AP30" s="133">
        <f t="shared" si="5"/>
        <v>2057</v>
      </c>
      <c r="AQ30" s="133">
        <f t="shared" si="5"/>
        <v>2058</v>
      </c>
      <c r="AR30" s="133">
        <f t="shared" si="5"/>
        <v>2059</v>
      </c>
      <c r="AS30" s="133">
        <f t="shared" si="5"/>
        <v>2060</v>
      </c>
      <c r="AT30" s="133">
        <f t="shared" si="5"/>
        <v>2061</v>
      </c>
      <c r="AU30" s="133">
        <f t="shared" si="5"/>
        <v>2062</v>
      </c>
      <c r="AV30" s="133">
        <f t="shared" si="5"/>
        <v>2063</v>
      </c>
      <c r="AW30" s="133">
        <f t="shared" si="5"/>
        <v>2064</v>
      </c>
      <c r="AX30" s="133">
        <f t="shared" si="5"/>
        <v>2065</v>
      </c>
      <c r="AY30" s="133">
        <f t="shared" si="5"/>
        <v>2066</v>
      </c>
      <c r="AZ30" s="133">
        <f t="shared" si="5"/>
        <v>2067</v>
      </c>
      <c r="BA30" s="133">
        <f t="shared" si="5"/>
        <v>2068</v>
      </c>
      <c r="BB30" s="133">
        <f t="shared" si="5"/>
        <v>2069</v>
      </c>
      <c r="BC30" s="133">
        <f t="shared" si="5"/>
        <v>2070</v>
      </c>
      <c r="BD30" s="133">
        <f t="shared" si="5"/>
        <v>2071</v>
      </c>
      <c r="BE30" s="133">
        <f t="shared" si="5"/>
        <v>2072</v>
      </c>
      <c r="BF30" s="133">
        <f t="shared" si="5"/>
        <v>2073</v>
      </c>
      <c r="BG30" s="133">
        <f t="shared" si="5"/>
        <v>2074</v>
      </c>
      <c r="BH30" s="133">
        <f t="shared" si="5"/>
        <v>2075</v>
      </c>
      <c r="BI30" s="133">
        <f t="shared" si="5"/>
        <v>2076</v>
      </c>
      <c r="BJ30" s="133">
        <f t="shared" si="5"/>
        <v>2077</v>
      </c>
      <c r="BK30" s="133">
        <f t="shared" si="5"/>
        <v>2078</v>
      </c>
      <c r="BL30" s="133">
        <f t="shared" si="5"/>
        <v>2079</v>
      </c>
      <c r="BM30" s="133">
        <f t="shared" si="5"/>
        <v>2080</v>
      </c>
      <c r="BN30" s="133">
        <f t="shared" si="5"/>
        <v>2081</v>
      </c>
      <c r="BO30" s="133">
        <f t="shared" si="5"/>
        <v>2082</v>
      </c>
      <c r="BP30" s="133">
        <f t="shared" si="5"/>
        <v>2083</v>
      </c>
      <c r="BQ30" s="133">
        <f t="shared" si="5"/>
        <v>2084</v>
      </c>
      <c r="BR30" s="133">
        <f t="shared" si="5"/>
        <v>2085</v>
      </c>
      <c r="BS30" s="133">
        <f t="shared" ref="BS30:CF30" si="6">BR30+1</f>
        <v>2086</v>
      </c>
      <c r="BT30" s="133">
        <f t="shared" si="6"/>
        <v>2087</v>
      </c>
      <c r="BU30" s="133">
        <f t="shared" si="6"/>
        <v>2088</v>
      </c>
      <c r="BV30" s="133">
        <f t="shared" si="6"/>
        <v>2089</v>
      </c>
      <c r="BW30" s="133">
        <f t="shared" si="6"/>
        <v>2090</v>
      </c>
      <c r="BX30" s="133">
        <f t="shared" si="6"/>
        <v>2091</v>
      </c>
      <c r="BY30" s="133">
        <f t="shared" si="6"/>
        <v>2092</v>
      </c>
      <c r="BZ30" s="133">
        <f t="shared" si="6"/>
        <v>2093</v>
      </c>
      <c r="CA30" s="133">
        <f t="shared" si="6"/>
        <v>2094</v>
      </c>
      <c r="CB30" s="133">
        <f t="shared" si="6"/>
        <v>2095</v>
      </c>
      <c r="CC30" s="133">
        <f t="shared" si="6"/>
        <v>2096</v>
      </c>
      <c r="CD30" s="133">
        <f t="shared" si="6"/>
        <v>2097</v>
      </c>
      <c r="CE30" s="133">
        <f t="shared" si="6"/>
        <v>2098</v>
      </c>
      <c r="CF30" s="133">
        <f t="shared" si="6"/>
        <v>2099</v>
      </c>
    </row>
    <row r="31" spans="1:84" ht="15" customHeight="1">
      <c r="A31" s="48"/>
      <c r="B31" s="121" t="s">
        <v>436</v>
      </c>
      <c r="C31" s="122" t="s">
        <v>430</v>
      </c>
      <c r="D31" s="123">
        <f>SUM(E31:CF31)</f>
        <v>30686.481690140845</v>
      </c>
      <c r="E31" s="135">
        <f>ИД!I47+ИД!I81</f>
        <v>0</v>
      </c>
      <c r="F31" s="135">
        <f>ИД!J47+ИД!J81</f>
        <v>0</v>
      </c>
      <c r="G31" s="135">
        <f>ИД!K47+ИД!K81</f>
        <v>30686.481690140845</v>
      </c>
      <c r="H31" s="135">
        <f>ИД!L47+ИД!L81</f>
        <v>0</v>
      </c>
      <c r="I31" s="135">
        <f>ИД!M47+ИД!M81</f>
        <v>0</v>
      </c>
      <c r="J31" s="135">
        <f>ИД!N47+ИД!N81</f>
        <v>0</v>
      </c>
      <c r="K31" s="135">
        <f>ИД!O47+ИД!O81</f>
        <v>0</v>
      </c>
      <c r="L31" s="135">
        <f>ИД!P47+ИД!P81</f>
        <v>0</v>
      </c>
      <c r="M31" s="135">
        <f>ИД!Q47+ИД!Q81</f>
        <v>0</v>
      </c>
      <c r="N31" s="135">
        <f>ИД!R47+ИД!R81</f>
        <v>0</v>
      </c>
      <c r="O31" s="135">
        <f>ИД!S47+ИД!S81</f>
        <v>0</v>
      </c>
      <c r="P31" s="135">
        <f>ИД!T47+ИД!T81</f>
        <v>0</v>
      </c>
      <c r="Q31" s="135">
        <f>ИД!U47+ИД!U81</f>
        <v>0</v>
      </c>
      <c r="R31" s="135">
        <f>ИД!V47+ИД!V81</f>
        <v>0</v>
      </c>
      <c r="S31" s="135">
        <f>ИД!W47+ИД!W81</f>
        <v>0</v>
      </c>
      <c r="T31" s="135">
        <f>ИД!X47+ИД!X81</f>
        <v>0</v>
      </c>
      <c r="U31" s="135">
        <f>ИД!Y47+ИД!Y81</f>
        <v>0</v>
      </c>
      <c r="V31" s="135">
        <f>ИД!Z47+ИД!Z81</f>
        <v>0</v>
      </c>
      <c r="W31" s="135">
        <f>ИД!AA47+ИД!AA81</f>
        <v>0</v>
      </c>
      <c r="X31" s="135">
        <f>ИД!AB47+ИД!AB81</f>
        <v>0</v>
      </c>
      <c r="Y31" s="135">
        <f>ИД!AC47+ИД!AC81</f>
        <v>0</v>
      </c>
      <c r="Z31" s="135">
        <f>ИД!AD47+ИД!AD81</f>
        <v>0</v>
      </c>
      <c r="AA31" s="135">
        <f>ИД!AE47+ИД!AE81</f>
        <v>0</v>
      </c>
      <c r="AB31" s="135">
        <f>ИД!AF47+ИД!AF81</f>
        <v>0</v>
      </c>
      <c r="AC31" s="135">
        <f>ИД!AG47+ИД!AG81</f>
        <v>0</v>
      </c>
      <c r="AD31" s="135">
        <f>ИД!AH47+ИД!AH81</f>
        <v>0</v>
      </c>
      <c r="AE31" s="135">
        <f>ИД!AI47+ИД!AI81</f>
        <v>0</v>
      </c>
      <c r="AF31" s="135">
        <f>ИД!AJ47+ИД!AJ81</f>
        <v>0</v>
      </c>
      <c r="AG31" s="135">
        <f>ИД!AK47+ИД!AK81</f>
        <v>0</v>
      </c>
      <c r="AH31" s="135">
        <f>ИД!AL47+ИД!AL81</f>
        <v>0</v>
      </c>
      <c r="AI31" s="135">
        <f>ИД!AM47+ИД!AM81</f>
        <v>0</v>
      </c>
      <c r="AJ31" s="135">
        <f>ИД!AN47+ИД!AN81</f>
        <v>0</v>
      </c>
      <c r="AK31" s="135">
        <f>ИД!AO47+ИД!AO81</f>
        <v>0</v>
      </c>
      <c r="AL31" s="135">
        <f>ИД!AP47+ИД!AP81</f>
        <v>0</v>
      </c>
      <c r="AM31" s="135">
        <f>ИД!AQ47+ИД!AQ81</f>
        <v>0</v>
      </c>
      <c r="AN31" s="135">
        <f>ИД!AR47+ИД!AR81</f>
        <v>0</v>
      </c>
      <c r="AO31" s="135">
        <f>ИД!AS47+ИД!AS81</f>
        <v>0</v>
      </c>
      <c r="AP31" s="135">
        <f>ИД!AT47+ИД!AT81</f>
        <v>0</v>
      </c>
      <c r="AQ31" s="135">
        <f>ИД!AU47+ИД!AU81</f>
        <v>0</v>
      </c>
      <c r="AR31" s="135">
        <f>ИД!AV47+ИД!AV81</f>
        <v>0</v>
      </c>
      <c r="AS31" s="135">
        <f>ИД!AW47+ИД!AW81</f>
        <v>0</v>
      </c>
      <c r="AT31" s="135">
        <f>ИД!AX47+ИД!AX81</f>
        <v>0</v>
      </c>
      <c r="AU31" s="135">
        <f>ИД!AY47+ИД!AY81</f>
        <v>0</v>
      </c>
      <c r="AV31" s="135">
        <f>ИД!AZ47+ИД!AZ81</f>
        <v>0</v>
      </c>
      <c r="AW31" s="135">
        <f>ИД!BA47+ИД!BA81</f>
        <v>0</v>
      </c>
      <c r="AX31" s="135">
        <f>ИД!BB47+ИД!BB81</f>
        <v>0</v>
      </c>
      <c r="AY31" s="135">
        <f>ИД!BC47+ИД!BC81</f>
        <v>0</v>
      </c>
      <c r="AZ31" s="135">
        <f>ИД!BD47+ИД!BD81</f>
        <v>0</v>
      </c>
      <c r="BA31" s="135">
        <f>ИД!BE47+ИД!BE81</f>
        <v>0</v>
      </c>
      <c r="BB31" s="135">
        <f>ИД!BF47+ИД!BF81</f>
        <v>0</v>
      </c>
      <c r="BC31" s="135">
        <f>ИД!BG47+ИД!BG81</f>
        <v>0</v>
      </c>
      <c r="BD31" s="135">
        <f>ИД!BH47+ИД!BH81</f>
        <v>0</v>
      </c>
      <c r="BE31" s="135">
        <f>ИД!BI47+ИД!BI81</f>
        <v>0</v>
      </c>
      <c r="BF31" s="135">
        <f>ИД!BJ47+ИД!BJ81</f>
        <v>0</v>
      </c>
      <c r="BG31" s="135">
        <f>ИД!BK47+ИД!BK81</f>
        <v>0</v>
      </c>
      <c r="BH31" s="135">
        <f>ИД!BL47+ИД!BL81</f>
        <v>0</v>
      </c>
      <c r="BI31" s="135">
        <f>ИД!BM47+ИД!BM81</f>
        <v>0</v>
      </c>
      <c r="BJ31" s="135">
        <f>ИД!BN47+ИД!BN81</f>
        <v>0</v>
      </c>
      <c r="BK31" s="135">
        <f>ИД!BO47+ИД!BO81</f>
        <v>0</v>
      </c>
      <c r="BL31" s="135">
        <f>ИД!BP47+ИД!BP81</f>
        <v>0</v>
      </c>
      <c r="BM31" s="135">
        <f>ИД!BQ47+ИД!BQ81</f>
        <v>0</v>
      </c>
      <c r="BN31" s="135">
        <f>ИД!BR47+ИД!BR81</f>
        <v>0</v>
      </c>
      <c r="BO31" s="135">
        <f>ИД!BS47+ИД!BS81</f>
        <v>0</v>
      </c>
      <c r="BP31" s="135">
        <f>ИД!BT47+ИД!BT81</f>
        <v>0</v>
      </c>
      <c r="BQ31" s="135">
        <f>ИД!BU47+ИД!BU81</f>
        <v>0</v>
      </c>
      <c r="BR31" s="135">
        <f>ИД!BV47+ИД!BV81</f>
        <v>0</v>
      </c>
      <c r="BS31" s="135">
        <f>ИД!BW47+ИД!BW81</f>
        <v>0</v>
      </c>
      <c r="BT31" s="135">
        <f>ИД!BX47+ИД!BX81</f>
        <v>0</v>
      </c>
      <c r="BU31" s="135">
        <f>ИД!BY47+ИД!BY81</f>
        <v>0</v>
      </c>
      <c r="BV31" s="135">
        <f>ИД!BZ47+ИД!BZ81</f>
        <v>0</v>
      </c>
      <c r="BW31" s="135">
        <f>ИД!CA47+ИД!CA81</f>
        <v>0</v>
      </c>
      <c r="BX31" s="135">
        <f>ИД!CB47+ИД!CB81</f>
        <v>0</v>
      </c>
      <c r="BY31" s="135">
        <f>ИД!CC47+ИД!CC81</f>
        <v>0</v>
      </c>
      <c r="BZ31" s="135">
        <f>ИД!CD47+ИД!CD81</f>
        <v>0</v>
      </c>
      <c r="CA31" s="135">
        <f>ИД!CE47+ИД!CE81</f>
        <v>0</v>
      </c>
      <c r="CB31" s="135">
        <f>ИД!CF47+ИД!CF81</f>
        <v>0</v>
      </c>
      <c r="CC31" s="135">
        <f>ИД!CG47+ИД!CG81</f>
        <v>0</v>
      </c>
      <c r="CD31" s="135">
        <f>ИД!CH47+ИД!CH81</f>
        <v>0</v>
      </c>
      <c r="CE31" s="135">
        <f>ИД!CI47+ИД!CI81</f>
        <v>0</v>
      </c>
      <c r="CF31" s="135">
        <f>ИД!CJ47+ИД!CJ81</f>
        <v>0</v>
      </c>
    </row>
    <row r="32" spans="1:84" ht="15" customHeight="1">
      <c r="A32" s="48"/>
      <c r="B32" s="125" t="s">
        <v>680</v>
      </c>
      <c r="C32" s="126" t="s">
        <v>430</v>
      </c>
      <c r="D32" s="136">
        <f>SUM(E32:CF32)</f>
        <v>-162838.60257664754</v>
      </c>
      <c r="E32" s="143">
        <f>ИД!I48+ИД!I82</f>
        <v>0</v>
      </c>
      <c r="F32" s="143">
        <f>ИД!J48+ИД!J82</f>
        <v>739.87911349329511</v>
      </c>
      <c r="G32" s="143">
        <f>ИД!K48+ИД!K82</f>
        <v>10613.518309859155</v>
      </c>
      <c r="H32" s="143">
        <f>ИД!L48+ИД!L82</f>
        <v>0</v>
      </c>
      <c r="I32" s="143">
        <f>ИД!M48+ИД!M82</f>
        <v>0</v>
      </c>
      <c r="J32" s="143">
        <f>ИД!N48+ИД!N82</f>
        <v>-29032</v>
      </c>
      <c r="K32" s="143">
        <f>ИД!O48+ИД!O82</f>
        <v>-29032</v>
      </c>
      <c r="L32" s="143">
        <f>ИД!P48+ИД!P82</f>
        <v>-29032</v>
      </c>
      <c r="M32" s="143">
        <f>ИД!Q48+ИД!Q82</f>
        <v>-29032</v>
      </c>
      <c r="N32" s="143">
        <f>ИД!R48+ИД!R82</f>
        <v>-29032</v>
      </c>
      <c r="O32" s="143">
        <f>ИД!S48+ИД!S82</f>
        <v>-29032</v>
      </c>
      <c r="P32" s="143">
        <f>ИД!T48+ИД!T82</f>
        <v>0</v>
      </c>
      <c r="Q32" s="143">
        <f>ИД!U48+ИД!U82</f>
        <v>0</v>
      </c>
      <c r="R32" s="143">
        <f>ИД!V48+ИД!V82</f>
        <v>0</v>
      </c>
      <c r="S32" s="143">
        <f>ИД!W48+ИД!W82</f>
        <v>0</v>
      </c>
      <c r="T32" s="143">
        <f>ИД!X48+ИД!X82</f>
        <v>0</v>
      </c>
      <c r="U32" s="143">
        <f>ИД!Y48+ИД!Y82</f>
        <v>0</v>
      </c>
      <c r="V32" s="143">
        <f>ИД!Z48+ИД!Z82</f>
        <v>0</v>
      </c>
      <c r="W32" s="143">
        <f>ИД!AA48+ИД!AA82</f>
        <v>0</v>
      </c>
      <c r="X32" s="143">
        <f>ИД!AB48+ИД!AB82</f>
        <v>0</v>
      </c>
      <c r="Y32" s="143">
        <f>ИД!AC48+ИД!AC82</f>
        <v>0</v>
      </c>
      <c r="Z32" s="143">
        <f>ИД!AD48+ИД!AD82</f>
        <v>0</v>
      </c>
      <c r="AA32" s="143">
        <f>ИД!AE48+ИД!AE82</f>
        <v>0</v>
      </c>
      <c r="AB32" s="143">
        <f>ИД!AF48+ИД!AF82</f>
        <v>0</v>
      </c>
      <c r="AC32" s="143">
        <f>ИД!AG48+ИД!AG82</f>
        <v>0</v>
      </c>
      <c r="AD32" s="143">
        <f>ИД!AH48+ИД!AH82</f>
        <v>0</v>
      </c>
      <c r="AE32" s="143">
        <f>ИД!AI48+ИД!AI82</f>
        <v>0</v>
      </c>
      <c r="AF32" s="143">
        <f>ИД!AJ48+ИД!AJ82</f>
        <v>0</v>
      </c>
      <c r="AG32" s="143">
        <f>ИД!AK48+ИД!AK82</f>
        <v>0</v>
      </c>
      <c r="AH32" s="143">
        <f>ИД!AL48+ИД!AL82</f>
        <v>0</v>
      </c>
      <c r="AI32" s="143">
        <f>ИД!AM48+ИД!AM82</f>
        <v>0</v>
      </c>
      <c r="AJ32" s="143">
        <f>ИД!AN48+ИД!AN82</f>
        <v>0</v>
      </c>
      <c r="AK32" s="143">
        <f>ИД!AO48+ИД!AO82</f>
        <v>0</v>
      </c>
      <c r="AL32" s="143">
        <f>ИД!AP48+ИД!AP82</f>
        <v>0</v>
      </c>
      <c r="AM32" s="143">
        <f>ИД!AQ48+ИД!AQ82</f>
        <v>0</v>
      </c>
      <c r="AN32" s="143">
        <f>ИД!AR48+ИД!AR82</f>
        <v>0</v>
      </c>
      <c r="AO32" s="143">
        <f>ИД!AS48+ИД!AS82</f>
        <v>0</v>
      </c>
      <c r="AP32" s="143">
        <f>ИД!AT48+ИД!AT82</f>
        <v>0</v>
      </c>
      <c r="AQ32" s="143">
        <f>ИД!AU48+ИД!AU82</f>
        <v>0</v>
      </c>
      <c r="AR32" s="143">
        <f>ИД!AV48+ИД!AV82</f>
        <v>0</v>
      </c>
      <c r="AS32" s="143">
        <f>ИД!AW48+ИД!AW82</f>
        <v>0</v>
      </c>
      <c r="AT32" s="143">
        <f>ИД!AX48+ИД!AX82</f>
        <v>0</v>
      </c>
      <c r="AU32" s="143">
        <f>ИД!AY48+ИД!AY82</f>
        <v>0</v>
      </c>
      <c r="AV32" s="143">
        <f>ИД!AZ48+ИД!AZ82</f>
        <v>0</v>
      </c>
      <c r="AW32" s="143">
        <f>ИД!BA48+ИД!BA82</f>
        <v>0</v>
      </c>
      <c r="AX32" s="143">
        <f>ИД!BB48+ИД!BB82</f>
        <v>0</v>
      </c>
      <c r="AY32" s="143">
        <f>ИД!BC48+ИД!BC82</f>
        <v>0</v>
      </c>
      <c r="AZ32" s="143">
        <f>ИД!BD48+ИД!BD82</f>
        <v>0</v>
      </c>
      <c r="BA32" s="143">
        <f>ИД!BE48+ИД!BE82</f>
        <v>0</v>
      </c>
      <c r="BB32" s="143">
        <f>ИД!BF48+ИД!BF82</f>
        <v>0</v>
      </c>
      <c r="BC32" s="143">
        <f>ИД!BG48+ИД!BG82</f>
        <v>0</v>
      </c>
      <c r="BD32" s="143">
        <f>ИД!BH48+ИД!BH82</f>
        <v>0</v>
      </c>
      <c r="BE32" s="143">
        <f>ИД!BI48+ИД!BI82</f>
        <v>0</v>
      </c>
      <c r="BF32" s="143">
        <f>ИД!BJ48+ИД!BJ82</f>
        <v>0</v>
      </c>
      <c r="BG32" s="143">
        <f>ИД!BK48+ИД!BK82</f>
        <v>0</v>
      </c>
      <c r="BH32" s="143">
        <f>ИД!BL48+ИД!BL82</f>
        <v>0</v>
      </c>
      <c r="BI32" s="143">
        <f>ИД!BM48+ИД!BM82</f>
        <v>0</v>
      </c>
      <c r="BJ32" s="143">
        <f>ИД!BN48+ИД!BN82</f>
        <v>0</v>
      </c>
      <c r="BK32" s="143">
        <f>ИД!BO48+ИД!BO82</f>
        <v>0</v>
      </c>
      <c r="BL32" s="143">
        <f>ИД!BP48+ИД!BP82</f>
        <v>0</v>
      </c>
      <c r="BM32" s="143">
        <f>ИД!BQ48+ИД!BQ82</f>
        <v>0</v>
      </c>
      <c r="BN32" s="143">
        <f>ИД!BR48+ИД!BR82</f>
        <v>0</v>
      </c>
      <c r="BO32" s="143">
        <f>ИД!BS48+ИД!BS82</f>
        <v>0</v>
      </c>
      <c r="BP32" s="143">
        <f>ИД!BT48+ИД!BT82</f>
        <v>0</v>
      </c>
      <c r="BQ32" s="143">
        <f>ИД!BU48+ИД!BU82</f>
        <v>0</v>
      </c>
      <c r="BR32" s="143">
        <f>ИД!BV48+ИД!BV82</f>
        <v>0</v>
      </c>
      <c r="BS32" s="143">
        <f>ИД!BW48+ИД!BW82</f>
        <v>0</v>
      </c>
      <c r="BT32" s="143">
        <f>ИД!BX48+ИД!BX82</f>
        <v>0</v>
      </c>
      <c r="BU32" s="143">
        <f>ИД!BY48+ИД!BY82</f>
        <v>0</v>
      </c>
      <c r="BV32" s="143">
        <f>ИД!BZ48+ИД!BZ82</f>
        <v>0</v>
      </c>
      <c r="BW32" s="143">
        <f>ИД!CA48+ИД!CA82</f>
        <v>0</v>
      </c>
      <c r="BX32" s="143">
        <f>ИД!CB48+ИД!CB82</f>
        <v>0</v>
      </c>
      <c r="BY32" s="143">
        <f>ИД!CC48+ИД!CC82</f>
        <v>0</v>
      </c>
      <c r="BZ32" s="143">
        <f>ИД!CD48+ИД!CD82</f>
        <v>0</v>
      </c>
      <c r="CA32" s="143">
        <f>ИД!CE48+ИД!CE82</f>
        <v>0</v>
      </c>
      <c r="CB32" s="143">
        <f>ИД!CF48+ИД!CF82</f>
        <v>0</v>
      </c>
      <c r="CC32" s="143">
        <f>ИД!CG48+ИД!CG82</f>
        <v>0</v>
      </c>
      <c r="CD32" s="143">
        <f>ИД!CH48+ИД!CH82</f>
        <v>0</v>
      </c>
      <c r="CE32" s="143">
        <f>ИД!CI48+ИД!CI82</f>
        <v>0</v>
      </c>
      <c r="CF32" s="143">
        <f>ИД!CJ48+ИД!CJ82</f>
        <v>0</v>
      </c>
    </row>
    <row r="33" spans="1:84" ht="15" customHeight="1">
      <c r="A33" s="48"/>
      <c r="B33" s="125" t="s">
        <v>437</v>
      </c>
      <c r="C33" s="126" t="s">
        <v>430</v>
      </c>
      <c r="D33" s="136">
        <f>SUM(E33:CF33)</f>
        <v>0</v>
      </c>
      <c r="E33" s="143"/>
      <c r="F33" s="143"/>
      <c r="G33" s="143"/>
      <c r="H33" s="143"/>
      <c r="I33" s="143"/>
      <c r="J33" s="143"/>
      <c r="K33" s="143"/>
      <c r="L33" s="143"/>
      <c r="M33" s="143"/>
      <c r="N33" s="143"/>
      <c r="O33" s="143"/>
      <c r="P33" s="143"/>
      <c r="Q33" s="143"/>
      <c r="R33" s="143"/>
      <c r="S33" s="143"/>
      <c r="T33" s="143"/>
      <c r="U33" s="143"/>
      <c r="V33" s="143"/>
      <c r="W33" s="143"/>
      <c r="X33" s="143"/>
      <c r="Y33" s="143"/>
      <c r="Z33" s="143"/>
      <c r="AA33" s="143"/>
      <c r="AB33" s="143"/>
      <c r="AC33" s="143"/>
      <c r="AD33" s="143"/>
      <c r="AE33" s="143"/>
      <c r="AF33" s="143"/>
      <c r="AG33" s="143"/>
      <c r="AH33" s="143"/>
      <c r="AI33" s="143"/>
      <c r="AJ33" s="143"/>
      <c r="AK33" s="143"/>
      <c r="AL33" s="143"/>
      <c r="AM33" s="143"/>
      <c r="AN33" s="143"/>
      <c r="AO33" s="143"/>
      <c r="AP33" s="143"/>
      <c r="AQ33" s="143"/>
      <c r="AR33" s="143"/>
      <c r="AS33" s="143"/>
      <c r="AT33" s="143"/>
      <c r="AU33" s="143"/>
      <c r="AV33" s="143"/>
      <c r="AW33" s="143"/>
      <c r="AX33" s="143"/>
      <c r="AY33" s="143"/>
      <c r="AZ33" s="143"/>
      <c r="BA33" s="143"/>
      <c r="BB33" s="143"/>
      <c r="BC33" s="143"/>
      <c r="BD33" s="143"/>
      <c r="BE33" s="143"/>
      <c r="BF33" s="143"/>
      <c r="BG33" s="143"/>
      <c r="BH33" s="143"/>
      <c r="BI33" s="143"/>
      <c r="BJ33" s="143"/>
      <c r="BK33" s="143"/>
      <c r="BL33" s="143"/>
      <c r="BM33" s="143"/>
      <c r="BN33" s="143"/>
      <c r="BO33" s="143"/>
      <c r="BP33" s="143"/>
      <c r="BQ33" s="143"/>
      <c r="BR33" s="143"/>
      <c r="BS33" s="143"/>
      <c r="BT33" s="143"/>
      <c r="BU33" s="143"/>
      <c r="BV33" s="143"/>
      <c r="BW33" s="143"/>
      <c r="BX33" s="143"/>
      <c r="BY33" s="143"/>
      <c r="BZ33" s="143"/>
      <c r="CA33" s="143"/>
      <c r="CB33" s="143"/>
      <c r="CC33" s="143"/>
      <c r="CD33" s="143"/>
      <c r="CE33" s="143"/>
      <c r="CF33" s="143"/>
    </row>
    <row r="34" spans="1:84" s="49" customFormat="1" ht="15" customHeight="1">
      <c r="A34" s="51"/>
      <c r="B34" s="137" t="s">
        <v>78</v>
      </c>
      <c r="C34" s="138" t="s">
        <v>430</v>
      </c>
      <c r="D34" s="136">
        <f>SUM(D31:D33)</f>
        <v>-132152.12088650669</v>
      </c>
      <c r="E34" s="139">
        <f>SUM(E31:E33)</f>
        <v>0</v>
      </c>
      <c r="F34" s="139">
        <f t="shared" ref="F34:P34" si="7">SUM(F31:F33)</f>
        <v>739.87911349329511</v>
      </c>
      <c r="G34" s="139">
        <f t="shared" si="7"/>
        <v>41300</v>
      </c>
      <c r="H34" s="139">
        <f t="shared" si="7"/>
        <v>0</v>
      </c>
      <c r="I34" s="139">
        <f t="shared" si="7"/>
        <v>0</v>
      </c>
      <c r="J34" s="139">
        <f t="shared" si="7"/>
        <v>-29032</v>
      </c>
      <c r="K34" s="139">
        <f t="shared" si="7"/>
        <v>-29032</v>
      </c>
      <c r="L34" s="139">
        <f t="shared" si="7"/>
        <v>-29032</v>
      </c>
      <c r="M34" s="139">
        <f t="shared" si="7"/>
        <v>-29032</v>
      </c>
      <c r="N34" s="139">
        <f t="shared" si="7"/>
        <v>-29032</v>
      </c>
      <c r="O34" s="139">
        <f t="shared" si="7"/>
        <v>-29032</v>
      </c>
      <c r="P34" s="139">
        <f t="shared" si="7"/>
        <v>0</v>
      </c>
      <c r="Q34" s="139">
        <f>SUM(Q31:Q33)</f>
        <v>0</v>
      </c>
      <c r="R34" s="139">
        <f>SUM(R31:R33)</f>
        <v>0</v>
      </c>
      <c r="S34" s="139">
        <f>SUM(S31:S33)</f>
        <v>0</v>
      </c>
      <c r="T34" s="139">
        <f t="shared" ref="T34:CE34" si="8">SUM(T31:T33)</f>
        <v>0</v>
      </c>
      <c r="U34" s="139">
        <f t="shared" si="8"/>
        <v>0</v>
      </c>
      <c r="V34" s="139">
        <f t="shared" si="8"/>
        <v>0</v>
      </c>
      <c r="W34" s="139">
        <f t="shared" si="8"/>
        <v>0</v>
      </c>
      <c r="X34" s="139">
        <f t="shared" si="8"/>
        <v>0</v>
      </c>
      <c r="Y34" s="139">
        <f t="shared" si="8"/>
        <v>0</v>
      </c>
      <c r="Z34" s="139">
        <f t="shared" si="8"/>
        <v>0</v>
      </c>
      <c r="AA34" s="139">
        <f t="shared" si="8"/>
        <v>0</v>
      </c>
      <c r="AB34" s="139">
        <f t="shared" si="8"/>
        <v>0</v>
      </c>
      <c r="AC34" s="139">
        <f t="shared" si="8"/>
        <v>0</v>
      </c>
      <c r="AD34" s="139">
        <f t="shared" si="8"/>
        <v>0</v>
      </c>
      <c r="AE34" s="139">
        <f t="shared" si="8"/>
        <v>0</v>
      </c>
      <c r="AF34" s="139">
        <f t="shared" si="8"/>
        <v>0</v>
      </c>
      <c r="AG34" s="139">
        <f t="shared" si="8"/>
        <v>0</v>
      </c>
      <c r="AH34" s="139">
        <f t="shared" si="8"/>
        <v>0</v>
      </c>
      <c r="AI34" s="139">
        <f t="shared" si="8"/>
        <v>0</v>
      </c>
      <c r="AJ34" s="139">
        <f t="shared" si="8"/>
        <v>0</v>
      </c>
      <c r="AK34" s="139">
        <f t="shared" si="8"/>
        <v>0</v>
      </c>
      <c r="AL34" s="139">
        <f t="shared" si="8"/>
        <v>0</v>
      </c>
      <c r="AM34" s="139">
        <f t="shared" si="8"/>
        <v>0</v>
      </c>
      <c r="AN34" s="139">
        <f t="shared" si="8"/>
        <v>0</v>
      </c>
      <c r="AO34" s="139">
        <f t="shared" si="8"/>
        <v>0</v>
      </c>
      <c r="AP34" s="139">
        <f t="shared" si="8"/>
        <v>0</v>
      </c>
      <c r="AQ34" s="139">
        <f t="shared" si="8"/>
        <v>0</v>
      </c>
      <c r="AR34" s="139">
        <f t="shared" si="8"/>
        <v>0</v>
      </c>
      <c r="AS34" s="139">
        <f t="shared" si="8"/>
        <v>0</v>
      </c>
      <c r="AT34" s="139">
        <f t="shared" si="8"/>
        <v>0</v>
      </c>
      <c r="AU34" s="139">
        <f t="shared" si="8"/>
        <v>0</v>
      </c>
      <c r="AV34" s="139">
        <f t="shared" si="8"/>
        <v>0</v>
      </c>
      <c r="AW34" s="139">
        <f t="shared" si="8"/>
        <v>0</v>
      </c>
      <c r="AX34" s="139">
        <f t="shared" si="8"/>
        <v>0</v>
      </c>
      <c r="AY34" s="139">
        <f t="shared" si="8"/>
        <v>0</v>
      </c>
      <c r="AZ34" s="139">
        <f t="shared" si="8"/>
        <v>0</v>
      </c>
      <c r="BA34" s="139">
        <f t="shared" si="8"/>
        <v>0</v>
      </c>
      <c r="BB34" s="139">
        <f t="shared" si="8"/>
        <v>0</v>
      </c>
      <c r="BC34" s="139">
        <f t="shared" si="8"/>
        <v>0</v>
      </c>
      <c r="BD34" s="139">
        <f t="shared" si="8"/>
        <v>0</v>
      </c>
      <c r="BE34" s="139">
        <f t="shared" si="8"/>
        <v>0</v>
      </c>
      <c r="BF34" s="139">
        <f t="shared" si="8"/>
        <v>0</v>
      </c>
      <c r="BG34" s="139">
        <f t="shared" si="8"/>
        <v>0</v>
      </c>
      <c r="BH34" s="139">
        <f t="shared" si="8"/>
        <v>0</v>
      </c>
      <c r="BI34" s="139">
        <f t="shared" si="8"/>
        <v>0</v>
      </c>
      <c r="BJ34" s="139">
        <f t="shared" si="8"/>
        <v>0</v>
      </c>
      <c r="BK34" s="139">
        <f t="shared" si="8"/>
        <v>0</v>
      </c>
      <c r="BL34" s="139">
        <f t="shared" si="8"/>
        <v>0</v>
      </c>
      <c r="BM34" s="139">
        <f t="shared" si="8"/>
        <v>0</v>
      </c>
      <c r="BN34" s="139">
        <f t="shared" si="8"/>
        <v>0</v>
      </c>
      <c r="BO34" s="139">
        <f t="shared" si="8"/>
        <v>0</v>
      </c>
      <c r="BP34" s="139">
        <f t="shared" si="8"/>
        <v>0</v>
      </c>
      <c r="BQ34" s="139">
        <f t="shared" si="8"/>
        <v>0</v>
      </c>
      <c r="BR34" s="139">
        <f t="shared" si="8"/>
        <v>0</v>
      </c>
      <c r="BS34" s="139">
        <f t="shared" si="8"/>
        <v>0</v>
      </c>
      <c r="BT34" s="139">
        <f t="shared" si="8"/>
        <v>0</v>
      </c>
      <c r="BU34" s="139">
        <f t="shared" si="8"/>
        <v>0</v>
      </c>
      <c r="BV34" s="139">
        <f t="shared" si="8"/>
        <v>0</v>
      </c>
      <c r="BW34" s="139">
        <f t="shared" si="8"/>
        <v>0</v>
      </c>
      <c r="BX34" s="139">
        <f t="shared" si="8"/>
        <v>0</v>
      </c>
      <c r="BY34" s="139">
        <f t="shared" si="8"/>
        <v>0</v>
      </c>
      <c r="BZ34" s="139">
        <f t="shared" si="8"/>
        <v>0</v>
      </c>
      <c r="CA34" s="139">
        <f t="shared" si="8"/>
        <v>0</v>
      </c>
      <c r="CB34" s="139">
        <f t="shared" si="8"/>
        <v>0</v>
      </c>
      <c r="CC34" s="139">
        <f t="shared" si="8"/>
        <v>0</v>
      </c>
      <c r="CD34" s="139">
        <f t="shared" si="8"/>
        <v>0</v>
      </c>
      <c r="CE34" s="139">
        <f t="shared" si="8"/>
        <v>0</v>
      </c>
      <c r="CF34" s="139">
        <f>SUM(CF31:CF33)</f>
        <v>0</v>
      </c>
    </row>
    <row r="35" spans="1:84">
      <c r="B35" s="25"/>
      <c r="C35" s="26"/>
      <c r="E35" s="25"/>
      <c r="F35" s="25"/>
      <c r="G35" s="25"/>
      <c r="H35" s="25"/>
      <c r="I35" s="25"/>
      <c r="J35" s="25"/>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c r="BM35" s="46"/>
      <c r="BN35" s="46"/>
      <c r="BO35" s="46"/>
      <c r="BP35" s="46"/>
      <c r="BQ35" s="46"/>
      <c r="BR35" s="46"/>
      <c r="BS35" s="46"/>
      <c r="BT35" s="46"/>
      <c r="BU35" s="46"/>
      <c r="BV35" s="46"/>
      <c r="BW35" s="46"/>
      <c r="BX35" s="46"/>
      <c r="BY35" s="46"/>
      <c r="BZ35" s="46"/>
      <c r="CA35" s="46"/>
      <c r="CB35" s="46"/>
      <c r="CC35" s="46"/>
      <c r="CD35" s="46"/>
      <c r="CE35" s="46"/>
      <c r="CF35" s="46"/>
    </row>
    <row r="36" spans="1:84" ht="28.5" customHeight="1">
      <c r="B36" s="133" t="s">
        <v>681</v>
      </c>
      <c r="C36" s="133" t="s">
        <v>666</v>
      </c>
      <c r="D36" s="133" t="s">
        <v>78</v>
      </c>
      <c r="E36" s="133">
        <f>$E$17</f>
        <v>2020</v>
      </c>
      <c r="F36" s="133">
        <f>E36+1</f>
        <v>2021</v>
      </c>
      <c r="G36" s="133">
        <f t="shared" ref="G36:BR36" si="9">F36+1</f>
        <v>2022</v>
      </c>
      <c r="H36" s="133">
        <f t="shared" si="9"/>
        <v>2023</v>
      </c>
      <c r="I36" s="133">
        <f t="shared" si="9"/>
        <v>2024</v>
      </c>
      <c r="J36" s="133">
        <f t="shared" si="9"/>
        <v>2025</v>
      </c>
      <c r="K36" s="133">
        <f t="shared" si="9"/>
        <v>2026</v>
      </c>
      <c r="L36" s="133">
        <f t="shared" si="9"/>
        <v>2027</v>
      </c>
      <c r="M36" s="133">
        <f t="shared" si="9"/>
        <v>2028</v>
      </c>
      <c r="N36" s="133">
        <f t="shared" si="9"/>
        <v>2029</v>
      </c>
      <c r="O36" s="133">
        <f t="shared" si="9"/>
        <v>2030</v>
      </c>
      <c r="P36" s="133">
        <f t="shared" si="9"/>
        <v>2031</v>
      </c>
      <c r="Q36" s="133">
        <f t="shared" si="9"/>
        <v>2032</v>
      </c>
      <c r="R36" s="133">
        <f t="shared" si="9"/>
        <v>2033</v>
      </c>
      <c r="S36" s="133">
        <f t="shared" si="9"/>
        <v>2034</v>
      </c>
      <c r="T36" s="133">
        <f t="shared" si="9"/>
        <v>2035</v>
      </c>
      <c r="U36" s="133">
        <f t="shared" si="9"/>
        <v>2036</v>
      </c>
      <c r="V36" s="133">
        <f t="shared" si="9"/>
        <v>2037</v>
      </c>
      <c r="W36" s="133">
        <f t="shared" si="9"/>
        <v>2038</v>
      </c>
      <c r="X36" s="133">
        <f t="shared" si="9"/>
        <v>2039</v>
      </c>
      <c r="Y36" s="133">
        <f t="shared" si="9"/>
        <v>2040</v>
      </c>
      <c r="Z36" s="133">
        <f t="shared" si="9"/>
        <v>2041</v>
      </c>
      <c r="AA36" s="133">
        <f t="shared" si="9"/>
        <v>2042</v>
      </c>
      <c r="AB36" s="133">
        <f t="shared" si="9"/>
        <v>2043</v>
      </c>
      <c r="AC36" s="133">
        <f t="shared" si="9"/>
        <v>2044</v>
      </c>
      <c r="AD36" s="133">
        <f t="shared" si="9"/>
        <v>2045</v>
      </c>
      <c r="AE36" s="133">
        <f t="shared" si="9"/>
        <v>2046</v>
      </c>
      <c r="AF36" s="133">
        <f t="shared" si="9"/>
        <v>2047</v>
      </c>
      <c r="AG36" s="133">
        <f t="shared" si="9"/>
        <v>2048</v>
      </c>
      <c r="AH36" s="133">
        <f t="shared" si="9"/>
        <v>2049</v>
      </c>
      <c r="AI36" s="133">
        <f t="shared" si="9"/>
        <v>2050</v>
      </c>
      <c r="AJ36" s="133">
        <f t="shared" si="9"/>
        <v>2051</v>
      </c>
      <c r="AK36" s="133">
        <f t="shared" si="9"/>
        <v>2052</v>
      </c>
      <c r="AL36" s="133">
        <f t="shared" si="9"/>
        <v>2053</v>
      </c>
      <c r="AM36" s="133">
        <f t="shared" si="9"/>
        <v>2054</v>
      </c>
      <c r="AN36" s="133">
        <f t="shared" si="9"/>
        <v>2055</v>
      </c>
      <c r="AO36" s="133">
        <f t="shared" si="9"/>
        <v>2056</v>
      </c>
      <c r="AP36" s="133">
        <f t="shared" si="9"/>
        <v>2057</v>
      </c>
      <c r="AQ36" s="133">
        <f t="shared" si="9"/>
        <v>2058</v>
      </c>
      <c r="AR36" s="133">
        <f t="shared" si="9"/>
        <v>2059</v>
      </c>
      <c r="AS36" s="133">
        <f t="shared" si="9"/>
        <v>2060</v>
      </c>
      <c r="AT36" s="133">
        <f t="shared" si="9"/>
        <v>2061</v>
      </c>
      <c r="AU36" s="133">
        <f t="shared" si="9"/>
        <v>2062</v>
      </c>
      <c r="AV36" s="133">
        <f t="shared" si="9"/>
        <v>2063</v>
      </c>
      <c r="AW36" s="133">
        <f t="shared" si="9"/>
        <v>2064</v>
      </c>
      <c r="AX36" s="133">
        <f t="shared" si="9"/>
        <v>2065</v>
      </c>
      <c r="AY36" s="133">
        <f t="shared" si="9"/>
        <v>2066</v>
      </c>
      <c r="AZ36" s="133">
        <f t="shared" si="9"/>
        <v>2067</v>
      </c>
      <c r="BA36" s="133">
        <f t="shared" si="9"/>
        <v>2068</v>
      </c>
      <c r="BB36" s="133">
        <f t="shared" si="9"/>
        <v>2069</v>
      </c>
      <c r="BC36" s="133">
        <f t="shared" si="9"/>
        <v>2070</v>
      </c>
      <c r="BD36" s="133">
        <f t="shared" si="9"/>
        <v>2071</v>
      </c>
      <c r="BE36" s="133">
        <f t="shared" si="9"/>
        <v>2072</v>
      </c>
      <c r="BF36" s="133">
        <f t="shared" si="9"/>
        <v>2073</v>
      </c>
      <c r="BG36" s="133">
        <f t="shared" si="9"/>
        <v>2074</v>
      </c>
      <c r="BH36" s="133">
        <f t="shared" si="9"/>
        <v>2075</v>
      </c>
      <c r="BI36" s="133">
        <f t="shared" si="9"/>
        <v>2076</v>
      </c>
      <c r="BJ36" s="133">
        <f t="shared" si="9"/>
        <v>2077</v>
      </c>
      <c r="BK36" s="133">
        <f t="shared" si="9"/>
        <v>2078</v>
      </c>
      <c r="BL36" s="133">
        <f t="shared" si="9"/>
        <v>2079</v>
      </c>
      <c r="BM36" s="133">
        <f t="shared" si="9"/>
        <v>2080</v>
      </c>
      <c r="BN36" s="133">
        <f t="shared" si="9"/>
        <v>2081</v>
      </c>
      <c r="BO36" s="133">
        <f t="shared" si="9"/>
        <v>2082</v>
      </c>
      <c r="BP36" s="133">
        <f t="shared" si="9"/>
        <v>2083</v>
      </c>
      <c r="BQ36" s="133">
        <f t="shared" si="9"/>
        <v>2084</v>
      </c>
      <c r="BR36" s="133">
        <f t="shared" si="9"/>
        <v>2085</v>
      </c>
      <c r="BS36" s="133">
        <f t="shared" ref="BS36:CF36" si="10">BR36+1</f>
        <v>2086</v>
      </c>
      <c r="BT36" s="133">
        <f t="shared" si="10"/>
        <v>2087</v>
      </c>
      <c r="BU36" s="133">
        <f t="shared" si="10"/>
        <v>2088</v>
      </c>
      <c r="BV36" s="133">
        <f t="shared" si="10"/>
        <v>2089</v>
      </c>
      <c r="BW36" s="133">
        <f t="shared" si="10"/>
        <v>2090</v>
      </c>
      <c r="BX36" s="133">
        <f t="shared" si="10"/>
        <v>2091</v>
      </c>
      <c r="BY36" s="133">
        <f t="shared" si="10"/>
        <v>2092</v>
      </c>
      <c r="BZ36" s="133">
        <f t="shared" si="10"/>
        <v>2093</v>
      </c>
      <c r="CA36" s="133">
        <f t="shared" si="10"/>
        <v>2094</v>
      </c>
      <c r="CB36" s="133">
        <f t="shared" si="10"/>
        <v>2095</v>
      </c>
      <c r="CC36" s="133">
        <f t="shared" si="10"/>
        <v>2096</v>
      </c>
      <c r="CD36" s="133">
        <f t="shared" si="10"/>
        <v>2097</v>
      </c>
      <c r="CE36" s="133">
        <f t="shared" si="10"/>
        <v>2098</v>
      </c>
      <c r="CF36" s="133">
        <f t="shared" si="10"/>
        <v>2099</v>
      </c>
    </row>
    <row r="37" spans="1:84" ht="15" customHeight="1">
      <c r="A37" s="48"/>
      <c r="B37" s="144" t="s">
        <v>682</v>
      </c>
      <c r="C37" s="122"/>
      <c r="D37" s="123"/>
      <c r="E37" s="135"/>
      <c r="F37" s="135"/>
      <c r="G37" s="135"/>
      <c r="H37" s="135"/>
      <c r="I37" s="135"/>
      <c r="J37" s="135"/>
      <c r="K37" s="135"/>
      <c r="L37" s="135"/>
      <c r="M37" s="135"/>
      <c r="N37" s="135"/>
      <c r="O37" s="135"/>
      <c r="P37" s="135"/>
      <c r="Q37" s="135"/>
      <c r="R37" s="135"/>
      <c r="S37" s="135"/>
      <c r="T37" s="135"/>
      <c r="U37" s="135"/>
      <c r="V37" s="135"/>
      <c r="W37" s="135"/>
      <c r="X37" s="135"/>
      <c r="Y37" s="135"/>
      <c r="Z37" s="135"/>
      <c r="AA37" s="135"/>
      <c r="AB37" s="135"/>
      <c r="AC37" s="135"/>
      <c r="AD37" s="135"/>
      <c r="AE37" s="135"/>
      <c r="AF37" s="135"/>
      <c r="AG37" s="135"/>
      <c r="AH37" s="135"/>
      <c r="AI37" s="135"/>
      <c r="AJ37" s="135"/>
      <c r="AK37" s="135"/>
      <c r="AL37" s="135"/>
      <c r="AM37" s="135"/>
      <c r="AN37" s="135"/>
      <c r="AO37" s="135"/>
      <c r="AP37" s="135"/>
      <c r="AQ37" s="135"/>
      <c r="AR37" s="135"/>
      <c r="AS37" s="135"/>
      <c r="AT37" s="135"/>
      <c r="AU37" s="135"/>
      <c r="AV37" s="135"/>
      <c r="AW37" s="135"/>
      <c r="AX37" s="135"/>
      <c r="AY37" s="135"/>
      <c r="AZ37" s="135"/>
      <c r="BA37" s="135"/>
      <c r="BB37" s="135"/>
      <c r="BC37" s="135"/>
      <c r="BD37" s="135"/>
      <c r="BE37" s="135"/>
      <c r="BF37" s="135"/>
      <c r="BG37" s="135"/>
      <c r="BH37" s="135"/>
      <c r="BI37" s="135"/>
      <c r="BJ37" s="135"/>
      <c r="BK37" s="135"/>
      <c r="BL37" s="135"/>
      <c r="BM37" s="135"/>
      <c r="BN37" s="135"/>
      <c r="BO37" s="135"/>
      <c r="BP37" s="135"/>
      <c r="BQ37" s="135"/>
      <c r="BR37" s="135"/>
      <c r="BS37" s="135"/>
      <c r="BT37" s="135"/>
      <c r="BU37" s="135"/>
      <c r="BV37" s="135"/>
      <c r="BW37" s="135"/>
      <c r="BX37" s="135"/>
      <c r="BY37" s="135"/>
      <c r="BZ37" s="135"/>
      <c r="CA37" s="135"/>
      <c r="CB37" s="135"/>
      <c r="CC37" s="135"/>
      <c r="CD37" s="135"/>
      <c r="CE37" s="135"/>
      <c r="CF37" s="135"/>
    </row>
    <row r="38" spans="1:84" ht="15" customHeight="1">
      <c r="A38" s="48"/>
      <c r="B38" s="125" t="s">
        <v>683</v>
      </c>
      <c r="C38" s="126" t="s">
        <v>430</v>
      </c>
      <c r="D38" s="136">
        <f>SUM(E38:CF38)</f>
        <v>-132152.12088650669</v>
      </c>
      <c r="E38" s="143">
        <f>IF(YEAR(ИД!$H$6)=E$17,SUM($E$31:E$32),IF(YEAR(ИД!$H$6)&gt;E$17,0,SUM(E$31:E$32)))</f>
        <v>0</v>
      </c>
      <c r="F38" s="143">
        <f>IF(YEAR(ИД!$H$6)=F$17,SUM($E$31:F$32),IF(YEAR(ИД!$H$6)&gt;F$17,0,SUM(F$31:F$32)))</f>
        <v>0</v>
      </c>
      <c r="G38" s="143">
        <f>IF(YEAR(ИД!$H$6)=G$17,SUM($E$31:G$32),IF(YEAR(ИД!$H$6)&gt;G$17,0,SUM(G$31:G$32)))</f>
        <v>42039.879113493298</v>
      </c>
      <c r="H38" s="143">
        <f>IF(YEAR(ИД!$H$6)=H$17,SUM($E$31:H$32),IF(YEAR(ИД!$H$6)&gt;H$17,0,SUM(H$31:H$32)))</f>
        <v>0</v>
      </c>
      <c r="I38" s="143">
        <f>IF(YEAR(ИД!$H$6)=I$17,SUM($E$31:I$32),IF(YEAR(ИД!$H$6)&gt;I$17,0,SUM(I$31:I$32)))</f>
        <v>0</v>
      </c>
      <c r="J38" s="143">
        <f>IF(YEAR(ИД!$H$6)=J$17,SUM($E$31:J$32),IF(YEAR(ИД!$H$6)&gt;J$17,0,SUM(J$31:J$32)))</f>
        <v>-29032</v>
      </c>
      <c r="K38" s="143">
        <f>IF(YEAR(ИД!$H$6)=K$17,SUM($E$31:K$32),IF(YEAR(ИД!$H$6)&gt;K$17,0,SUM(K$31:K$32)))</f>
        <v>-29032</v>
      </c>
      <c r="L38" s="143">
        <f>IF(YEAR(ИД!$H$6)=L$17,SUM($E$31:L$32),IF(YEAR(ИД!$H$6)&gt;L$17,0,SUM(L$31:L$32)))</f>
        <v>-29032</v>
      </c>
      <c r="M38" s="143">
        <f>IF(YEAR(ИД!$H$6)=M$17,SUM($E$31:M$32),IF(YEAR(ИД!$H$6)&gt;M$17,0,SUM(M$31:M$32)))</f>
        <v>-29032</v>
      </c>
      <c r="N38" s="143">
        <f>IF(YEAR(ИД!$H$6)=N$17,SUM($E$31:N$32),IF(YEAR(ИД!$H$6)&gt;N$17,0,SUM(N$31:N$32)))</f>
        <v>-29032</v>
      </c>
      <c r="O38" s="143">
        <f>IF(YEAR(ИД!$H$6)=O$17,SUM($E$31:O$32),IF(YEAR(ИД!$H$6)&gt;O$17,0,SUM(O$31:O$32)))</f>
        <v>-29032</v>
      </c>
      <c r="P38" s="143">
        <f>IF(YEAR(ИД!$H$6)=P$17,SUM($E$31:P$32),IF(YEAR(ИД!$H$6)&gt;P$17,0,SUM(P$31:P$32)))</f>
        <v>0</v>
      </c>
      <c r="Q38" s="143">
        <f>IF(YEAR(ИД!$H$6)=Q$17,SUM($E$31:Q$32),IF(YEAR(ИД!$H$6)&gt;Q$17,0,SUM(Q$31:Q$32)))</f>
        <v>0</v>
      </c>
      <c r="R38" s="143">
        <f>IF(YEAR(ИД!$H$6)=R$17,SUM($E$31:R$32),IF(YEAR(ИД!$H$6)&gt;R$17,0,SUM(R$31:R$32)))</f>
        <v>0</v>
      </c>
      <c r="S38" s="143">
        <f>IF(YEAR(ИД!$H$6)=S$17,SUM($E$31:S$32),IF(YEAR(ИД!$H$6)&gt;S$17,0,SUM(S$31:S$32)))</f>
        <v>0</v>
      </c>
      <c r="T38" s="143">
        <f>IF(YEAR(ИД!$H$6)=T$17,SUM($E$31:T$32),IF(YEAR(ИД!$H$6)&gt;T$17,0,SUM(T$31:T$32)))</f>
        <v>0</v>
      </c>
      <c r="U38" s="143">
        <f>IF(YEAR(ИД!$H$6)=U$17,SUM($E$31:U$32),IF(YEAR(ИД!$H$6)&gt;U$17,0,SUM(U$31:U$32)))</f>
        <v>0</v>
      </c>
      <c r="V38" s="143">
        <f>IF(YEAR(ИД!$H$6)=V$17,SUM($E$31:V$32),IF(YEAR(ИД!$H$6)&gt;V$17,0,SUM(V$31:V$32)))</f>
        <v>0</v>
      </c>
      <c r="W38" s="143">
        <f>IF(YEAR(ИД!$H$6)=W$17,SUM($E$31:W$32),IF(YEAR(ИД!$H$6)&gt;W$17,0,SUM(W$31:W$32)))</f>
        <v>0</v>
      </c>
      <c r="X38" s="143">
        <f>IF(YEAR(ИД!$H$6)=X$17,SUM($E$31:X$32),IF(YEAR(ИД!$H$6)&gt;X$17,0,SUM(X$31:X$32)))</f>
        <v>0</v>
      </c>
      <c r="Y38" s="143">
        <f>IF(YEAR(ИД!$H$6)=Y$17,SUM($E$31:Y$32),IF(YEAR(ИД!$H$6)&gt;Y$17,0,SUM(Y$31:Y$32)))</f>
        <v>0</v>
      </c>
      <c r="Z38" s="143">
        <f>IF(YEAR(ИД!$H$6)=Z$17,SUM($E$31:Z$32),IF(YEAR(ИД!$H$6)&gt;Z$17,0,SUM(Z$31:Z$32)))</f>
        <v>0</v>
      </c>
      <c r="AA38" s="143">
        <f>IF(YEAR(ИД!$H$6)=AA$17,SUM($E$31:AA$32),IF(YEAR(ИД!$H$6)&gt;AA$17,0,SUM(AA$31:AA$32)))</f>
        <v>0</v>
      </c>
      <c r="AB38" s="143">
        <f>IF(YEAR(ИД!$H$6)=AB$17,SUM($E$31:AB$32),IF(YEAR(ИД!$H$6)&gt;AB$17,0,SUM(AB$31:AB$32)))</f>
        <v>0</v>
      </c>
      <c r="AC38" s="143">
        <f>IF(YEAR(ИД!$H$6)=AC$17,SUM($E$31:AC$32),IF(YEAR(ИД!$H$6)&gt;AC$17,0,SUM(AC$31:AC$32)))</f>
        <v>0</v>
      </c>
      <c r="AD38" s="143">
        <f>IF(YEAR(ИД!$H$6)=AD$17,SUM($E$31:AD$32),IF(YEAR(ИД!$H$6)&gt;AD$17,0,SUM(AD$31:AD$32)))</f>
        <v>0</v>
      </c>
      <c r="AE38" s="143">
        <f>IF(YEAR(ИД!$H$6)=AE$17,SUM($E$31:AE$32),IF(YEAR(ИД!$H$6)&gt;AE$17,0,SUM(AE$31:AE$32)))</f>
        <v>0</v>
      </c>
      <c r="AF38" s="143">
        <f>IF(YEAR(ИД!$H$6)=AF$17,SUM($E$31:AF$32),IF(YEAR(ИД!$H$6)&gt;AF$17,0,SUM(AF$31:AF$32)))</f>
        <v>0</v>
      </c>
      <c r="AG38" s="143">
        <f>IF(YEAR(ИД!$H$6)=AG$17,SUM($E$31:AG$32),IF(YEAR(ИД!$H$6)&gt;AG$17,0,SUM(AG$31:AG$32)))</f>
        <v>0</v>
      </c>
      <c r="AH38" s="143">
        <f>IF(YEAR(ИД!$H$6)=AH$17,SUM($E$31:AH$32),IF(YEAR(ИД!$H$6)&gt;AH$17,0,SUM(AH$31:AH$32)))</f>
        <v>0</v>
      </c>
      <c r="AI38" s="143">
        <f>IF(YEAR(ИД!$H$6)=AI$17,SUM($E$31:AI$32),IF(YEAR(ИД!$H$6)&gt;AI$17,0,SUM(AI$31:AI$32)))</f>
        <v>0</v>
      </c>
      <c r="AJ38" s="143">
        <f>IF(YEAR(ИД!$H$6)=AJ$17,SUM($E$31:AJ$32),IF(YEAR(ИД!$H$6)&gt;AJ$17,0,SUM(AJ$31:AJ$32)))</f>
        <v>0</v>
      </c>
      <c r="AK38" s="143">
        <f>IF(YEAR(ИД!$H$6)=AK$17,SUM($E$31:AK$32),IF(YEAR(ИД!$H$6)&gt;AK$17,0,SUM(AK$31:AK$32)))</f>
        <v>0</v>
      </c>
      <c r="AL38" s="143">
        <f>IF(YEAR(ИД!$H$6)=AL$17,SUM($E$31:AL$32),IF(YEAR(ИД!$H$6)&gt;AL$17,0,SUM(AL$31:AL$32)))</f>
        <v>0</v>
      </c>
      <c r="AM38" s="143">
        <f>IF(YEAR(ИД!$H$6)=AM$17,SUM($E$31:AM$32),IF(YEAR(ИД!$H$6)&gt;AM$17,0,SUM(AM$31:AM$32)))</f>
        <v>0</v>
      </c>
      <c r="AN38" s="143">
        <f>IF(YEAR(ИД!$H$6)=AN$17,SUM($E$31:AN$32),IF(YEAR(ИД!$H$6)&gt;AN$17,0,SUM(AN$31:AN$32)))</f>
        <v>0</v>
      </c>
      <c r="AO38" s="143">
        <f>IF(YEAR(ИД!$H$6)=AO$17,SUM($E$31:AO$32),IF(YEAR(ИД!$H$6)&gt;AO$17,0,SUM(AO$31:AO$32)))</f>
        <v>0</v>
      </c>
      <c r="AP38" s="143">
        <f>IF(YEAR(ИД!$H$6)=AP$17,SUM($E$31:AP$32),IF(YEAR(ИД!$H$6)&gt;AP$17,0,SUM(AP$31:AP$32)))</f>
        <v>0</v>
      </c>
      <c r="AQ38" s="143">
        <f>IF(YEAR(ИД!$H$6)=AQ$17,SUM($E$31:AQ$32),IF(YEAR(ИД!$H$6)&gt;AQ$17,0,SUM(AQ$31:AQ$32)))</f>
        <v>0</v>
      </c>
      <c r="AR38" s="143">
        <f>IF(YEAR(ИД!$H$6)=AR$17,SUM($E$31:AR$32),IF(YEAR(ИД!$H$6)&gt;AR$17,0,SUM(AR$31:AR$32)))</f>
        <v>0</v>
      </c>
      <c r="AS38" s="143">
        <f>IF(YEAR(ИД!$H$6)=AS$17,SUM($E$31:AS$32),IF(YEAR(ИД!$H$6)&gt;AS$17,0,SUM(AS$31:AS$32)))</f>
        <v>0</v>
      </c>
      <c r="AT38" s="143">
        <f>IF(YEAR(ИД!$H$6)=AT$17,SUM($E$31:AT$32),IF(YEAR(ИД!$H$6)&gt;AT$17,0,SUM(AT$31:AT$32)))</f>
        <v>0</v>
      </c>
      <c r="AU38" s="143">
        <f>IF(YEAR(ИД!$H$6)=AU$17,SUM($E$31:AU$32),IF(YEAR(ИД!$H$6)&gt;AU$17,0,SUM(AU$31:AU$32)))</f>
        <v>0</v>
      </c>
      <c r="AV38" s="143">
        <f>IF(YEAR(ИД!$H$6)=AV$17,SUM($E$31:AV$32),IF(YEAR(ИД!$H$6)&gt;AV$17,0,SUM(AV$31:AV$32)))</f>
        <v>0</v>
      </c>
      <c r="AW38" s="143">
        <f>IF(YEAR(ИД!$H$6)=AW$17,SUM($E$31:AW$32),IF(YEAR(ИД!$H$6)&gt;AW$17,0,SUM(AW$31:AW$32)))</f>
        <v>0</v>
      </c>
      <c r="AX38" s="143">
        <f>IF(YEAR(ИД!$H$6)=AX$17,SUM($E$31:AX$32),IF(YEAR(ИД!$H$6)&gt;AX$17,0,SUM(AX$31:AX$32)))</f>
        <v>0</v>
      </c>
      <c r="AY38" s="143">
        <f>IF(YEAR(ИД!$H$6)=AY$17,SUM($E$31:AY$32),IF(YEAR(ИД!$H$6)&gt;AY$17,0,SUM(AY$31:AY$32)))</f>
        <v>0</v>
      </c>
      <c r="AZ38" s="143">
        <f>IF(YEAR(ИД!$H$6)=AZ$17,SUM($E$31:AZ$32),IF(YEAR(ИД!$H$6)&gt;AZ$17,0,SUM(AZ$31:AZ$32)))</f>
        <v>0</v>
      </c>
      <c r="BA38" s="143">
        <f>IF(YEAR(ИД!$H$6)=BA$17,SUM($E$31:BA$32),IF(YEAR(ИД!$H$6)&gt;BA$17,0,SUM(BA$31:BA$32)))</f>
        <v>0</v>
      </c>
      <c r="BB38" s="143">
        <f>IF(YEAR(ИД!$H$6)=BB$17,SUM($E$31:BB$32),IF(YEAR(ИД!$H$6)&gt;BB$17,0,SUM(BB$31:BB$32)))</f>
        <v>0</v>
      </c>
      <c r="BC38" s="143">
        <f>IF(YEAR(ИД!$H$6)=BC$17,SUM($E$31:BC$32),IF(YEAR(ИД!$H$6)&gt;BC$17,0,SUM(BC$31:BC$32)))</f>
        <v>0</v>
      </c>
      <c r="BD38" s="143">
        <f>IF(YEAR(ИД!$H$6)=BD$17,SUM($E$31:BD$32),IF(YEAR(ИД!$H$6)&gt;BD$17,0,SUM(BD$31:BD$32)))</f>
        <v>0</v>
      </c>
      <c r="BE38" s="143">
        <f>IF(YEAR(ИД!$H$6)=BE$17,SUM($E$31:BE$32),IF(YEAR(ИД!$H$6)&gt;BE$17,0,SUM(BE$31:BE$32)))</f>
        <v>0</v>
      </c>
      <c r="BF38" s="143">
        <f>IF(YEAR(ИД!$H$6)=BF$17,SUM($E$31:BF$32),IF(YEAR(ИД!$H$6)&gt;BF$17,0,SUM(BF$31:BF$32)))</f>
        <v>0</v>
      </c>
      <c r="BG38" s="143">
        <f>IF(YEAR(ИД!$H$6)=BG$17,SUM($E$31:BG$32),IF(YEAR(ИД!$H$6)&gt;BG$17,0,SUM(BG$31:BG$32)))</f>
        <v>0</v>
      </c>
      <c r="BH38" s="143">
        <f>IF(YEAR(ИД!$H$6)=BH$17,SUM($E$31:BH$32),IF(YEAR(ИД!$H$6)&gt;BH$17,0,SUM(BH$31:BH$32)))</f>
        <v>0</v>
      </c>
      <c r="BI38" s="143">
        <f>IF(YEAR(ИД!$H$6)=BI$17,SUM($E$31:BI$32),IF(YEAR(ИД!$H$6)&gt;BI$17,0,SUM(BI$31:BI$32)))</f>
        <v>0</v>
      </c>
      <c r="BJ38" s="143">
        <f>IF(YEAR(ИД!$H$6)=BJ$17,SUM($E$31:BJ$32),IF(YEAR(ИД!$H$6)&gt;BJ$17,0,SUM(BJ$31:BJ$32)))</f>
        <v>0</v>
      </c>
      <c r="BK38" s="143">
        <f>IF(YEAR(ИД!$H$6)=BK$17,SUM($E$31:BK$32),IF(YEAR(ИД!$H$6)&gt;BK$17,0,SUM(BK$31:BK$32)))</f>
        <v>0</v>
      </c>
      <c r="BL38" s="143">
        <f>IF(YEAR(ИД!$H$6)=BL$17,SUM($E$31:BL$32),IF(YEAR(ИД!$H$6)&gt;BL$17,0,SUM(BL$31:BL$32)))</f>
        <v>0</v>
      </c>
      <c r="BM38" s="143">
        <f>IF(YEAR(ИД!$H$6)=BM$17,SUM($E$31:BM$32),IF(YEAR(ИД!$H$6)&gt;BM$17,0,SUM(BM$31:BM$32)))</f>
        <v>0</v>
      </c>
      <c r="BN38" s="143">
        <f>IF(YEAR(ИД!$H$6)=BN$17,SUM($E$31:BN$32),IF(YEAR(ИД!$H$6)&gt;BN$17,0,SUM(BN$31:BN$32)))</f>
        <v>0</v>
      </c>
      <c r="BO38" s="143">
        <f>IF(YEAR(ИД!$H$6)=BO$17,SUM($E$31:BO$32),IF(YEAR(ИД!$H$6)&gt;BO$17,0,SUM(BO$31:BO$32)))</f>
        <v>0</v>
      </c>
      <c r="BP38" s="143">
        <f>IF(YEAR(ИД!$H$6)=BP$17,SUM($E$31:BP$32),IF(YEAR(ИД!$H$6)&gt;BP$17,0,SUM(BP$31:BP$32)))</f>
        <v>0</v>
      </c>
      <c r="BQ38" s="143">
        <f>IF(YEAR(ИД!$H$6)=BQ$17,SUM($E$31:BQ$32),IF(YEAR(ИД!$H$6)&gt;BQ$17,0,SUM(BQ$31:BQ$32)))</f>
        <v>0</v>
      </c>
      <c r="BR38" s="143">
        <f>IF(YEAR(ИД!$H$6)=BR$17,SUM($E$31:BR$32),IF(YEAR(ИД!$H$6)&gt;BR$17,0,SUM(BR$31:BR$32)))</f>
        <v>0</v>
      </c>
      <c r="BS38" s="143">
        <f>IF(YEAR(ИД!$H$6)=BS$17,SUM($E$31:BS$32),IF(YEAR(ИД!$H$6)&gt;BS$17,0,SUM(BS$31:BS$32)))</f>
        <v>0</v>
      </c>
      <c r="BT38" s="143">
        <f>IF(YEAR(ИД!$H$6)=BT$17,SUM($E$31:BT$32),IF(YEAR(ИД!$H$6)&gt;BT$17,0,SUM(BT$31:BT$32)))</f>
        <v>0</v>
      </c>
      <c r="BU38" s="143">
        <f>IF(YEAR(ИД!$H$6)=BU$17,SUM($E$31:BU$32),IF(YEAR(ИД!$H$6)&gt;BU$17,0,SUM(BU$31:BU$32)))</f>
        <v>0</v>
      </c>
      <c r="BV38" s="143">
        <f>IF(YEAR(ИД!$H$6)=BV$17,SUM($E$31:BV$32),IF(YEAR(ИД!$H$6)&gt;BV$17,0,SUM(BV$31:BV$32)))</f>
        <v>0</v>
      </c>
      <c r="BW38" s="143">
        <f>IF(YEAR(ИД!$H$6)=BW$17,SUM($E$31:BW$32),IF(YEAR(ИД!$H$6)&gt;BW$17,0,SUM(BW$31:BW$32)))</f>
        <v>0</v>
      </c>
      <c r="BX38" s="143">
        <f>IF(YEAR(ИД!$H$6)=BX$17,SUM($E$31:BX$32),IF(YEAR(ИД!$H$6)&gt;BX$17,0,SUM(BX$31:BX$32)))</f>
        <v>0</v>
      </c>
      <c r="BY38" s="143">
        <f>IF(YEAR(ИД!$H$6)=BY$17,SUM($E$31:BY$32),IF(YEAR(ИД!$H$6)&gt;BY$17,0,SUM(BY$31:BY$32)))</f>
        <v>0</v>
      </c>
      <c r="BZ38" s="143">
        <f>IF(YEAR(ИД!$H$6)=BZ$17,SUM($E$31:BZ$32),IF(YEAR(ИД!$H$6)&gt;BZ$17,0,SUM(BZ$31:BZ$32)))</f>
        <v>0</v>
      </c>
      <c r="CA38" s="143">
        <f>IF(YEAR(ИД!$H$6)=CA$17,SUM($E$31:CA$32),IF(YEAR(ИД!$H$6)&gt;CA$17,0,SUM(CA$31:CA$32)))</f>
        <v>0</v>
      </c>
      <c r="CB38" s="143">
        <f>IF(YEAR(ИД!$H$6)=CB$17,SUM($E$31:CB$32),IF(YEAR(ИД!$H$6)&gt;CB$17,0,SUM(CB$31:CB$32)))</f>
        <v>0</v>
      </c>
      <c r="CC38" s="143">
        <f>IF(YEAR(ИД!$H$6)=CC$17,SUM($E$31:CC$32),IF(YEAR(ИД!$H$6)&gt;CC$17,0,SUM(CC$31:CC$32)))</f>
        <v>0</v>
      </c>
      <c r="CD38" s="143">
        <f>IF(YEAR(ИД!$H$6)=CD$17,SUM($E$31:CD$32),IF(YEAR(ИД!$H$6)&gt;CD$17,0,SUM(CD$31:CD$32)))</f>
        <v>0</v>
      </c>
      <c r="CE38" s="143">
        <f>IF(YEAR(ИД!$H$6)=CE$17,SUM($E$31:CE$32),IF(YEAR(ИД!$H$6)&gt;CE$17,0,SUM(CE$31:CE$32)))</f>
        <v>0</v>
      </c>
      <c r="CF38" s="143">
        <f>IF(YEAR(ИД!$H$6)=CF$17,SUM($E$31:CF$32),IF(YEAR(ИД!$H$6)&gt;CF$17,0,SUM(CF$31:CF$32)))</f>
        <v>0</v>
      </c>
    </row>
    <row r="39" spans="1:84" ht="15" customHeight="1">
      <c r="A39" s="48"/>
      <c r="B39" s="125" t="s">
        <v>684</v>
      </c>
      <c r="C39" s="126" t="s">
        <v>430</v>
      </c>
      <c r="D39" s="136">
        <f>D38</f>
        <v>-132152.12088650669</v>
      </c>
      <c r="E39" s="143">
        <f ca="1">E38*E97</f>
        <v>0</v>
      </c>
      <c r="F39" s="143">
        <f ca="1">(E39+F38)*F97</f>
        <v>0</v>
      </c>
      <c r="G39" s="143">
        <f t="shared" ref="G39:BR39" ca="1" si="11">(F39+G38)*G97</f>
        <v>42039.879113493298</v>
      </c>
      <c r="H39" s="143">
        <f t="shared" ca="1" si="11"/>
        <v>42039.879113493298</v>
      </c>
      <c r="I39" s="143">
        <f t="shared" ca="1" si="11"/>
        <v>42039.879113493298</v>
      </c>
      <c r="J39" s="143">
        <f t="shared" ca="1" si="11"/>
        <v>13007.879113493298</v>
      </c>
      <c r="K39" s="143">
        <f t="shared" ca="1" si="11"/>
        <v>-16024.120886506702</v>
      </c>
      <c r="L39" s="143">
        <f t="shared" ca="1" si="11"/>
        <v>-45056.120886506702</v>
      </c>
      <c r="M39" s="143">
        <f t="shared" ca="1" si="11"/>
        <v>-74088.120886506702</v>
      </c>
      <c r="N39" s="143">
        <f t="shared" ca="1" si="11"/>
        <v>-103120.1208865067</v>
      </c>
      <c r="O39" s="143">
        <f t="shared" ca="1" si="11"/>
        <v>-132152.12088650669</v>
      </c>
      <c r="P39" s="143">
        <f t="shared" ca="1" si="11"/>
        <v>-132152.12088650669</v>
      </c>
      <c r="Q39" s="143">
        <f t="shared" ca="1" si="11"/>
        <v>0</v>
      </c>
      <c r="R39" s="143">
        <f t="shared" ca="1" si="11"/>
        <v>0</v>
      </c>
      <c r="S39" s="143">
        <f t="shared" ca="1" si="11"/>
        <v>0</v>
      </c>
      <c r="T39" s="143">
        <f t="shared" ca="1" si="11"/>
        <v>0</v>
      </c>
      <c r="U39" s="143">
        <f t="shared" ca="1" si="11"/>
        <v>0</v>
      </c>
      <c r="V39" s="143">
        <f t="shared" ca="1" si="11"/>
        <v>0</v>
      </c>
      <c r="W39" s="143">
        <f t="shared" ca="1" si="11"/>
        <v>0</v>
      </c>
      <c r="X39" s="143">
        <f t="shared" ca="1" si="11"/>
        <v>0</v>
      </c>
      <c r="Y39" s="143">
        <f t="shared" ca="1" si="11"/>
        <v>0</v>
      </c>
      <c r="Z39" s="143">
        <f t="shared" ca="1" si="11"/>
        <v>0</v>
      </c>
      <c r="AA39" s="143">
        <f t="shared" ca="1" si="11"/>
        <v>0</v>
      </c>
      <c r="AB39" s="143">
        <f t="shared" ca="1" si="11"/>
        <v>0</v>
      </c>
      <c r="AC39" s="143">
        <f t="shared" ca="1" si="11"/>
        <v>0</v>
      </c>
      <c r="AD39" s="143">
        <f t="shared" ca="1" si="11"/>
        <v>0</v>
      </c>
      <c r="AE39" s="143">
        <f t="shared" ca="1" si="11"/>
        <v>0</v>
      </c>
      <c r="AF39" s="143">
        <f t="shared" ca="1" si="11"/>
        <v>0</v>
      </c>
      <c r="AG39" s="143">
        <f t="shared" ca="1" si="11"/>
        <v>0</v>
      </c>
      <c r="AH39" s="143">
        <f t="shared" ca="1" si="11"/>
        <v>0</v>
      </c>
      <c r="AI39" s="143">
        <f t="shared" ca="1" si="11"/>
        <v>0</v>
      </c>
      <c r="AJ39" s="143">
        <f t="shared" ca="1" si="11"/>
        <v>0</v>
      </c>
      <c r="AK39" s="143">
        <f t="shared" ca="1" si="11"/>
        <v>0</v>
      </c>
      <c r="AL39" s="143">
        <f t="shared" ca="1" si="11"/>
        <v>0</v>
      </c>
      <c r="AM39" s="143">
        <f t="shared" ca="1" si="11"/>
        <v>0</v>
      </c>
      <c r="AN39" s="143">
        <f t="shared" ca="1" si="11"/>
        <v>0</v>
      </c>
      <c r="AO39" s="143">
        <f t="shared" ca="1" si="11"/>
        <v>0</v>
      </c>
      <c r="AP39" s="143">
        <f t="shared" ca="1" si="11"/>
        <v>0</v>
      </c>
      <c r="AQ39" s="143">
        <f t="shared" ca="1" si="11"/>
        <v>0</v>
      </c>
      <c r="AR39" s="143">
        <f t="shared" ca="1" si="11"/>
        <v>0</v>
      </c>
      <c r="AS39" s="143">
        <f t="shared" ca="1" si="11"/>
        <v>0</v>
      </c>
      <c r="AT39" s="143">
        <f t="shared" ca="1" si="11"/>
        <v>0</v>
      </c>
      <c r="AU39" s="143">
        <f t="shared" ca="1" si="11"/>
        <v>0</v>
      </c>
      <c r="AV39" s="143">
        <f t="shared" ca="1" si="11"/>
        <v>0</v>
      </c>
      <c r="AW39" s="143">
        <f t="shared" ca="1" si="11"/>
        <v>0</v>
      </c>
      <c r="AX39" s="143">
        <f t="shared" ca="1" si="11"/>
        <v>0</v>
      </c>
      <c r="AY39" s="143">
        <f t="shared" ca="1" si="11"/>
        <v>0</v>
      </c>
      <c r="AZ39" s="143">
        <f t="shared" ca="1" si="11"/>
        <v>0</v>
      </c>
      <c r="BA39" s="143">
        <f t="shared" ca="1" si="11"/>
        <v>0</v>
      </c>
      <c r="BB39" s="143">
        <f t="shared" ca="1" si="11"/>
        <v>0</v>
      </c>
      <c r="BC39" s="143">
        <f t="shared" ca="1" si="11"/>
        <v>0</v>
      </c>
      <c r="BD39" s="143">
        <f t="shared" ca="1" si="11"/>
        <v>0</v>
      </c>
      <c r="BE39" s="143">
        <f t="shared" ca="1" si="11"/>
        <v>0</v>
      </c>
      <c r="BF39" s="143">
        <f t="shared" ca="1" si="11"/>
        <v>0</v>
      </c>
      <c r="BG39" s="143">
        <f t="shared" ca="1" si="11"/>
        <v>0</v>
      </c>
      <c r="BH39" s="143">
        <f t="shared" ca="1" si="11"/>
        <v>0</v>
      </c>
      <c r="BI39" s="143">
        <f t="shared" ca="1" si="11"/>
        <v>0</v>
      </c>
      <c r="BJ39" s="143">
        <f t="shared" ca="1" si="11"/>
        <v>0</v>
      </c>
      <c r="BK39" s="143">
        <f t="shared" ca="1" si="11"/>
        <v>0</v>
      </c>
      <c r="BL39" s="143">
        <f t="shared" ca="1" si="11"/>
        <v>0</v>
      </c>
      <c r="BM39" s="143">
        <f t="shared" ca="1" si="11"/>
        <v>0</v>
      </c>
      <c r="BN39" s="143">
        <f t="shared" ca="1" si="11"/>
        <v>0</v>
      </c>
      <c r="BO39" s="143">
        <f t="shared" ca="1" si="11"/>
        <v>0</v>
      </c>
      <c r="BP39" s="143">
        <f t="shared" ca="1" si="11"/>
        <v>0</v>
      </c>
      <c r="BQ39" s="143">
        <f t="shared" ca="1" si="11"/>
        <v>0</v>
      </c>
      <c r="BR39" s="143">
        <f t="shared" ca="1" si="11"/>
        <v>0</v>
      </c>
      <c r="BS39" s="143">
        <f t="shared" ref="BS39:CF39" ca="1" si="12">(BR39+BS38)*BS97</f>
        <v>0</v>
      </c>
      <c r="BT39" s="143">
        <f t="shared" ca="1" si="12"/>
        <v>0</v>
      </c>
      <c r="BU39" s="143">
        <f t="shared" ca="1" si="12"/>
        <v>0</v>
      </c>
      <c r="BV39" s="143">
        <f t="shared" ca="1" si="12"/>
        <v>0</v>
      </c>
      <c r="BW39" s="143">
        <f t="shared" ca="1" si="12"/>
        <v>0</v>
      </c>
      <c r="BX39" s="143">
        <f t="shared" ca="1" si="12"/>
        <v>0</v>
      </c>
      <c r="BY39" s="143">
        <f t="shared" ca="1" si="12"/>
        <v>0</v>
      </c>
      <c r="BZ39" s="143">
        <f t="shared" ca="1" si="12"/>
        <v>0</v>
      </c>
      <c r="CA39" s="143">
        <f t="shared" ca="1" si="12"/>
        <v>0</v>
      </c>
      <c r="CB39" s="143">
        <f t="shared" ca="1" si="12"/>
        <v>0</v>
      </c>
      <c r="CC39" s="143">
        <f t="shared" ca="1" si="12"/>
        <v>0</v>
      </c>
      <c r="CD39" s="143">
        <f t="shared" ca="1" si="12"/>
        <v>0</v>
      </c>
      <c r="CE39" s="143">
        <f t="shared" ca="1" si="12"/>
        <v>0</v>
      </c>
      <c r="CF39" s="143">
        <f t="shared" ca="1" si="12"/>
        <v>0</v>
      </c>
    </row>
    <row r="40" spans="1:84" ht="15" customHeight="1">
      <c r="A40" s="48"/>
      <c r="B40" s="125" t="s">
        <v>240</v>
      </c>
      <c r="C40" s="126" t="s">
        <v>430</v>
      </c>
      <c r="D40" s="136">
        <f>SUM(E40:CF40)</f>
        <v>0</v>
      </c>
      <c r="E40" s="143">
        <f>ИД!I195</f>
        <v>0</v>
      </c>
      <c r="F40" s="143">
        <f>ИД!J195</f>
        <v>0</v>
      </c>
      <c r="G40" s="143">
        <f>ИД!K195</f>
        <v>0</v>
      </c>
      <c r="H40" s="143">
        <f>ИД!L195</f>
        <v>0</v>
      </c>
      <c r="I40" s="143">
        <f>ИД!M195</f>
        <v>0</v>
      </c>
      <c r="J40" s="143">
        <f>ИД!N195</f>
        <v>0</v>
      </c>
      <c r="K40" s="143">
        <f>ИД!O195</f>
        <v>0</v>
      </c>
      <c r="L40" s="143">
        <f>ИД!P195</f>
        <v>0</v>
      </c>
      <c r="M40" s="143">
        <f>ИД!Q195</f>
        <v>0</v>
      </c>
      <c r="N40" s="143">
        <f>ИД!R195</f>
        <v>0</v>
      </c>
      <c r="O40" s="143">
        <f>ИД!S195</f>
        <v>0</v>
      </c>
      <c r="P40" s="143">
        <f>ИД!T195</f>
        <v>0</v>
      </c>
      <c r="Q40" s="143">
        <f>ИД!U195</f>
        <v>0</v>
      </c>
      <c r="R40" s="143">
        <f>ИД!V195</f>
        <v>0</v>
      </c>
      <c r="S40" s="143">
        <f>ИД!W195</f>
        <v>0</v>
      </c>
      <c r="T40" s="143">
        <f>ИД!X195</f>
        <v>0</v>
      </c>
      <c r="U40" s="143">
        <f>ИД!Y195</f>
        <v>0</v>
      </c>
      <c r="V40" s="143">
        <f>ИД!Z195</f>
        <v>0</v>
      </c>
      <c r="W40" s="143">
        <f>ИД!AA195</f>
        <v>0</v>
      </c>
      <c r="X40" s="143">
        <f>ИД!AB195</f>
        <v>0</v>
      </c>
      <c r="Y40" s="143">
        <f>ИД!AC195</f>
        <v>0</v>
      </c>
      <c r="Z40" s="143">
        <f>ИД!AD195</f>
        <v>0</v>
      </c>
      <c r="AA40" s="143">
        <f>ИД!AE195</f>
        <v>0</v>
      </c>
      <c r="AB40" s="143">
        <f>ИД!AF195</f>
        <v>0</v>
      </c>
      <c r="AC40" s="143">
        <f>ИД!AG195</f>
        <v>0</v>
      </c>
      <c r="AD40" s="143">
        <f>ИД!AH195</f>
        <v>0</v>
      </c>
      <c r="AE40" s="143">
        <f>ИД!AI195</f>
        <v>0</v>
      </c>
      <c r="AF40" s="143">
        <f>ИД!AJ195</f>
        <v>0</v>
      </c>
      <c r="AG40" s="143">
        <f>ИД!AK195</f>
        <v>0</v>
      </c>
      <c r="AH40" s="143">
        <f>ИД!AL195</f>
        <v>0</v>
      </c>
      <c r="AI40" s="143">
        <f>ИД!AM195</f>
        <v>0</v>
      </c>
      <c r="AJ40" s="143">
        <f>ИД!AN195</f>
        <v>0</v>
      </c>
      <c r="AK40" s="143">
        <f>ИД!AO195</f>
        <v>0</v>
      </c>
      <c r="AL40" s="143">
        <f>ИД!AP195</f>
        <v>0</v>
      </c>
      <c r="AM40" s="143">
        <f>ИД!AQ195</f>
        <v>0</v>
      </c>
      <c r="AN40" s="143">
        <f>ИД!AR195</f>
        <v>0</v>
      </c>
      <c r="AO40" s="143">
        <f>ИД!AS195</f>
        <v>0</v>
      </c>
      <c r="AP40" s="143">
        <f>ИД!AT195</f>
        <v>0</v>
      </c>
      <c r="AQ40" s="143">
        <f>ИД!AU195</f>
        <v>0</v>
      </c>
      <c r="AR40" s="143">
        <f>ИД!AV195</f>
        <v>0</v>
      </c>
      <c r="AS40" s="143">
        <f>ИД!AW195</f>
        <v>0</v>
      </c>
      <c r="AT40" s="143">
        <f>ИД!AX195</f>
        <v>0</v>
      </c>
      <c r="AU40" s="143">
        <f>ИД!AY195</f>
        <v>0</v>
      </c>
      <c r="AV40" s="143">
        <f>ИД!AZ195</f>
        <v>0</v>
      </c>
      <c r="AW40" s="143">
        <f>ИД!BA195</f>
        <v>0</v>
      </c>
      <c r="AX40" s="143">
        <f>ИД!BB195</f>
        <v>0</v>
      </c>
      <c r="AY40" s="143">
        <f>ИД!BC195</f>
        <v>0</v>
      </c>
      <c r="AZ40" s="143">
        <f>ИД!BD195</f>
        <v>0</v>
      </c>
      <c r="BA40" s="143">
        <f>ИД!BE195</f>
        <v>0</v>
      </c>
      <c r="BB40" s="143">
        <f>ИД!BF195</f>
        <v>0</v>
      </c>
      <c r="BC40" s="143">
        <f>ИД!BG195</f>
        <v>0</v>
      </c>
      <c r="BD40" s="143">
        <f>ИД!BH195</f>
        <v>0</v>
      </c>
      <c r="BE40" s="143">
        <f>ИД!BI195</f>
        <v>0</v>
      </c>
      <c r="BF40" s="143">
        <f>ИД!BJ195</f>
        <v>0</v>
      </c>
      <c r="BG40" s="143">
        <f>ИД!BK195</f>
        <v>0</v>
      </c>
      <c r="BH40" s="143">
        <f>ИД!BL195</f>
        <v>0</v>
      </c>
      <c r="BI40" s="143">
        <f>ИД!BM195</f>
        <v>0</v>
      </c>
      <c r="BJ40" s="143">
        <f>ИД!BN195</f>
        <v>0</v>
      </c>
      <c r="BK40" s="143">
        <f>ИД!BO195</f>
        <v>0</v>
      </c>
      <c r="BL40" s="143">
        <f>ИД!BP195</f>
        <v>0</v>
      </c>
      <c r="BM40" s="143">
        <f>ИД!BQ195</f>
        <v>0</v>
      </c>
      <c r="BN40" s="143">
        <f>ИД!BR195</f>
        <v>0</v>
      </c>
      <c r="BO40" s="143">
        <f>ИД!BS195</f>
        <v>0</v>
      </c>
      <c r="BP40" s="143">
        <f>ИД!BT195</f>
        <v>0</v>
      </c>
      <c r="BQ40" s="143">
        <f>ИД!BU195</f>
        <v>0</v>
      </c>
      <c r="BR40" s="143">
        <f>ИД!BV195</f>
        <v>0</v>
      </c>
      <c r="BS40" s="143">
        <f>ИД!BW195</f>
        <v>0</v>
      </c>
      <c r="BT40" s="143">
        <f>ИД!BX195</f>
        <v>0</v>
      </c>
      <c r="BU40" s="143">
        <f>ИД!BY195</f>
        <v>0</v>
      </c>
      <c r="BV40" s="143">
        <f>ИД!BZ195</f>
        <v>0</v>
      </c>
      <c r="BW40" s="143">
        <f>ИД!CA195</f>
        <v>0</v>
      </c>
      <c r="BX40" s="143">
        <f>ИД!CB195</f>
        <v>0</v>
      </c>
      <c r="BY40" s="143">
        <f>ИД!CC195</f>
        <v>0</v>
      </c>
      <c r="BZ40" s="143">
        <f>ИД!CD195</f>
        <v>0</v>
      </c>
      <c r="CA40" s="143">
        <f>ИД!CE195</f>
        <v>0</v>
      </c>
      <c r="CB40" s="143">
        <f>ИД!CF195</f>
        <v>0</v>
      </c>
      <c r="CC40" s="143">
        <f>ИД!CG195</f>
        <v>0</v>
      </c>
      <c r="CD40" s="143">
        <f>ИД!CH195</f>
        <v>0</v>
      </c>
      <c r="CE40" s="143">
        <f>ИД!CI195</f>
        <v>0</v>
      </c>
      <c r="CF40" s="143">
        <f>ИД!CJ195</f>
        <v>0</v>
      </c>
    </row>
    <row r="41" spans="1:84" ht="15" customHeight="1">
      <c r="A41" s="48"/>
      <c r="B41" s="125" t="s">
        <v>682</v>
      </c>
      <c r="C41" s="126" t="s">
        <v>430</v>
      </c>
      <c r="D41" s="136">
        <f ca="1">SUM(E41:CF41)</f>
        <v>-132152.12088650669</v>
      </c>
      <c r="E41" s="143">
        <f ca="1">(E39*1/ИД!$H$104*IF(YEAR(ИД!$H$6)=E$17,ИД!$I$6,1)+E40)*E97</f>
        <v>0</v>
      </c>
      <c r="F41" s="143">
        <f ca="1">(IF(AND(E42&gt;=F39,F38=0),0,IF((E42+F39*1/ИД!$H$104)&gt;(E39+F38),(F39-E42),F39*1/ИД!$H$104))*IF(YEAR(ИД!$H$6)=F$17,ИД!$I$6,1)+F40)*F97</f>
        <v>0</v>
      </c>
      <c r="G41" s="143">
        <f ca="1">(IF(AND(F42&gt;=G39,G38=0),0,IF((F42+G39*1/ИД!$H$104)&gt;(F39+G38),(G39-F42),G39*1/ИД!$H$104))*IF(YEAR(ИД!$H$6)=G$17,ИД!$I$6,1)+G40)*G97</f>
        <v>4226.9605228867576</v>
      </c>
      <c r="H41" s="143">
        <f ca="1">(IF(AND(G42&gt;=H39,H38=0),0,IF((G42+H39*1/ИД!$H$104)&gt;(G39+H38),(H39-G42),H39*1/ИД!$H$104))*IF(YEAR(ИД!$H$6)=H$17,ИД!$I$6,1)+H40)*H97</f>
        <v>8407.9758226986596</v>
      </c>
      <c r="I41" s="143">
        <f ca="1">(IF(AND(H42&gt;=I39,I38=0),0,IF((H42+I39*1/ИД!$H$104)&gt;(H39+I38),(I39-H42),I39*1/ИД!$H$104))*IF(YEAR(ИД!$H$6)=I$17,ИД!$I$6,1)+I40)*I97</f>
        <v>8407.9758226986596</v>
      </c>
      <c r="J41" s="143">
        <f ca="1">(IF(AND(I42&gt;=J39,J38=0),0,IF((I42+J39*1/ИД!$H$104)&gt;(I39+J38),(J39-I42),J39*1/ИД!$H$104))*IF(YEAR(ИД!$H$6)=J$17,ИД!$I$6,1)+J40)*J97</f>
        <v>-8035.0330547907797</v>
      </c>
      <c r="K41" s="143">
        <f ca="1">(IF(AND(J42&gt;=K39,K38=0),0,IF((J42+K39*1/ИД!$H$104)&gt;(J39+K38),(K39-J42),K39*1/ИД!$H$104))*IF(YEAR(ИД!$H$6)=K$17,ИД!$I$6,1)+K40)*K97</f>
        <v>-29032</v>
      </c>
      <c r="L41" s="143">
        <f ca="1">(IF(AND(K42&gt;=L39,L38=0),0,IF((K42+L39*1/ИД!$H$104)&gt;(K39+L38),(L39-K42),L39*1/ИД!$H$104))*IF(YEAR(ИД!$H$6)=L$17,ИД!$I$6,1)+L40)*L97</f>
        <v>-29032</v>
      </c>
      <c r="M41" s="143">
        <f ca="1">(IF(AND(L42&gt;=M39,M38=0),0,IF((L42+M39*1/ИД!$H$104)&gt;(L39+M38),(M39-L42),M39*1/ИД!$H$104))*IF(YEAR(ИД!$H$6)=M$17,ИД!$I$6,1)+M40)*M97</f>
        <v>-29032</v>
      </c>
      <c r="N41" s="143">
        <f ca="1">(IF(AND(M42&gt;=N39,N38=0),0,IF((M42+N39*1/ИД!$H$104)&gt;(M39+N38),(N39-M42),N39*1/ИД!$H$104))*IF(YEAR(ИД!$H$6)=N$17,ИД!$I$6,1)+N40)*N97</f>
        <v>-29032</v>
      </c>
      <c r="O41" s="143">
        <f ca="1">(IF(AND(N42&gt;=O39,O38=0),0,IF((N42+O39*1/ИД!$H$104)&gt;(N39+O38),(O39-N42),O39*1/ИД!$H$104))*IF(YEAR(ИД!$H$6)=O$17,ИД!$I$6,1)+O40)*O97</f>
        <v>-29031.999999999985</v>
      </c>
      <c r="P41" s="143">
        <f ca="1">(IF(AND(O42&gt;=P39,P38=0),0,IF((O42+P39*1/ИД!$H$104)&gt;(O39+P38),(P39-O42),P39*1/ИД!$H$104))*IF(YEAR(ИД!$H$6)=P$17,ИД!$I$6,1)+P40)*P97</f>
        <v>0</v>
      </c>
      <c r="Q41" s="143">
        <f ca="1">(IF(AND(P42&gt;=Q39,Q38=0),0,IF((P42+Q39*1/ИД!$H$104)&gt;(P39+Q38),(Q39-P42),Q39*1/ИД!$H$104))*IF(YEAR(ИД!$H$6)=Q$17,ИД!$I$6,1)+Q40)*Q97</f>
        <v>0</v>
      </c>
      <c r="R41" s="143">
        <f ca="1">(IF(AND(Q42&gt;=R39,R38=0),0,IF((Q42+R39*1/ИД!$H$104)&gt;(Q39+R38),(R39-Q42),R39*1/ИД!$H$104))*IF(YEAR(ИД!$H$6)=R$17,ИД!$I$6,1)+R40)*R97</f>
        <v>0</v>
      </c>
      <c r="S41" s="143">
        <f ca="1">(IF(AND(R42&gt;=S39,S38=0),0,IF((R42+S39*1/ИД!$H$104)&gt;(R39+S38),(S39-R42),S39*1/ИД!$H$104))*IF(YEAR(ИД!$H$6)=S$17,ИД!$I$6,1)+S40)*S97</f>
        <v>0</v>
      </c>
      <c r="T41" s="143">
        <f ca="1">(IF(AND(S42&gt;=T39,T38=0),0,IF((S42+T39*1/ИД!$H$104)&gt;(S39+T38),(T39-S42),T39*1/ИД!$H$104))*IF(YEAR(ИД!$H$6)=T$17,ИД!$I$6,1)+T40)*T97</f>
        <v>0</v>
      </c>
      <c r="U41" s="143">
        <f ca="1">(IF(AND(T42&gt;=U39,U38=0),0,IF((T42+U39*1/ИД!$H$104)&gt;(T39+U38),(U39-T42),U39*1/ИД!$H$104))*IF(YEAR(ИД!$H$6)=U$17,ИД!$I$6,1)+U40)*U97</f>
        <v>0</v>
      </c>
      <c r="V41" s="143">
        <f ca="1">(IF(AND(U42&gt;=V39,V38=0),0,IF((U42+V39*1/ИД!$H$104)&gt;(U39+V38),(V39-U42),V39*1/ИД!$H$104))*IF(YEAR(ИД!$H$6)=V$17,ИД!$I$6,1)+V40)*V97</f>
        <v>0</v>
      </c>
      <c r="W41" s="143">
        <f ca="1">(IF(AND(V42&gt;=W39,W38=0),0,IF((V42+W39*1/ИД!$H$104)&gt;(V39+W38),(W39-V42),W39*1/ИД!$H$104))*IF(YEAR(ИД!$H$6)=W$17,ИД!$I$6,1)+W40)*W97</f>
        <v>0</v>
      </c>
      <c r="X41" s="143">
        <f ca="1">(IF(AND(W42&gt;=X39,X38=0),0,IF((W42+X39*1/ИД!$H$104)&gt;(W39+X38),(X39-W42),X39*1/ИД!$H$104))*IF(YEAR(ИД!$H$6)=X$17,ИД!$I$6,1)+X40)*X97</f>
        <v>0</v>
      </c>
      <c r="Y41" s="143">
        <f ca="1">(IF(AND(X42&gt;=Y39,Y38=0),0,IF((X42+Y39*1/ИД!$H$104)&gt;(X39+Y38),(Y39-X42),Y39*1/ИД!$H$104))*IF(YEAR(ИД!$H$6)=Y$17,ИД!$I$6,1)+Y40)*Y97</f>
        <v>0</v>
      </c>
      <c r="Z41" s="143">
        <f ca="1">(IF(AND(Y42&gt;=Z39,Z38=0),0,IF((Y42+Z39*1/ИД!$H$104)&gt;(Y39+Z38),(Z39-Y42),Z39*1/ИД!$H$104))*IF(YEAR(ИД!$H$6)=Z$17,ИД!$I$6,1)+Z40)*Z97</f>
        <v>0</v>
      </c>
      <c r="AA41" s="143">
        <f ca="1">(IF(AND(Z42&gt;=AA39,AA38=0),0,IF((Z42+AA39*1/ИД!$H$104)&gt;(Z39+AA38),(AA39-Z42),AA39*1/ИД!$H$104))*IF(YEAR(ИД!$H$6)=AA$17,ИД!$I$6,1)+AA40)*AA97</f>
        <v>0</v>
      </c>
      <c r="AB41" s="143">
        <f ca="1">(IF(AND(AA42&gt;=AB39,AB38=0),0,IF((AA42+AB39*1/ИД!$H$104)&gt;(AA39+AB38),(AB39-AA42),AB39*1/ИД!$H$104))*IF(YEAR(ИД!$H$6)=AB$17,ИД!$I$6,1)+AB40)*AB97</f>
        <v>0</v>
      </c>
      <c r="AC41" s="143">
        <f ca="1">(IF(AND(AB42&gt;=AC39,AC38=0),0,IF((AB42+AC39*1/ИД!$H$104)&gt;(AB39+AC38),(AC39-AB42),AC39*1/ИД!$H$104))*IF(YEAR(ИД!$H$6)=AC$17,ИД!$I$6,1)+AC40)*AC97</f>
        <v>0</v>
      </c>
      <c r="AD41" s="143">
        <f ca="1">(IF(AND(AC42&gt;=AD39,AD38=0),0,IF((AC42+AD39*1/ИД!$H$104)&gt;(AC39+AD38),(AD39-AC42),AD39*1/ИД!$H$104))*IF(YEAR(ИД!$H$6)=AD$17,ИД!$I$6,1)+AD40)*AD97</f>
        <v>0</v>
      </c>
      <c r="AE41" s="143">
        <f ca="1">(IF(AND(AD42&gt;=AE39,AE38=0),0,IF((AD42+AE39*1/ИД!$H$104)&gt;(AD39+AE38),(AE39-AD42),AE39*1/ИД!$H$104))*IF(YEAR(ИД!$H$6)=AE$17,ИД!$I$6,1)+AE40)*AE97</f>
        <v>0</v>
      </c>
      <c r="AF41" s="143">
        <f ca="1">(IF(AND(AE42&gt;=AF39,AF38=0),0,IF((AE42+AF39*1/ИД!$H$104)&gt;(AE39+AF38),(AF39-AE42),AF39*1/ИД!$H$104))*IF(YEAR(ИД!$H$6)=AF$17,ИД!$I$6,1)+AF40)*AF97</f>
        <v>0</v>
      </c>
      <c r="AG41" s="143">
        <f ca="1">(IF(AND(AF42&gt;=AG39,AG38=0),0,IF((AF42+AG39*1/ИД!$H$104)&gt;(AF39+AG38),(AG39-AF42),AG39*1/ИД!$H$104))*IF(YEAR(ИД!$H$6)=AG$17,ИД!$I$6,1)+AG40)*AG97</f>
        <v>0</v>
      </c>
      <c r="AH41" s="143">
        <f ca="1">(IF(AND(AG42&gt;=AH39,AH38=0),0,IF((AG42+AH39*1/ИД!$H$104)&gt;(AG39+AH38),(AH39-AG42),AH39*1/ИД!$H$104))*IF(YEAR(ИД!$H$6)=AH$17,ИД!$I$6,1)+AH40)*AH97</f>
        <v>0</v>
      </c>
      <c r="AI41" s="143">
        <f ca="1">(IF(AND(AH42&gt;=AI39,AI38=0),0,IF((AH42+AI39*1/ИД!$H$104)&gt;(AH39+AI38),(AI39-AH42),AI39*1/ИД!$H$104))*IF(YEAR(ИД!$H$6)=AI$17,ИД!$I$6,1)+AI40)*AI97</f>
        <v>0</v>
      </c>
      <c r="AJ41" s="143">
        <f ca="1">(IF(AND(AI42&gt;=AJ39,AJ38=0),0,IF((AI42+AJ39*1/ИД!$H$104)&gt;(AI39+AJ38),(AJ39-AI42),AJ39*1/ИД!$H$104))*IF(YEAR(ИД!$H$6)=AJ$17,ИД!$I$6,1)+AJ40)*AJ97</f>
        <v>0</v>
      </c>
      <c r="AK41" s="143">
        <f ca="1">(IF(AND(AJ42&gt;=AK39,AK38=0),0,IF((AJ42+AK39*1/ИД!$H$104)&gt;(AJ39+AK38),(AK39-AJ42),AK39*1/ИД!$H$104))*IF(YEAR(ИД!$H$6)=AK$17,ИД!$I$6,1)+AK40)*AK97</f>
        <v>0</v>
      </c>
      <c r="AL41" s="143">
        <f ca="1">(IF(AND(AK42&gt;=AL39,AL38=0),0,IF((AK42+AL39*1/ИД!$H$104)&gt;(AK39+AL38),(AL39-AK42),AL39*1/ИД!$H$104))*IF(YEAR(ИД!$H$6)=AL$17,ИД!$I$6,1)+AL40)*AL97</f>
        <v>0</v>
      </c>
      <c r="AM41" s="143">
        <f ca="1">(IF(AND(AL42&gt;=AM39,AM38=0),0,IF((AL42+AM39*1/ИД!$H$104)&gt;(AL39+AM38),(AM39-AL42),AM39*1/ИД!$H$104))*IF(YEAR(ИД!$H$6)=AM$17,ИД!$I$6,1)+AM40)*AM97</f>
        <v>0</v>
      </c>
      <c r="AN41" s="143">
        <f ca="1">(IF(AND(AM42&gt;=AN39,AN38=0),0,IF((AM42+AN39*1/ИД!$H$104)&gt;(AM39+AN38),(AN39-AM42),AN39*1/ИД!$H$104))*IF(YEAR(ИД!$H$6)=AN$17,ИД!$I$6,1)+AN40)*AN97</f>
        <v>0</v>
      </c>
      <c r="AO41" s="143">
        <f ca="1">(IF(AND(AN42&gt;=AO39,AO38=0),0,IF((AN42+AO39*1/ИД!$H$104)&gt;(AN39+AO38),(AO39-AN42),AO39*1/ИД!$H$104))*IF(YEAR(ИД!$H$6)=AO$17,ИД!$I$6,1)+AO40)*AO97</f>
        <v>0</v>
      </c>
      <c r="AP41" s="143">
        <f ca="1">(IF(AND(AO42&gt;=AP39,AP38=0),0,IF((AO42+AP39*1/ИД!$H$104)&gt;(AO39+AP38),(AP39-AO42),AP39*1/ИД!$H$104))*IF(YEAR(ИД!$H$6)=AP$17,ИД!$I$6,1)+AP40)*AP97</f>
        <v>0</v>
      </c>
      <c r="AQ41" s="143">
        <f ca="1">(IF(AND(AP42&gt;=AQ39,AQ38=0),0,IF((AP42+AQ39*1/ИД!$H$104)&gt;(AP39+AQ38),(AQ39-AP42),AQ39*1/ИД!$H$104))*IF(YEAR(ИД!$H$6)=AQ$17,ИД!$I$6,1)+AQ40)*AQ97</f>
        <v>0</v>
      </c>
      <c r="AR41" s="143">
        <f ca="1">(IF(AND(AQ42&gt;=AR39,AR38=0),0,IF((AQ42+AR39*1/ИД!$H$104)&gt;(AQ39+AR38),(AR39-AQ42),AR39*1/ИД!$H$104))*IF(YEAR(ИД!$H$6)=AR$17,ИД!$I$6,1)+AR40)*AR97</f>
        <v>0</v>
      </c>
      <c r="AS41" s="143">
        <f ca="1">(IF(AND(AR42&gt;=AS39,AS38=0),0,IF((AR42+AS39*1/ИД!$H$104)&gt;(AR39+AS38),(AS39-AR42),AS39*1/ИД!$H$104))*IF(YEAR(ИД!$H$6)=AS$17,ИД!$I$6,1)+AS40)*AS97</f>
        <v>0</v>
      </c>
      <c r="AT41" s="143">
        <f ca="1">(IF(AND(AS42&gt;=AT39,AT38=0),0,IF((AS42+AT39*1/ИД!$H$104)&gt;(AS39+AT38),(AT39-AS42),AT39*1/ИД!$H$104))*IF(YEAR(ИД!$H$6)=AT$17,ИД!$I$6,1)+AT40)*AT97</f>
        <v>0</v>
      </c>
      <c r="AU41" s="143">
        <f ca="1">(IF(AND(AT42&gt;=AU39,AU38=0),0,IF((AT42+AU39*1/ИД!$H$104)&gt;(AT39+AU38),(AU39-AT42),AU39*1/ИД!$H$104))*IF(YEAR(ИД!$H$6)=AU$17,ИД!$I$6,1)+AU40)*AU97</f>
        <v>0</v>
      </c>
      <c r="AV41" s="143">
        <f ca="1">(IF(AND(AU42&gt;=AV39,AV38=0),0,IF((AU42+AV39*1/ИД!$H$104)&gt;(AU39+AV38),(AV39-AU42),AV39*1/ИД!$H$104))*IF(YEAR(ИД!$H$6)=AV$17,ИД!$I$6,1)+AV40)*AV97</f>
        <v>0</v>
      </c>
      <c r="AW41" s="143">
        <f ca="1">(IF(AND(AV42&gt;=AW39,AW38=0),0,IF((AV42+AW39*1/ИД!$H$104)&gt;(AV39+AW38),(AW39-AV42),AW39*1/ИД!$H$104))*IF(YEAR(ИД!$H$6)=AW$17,ИД!$I$6,1)+AW40)*AW97</f>
        <v>0</v>
      </c>
      <c r="AX41" s="143">
        <f ca="1">(IF(AND(AW42&gt;=AX39,AX38=0),0,IF((AW42+AX39*1/ИД!$H$104)&gt;(AW39+AX38),(AX39-AW42),AX39*1/ИД!$H$104))*IF(YEAR(ИД!$H$6)=AX$17,ИД!$I$6,1)+AX40)*AX97</f>
        <v>0</v>
      </c>
      <c r="AY41" s="143">
        <f ca="1">(IF(AND(AX42&gt;=AY39,AY38=0),0,IF((AX42+AY39*1/ИД!$H$104)&gt;(AX39+AY38),(AY39-AX42),AY39*1/ИД!$H$104))*IF(YEAR(ИД!$H$6)=AY$17,ИД!$I$6,1)+AY40)*AY97</f>
        <v>0</v>
      </c>
      <c r="AZ41" s="143">
        <f ca="1">(IF(AND(AY42&gt;=AZ39,AZ38=0),0,IF((AY42+AZ39*1/ИД!$H$104)&gt;(AY39+AZ38),(AZ39-AY42),AZ39*1/ИД!$H$104))*IF(YEAR(ИД!$H$6)=AZ$17,ИД!$I$6,1)+AZ40)*AZ97</f>
        <v>0</v>
      </c>
      <c r="BA41" s="143">
        <f ca="1">(IF(AND(AZ42&gt;=BA39,BA38=0),0,IF((AZ42+BA39*1/ИД!$H$104)&gt;(AZ39+BA38),(BA39-AZ42),BA39*1/ИД!$H$104))*IF(YEAR(ИД!$H$6)=BA$17,ИД!$I$6,1)+BA40)*BA97</f>
        <v>0</v>
      </c>
      <c r="BB41" s="143">
        <f ca="1">(IF(AND(BA42&gt;=BB39,BB38=0),0,IF((BA42+BB39*1/ИД!$H$104)&gt;(BA39+BB38),(BB39-BA42),BB39*1/ИД!$H$104))*IF(YEAR(ИД!$H$6)=BB$17,ИД!$I$6,1)+BB40)*BB97</f>
        <v>0</v>
      </c>
      <c r="BC41" s="143">
        <f ca="1">(IF(AND(BB42&gt;=BC39,BC38=0),0,IF((BB42+BC39*1/ИД!$H$104)&gt;(BB39+BC38),(BC39-BB42),BC39*1/ИД!$H$104))*IF(YEAR(ИД!$H$6)=BC$17,ИД!$I$6,1)+BC40)*BC97</f>
        <v>0</v>
      </c>
      <c r="BD41" s="143">
        <f ca="1">(IF(AND(BC42&gt;=BD39,BD38=0),0,IF((BC42+BD39*1/ИД!$H$104)&gt;(BC39+BD38),(BD39-BC42),BD39*1/ИД!$H$104))*IF(YEAR(ИД!$H$6)=BD$17,ИД!$I$6,1)+BD40)*BD97</f>
        <v>0</v>
      </c>
      <c r="BE41" s="143">
        <f ca="1">(IF(AND(BD42&gt;=BE39,BE38=0),0,IF((BD42+BE39*1/ИД!$H$104)&gt;(BD39+BE38),(BE39-BD42),BE39*1/ИД!$H$104))*IF(YEAR(ИД!$H$6)=BE$17,ИД!$I$6,1)+BE40)*BE97</f>
        <v>0</v>
      </c>
      <c r="BF41" s="143">
        <f ca="1">(IF(AND(BE42&gt;=BF39,BF38=0),0,IF((BE42+BF39*1/ИД!$H$104)&gt;(BE39+BF38),(BF39-BE42),BF39*1/ИД!$H$104))*IF(YEAR(ИД!$H$6)=BF$17,ИД!$I$6,1)+BF40)*BF97</f>
        <v>0</v>
      </c>
      <c r="BG41" s="143">
        <f ca="1">(IF(AND(BF42&gt;=BG39,BG38=0),0,IF((BF42+BG39*1/ИД!$H$104)&gt;(BF39+BG38),(BG39-BF42),BG39*1/ИД!$H$104))*IF(YEAR(ИД!$H$6)=BG$17,ИД!$I$6,1)+BG40)*BG97</f>
        <v>0</v>
      </c>
      <c r="BH41" s="143">
        <f ca="1">(IF(AND(BG42&gt;=BH39,BH38=0),0,IF((BG42+BH39*1/ИД!$H$104)&gt;(BG39+BH38),(BH39-BG42),BH39*1/ИД!$H$104))*IF(YEAR(ИД!$H$6)=BH$17,ИД!$I$6,1)+BH40)*BH97</f>
        <v>0</v>
      </c>
      <c r="BI41" s="143">
        <f ca="1">(IF(AND(BH42&gt;=BI39,BI38=0),0,IF((BH42+BI39*1/ИД!$H$104)&gt;(BH39+BI38),(BI39-BH42),BI39*1/ИД!$H$104))*IF(YEAR(ИД!$H$6)=BI$17,ИД!$I$6,1)+BI40)*BI97</f>
        <v>0</v>
      </c>
      <c r="BJ41" s="143">
        <f ca="1">(IF(AND(BI42&gt;=BJ39,BJ38=0),0,IF((BI42+BJ39*1/ИД!$H$104)&gt;(BI39+BJ38),(BJ39-BI42),BJ39*1/ИД!$H$104))*IF(YEAR(ИД!$H$6)=BJ$17,ИД!$I$6,1)+BJ40)*BJ97</f>
        <v>0</v>
      </c>
      <c r="BK41" s="143">
        <f ca="1">(IF(AND(BJ42&gt;=BK39,BK38=0),0,IF((BJ42+BK39*1/ИД!$H$104)&gt;(BJ39+BK38),(BK39-BJ42),BK39*1/ИД!$H$104))*IF(YEAR(ИД!$H$6)=BK$17,ИД!$I$6,1)+BK40)*BK97</f>
        <v>0</v>
      </c>
      <c r="BL41" s="143">
        <f ca="1">(IF(AND(BK42&gt;=BL39,BL38=0),0,IF((BK42+BL39*1/ИД!$H$104)&gt;(BK39+BL38),(BL39-BK42),BL39*1/ИД!$H$104))*IF(YEAR(ИД!$H$6)=BL$17,ИД!$I$6,1)+BL40)*BL97</f>
        <v>0</v>
      </c>
      <c r="BM41" s="143">
        <f ca="1">(IF(AND(BL42&gt;=BM39,BM38=0),0,IF((BL42+BM39*1/ИД!$H$104)&gt;(BL39+BM38),(BM39-BL42),BM39*1/ИД!$H$104))*IF(YEAR(ИД!$H$6)=BM$17,ИД!$I$6,1)+BM40)*BM97</f>
        <v>0</v>
      </c>
      <c r="BN41" s="143">
        <f ca="1">(IF(AND(BM42&gt;=BN39,BN38=0),0,IF((BM42+BN39*1/ИД!$H$104)&gt;(BM39+BN38),(BN39-BM42),BN39*1/ИД!$H$104))*IF(YEAR(ИД!$H$6)=BN$17,ИД!$I$6,1)+BN40)*BN97</f>
        <v>0</v>
      </c>
      <c r="BO41" s="143">
        <f ca="1">(IF(AND(BN42&gt;=BO39,BO38=0),0,IF((BN42+BO39*1/ИД!$H$104)&gt;(BN39+BO38),(BO39-BN42),BO39*1/ИД!$H$104))*IF(YEAR(ИД!$H$6)=BO$17,ИД!$I$6,1)+BO40)*BO97</f>
        <v>0</v>
      </c>
      <c r="BP41" s="143">
        <f ca="1">(IF(AND(BO42&gt;=BP39,BP38=0),0,IF((BO42+BP39*1/ИД!$H$104)&gt;(BO39+BP38),(BP39-BO42),BP39*1/ИД!$H$104))*IF(YEAR(ИД!$H$6)=BP$17,ИД!$I$6,1)+BP40)*BP97</f>
        <v>0</v>
      </c>
      <c r="BQ41" s="143">
        <f ca="1">(IF(AND(BP42&gt;=BQ39,BQ38=0),0,IF((BP42+BQ39*1/ИД!$H$104)&gt;(BP39+BQ38),(BQ39-BP42),BQ39*1/ИД!$H$104))*IF(YEAR(ИД!$H$6)=BQ$17,ИД!$I$6,1)+BQ40)*BQ97</f>
        <v>0</v>
      </c>
      <c r="BR41" s="143">
        <f ca="1">(IF(AND(BQ42&gt;=BR39,BR38=0),0,IF((BQ42+BR39*1/ИД!$H$104)&gt;(BQ39+BR38),(BR39-BQ42),BR39*1/ИД!$H$104))*IF(YEAR(ИД!$H$6)=BR$17,ИД!$I$6,1)+BR40)*BR97</f>
        <v>0</v>
      </c>
      <c r="BS41" s="143">
        <f ca="1">(IF(AND(BR42&gt;=BS39,BS38=0),0,IF((BR42+BS39*1/ИД!$H$104)&gt;(BR39+BS38),(BS39-BR42),BS39*1/ИД!$H$104))*IF(YEAR(ИД!$H$6)=BS$17,ИД!$I$6,1)+BS40)*BS97</f>
        <v>0</v>
      </c>
      <c r="BT41" s="143">
        <f ca="1">(IF(AND(BS42&gt;=BT39,BT38=0),0,IF((BS42+BT39*1/ИД!$H$104)&gt;(BS39+BT38),(BT39-BS42),BT39*1/ИД!$H$104))*IF(YEAR(ИД!$H$6)=BT$17,ИД!$I$6,1)+BT40)*BT97</f>
        <v>0</v>
      </c>
      <c r="BU41" s="143">
        <f ca="1">(IF(AND(BT42&gt;=BU39,BU38=0),0,IF((BT42+BU39*1/ИД!$H$104)&gt;(BT39+BU38),(BU39-BT42),BU39*1/ИД!$H$104))*IF(YEAR(ИД!$H$6)=BU$17,ИД!$I$6,1)+BU40)*BU97</f>
        <v>0</v>
      </c>
      <c r="BV41" s="143">
        <f ca="1">(IF(AND(BU42&gt;=BV39,BV38=0),0,IF((BU42+BV39*1/ИД!$H$104)&gt;(BU39+BV38),(BV39-BU42),BV39*1/ИД!$H$104))*IF(YEAR(ИД!$H$6)=BV$17,ИД!$I$6,1)+BV40)*BV97</f>
        <v>0</v>
      </c>
      <c r="BW41" s="143">
        <f ca="1">(IF(AND(BV42&gt;=BW39,BW38=0),0,IF((BV42+BW39*1/ИД!$H$104)&gt;(BV39+BW38),(BW39-BV42),BW39*1/ИД!$H$104))*IF(YEAR(ИД!$H$6)=BW$17,ИД!$I$6,1)+BW40)*BW97</f>
        <v>0</v>
      </c>
      <c r="BX41" s="143">
        <f ca="1">(IF(AND(BW42&gt;=BX39,BX38=0),0,IF((BW42+BX39*1/ИД!$H$104)&gt;(BW39+BX38),(BX39-BW42),BX39*1/ИД!$H$104))*IF(YEAR(ИД!$H$6)=BX$17,ИД!$I$6,1)+BX40)*BX97</f>
        <v>0</v>
      </c>
      <c r="BY41" s="143">
        <f ca="1">(IF(AND(BX42&gt;=BY39,BY38=0),0,IF((BX42+BY39*1/ИД!$H$104)&gt;(BX39+BY38),(BY39-BX42),BY39*1/ИД!$H$104))*IF(YEAR(ИД!$H$6)=BY$17,ИД!$I$6,1)+BY40)*BY97</f>
        <v>0</v>
      </c>
      <c r="BZ41" s="143">
        <f ca="1">(IF(AND(BY42&gt;=BZ39,BZ38=0),0,IF((BY42+BZ39*1/ИД!$H$104)&gt;(BY39+BZ38),(BZ39-BY42),BZ39*1/ИД!$H$104))*IF(YEAR(ИД!$H$6)=BZ$17,ИД!$I$6,1)+BZ40)*BZ97</f>
        <v>0</v>
      </c>
      <c r="CA41" s="143">
        <f ca="1">(IF(AND(BZ42&gt;=CA39,CA38=0),0,IF((BZ42+CA39*1/ИД!$H$104)&gt;(BZ39+CA38),(CA39-BZ42),CA39*1/ИД!$H$104))*IF(YEAR(ИД!$H$6)=CA$17,ИД!$I$6,1)+CA40)*CA97</f>
        <v>0</v>
      </c>
      <c r="CB41" s="143">
        <f ca="1">(IF(AND(CA42&gt;=CB39,CB38=0),0,IF((CA42+CB39*1/ИД!$H$104)&gt;(CA39+CB38),(CB39-CA42),CB39*1/ИД!$H$104))*IF(YEAR(ИД!$H$6)=CB$17,ИД!$I$6,1)+CB40)*CB97</f>
        <v>0</v>
      </c>
      <c r="CC41" s="143">
        <f ca="1">(IF(AND(CB42&gt;=CC39,CC38=0),0,IF((CB42+CC39*1/ИД!$H$104)&gt;(CB39+CC38),(CC39-CB42),CC39*1/ИД!$H$104))*IF(YEAR(ИД!$H$6)=CC$17,ИД!$I$6,1)+CC40)*CC97</f>
        <v>0</v>
      </c>
      <c r="CD41" s="143">
        <f ca="1">(IF(AND(CC42&gt;=CD39,CD38=0),0,IF((CC42+CD39*1/ИД!$H$104)&gt;(CC39+CD38),(CD39-CC42),CD39*1/ИД!$H$104))*IF(YEAR(ИД!$H$6)=CD$17,ИД!$I$6,1)+CD40)*CD97</f>
        <v>0</v>
      </c>
      <c r="CE41" s="143">
        <f ca="1">(IF(AND(CD42&gt;=CE39,CE38=0),0,IF((CD42+CE39*1/ИД!$H$104)&gt;(CD39+CE38),(CE39-CD42),CE39*1/ИД!$H$104))*IF(YEAR(ИД!$H$6)=CE$17,ИД!$I$6,1)+CE40)*CE97</f>
        <v>0</v>
      </c>
      <c r="CF41" s="143">
        <f ca="1">(IF(AND(CE42&gt;=CF39,CF38=0),0,IF((CE42+CF39*1/ИД!$H$104)&gt;(CE39+CF38),(CF39-CE42),CF39*1/ИД!$H$104))*IF(YEAR(ИД!$H$6)=CF$17,ИД!$I$6,1)+CF40)*CF97</f>
        <v>0</v>
      </c>
    </row>
    <row r="42" spans="1:84" ht="15" customHeight="1">
      <c r="A42" s="48"/>
      <c r="B42" s="125" t="s">
        <v>685</v>
      </c>
      <c r="C42" s="126" t="s">
        <v>430</v>
      </c>
      <c r="D42" s="136">
        <f ca="1">D41</f>
        <v>-132152.12088650669</v>
      </c>
      <c r="E42" s="143">
        <f ca="1">E41*E97</f>
        <v>0</v>
      </c>
      <c r="F42" s="143">
        <f ca="1">(E42+F41)*F97</f>
        <v>0</v>
      </c>
      <c r="G42" s="143">
        <f t="shared" ref="G42:BR42" ca="1" si="13">(F42+G41)*G97</f>
        <v>4226.9605228867576</v>
      </c>
      <c r="H42" s="143">
        <f t="shared" ca="1" si="13"/>
        <v>12634.936345585418</v>
      </c>
      <c r="I42" s="143">
        <f t="shared" ca="1" si="13"/>
        <v>21042.912168284078</v>
      </c>
      <c r="J42" s="143">
        <f t="shared" ca="1" si="13"/>
        <v>13007.879113493298</v>
      </c>
      <c r="K42" s="143">
        <f t="shared" ca="1" si="13"/>
        <v>-16024.120886506702</v>
      </c>
      <c r="L42" s="143">
        <f t="shared" ca="1" si="13"/>
        <v>-45056.120886506702</v>
      </c>
      <c r="M42" s="143">
        <f t="shared" ca="1" si="13"/>
        <v>-74088.120886506702</v>
      </c>
      <c r="N42" s="143">
        <f t="shared" ca="1" si="13"/>
        <v>-103120.1208865067</v>
      </c>
      <c r="O42" s="143">
        <f t="shared" ca="1" si="13"/>
        <v>-132152.12088650669</v>
      </c>
      <c r="P42" s="143">
        <f t="shared" ca="1" si="13"/>
        <v>-132152.12088650669</v>
      </c>
      <c r="Q42" s="143">
        <f t="shared" ca="1" si="13"/>
        <v>0</v>
      </c>
      <c r="R42" s="143">
        <f t="shared" ca="1" si="13"/>
        <v>0</v>
      </c>
      <c r="S42" s="143">
        <f t="shared" ca="1" si="13"/>
        <v>0</v>
      </c>
      <c r="T42" s="143">
        <f t="shared" ca="1" si="13"/>
        <v>0</v>
      </c>
      <c r="U42" s="143">
        <f t="shared" ca="1" si="13"/>
        <v>0</v>
      </c>
      <c r="V42" s="143">
        <f t="shared" ca="1" si="13"/>
        <v>0</v>
      </c>
      <c r="W42" s="143">
        <f t="shared" ca="1" si="13"/>
        <v>0</v>
      </c>
      <c r="X42" s="143">
        <f t="shared" ca="1" si="13"/>
        <v>0</v>
      </c>
      <c r="Y42" s="143">
        <f t="shared" ca="1" si="13"/>
        <v>0</v>
      </c>
      <c r="Z42" s="143">
        <f t="shared" ca="1" si="13"/>
        <v>0</v>
      </c>
      <c r="AA42" s="143">
        <f t="shared" ca="1" si="13"/>
        <v>0</v>
      </c>
      <c r="AB42" s="143">
        <f t="shared" ca="1" si="13"/>
        <v>0</v>
      </c>
      <c r="AC42" s="143">
        <f t="shared" ca="1" si="13"/>
        <v>0</v>
      </c>
      <c r="AD42" s="143">
        <f t="shared" ca="1" si="13"/>
        <v>0</v>
      </c>
      <c r="AE42" s="143">
        <f t="shared" ca="1" si="13"/>
        <v>0</v>
      </c>
      <c r="AF42" s="143">
        <f t="shared" ca="1" si="13"/>
        <v>0</v>
      </c>
      <c r="AG42" s="143">
        <f t="shared" ca="1" si="13"/>
        <v>0</v>
      </c>
      <c r="AH42" s="143">
        <f t="shared" ca="1" si="13"/>
        <v>0</v>
      </c>
      <c r="AI42" s="143">
        <f t="shared" ca="1" si="13"/>
        <v>0</v>
      </c>
      <c r="AJ42" s="143">
        <f t="shared" ca="1" si="13"/>
        <v>0</v>
      </c>
      <c r="AK42" s="143">
        <f t="shared" ca="1" si="13"/>
        <v>0</v>
      </c>
      <c r="AL42" s="143">
        <f t="shared" ca="1" si="13"/>
        <v>0</v>
      </c>
      <c r="AM42" s="143">
        <f t="shared" ca="1" si="13"/>
        <v>0</v>
      </c>
      <c r="AN42" s="143">
        <f t="shared" ca="1" si="13"/>
        <v>0</v>
      </c>
      <c r="AO42" s="143">
        <f t="shared" ca="1" si="13"/>
        <v>0</v>
      </c>
      <c r="AP42" s="143">
        <f t="shared" ca="1" si="13"/>
        <v>0</v>
      </c>
      <c r="AQ42" s="143">
        <f t="shared" ca="1" si="13"/>
        <v>0</v>
      </c>
      <c r="AR42" s="143">
        <f t="shared" ca="1" si="13"/>
        <v>0</v>
      </c>
      <c r="AS42" s="143">
        <f t="shared" ca="1" si="13"/>
        <v>0</v>
      </c>
      <c r="AT42" s="143">
        <f t="shared" ca="1" si="13"/>
        <v>0</v>
      </c>
      <c r="AU42" s="143">
        <f t="shared" ca="1" si="13"/>
        <v>0</v>
      </c>
      <c r="AV42" s="143">
        <f t="shared" ca="1" si="13"/>
        <v>0</v>
      </c>
      <c r="AW42" s="143">
        <f t="shared" ca="1" si="13"/>
        <v>0</v>
      </c>
      <c r="AX42" s="143">
        <f t="shared" ca="1" si="13"/>
        <v>0</v>
      </c>
      <c r="AY42" s="143">
        <f t="shared" ca="1" si="13"/>
        <v>0</v>
      </c>
      <c r="AZ42" s="143">
        <f t="shared" ca="1" si="13"/>
        <v>0</v>
      </c>
      <c r="BA42" s="143">
        <f t="shared" ca="1" si="13"/>
        <v>0</v>
      </c>
      <c r="BB42" s="143">
        <f t="shared" ca="1" si="13"/>
        <v>0</v>
      </c>
      <c r="BC42" s="143">
        <f t="shared" ca="1" si="13"/>
        <v>0</v>
      </c>
      <c r="BD42" s="143">
        <f t="shared" ca="1" si="13"/>
        <v>0</v>
      </c>
      <c r="BE42" s="143">
        <f t="shared" ca="1" si="13"/>
        <v>0</v>
      </c>
      <c r="BF42" s="143">
        <f t="shared" ca="1" si="13"/>
        <v>0</v>
      </c>
      <c r="BG42" s="143">
        <f t="shared" ca="1" si="13"/>
        <v>0</v>
      </c>
      <c r="BH42" s="143">
        <f t="shared" ca="1" si="13"/>
        <v>0</v>
      </c>
      <c r="BI42" s="143">
        <f t="shared" ca="1" si="13"/>
        <v>0</v>
      </c>
      <c r="BJ42" s="143">
        <f t="shared" ca="1" si="13"/>
        <v>0</v>
      </c>
      <c r="BK42" s="143">
        <f t="shared" ca="1" si="13"/>
        <v>0</v>
      </c>
      <c r="BL42" s="143">
        <f t="shared" ca="1" si="13"/>
        <v>0</v>
      </c>
      <c r="BM42" s="143">
        <f t="shared" ca="1" si="13"/>
        <v>0</v>
      </c>
      <c r="BN42" s="143">
        <f t="shared" ca="1" si="13"/>
        <v>0</v>
      </c>
      <c r="BO42" s="143">
        <f t="shared" ca="1" si="13"/>
        <v>0</v>
      </c>
      <c r="BP42" s="143">
        <f t="shared" ca="1" si="13"/>
        <v>0</v>
      </c>
      <c r="BQ42" s="143">
        <f t="shared" ca="1" si="13"/>
        <v>0</v>
      </c>
      <c r="BR42" s="143">
        <f t="shared" ca="1" si="13"/>
        <v>0</v>
      </c>
      <c r="BS42" s="143">
        <f t="shared" ref="BS42:CF42" ca="1" si="14">(BR42+BS41)*BS97</f>
        <v>0</v>
      </c>
      <c r="BT42" s="143">
        <f t="shared" ca="1" si="14"/>
        <v>0</v>
      </c>
      <c r="BU42" s="143">
        <f t="shared" ca="1" si="14"/>
        <v>0</v>
      </c>
      <c r="BV42" s="143">
        <f t="shared" ca="1" si="14"/>
        <v>0</v>
      </c>
      <c r="BW42" s="143">
        <f t="shared" ca="1" si="14"/>
        <v>0</v>
      </c>
      <c r="BX42" s="143">
        <f t="shared" ca="1" si="14"/>
        <v>0</v>
      </c>
      <c r="BY42" s="143">
        <f t="shared" ca="1" si="14"/>
        <v>0</v>
      </c>
      <c r="BZ42" s="143">
        <f t="shared" ca="1" si="14"/>
        <v>0</v>
      </c>
      <c r="CA42" s="143">
        <f t="shared" ca="1" si="14"/>
        <v>0</v>
      </c>
      <c r="CB42" s="143">
        <f t="shared" ca="1" si="14"/>
        <v>0</v>
      </c>
      <c r="CC42" s="143">
        <f t="shared" ca="1" si="14"/>
        <v>0</v>
      </c>
      <c r="CD42" s="143">
        <f t="shared" ca="1" si="14"/>
        <v>0</v>
      </c>
      <c r="CE42" s="143">
        <f t="shared" ca="1" si="14"/>
        <v>0</v>
      </c>
      <c r="CF42" s="143">
        <f t="shared" ca="1" si="14"/>
        <v>0</v>
      </c>
    </row>
    <row r="43" spans="1:84" ht="5.25" customHeight="1">
      <c r="B43" s="50"/>
      <c r="C43" s="26"/>
      <c r="D43" s="145"/>
      <c r="E43" s="146"/>
      <c r="F43" s="146"/>
      <c r="G43" s="146"/>
      <c r="H43" s="146"/>
      <c r="I43" s="146"/>
      <c r="J43" s="146"/>
      <c r="K43" s="146"/>
      <c r="L43" s="146"/>
      <c r="M43" s="146"/>
      <c r="N43" s="146"/>
      <c r="O43" s="146"/>
      <c r="P43" s="146"/>
      <c r="Q43" s="146"/>
      <c r="R43" s="146"/>
      <c r="S43" s="146"/>
      <c r="T43" s="146"/>
      <c r="U43" s="146"/>
      <c r="V43" s="146"/>
      <c r="W43" s="146"/>
      <c r="X43" s="146"/>
      <c r="Y43" s="146"/>
      <c r="Z43" s="146"/>
      <c r="AA43" s="146"/>
      <c r="AB43" s="146"/>
      <c r="AC43" s="146"/>
      <c r="AD43" s="146"/>
      <c r="AE43" s="146"/>
      <c r="AF43" s="146"/>
      <c r="AG43" s="146"/>
      <c r="AH43" s="146"/>
      <c r="AI43" s="146"/>
      <c r="AJ43" s="146"/>
      <c r="AK43" s="146"/>
      <c r="AL43" s="146"/>
      <c r="AM43" s="146"/>
      <c r="AN43" s="146"/>
      <c r="AO43" s="146"/>
      <c r="AP43" s="146"/>
      <c r="AQ43" s="146"/>
      <c r="AR43" s="146"/>
      <c r="AS43" s="146"/>
      <c r="AT43" s="146"/>
      <c r="AU43" s="146"/>
      <c r="AV43" s="146"/>
      <c r="AW43" s="146"/>
      <c r="AX43" s="146"/>
      <c r="AY43" s="146"/>
      <c r="AZ43" s="146"/>
      <c r="BA43" s="146"/>
      <c r="BB43" s="146"/>
      <c r="BC43" s="146"/>
      <c r="BD43" s="146"/>
      <c r="BE43" s="146"/>
      <c r="BF43" s="146"/>
      <c r="BG43" s="146"/>
      <c r="BH43" s="146"/>
      <c r="BI43" s="146"/>
      <c r="BJ43" s="146"/>
      <c r="BK43" s="146"/>
      <c r="BL43" s="146"/>
      <c r="BM43" s="146"/>
      <c r="BN43" s="146"/>
      <c r="BO43" s="146"/>
      <c r="BP43" s="146"/>
      <c r="BQ43" s="146"/>
      <c r="BR43" s="146"/>
      <c r="BS43" s="146"/>
      <c r="BT43" s="146"/>
      <c r="BU43" s="146"/>
      <c r="BV43" s="146"/>
      <c r="BW43" s="146"/>
      <c r="BX43" s="146"/>
      <c r="BY43" s="146"/>
      <c r="BZ43" s="146"/>
      <c r="CA43" s="146"/>
      <c r="CB43" s="146"/>
      <c r="CC43" s="146"/>
      <c r="CD43" s="146"/>
      <c r="CE43" s="146"/>
      <c r="CF43" s="146"/>
    </row>
    <row r="44" spans="1:84" ht="15" customHeight="1">
      <c r="A44" s="48"/>
      <c r="B44" s="137" t="s">
        <v>686</v>
      </c>
      <c r="C44" s="126"/>
      <c r="D44" s="136"/>
      <c r="E44" s="143"/>
      <c r="F44" s="143"/>
      <c r="G44" s="143"/>
      <c r="H44" s="143"/>
      <c r="I44" s="143"/>
      <c r="J44" s="143"/>
      <c r="K44" s="143"/>
      <c r="L44" s="143"/>
      <c r="M44" s="143"/>
      <c r="N44" s="143"/>
      <c r="O44" s="143"/>
      <c r="P44" s="143"/>
      <c r="Q44" s="143"/>
      <c r="R44" s="143"/>
      <c r="S44" s="143"/>
      <c r="T44" s="143"/>
      <c r="U44" s="143"/>
      <c r="V44" s="143"/>
      <c r="W44" s="143"/>
      <c r="X44" s="143"/>
      <c r="Y44" s="143"/>
      <c r="Z44" s="143"/>
      <c r="AA44" s="143"/>
      <c r="AB44" s="143"/>
      <c r="AC44" s="143"/>
      <c r="AD44" s="143"/>
      <c r="AE44" s="143"/>
      <c r="AF44" s="143"/>
      <c r="AG44" s="143"/>
      <c r="AH44" s="143"/>
      <c r="AI44" s="143"/>
      <c r="AJ44" s="143"/>
      <c r="AK44" s="143"/>
      <c r="AL44" s="143"/>
      <c r="AM44" s="143"/>
      <c r="AN44" s="143"/>
      <c r="AO44" s="143"/>
      <c r="AP44" s="143"/>
      <c r="AQ44" s="143"/>
      <c r="AR44" s="143"/>
      <c r="AS44" s="143"/>
      <c r="AT44" s="143"/>
      <c r="AU44" s="143"/>
      <c r="AV44" s="143"/>
      <c r="AW44" s="143"/>
      <c r="AX44" s="143"/>
      <c r="AY44" s="143"/>
      <c r="AZ44" s="143"/>
      <c r="BA44" s="143"/>
      <c r="BB44" s="143"/>
      <c r="BC44" s="143"/>
      <c r="BD44" s="143"/>
      <c r="BE44" s="143"/>
      <c r="BF44" s="143"/>
      <c r="BG44" s="143"/>
      <c r="BH44" s="143"/>
      <c r="BI44" s="143"/>
      <c r="BJ44" s="143"/>
      <c r="BK44" s="143"/>
      <c r="BL44" s="143"/>
      <c r="BM44" s="143"/>
      <c r="BN44" s="143"/>
      <c r="BO44" s="143"/>
      <c r="BP44" s="143"/>
      <c r="BQ44" s="143"/>
      <c r="BR44" s="143"/>
      <c r="BS44" s="143"/>
      <c r="BT44" s="143"/>
      <c r="BU44" s="143"/>
      <c r="BV44" s="143"/>
      <c r="BW44" s="143"/>
      <c r="BX44" s="143"/>
      <c r="BY44" s="143"/>
      <c r="BZ44" s="143"/>
      <c r="CA44" s="143"/>
      <c r="CB44" s="143"/>
      <c r="CC44" s="143"/>
      <c r="CD44" s="143"/>
      <c r="CE44" s="143"/>
      <c r="CF44" s="143"/>
    </row>
    <row r="45" spans="1:84" ht="15" customHeight="1">
      <c r="A45" s="48"/>
      <c r="B45" s="125" t="s">
        <v>687</v>
      </c>
      <c r="C45" s="126" t="s">
        <v>430</v>
      </c>
      <c r="D45" s="136">
        <f ca="1">SUM(E45:CF45)</f>
        <v>0</v>
      </c>
      <c r="E45" s="143">
        <f t="shared" ref="E45:BP45" ca="1" si="15">E33*E97</f>
        <v>0</v>
      </c>
      <c r="F45" s="143">
        <f t="shared" ca="1" si="15"/>
        <v>0</v>
      </c>
      <c r="G45" s="143">
        <f t="shared" ca="1" si="15"/>
        <v>0</v>
      </c>
      <c r="H45" s="143">
        <f t="shared" ca="1" si="15"/>
        <v>0</v>
      </c>
      <c r="I45" s="143">
        <f t="shared" ca="1" si="15"/>
        <v>0</v>
      </c>
      <c r="J45" s="143">
        <f t="shared" ca="1" si="15"/>
        <v>0</v>
      </c>
      <c r="K45" s="143">
        <f t="shared" ca="1" si="15"/>
        <v>0</v>
      </c>
      <c r="L45" s="143">
        <f t="shared" ca="1" si="15"/>
        <v>0</v>
      </c>
      <c r="M45" s="143">
        <f t="shared" ca="1" si="15"/>
        <v>0</v>
      </c>
      <c r="N45" s="143">
        <f t="shared" ca="1" si="15"/>
        <v>0</v>
      </c>
      <c r="O45" s="143">
        <f t="shared" ca="1" si="15"/>
        <v>0</v>
      </c>
      <c r="P45" s="143">
        <f t="shared" ca="1" si="15"/>
        <v>0</v>
      </c>
      <c r="Q45" s="143">
        <f t="shared" ca="1" si="15"/>
        <v>0</v>
      </c>
      <c r="R45" s="143">
        <f t="shared" ca="1" si="15"/>
        <v>0</v>
      </c>
      <c r="S45" s="143">
        <f t="shared" ca="1" si="15"/>
        <v>0</v>
      </c>
      <c r="T45" s="143">
        <f t="shared" ca="1" si="15"/>
        <v>0</v>
      </c>
      <c r="U45" s="143">
        <f t="shared" ca="1" si="15"/>
        <v>0</v>
      </c>
      <c r="V45" s="143">
        <f t="shared" ca="1" si="15"/>
        <v>0</v>
      </c>
      <c r="W45" s="143">
        <f t="shared" ca="1" si="15"/>
        <v>0</v>
      </c>
      <c r="X45" s="143">
        <f t="shared" ca="1" si="15"/>
        <v>0</v>
      </c>
      <c r="Y45" s="143">
        <f t="shared" ca="1" si="15"/>
        <v>0</v>
      </c>
      <c r="Z45" s="143">
        <f t="shared" ca="1" si="15"/>
        <v>0</v>
      </c>
      <c r="AA45" s="143">
        <f t="shared" ca="1" si="15"/>
        <v>0</v>
      </c>
      <c r="AB45" s="143">
        <f t="shared" ca="1" si="15"/>
        <v>0</v>
      </c>
      <c r="AC45" s="143">
        <f t="shared" ca="1" si="15"/>
        <v>0</v>
      </c>
      <c r="AD45" s="143">
        <f t="shared" ca="1" si="15"/>
        <v>0</v>
      </c>
      <c r="AE45" s="143">
        <f t="shared" ca="1" si="15"/>
        <v>0</v>
      </c>
      <c r="AF45" s="143">
        <f t="shared" ca="1" si="15"/>
        <v>0</v>
      </c>
      <c r="AG45" s="143">
        <f t="shared" ca="1" si="15"/>
        <v>0</v>
      </c>
      <c r="AH45" s="143">
        <f t="shared" ca="1" si="15"/>
        <v>0</v>
      </c>
      <c r="AI45" s="143">
        <f t="shared" ca="1" si="15"/>
        <v>0</v>
      </c>
      <c r="AJ45" s="143">
        <f t="shared" ca="1" si="15"/>
        <v>0</v>
      </c>
      <c r="AK45" s="143">
        <f t="shared" ca="1" si="15"/>
        <v>0</v>
      </c>
      <c r="AL45" s="143">
        <f t="shared" ca="1" si="15"/>
        <v>0</v>
      </c>
      <c r="AM45" s="143">
        <f t="shared" ca="1" si="15"/>
        <v>0</v>
      </c>
      <c r="AN45" s="143">
        <f t="shared" ca="1" si="15"/>
        <v>0</v>
      </c>
      <c r="AO45" s="143">
        <f t="shared" ca="1" si="15"/>
        <v>0</v>
      </c>
      <c r="AP45" s="143">
        <f t="shared" ca="1" si="15"/>
        <v>0</v>
      </c>
      <c r="AQ45" s="143">
        <f t="shared" ca="1" si="15"/>
        <v>0</v>
      </c>
      <c r="AR45" s="143">
        <f t="shared" ca="1" si="15"/>
        <v>0</v>
      </c>
      <c r="AS45" s="143">
        <f t="shared" ca="1" si="15"/>
        <v>0</v>
      </c>
      <c r="AT45" s="143">
        <f t="shared" ca="1" si="15"/>
        <v>0</v>
      </c>
      <c r="AU45" s="143">
        <f t="shared" ca="1" si="15"/>
        <v>0</v>
      </c>
      <c r="AV45" s="143">
        <f t="shared" ca="1" si="15"/>
        <v>0</v>
      </c>
      <c r="AW45" s="143">
        <f t="shared" ca="1" si="15"/>
        <v>0</v>
      </c>
      <c r="AX45" s="143">
        <f t="shared" ca="1" si="15"/>
        <v>0</v>
      </c>
      <c r="AY45" s="143">
        <f t="shared" ca="1" si="15"/>
        <v>0</v>
      </c>
      <c r="AZ45" s="143">
        <f t="shared" ca="1" si="15"/>
        <v>0</v>
      </c>
      <c r="BA45" s="143">
        <f t="shared" ca="1" si="15"/>
        <v>0</v>
      </c>
      <c r="BB45" s="143">
        <f t="shared" ca="1" si="15"/>
        <v>0</v>
      </c>
      <c r="BC45" s="143">
        <f t="shared" ca="1" si="15"/>
        <v>0</v>
      </c>
      <c r="BD45" s="143">
        <f t="shared" ca="1" si="15"/>
        <v>0</v>
      </c>
      <c r="BE45" s="143">
        <f t="shared" ca="1" si="15"/>
        <v>0</v>
      </c>
      <c r="BF45" s="143">
        <f t="shared" ca="1" si="15"/>
        <v>0</v>
      </c>
      <c r="BG45" s="143">
        <f t="shared" ca="1" si="15"/>
        <v>0</v>
      </c>
      <c r="BH45" s="143">
        <f t="shared" ca="1" si="15"/>
        <v>0</v>
      </c>
      <c r="BI45" s="143">
        <f t="shared" ca="1" si="15"/>
        <v>0</v>
      </c>
      <c r="BJ45" s="143">
        <f t="shared" ca="1" si="15"/>
        <v>0</v>
      </c>
      <c r="BK45" s="143">
        <f t="shared" ca="1" si="15"/>
        <v>0</v>
      </c>
      <c r="BL45" s="143">
        <f t="shared" ca="1" si="15"/>
        <v>0</v>
      </c>
      <c r="BM45" s="143">
        <f t="shared" ca="1" si="15"/>
        <v>0</v>
      </c>
      <c r="BN45" s="143">
        <f t="shared" ca="1" si="15"/>
        <v>0</v>
      </c>
      <c r="BO45" s="143">
        <f t="shared" ca="1" si="15"/>
        <v>0</v>
      </c>
      <c r="BP45" s="143">
        <f t="shared" ca="1" si="15"/>
        <v>0</v>
      </c>
      <c r="BQ45" s="143">
        <f t="shared" ref="BQ45:CF45" ca="1" si="16">BQ33*BQ97</f>
        <v>0</v>
      </c>
      <c r="BR45" s="143">
        <f t="shared" ca="1" si="16"/>
        <v>0</v>
      </c>
      <c r="BS45" s="143">
        <f t="shared" ca="1" si="16"/>
        <v>0</v>
      </c>
      <c r="BT45" s="143">
        <f t="shared" ca="1" si="16"/>
        <v>0</v>
      </c>
      <c r="BU45" s="143">
        <f t="shared" ca="1" si="16"/>
        <v>0</v>
      </c>
      <c r="BV45" s="143">
        <f t="shared" ca="1" si="16"/>
        <v>0</v>
      </c>
      <c r="BW45" s="143">
        <f t="shared" ca="1" si="16"/>
        <v>0</v>
      </c>
      <c r="BX45" s="143">
        <f t="shared" ca="1" si="16"/>
        <v>0</v>
      </c>
      <c r="BY45" s="143">
        <f t="shared" ca="1" si="16"/>
        <v>0</v>
      </c>
      <c r="BZ45" s="143">
        <f t="shared" ca="1" si="16"/>
        <v>0</v>
      </c>
      <c r="CA45" s="143">
        <f t="shared" ca="1" si="16"/>
        <v>0</v>
      </c>
      <c r="CB45" s="143">
        <f t="shared" ca="1" si="16"/>
        <v>0</v>
      </c>
      <c r="CC45" s="143">
        <f t="shared" ca="1" si="16"/>
        <v>0</v>
      </c>
      <c r="CD45" s="143">
        <f t="shared" ca="1" si="16"/>
        <v>0</v>
      </c>
      <c r="CE45" s="143">
        <f t="shared" ca="1" si="16"/>
        <v>0</v>
      </c>
      <c r="CF45" s="143">
        <f t="shared" ca="1" si="16"/>
        <v>0</v>
      </c>
    </row>
    <row r="46" spans="1:84" ht="15" customHeight="1">
      <c r="A46" s="48"/>
      <c r="B46" s="125" t="s">
        <v>688</v>
      </c>
      <c r="C46" s="126" t="s">
        <v>430</v>
      </c>
      <c r="D46" s="136">
        <f ca="1">SUM(E46:CF46)</f>
        <v>489564.58992934169</v>
      </c>
      <c r="E46" s="143">
        <f ca="1">ИД!I137*ИД!I121</f>
        <v>0</v>
      </c>
      <c r="F46" s="143">
        <f ca="1">ИД!J137*ИД!J121</f>
        <v>0</v>
      </c>
      <c r="G46" s="143">
        <f ca="1">ИД!K137*ИД!K121</f>
        <v>97912.917985868335</v>
      </c>
      <c r="H46" s="143">
        <f ca="1">ИД!L137*ИД!L121</f>
        <v>97912.917985868335</v>
      </c>
      <c r="I46" s="143">
        <f ca="1">ИД!M137*ИД!M121</f>
        <v>97912.917985868335</v>
      </c>
      <c r="J46" s="143">
        <f ca="1">ИД!N137*ИД!N121</f>
        <v>97912.917985868335</v>
      </c>
      <c r="K46" s="143">
        <f ca="1">ИД!O137*ИД!O121</f>
        <v>97912.917985868335</v>
      </c>
      <c r="L46" s="143">
        <f ca="1">ИД!P137*ИД!P121</f>
        <v>0</v>
      </c>
      <c r="M46" s="143">
        <f ca="1">ИД!Q137*ИД!Q121</f>
        <v>0</v>
      </c>
      <c r="N46" s="143">
        <f ca="1">ИД!R137*ИД!R121</f>
        <v>0</v>
      </c>
      <c r="O46" s="143">
        <f ca="1">ИД!S137*ИД!S121</f>
        <v>0</v>
      </c>
      <c r="P46" s="143">
        <f ca="1">ИД!T137*ИД!T121</f>
        <v>0</v>
      </c>
      <c r="Q46" s="143">
        <f ca="1">ИД!U137*ИД!U121</f>
        <v>0</v>
      </c>
      <c r="R46" s="143">
        <f ca="1">ИД!V137*ИД!V121</f>
        <v>0</v>
      </c>
      <c r="S46" s="143">
        <f ca="1">ИД!W137*ИД!W121</f>
        <v>0</v>
      </c>
      <c r="T46" s="143">
        <f ca="1">ИД!X137*ИД!X121</f>
        <v>0</v>
      </c>
      <c r="U46" s="143">
        <f ca="1">ИД!Y137*ИД!Y121</f>
        <v>0</v>
      </c>
      <c r="V46" s="143">
        <f ca="1">ИД!Z137*ИД!Z121</f>
        <v>0</v>
      </c>
      <c r="W46" s="143">
        <f ca="1">ИД!AA137*ИД!AA121</f>
        <v>0</v>
      </c>
      <c r="X46" s="143">
        <f ca="1">ИД!AB137*ИД!AB121</f>
        <v>0</v>
      </c>
      <c r="Y46" s="143">
        <f ca="1">ИД!AC137*ИД!AC121</f>
        <v>0</v>
      </c>
      <c r="Z46" s="143">
        <f ca="1">ИД!AD137*ИД!AD121</f>
        <v>0</v>
      </c>
      <c r="AA46" s="143">
        <f ca="1">ИД!AE137*ИД!AE121</f>
        <v>0</v>
      </c>
      <c r="AB46" s="143">
        <f ca="1">ИД!AF137*ИД!AF121</f>
        <v>0</v>
      </c>
      <c r="AC46" s="143">
        <f ca="1">ИД!AG137*ИД!AG121</f>
        <v>0</v>
      </c>
      <c r="AD46" s="143">
        <f ca="1">ИД!AH137*ИД!AH121</f>
        <v>0</v>
      </c>
      <c r="AE46" s="143">
        <f ca="1">ИД!AI137*ИД!AI121</f>
        <v>0</v>
      </c>
      <c r="AF46" s="143">
        <f ca="1">ИД!AJ137*ИД!AJ121</f>
        <v>0</v>
      </c>
      <c r="AG46" s="143">
        <f ca="1">ИД!AK137*ИД!AK121</f>
        <v>0</v>
      </c>
      <c r="AH46" s="143">
        <f ca="1">ИД!AL137*ИД!AL121</f>
        <v>0</v>
      </c>
      <c r="AI46" s="143">
        <f ca="1">ИД!AM137*ИД!AM121</f>
        <v>0</v>
      </c>
      <c r="AJ46" s="143">
        <f ca="1">ИД!AN137*ИД!AN121</f>
        <v>0</v>
      </c>
      <c r="AK46" s="143">
        <f ca="1">ИД!AO137*ИД!AO121</f>
        <v>0</v>
      </c>
      <c r="AL46" s="143">
        <f ca="1">ИД!AP137*ИД!AP121</f>
        <v>0</v>
      </c>
      <c r="AM46" s="143">
        <f ca="1">ИД!AQ137*ИД!AQ121</f>
        <v>0</v>
      </c>
      <c r="AN46" s="143">
        <f ca="1">ИД!AR137*ИД!AR121</f>
        <v>0</v>
      </c>
      <c r="AO46" s="143">
        <f ca="1">ИД!AS137*ИД!AS121</f>
        <v>0</v>
      </c>
      <c r="AP46" s="143">
        <f ca="1">ИД!AT137*ИД!AT121</f>
        <v>0</v>
      </c>
      <c r="AQ46" s="143">
        <f ca="1">ИД!AU137*ИД!AU121</f>
        <v>0</v>
      </c>
      <c r="AR46" s="143">
        <f ca="1">ИД!AV137*ИД!AV121</f>
        <v>0</v>
      </c>
      <c r="AS46" s="143">
        <f ca="1">ИД!AW137*ИД!AW121</f>
        <v>0</v>
      </c>
      <c r="AT46" s="143">
        <f ca="1">ИД!AX137*ИД!AX121</f>
        <v>0</v>
      </c>
      <c r="AU46" s="143">
        <f ca="1">ИД!AY137*ИД!AY121</f>
        <v>0</v>
      </c>
      <c r="AV46" s="143">
        <f ca="1">ИД!AZ137*ИД!AZ121</f>
        <v>0</v>
      </c>
      <c r="AW46" s="143">
        <f ca="1">ИД!BA137*ИД!BA121</f>
        <v>0</v>
      </c>
      <c r="AX46" s="143">
        <f ca="1">ИД!BB137*ИД!BB121</f>
        <v>0</v>
      </c>
      <c r="AY46" s="143">
        <f ca="1">ИД!BC137*ИД!BC121</f>
        <v>0</v>
      </c>
      <c r="AZ46" s="143">
        <f ca="1">ИД!BD137*ИД!BD121</f>
        <v>0</v>
      </c>
      <c r="BA46" s="143">
        <f ca="1">ИД!BE137*ИД!BE121</f>
        <v>0</v>
      </c>
      <c r="BB46" s="143">
        <f ca="1">ИД!BF137*ИД!BF121</f>
        <v>0</v>
      </c>
      <c r="BC46" s="143">
        <f ca="1">ИД!BG137*ИД!BG121</f>
        <v>0</v>
      </c>
      <c r="BD46" s="143">
        <f ca="1">ИД!BH137*ИД!BH121</f>
        <v>0</v>
      </c>
      <c r="BE46" s="143">
        <f ca="1">ИД!BI137*ИД!BI121</f>
        <v>0</v>
      </c>
      <c r="BF46" s="143">
        <f ca="1">ИД!BJ137*ИД!BJ121</f>
        <v>0</v>
      </c>
      <c r="BG46" s="143">
        <f ca="1">ИД!BK137*ИД!BK121</f>
        <v>0</v>
      </c>
      <c r="BH46" s="143">
        <f ca="1">ИД!BL137*ИД!BL121</f>
        <v>0</v>
      </c>
      <c r="BI46" s="143">
        <f ca="1">ИД!BM137*ИД!BM121</f>
        <v>0</v>
      </c>
      <c r="BJ46" s="143">
        <f ca="1">ИД!BN137*ИД!BN121</f>
        <v>0</v>
      </c>
      <c r="BK46" s="143">
        <f ca="1">ИД!BO137*ИД!BO121</f>
        <v>0</v>
      </c>
      <c r="BL46" s="143">
        <f ca="1">ИД!BP137*ИД!BP121</f>
        <v>0</v>
      </c>
      <c r="BM46" s="143">
        <f ca="1">ИД!BQ137*ИД!BQ121</f>
        <v>0</v>
      </c>
      <c r="BN46" s="143">
        <f ca="1">ИД!BR137*ИД!BR121</f>
        <v>0</v>
      </c>
      <c r="BO46" s="143">
        <f ca="1">ИД!BS137*ИД!BS121</f>
        <v>0</v>
      </c>
      <c r="BP46" s="143">
        <f ca="1">ИД!BT137*ИД!BT121</f>
        <v>0</v>
      </c>
      <c r="BQ46" s="143">
        <f ca="1">ИД!BU137*ИД!BU121</f>
        <v>0</v>
      </c>
      <c r="BR46" s="143">
        <f ca="1">ИД!BV137*ИД!BV121</f>
        <v>0</v>
      </c>
      <c r="BS46" s="143">
        <f ca="1">ИД!BW137*ИД!BW121</f>
        <v>0</v>
      </c>
      <c r="BT46" s="143">
        <f ca="1">ИД!BX137*ИД!BX121</f>
        <v>0</v>
      </c>
      <c r="BU46" s="143">
        <f ca="1">ИД!BY137*ИД!BY121</f>
        <v>0</v>
      </c>
      <c r="BV46" s="143">
        <f ca="1">ИД!BZ137*ИД!BZ121</f>
        <v>0</v>
      </c>
      <c r="BW46" s="143">
        <f ca="1">ИД!CA137*ИД!CA121</f>
        <v>0</v>
      </c>
      <c r="BX46" s="143">
        <f ca="1">ИД!CB137*ИД!CB121</f>
        <v>0</v>
      </c>
      <c r="BY46" s="143">
        <f ca="1">ИД!CC137*ИД!CC121</f>
        <v>0</v>
      </c>
      <c r="BZ46" s="143">
        <f ca="1">ИД!CD137*ИД!CD121</f>
        <v>0</v>
      </c>
      <c r="CA46" s="143">
        <f ca="1">ИД!CE137*ИД!CE121</f>
        <v>0</v>
      </c>
      <c r="CB46" s="143">
        <f ca="1">ИД!CF137*ИД!CF121</f>
        <v>0</v>
      </c>
      <c r="CC46" s="143">
        <f ca="1">ИД!CG137*ИД!CG121</f>
        <v>0</v>
      </c>
      <c r="CD46" s="143">
        <f ca="1">ИД!CH137*ИД!CH121</f>
        <v>0</v>
      </c>
      <c r="CE46" s="143">
        <f ca="1">ИД!CI137*ИД!CI121</f>
        <v>0</v>
      </c>
      <c r="CF46" s="143">
        <f ca="1">ИД!CJ137*ИД!CJ121</f>
        <v>0</v>
      </c>
    </row>
    <row r="47" spans="1:84" ht="15" customHeight="1">
      <c r="A47" s="48"/>
      <c r="B47" s="125" t="s">
        <v>689</v>
      </c>
      <c r="C47" s="126" t="s">
        <v>430</v>
      </c>
      <c r="D47" s="136">
        <f ca="1">SUM(E47:CF47)</f>
        <v>-357412.46904283494</v>
      </c>
      <c r="E47" s="143">
        <f ca="1">E27-IF($A$19="Прямой",E19,0)-E41-E45-E46</f>
        <v>0</v>
      </c>
      <c r="F47" s="143">
        <f t="shared" ref="F47:BQ47" ca="1" si="17">F27-IF($A$19="Прямой",F19,0)-F41-F45-F46</f>
        <v>0</v>
      </c>
      <c r="G47" s="143">
        <f t="shared" ca="1" si="17"/>
        <v>-102139.87850875509</v>
      </c>
      <c r="H47" s="143">
        <f t="shared" ca="1" si="17"/>
        <v>-106320.89380856699</v>
      </c>
      <c r="I47" s="143">
        <f t="shared" ca="1" si="17"/>
        <v>-106320.89380856699</v>
      </c>
      <c r="J47" s="143">
        <f t="shared" ca="1" si="17"/>
        <v>-89877.884931077555</v>
      </c>
      <c r="K47" s="143">
        <f t="shared" ca="1" si="17"/>
        <v>-68880.917985868335</v>
      </c>
      <c r="L47" s="143">
        <f t="shared" ca="1" si="17"/>
        <v>29032</v>
      </c>
      <c r="M47" s="143">
        <f t="shared" ca="1" si="17"/>
        <v>29032</v>
      </c>
      <c r="N47" s="143">
        <f t="shared" ca="1" si="17"/>
        <v>29032</v>
      </c>
      <c r="O47" s="143">
        <f t="shared" ca="1" si="17"/>
        <v>29031.999999999985</v>
      </c>
      <c r="P47" s="143">
        <f t="shared" ca="1" si="17"/>
        <v>0</v>
      </c>
      <c r="Q47" s="143">
        <f t="shared" ca="1" si="17"/>
        <v>0</v>
      </c>
      <c r="R47" s="143">
        <f t="shared" ca="1" si="17"/>
        <v>0</v>
      </c>
      <c r="S47" s="143">
        <f t="shared" ca="1" si="17"/>
        <v>0</v>
      </c>
      <c r="T47" s="143">
        <f t="shared" ca="1" si="17"/>
        <v>0</v>
      </c>
      <c r="U47" s="143">
        <f t="shared" ca="1" si="17"/>
        <v>0</v>
      </c>
      <c r="V47" s="143">
        <f t="shared" ca="1" si="17"/>
        <v>0</v>
      </c>
      <c r="W47" s="143">
        <f t="shared" ca="1" si="17"/>
        <v>0</v>
      </c>
      <c r="X47" s="143">
        <f t="shared" ca="1" si="17"/>
        <v>0</v>
      </c>
      <c r="Y47" s="143">
        <f t="shared" ca="1" si="17"/>
        <v>0</v>
      </c>
      <c r="Z47" s="143">
        <f t="shared" ca="1" si="17"/>
        <v>0</v>
      </c>
      <c r="AA47" s="143">
        <f t="shared" ca="1" si="17"/>
        <v>0</v>
      </c>
      <c r="AB47" s="143">
        <f t="shared" ca="1" si="17"/>
        <v>0</v>
      </c>
      <c r="AC47" s="143">
        <f t="shared" ca="1" si="17"/>
        <v>0</v>
      </c>
      <c r="AD47" s="143">
        <f t="shared" ca="1" si="17"/>
        <v>0</v>
      </c>
      <c r="AE47" s="143">
        <f t="shared" ca="1" si="17"/>
        <v>0</v>
      </c>
      <c r="AF47" s="143">
        <f t="shared" ca="1" si="17"/>
        <v>0</v>
      </c>
      <c r="AG47" s="143">
        <f t="shared" ca="1" si="17"/>
        <v>0</v>
      </c>
      <c r="AH47" s="143">
        <f t="shared" ca="1" si="17"/>
        <v>0</v>
      </c>
      <c r="AI47" s="143">
        <f t="shared" ca="1" si="17"/>
        <v>0</v>
      </c>
      <c r="AJ47" s="143">
        <f t="shared" ca="1" si="17"/>
        <v>0</v>
      </c>
      <c r="AK47" s="143">
        <f t="shared" ca="1" si="17"/>
        <v>0</v>
      </c>
      <c r="AL47" s="143">
        <f t="shared" ca="1" si="17"/>
        <v>0</v>
      </c>
      <c r="AM47" s="143">
        <f t="shared" ca="1" si="17"/>
        <v>0</v>
      </c>
      <c r="AN47" s="143">
        <f t="shared" ca="1" si="17"/>
        <v>0</v>
      </c>
      <c r="AO47" s="143">
        <f t="shared" ca="1" si="17"/>
        <v>0</v>
      </c>
      <c r="AP47" s="143">
        <f t="shared" ca="1" si="17"/>
        <v>0</v>
      </c>
      <c r="AQ47" s="143">
        <f t="shared" ca="1" si="17"/>
        <v>0</v>
      </c>
      <c r="AR47" s="143">
        <f t="shared" ca="1" si="17"/>
        <v>0</v>
      </c>
      <c r="AS47" s="143">
        <f t="shared" ca="1" si="17"/>
        <v>0</v>
      </c>
      <c r="AT47" s="143">
        <f t="shared" ca="1" si="17"/>
        <v>0</v>
      </c>
      <c r="AU47" s="143">
        <f t="shared" ca="1" si="17"/>
        <v>0</v>
      </c>
      <c r="AV47" s="143">
        <f t="shared" ca="1" si="17"/>
        <v>0</v>
      </c>
      <c r="AW47" s="143">
        <f t="shared" ca="1" si="17"/>
        <v>0</v>
      </c>
      <c r="AX47" s="143">
        <f t="shared" ca="1" si="17"/>
        <v>0</v>
      </c>
      <c r="AY47" s="143">
        <f t="shared" ca="1" si="17"/>
        <v>0</v>
      </c>
      <c r="AZ47" s="143">
        <f t="shared" ca="1" si="17"/>
        <v>0</v>
      </c>
      <c r="BA47" s="143">
        <f t="shared" ca="1" si="17"/>
        <v>0</v>
      </c>
      <c r="BB47" s="143">
        <f t="shared" ca="1" si="17"/>
        <v>0</v>
      </c>
      <c r="BC47" s="143">
        <f t="shared" ca="1" si="17"/>
        <v>0</v>
      </c>
      <c r="BD47" s="143">
        <f t="shared" ca="1" si="17"/>
        <v>0</v>
      </c>
      <c r="BE47" s="143">
        <f t="shared" ca="1" si="17"/>
        <v>0</v>
      </c>
      <c r="BF47" s="143">
        <f t="shared" ca="1" si="17"/>
        <v>0</v>
      </c>
      <c r="BG47" s="143">
        <f t="shared" ca="1" si="17"/>
        <v>0</v>
      </c>
      <c r="BH47" s="143">
        <f t="shared" ca="1" si="17"/>
        <v>0</v>
      </c>
      <c r="BI47" s="143">
        <f t="shared" ca="1" si="17"/>
        <v>0</v>
      </c>
      <c r="BJ47" s="143">
        <f t="shared" ca="1" si="17"/>
        <v>0</v>
      </c>
      <c r="BK47" s="143">
        <f t="shared" ca="1" si="17"/>
        <v>0</v>
      </c>
      <c r="BL47" s="143">
        <f t="shared" ca="1" si="17"/>
        <v>0</v>
      </c>
      <c r="BM47" s="143">
        <f t="shared" ca="1" si="17"/>
        <v>0</v>
      </c>
      <c r="BN47" s="143">
        <f t="shared" ca="1" si="17"/>
        <v>0</v>
      </c>
      <c r="BO47" s="143">
        <f t="shared" ca="1" si="17"/>
        <v>0</v>
      </c>
      <c r="BP47" s="143">
        <f t="shared" ca="1" si="17"/>
        <v>0</v>
      </c>
      <c r="BQ47" s="143">
        <f t="shared" ca="1" si="17"/>
        <v>0</v>
      </c>
      <c r="BR47" s="143">
        <f t="shared" ref="BR47:CF47" ca="1" si="18">BR27-IF($A$19="Прямой",BR19,0)-BR41-BR45-BR46</f>
        <v>0</v>
      </c>
      <c r="BS47" s="143">
        <f t="shared" ca="1" si="18"/>
        <v>0</v>
      </c>
      <c r="BT47" s="143">
        <f t="shared" ca="1" si="18"/>
        <v>0</v>
      </c>
      <c r="BU47" s="143">
        <f t="shared" ca="1" si="18"/>
        <v>0</v>
      </c>
      <c r="BV47" s="143">
        <f t="shared" ca="1" si="18"/>
        <v>0</v>
      </c>
      <c r="BW47" s="143">
        <f t="shared" ca="1" si="18"/>
        <v>0</v>
      </c>
      <c r="BX47" s="143">
        <f t="shared" ca="1" si="18"/>
        <v>0</v>
      </c>
      <c r="BY47" s="143">
        <f t="shared" ca="1" si="18"/>
        <v>0</v>
      </c>
      <c r="BZ47" s="143">
        <f t="shared" ca="1" si="18"/>
        <v>0</v>
      </c>
      <c r="CA47" s="143">
        <f t="shared" ca="1" si="18"/>
        <v>0</v>
      </c>
      <c r="CB47" s="143">
        <f t="shared" ca="1" si="18"/>
        <v>0</v>
      </c>
      <c r="CC47" s="143">
        <f t="shared" ca="1" si="18"/>
        <v>0</v>
      </c>
      <c r="CD47" s="143">
        <f t="shared" ca="1" si="18"/>
        <v>0</v>
      </c>
      <c r="CE47" s="143">
        <f t="shared" ca="1" si="18"/>
        <v>0</v>
      </c>
      <c r="CF47" s="143">
        <f t="shared" ca="1" si="18"/>
        <v>0</v>
      </c>
    </row>
    <row r="48" spans="1:84" ht="15" customHeight="1">
      <c r="A48" s="48"/>
      <c r="B48" s="125" t="s">
        <v>690</v>
      </c>
      <c r="C48" s="126" t="s">
        <v>430</v>
      </c>
      <c r="D48" s="136">
        <f ca="1">SUM(E48:CF48)</f>
        <v>0</v>
      </c>
      <c r="E48" s="143">
        <f ca="1">E27-IF($A$19="Прямой",E19,0)-E45</f>
        <v>0</v>
      </c>
      <c r="F48" s="143">
        <f t="shared" ref="F48:BQ48" ca="1" si="19">F27-IF($A$19="Прямой",F19,0)-F45</f>
        <v>0</v>
      </c>
      <c r="G48" s="143">
        <f t="shared" ca="1" si="19"/>
        <v>0</v>
      </c>
      <c r="H48" s="143">
        <f t="shared" ca="1" si="19"/>
        <v>0</v>
      </c>
      <c r="I48" s="143">
        <f t="shared" ca="1" si="19"/>
        <v>0</v>
      </c>
      <c r="J48" s="143">
        <f t="shared" ca="1" si="19"/>
        <v>0</v>
      </c>
      <c r="K48" s="143">
        <f t="shared" ca="1" si="19"/>
        <v>0</v>
      </c>
      <c r="L48" s="143">
        <f t="shared" ca="1" si="19"/>
        <v>0</v>
      </c>
      <c r="M48" s="143">
        <f t="shared" ca="1" si="19"/>
        <v>0</v>
      </c>
      <c r="N48" s="143">
        <f t="shared" ca="1" si="19"/>
        <v>0</v>
      </c>
      <c r="O48" s="143">
        <f t="shared" ca="1" si="19"/>
        <v>0</v>
      </c>
      <c r="P48" s="143">
        <f t="shared" ca="1" si="19"/>
        <v>0</v>
      </c>
      <c r="Q48" s="143">
        <f t="shared" ca="1" si="19"/>
        <v>0</v>
      </c>
      <c r="R48" s="143">
        <f t="shared" ca="1" si="19"/>
        <v>0</v>
      </c>
      <c r="S48" s="143">
        <f t="shared" ca="1" si="19"/>
        <v>0</v>
      </c>
      <c r="T48" s="143">
        <f t="shared" ca="1" si="19"/>
        <v>0</v>
      </c>
      <c r="U48" s="143">
        <f t="shared" ca="1" si="19"/>
        <v>0</v>
      </c>
      <c r="V48" s="143">
        <f t="shared" ca="1" si="19"/>
        <v>0</v>
      </c>
      <c r="W48" s="143">
        <f t="shared" ca="1" si="19"/>
        <v>0</v>
      </c>
      <c r="X48" s="143">
        <f t="shared" ca="1" si="19"/>
        <v>0</v>
      </c>
      <c r="Y48" s="143">
        <f t="shared" ca="1" si="19"/>
        <v>0</v>
      </c>
      <c r="Z48" s="143">
        <f t="shared" ca="1" si="19"/>
        <v>0</v>
      </c>
      <c r="AA48" s="143">
        <f t="shared" ca="1" si="19"/>
        <v>0</v>
      </c>
      <c r="AB48" s="143">
        <f t="shared" ca="1" si="19"/>
        <v>0</v>
      </c>
      <c r="AC48" s="143">
        <f t="shared" ca="1" si="19"/>
        <v>0</v>
      </c>
      <c r="AD48" s="143">
        <f t="shared" ca="1" si="19"/>
        <v>0</v>
      </c>
      <c r="AE48" s="143">
        <f t="shared" ca="1" si="19"/>
        <v>0</v>
      </c>
      <c r="AF48" s="143">
        <f t="shared" ca="1" si="19"/>
        <v>0</v>
      </c>
      <c r="AG48" s="143">
        <f t="shared" ca="1" si="19"/>
        <v>0</v>
      </c>
      <c r="AH48" s="143">
        <f t="shared" ca="1" si="19"/>
        <v>0</v>
      </c>
      <c r="AI48" s="143">
        <f t="shared" ca="1" si="19"/>
        <v>0</v>
      </c>
      <c r="AJ48" s="143">
        <f t="shared" ca="1" si="19"/>
        <v>0</v>
      </c>
      <c r="AK48" s="143">
        <f t="shared" ca="1" si="19"/>
        <v>0</v>
      </c>
      <c r="AL48" s="143">
        <f t="shared" ca="1" si="19"/>
        <v>0</v>
      </c>
      <c r="AM48" s="143">
        <f t="shared" ca="1" si="19"/>
        <v>0</v>
      </c>
      <c r="AN48" s="143">
        <f t="shared" ca="1" si="19"/>
        <v>0</v>
      </c>
      <c r="AO48" s="143">
        <f t="shared" ca="1" si="19"/>
        <v>0</v>
      </c>
      <c r="AP48" s="143">
        <f t="shared" ca="1" si="19"/>
        <v>0</v>
      </c>
      <c r="AQ48" s="143">
        <f t="shared" ca="1" si="19"/>
        <v>0</v>
      </c>
      <c r="AR48" s="143">
        <f t="shared" ca="1" si="19"/>
        <v>0</v>
      </c>
      <c r="AS48" s="143">
        <f t="shared" ca="1" si="19"/>
        <v>0</v>
      </c>
      <c r="AT48" s="143">
        <f t="shared" ca="1" si="19"/>
        <v>0</v>
      </c>
      <c r="AU48" s="143">
        <f t="shared" ca="1" si="19"/>
        <v>0</v>
      </c>
      <c r="AV48" s="143">
        <f t="shared" ca="1" si="19"/>
        <v>0</v>
      </c>
      <c r="AW48" s="143">
        <f t="shared" ca="1" si="19"/>
        <v>0</v>
      </c>
      <c r="AX48" s="143">
        <f t="shared" ca="1" si="19"/>
        <v>0</v>
      </c>
      <c r="AY48" s="143">
        <f t="shared" ca="1" si="19"/>
        <v>0</v>
      </c>
      <c r="AZ48" s="143">
        <f t="shared" ca="1" si="19"/>
        <v>0</v>
      </c>
      <c r="BA48" s="143">
        <f t="shared" ca="1" si="19"/>
        <v>0</v>
      </c>
      <c r="BB48" s="143">
        <f t="shared" ca="1" si="19"/>
        <v>0</v>
      </c>
      <c r="BC48" s="143">
        <f t="shared" ca="1" si="19"/>
        <v>0</v>
      </c>
      <c r="BD48" s="143">
        <f t="shared" ca="1" si="19"/>
        <v>0</v>
      </c>
      <c r="BE48" s="143">
        <f t="shared" ca="1" si="19"/>
        <v>0</v>
      </c>
      <c r="BF48" s="143">
        <f t="shared" ca="1" si="19"/>
        <v>0</v>
      </c>
      <c r="BG48" s="143">
        <f t="shared" ca="1" si="19"/>
        <v>0</v>
      </c>
      <c r="BH48" s="143">
        <f t="shared" ca="1" si="19"/>
        <v>0</v>
      </c>
      <c r="BI48" s="143">
        <f t="shared" ca="1" si="19"/>
        <v>0</v>
      </c>
      <c r="BJ48" s="143">
        <f t="shared" ca="1" si="19"/>
        <v>0</v>
      </c>
      <c r="BK48" s="143">
        <f t="shared" ca="1" si="19"/>
        <v>0</v>
      </c>
      <c r="BL48" s="143">
        <f t="shared" ca="1" si="19"/>
        <v>0</v>
      </c>
      <c r="BM48" s="143">
        <f t="shared" ca="1" si="19"/>
        <v>0</v>
      </c>
      <c r="BN48" s="143">
        <f t="shared" ca="1" si="19"/>
        <v>0</v>
      </c>
      <c r="BO48" s="143">
        <f t="shared" ca="1" si="19"/>
        <v>0</v>
      </c>
      <c r="BP48" s="143">
        <f t="shared" ca="1" si="19"/>
        <v>0</v>
      </c>
      <c r="BQ48" s="143">
        <f t="shared" ca="1" si="19"/>
        <v>0</v>
      </c>
      <c r="BR48" s="143">
        <f t="shared" ref="BR48:CF48" ca="1" si="20">BR27-IF($A$19="Прямой",BR19,0)-BR45</f>
        <v>0</v>
      </c>
      <c r="BS48" s="143">
        <f t="shared" ca="1" si="20"/>
        <v>0</v>
      </c>
      <c r="BT48" s="143">
        <f t="shared" ca="1" si="20"/>
        <v>0</v>
      </c>
      <c r="BU48" s="143">
        <f t="shared" ca="1" si="20"/>
        <v>0</v>
      </c>
      <c r="BV48" s="143">
        <f t="shared" ca="1" si="20"/>
        <v>0</v>
      </c>
      <c r="BW48" s="143">
        <f t="shared" ca="1" si="20"/>
        <v>0</v>
      </c>
      <c r="BX48" s="143">
        <f t="shared" ca="1" si="20"/>
        <v>0</v>
      </c>
      <c r="BY48" s="143">
        <f t="shared" ca="1" si="20"/>
        <v>0</v>
      </c>
      <c r="BZ48" s="143">
        <f t="shared" ca="1" si="20"/>
        <v>0</v>
      </c>
      <c r="CA48" s="143">
        <f t="shared" ca="1" si="20"/>
        <v>0</v>
      </c>
      <c r="CB48" s="143">
        <f t="shared" ca="1" si="20"/>
        <v>0</v>
      </c>
      <c r="CC48" s="143">
        <f t="shared" ca="1" si="20"/>
        <v>0</v>
      </c>
      <c r="CD48" s="143">
        <f t="shared" ca="1" si="20"/>
        <v>0</v>
      </c>
      <c r="CE48" s="143">
        <f t="shared" ca="1" si="20"/>
        <v>0</v>
      </c>
      <c r="CF48" s="143">
        <f t="shared" ca="1" si="20"/>
        <v>0</v>
      </c>
    </row>
    <row r="49" spans="1:84" ht="15" customHeight="1">
      <c r="A49" s="48"/>
      <c r="B49" s="125" t="s">
        <v>691</v>
      </c>
      <c r="C49" s="126" t="s">
        <v>430</v>
      </c>
      <c r="D49" s="136">
        <f ca="1">SUM(E49:CF49)</f>
        <v>-71482.493808567029</v>
      </c>
      <c r="E49" s="143">
        <f ca="1">E47*ИД!$H$105*E97</f>
        <v>0</v>
      </c>
      <c r="F49" s="143">
        <f ca="1">F47*ИД!$H$105*F97</f>
        <v>0</v>
      </c>
      <c r="G49" s="143">
        <f ca="1">G47*ИД!$H$105*G97</f>
        <v>-20427.97570175102</v>
      </c>
      <c r="H49" s="143">
        <f ca="1">H47*ИД!$H$105*H97</f>
        <v>-21264.1787617134</v>
      </c>
      <c r="I49" s="143">
        <f ca="1">I47*ИД!$H$105*I97</f>
        <v>-21264.1787617134</v>
      </c>
      <c r="J49" s="143">
        <f ca="1">J47*ИД!$H$105*J97</f>
        <v>-17975.57698621551</v>
      </c>
      <c r="K49" s="143">
        <f ca="1">K47*ИД!$H$105*K97</f>
        <v>-13776.183597173667</v>
      </c>
      <c r="L49" s="143">
        <f ca="1">L47*ИД!$H$105*L97</f>
        <v>5806.4000000000005</v>
      </c>
      <c r="M49" s="143">
        <f ca="1">M47*ИД!$H$105*M97</f>
        <v>5806.4000000000005</v>
      </c>
      <c r="N49" s="143">
        <f ca="1">N47*ИД!$H$105*N97</f>
        <v>5806.4000000000005</v>
      </c>
      <c r="O49" s="143">
        <f ca="1">O47*ИД!$H$105*O97</f>
        <v>5806.3999999999978</v>
      </c>
      <c r="P49" s="143">
        <f ca="1">P47*ИД!$H$105*P97</f>
        <v>0</v>
      </c>
      <c r="Q49" s="143">
        <f ca="1">Q47*ИД!$H$105*Q97</f>
        <v>0</v>
      </c>
      <c r="R49" s="143">
        <f ca="1">R47*ИД!$H$105*R97</f>
        <v>0</v>
      </c>
      <c r="S49" s="143">
        <f ca="1">S47*ИД!$H$105*S97</f>
        <v>0</v>
      </c>
      <c r="T49" s="143">
        <f ca="1">T47*ИД!$H$105*T97</f>
        <v>0</v>
      </c>
      <c r="U49" s="143">
        <f ca="1">U47*ИД!$H$105*U97</f>
        <v>0</v>
      </c>
      <c r="V49" s="143">
        <f ca="1">V47*ИД!$H$105*V97</f>
        <v>0</v>
      </c>
      <c r="W49" s="143">
        <f ca="1">W47*ИД!$H$105*W97</f>
        <v>0</v>
      </c>
      <c r="X49" s="143">
        <f ca="1">X47*ИД!$H$105*X97</f>
        <v>0</v>
      </c>
      <c r="Y49" s="143">
        <f ca="1">Y47*ИД!$H$105*Y97</f>
        <v>0</v>
      </c>
      <c r="Z49" s="143">
        <f ca="1">Z47*ИД!$H$105*Z97</f>
        <v>0</v>
      </c>
      <c r="AA49" s="143">
        <f ca="1">AA47*ИД!$H$105*AA97</f>
        <v>0</v>
      </c>
      <c r="AB49" s="143">
        <f ca="1">AB47*ИД!$H$105*AB97</f>
        <v>0</v>
      </c>
      <c r="AC49" s="143">
        <f ca="1">AC47*ИД!$H$105*AC97</f>
        <v>0</v>
      </c>
      <c r="AD49" s="143">
        <f ca="1">AD47*ИД!$H$105*AD97</f>
        <v>0</v>
      </c>
      <c r="AE49" s="143">
        <f ca="1">AE47*ИД!$H$105*AE97</f>
        <v>0</v>
      </c>
      <c r="AF49" s="143">
        <f ca="1">AF47*ИД!$H$105*AF97</f>
        <v>0</v>
      </c>
      <c r="AG49" s="143">
        <f ca="1">AG47*ИД!$H$105*AG97</f>
        <v>0</v>
      </c>
      <c r="AH49" s="143">
        <f ca="1">AH47*ИД!$H$105*AH97</f>
        <v>0</v>
      </c>
      <c r="AI49" s="143">
        <f ca="1">AI47*ИД!$H$105*AI97</f>
        <v>0</v>
      </c>
      <c r="AJ49" s="143">
        <f ca="1">AJ47*ИД!$H$105*AJ97</f>
        <v>0</v>
      </c>
      <c r="AK49" s="143">
        <f ca="1">AK47*ИД!$H$105*AK97</f>
        <v>0</v>
      </c>
      <c r="AL49" s="143">
        <f ca="1">AL47*ИД!$H$105*AL97</f>
        <v>0</v>
      </c>
      <c r="AM49" s="143">
        <f ca="1">AM47*ИД!$H$105*AM97</f>
        <v>0</v>
      </c>
      <c r="AN49" s="143">
        <f ca="1">AN47*ИД!$H$105*AN97</f>
        <v>0</v>
      </c>
      <c r="AO49" s="143">
        <f ca="1">AO47*ИД!$H$105*AO97</f>
        <v>0</v>
      </c>
      <c r="AP49" s="143">
        <f ca="1">AP47*ИД!$H$105*AP97</f>
        <v>0</v>
      </c>
      <c r="AQ49" s="143">
        <f ca="1">AQ47*ИД!$H$105*AQ97</f>
        <v>0</v>
      </c>
      <c r="AR49" s="143">
        <f ca="1">AR47*ИД!$H$105*AR97</f>
        <v>0</v>
      </c>
      <c r="AS49" s="143">
        <f ca="1">AS47*ИД!$H$105*AS97</f>
        <v>0</v>
      </c>
      <c r="AT49" s="143">
        <f ca="1">AT47*ИД!$H$105*AT97</f>
        <v>0</v>
      </c>
      <c r="AU49" s="143">
        <f ca="1">AU47*ИД!$H$105*AU97</f>
        <v>0</v>
      </c>
      <c r="AV49" s="143">
        <f ca="1">AV47*ИД!$H$105*AV97</f>
        <v>0</v>
      </c>
      <c r="AW49" s="143">
        <f ca="1">AW47*ИД!$H$105*AW97</f>
        <v>0</v>
      </c>
      <c r="AX49" s="143">
        <f ca="1">AX47*ИД!$H$105*AX97</f>
        <v>0</v>
      </c>
      <c r="AY49" s="143">
        <f ca="1">AY47*ИД!$H$105*AY97</f>
        <v>0</v>
      </c>
      <c r="AZ49" s="143">
        <f ca="1">AZ47*ИД!$H$105*AZ97</f>
        <v>0</v>
      </c>
      <c r="BA49" s="143">
        <f ca="1">BA47*ИД!$H$105*BA97</f>
        <v>0</v>
      </c>
      <c r="BB49" s="143">
        <f ca="1">BB47*ИД!$H$105*BB97</f>
        <v>0</v>
      </c>
      <c r="BC49" s="143">
        <f ca="1">BC47*ИД!$H$105*BC97</f>
        <v>0</v>
      </c>
      <c r="BD49" s="143">
        <f ca="1">BD47*ИД!$H$105*BD97</f>
        <v>0</v>
      </c>
      <c r="BE49" s="143">
        <f ca="1">BE47*ИД!$H$105*BE97</f>
        <v>0</v>
      </c>
      <c r="BF49" s="143">
        <f ca="1">BF47*ИД!$H$105*BF97</f>
        <v>0</v>
      </c>
      <c r="BG49" s="143">
        <f ca="1">BG47*ИД!$H$105*BG97</f>
        <v>0</v>
      </c>
      <c r="BH49" s="143">
        <f ca="1">BH47*ИД!$H$105*BH97</f>
        <v>0</v>
      </c>
      <c r="BI49" s="143">
        <f ca="1">BI47*ИД!$H$105*BI97</f>
        <v>0</v>
      </c>
      <c r="BJ49" s="143">
        <f ca="1">BJ47*ИД!$H$105*BJ97</f>
        <v>0</v>
      </c>
      <c r="BK49" s="143">
        <f ca="1">BK47*ИД!$H$105*BK97</f>
        <v>0</v>
      </c>
      <c r="BL49" s="143">
        <f ca="1">BL47*ИД!$H$105*BL97</f>
        <v>0</v>
      </c>
      <c r="BM49" s="143">
        <f ca="1">BM47*ИД!$H$105*BM97</f>
        <v>0</v>
      </c>
      <c r="BN49" s="143">
        <f ca="1">BN47*ИД!$H$105*BN97</f>
        <v>0</v>
      </c>
      <c r="BO49" s="143">
        <f ca="1">BO47*ИД!$H$105*BO97</f>
        <v>0</v>
      </c>
      <c r="BP49" s="143">
        <f ca="1">BP47*ИД!$H$105*BP97</f>
        <v>0</v>
      </c>
      <c r="BQ49" s="143">
        <f ca="1">BQ47*ИД!$H$105*BQ97</f>
        <v>0</v>
      </c>
      <c r="BR49" s="143">
        <f ca="1">BR47*ИД!$H$105*BR97</f>
        <v>0</v>
      </c>
      <c r="BS49" s="143">
        <f ca="1">BS47*ИД!$H$105*BS97</f>
        <v>0</v>
      </c>
      <c r="BT49" s="143">
        <f ca="1">BT47*ИД!$H$105*BT97</f>
        <v>0</v>
      </c>
      <c r="BU49" s="143">
        <f ca="1">BU47*ИД!$H$105*BU97</f>
        <v>0</v>
      </c>
      <c r="BV49" s="143">
        <f ca="1">BV47*ИД!$H$105*BV97</f>
        <v>0</v>
      </c>
      <c r="BW49" s="143">
        <f ca="1">BW47*ИД!$H$105*BW97</f>
        <v>0</v>
      </c>
      <c r="BX49" s="143">
        <f ca="1">BX47*ИД!$H$105*BX97</f>
        <v>0</v>
      </c>
      <c r="BY49" s="143">
        <f ca="1">BY47*ИД!$H$105*BY97</f>
        <v>0</v>
      </c>
      <c r="BZ49" s="143">
        <f ca="1">BZ47*ИД!$H$105*BZ97</f>
        <v>0</v>
      </c>
      <c r="CA49" s="143">
        <f ca="1">CA47*ИД!$H$105*CA97</f>
        <v>0</v>
      </c>
      <c r="CB49" s="143">
        <f ca="1">CB47*ИД!$H$105*CB97</f>
        <v>0</v>
      </c>
      <c r="CC49" s="143">
        <f ca="1">CC47*ИД!$H$105*CC97</f>
        <v>0</v>
      </c>
      <c r="CD49" s="143">
        <f ca="1">CD47*ИД!$H$105*CD97</f>
        <v>0</v>
      </c>
      <c r="CE49" s="143">
        <f ca="1">CE47*ИД!$H$105*CE97</f>
        <v>0</v>
      </c>
      <c r="CF49" s="143">
        <f ca="1">CF47*ИД!$H$105*CF97</f>
        <v>0</v>
      </c>
    </row>
    <row r="50" spans="1:84">
      <c r="B50" s="25"/>
      <c r="C50" s="26"/>
      <c r="E50" s="25"/>
      <c r="F50" s="25"/>
      <c r="G50" s="25"/>
      <c r="H50" s="25"/>
      <c r="I50" s="25"/>
      <c r="J50" s="25"/>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c r="BQ50" s="46"/>
      <c r="BR50" s="46"/>
      <c r="BS50" s="46"/>
      <c r="BT50" s="46"/>
      <c r="BU50" s="46"/>
      <c r="BV50" s="46"/>
      <c r="BW50" s="46"/>
      <c r="BX50" s="46"/>
      <c r="BY50" s="46"/>
      <c r="BZ50" s="46"/>
      <c r="CA50" s="46"/>
      <c r="CB50" s="46"/>
      <c r="CC50" s="46"/>
      <c r="CD50" s="46"/>
      <c r="CE50" s="46"/>
      <c r="CF50" s="46"/>
    </row>
    <row r="51" spans="1:84" ht="28.5" customHeight="1">
      <c r="B51" s="133" t="s">
        <v>692</v>
      </c>
      <c r="C51" s="133" t="s">
        <v>666</v>
      </c>
      <c r="D51" s="133" t="s">
        <v>78</v>
      </c>
      <c r="E51" s="133">
        <f>$E$17</f>
        <v>2020</v>
      </c>
      <c r="F51" s="133">
        <f>E51+1</f>
        <v>2021</v>
      </c>
      <c r="G51" s="133">
        <f t="shared" ref="G51:BR51" si="21">F51+1</f>
        <v>2022</v>
      </c>
      <c r="H51" s="133">
        <f t="shared" si="21"/>
        <v>2023</v>
      </c>
      <c r="I51" s="133">
        <f t="shared" si="21"/>
        <v>2024</v>
      </c>
      <c r="J51" s="133">
        <f t="shared" si="21"/>
        <v>2025</v>
      </c>
      <c r="K51" s="133">
        <f t="shared" si="21"/>
        <v>2026</v>
      </c>
      <c r="L51" s="133">
        <f t="shared" si="21"/>
        <v>2027</v>
      </c>
      <c r="M51" s="133">
        <f t="shared" si="21"/>
        <v>2028</v>
      </c>
      <c r="N51" s="133">
        <f t="shared" si="21"/>
        <v>2029</v>
      </c>
      <c r="O51" s="133">
        <f t="shared" si="21"/>
        <v>2030</v>
      </c>
      <c r="P51" s="133">
        <f t="shared" si="21"/>
        <v>2031</v>
      </c>
      <c r="Q51" s="133">
        <f t="shared" si="21"/>
        <v>2032</v>
      </c>
      <c r="R51" s="133">
        <f t="shared" si="21"/>
        <v>2033</v>
      </c>
      <c r="S51" s="133">
        <f t="shared" si="21"/>
        <v>2034</v>
      </c>
      <c r="T51" s="133">
        <f t="shared" si="21"/>
        <v>2035</v>
      </c>
      <c r="U51" s="133">
        <f t="shared" si="21"/>
        <v>2036</v>
      </c>
      <c r="V51" s="133">
        <f t="shared" si="21"/>
        <v>2037</v>
      </c>
      <c r="W51" s="133">
        <f t="shared" si="21"/>
        <v>2038</v>
      </c>
      <c r="X51" s="133">
        <f t="shared" si="21"/>
        <v>2039</v>
      </c>
      <c r="Y51" s="133">
        <f t="shared" si="21"/>
        <v>2040</v>
      </c>
      <c r="Z51" s="133">
        <f t="shared" si="21"/>
        <v>2041</v>
      </c>
      <c r="AA51" s="133">
        <f t="shared" si="21"/>
        <v>2042</v>
      </c>
      <c r="AB51" s="133">
        <f t="shared" si="21"/>
        <v>2043</v>
      </c>
      <c r="AC51" s="133">
        <f t="shared" si="21"/>
        <v>2044</v>
      </c>
      <c r="AD51" s="133">
        <f t="shared" si="21"/>
        <v>2045</v>
      </c>
      <c r="AE51" s="133">
        <f t="shared" si="21"/>
        <v>2046</v>
      </c>
      <c r="AF51" s="133">
        <f t="shared" si="21"/>
        <v>2047</v>
      </c>
      <c r="AG51" s="133">
        <f t="shared" si="21"/>
        <v>2048</v>
      </c>
      <c r="AH51" s="133">
        <f t="shared" si="21"/>
        <v>2049</v>
      </c>
      <c r="AI51" s="133">
        <f t="shared" si="21"/>
        <v>2050</v>
      </c>
      <c r="AJ51" s="133">
        <f t="shared" si="21"/>
        <v>2051</v>
      </c>
      <c r="AK51" s="133">
        <f t="shared" si="21"/>
        <v>2052</v>
      </c>
      <c r="AL51" s="133">
        <f t="shared" si="21"/>
        <v>2053</v>
      </c>
      <c r="AM51" s="133">
        <f t="shared" si="21"/>
        <v>2054</v>
      </c>
      <c r="AN51" s="133">
        <f t="shared" si="21"/>
        <v>2055</v>
      </c>
      <c r="AO51" s="133">
        <f t="shared" si="21"/>
        <v>2056</v>
      </c>
      <c r="AP51" s="133">
        <f t="shared" si="21"/>
        <v>2057</v>
      </c>
      <c r="AQ51" s="133">
        <f t="shared" si="21"/>
        <v>2058</v>
      </c>
      <c r="AR51" s="133">
        <f t="shared" si="21"/>
        <v>2059</v>
      </c>
      <c r="AS51" s="133">
        <f t="shared" si="21"/>
        <v>2060</v>
      </c>
      <c r="AT51" s="133">
        <f t="shared" si="21"/>
        <v>2061</v>
      </c>
      <c r="AU51" s="133">
        <f t="shared" si="21"/>
        <v>2062</v>
      </c>
      <c r="AV51" s="133">
        <f t="shared" si="21"/>
        <v>2063</v>
      </c>
      <c r="AW51" s="133">
        <f t="shared" si="21"/>
        <v>2064</v>
      </c>
      <c r="AX51" s="133">
        <f t="shared" si="21"/>
        <v>2065</v>
      </c>
      <c r="AY51" s="133">
        <f t="shared" si="21"/>
        <v>2066</v>
      </c>
      <c r="AZ51" s="133">
        <f t="shared" si="21"/>
        <v>2067</v>
      </c>
      <c r="BA51" s="133">
        <f t="shared" si="21"/>
        <v>2068</v>
      </c>
      <c r="BB51" s="133">
        <f t="shared" si="21"/>
        <v>2069</v>
      </c>
      <c r="BC51" s="133">
        <f t="shared" si="21"/>
        <v>2070</v>
      </c>
      <c r="BD51" s="133">
        <f t="shared" si="21"/>
        <v>2071</v>
      </c>
      <c r="BE51" s="133">
        <f t="shared" si="21"/>
        <v>2072</v>
      </c>
      <c r="BF51" s="133">
        <f t="shared" si="21"/>
        <v>2073</v>
      </c>
      <c r="BG51" s="133">
        <f t="shared" si="21"/>
        <v>2074</v>
      </c>
      <c r="BH51" s="133">
        <f t="shared" si="21"/>
        <v>2075</v>
      </c>
      <c r="BI51" s="133">
        <f t="shared" si="21"/>
        <v>2076</v>
      </c>
      <c r="BJ51" s="133">
        <f t="shared" si="21"/>
        <v>2077</v>
      </c>
      <c r="BK51" s="133">
        <f t="shared" si="21"/>
        <v>2078</v>
      </c>
      <c r="BL51" s="133">
        <f t="shared" si="21"/>
        <v>2079</v>
      </c>
      <c r="BM51" s="133">
        <f t="shared" si="21"/>
        <v>2080</v>
      </c>
      <c r="BN51" s="133">
        <f t="shared" si="21"/>
        <v>2081</v>
      </c>
      <c r="BO51" s="133">
        <f t="shared" si="21"/>
        <v>2082</v>
      </c>
      <c r="BP51" s="133">
        <f t="shared" si="21"/>
        <v>2083</v>
      </c>
      <c r="BQ51" s="133">
        <f t="shared" si="21"/>
        <v>2084</v>
      </c>
      <c r="BR51" s="133">
        <f t="shared" si="21"/>
        <v>2085</v>
      </c>
      <c r="BS51" s="133">
        <f t="shared" ref="BS51:CF51" si="22">BR51+1</f>
        <v>2086</v>
      </c>
      <c r="BT51" s="133">
        <f t="shared" si="22"/>
        <v>2087</v>
      </c>
      <c r="BU51" s="133">
        <f t="shared" si="22"/>
        <v>2088</v>
      </c>
      <c r="BV51" s="133">
        <f t="shared" si="22"/>
        <v>2089</v>
      </c>
      <c r="BW51" s="133">
        <f t="shared" si="22"/>
        <v>2090</v>
      </c>
      <c r="BX51" s="133">
        <f t="shared" si="22"/>
        <v>2091</v>
      </c>
      <c r="BY51" s="133">
        <f t="shared" si="22"/>
        <v>2092</v>
      </c>
      <c r="BZ51" s="133">
        <f t="shared" si="22"/>
        <v>2093</v>
      </c>
      <c r="CA51" s="133">
        <f t="shared" si="22"/>
        <v>2094</v>
      </c>
      <c r="CB51" s="133">
        <f t="shared" si="22"/>
        <v>2095</v>
      </c>
      <c r="CC51" s="133">
        <f t="shared" si="22"/>
        <v>2096</v>
      </c>
      <c r="CD51" s="133">
        <f t="shared" si="22"/>
        <v>2097</v>
      </c>
      <c r="CE51" s="133">
        <f t="shared" si="22"/>
        <v>2098</v>
      </c>
      <c r="CF51" s="133">
        <f t="shared" si="22"/>
        <v>2099</v>
      </c>
    </row>
    <row r="52" spans="1:84" s="48" customFormat="1" ht="15" customHeight="1">
      <c r="B52" s="147" t="s">
        <v>410</v>
      </c>
      <c r="C52" s="141" t="s">
        <v>676</v>
      </c>
      <c r="D52" s="148"/>
      <c r="E52" s="149">
        <f>1/(1+ИД!$H$98)^(E51-ИД!$H$5+1/2)</f>
        <v>1.0677078252031311</v>
      </c>
      <c r="F52" s="149">
        <f>1/(1+ИД!$H$98)^(F51-ИД!$H$5+1/2)</f>
        <v>0.93658581158169396</v>
      </c>
      <c r="G52" s="149">
        <f>1/(1+ИД!$H$98)^(G51-ИД!$H$5+1/2)</f>
        <v>0.82156650138745069</v>
      </c>
      <c r="H52" s="149">
        <f>1/(1+ИД!$H$98)^(H51-ИД!$H$5+1/2)</f>
        <v>0.72067236963811454</v>
      </c>
      <c r="I52" s="149">
        <f>1/(1+ИД!$H$98)^(I51-ИД!$H$5+1/2)</f>
        <v>0.63216874529659162</v>
      </c>
      <c r="J52" s="149">
        <f>1/(1+ИД!$H$98)^(J51-ИД!$H$5+1/2)</f>
        <v>0.55453398710227331</v>
      </c>
      <c r="K52" s="149">
        <f>1/(1+ИД!$H$98)^(K51-ИД!$H$5+1/2)</f>
        <v>0.48643332201953804</v>
      </c>
      <c r="L52" s="149">
        <f>1/(1+ИД!$H$98)^(L51-ИД!$H$5+1/2)</f>
        <v>0.42669589650836653</v>
      </c>
      <c r="M52" s="149">
        <f>1/(1+ИД!$H$98)^(M51-ИД!$H$5+1/2)</f>
        <v>0.3742946460599707</v>
      </c>
      <c r="N52" s="149">
        <f>1/(1+ИД!$H$98)^(N51-ИД!$H$5+1/2)</f>
        <v>0.32832863689471109</v>
      </c>
      <c r="O52" s="149">
        <f>1/(1+ИД!$H$98)^(O51-ИД!$H$5+1/2)</f>
        <v>0.28800757622343076</v>
      </c>
      <c r="P52" s="149">
        <f>1/(1+ИД!$H$98)^(P51-ИД!$H$5+1/2)</f>
        <v>0.25263822475739534</v>
      </c>
      <c r="Q52" s="149">
        <f>1/(1+ИД!$H$98)^(Q51-ИД!$H$5+1/2)</f>
        <v>0.22161247785736432</v>
      </c>
      <c r="R52" s="149">
        <f>1/(1+ИД!$H$98)^(R51-ИД!$H$5+1/2)</f>
        <v>0.19439691040119675</v>
      </c>
      <c r="S52" s="149">
        <f>1/(1+ИД!$H$98)^(S51-ИД!$H$5+1/2)</f>
        <v>0.17052360561508487</v>
      </c>
      <c r="T52" s="149">
        <f>1/(1+ИД!$H$98)^(T51-ИД!$H$5+1/2)</f>
        <v>0.1495821101886709</v>
      </c>
      <c r="U52" s="149">
        <f>1/(1+ИД!$H$98)^(U51-ИД!$H$5+1/2)</f>
        <v>0.13121237735848321</v>
      </c>
      <c r="V52" s="149">
        <f>1/(1+ИД!$H$98)^(V51-ИД!$H$5+1/2)</f>
        <v>0.11509857663024847</v>
      </c>
      <c r="W52" s="149">
        <f>1/(1+ИД!$H$98)^(W51-ИД!$H$5+1/2)</f>
        <v>0.10096366371074424</v>
      </c>
      <c r="X52" s="149">
        <f>1/(1+ИД!$H$98)^(X51-ИД!$H$5+1/2)</f>
        <v>8.8564617290126518E-2</v>
      </c>
      <c r="Y52" s="149">
        <f>1/(1+ИД!$H$98)^(Y51-ИД!$H$5+1/2)</f>
        <v>7.7688260780812715E-2</v>
      </c>
      <c r="Z52" s="149">
        <f>1/(1+ИД!$H$98)^(Z51-ИД!$H$5+1/2)</f>
        <v>6.8147597176151514E-2</v>
      </c>
      <c r="AA52" s="149">
        <f>1/(1+ИД!$H$98)^(AA51-ИД!$H$5+1/2)</f>
        <v>5.9778594014167991E-2</v>
      </c>
      <c r="AB52" s="149">
        <f>1/(1+ИД!$H$98)^(AB51-ИД!$H$5+1/2)</f>
        <v>5.2437363170322784E-2</v>
      </c>
      <c r="AC52" s="149">
        <f>1/(1+ИД!$H$98)^(AC51-ИД!$H$5+1/2)</f>
        <v>4.5997686991511209E-2</v>
      </c>
      <c r="AD52" s="149">
        <f>1/(1+ИД!$H$98)^(AD51-ИД!$H$5+1/2)</f>
        <v>4.0348848238167735E-2</v>
      </c>
      <c r="AE52" s="149">
        <f>1/(1+ИД!$H$98)^(AE51-ИД!$H$5+1/2)</f>
        <v>3.5393726524708534E-2</v>
      </c>
      <c r="AF52" s="149">
        <f>1/(1+ИД!$H$98)^(AF51-ИД!$H$5+1/2)</f>
        <v>3.1047128530446073E-2</v>
      </c>
      <c r="AG52" s="149">
        <f>1/(1+ИД!$H$98)^(AG51-ИД!$H$5+1/2)</f>
        <v>2.7234323272321111E-2</v>
      </c>
      <c r="AH52" s="149">
        <f>1/(1+ИД!$H$98)^(AH51-ИД!$H$5+1/2)</f>
        <v>2.3889757256422034E-2</v>
      </c>
      <c r="AI52" s="149">
        <f>1/(1+ИД!$H$98)^(AI51-ИД!$H$5+1/2)</f>
        <v>2.095592741791406E-2</v>
      </c>
      <c r="AJ52" s="149">
        <f>1/(1+ИД!$H$98)^(AJ51-ИД!$H$5+1/2)</f>
        <v>1.8382392471854435E-2</v>
      </c>
      <c r="AK52" s="149">
        <f>1/(1+ИД!$H$98)^(AK51-ИД!$H$5+1/2)</f>
        <v>1.6124905677065298E-2</v>
      </c>
      <c r="AL52" s="149">
        <f>1/(1+ИД!$H$98)^(AL51-ИД!$H$5+1/2)</f>
        <v>1.4144654102688847E-2</v>
      </c>
      <c r="AM52" s="149">
        <f>1/(1+ИД!$H$98)^(AM51-ИД!$H$5+1/2)</f>
        <v>1.2407591318148113E-2</v>
      </c>
      <c r="AN52" s="149">
        <f>1/(1+ИД!$H$98)^(AN51-ИД!$H$5+1/2)</f>
        <v>1.0883852033463259E-2</v>
      </c>
      <c r="AO52" s="149">
        <f>1/(1+ИД!$H$98)^(AO51-ИД!$H$5+1/2)</f>
        <v>9.5472386258449605E-3</v>
      </c>
      <c r="AP52" s="149">
        <f>1/(1+ИД!$H$98)^(AP51-ИД!$H$5+1/2)</f>
        <v>8.3747707244254052E-3</v>
      </c>
      <c r="AQ52" s="149">
        <f>1/(1+ИД!$H$98)^(AQ51-ИД!$H$5+1/2)</f>
        <v>7.3462901091450872E-3</v>
      </c>
      <c r="AR52" s="149">
        <f>1/(1+ИД!$H$98)^(AR51-ИД!$H$5+1/2)</f>
        <v>6.4441141308290246E-3</v>
      </c>
      <c r="AS52" s="149">
        <f>1/(1+ИД!$H$98)^(AS51-ИД!$H$5+1/2)</f>
        <v>5.6527316937096724E-3</v>
      </c>
      <c r="AT52" s="149">
        <f>1/(1+ИД!$H$98)^(AT51-ИД!$H$5+1/2)</f>
        <v>4.9585365734295343E-3</v>
      </c>
      <c r="AU52" s="149">
        <f>1/(1+ИД!$H$98)^(AU51-ИД!$H$5+1/2)</f>
        <v>4.3495934854645051E-3</v>
      </c>
      <c r="AV52" s="149">
        <f>1/(1+ИД!$H$98)^(AV51-ИД!$H$5+1/2)</f>
        <v>3.8154328819864089E-3</v>
      </c>
      <c r="AW52" s="149">
        <f>1/(1+ИД!$H$98)^(AW51-ИД!$H$5+1/2)</f>
        <v>3.3468709491108828E-3</v>
      </c>
      <c r="AX52" s="149">
        <f>1/(1+ИД!$H$98)^(AX51-ИД!$H$5+1/2)</f>
        <v>2.9358517097463886E-3</v>
      </c>
      <c r="AY52" s="149">
        <f>1/(1+ИД!$H$98)^(AY51-ИД!$H$5+1/2)</f>
        <v>2.575308517321392E-3</v>
      </c>
      <c r="AZ52" s="149">
        <f>1/(1+ИД!$H$98)^(AZ51-ИД!$H$5+1/2)</f>
        <v>2.2590425590538533E-3</v>
      </c>
      <c r="BA52" s="149">
        <f>1/(1+ИД!$H$98)^(BA51-ИД!$H$5+1/2)</f>
        <v>1.9816162798718014E-3</v>
      </c>
      <c r="BB52" s="149">
        <f>1/(1+ИД!$H$98)^(BB51-ИД!$H$5+1/2)</f>
        <v>1.7382598946243861E-3</v>
      </c>
      <c r="BC52" s="149">
        <f>1/(1+ИД!$H$98)^(BC51-ИД!$H$5+1/2)</f>
        <v>1.5247893812494618E-3</v>
      </c>
      <c r="BD52" s="149">
        <f>1/(1+ИД!$H$98)^(BD51-ИД!$H$5+1/2)</f>
        <v>1.3375345449556687E-3</v>
      </c>
      <c r="BE52" s="149">
        <f>1/(1+ИД!$H$98)^(BE51-ИД!$H$5+1/2)</f>
        <v>1.1732759166277788E-3</v>
      </c>
      <c r="BF52" s="149">
        <f>1/(1+ИД!$H$98)^(BF51-ИД!$H$5+1/2)</f>
        <v>1.0291894005506833E-3</v>
      </c>
      <c r="BG52" s="149">
        <f>1/(1+ИД!$H$98)^(BG51-ИД!$H$5+1/2)</f>
        <v>9.0279771978130053E-4</v>
      </c>
      <c r="BH52" s="149">
        <f>1/(1+ИД!$H$98)^(BH51-ИД!$H$5+1/2)</f>
        <v>7.9192782436956208E-4</v>
      </c>
      <c r="BI52" s="149">
        <f>1/(1+ИД!$H$98)^(BI51-ИД!$H$5+1/2)</f>
        <v>6.9467353014873885E-4</v>
      </c>
      <c r="BJ52" s="149">
        <f>1/(1+ИД!$H$98)^(BJ51-ИД!$H$5+1/2)</f>
        <v>6.0936274574450728E-4</v>
      </c>
      <c r="BK52" s="149">
        <f>1/(1+ИД!$H$98)^(BK51-ИД!$H$5+1/2)</f>
        <v>5.3452872433728724E-4</v>
      </c>
      <c r="BL52" s="149">
        <f>1/(1+ИД!$H$98)^(BL51-ИД!$H$5+1/2)</f>
        <v>4.6888484590990119E-4</v>
      </c>
      <c r="BM52" s="149">
        <f>1/(1+ИД!$H$98)^(BM51-ИД!$H$5+1/2)</f>
        <v>4.1130249641219379E-4</v>
      </c>
      <c r="BN52" s="149">
        <f>1/(1+ИД!$H$98)^(BN51-ИД!$H$5+1/2)</f>
        <v>3.6079166351946833E-4</v>
      </c>
      <c r="BO52" s="149">
        <f>1/(1+ИД!$H$98)^(BO51-ИД!$H$5+1/2)</f>
        <v>3.1648391536795472E-4</v>
      </c>
      <c r="BP52" s="149">
        <f>1/(1+ИД!$H$98)^(BP51-ИД!$H$5+1/2)</f>
        <v>2.7761746962101278E-4</v>
      </c>
      <c r="BQ52" s="149">
        <f>1/(1+ИД!$H$98)^(BQ51-ИД!$H$5+1/2)</f>
        <v>2.4352409615878293E-4</v>
      </c>
      <c r="BR52" s="149">
        <f>1/(1+ИД!$H$98)^(BR51-ИД!$H$5+1/2)</f>
        <v>2.1361762820945894E-4</v>
      </c>
      <c r="BS52" s="149">
        <f>1/(1+ИД!$H$98)^(BS51-ИД!$H$5+1/2)</f>
        <v>1.8738388439426212E-4</v>
      </c>
      <c r="BT52" s="149">
        <f>1/(1+ИД!$H$98)^(BT51-ИД!$H$5+1/2)</f>
        <v>1.6437182841601931E-4</v>
      </c>
      <c r="BU52" s="149">
        <f>1/(1+ИД!$H$98)^(BU51-ИД!$H$5+1/2)</f>
        <v>1.4418581440001709E-4</v>
      </c>
      <c r="BV52" s="149">
        <f>1/(1+ИД!$H$98)^(BV51-ИД!$H$5+1/2)</f>
        <v>1.2647878456141843E-4</v>
      </c>
      <c r="BW52" s="149">
        <f>1/(1+ИД!$H$98)^(BW51-ИД!$H$5+1/2)</f>
        <v>1.109463022468582E-4</v>
      </c>
      <c r="BX52" s="149">
        <f>1/(1+ИД!$H$98)^(BX51-ИД!$H$5+1/2)</f>
        <v>9.7321317760402028E-5</v>
      </c>
      <c r="BY52" s="149">
        <f>1/(1+ИД!$H$98)^(BY51-ИД!$H$5+1/2)</f>
        <v>8.5369576982808742E-5</v>
      </c>
      <c r="BZ52" s="149">
        <f>1/(1+ИД!$H$98)^(BZ51-ИД!$H$5+1/2)</f>
        <v>7.4885593844569017E-5</v>
      </c>
      <c r="CA52" s="149">
        <f>1/(1+ИД!$H$98)^(CA51-ИД!$H$5+1/2)</f>
        <v>6.5689117407516652E-5</v>
      </c>
      <c r="CB52" s="149">
        <f>1/(1+ИД!$H$98)^(CB51-ИД!$H$5+1/2)</f>
        <v>5.7622032813611147E-5</v>
      </c>
      <c r="CC52" s="149">
        <f>1/(1+ИД!$H$98)^(CC51-ИД!$H$5+1/2)</f>
        <v>5.0545642818957126E-5</v>
      </c>
      <c r="CD52" s="149">
        <f>1/(1+ИД!$H$98)^(CD51-ИД!$H$5+1/2)</f>
        <v>4.4338283174523762E-5</v>
      </c>
      <c r="CE52" s="149">
        <f>1/(1+ИД!$H$98)^(CE51-ИД!$H$5+1/2)</f>
        <v>3.8893230854845448E-5</v>
      </c>
      <c r="CF52" s="149">
        <f>1/(1+ИД!$H$98)^(CF51-ИД!$H$5+1/2)</f>
        <v>3.4116869170917033E-5</v>
      </c>
    </row>
    <row r="53" spans="1:84">
      <c r="B53" s="52"/>
    </row>
    <row r="54" spans="1:84" ht="15" customHeight="1">
      <c r="A54" s="48"/>
      <c r="B54" s="125" t="s">
        <v>693</v>
      </c>
      <c r="C54" s="126" t="s">
        <v>430</v>
      </c>
      <c r="D54" s="136">
        <f ca="1">SUM(E54:CF54)</f>
        <v>203634.61469507372</v>
      </c>
      <c r="E54" s="143">
        <f t="shared" ref="E54:BP54" ca="1" si="23">(E27-E49-E34)*E97</f>
        <v>0</v>
      </c>
      <c r="F54" s="143">
        <f t="shared" ca="1" si="23"/>
        <v>-739.87911349329511</v>
      </c>
      <c r="G54" s="143">
        <f t="shared" ca="1" si="23"/>
        <v>-20872.02429824898</v>
      </c>
      <c r="H54" s="143">
        <f t="shared" ca="1" si="23"/>
        <v>21264.1787617134</v>
      </c>
      <c r="I54" s="143">
        <f t="shared" ca="1" si="23"/>
        <v>21264.1787617134</v>
      </c>
      <c r="J54" s="143">
        <f t="shared" ca="1" si="23"/>
        <v>47007.576986215514</v>
      </c>
      <c r="K54" s="143">
        <f t="shared" ca="1" si="23"/>
        <v>42808.183597173665</v>
      </c>
      <c r="L54" s="143">
        <f t="shared" ca="1" si="23"/>
        <v>23225.599999999999</v>
      </c>
      <c r="M54" s="143">
        <f t="shared" ca="1" si="23"/>
        <v>23225.599999999999</v>
      </c>
      <c r="N54" s="143">
        <f t="shared" ca="1" si="23"/>
        <v>23225.599999999999</v>
      </c>
      <c r="O54" s="143">
        <f t="shared" ca="1" si="23"/>
        <v>23225.600000000002</v>
      </c>
      <c r="P54" s="143">
        <f t="shared" ca="1" si="23"/>
        <v>0</v>
      </c>
      <c r="Q54" s="143">
        <f t="shared" ca="1" si="23"/>
        <v>0</v>
      </c>
      <c r="R54" s="143">
        <f t="shared" ca="1" si="23"/>
        <v>0</v>
      </c>
      <c r="S54" s="143">
        <f t="shared" ca="1" si="23"/>
        <v>0</v>
      </c>
      <c r="T54" s="143">
        <f t="shared" ca="1" si="23"/>
        <v>0</v>
      </c>
      <c r="U54" s="143">
        <f t="shared" ca="1" si="23"/>
        <v>0</v>
      </c>
      <c r="V54" s="143">
        <f t="shared" ca="1" si="23"/>
        <v>0</v>
      </c>
      <c r="W54" s="143">
        <f t="shared" ca="1" si="23"/>
        <v>0</v>
      </c>
      <c r="X54" s="143">
        <f t="shared" ca="1" si="23"/>
        <v>0</v>
      </c>
      <c r="Y54" s="143">
        <f t="shared" ca="1" si="23"/>
        <v>0</v>
      </c>
      <c r="Z54" s="143">
        <f t="shared" ca="1" si="23"/>
        <v>0</v>
      </c>
      <c r="AA54" s="143">
        <f t="shared" ca="1" si="23"/>
        <v>0</v>
      </c>
      <c r="AB54" s="143">
        <f t="shared" ca="1" si="23"/>
        <v>0</v>
      </c>
      <c r="AC54" s="143">
        <f t="shared" ca="1" si="23"/>
        <v>0</v>
      </c>
      <c r="AD54" s="143">
        <f t="shared" ca="1" si="23"/>
        <v>0</v>
      </c>
      <c r="AE54" s="143">
        <f t="shared" ca="1" si="23"/>
        <v>0</v>
      </c>
      <c r="AF54" s="143">
        <f t="shared" ca="1" si="23"/>
        <v>0</v>
      </c>
      <c r="AG54" s="143">
        <f t="shared" ca="1" si="23"/>
        <v>0</v>
      </c>
      <c r="AH54" s="143">
        <f t="shared" ca="1" si="23"/>
        <v>0</v>
      </c>
      <c r="AI54" s="143">
        <f t="shared" ca="1" si="23"/>
        <v>0</v>
      </c>
      <c r="AJ54" s="143">
        <f t="shared" ca="1" si="23"/>
        <v>0</v>
      </c>
      <c r="AK54" s="143">
        <f t="shared" ca="1" si="23"/>
        <v>0</v>
      </c>
      <c r="AL54" s="143">
        <f t="shared" ca="1" si="23"/>
        <v>0</v>
      </c>
      <c r="AM54" s="143">
        <f t="shared" ca="1" si="23"/>
        <v>0</v>
      </c>
      <c r="AN54" s="143">
        <f t="shared" ca="1" si="23"/>
        <v>0</v>
      </c>
      <c r="AO54" s="143">
        <f t="shared" ca="1" si="23"/>
        <v>0</v>
      </c>
      <c r="AP54" s="143">
        <f t="shared" ca="1" si="23"/>
        <v>0</v>
      </c>
      <c r="AQ54" s="143">
        <f t="shared" ca="1" si="23"/>
        <v>0</v>
      </c>
      <c r="AR54" s="143">
        <f t="shared" ca="1" si="23"/>
        <v>0</v>
      </c>
      <c r="AS54" s="143">
        <f t="shared" ca="1" si="23"/>
        <v>0</v>
      </c>
      <c r="AT54" s="143">
        <f t="shared" ca="1" si="23"/>
        <v>0</v>
      </c>
      <c r="AU54" s="143">
        <f t="shared" ca="1" si="23"/>
        <v>0</v>
      </c>
      <c r="AV54" s="143">
        <f t="shared" ca="1" si="23"/>
        <v>0</v>
      </c>
      <c r="AW54" s="143">
        <f t="shared" ca="1" si="23"/>
        <v>0</v>
      </c>
      <c r="AX54" s="143">
        <f t="shared" ca="1" si="23"/>
        <v>0</v>
      </c>
      <c r="AY54" s="143">
        <f t="shared" ca="1" si="23"/>
        <v>0</v>
      </c>
      <c r="AZ54" s="143">
        <f t="shared" ca="1" si="23"/>
        <v>0</v>
      </c>
      <c r="BA54" s="143">
        <f t="shared" ca="1" si="23"/>
        <v>0</v>
      </c>
      <c r="BB54" s="143">
        <f t="shared" ca="1" si="23"/>
        <v>0</v>
      </c>
      <c r="BC54" s="143">
        <f t="shared" ca="1" si="23"/>
        <v>0</v>
      </c>
      <c r="BD54" s="143">
        <f t="shared" ca="1" si="23"/>
        <v>0</v>
      </c>
      <c r="BE54" s="143">
        <f t="shared" ca="1" si="23"/>
        <v>0</v>
      </c>
      <c r="BF54" s="143">
        <f t="shared" ca="1" si="23"/>
        <v>0</v>
      </c>
      <c r="BG54" s="143">
        <f t="shared" ca="1" si="23"/>
        <v>0</v>
      </c>
      <c r="BH54" s="143">
        <f t="shared" ca="1" si="23"/>
        <v>0</v>
      </c>
      <c r="BI54" s="143">
        <f t="shared" ca="1" si="23"/>
        <v>0</v>
      </c>
      <c r="BJ54" s="143">
        <f t="shared" ca="1" si="23"/>
        <v>0</v>
      </c>
      <c r="BK54" s="143">
        <f t="shared" ca="1" si="23"/>
        <v>0</v>
      </c>
      <c r="BL54" s="143">
        <f t="shared" ca="1" si="23"/>
        <v>0</v>
      </c>
      <c r="BM54" s="143">
        <f t="shared" ca="1" si="23"/>
        <v>0</v>
      </c>
      <c r="BN54" s="143">
        <f t="shared" ca="1" si="23"/>
        <v>0</v>
      </c>
      <c r="BO54" s="143">
        <f t="shared" ca="1" si="23"/>
        <v>0</v>
      </c>
      <c r="BP54" s="143">
        <f t="shared" ca="1" si="23"/>
        <v>0</v>
      </c>
      <c r="BQ54" s="143">
        <f t="shared" ref="BQ54:CF54" ca="1" si="24">(BQ27-BQ49-BQ34)*BQ97</f>
        <v>0</v>
      </c>
      <c r="BR54" s="143">
        <f t="shared" ca="1" si="24"/>
        <v>0</v>
      </c>
      <c r="BS54" s="143">
        <f t="shared" ca="1" si="24"/>
        <v>0</v>
      </c>
      <c r="BT54" s="143">
        <f t="shared" ca="1" si="24"/>
        <v>0</v>
      </c>
      <c r="BU54" s="143">
        <f t="shared" ca="1" si="24"/>
        <v>0</v>
      </c>
      <c r="BV54" s="143">
        <f t="shared" ca="1" si="24"/>
        <v>0</v>
      </c>
      <c r="BW54" s="143">
        <f t="shared" ca="1" si="24"/>
        <v>0</v>
      </c>
      <c r="BX54" s="143">
        <f t="shared" ca="1" si="24"/>
        <v>0</v>
      </c>
      <c r="BY54" s="143">
        <f t="shared" ca="1" si="24"/>
        <v>0</v>
      </c>
      <c r="BZ54" s="143">
        <f t="shared" ca="1" si="24"/>
        <v>0</v>
      </c>
      <c r="CA54" s="143">
        <f t="shared" ca="1" si="24"/>
        <v>0</v>
      </c>
      <c r="CB54" s="143">
        <f t="shared" ca="1" si="24"/>
        <v>0</v>
      </c>
      <c r="CC54" s="143">
        <f t="shared" ca="1" si="24"/>
        <v>0</v>
      </c>
      <c r="CD54" s="143">
        <f t="shared" ca="1" si="24"/>
        <v>0</v>
      </c>
      <c r="CE54" s="143">
        <f t="shared" ca="1" si="24"/>
        <v>0</v>
      </c>
      <c r="CF54" s="143">
        <f t="shared" ca="1" si="24"/>
        <v>0</v>
      </c>
    </row>
    <row r="55" spans="1:84" ht="15" customHeight="1">
      <c r="A55" s="48"/>
      <c r="B55" s="125" t="s">
        <v>439</v>
      </c>
      <c r="C55" s="126" t="s">
        <v>430</v>
      </c>
      <c r="D55" s="136">
        <f ca="1">SUM(E55:CF55)</f>
        <v>71482.493808567029</v>
      </c>
      <c r="E55" s="143">
        <f t="shared" ref="E55:BP55" ca="1" si="25">(E27-IF($A$19="прямой",E19,0)-E33-E49)*E97</f>
        <v>0</v>
      </c>
      <c r="F55" s="143">
        <f t="shared" ca="1" si="25"/>
        <v>0</v>
      </c>
      <c r="G55" s="143">
        <f t="shared" ca="1" si="25"/>
        <v>20427.97570175102</v>
      </c>
      <c r="H55" s="143">
        <f t="shared" ca="1" si="25"/>
        <v>21264.1787617134</v>
      </c>
      <c r="I55" s="143">
        <f t="shared" ca="1" si="25"/>
        <v>21264.1787617134</v>
      </c>
      <c r="J55" s="143">
        <f t="shared" ca="1" si="25"/>
        <v>17975.57698621551</v>
      </c>
      <c r="K55" s="143">
        <f t="shared" ca="1" si="25"/>
        <v>13776.183597173667</v>
      </c>
      <c r="L55" s="143">
        <f t="shared" ca="1" si="25"/>
        <v>-5806.4000000000005</v>
      </c>
      <c r="M55" s="143">
        <f t="shared" ca="1" si="25"/>
        <v>-5806.4000000000005</v>
      </c>
      <c r="N55" s="143">
        <f t="shared" ca="1" si="25"/>
        <v>-5806.4000000000005</v>
      </c>
      <c r="O55" s="143">
        <f t="shared" ca="1" si="25"/>
        <v>-5806.3999999999978</v>
      </c>
      <c r="P55" s="143">
        <f t="shared" ca="1" si="25"/>
        <v>0</v>
      </c>
      <c r="Q55" s="143">
        <f t="shared" ca="1" si="25"/>
        <v>0</v>
      </c>
      <c r="R55" s="143">
        <f t="shared" ca="1" si="25"/>
        <v>0</v>
      </c>
      <c r="S55" s="143">
        <f t="shared" ca="1" si="25"/>
        <v>0</v>
      </c>
      <c r="T55" s="143">
        <f t="shared" ca="1" si="25"/>
        <v>0</v>
      </c>
      <c r="U55" s="143">
        <f t="shared" ca="1" si="25"/>
        <v>0</v>
      </c>
      <c r="V55" s="143">
        <f t="shared" ca="1" si="25"/>
        <v>0</v>
      </c>
      <c r="W55" s="143">
        <f t="shared" ca="1" si="25"/>
        <v>0</v>
      </c>
      <c r="X55" s="143">
        <f t="shared" ca="1" si="25"/>
        <v>0</v>
      </c>
      <c r="Y55" s="143">
        <f t="shared" ca="1" si="25"/>
        <v>0</v>
      </c>
      <c r="Z55" s="143">
        <f t="shared" ca="1" si="25"/>
        <v>0</v>
      </c>
      <c r="AA55" s="143">
        <f t="shared" ca="1" si="25"/>
        <v>0</v>
      </c>
      <c r="AB55" s="143">
        <f t="shared" ca="1" si="25"/>
        <v>0</v>
      </c>
      <c r="AC55" s="143">
        <f t="shared" ca="1" si="25"/>
        <v>0</v>
      </c>
      <c r="AD55" s="143">
        <f t="shared" ca="1" si="25"/>
        <v>0</v>
      </c>
      <c r="AE55" s="143">
        <f t="shared" ca="1" si="25"/>
        <v>0</v>
      </c>
      <c r="AF55" s="143">
        <f t="shared" ca="1" si="25"/>
        <v>0</v>
      </c>
      <c r="AG55" s="143">
        <f t="shared" ca="1" si="25"/>
        <v>0</v>
      </c>
      <c r="AH55" s="143">
        <f t="shared" ca="1" si="25"/>
        <v>0</v>
      </c>
      <c r="AI55" s="143">
        <f t="shared" ca="1" si="25"/>
        <v>0</v>
      </c>
      <c r="AJ55" s="143">
        <f t="shared" ca="1" si="25"/>
        <v>0</v>
      </c>
      <c r="AK55" s="143">
        <f t="shared" ca="1" si="25"/>
        <v>0</v>
      </c>
      <c r="AL55" s="143">
        <f t="shared" ca="1" si="25"/>
        <v>0</v>
      </c>
      <c r="AM55" s="143">
        <f t="shared" ca="1" si="25"/>
        <v>0</v>
      </c>
      <c r="AN55" s="143">
        <f t="shared" ca="1" si="25"/>
        <v>0</v>
      </c>
      <c r="AO55" s="143">
        <f t="shared" ca="1" si="25"/>
        <v>0</v>
      </c>
      <c r="AP55" s="143">
        <f t="shared" ca="1" si="25"/>
        <v>0</v>
      </c>
      <c r="AQ55" s="143">
        <f t="shared" ca="1" si="25"/>
        <v>0</v>
      </c>
      <c r="AR55" s="143">
        <f t="shared" ca="1" si="25"/>
        <v>0</v>
      </c>
      <c r="AS55" s="143">
        <f t="shared" ca="1" si="25"/>
        <v>0</v>
      </c>
      <c r="AT55" s="143">
        <f t="shared" ca="1" si="25"/>
        <v>0</v>
      </c>
      <c r="AU55" s="143">
        <f t="shared" ca="1" si="25"/>
        <v>0</v>
      </c>
      <c r="AV55" s="143">
        <f t="shared" ca="1" si="25"/>
        <v>0</v>
      </c>
      <c r="AW55" s="143">
        <f t="shared" ca="1" si="25"/>
        <v>0</v>
      </c>
      <c r="AX55" s="143">
        <f t="shared" ca="1" si="25"/>
        <v>0</v>
      </c>
      <c r="AY55" s="143">
        <f t="shared" ca="1" si="25"/>
        <v>0</v>
      </c>
      <c r="AZ55" s="143">
        <f t="shared" ca="1" si="25"/>
        <v>0</v>
      </c>
      <c r="BA55" s="143">
        <f t="shared" ca="1" si="25"/>
        <v>0</v>
      </c>
      <c r="BB55" s="143">
        <f t="shared" ca="1" si="25"/>
        <v>0</v>
      </c>
      <c r="BC55" s="143">
        <f t="shared" ca="1" si="25"/>
        <v>0</v>
      </c>
      <c r="BD55" s="143">
        <f t="shared" ca="1" si="25"/>
        <v>0</v>
      </c>
      <c r="BE55" s="143">
        <f t="shared" ca="1" si="25"/>
        <v>0</v>
      </c>
      <c r="BF55" s="143">
        <f t="shared" ca="1" si="25"/>
        <v>0</v>
      </c>
      <c r="BG55" s="143">
        <f t="shared" ca="1" si="25"/>
        <v>0</v>
      </c>
      <c r="BH55" s="143">
        <f t="shared" ca="1" si="25"/>
        <v>0</v>
      </c>
      <c r="BI55" s="143">
        <f t="shared" ca="1" si="25"/>
        <v>0</v>
      </c>
      <c r="BJ55" s="143">
        <f t="shared" ca="1" si="25"/>
        <v>0</v>
      </c>
      <c r="BK55" s="143">
        <f t="shared" ca="1" si="25"/>
        <v>0</v>
      </c>
      <c r="BL55" s="143">
        <f t="shared" ca="1" si="25"/>
        <v>0</v>
      </c>
      <c r="BM55" s="143">
        <f t="shared" ca="1" si="25"/>
        <v>0</v>
      </c>
      <c r="BN55" s="143">
        <f t="shared" ca="1" si="25"/>
        <v>0</v>
      </c>
      <c r="BO55" s="143">
        <f t="shared" ca="1" si="25"/>
        <v>0</v>
      </c>
      <c r="BP55" s="143">
        <f t="shared" ca="1" si="25"/>
        <v>0</v>
      </c>
      <c r="BQ55" s="143">
        <f t="shared" ref="BQ55:CF55" ca="1" si="26">(BQ27-IF($A$19="прямой",BQ19,0)-BQ33-BQ49)*BQ97</f>
        <v>0</v>
      </c>
      <c r="BR55" s="143">
        <f t="shared" ca="1" si="26"/>
        <v>0</v>
      </c>
      <c r="BS55" s="143">
        <f t="shared" ca="1" si="26"/>
        <v>0</v>
      </c>
      <c r="BT55" s="143">
        <f t="shared" ca="1" si="26"/>
        <v>0</v>
      </c>
      <c r="BU55" s="143">
        <f t="shared" ca="1" si="26"/>
        <v>0</v>
      </c>
      <c r="BV55" s="143">
        <f t="shared" ca="1" si="26"/>
        <v>0</v>
      </c>
      <c r="BW55" s="143">
        <f t="shared" ca="1" si="26"/>
        <v>0</v>
      </c>
      <c r="BX55" s="143">
        <f t="shared" ca="1" si="26"/>
        <v>0</v>
      </c>
      <c r="BY55" s="143">
        <f t="shared" ca="1" si="26"/>
        <v>0</v>
      </c>
      <c r="BZ55" s="143">
        <f t="shared" ca="1" si="26"/>
        <v>0</v>
      </c>
      <c r="CA55" s="143">
        <f t="shared" ca="1" si="26"/>
        <v>0</v>
      </c>
      <c r="CB55" s="143">
        <f t="shared" ca="1" si="26"/>
        <v>0</v>
      </c>
      <c r="CC55" s="143">
        <f t="shared" ca="1" si="26"/>
        <v>0</v>
      </c>
      <c r="CD55" s="143">
        <f t="shared" ca="1" si="26"/>
        <v>0</v>
      </c>
      <c r="CE55" s="143">
        <f t="shared" ca="1" si="26"/>
        <v>0</v>
      </c>
      <c r="CF55" s="143">
        <f t="shared" ca="1" si="26"/>
        <v>0</v>
      </c>
    </row>
    <row r="56" spans="1:84" ht="15" customHeight="1">
      <c r="A56" s="48"/>
      <c r="B56" s="125" t="s">
        <v>440</v>
      </c>
      <c r="C56" s="126" t="s">
        <v>430</v>
      </c>
      <c r="D56" s="136">
        <f ca="1">D55</f>
        <v>71482.493808567029</v>
      </c>
      <c r="E56" s="143">
        <f ca="1">E55</f>
        <v>0</v>
      </c>
      <c r="F56" s="143">
        <f t="shared" ref="F56:BQ56" ca="1" si="27">(E56+F55)*F97</f>
        <v>0</v>
      </c>
      <c r="G56" s="143">
        <f t="shared" ca="1" si="27"/>
        <v>20427.97570175102</v>
      </c>
      <c r="H56" s="143">
        <f t="shared" ca="1" si="27"/>
        <v>41692.154463464423</v>
      </c>
      <c r="I56" s="143">
        <f t="shared" ca="1" si="27"/>
        <v>62956.333225177819</v>
      </c>
      <c r="J56" s="143">
        <f t="shared" ca="1" si="27"/>
        <v>80931.910211393333</v>
      </c>
      <c r="K56" s="143">
        <f t="shared" ca="1" si="27"/>
        <v>94708.093808567006</v>
      </c>
      <c r="L56" s="143">
        <f t="shared" ca="1" si="27"/>
        <v>88901.693808567012</v>
      </c>
      <c r="M56" s="143">
        <f t="shared" ca="1" si="27"/>
        <v>83095.293808567018</v>
      </c>
      <c r="N56" s="143">
        <f t="shared" ca="1" si="27"/>
        <v>77288.893808567023</v>
      </c>
      <c r="O56" s="143">
        <f t="shared" ca="1" si="27"/>
        <v>71482.493808567029</v>
      </c>
      <c r="P56" s="143">
        <f t="shared" ca="1" si="27"/>
        <v>71482.493808567029</v>
      </c>
      <c r="Q56" s="143">
        <f t="shared" ca="1" si="27"/>
        <v>0</v>
      </c>
      <c r="R56" s="143">
        <f t="shared" ca="1" si="27"/>
        <v>0</v>
      </c>
      <c r="S56" s="143">
        <f t="shared" ca="1" si="27"/>
        <v>0</v>
      </c>
      <c r="T56" s="143">
        <f t="shared" ca="1" si="27"/>
        <v>0</v>
      </c>
      <c r="U56" s="143">
        <f t="shared" ca="1" si="27"/>
        <v>0</v>
      </c>
      <c r="V56" s="143">
        <f t="shared" ca="1" si="27"/>
        <v>0</v>
      </c>
      <c r="W56" s="143">
        <f t="shared" ca="1" si="27"/>
        <v>0</v>
      </c>
      <c r="X56" s="143">
        <f t="shared" ca="1" si="27"/>
        <v>0</v>
      </c>
      <c r="Y56" s="143">
        <f t="shared" ca="1" si="27"/>
        <v>0</v>
      </c>
      <c r="Z56" s="143">
        <f t="shared" ca="1" si="27"/>
        <v>0</v>
      </c>
      <c r="AA56" s="143">
        <f t="shared" ca="1" si="27"/>
        <v>0</v>
      </c>
      <c r="AB56" s="143">
        <f t="shared" ca="1" si="27"/>
        <v>0</v>
      </c>
      <c r="AC56" s="143">
        <f t="shared" ca="1" si="27"/>
        <v>0</v>
      </c>
      <c r="AD56" s="143">
        <f t="shared" ca="1" si="27"/>
        <v>0</v>
      </c>
      <c r="AE56" s="143">
        <f t="shared" ca="1" si="27"/>
        <v>0</v>
      </c>
      <c r="AF56" s="143">
        <f t="shared" ca="1" si="27"/>
        <v>0</v>
      </c>
      <c r="AG56" s="143">
        <f t="shared" ca="1" si="27"/>
        <v>0</v>
      </c>
      <c r="AH56" s="143">
        <f t="shared" ca="1" si="27"/>
        <v>0</v>
      </c>
      <c r="AI56" s="143">
        <f t="shared" ca="1" si="27"/>
        <v>0</v>
      </c>
      <c r="AJ56" s="143">
        <f t="shared" ca="1" si="27"/>
        <v>0</v>
      </c>
      <c r="AK56" s="143">
        <f t="shared" ca="1" si="27"/>
        <v>0</v>
      </c>
      <c r="AL56" s="143">
        <f t="shared" ca="1" si="27"/>
        <v>0</v>
      </c>
      <c r="AM56" s="143">
        <f t="shared" ca="1" si="27"/>
        <v>0</v>
      </c>
      <c r="AN56" s="143">
        <f t="shared" ca="1" si="27"/>
        <v>0</v>
      </c>
      <c r="AO56" s="143">
        <f t="shared" ca="1" si="27"/>
        <v>0</v>
      </c>
      <c r="AP56" s="143">
        <f t="shared" ca="1" si="27"/>
        <v>0</v>
      </c>
      <c r="AQ56" s="143">
        <f t="shared" ca="1" si="27"/>
        <v>0</v>
      </c>
      <c r="AR56" s="143">
        <f t="shared" ca="1" si="27"/>
        <v>0</v>
      </c>
      <c r="AS56" s="143">
        <f t="shared" ca="1" si="27"/>
        <v>0</v>
      </c>
      <c r="AT56" s="143">
        <f t="shared" ca="1" si="27"/>
        <v>0</v>
      </c>
      <c r="AU56" s="143">
        <f t="shared" ca="1" si="27"/>
        <v>0</v>
      </c>
      <c r="AV56" s="143">
        <f t="shared" ca="1" si="27"/>
        <v>0</v>
      </c>
      <c r="AW56" s="143">
        <f t="shared" ca="1" si="27"/>
        <v>0</v>
      </c>
      <c r="AX56" s="143">
        <f t="shared" ca="1" si="27"/>
        <v>0</v>
      </c>
      <c r="AY56" s="143">
        <f t="shared" ca="1" si="27"/>
        <v>0</v>
      </c>
      <c r="AZ56" s="143">
        <f t="shared" ca="1" si="27"/>
        <v>0</v>
      </c>
      <c r="BA56" s="143">
        <f t="shared" ca="1" si="27"/>
        <v>0</v>
      </c>
      <c r="BB56" s="143">
        <f t="shared" ca="1" si="27"/>
        <v>0</v>
      </c>
      <c r="BC56" s="143">
        <f t="shared" ca="1" si="27"/>
        <v>0</v>
      </c>
      <c r="BD56" s="143">
        <f t="shared" ca="1" si="27"/>
        <v>0</v>
      </c>
      <c r="BE56" s="143">
        <f t="shared" ca="1" si="27"/>
        <v>0</v>
      </c>
      <c r="BF56" s="143">
        <f t="shared" ca="1" si="27"/>
        <v>0</v>
      </c>
      <c r="BG56" s="143">
        <f t="shared" ca="1" si="27"/>
        <v>0</v>
      </c>
      <c r="BH56" s="143">
        <f t="shared" ca="1" si="27"/>
        <v>0</v>
      </c>
      <c r="BI56" s="143">
        <f t="shared" ca="1" si="27"/>
        <v>0</v>
      </c>
      <c r="BJ56" s="143">
        <f t="shared" ca="1" si="27"/>
        <v>0</v>
      </c>
      <c r="BK56" s="143">
        <f t="shared" ca="1" si="27"/>
        <v>0</v>
      </c>
      <c r="BL56" s="143">
        <f t="shared" ca="1" si="27"/>
        <v>0</v>
      </c>
      <c r="BM56" s="143">
        <f t="shared" ca="1" si="27"/>
        <v>0</v>
      </c>
      <c r="BN56" s="143">
        <f t="shared" ca="1" si="27"/>
        <v>0</v>
      </c>
      <c r="BO56" s="143">
        <f t="shared" ca="1" si="27"/>
        <v>0</v>
      </c>
      <c r="BP56" s="143">
        <f t="shared" ca="1" si="27"/>
        <v>0</v>
      </c>
      <c r="BQ56" s="143">
        <f t="shared" ca="1" si="27"/>
        <v>0</v>
      </c>
      <c r="BR56" s="143">
        <f t="shared" ref="BR56:CF56" ca="1" si="28">(BQ56+BR55)*BR97</f>
        <v>0</v>
      </c>
      <c r="BS56" s="143">
        <f t="shared" ca="1" si="28"/>
        <v>0</v>
      </c>
      <c r="BT56" s="143">
        <f t="shared" ca="1" si="28"/>
        <v>0</v>
      </c>
      <c r="BU56" s="143">
        <f t="shared" ca="1" si="28"/>
        <v>0</v>
      </c>
      <c r="BV56" s="143">
        <f t="shared" ca="1" si="28"/>
        <v>0</v>
      </c>
      <c r="BW56" s="143">
        <f t="shared" ca="1" si="28"/>
        <v>0</v>
      </c>
      <c r="BX56" s="143">
        <f t="shared" ca="1" si="28"/>
        <v>0</v>
      </c>
      <c r="BY56" s="143">
        <f t="shared" ca="1" si="28"/>
        <v>0</v>
      </c>
      <c r="BZ56" s="143">
        <f t="shared" ca="1" si="28"/>
        <v>0</v>
      </c>
      <c r="CA56" s="143">
        <f t="shared" ca="1" si="28"/>
        <v>0</v>
      </c>
      <c r="CB56" s="143">
        <f t="shared" ca="1" si="28"/>
        <v>0</v>
      </c>
      <c r="CC56" s="143">
        <f t="shared" ca="1" si="28"/>
        <v>0</v>
      </c>
      <c r="CD56" s="143">
        <f t="shared" ca="1" si="28"/>
        <v>0</v>
      </c>
      <c r="CE56" s="143">
        <f t="shared" ca="1" si="28"/>
        <v>0</v>
      </c>
      <c r="CF56" s="143">
        <f t="shared" ca="1" si="28"/>
        <v>0</v>
      </c>
    </row>
    <row r="57" spans="1:84" ht="15" customHeight="1">
      <c r="A57" s="48"/>
      <c r="B57" s="125" t="s">
        <v>694</v>
      </c>
      <c r="C57" s="126" t="s">
        <v>430</v>
      </c>
      <c r="D57" s="136">
        <f ca="1">SUM(E57:CF57)</f>
        <v>-132152.12088650669</v>
      </c>
      <c r="E57" s="143">
        <f ca="1">(E31+E32)*E97</f>
        <v>0</v>
      </c>
      <c r="F57" s="143">
        <f t="shared" ref="F57:BQ57" ca="1" si="29">(F31+F32)*F97</f>
        <v>739.87911349329511</v>
      </c>
      <c r="G57" s="143">
        <f t="shared" ca="1" si="29"/>
        <v>41300</v>
      </c>
      <c r="H57" s="143">
        <f t="shared" ca="1" si="29"/>
        <v>0</v>
      </c>
      <c r="I57" s="143">
        <f t="shared" ca="1" si="29"/>
        <v>0</v>
      </c>
      <c r="J57" s="143">
        <f t="shared" ca="1" si="29"/>
        <v>-29032</v>
      </c>
      <c r="K57" s="143">
        <f t="shared" ca="1" si="29"/>
        <v>-29032</v>
      </c>
      <c r="L57" s="143">
        <f t="shared" ca="1" si="29"/>
        <v>-29032</v>
      </c>
      <c r="M57" s="143">
        <f t="shared" ca="1" si="29"/>
        <v>-29032</v>
      </c>
      <c r="N57" s="143">
        <f t="shared" ca="1" si="29"/>
        <v>-29032</v>
      </c>
      <c r="O57" s="143">
        <f t="shared" ca="1" si="29"/>
        <v>-29032</v>
      </c>
      <c r="P57" s="143">
        <f t="shared" ca="1" si="29"/>
        <v>0</v>
      </c>
      <c r="Q57" s="143">
        <f t="shared" ca="1" si="29"/>
        <v>0</v>
      </c>
      <c r="R57" s="143">
        <f t="shared" ca="1" si="29"/>
        <v>0</v>
      </c>
      <c r="S57" s="143">
        <f t="shared" ca="1" si="29"/>
        <v>0</v>
      </c>
      <c r="T57" s="143">
        <f t="shared" ca="1" si="29"/>
        <v>0</v>
      </c>
      <c r="U57" s="143">
        <f t="shared" ca="1" si="29"/>
        <v>0</v>
      </c>
      <c r="V57" s="143">
        <f t="shared" ca="1" si="29"/>
        <v>0</v>
      </c>
      <c r="W57" s="143">
        <f t="shared" ca="1" si="29"/>
        <v>0</v>
      </c>
      <c r="X57" s="143">
        <f t="shared" ca="1" si="29"/>
        <v>0</v>
      </c>
      <c r="Y57" s="143">
        <f t="shared" ca="1" si="29"/>
        <v>0</v>
      </c>
      <c r="Z57" s="143">
        <f t="shared" ca="1" si="29"/>
        <v>0</v>
      </c>
      <c r="AA57" s="143">
        <f t="shared" ca="1" si="29"/>
        <v>0</v>
      </c>
      <c r="AB57" s="143">
        <f t="shared" ca="1" si="29"/>
        <v>0</v>
      </c>
      <c r="AC57" s="143">
        <f t="shared" ca="1" si="29"/>
        <v>0</v>
      </c>
      <c r="AD57" s="143">
        <f t="shared" ca="1" si="29"/>
        <v>0</v>
      </c>
      <c r="AE57" s="143">
        <f t="shared" ca="1" si="29"/>
        <v>0</v>
      </c>
      <c r="AF57" s="143">
        <f t="shared" ca="1" si="29"/>
        <v>0</v>
      </c>
      <c r="AG57" s="143">
        <f t="shared" ca="1" si="29"/>
        <v>0</v>
      </c>
      <c r="AH57" s="143">
        <f t="shared" ca="1" si="29"/>
        <v>0</v>
      </c>
      <c r="AI57" s="143">
        <f t="shared" ca="1" si="29"/>
        <v>0</v>
      </c>
      <c r="AJ57" s="143">
        <f t="shared" ca="1" si="29"/>
        <v>0</v>
      </c>
      <c r="AK57" s="143">
        <f t="shared" ca="1" si="29"/>
        <v>0</v>
      </c>
      <c r="AL57" s="143">
        <f t="shared" ca="1" si="29"/>
        <v>0</v>
      </c>
      <c r="AM57" s="143">
        <f t="shared" ca="1" si="29"/>
        <v>0</v>
      </c>
      <c r="AN57" s="143">
        <f t="shared" ca="1" si="29"/>
        <v>0</v>
      </c>
      <c r="AO57" s="143">
        <f t="shared" ca="1" si="29"/>
        <v>0</v>
      </c>
      <c r="AP57" s="143">
        <f t="shared" ca="1" si="29"/>
        <v>0</v>
      </c>
      <c r="AQ57" s="143">
        <f t="shared" ca="1" si="29"/>
        <v>0</v>
      </c>
      <c r="AR57" s="143">
        <f t="shared" ca="1" si="29"/>
        <v>0</v>
      </c>
      <c r="AS57" s="143">
        <f t="shared" ca="1" si="29"/>
        <v>0</v>
      </c>
      <c r="AT57" s="143">
        <f t="shared" ca="1" si="29"/>
        <v>0</v>
      </c>
      <c r="AU57" s="143">
        <f t="shared" ca="1" si="29"/>
        <v>0</v>
      </c>
      <c r="AV57" s="143">
        <f t="shared" ca="1" si="29"/>
        <v>0</v>
      </c>
      <c r="AW57" s="143">
        <f t="shared" ca="1" si="29"/>
        <v>0</v>
      </c>
      <c r="AX57" s="143">
        <f t="shared" ca="1" si="29"/>
        <v>0</v>
      </c>
      <c r="AY57" s="143">
        <f t="shared" ca="1" si="29"/>
        <v>0</v>
      </c>
      <c r="AZ57" s="143">
        <f t="shared" ca="1" si="29"/>
        <v>0</v>
      </c>
      <c r="BA57" s="143">
        <f t="shared" ca="1" si="29"/>
        <v>0</v>
      </c>
      <c r="BB57" s="143">
        <f t="shared" ca="1" si="29"/>
        <v>0</v>
      </c>
      <c r="BC57" s="143">
        <f t="shared" ca="1" si="29"/>
        <v>0</v>
      </c>
      <c r="BD57" s="143">
        <f t="shared" ca="1" si="29"/>
        <v>0</v>
      </c>
      <c r="BE57" s="143">
        <f t="shared" ca="1" si="29"/>
        <v>0</v>
      </c>
      <c r="BF57" s="143">
        <f t="shared" ca="1" si="29"/>
        <v>0</v>
      </c>
      <c r="BG57" s="143">
        <f t="shared" ca="1" si="29"/>
        <v>0</v>
      </c>
      <c r="BH57" s="143">
        <f t="shared" ca="1" si="29"/>
        <v>0</v>
      </c>
      <c r="BI57" s="143">
        <f t="shared" ca="1" si="29"/>
        <v>0</v>
      </c>
      <c r="BJ57" s="143">
        <f t="shared" ca="1" si="29"/>
        <v>0</v>
      </c>
      <c r="BK57" s="143">
        <f t="shared" ca="1" si="29"/>
        <v>0</v>
      </c>
      <c r="BL57" s="143">
        <f t="shared" ca="1" si="29"/>
        <v>0</v>
      </c>
      <c r="BM57" s="143">
        <f t="shared" ca="1" si="29"/>
        <v>0</v>
      </c>
      <c r="BN57" s="143">
        <f t="shared" ca="1" si="29"/>
        <v>0</v>
      </c>
      <c r="BO57" s="143">
        <f t="shared" ca="1" si="29"/>
        <v>0</v>
      </c>
      <c r="BP57" s="143">
        <f t="shared" ca="1" si="29"/>
        <v>0</v>
      </c>
      <c r="BQ57" s="143">
        <f t="shared" ca="1" si="29"/>
        <v>0</v>
      </c>
      <c r="BR57" s="143">
        <f t="shared" ref="BR57:CF57" ca="1" si="30">(BR31+BR32)*BR97</f>
        <v>0</v>
      </c>
      <c r="BS57" s="143">
        <f t="shared" ca="1" si="30"/>
        <v>0</v>
      </c>
      <c r="BT57" s="143">
        <f t="shared" ca="1" si="30"/>
        <v>0</v>
      </c>
      <c r="BU57" s="143">
        <f t="shared" ca="1" si="30"/>
        <v>0</v>
      </c>
      <c r="BV57" s="143">
        <f t="shared" ca="1" si="30"/>
        <v>0</v>
      </c>
      <c r="BW57" s="143">
        <f t="shared" ca="1" si="30"/>
        <v>0</v>
      </c>
      <c r="BX57" s="143">
        <f t="shared" ca="1" si="30"/>
        <v>0</v>
      </c>
      <c r="BY57" s="143">
        <f t="shared" ca="1" si="30"/>
        <v>0</v>
      </c>
      <c r="BZ57" s="143">
        <f t="shared" ca="1" si="30"/>
        <v>0</v>
      </c>
      <c r="CA57" s="143">
        <f t="shared" ca="1" si="30"/>
        <v>0</v>
      </c>
      <c r="CB57" s="143">
        <f t="shared" ca="1" si="30"/>
        <v>0</v>
      </c>
      <c r="CC57" s="143">
        <f t="shared" ca="1" si="30"/>
        <v>0</v>
      </c>
      <c r="CD57" s="143">
        <f t="shared" ca="1" si="30"/>
        <v>0</v>
      </c>
      <c r="CE57" s="143">
        <f t="shared" ca="1" si="30"/>
        <v>0</v>
      </c>
      <c r="CF57" s="143">
        <f t="shared" ca="1" si="30"/>
        <v>0</v>
      </c>
    </row>
    <row r="58" spans="1:84" ht="15" customHeight="1">
      <c r="A58" s="48"/>
      <c r="B58" s="125" t="s">
        <v>695</v>
      </c>
      <c r="C58" s="126" t="s">
        <v>430</v>
      </c>
      <c r="D58" s="136">
        <f ca="1">D57</f>
        <v>-132152.12088650669</v>
      </c>
      <c r="E58" s="143">
        <f ca="1">E57</f>
        <v>0</v>
      </c>
      <c r="F58" s="143">
        <f ca="1">E58+F57</f>
        <v>739.87911349329511</v>
      </c>
      <c r="G58" s="143">
        <f t="shared" ref="G58:BR58" ca="1" si="31">F58+G57</f>
        <v>42039.879113493298</v>
      </c>
      <c r="H58" s="143">
        <f t="shared" ca="1" si="31"/>
        <v>42039.879113493298</v>
      </c>
      <c r="I58" s="143">
        <f t="shared" ca="1" si="31"/>
        <v>42039.879113493298</v>
      </c>
      <c r="J58" s="143">
        <f t="shared" ca="1" si="31"/>
        <v>13007.879113493298</v>
      </c>
      <c r="K58" s="143">
        <f t="shared" ca="1" si="31"/>
        <v>-16024.120886506702</v>
      </c>
      <c r="L58" s="143">
        <f t="shared" ca="1" si="31"/>
        <v>-45056.120886506702</v>
      </c>
      <c r="M58" s="143">
        <f t="shared" ca="1" si="31"/>
        <v>-74088.120886506702</v>
      </c>
      <c r="N58" s="143">
        <f t="shared" ca="1" si="31"/>
        <v>-103120.1208865067</v>
      </c>
      <c r="O58" s="143">
        <f t="shared" ca="1" si="31"/>
        <v>-132152.12088650669</v>
      </c>
      <c r="P58" s="143">
        <f t="shared" ca="1" si="31"/>
        <v>-132152.12088650669</v>
      </c>
      <c r="Q58" s="143">
        <f t="shared" ca="1" si="31"/>
        <v>-132152.12088650669</v>
      </c>
      <c r="R58" s="143">
        <f t="shared" ca="1" si="31"/>
        <v>-132152.12088650669</v>
      </c>
      <c r="S58" s="143">
        <f t="shared" ca="1" si="31"/>
        <v>-132152.12088650669</v>
      </c>
      <c r="T58" s="143">
        <f t="shared" ca="1" si="31"/>
        <v>-132152.12088650669</v>
      </c>
      <c r="U58" s="143">
        <f t="shared" ca="1" si="31"/>
        <v>-132152.12088650669</v>
      </c>
      <c r="V58" s="143">
        <f t="shared" ca="1" si="31"/>
        <v>-132152.12088650669</v>
      </c>
      <c r="W58" s="143">
        <f t="shared" ca="1" si="31"/>
        <v>-132152.12088650669</v>
      </c>
      <c r="X58" s="143">
        <f t="shared" ca="1" si="31"/>
        <v>-132152.12088650669</v>
      </c>
      <c r="Y58" s="143">
        <f t="shared" ca="1" si="31"/>
        <v>-132152.12088650669</v>
      </c>
      <c r="Z58" s="143">
        <f t="shared" ca="1" si="31"/>
        <v>-132152.12088650669</v>
      </c>
      <c r="AA58" s="143">
        <f t="shared" ca="1" si="31"/>
        <v>-132152.12088650669</v>
      </c>
      <c r="AB58" s="143">
        <f t="shared" ca="1" si="31"/>
        <v>-132152.12088650669</v>
      </c>
      <c r="AC58" s="143">
        <f t="shared" ca="1" si="31"/>
        <v>-132152.12088650669</v>
      </c>
      <c r="AD58" s="143">
        <f t="shared" ca="1" si="31"/>
        <v>-132152.12088650669</v>
      </c>
      <c r="AE58" s="143">
        <f t="shared" ca="1" si="31"/>
        <v>-132152.12088650669</v>
      </c>
      <c r="AF58" s="143">
        <f t="shared" ca="1" si="31"/>
        <v>-132152.12088650669</v>
      </c>
      <c r="AG58" s="143">
        <f t="shared" ca="1" si="31"/>
        <v>-132152.12088650669</v>
      </c>
      <c r="AH58" s="143">
        <f t="shared" ca="1" si="31"/>
        <v>-132152.12088650669</v>
      </c>
      <c r="AI58" s="143">
        <f t="shared" ca="1" si="31"/>
        <v>-132152.12088650669</v>
      </c>
      <c r="AJ58" s="143">
        <f t="shared" ca="1" si="31"/>
        <v>-132152.12088650669</v>
      </c>
      <c r="AK58" s="143">
        <f t="shared" ca="1" si="31"/>
        <v>-132152.12088650669</v>
      </c>
      <c r="AL58" s="143">
        <f t="shared" ca="1" si="31"/>
        <v>-132152.12088650669</v>
      </c>
      <c r="AM58" s="143">
        <f t="shared" ca="1" si="31"/>
        <v>-132152.12088650669</v>
      </c>
      <c r="AN58" s="143">
        <f t="shared" ca="1" si="31"/>
        <v>-132152.12088650669</v>
      </c>
      <c r="AO58" s="143">
        <f t="shared" ca="1" si="31"/>
        <v>-132152.12088650669</v>
      </c>
      <c r="AP58" s="143">
        <f t="shared" ca="1" si="31"/>
        <v>-132152.12088650669</v>
      </c>
      <c r="AQ58" s="143">
        <f t="shared" ca="1" si="31"/>
        <v>-132152.12088650669</v>
      </c>
      <c r="AR58" s="143">
        <f t="shared" ca="1" si="31"/>
        <v>-132152.12088650669</v>
      </c>
      <c r="AS58" s="143">
        <f t="shared" ca="1" si="31"/>
        <v>-132152.12088650669</v>
      </c>
      <c r="AT58" s="143">
        <f t="shared" ca="1" si="31"/>
        <v>-132152.12088650669</v>
      </c>
      <c r="AU58" s="143">
        <f t="shared" ca="1" si="31"/>
        <v>-132152.12088650669</v>
      </c>
      <c r="AV58" s="143">
        <f t="shared" ca="1" si="31"/>
        <v>-132152.12088650669</v>
      </c>
      <c r="AW58" s="143">
        <f t="shared" ca="1" si="31"/>
        <v>-132152.12088650669</v>
      </c>
      <c r="AX58" s="143">
        <f t="shared" ca="1" si="31"/>
        <v>-132152.12088650669</v>
      </c>
      <c r="AY58" s="143">
        <f t="shared" ca="1" si="31"/>
        <v>-132152.12088650669</v>
      </c>
      <c r="AZ58" s="143">
        <f t="shared" ca="1" si="31"/>
        <v>-132152.12088650669</v>
      </c>
      <c r="BA58" s="143">
        <f t="shared" ca="1" si="31"/>
        <v>-132152.12088650669</v>
      </c>
      <c r="BB58" s="143">
        <f t="shared" ca="1" si="31"/>
        <v>-132152.12088650669</v>
      </c>
      <c r="BC58" s="143">
        <f t="shared" ca="1" si="31"/>
        <v>-132152.12088650669</v>
      </c>
      <c r="BD58" s="143">
        <f t="shared" ca="1" si="31"/>
        <v>-132152.12088650669</v>
      </c>
      <c r="BE58" s="143">
        <f t="shared" ca="1" si="31"/>
        <v>-132152.12088650669</v>
      </c>
      <c r="BF58" s="143">
        <f t="shared" ca="1" si="31"/>
        <v>-132152.12088650669</v>
      </c>
      <c r="BG58" s="143">
        <f t="shared" ca="1" si="31"/>
        <v>-132152.12088650669</v>
      </c>
      <c r="BH58" s="143">
        <f t="shared" ca="1" si="31"/>
        <v>-132152.12088650669</v>
      </c>
      <c r="BI58" s="143">
        <f t="shared" ca="1" si="31"/>
        <v>-132152.12088650669</v>
      </c>
      <c r="BJ58" s="143">
        <f t="shared" ca="1" si="31"/>
        <v>-132152.12088650669</v>
      </c>
      <c r="BK58" s="143">
        <f t="shared" ca="1" si="31"/>
        <v>-132152.12088650669</v>
      </c>
      <c r="BL58" s="143">
        <f t="shared" ca="1" si="31"/>
        <v>-132152.12088650669</v>
      </c>
      <c r="BM58" s="143">
        <f t="shared" ca="1" si="31"/>
        <v>-132152.12088650669</v>
      </c>
      <c r="BN58" s="143">
        <f t="shared" ca="1" si="31"/>
        <v>-132152.12088650669</v>
      </c>
      <c r="BO58" s="143">
        <f t="shared" ca="1" si="31"/>
        <v>-132152.12088650669</v>
      </c>
      <c r="BP58" s="143">
        <f t="shared" ca="1" si="31"/>
        <v>-132152.12088650669</v>
      </c>
      <c r="BQ58" s="143">
        <f t="shared" ca="1" si="31"/>
        <v>-132152.12088650669</v>
      </c>
      <c r="BR58" s="143">
        <f t="shared" ca="1" si="31"/>
        <v>-132152.12088650669</v>
      </c>
      <c r="BS58" s="143">
        <f t="shared" ref="BS58:CE58" ca="1" si="32">BR58+BS57</f>
        <v>-132152.12088650669</v>
      </c>
      <c r="BT58" s="143">
        <f t="shared" ca="1" si="32"/>
        <v>-132152.12088650669</v>
      </c>
      <c r="BU58" s="143">
        <f t="shared" ca="1" si="32"/>
        <v>-132152.12088650669</v>
      </c>
      <c r="BV58" s="143">
        <f t="shared" ca="1" si="32"/>
        <v>-132152.12088650669</v>
      </c>
      <c r="BW58" s="143">
        <f t="shared" ca="1" si="32"/>
        <v>-132152.12088650669</v>
      </c>
      <c r="BX58" s="143">
        <f t="shared" ca="1" si="32"/>
        <v>-132152.12088650669</v>
      </c>
      <c r="BY58" s="143">
        <f t="shared" ca="1" si="32"/>
        <v>-132152.12088650669</v>
      </c>
      <c r="BZ58" s="143">
        <f t="shared" ca="1" si="32"/>
        <v>-132152.12088650669</v>
      </c>
      <c r="CA58" s="143">
        <f t="shared" ca="1" si="32"/>
        <v>-132152.12088650669</v>
      </c>
      <c r="CB58" s="143">
        <f t="shared" ca="1" si="32"/>
        <v>-132152.12088650669</v>
      </c>
      <c r="CC58" s="143">
        <f t="shared" ca="1" si="32"/>
        <v>-132152.12088650669</v>
      </c>
      <c r="CD58" s="143">
        <f t="shared" ca="1" si="32"/>
        <v>-132152.12088650669</v>
      </c>
      <c r="CE58" s="143">
        <f t="shared" ca="1" si="32"/>
        <v>-132152.12088650669</v>
      </c>
      <c r="CF58" s="143">
        <f ca="1">CE58+CF57</f>
        <v>-132152.12088650669</v>
      </c>
    </row>
    <row r="59" spans="1:84" ht="15" customHeight="1">
      <c r="A59" s="48"/>
      <c r="B59" s="125" t="s">
        <v>441</v>
      </c>
      <c r="C59" s="126" t="s">
        <v>430</v>
      </c>
      <c r="D59" s="136">
        <f ca="1">SUM(E59:CF59)</f>
        <v>-36745.536502229108</v>
      </c>
      <c r="E59" s="143">
        <f t="shared" ref="E59:BP59" ca="1" si="33">(E31+E32-E55*E95*(E55&lt;0))*E52*E97</f>
        <v>0</v>
      </c>
      <c r="F59" s="143">
        <f t="shared" ca="1" si="33"/>
        <v>692.9602799834621</v>
      </c>
      <c r="G59" s="143">
        <f t="shared" ca="1" si="33"/>
        <v>33930.696507301713</v>
      </c>
      <c r="H59" s="143">
        <f t="shared" ca="1" si="33"/>
        <v>0</v>
      </c>
      <c r="I59" s="143">
        <f t="shared" ca="1" si="33"/>
        <v>0</v>
      </c>
      <c r="J59" s="143">
        <f t="shared" ca="1" si="33"/>
        <v>-16099.230713553199</v>
      </c>
      <c r="K59" s="143">
        <f t="shared" ca="1" si="33"/>
        <v>-14122.132204871228</v>
      </c>
      <c r="L59" s="143">
        <f t="shared" ca="1" si="33"/>
        <v>-12387.835267430897</v>
      </c>
      <c r="M59" s="143">
        <f t="shared" ca="1" si="33"/>
        <v>-10866.522164413069</v>
      </c>
      <c r="N59" s="143">
        <f t="shared" ca="1" si="33"/>
        <v>-9532.0369863272517</v>
      </c>
      <c r="O59" s="143">
        <f t="shared" ca="1" si="33"/>
        <v>-8361.4359529186422</v>
      </c>
      <c r="P59" s="143">
        <f t="shared" ca="1" si="33"/>
        <v>0</v>
      </c>
      <c r="Q59" s="143">
        <f t="shared" ca="1" si="33"/>
        <v>0</v>
      </c>
      <c r="R59" s="143">
        <f t="shared" ca="1" si="33"/>
        <v>0</v>
      </c>
      <c r="S59" s="143">
        <f t="shared" ca="1" si="33"/>
        <v>0</v>
      </c>
      <c r="T59" s="143">
        <f t="shared" ca="1" si="33"/>
        <v>0</v>
      </c>
      <c r="U59" s="143">
        <f t="shared" ca="1" si="33"/>
        <v>0</v>
      </c>
      <c r="V59" s="143">
        <f t="shared" ca="1" si="33"/>
        <v>0</v>
      </c>
      <c r="W59" s="143">
        <f t="shared" ca="1" si="33"/>
        <v>0</v>
      </c>
      <c r="X59" s="143">
        <f t="shared" ca="1" si="33"/>
        <v>0</v>
      </c>
      <c r="Y59" s="143">
        <f t="shared" ca="1" si="33"/>
        <v>0</v>
      </c>
      <c r="Z59" s="143">
        <f t="shared" ca="1" si="33"/>
        <v>0</v>
      </c>
      <c r="AA59" s="143">
        <f t="shared" ca="1" si="33"/>
        <v>0</v>
      </c>
      <c r="AB59" s="143">
        <f t="shared" ca="1" si="33"/>
        <v>0</v>
      </c>
      <c r="AC59" s="143">
        <f t="shared" ca="1" si="33"/>
        <v>0</v>
      </c>
      <c r="AD59" s="143">
        <f t="shared" ca="1" si="33"/>
        <v>0</v>
      </c>
      <c r="AE59" s="143">
        <f t="shared" ca="1" si="33"/>
        <v>0</v>
      </c>
      <c r="AF59" s="143">
        <f t="shared" ca="1" si="33"/>
        <v>0</v>
      </c>
      <c r="AG59" s="143">
        <f t="shared" ca="1" si="33"/>
        <v>0</v>
      </c>
      <c r="AH59" s="143">
        <f t="shared" ca="1" si="33"/>
        <v>0</v>
      </c>
      <c r="AI59" s="143">
        <f t="shared" ca="1" si="33"/>
        <v>0</v>
      </c>
      <c r="AJ59" s="143">
        <f t="shared" ca="1" si="33"/>
        <v>0</v>
      </c>
      <c r="AK59" s="143">
        <f t="shared" ca="1" si="33"/>
        <v>0</v>
      </c>
      <c r="AL59" s="143">
        <f t="shared" ca="1" si="33"/>
        <v>0</v>
      </c>
      <c r="AM59" s="143">
        <f t="shared" ca="1" si="33"/>
        <v>0</v>
      </c>
      <c r="AN59" s="143">
        <f t="shared" ca="1" si="33"/>
        <v>0</v>
      </c>
      <c r="AO59" s="143">
        <f t="shared" ca="1" si="33"/>
        <v>0</v>
      </c>
      <c r="AP59" s="143">
        <f t="shared" ca="1" si="33"/>
        <v>0</v>
      </c>
      <c r="AQ59" s="143">
        <f t="shared" ca="1" si="33"/>
        <v>0</v>
      </c>
      <c r="AR59" s="143">
        <f t="shared" ca="1" si="33"/>
        <v>0</v>
      </c>
      <c r="AS59" s="143">
        <f t="shared" ca="1" si="33"/>
        <v>0</v>
      </c>
      <c r="AT59" s="143">
        <f t="shared" ca="1" si="33"/>
        <v>0</v>
      </c>
      <c r="AU59" s="143">
        <f t="shared" ca="1" si="33"/>
        <v>0</v>
      </c>
      <c r="AV59" s="143">
        <f t="shared" ca="1" si="33"/>
        <v>0</v>
      </c>
      <c r="AW59" s="143">
        <f t="shared" ca="1" si="33"/>
        <v>0</v>
      </c>
      <c r="AX59" s="143">
        <f t="shared" ca="1" si="33"/>
        <v>0</v>
      </c>
      <c r="AY59" s="143">
        <f t="shared" ca="1" si="33"/>
        <v>0</v>
      </c>
      <c r="AZ59" s="143">
        <f t="shared" ca="1" si="33"/>
        <v>0</v>
      </c>
      <c r="BA59" s="143">
        <f t="shared" ca="1" si="33"/>
        <v>0</v>
      </c>
      <c r="BB59" s="143">
        <f t="shared" ca="1" si="33"/>
        <v>0</v>
      </c>
      <c r="BC59" s="143">
        <f t="shared" ca="1" si="33"/>
        <v>0</v>
      </c>
      <c r="BD59" s="143">
        <f t="shared" ca="1" si="33"/>
        <v>0</v>
      </c>
      <c r="BE59" s="143">
        <f t="shared" ca="1" si="33"/>
        <v>0</v>
      </c>
      <c r="BF59" s="143">
        <f t="shared" ca="1" si="33"/>
        <v>0</v>
      </c>
      <c r="BG59" s="143">
        <f t="shared" ca="1" si="33"/>
        <v>0</v>
      </c>
      <c r="BH59" s="143">
        <f t="shared" ca="1" si="33"/>
        <v>0</v>
      </c>
      <c r="BI59" s="143">
        <f t="shared" ca="1" si="33"/>
        <v>0</v>
      </c>
      <c r="BJ59" s="143">
        <f t="shared" ca="1" si="33"/>
        <v>0</v>
      </c>
      <c r="BK59" s="143">
        <f t="shared" ca="1" si="33"/>
        <v>0</v>
      </c>
      <c r="BL59" s="143">
        <f t="shared" ca="1" si="33"/>
        <v>0</v>
      </c>
      <c r="BM59" s="143">
        <f t="shared" ca="1" si="33"/>
        <v>0</v>
      </c>
      <c r="BN59" s="143">
        <f t="shared" ca="1" si="33"/>
        <v>0</v>
      </c>
      <c r="BO59" s="143">
        <f t="shared" ca="1" si="33"/>
        <v>0</v>
      </c>
      <c r="BP59" s="143">
        <f t="shared" ca="1" si="33"/>
        <v>0</v>
      </c>
      <c r="BQ59" s="143">
        <f t="shared" ref="BQ59:CF59" ca="1" si="34">(BQ31+BQ32-BQ55*BQ95*(BQ55&lt;0))*BQ52*BQ97</f>
        <v>0</v>
      </c>
      <c r="BR59" s="143">
        <f t="shared" ca="1" si="34"/>
        <v>0</v>
      </c>
      <c r="BS59" s="143">
        <f t="shared" ca="1" si="34"/>
        <v>0</v>
      </c>
      <c r="BT59" s="143">
        <f t="shared" ca="1" si="34"/>
        <v>0</v>
      </c>
      <c r="BU59" s="143">
        <f t="shared" ca="1" si="34"/>
        <v>0</v>
      </c>
      <c r="BV59" s="143">
        <f t="shared" ca="1" si="34"/>
        <v>0</v>
      </c>
      <c r="BW59" s="143">
        <f t="shared" ca="1" si="34"/>
        <v>0</v>
      </c>
      <c r="BX59" s="143">
        <f t="shared" ca="1" si="34"/>
        <v>0</v>
      </c>
      <c r="BY59" s="143">
        <f t="shared" ca="1" si="34"/>
        <v>0</v>
      </c>
      <c r="BZ59" s="143">
        <f t="shared" ca="1" si="34"/>
        <v>0</v>
      </c>
      <c r="CA59" s="143">
        <f t="shared" ca="1" si="34"/>
        <v>0</v>
      </c>
      <c r="CB59" s="143">
        <f t="shared" ca="1" si="34"/>
        <v>0</v>
      </c>
      <c r="CC59" s="143">
        <f t="shared" ca="1" si="34"/>
        <v>0</v>
      </c>
      <c r="CD59" s="143">
        <f t="shared" ca="1" si="34"/>
        <v>0</v>
      </c>
      <c r="CE59" s="143">
        <f t="shared" ca="1" si="34"/>
        <v>0</v>
      </c>
      <c r="CF59" s="143">
        <f t="shared" ca="1" si="34"/>
        <v>0</v>
      </c>
    </row>
    <row r="60" spans="1:84" ht="15" customHeight="1">
      <c r="A60" s="48"/>
      <c r="B60" s="125" t="s">
        <v>442</v>
      </c>
      <c r="C60" s="126" t="s">
        <v>430</v>
      </c>
      <c r="D60" s="136">
        <f ca="1">SUM(E60:CF60)</f>
        <v>90735.229388448046</v>
      </c>
      <c r="E60" s="143">
        <f t="shared" ref="E60:BP60" ca="1" si="35">E52*E54*E97</f>
        <v>0</v>
      </c>
      <c r="F60" s="143">
        <f t="shared" ca="1" si="35"/>
        <v>-692.9602799834621</v>
      </c>
      <c r="G60" s="143">
        <f t="shared" ca="1" si="35"/>
        <v>-17147.755979586276</v>
      </c>
      <c r="H60" s="143">
        <f t="shared" ca="1" si="35"/>
        <v>15324.506096612464</v>
      </c>
      <c r="I60" s="143">
        <f t="shared" ca="1" si="35"/>
        <v>13442.549207554792</v>
      </c>
      <c r="J60" s="143">
        <f t="shared" ca="1" si="35"/>
        <v>26067.299090183154</v>
      </c>
      <c r="K60" s="143">
        <f t="shared" ca="1" si="35"/>
        <v>20823.326956795485</v>
      </c>
      <c r="L60" s="143">
        <f t="shared" ca="1" si="35"/>
        <v>9910.268213944717</v>
      </c>
      <c r="M60" s="143">
        <f t="shared" ca="1" si="35"/>
        <v>8693.2177315304543</v>
      </c>
      <c r="N60" s="143">
        <f t="shared" ca="1" si="35"/>
        <v>7625.6295890618012</v>
      </c>
      <c r="O60" s="143">
        <f t="shared" ca="1" si="35"/>
        <v>6689.148762334914</v>
      </c>
      <c r="P60" s="143">
        <f t="shared" ca="1" si="35"/>
        <v>0</v>
      </c>
      <c r="Q60" s="143">
        <f t="shared" ca="1" si="35"/>
        <v>0</v>
      </c>
      <c r="R60" s="143">
        <f t="shared" ca="1" si="35"/>
        <v>0</v>
      </c>
      <c r="S60" s="143">
        <f t="shared" ca="1" si="35"/>
        <v>0</v>
      </c>
      <c r="T60" s="143">
        <f t="shared" ca="1" si="35"/>
        <v>0</v>
      </c>
      <c r="U60" s="143">
        <f t="shared" ca="1" si="35"/>
        <v>0</v>
      </c>
      <c r="V60" s="143">
        <f t="shared" ca="1" si="35"/>
        <v>0</v>
      </c>
      <c r="W60" s="143">
        <f t="shared" ca="1" si="35"/>
        <v>0</v>
      </c>
      <c r="X60" s="143">
        <f t="shared" ca="1" si="35"/>
        <v>0</v>
      </c>
      <c r="Y60" s="143">
        <f t="shared" ca="1" si="35"/>
        <v>0</v>
      </c>
      <c r="Z60" s="143">
        <f t="shared" ca="1" si="35"/>
        <v>0</v>
      </c>
      <c r="AA60" s="143">
        <f t="shared" ca="1" si="35"/>
        <v>0</v>
      </c>
      <c r="AB60" s="143">
        <f t="shared" ca="1" si="35"/>
        <v>0</v>
      </c>
      <c r="AC60" s="143">
        <f t="shared" ca="1" si="35"/>
        <v>0</v>
      </c>
      <c r="AD60" s="143">
        <f t="shared" ca="1" si="35"/>
        <v>0</v>
      </c>
      <c r="AE60" s="143">
        <f t="shared" ca="1" si="35"/>
        <v>0</v>
      </c>
      <c r="AF60" s="143">
        <f t="shared" ca="1" si="35"/>
        <v>0</v>
      </c>
      <c r="AG60" s="143">
        <f t="shared" ca="1" si="35"/>
        <v>0</v>
      </c>
      <c r="AH60" s="143">
        <f t="shared" ca="1" si="35"/>
        <v>0</v>
      </c>
      <c r="AI60" s="143">
        <f t="shared" ca="1" si="35"/>
        <v>0</v>
      </c>
      <c r="AJ60" s="143">
        <f t="shared" ca="1" si="35"/>
        <v>0</v>
      </c>
      <c r="AK60" s="143">
        <f t="shared" ca="1" si="35"/>
        <v>0</v>
      </c>
      <c r="AL60" s="143">
        <f t="shared" ca="1" si="35"/>
        <v>0</v>
      </c>
      <c r="AM60" s="143">
        <f t="shared" ca="1" si="35"/>
        <v>0</v>
      </c>
      <c r="AN60" s="143">
        <f t="shared" ca="1" si="35"/>
        <v>0</v>
      </c>
      <c r="AO60" s="143">
        <f t="shared" ca="1" si="35"/>
        <v>0</v>
      </c>
      <c r="AP60" s="143">
        <f t="shared" ca="1" si="35"/>
        <v>0</v>
      </c>
      <c r="AQ60" s="143">
        <f t="shared" ca="1" si="35"/>
        <v>0</v>
      </c>
      <c r="AR60" s="143">
        <f t="shared" ca="1" si="35"/>
        <v>0</v>
      </c>
      <c r="AS60" s="143">
        <f t="shared" ca="1" si="35"/>
        <v>0</v>
      </c>
      <c r="AT60" s="143">
        <f t="shared" ca="1" si="35"/>
        <v>0</v>
      </c>
      <c r="AU60" s="143">
        <f t="shared" ca="1" si="35"/>
        <v>0</v>
      </c>
      <c r="AV60" s="143">
        <f t="shared" ca="1" si="35"/>
        <v>0</v>
      </c>
      <c r="AW60" s="143">
        <f t="shared" ca="1" si="35"/>
        <v>0</v>
      </c>
      <c r="AX60" s="143">
        <f t="shared" ca="1" si="35"/>
        <v>0</v>
      </c>
      <c r="AY60" s="143">
        <f t="shared" ca="1" si="35"/>
        <v>0</v>
      </c>
      <c r="AZ60" s="143">
        <f t="shared" ca="1" si="35"/>
        <v>0</v>
      </c>
      <c r="BA60" s="143">
        <f t="shared" ca="1" si="35"/>
        <v>0</v>
      </c>
      <c r="BB60" s="143">
        <f t="shared" ca="1" si="35"/>
        <v>0</v>
      </c>
      <c r="BC60" s="143">
        <f t="shared" ca="1" si="35"/>
        <v>0</v>
      </c>
      <c r="BD60" s="143">
        <f t="shared" ca="1" si="35"/>
        <v>0</v>
      </c>
      <c r="BE60" s="143">
        <f t="shared" ca="1" si="35"/>
        <v>0</v>
      </c>
      <c r="BF60" s="143">
        <f t="shared" ca="1" si="35"/>
        <v>0</v>
      </c>
      <c r="BG60" s="143">
        <f t="shared" ca="1" si="35"/>
        <v>0</v>
      </c>
      <c r="BH60" s="143">
        <f t="shared" ca="1" si="35"/>
        <v>0</v>
      </c>
      <c r="BI60" s="143">
        <f t="shared" ca="1" si="35"/>
        <v>0</v>
      </c>
      <c r="BJ60" s="143">
        <f t="shared" ca="1" si="35"/>
        <v>0</v>
      </c>
      <c r="BK60" s="143">
        <f t="shared" ca="1" si="35"/>
        <v>0</v>
      </c>
      <c r="BL60" s="143">
        <f t="shared" ca="1" si="35"/>
        <v>0</v>
      </c>
      <c r="BM60" s="143">
        <f t="shared" ca="1" si="35"/>
        <v>0</v>
      </c>
      <c r="BN60" s="143">
        <f t="shared" ca="1" si="35"/>
        <v>0</v>
      </c>
      <c r="BO60" s="143">
        <f t="shared" ca="1" si="35"/>
        <v>0</v>
      </c>
      <c r="BP60" s="143">
        <f t="shared" ca="1" si="35"/>
        <v>0</v>
      </c>
      <c r="BQ60" s="143">
        <f t="shared" ref="BQ60:CF60" ca="1" si="36">BQ52*BQ54*BQ97</f>
        <v>0</v>
      </c>
      <c r="BR60" s="143">
        <f t="shared" ca="1" si="36"/>
        <v>0</v>
      </c>
      <c r="BS60" s="143">
        <f t="shared" ca="1" si="36"/>
        <v>0</v>
      </c>
      <c r="BT60" s="143">
        <f t="shared" ca="1" si="36"/>
        <v>0</v>
      </c>
      <c r="BU60" s="143">
        <f t="shared" ca="1" si="36"/>
        <v>0</v>
      </c>
      <c r="BV60" s="143">
        <f t="shared" ca="1" si="36"/>
        <v>0</v>
      </c>
      <c r="BW60" s="143">
        <f t="shared" ca="1" si="36"/>
        <v>0</v>
      </c>
      <c r="BX60" s="143">
        <f t="shared" ca="1" si="36"/>
        <v>0</v>
      </c>
      <c r="BY60" s="143">
        <f t="shared" ca="1" si="36"/>
        <v>0</v>
      </c>
      <c r="BZ60" s="143">
        <f t="shared" ca="1" si="36"/>
        <v>0</v>
      </c>
      <c r="CA60" s="143">
        <f t="shared" ca="1" si="36"/>
        <v>0</v>
      </c>
      <c r="CB60" s="143">
        <f t="shared" ca="1" si="36"/>
        <v>0</v>
      </c>
      <c r="CC60" s="143">
        <f t="shared" ca="1" si="36"/>
        <v>0</v>
      </c>
      <c r="CD60" s="143">
        <f t="shared" ca="1" si="36"/>
        <v>0</v>
      </c>
      <c r="CE60" s="143">
        <f t="shared" ca="1" si="36"/>
        <v>0</v>
      </c>
      <c r="CF60" s="143">
        <f t="shared" ca="1" si="36"/>
        <v>0</v>
      </c>
    </row>
    <row r="61" spans="1:84" ht="15" customHeight="1">
      <c r="A61" s="48"/>
      <c r="B61" s="125" t="s">
        <v>443</v>
      </c>
      <c r="C61" s="126" t="s">
        <v>430</v>
      </c>
      <c r="D61" s="136">
        <f ca="1">D54</f>
        <v>203634.61469507372</v>
      </c>
      <c r="E61" s="143">
        <f ca="1">E54</f>
        <v>0</v>
      </c>
      <c r="F61" s="143">
        <f t="shared" ref="F61:BQ61" ca="1" si="37">(E61+F54)*F97</f>
        <v>-739.87911349329511</v>
      </c>
      <c r="G61" s="143">
        <f t="shared" ca="1" si="37"/>
        <v>-21611.903411742274</v>
      </c>
      <c r="H61" s="143">
        <f t="shared" ca="1" si="37"/>
        <v>-347.72465002887475</v>
      </c>
      <c r="I61" s="143">
        <f t="shared" ca="1" si="37"/>
        <v>20916.454111684525</v>
      </c>
      <c r="J61" s="143">
        <f t="shared" ca="1" si="37"/>
        <v>67924.031097900035</v>
      </c>
      <c r="K61" s="143">
        <f t="shared" ca="1" si="37"/>
        <v>110732.21469507369</v>
      </c>
      <c r="L61" s="143">
        <f t="shared" ca="1" si="37"/>
        <v>133957.8146950737</v>
      </c>
      <c r="M61" s="143">
        <f t="shared" ca="1" si="37"/>
        <v>157183.4146950737</v>
      </c>
      <c r="N61" s="143">
        <f t="shared" ca="1" si="37"/>
        <v>180409.01469507371</v>
      </c>
      <c r="O61" s="143">
        <f t="shared" ca="1" si="37"/>
        <v>203634.61469507372</v>
      </c>
      <c r="P61" s="143">
        <f t="shared" ca="1" si="37"/>
        <v>203634.61469507372</v>
      </c>
      <c r="Q61" s="143">
        <f t="shared" ca="1" si="37"/>
        <v>0</v>
      </c>
      <c r="R61" s="143">
        <f t="shared" ca="1" si="37"/>
        <v>0</v>
      </c>
      <c r="S61" s="143">
        <f t="shared" ca="1" si="37"/>
        <v>0</v>
      </c>
      <c r="T61" s="143">
        <f t="shared" ca="1" si="37"/>
        <v>0</v>
      </c>
      <c r="U61" s="143">
        <f t="shared" ca="1" si="37"/>
        <v>0</v>
      </c>
      <c r="V61" s="143">
        <f t="shared" ca="1" si="37"/>
        <v>0</v>
      </c>
      <c r="W61" s="143">
        <f t="shared" ca="1" si="37"/>
        <v>0</v>
      </c>
      <c r="X61" s="143">
        <f t="shared" ca="1" si="37"/>
        <v>0</v>
      </c>
      <c r="Y61" s="143">
        <f t="shared" ca="1" si="37"/>
        <v>0</v>
      </c>
      <c r="Z61" s="143">
        <f t="shared" ca="1" si="37"/>
        <v>0</v>
      </c>
      <c r="AA61" s="143">
        <f t="shared" ca="1" si="37"/>
        <v>0</v>
      </c>
      <c r="AB61" s="143">
        <f t="shared" ca="1" si="37"/>
        <v>0</v>
      </c>
      <c r="AC61" s="143">
        <f t="shared" ca="1" si="37"/>
        <v>0</v>
      </c>
      <c r="AD61" s="143">
        <f t="shared" ca="1" si="37"/>
        <v>0</v>
      </c>
      <c r="AE61" s="143">
        <f t="shared" ca="1" si="37"/>
        <v>0</v>
      </c>
      <c r="AF61" s="143">
        <f t="shared" ca="1" si="37"/>
        <v>0</v>
      </c>
      <c r="AG61" s="143">
        <f t="shared" ca="1" si="37"/>
        <v>0</v>
      </c>
      <c r="AH61" s="143">
        <f t="shared" ca="1" si="37"/>
        <v>0</v>
      </c>
      <c r="AI61" s="143">
        <f t="shared" ca="1" si="37"/>
        <v>0</v>
      </c>
      <c r="AJ61" s="143">
        <f t="shared" ca="1" si="37"/>
        <v>0</v>
      </c>
      <c r="AK61" s="143">
        <f t="shared" ca="1" si="37"/>
        <v>0</v>
      </c>
      <c r="AL61" s="143">
        <f t="shared" ca="1" si="37"/>
        <v>0</v>
      </c>
      <c r="AM61" s="143">
        <f t="shared" ca="1" si="37"/>
        <v>0</v>
      </c>
      <c r="AN61" s="143">
        <f t="shared" ca="1" si="37"/>
        <v>0</v>
      </c>
      <c r="AO61" s="143">
        <f t="shared" ca="1" si="37"/>
        <v>0</v>
      </c>
      <c r="AP61" s="143">
        <f t="shared" ca="1" si="37"/>
        <v>0</v>
      </c>
      <c r="AQ61" s="143">
        <f t="shared" ca="1" si="37"/>
        <v>0</v>
      </c>
      <c r="AR61" s="143">
        <f t="shared" ca="1" si="37"/>
        <v>0</v>
      </c>
      <c r="AS61" s="143">
        <f t="shared" ca="1" si="37"/>
        <v>0</v>
      </c>
      <c r="AT61" s="143">
        <f t="shared" ca="1" si="37"/>
        <v>0</v>
      </c>
      <c r="AU61" s="143">
        <f t="shared" ca="1" si="37"/>
        <v>0</v>
      </c>
      <c r="AV61" s="143">
        <f t="shared" ca="1" si="37"/>
        <v>0</v>
      </c>
      <c r="AW61" s="143">
        <f t="shared" ca="1" si="37"/>
        <v>0</v>
      </c>
      <c r="AX61" s="143">
        <f t="shared" ca="1" si="37"/>
        <v>0</v>
      </c>
      <c r="AY61" s="143">
        <f t="shared" ca="1" si="37"/>
        <v>0</v>
      </c>
      <c r="AZ61" s="143">
        <f t="shared" ca="1" si="37"/>
        <v>0</v>
      </c>
      <c r="BA61" s="143">
        <f t="shared" ca="1" si="37"/>
        <v>0</v>
      </c>
      <c r="BB61" s="143">
        <f t="shared" ca="1" si="37"/>
        <v>0</v>
      </c>
      <c r="BC61" s="143">
        <f t="shared" ca="1" si="37"/>
        <v>0</v>
      </c>
      <c r="BD61" s="143">
        <f t="shared" ca="1" si="37"/>
        <v>0</v>
      </c>
      <c r="BE61" s="143">
        <f t="shared" ca="1" si="37"/>
        <v>0</v>
      </c>
      <c r="BF61" s="143">
        <f t="shared" ca="1" si="37"/>
        <v>0</v>
      </c>
      <c r="BG61" s="143">
        <f t="shared" ca="1" si="37"/>
        <v>0</v>
      </c>
      <c r="BH61" s="143">
        <f t="shared" ca="1" si="37"/>
        <v>0</v>
      </c>
      <c r="BI61" s="143">
        <f t="shared" ca="1" si="37"/>
        <v>0</v>
      </c>
      <c r="BJ61" s="143">
        <f t="shared" ca="1" si="37"/>
        <v>0</v>
      </c>
      <c r="BK61" s="143">
        <f t="shared" ca="1" si="37"/>
        <v>0</v>
      </c>
      <c r="BL61" s="143">
        <f t="shared" ca="1" si="37"/>
        <v>0</v>
      </c>
      <c r="BM61" s="143">
        <f t="shared" ca="1" si="37"/>
        <v>0</v>
      </c>
      <c r="BN61" s="143">
        <f t="shared" ca="1" si="37"/>
        <v>0</v>
      </c>
      <c r="BO61" s="143">
        <f t="shared" ca="1" si="37"/>
        <v>0</v>
      </c>
      <c r="BP61" s="143">
        <f t="shared" ca="1" si="37"/>
        <v>0</v>
      </c>
      <c r="BQ61" s="143">
        <f t="shared" ca="1" si="37"/>
        <v>0</v>
      </c>
      <c r="BR61" s="143">
        <f t="shared" ref="BR61:CF61" ca="1" si="38">(BQ61+BR54)*BR97</f>
        <v>0</v>
      </c>
      <c r="BS61" s="143">
        <f t="shared" ca="1" si="38"/>
        <v>0</v>
      </c>
      <c r="BT61" s="143">
        <f t="shared" ca="1" si="38"/>
        <v>0</v>
      </c>
      <c r="BU61" s="143">
        <f t="shared" ca="1" si="38"/>
        <v>0</v>
      </c>
      <c r="BV61" s="143">
        <f t="shared" ca="1" si="38"/>
        <v>0</v>
      </c>
      <c r="BW61" s="143">
        <f t="shared" ca="1" si="38"/>
        <v>0</v>
      </c>
      <c r="BX61" s="143">
        <f t="shared" ca="1" si="38"/>
        <v>0</v>
      </c>
      <c r="BY61" s="143">
        <f t="shared" ca="1" si="38"/>
        <v>0</v>
      </c>
      <c r="BZ61" s="143">
        <f t="shared" ca="1" si="38"/>
        <v>0</v>
      </c>
      <c r="CA61" s="143">
        <f t="shared" ca="1" si="38"/>
        <v>0</v>
      </c>
      <c r="CB61" s="143">
        <f t="shared" ca="1" si="38"/>
        <v>0</v>
      </c>
      <c r="CC61" s="143">
        <f t="shared" ca="1" si="38"/>
        <v>0</v>
      </c>
      <c r="CD61" s="143">
        <f t="shared" ca="1" si="38"/>
        <v>0</v>
      </c>
      <c r="CE61" s="143">
        <f t="shared" ca="1" si="38"/>
        <v>0</v>
      </c>
      <c r="CF61" s="143">
        <f t="shared" ca="1" si="38"/>
        <v>0</v>
      </c>
    </row>
    <row r="62" spans="1:84" ht="15" customHeight="1">
      <c r="A62" s="48"/>
      <c r="B62" s="125" t="s">
        <v>696</v>
      </c>
      <c r="C62" s="126" t="s">
        <v>178</v>
      </c>
      <c r="D62" s="131">
        <f ca="1">SUM(E62:CF62)</f>
        <v>3.0163526019003828</v>
      </c>
      <c r="E62" s="150">
        <f ca="1">IF(E61&lt;0,1,0)</f>
        <v>0</v>
      </c>
      <c r="F62" s="150">
        <f t="shared" ref="F62:BQ62" ca="1" si="39">IF(F61&lt;0,1,IF(E62&lt;1,0,ABS(E61)/(ABS(E61)+F61)))*F$97</f>
        <v>1</v>
      </c>
      <c r="G62" s="150">
        <f t="shared" ca="1" si="39"/>
        <v>1</v>
      </c>
      <c r="H62" s="150">
        <f t="shared" ca="1" si="39"/>
        <v>1</v>
      </c>
      <c r="I62" s="150">
        <f t="shared" ca="1" si="39"/>
        <v>1.6352601900382829E-2</v>
      </c>
      <c r="J62" s="150">
        <f t="shared" ca="1" si="39"/>
        <v>0</v>
      </c>
      <c r="K62" s="150">
        <f t="shared" ca="1" si="39"/>
        <v>0</v>
      </c>
      <c r="L62" s="150">
        <f t="shared" ca="1" si="39"/>
        <v>0</v>
      </c>
      <c r="M62" s="150">
        <f t="shared" ca="1" si="39"/>
        <v>0</v>
      </c>
      <c r="N62" s="150">
        <f t="shared" ca="1" si="39"/>
        <v>0</v>
      </c>
      <c r="O62" s="150">
        <f t="shared" ca="1" si="39"/>
        <v>0</v>
      </c>
      <c r="P62" s="150">
        <f t="shared" ca="1" si="39"/>
        <v>0</v>
      </c>
      <c r="Q62" s="150">
        <f t="shared" ca="1" si="39"/>
        <v>0</v>
      </c>
      <c r="R62" s="150">
        <f t="shared" ca="1" si="39"/>
        <v>0</v>
      </c>
      <c r="S62" s="150">
        <f t="shared" ca="1" si="39"/>
        <v>0</v>
      </c>
      <c r="T62" s="150">
        <f t="shared" ca="1" si="39"/>
        <v>0</v>
      </c>
      <c r="U62" s="150">
        <f t="shared" ca="1" si="39"/>
        <v>0</v>
      </c>
      <c r="V62" s="150">
        <f t="shared" ca="1" si="39"/>
        <v>0</v>
      </c>
      <c r="W62" s="150">
        <f t="shared" ca="1" si="39"/>
        <v>0</v>
      </c>
      <c r="X62" s="150">
        <f t="shared" ca="1" si="39"/>
        <v>0</v>
      </c>
      <c r="Y62" s="150">
        <f t="shared" ca="1" si="39"/>
        <v>0</v>
      </c>
      <c r="Z62" s="150">
        <f t="shared" ca="1" si="39"/>
        <v>0</v>
      </c>
      <c r="AA62" s="150">
        <f t="shared" ca="1" si="39"/>
        <v>0</v>
      </c>
      <c r="AB62" s="150">
        <f t="shared" ca="1" si="39"/>
        <v>0</v>
      </c>
      <c r="AC62" s="150">
        <f t="shared" ca="1" si="39"/>
        <v>0</v>
      </c>
      <c r="AD62" s="150">
        <f t="shared" ca="1" si="39"/>
        <v>0</v>
      </c>
      <c r="AE62" s="150">
        <f t="shared" ca="1" si="39"/>
        <v>0</v>
      </c>
      <c r="AF62" s="150">
        <f t="shared" ca="1" si="39"/>
        <v>0</v>
      </c>
      <c r="AG62" s="150">
        <f t="shared" ca="1" si="39"/>
        <v>0</v>
      </c>
      <c r="AH62" s="150">
        <f t="shared" ca="1" si="39"/>
        <v>0</v>
      </c>
      <c r="AI62" s="150">
        <f t="shared" ca="1" si="39"/>
        <v>0</v>
      </c>
      <c r="AJ62" s="150">
        <f t="shared" ca="1" si="39"/>
        <v>0</v>
      </c>
      <c r="AK62" s="150">
        <f t="shared" ca="1" si="39"/>
        <v>0</v>
      </c>
      <c r="AL62" s="150">
        <f t="shared" ca="1" si="39"/>
        <v>0</v>
      </c>
      <c r="AM62" s="150">
        <f t="shared" ca="1" si="39"/>
        <v>0</v>
      </c>
      <c r="AN62" s="150">
        <f t="shared" ca="1" si="39"/>
        <v>0</v>
      </c>
      <c r="AO62" s="150">
        <f t="shared" ca="1" si="39"/>
        <v>0</v>
      </c>
      <c r="AP62" s="150">
        <f t="shared" ca="1" si="39"/>
        <v>0</v>
      </c>
      <c r="AQ62" s="150">
        <f t="shared" ca="1" si="39"/>
        <v>0</v>
      </c>
      <c r="AR62" s="150">
        <f t="shared" ca="1" si="39"/>
        <v>0</v>
      </c>
      <c r="AS62" s="150">
        <f t="shared" ca="1" si="39"/>
        <v>0</v>
      </c>
      <c r="AT62" s="150">
        <f t="shared" ca="1" si="39"/>
        <v>0</v>
      </c>
      <c r="AU62" s="150">
        <f t="shared" ca="1" si="39"/>
        <v>0</v>
      </c>
      <c r="AV62" s="150">
        <f t="shared" ca="1" si="39"/>
        <v>0</v>
      </c>
      <c r="AW62" s="150">
        <f t="shared" ca="1" si="39"/>
        <v>0</v>
      </c>
      <c r="AX62" s="150">
        <f t="shared" ca="1" si="39"/>
        <v>0</v>
      </c>
      <c r="AY62" s="150">
        <f t="shared" ca="1" si="39"/>
        <v>0</v>
      </c>
      <c r="AZ62" s="150">
        <f t="shared" ca="1" si="39"/>
        <v>0</v>
      </c>
      <c r="BA62" s="150">
        <f t="shared" ca="1" si="39"/>
        <v>0</v>
      </c>
      <c r="BB62" s="150">
        <f t="shared" ca="1" si="39"/>
        <v>0</v>
      </c>
      <c r="BC62" s="150">
        <f t="shared" ca="1" si="39"/>
        <v>0</v>
      </c>
      <c r="BD62" s="150">
        <f t="shared" ca="1" si="39"/>
        <v>0</v>
      </c>
      <c r="BE62" s="150">
        <f t="shared" ca="1" si="39"/>
        <v>0</v>
      </c>
      <c r="BF62" s="150">
        <f t="shared" ca="1" si="39"/>
        <v>0</v>
      </c>
      <c r="BG62" s="150">
        <f t="shared" ca="1" si="39"/>
        <v>0</v>
      </c>
      <c r="BH62" s="150">
        <f t="shared" ca="1" si="39"/>
        <v>0</v>
      </c>
      <c r="BI62" s="150">
        <f t="shared" ca="1" si="39"/>
        <v>0</v>
      </c>
      <c r="BJ62" s="150">
        <f t="shared" ca="1" si="39"/>
        <v>0</v>
      </c>
      <c r="BK62" s="150">
        <f t="shared" ca="1" si="39"/>
        <v>0</v>
      </c>
      <c r="BL62" s="150">
        <f t="shared" ca="1" si="39"/>
        <v>0</v>
      </c>
      <c r="BM62" s="150">
        <f t="shared" ca="1" si="39"/>
        <v>0</v>
      </c>
      <c r="BN62" s="150">
        <f t="shared" ca="1" si="39"/>
        <v>0</v>
      </c>
      <c r="BO62" s="150">
        <f t="shared" ca="1" si="39"/>
        <v>0</v>
      </c>
      <c r="BP62" s="150">
        <f t="shared" ca="1" si="39"/>
        <v>0</v>
      </c>
      <c r="BQ62" s="150">
        <f t="shared" ca="1" si="39"/>
        <v>0</v>
      </c>
      <c r="BR62" s="150">
        <f t="shared" ref="BR62:CF62" ca="1" si="40">IF(BR61&lt;0,1,IF(BQ62&lt;1,0,ABS(BQ61)/(ABS(BQ61)+BR61)))*BR$97</f>
        <v>0</v>
      </c>
      <c r="BS62" s="150">
        <f t="shared" ca="1" si="40"/>
        <v>0</v>
      </c>
      <c r="BT62" s="150">
        <f t="shared" ca="1" si="40"/>
        <v>0</v>
      </c>
      <c r="BU62" s="150">
        <f t="shared" ca="1" si="40"/>
        <v>0</v>
      </c>
      <c r="BV62" s="150">
        <f t="shared" ca="1" si="40"/>
        <v>0</v>
      </c>
      <c r="BW62" s="150">
        <f t="shared" ca="1" si="40"/>
        <v>0</v>
      </c>
      <c r="BX62" s="150">
        <f t="shared" ca="1" si="40"/>
        <v>0</v>
      </c>
      <c r="BY62" s="150">
        <f t="shared" ca="1" si="40"/>
        <v>0</v>
      </c>
      <c r="BZ62" s="150">
        <f t="shared" ca="1" si="40"/>
        <v>0</v>
      </c>
      <c r="CA62" s="150">
        <f t="shared" ca="1" si="40"/>
        <v>0</v>
      </c>
      <c r="CB62" s="150">
        <f t="shared" ca="1" si="40"/>
        <v>0</v>
      </c>
      <c r="CC62" s="150">
        <f t="shared" ca="1" si="40"/>
        <v>0</v>
      </c>
      <c r="CD62" s="150">
        <f t="shared" ca="1" si="40"/>
        <v>0</v>
      </c>
      <c r="CE62" s="150">
        <f t="shared" ca="1" si="40"/>
        <v>0</v>
      </c>
      <c r="CF62" s="150">
        <f t="shared" ca="1" si="40"/>
        <v>0</v>
      </c>
    </row>
    <row r="63" spans="1:84" ht="15" customHeight="1">
      <c r="A63" s="48"/>
      <c r="B63" s="125" t="s">
        <v>697</v>
      </c>
      <c r="C63" s="126" t="s">
        <v>430</v>
      </c>
      <c r="D63" s="136">
        <f ca="1">D60</f>
        <v>90735.229388448046</v>
      </c>
      <c r="E63" s="143">
        <f ca="1">E60</f>
        <v>0</v>
      </c>
      <c r="F63" s="143">
        <f t="shared" ref="F63:BQ63" ca="1" si="41">(E63+F60)*F97</f>
        <v>-692.9602799834621</v>
      </c>
      <c r="G63" s="143">
        <f t="shared" ca="1" si="41"/>
        <v>-17840.716259569737</v>
      </c>
      <c r="H63" s="143">
        <f t="shared" ca="1" si="41"/>
        <v>-2516.2101629572735</v>
      </c>
      <c r="I63" s="143">
        <f t="shared" ca="1" si="41"/>
        <v>10926.339044597518</v>
      </c>
      <c r="J63" s="143">
        <f t="shared" ca="1" si="41"/>
        <v>36993.638134780675</v>
      </c>
      <c r="K63" s="143">
        <f t="shared" ca="1" si="41"/>
        <v>57816.965091576159</v>
      </c>
      <c r="L63" s="143">
        <f t="shared" ca="1" si="41"/>
        <v>67727.233305520873</v>
      </c>
      <c r="M63" s="143">
        <f t="shared" ca="1" si="41"/>
        <v>76420.451037051331</v>
      </c>
      <c r="N63" s="143">
        <f t="shared" ca="1" si="41"/>
        <v>84046.080626113137</v>
      </c>
      <c r="O63" s="143">
        <f t="shared" ca="1" si="41"/>
        <v>90735.229388448046</v>
      </c>
      <c r="P63" s="143">
        <f t="shared" ca="1" si="41"/>
        <v>90735.229388448046</v>
      </c>
      <c r="Q63" s="143">
        <f t="shared" ca="1" si="41"/>
        <v>0</v>
      </c>
      <c r="R63" s="143">
        <f t="shared" ca="1" si="41"/>
        <v>0</v>
      </c>
      <c r="S63" s="143">
        <f t="shared" ca="1" si="41"/>
        <v>0</v>
      </c>
      <c r="T63" s="143">
        <f t="shared" ca="1" si="41"/>
        <v>0</v>
      </c>
      <c r="U63" s="143">
        <f t="shared" ca="1" si="41"/>
        <v>0</v>
      </c>
      <c r="V63" s="143">
        <f t="shared" ca="1" si="41"/>
        <v>0</v>
      </c>
      <c r="W63" s="143">
        <f t="shared" ca="1" si="41"/>
        <v>0</v>
      </c>
      <c r="X63" s="143">
        <f t="shared" ca="1" si="41"/>
        <v>0</v>
      </c>
      <c r="Y63" s="143">
        <f t="shared" ca="1" si="41"/>
        <v>0</v>
      </c>
      <c r="Z63" s="143">
        <f t="shared" ca="1" si="41"/>
        <v>0</v>
      </c>
      <c r="AA63" s="143">
        <f t="shared" ca="1" si="41"/>
        <v>0</v>
      </c>
      <c r="AB63" s="143">
        <f t="shared" ca="1" si="41"/>
        <v>0</v>
      </c>
      <c r="AC63" s="143">
        <f t="shared" ca="1" si="41"/>
        <v>0</v>
      </c>
      <c r="AD63" s="143">
        <f t="shared" ca="1" si="41"/>
        <v>0</v>
      </c>
      <c r="AE63" s="143">
        <f t="shared" ca="1" si="41"/>
        <v>0</v>
      </c>
      <c r="AF63" s="143">
        <f t="shared" ca="1" si="41"/>
        <v>0</v>
      </c>
      <c r="AG63" s="143">
        <f t="shared" ca="1" si="41"/>
        <v>0</v>
      </c>
      <c r="AH63" s="143">
        <f t="shared" ca="1" si="41"/>
        <v>0</v>
      </c>
      <c r="AI63" s="143">
        <f t="shared" ca="1" si="41"/>
        <v>0</v>
      </c>
      <c r="AJ63" s="143">
        <f t="shared" ca="1" si="41"/>
        <v>0</v>
      </c>
      <c r="AK63" s="143">
        <f t="shared" ca="1" si="41"/>
        <v>0</v>
      </c>
      <c r="AL63" s="143">
        <f t="shared" ca="1" si="41"/>
        <v>0</v>
      </c>
      <c r="AM63" s="143">
        <f t="shared" ca="1" si="41"/>
        <v>0</v>
      </c>
      <c r="AN63" s="143">
        <f t="shared" ca="1" si="41"/>
        <v>0</v>
      </c>
      <c r="AO63" s="143">
        <f t="shared" ca="1" si="41"/>
        <v>0</v>
      </c>
      <c r="AP63" s="143">
        <f t="shared" ca="1" si="41"/>
        <v>0</v>
      </c>
      <c r="AQ63" s="143">
        <f t="shared" ca="1" si="41"/>
        <v>0</v>
      </c>
      <c r="AR63" s="143">
        <f t="shared" ca="1" si="41"/>
        <v>0</v>
      </c>
      <c r="AS63" s="143">
        <f t="shared" ca="1" si="41"/>
        <v>0</v>
      </c>
      <c r="AT63" s="143">
        <f t="shared" ca="1" si="41"/>
        <v>0</v>
      </c>
      <c r="AU63" s="143">
        <f t="shared" ca="1" si="41"/>
        <v>0</v>
      </c>
      <c r="AV63" s="143">
        <f t="shared" ca="1" si="41"/>
        <v>0</v>
      </c>
      <c r="AW63" s="143">
        <f t="shared" ca="1" si="41"/>
        <v>0</v>
      </c>
      <c r="AX63" s="143">
        <f t="shared" ca="1" si="41"/>
        <v>0</v>
      </c>
      <c r="AY63" s="143">
        <f t="shared" ca="1" si="41"/>
        <v>0</v>
      </c>
      <c r="AZ63" s="143">
        <f t="shared" ca="1" si="41"/>
        <v>0</v>
      </c>
      <c r="BA63" s="143">
        <f t="shared" ca="1" si="41"/>
        <v>0</v>
      </c>
      <c r="BB63" s="143">
        <f t="shared" ca="1" si="41"/>
        <v>0</v>
      </c>
      <c r="BC63" s="143">
        <f t="shared" ca="1" si="41"/>
        <v>0</v>
      </c>
      <c r="BD63" s="143">
        <f t="shared" ca="1" si="41"/>
        <v>0</v>
      </c>
      <c r="BE63" s="143">
        <f t="shared" ca="1" si="41"/>
        <v>0</v>
      </c>
      <c r="BF63" s="143">
        <f t="shared" ca="1" si="41"/>
        <v>0</v>
      </c>
      <c r="BG63" s="143">
        <f t="shared" ca="1" si="41"/>
        <v>0</v>
      </c>
      <c r="BH63" s="143">
        <f t="shared" ca="1" si="41"/>
        <v>0</v>
      </c>
      <c r="BI63" s="143">
        <f t="shared" ca="1" si="41"/>
        <v>0</v>
      </c>
      <c r="BJ63" s="143">
        <f t="shared" ca="1" si="41"/>
        <v>0</v>
      </c>
      <c r="BK63" s="143">
        <f t="shared" ca="1" si="41"/>
        <v>0</v>
      </c>
      <c r="BL63" s="143">
        <f t="shared" ca="1" si="41"/>
        <v>0</v>
      </c>
      <c r="BM63" s="143">
        <f t="shared" ca="1" si="41"/>
        <v>0</v>
      </c>
      <c r="BN63" s="143">
        <f t="shared" ca="1" si="41"/>
        <v>0</v>
      </c>
      <c r="BO63" s="143">
        <f t="shared" ca="1" si="41"/>
        <v>0</v>
      </c>
      <c r="BP63" s="143">
        <f t="shared" ca="1" si="41"/>
        <v>0</v>
      </c>
      <c r="BQ63" s="143">
        <f t="shared" ca="1" si="41"/>
        <v>0</v>
      </c>
      <c r="BR63" s="143">
        <f t="shared" ref="BR63:CF63" ca="1" si="42">(BQ63+BR60)*BR97</f>
        <v>0</v>
      </c>
      <c r="BS63" s="143">
        <f t="shared" ca="1" si="42"/>
        <v>0</v>
      </c>
      <c r="BT63" s="143">
        <f t="shared" ca="1" si="42"/>
        <v>0</v>
      </c>
      <c r="BU63" s="143">
        <f t="shared" ca="1" si="42"/>
        <v>0</v>
      </c>
      <c r="BV63" s="143">
        <f t="shared" ca="1" si="42"/>
        <v>0</v>
      </c>
      <c r="BW63" s="143">
        <f t="shared" ca="1" si="42"/>
        <v>0</v>
      </c>
      <c r="BX63" s="143">
        <f t="shared" ca="1" si="42"/>
        <v>0</v>
      </c>
      <c r="BY63" s="143">
        <f t="shared" ca="1" si="42"/>
        <v>0</v>
      </c>
      <c r="BZ63" s="143">
        <f t="shared" ca="1" si="42"/>
        <v>0</v>
      </c>
      <c r="CA63" s="143">
        <f t="shared" ca="1" si="42"/>
        <v>0</v>
      </c>
      <c r="CB63" s="143">
        <f t="shared" ca="1" si="42"/>
        <v>0</v>
      </c>
      <c r="CC63" s="143">
        <f t="shared" ca="1" si="42"/>
        <v>0</v>
      </c>
      <c r="CD63" s="143">
        <f t="shared" ca="1" si="42"/>
        <v>0</v>
      </c>
      <c r="CE63" s="143">
        <f t="shared" ca="1" si="42"/>
        <v>0</v>
      </c>
      <c r="CF63" s="143">
        <f t="shared" ca="1" si="42"/>
        <v>0</v>
      </c>
    </row>
    <row r="64" spans="1:84" ht="15" customHeight="1">
      <c r="A64" s="48"/>
      <c r="B64" s="125" t="s">
        <v>698</v>
      </c>
      <c r="C64" s="126" t="s">
        <v>178</v>
      </c>
      <c r="D64" s="131">
        <f ca="1">SUM(E64:CF64)</f>
        <v>3.1871825145741814</v>
      </c>
      <c r="E64" s="150">
        <f ca="1">IF(E63&lt;0,1,0)</f>
        <v>0</v>
      </c>
      <c r="F64" s="150">
        <f t="shared" ref="F64:BQ64" ca="1" si="43">IF(F63&lt;0,1,IF(E64&lt;1,0,ABS(E63)/(ABS(E63)+F63)))*F97</f>
        <v>1</v>
      </c>
      <c r="G64" s="150">
        <f t="shared" ca="1" si="43"/>
        <v>1</v>
      </c>
      <c r="H64" s="150">
        <f t="shared" ca="1" si="43"/>
        <v>1</v>
      </c>
      <c r="I64" s="150">
        <f t="shared" ca="1" si="43"/>
        <v>0.18718251457418125</v>
      </c>
      <c r="J64" s="150">
        <f t="shared" ca="1" si="43"/>
        <v>0</v>
      </c>
      <c r="K64" s="150">
        <f t="shared" ca="1" si="43"/>
        <v>0</v>
      </c>
      <c r="L64" s="150">
        <f t="shared" ca="1" si="43"/>
        <v>0</v>
      </c>
      <c r="M64" s="150">
        <f t="shared" ca="1" si="43"/>
        <v>0</v>
      </c>
      <c r="N64" s="150">
        <f t="shared" ca="1" si="43"/>
        <v>0</v>
      </c>
      <c r="O64" s="150">
        <f t="shared" ca="1" si="43"/>
        <v>0</v>
      </c>
      <c r="P64" s="150">
        <f t="shared" ca="1" si="43"/>
        <v>0</v>
      </c>
      <c r="Q64" s="150">
        <f t="shared" ca="1" si="43"/>
        <v>0</v>
      </c>
      <c r="R64" s="150">
        <f t="shared" ca="1" si="43"/>
        <v>0</v>
      </c>
      <c r="S64" s="150">
        <f t="shared" ca="1" si="43"/>
        <v>0</v>
      </c>
      <c r="T64" s="150">
        <f t="shared" ca="1" si="43"/>
        <v>0</v>
      </c>
      <c r="U64" s="150">
        <f t="shared" ca="1" si="43"/>
        <v>0</v>
      </c>
      <c r="V64" s="150">
        <f t="shared" ca="1" si="43"/>
        <v>0</v>
      </c>
      <c r="W64" s="150">
        <f t="shared" ca="1" si="43"/>
        <v>0</v>
      </c>
      <c r="X64" s="150">
        <f t="shared" ca="1" si="43"/>
        <v>0</v>
      </c>
      <c r="Y64" s="150">
        <f t="shared" ca="1" si="43"/>
        <v>0</v>
      </c>
      <c r="Z64" s="150">
        <f t="shared" ca="1" si="43"/>
        <v>0</v>
      </c>
      <c r="AA64" s="150">
        <f t="shared" ca="1" si="43"/>
        <v>0</v>
      </c>
      <c r="AB64" s="150">
        <f t="shared" ca="1" si="43"/>
        <v>0</v>
      </c>
      <c r="AC64" s="150">
        <f t="shared" ca="1" si="43"/>
        <v>0</v>
      </c>
      <c r="AD64" s="150">
        <f t="shared" ca="1" si="43"/>
        <v>0</v>
      </c>
      <c r="AE64" s="150">
        <f t="shared" ca="1" si="43"/>
        <v>0</v>
      </c>
      <c r="AF64" s="150">
        <f t="shared" ca="1" si="43"/>
        <v>0</v>
      </c>
      <c r="AG64" s="150">
        <f t="shared" ca="1" si="43"/>
        <v>0</v>
      </c>
      <c r="AH64" s="150">
        <f t="shared" ca="1" si="43"/>
        <v>0</v>
      </c>
      <c r="AI64" s="150">
        <f t="shared" ca="1" si="43"/>
        <v>0</v>
      </c>
      <c r="AJ64" s="150">
        <f t="shared" ca="1" si="43"/>
        <v>0</v>
      </c>
      <c r="AK64" s="150">
        <f t="shared" ca="1" si="43"/>
        <v>0</v>
      </c>
      <c r="AL64" s="150">
        <f t="shared" ca="1" si="43"/>
        <v>0</v>
      </c>
      <c r="AM64" s="150">
        <f t="shared" ca="1" si="43"/>
        <v>0</v>
      </c>
      <c r="AN64" s="150">
        <f t="shared" ca="1" si="43"/>
        <v>0</v>
      </c>
      <c r="AO64" s="150">
        <f t="shared" ca="1" si="43"/>
        <v>0</v>
      </c>
      <c r="AP64" s="150">
        <f t="shared" ca="1" si="43"/>
        <v>0</v>
      </c>
      <c r="AQ64" s="150">
        <f t="shared" ca="1" si="43"/>
        <v>0</v>
      </c>
      <c r="AR64" s="150">
        <f t="shared" ca="1" si="43"/>
        <v>0</v>
      </c>
      <c r="AS64" s="150">
        <f t="shared" ca="1" si="43"/>
        <v>0</v>
      </c>
      <c r="AT64" s="150">
        <f t="shared" ca="1" si="43"/>
        <v>0</v>
      </c>
      <c r="AU64" s="150">
        <f t="shared" ca="1" si="43"/>
        <v>0</v>
      </c>
      <c r="AV64" s="150">
        <f t="shared" ca="1" si="43"/>
        <v>0</v>
      </c>
      <c r="AW64" s="150">
        <f t="shared" ca="1" si="43"/>
        <v>0</v>
      </c>
      <c r="AX64" s="150">
        <f t="shared" ca="1" si="43"/>
        <v>0</v>
      </c>
      <c r="AY64" s="150">
        <f t="shared" ca="1" si="43"/>
        <v>0</v>
      </c>
      <c r="AZ64" s="150">
        <f t="shared" ca="1" si="43"/>
        <v>0</v>
      </c>
      <c r="BA64" s="150">
        <f t="shared" ca="1" si="43"/>
        <v>0</v>
      </c>
      <c r="BB64" s="150">
        <f t="shared" ca="1" si="43"/>
        <v>0</v>
      </c>
      <c r="BC64" s="150">
        <f t="shared" ca="1" si="43"/>
        <v>0</v>
      </c>
      <c r="BD64" s="150">
        <f t="shared" ca="1" si="43"/>
        <v>0</v>
      </c>
      <c r="BE64" s="150">
        <f t="shared" ca="1" si="43"/>
        <v>0</v>
      </c>
      <c r="BF64" s="150">
        <f t="shared" ca="1" si="43"/>
        <v>0</v>
      </c>
      <c r="BG64" s="150">
        <f t="shared" ca="1" si="43"/>
        <v>0</v>
      </c>
      <c r="BH64" s="150">
        <f t="shared" ca="1" si="43"/>
        <v>0</v>
      </c>
      <c r="BI64" s="150">
        <f t="shared" ca="1" si="43"/>
        <v>0</v>
      </c>
      <c r="BJ64" s="150">
        <f t="shared" ca="1" si="43"/>
        <v>0</v>
      </c>
      <c r="BK64" s="150">
        <f t="shared" ca="1" si="43"/>
        <v>0</v>
      </c>
      <c r="BL64" s="150">
        <f t="shared" ca="1" si="43"/>
        <v>0</v>
      </c>
      <c r="BM64" s="150">
        <f t="shared" ca="1" si="43"/>
        <v>0</v>
      </c>
      <c r="BN64" s="150">
        <f t="shared" ca="1" si="43"/>
        <v>0</v>
      </c>
      <c r="BO64" s="150">
        <f t="shared" ca="1" si="43"/>
        <v>0</v>
      </c>
      <c r="BP64" s="150">
        <f t="shared" ca="1" si="43"/>
        <v>0</v>
      </c>
      <c r="BQ64" s="150">
        <f t="shared" ca="1" si="43"/>
        <v>0</v>
      </c>
      <c r="BR64" s="150">
        <f t="shared" ref="BR64:CF64" ca="1" si="44">IF(BR63&lt;0,1,IF(BQ64&lt;1,0,ABS(BQ63)/(ABS(BQ63)+BR63)))*BR97</f>
        <v>0</v>
      </c>
      <c r="BS64" s="150">
        <f t="shared" ca="1" si="44"/>
        <v>0</v>
      </c>
      <c r="BT64" s="150">
        <f t="shared" ca="1" si="44"/>
        <v>0</v>
      </c>
      <c r="BU64" s="150">
        <f t="shared" ca="1" si="44"/>
        <v>0</v>
      </c>
      <c r="BV64" s="150">
        <f t="shared" ca="1" si="44"/>
        <v>0</v>
      </c>
      <c r="BW64" s="150">
        <f t="shared" ca="1" si="44"/>
        <v>0</v>
      </c>
      <c r="BX64" s="150">
        <f t="shared" ca="1" si="44"/>
        <v>0</v>
      </c>
      <c r="BY64" s="150">
        <f t="shared" ca="1" si="44"/>
        <v>0</v>
      </c>
      <c r="BZ64" s="150">
        <f t="shared" ca="1" si="44"/>
        <v>0</v>
      </c>
      <c r="CA64" s="150">
        <f t="shared" ca="1" si="44"/>
        <v>0</v>
      </c>
      <c r="CB64" s="150">
        <f t="shared" ca="1" si="44"/>
        <v>0</v>
      </c>
      <c r="CC64" s="150">
        <f t="shared" ca="1" si="44"/>
        <v>0</v>
      </c>
      <c r="CD64" s="150">
        <f t="shared" ca="1" si="44"/>
        <v>0</v>
      </c>
      <c r="CE64" s="150">
        <f t="shared" ca="1" si="44"/>
        <v>0</v>
      </c>
      <c r="CF64" s="150">
        <f t="shared" ca="1" si="44"/>
        <v>0</v>
      </c>
    </row>
    <row r="65" spans="1:84" ht="15" customHeight="1">
      <c r="A65" s="48"/>
      <c r="B65" s="125" t="s">
        <v>699</v>
      </c>
      <c r="C65" s="126" t="s">
        <v>430</v>
      </c>
      <c r="D65" s="131">
        <f ca="1">SUM(E65:CF65)</f>
        <v>-132152.12088650669</v>
      </c>
      <c r="E65" s="150">
        <f ca="1">E34*E97</f>
        <v>0</v>
      </c>
      <c r="F65" s="150">
        <f t="shared" ref="F65:BQ65" ca="1" si="45">F34*F97</f>
        <v>739.87911349329511</v>
      </c>
      <c r="G65" s="150">
        <f t="shared" ca="1" si="45"/>
        <v>41300</v>
      </c>
      <c r="H65" s="150">
        <f t="shared" ca="1" si="45"/>
        <v>0</v>
      </c>
      <c r="I65" s="150">
        <f t="shared" ca="1" si="45"/>
        <v>0</v>
      </c>
      <c r="J65" s="150">
        <f t="shared" ca="1" si="45"/>
        <v>-29032</v>
      </c>
      <c r="K65" s="150">
        <f t="shared" ca="1" si="45"/>
        <v>-29032</v>
      </c>
      <c r="L65" s="150">
        <f t="shared" ca="1" si="45"/>
        <v>-29032</v>
      </c>
      <c r="M65" s="150">
        <f t="shared" ca="1" si="45"/>
        <v>-29032</v>
      </c>
      <c r="N65" s="150">
        <f t="shared" ca="1" si="45"/>
        <v>-29032</v>
      </c>
      <c r="O65" s="150">
        <f t="shared" ca="1" si="45"/>
        <v>-29032</v>
      </c>
      <c r="P65" s="150">
        <f t="shared" ca="1" si="45"/>
        <v>0</v>
      </c>
      <c r="Q65" s="150">
        <f t="shared" ca="1" si="45"/>
        <v>0</v>
      </c>
      <c r="R65" s="150">
        <f t="shared" ca="1" si="45"/>
        <v>0</v>
      </c>
      <c r="S65" s="150">
        <f t="shared" ca="1" si="45"/>
        <v>0</v>
      </c>
      <c r="T65" s="150">
        <f t="shared" ca="1" si="45"/>
        <v>0</v>
      </c>
      <c r="U65" s="150">
        <f t="shared" ca="1" si="45"/>
        <v>0</v>
      </c>
      <c r="V65" s="150">
        <f t="shared" ca="1" si="45"/>
        <v>0</v>
      </c>
      <c r="W65" s="150">
        <f t="shared" ca="1" si="45"/>
        <v>0</v>
      </c>
      <c r="X65" s="150">
        <f t="shared" ca="1" si="45"/>
        <v>0</v>
      </c>
      <c r="Y65" s="150">
        <f t="shared" ca="1" si="45"/>
        <v>0</v>
      </c>
      <c r="Z65" s="150">
        <f t="shared" ca="1" si="45"/>
        <v>0</v>
      </c>
      <c r="AA65" s="150">
        <f t="shared" ca="1" si="45"/>
        <v>0</v>
      </c>
      <c r="AB65" s="150">
        <f t="shared" ca="1" si="45"/>
        <v>0</v>
      </c>
      <c r="AC65" s="150">
        <f t="shared" ca="1" si="45"/>
        <v>0</v>
      </c>
      <c r="AD65" s="150">
        <f t="shared" ca="1" si="45"/>
        <v>0</v>
      </c>
      <c r="AE65" s="150">
        <f t="shared" ca="1" si="45"/>
        <v>0</v>
      </c>
      <c r="AF65" s="150">
        <f t="shared" ca="1" si="45"/>
        <v>0</v>
      </c>
      <c r="AG65" s="150">
        <f t="shared" ca="1" si="45"/>
        <v>0</v>
      </c>
      <c r="AH65" s="150">
        <f t="shared" ca="1" si="45"/>
        <v>0</v>
      </c>
      <c r="AI65" s="150">
        <f t="shared" ca="1" si="45"/>
        <v>0</v>
      </c>
      <c r="AJ65" s="150">
        <f t="shared" ca="1" si="45"/>
        <v>0</v>
      </c>
      <c r="AK65" s="150">
        <f t="shared" ca="1" si="45"/>
        <v>0</v>
      </c>
      <c r="AL65" s="150">
        <f t="shared" ca="1" si="45"/>
        <v>0</v>
      </c>
      <c r="AM65" s="150">
        <f t="shared" ca="1" si="45"/>
        <v>0</v>
      </c>
      <c r="AN65" s="150">
        <f t="shared" ca="1" si="45"/>
        <v>0</v>
      </c>
      <c r="AO65" s="150">
        <f t="shared" ca="1" si="45"/>
        <v>0</v>
      </c>
      <c r="AP65" s="150">
        <f t="shared" ca="1" si="45"/>
        <v>0</v>
      </c>
      <c r="AQ65" s="150">
        <f t="shared" ca="1" si="45"/>
        <v>0</v>
      </c>
      <c r="AR65" s="150">
        <f t="shared" ca="1" si="45"/>
        <v>0</v>
      </c>
      <c r="AS65" s="150">
        <f t="shared" ca="1" si="45"/>
        <v>0</v>
      </c>
      <c r="AT65" s="150">
        <f t="shared" ca="1" si="45"/>
        <v>0</v>
      </c>
      <c r="AU65" s="150">
        <f t="shared" ca="1" si="45"/>
        <v>0</v>
      </c>
      <c r="AV65" s="150">
        <f t="shared" ca="1" si="45"/>
        <v>0</v>
      </c>
      <c r="AW65" s="150">
        <f t="shared" ca="1" si="45"/>
        <v>0</v>
      </c>
      <c r="AX65" s="150">
        <f t="shared" ca="1" si="45"/>
        <v>0</v>
      </c>
      <c r="AY65" s="150">
        <f t="shared" ca="1" si="45"/>
        <v>0</v>
      </c>
      <c r="AZ65" s="150">
        <f t="shared" ca="1" si="45"/>
        <v>0</v>
      </c>
      <c r="BA65" s="150">
        <f t="shared" ca="1" si="45"/>
        <v>0</v>
      </c>
      <c r="BB65" s="150">
        <f t="shared" ca="1" si="45"/>
        <v>0</v>
      </c>
      <c r="BC65" s="150">
        <f t="shared" ca="1" si="45"/>
        <v>0</v>
      </c>
      <c r="BD65" s="150">
        <f t="shared" ca="1" si="45"/>
        <v>0</v>
      </c>
      <c r="BE65" s="150">
        <f t="shared" ca="1" si="45"/>
        <v>0</v>
      </c>
      <c r="BF65" s="150">
        <f t="shared" ca="1" si="45"/>
        <v>0</v>
      </c>
      <c r="BG65" s="150">
        <f t="shared" ca="1" si="45"/>
        <v>0</v>
      </c>
      <c r="BH65" s="150">
        <f t="shared" ca="1" si="45"/>
        <v>0</v>
      </c>
      <c r="BI65" s="150">
        <f t="shared" ca="1" si="45"/>
        <v>0</v>
      </c>
      <c r="BJ65" s="150">
        <f t="shared" ca="1" si="45"/>
        <v>0</v>
      </c>
      <c r="BK65" s="150">
        <f t="shared" ca="1" si="45"/>
        <v>0</v>
      </c>
      <c r="BL65" s="150">
        <f t="shared" ca="1" si="45"/>
        <v>0</v>
      </c>
      <c r="BM65" s="150">
        <f t="shared" ca="1" si="45"/>
        <v>0</v>
      </c>
      <c r="BN65" s="150">
        <f t="shared" ca="1" si="45"/>
        <v>0</v>
      </c>
      <c r="BO65" s="150">
        <f t="shared" ca="1" si="45"/>
        <v>0</v>
      </c>
      <c r="BP65" s="150">
        <f t="shared" ca="1" si="45"/>
        <v>0</v>
      </c>
      <c r="BQ65" s="150">
        <f t="shared" ca="1" si="45"/>
        <v>0</v>
      </c>
      <c r="BR65" s="150">
        <f t="shared" ref="BR65:CF65" ca="1" si="46">BR34*BR97</f>
        <v>0</v>
      </c>
      <c r="BS65" s="150">
        <f t="shared" ca="1" si="46"/>
        <v>0</v>
      </c>
      <c r="BT65" s="150">
        <f t="shared" ca="1" si="46"/>
        <v>0</v>
      </c>
      <c r="BU65" s="150">
        <f t="shared" ca="1" si="46"/>
        <v>0</v>
      </c>
      <c r="BV65" s="150">
        <f t="shared" ca="1" si="46"/>
        <v>0</v>
      </c>
      <c r="BW65" s="150">
        <f t="shared" ca="1" si="46"/>
        <v>0</v>
      </c>
      <c r="BX65" s="150">
        <f t="shared" ca="1" si="46"/>
        <v>0</v>
      </c>
      <c r="BY65" s="150">
        <f t="shared" ca="1" si="46"/>
        <v>0</v>
      </c>
      <c r="BZ65" s="150">
        <f t="shared" ca="1" si="46"/>
        <v>0</v>
      </c>
      <c r="CA65" s="150">
        <f t="shared" ca="1" si="46"/>
        <v>0</v>
      </c>
      <c r="CB65" s="150">
        <f t="shared" ca="1" si="46"/>
        <v>0</v>
      </c>
      <c r="CC65" s="150">
        <f t="shared" ca="1" si="46"/>
        <v>0</v>
      </c>
      <c r="CD65" s="150">
        <f t="shared" ca="1" si="46"/>
        <v>0</v>
      </c>
      <c r="CE65" s="150">
        <f t="shared" ca="1" si="46"/>
        <v>0</v>
      </c>
      <c r="CF65" s="150">
        <f t="shared" ca="1" si="46"/>
        <v>0</v>
      </c>
    </row>
    <row r="66" spans="1:84" ht="15" customHeight="1">
      <c r="A66" s="48"/>
      <c r="B66" s="151" t="str">
        <f ca="1">"OCF/ICF ("&amp;YEAR(TODAY())&amp;" - "&amp;YEAR(TODAY())+2&amp;")"</f>
        <v>OCF/ICF (2022 - 2024)</v>
      </c>
      <c r="C66" s="152" t="s">
        <v>676</v>
      </c>
      <c r="D66" s="153">
        <f ca="1">(SUMIFS($E$55:$CF$55,$E$51:$CF$51,"&gt;="&amp;YEAR(TODAY()),$E$51:$CF$51,"&lt;="&amp;YEAR(TODAY())+2)+IF($A$19="прямой",SUMIFS($E$19:$CF$19,$E$51:$CF$51,"&gt;="&amp;YEAR(TODAY()),$E$51:$CF$51,"&lt;="&amp;YEAR(TODAY())+2),0))/SUMIFS($E$57:$CF$57,$E$51:$CF$51,"&gt;="&amp;YEAR(TODAY()),$E$51:$CF$51,"&lt;="&amp;YEAR(TODAY())+2)</f>
        <v>1.5243664219171384</v>
      </c>
    </row>
    <row r="67" spans="1:84">
      <c r="G67" s="55"/>
    </row>
    <row r="82" spans="1:84">
      <c r="D82" s="53"/>
      <c r="E82" s="53"/>
      <c r="F82" s="53"/>
      <c r="G82" s="53"/>
      <c r="H82" s="53"/>
      <c r="I82" s="53"/>
      <c r="J82" s="53"/>
      <c r="K82" s="53"/>
      <c r="L82" s="53"/>
      <c r="M82" s="53"/>
      <c r="N82" s="53"/>
    </row>
    <row r="83" spans="1:84" ht="28.5" customHeight="1">
      <c r="B83" s="133" t="s">
        <v>700</v>
      </c>
      <c r="C83" s="133" t="s">
        <v>666</v>
      </c>
      <c r="D83" s="133" t="s">
        <v>78</v>
      </c>
      <c r="E83" s="133">
        <f>$E$17</f>
        <v>2020</v>
      </c>
      <c r="F83" s="133">
        <f t="shared" ref="F83:BQ83" si="47">E83+1</f>
        <v>2021</v>
      </c>
      <c r="G83" s="133">
        <f t="shared" si="47"/>
        <v>2022</v>
      </c>
      <c r="H83" s="133">
        <f t="shared" si="47"/>
        <v>2023</v>
      </c>
      <c r="I83" s="133">
        <f t="shared" si="47"/>
        <v>2024</v>
      </c>
      <c r="J83" s="133">
        <f t="shared" si="47"/>
        <v>2025</v>
      </c>
      <c r="K83" s="133">
        <f t="shared" si="47"/>
        <v>2026</v>
      </c>
      <c r="L83" s="133">
        <f t="shared" si="47"/>
        <v>2027</v>
      </c>
      <c r="M83" s="133">
        <f t="shared" si="47"/>
        <v>2028</v>
      </c>
      <c r="N83" s="133">
        <f t="shared" si="47"/>
        <v>2029</v>
      </c>
      <c r="O83" s="133">
        <f t="shared" si="47"/>
        <v>2030</v>
      </c>
      <c r="P83" s="133">
        <f t="shared" si="47"/>
        <v>2031</v>
      </c>
      <c r="Q83" s="133">
        <f t="shared" si="47"/>
        <v>2032</v>
      </c>
      <c r="R83" s="133">
        <f t="shared" si="47"/>
        <v>2033</v>
      </c>
      <c r="S83" s="133">
        <f t="shared" si="47"/>
        <v>2034</v>
      </c>
      <c r="T83" s="133">
        <f t="shared" si="47"/>
        <v>2035</v>
      </c>
      <c r="U83" s="133">
        <f t="shared" si="47"/>
        <v>2036</v>
      </c>
      <c r="V83" s="133">
        <f t="shared" si="47"/>
        <v>2037</v>
      </c>
      <c r="W83" s="133">
        <f t="shared" si="47"/>
        <v>2038</v>
      </c>
      <c r="X83" s="133">
        <f t="shared" si="47"/>
        <v>2039</v>
      </c>
      <c r="Y83" s="133">
        <f t="shared" si="47"/>
        <v>2040</v>
      </c>
      <c r="Z83" s="133">
        <f t="shared" si="47"/>
        <v>2041</v>
      </c>
      <c r="AA83" s="133">
        <f t="shared" si="47"/>
        <v>2042</v>
      </c>
      <c r="AB83" s="133">
        <f t="shared" si="47"/>
        <v>2043</v>
      </c>
      <c r="AC83" s="133">
        <f t="shared" si="47"/>
        <v>2044</v>
      </c>
      <c r="AD83" s="133">
        <f t="shared" si="47"/>
        <v>2045</v>
      </c>
      <c r="AE83" s="133">
        <f t="shared" si="47"/>
        <v>2046</v>
      </c>
      <c r="AF83" s="133">
        <f t="shared" si="47"/>
        <v>2047</v>
      </c>
      <c r="AG83" s="133">
        <f t="shared" si="47"/>
        <v>2048</v>
      </c>
      <c r="AH83" s="133">
        <f t="shared" si="47"/>
        <v>2049</v>
      </c>
      <c r="AI83" s="133">
        <f t="shared" si="47"/>
        <v>2050</v>
      </c>
      <c r="AJ83" s="133">
        <f t="shared" si="47"/>
        <v>2051</v>
      </c>
      <c r="AK83" s="133">
        <f t="shared" si="47"/>
        <v>2052</v>
      </c>
      <c r="AL83" s="133">
        <f t="shared" si="47"/>
        <v>2053</v>
      </c>
      <c r="AM83" s="133">
        <f t="shared" si="47"/>
        <v>2054</v>
      </c>
      <c r="AN83" s="133">
        <f t="shared" si="47"/>
        <v>2055</v>
      </c>
      <c r="AO83" s="133">
        <f t="shared" si="47"/>
        <v>2056</v>
      </c>
      <c r="AP83" s="133">
        <f t="shared" si="47"/>
        <v>2057</v>
      </c>
      <c r="AQ83" s="133">
        <f t="shared" si="47"/>
        <v>2058</v>
      </c>
      <c r="AR83" s="133">
        <f t="shared" si="47"/>
        <v>2059</v>
      </c>
      <c r="AS83" s="133">
        <f t="shared" si="47"/>
        <v>2060</v>
      </c>
      <c r="AT83" s="133">
        <f t="shared" si="47"/>
        <v>2061</v>
      </c>
      <c r="AU83" s="133">
        <f t="shared" si="47"/>
        <v>2062</v>
      </c>
      <c r="AV83" s="133">
        <f t="shared" si="47"/>
        <v>2063</v>
      </c>
      <c r="AW83" s="133">
        <f t="shared" si="47"/>
        <v>2064</v>
      </c>
      <c r="AX83" s="133">
        <f t="shared" si="47"/>
        <v>2065</v>
      </c>
      <c r="AY83" s="133">
        <f t="shared" si="47"/>
        <v>2066</v>
      </c>
      <c r="AZ83" s="133">
        <f t="shared" si="47"/>
        <v>2067</v>
      </c>
      <c r="BA83" s="133">
        <f t="shared" si="47"/>
        <v>2068</v>
      </c>
      <c r="BB83" s="133">
        <f t="shared" si="47"/>
        <v>2069</v>
      </c>
      <c r="BC83" s="133">
        <f t="shared" si="47"/>
        <v>2070</v>
      </c>
      <c r="BD83" s="133">
        <f t="shared" si="47"/>
        <v>2071</v>
      </c>
      <c r="BE83" s="133">
        <f t="shared" si="47"/>
        <v>2072</v>
      </c>
      <c r="BF83" s="133">
        <f t="shared" si="47"/>
        <v>2073</v>
      </c>
      <c r="BG83" s="133">
        <f t="shared" si="47"/>
        <v>2074</v>
      </c>
      <c r="BH83" s="133">
        <f t="shared" si="47"/>
        <v>2075</v>
      </c>
      <c r="BI83" s="133">
        <f t="shared" si="47"/>
        <v>2076</v>
      </c>
      <c r="BJ83" s="133">
        <f t="shared" si="47"/>
        <v>2077</v>
      </c>
      <c r="BK83" s="133">
        <f t="shared" si="47"/>
        <v>2078</v>
      </c>
      <c r="BL83" s="133">
        <f t="shared" si="47"/>
        <v>2079</v>
      </c>
      <c r="BM83" s="133">
        <f t="shared" si="47"/>
        <v>2080</v>
      </c>
      <c r="BN83" s="133">
        <f t="shared" si="47"/>
        <v>2081</v>
      </c>
      <c r="BO83" s="133">
        <f t="shared" si="47"/>
        <v>2082</v>
      </c>
      <c r="BP83" s="133">
        <f t="shared" si="47"/>
        <v>2083</v>
      </c>
      <c r="BQ83" s="133">
        <f t="shared" si="47"/>
        <v>2084</v>
      </c>
      <c r="BR83" s="133">
        <f t="shared" ref="BR83:CF83" si="48">BQ83+1</f>
        <v>2085</v>
      </c>
      <c r="BS83" s="133">
        <f t="shared" si="48"/>
        <v>2086</v>
      </c>
      <c r="BT83" s="133">
        <f t="shared" si="48"/>
        <v>2087</v>
      </c>
      <c r="BU83" s="133">
        <f t="shared" si="48"/>
        <v>2088</v>
      </c>
      <c r="BV83" s="133">
        <f t="shared" si="48"/>
        <v>2089</v>
      </c>
      <c r="BW83" s="133">
        <f t="shared" si="48"/>
        <v>2090</v>
      </c>
      <c r="BX83" s="133">
        <f t="shared" si="48"/>
        <v>2091</v>
      </c>
      <c r="BY83" s="133">
        <f t="shared" si="48"/>
        <v>2092</v>
      </c>
      <c r="BZ83" s="133">
        <f t="shared" si="48"/>
        <v>2093</v>
      </c>
      <c r="CA83" s="133">
        <f t="shared" si="48"/>
        <v>2094</v>
      </c>
      <c r="CB83" s="133">
        <f t="shared" si="48"/>
        <v>2095</v>
      </c>
      <c r="CC83" s="133">
        <f t="shared" si="48"/>
        <v>2096</v>
      </c>
      <c r="CD83" s="133">
        <f t="shared" si="48"/>
        <v>2097</v>
      </c>
      <c r="CE83" s="133">
        <f t="shared" si="48"/>
        <v>2098</v>
      </c>
      <c r="CF83" s="133">
        <f t="shared" si="48"/>
        <v>2099</v>
      </c>
    </row>
    <row r="84" spans="1:84" ht="15" customHeight="1">
      <c r="A84" s="48"/>
      <c r="B84" s="125" t="s">
        <v>693</v>
      </c>
      <c r="C84" s="126" t="s">
        <v>430</v>
      </c>
      <c r="D84" s="136">
        <f ca="1">SUM(E84:CF84)</f>
        <v>693199.20462441526</v>
      </c>
      <c r="E84" s="143">
        <f t="shared" ref="E84:BP84" ca="1" si="49">(E26-E49-E34)*E97</f>
        <v>0</v>
      </c>
      <c r="F84" s="143">
        <f t="shared" ca="1" si="49"/>
        <v>-739.87911349329511</v>
      </c>
      <c r="G84" s="143">
        <f t="shared" ca="1" si="49"/>
        <v>77040.893687619362</v>
      </c>
      <c r="H84" s="143">
        <f t="shared" ca="1" si="49"/>
        <v>119177.09674758173</v>
      </c>
      <c r="I84" s="143">
        <f t="shared" ca="1" si="49"/>
        <v>119177.09674758173</v>
      </c>
      <c r="J84" s="143">
        <f t="shared" ca="1" si="49"/>
        <v>144920.49497208383</v>
      </c>
      <c r="K84" s="143">
        <f t="shared" ca="1" si="49"/>
        <v>140721.10158304201</v>
      </c>
      <c r="L84" s="143">
        <f t="shared" ca="1" si="49"/>
        <v>23225.599999999999</v>
      </c>
      <c r="M84" s="143">
        <f t="shared" ca="1" si="49"/>
        <v>23225.599999999999</v>
      </c>
      <c r="N84" s="143">
        <f t="shared" ca="1" si="49"/>
        <v>23225.599999999999</v>
      </c>
      <c r="O84" s="143">
        <f t="shared" ca="1" si="49"/>
        <v>23225.600000000002</v>
      </c>
      <c r="P84" s="143">
        <f t="shared" ca="1" si="49"/>
        <v>0</v>
      </c>
      <c r="Q84" s="143">
        <f t="shared" ca="1" si="49"/>
        <v>0</v>
      </c>
      <c r="R84" s="143">
        <f t="shared" ca="1" si="49"/>
        <v>0</v>
      </c>
      <c r="S84" s="143">
        <f t="shared" ca="1" si="49"/>
        <v>0</v>
      </c>
      <c r="T84" s="143">
        <f t="shared" ca="1" si="49"/>
        <v>0</v>
      </c>
      <c r="U84" s="143">
        <f t="shared" ca="1" si="49"/>
        <v>0</v>
      </c>
      <c r="V84" s="143">
        <f t="shared" ca="1" si="49"/>
        <v>0</v>
      </c>
      <c r="W84" s="143">
        <f t="shared" ca="1" si="49"/>
        <v>0</v>
      </c>
      <c r="X84" s="143">
        <f t="shared" ca="1" si="49"/>
        <v>0</v>
      </c>
      <c r="Y84" s="143">
        <f t="shared" ca="1" si="49"/>
        <v>0</v>
      </c>
      <c r="Z84" s="143">
        <f t="shared" ca="1" si="49"/>
        <v>0</v>
      </c>
      <c r="AA84" s="143">
        <f t="shared" ca="1" si="49"/>
        <v>0</v>
      </c>
      <c r="AB84" s="143">
        <f t="shared" ca="1" si="49"/>
        <v>0</v>
      </c>
      <c r="AC84" s="143">
        <f t="shared" ca="1" si="49"/>
        <v>0</v>
      </c>
      <c r="AD84" s="143">
        <f t="shared" ca="1" si="49"/>
        <v>0</v>
      </c>
      <c r="AE84" s="143">
        <f t="shared" ca="1" si="49"/>
        <v>0</v>
      </c>
      <c r="AF84" s="143">
        <f t="shared" ca="1" si="49"/>
        <v>0</v>
      </c>
      <c r="AG84" s="143">
        <f t="shared" ca="1" si="49"/>
        <v>0</v>
      </c>
      <c r="AH84" s="143">
        <f t="shared" ca="1" si="49"/>
        <v>0</v>
      </c>
      <c r="AI84" s="143">
        <f t="shared" ca="1" si="49"/>
        <v>0</v>
      </c>
      <c r="AJ84" s="143">
        <f t="shared" ca="1" si="49"/>
        <v>0</v>
      </c>
      <c r="AK84" s="143">
        <f t="shared" ca="1" si="49"/>
        <v>0</v>
      </c>
      <c r="AL84" s="143">
        <f t="shared" ca="1" si="49"/>
        <v>0</v>
      </c>
      <c r="AM84" s="143">
        <f t="shared" ca="1" si="49"/>
        <v>0</v>
      </c>
      <c r="AN84" s="143">
        <f t="shared" ca="1" si="49"/>
        <v>0</v>
      </c>
      <c r="AO84" s="143">
        <f t="shared" ca="1" si="49"/>
        <v>0</v>
      </c>
      <c r="AP84" s="143">
        <f t="shared" ca="1" si="49"/>
        <v>0</v>
      </c>
      <c r="AQ84" s="143">
        <f t="shared" ca="1" si="49"/>
        <v>0</v>
      </c>
      <c r="AR84" s="143">
        <f t="shared" ca="1" si="49"/>
        <v>0</v>
      </c>
      <c r="AS84" s="143">
        <f t="shared" ca="1" si="49"/>
        <v>0</v>
      </c>
      <c r="AT84" s="143">
        <f t="shared" ca="1" si="49"/>
        <v>0</v>
      </c>
      <c r="AU84" s="143">
        <f t="shared" ca="1" si="49"/>
        <v>0</v>
      </c>
      <c r="AV84" s="143">
        <f t="shared" ca="1" si="49"/>
        <v>0</v>
      </c>
      <c r="AW84" s="143">
        <f t="shared" ca="1" si="49"/>
        <v>0</v>
      </c>
      <c r="AX84" s="143">
        <f t="shared" ca="1" si="49"/>
        <v>0</v>
      </c>
      <c r="AY84" s="143">
        <f t="shared" ca="1" si="49"/>
        <v>0</v>
      </c>
      <c r="AZ84" s="143">
        <f t="shared" ca="1" si="49"/>
        <v>0</v>
      </c>
      <c r="BA84" s="143">
        <f t="shared" ca="1" si="49"/>
        <v>0</v>
      </c>
      <c r="BB84" s="143">
        <f t="shared" ca="1" si="49"/>
        <v>0</v>
      </c>
      <c r="BC84" s="143">
        <f t="shared" ca="1" si="49"/>
        <v>0</v>
      </c>
      <c r="BD84" s="143">
        <f t="shared" ca="1" si="49"/>
        <v>0</v>
      </c>
      <c r="BE84" s="143">
        <f t="shared" ca="1" si="49"/>
        <v>0</v>
      </c>
      <c r="BF84" s="143">
        <f t="shared" ca="1" si="49"/>
        <v>0</v>
      </c>
      <c r="BG84" s="143">
        <f t="shared" ca="1" si="49"/>
        <v>0</v>
      </c>
      <c r="BH84" s="143">
        <f t="shared" ca="1" si="49"/>
        <v>0</v>
      </c>
      <c r="BI84" s="143">
        <f t="shared" ca="1" si="49"/>
        <v>0</v>
      </c>
      <c r="BJ84" s="143">
        <f t="shared" ca="1" si="49"/>
        <v>0</v>
      </c>
      <c r="BK84" s="143">
        <f t="shared" ca="1" si="49"/>
        <v>0</v>
      </c>
      <c r="BL84" s="143">
        <f t="shared" ca="1" si="49"/>
        <v>0</v>
      </c>
      <c r="BM84" s="143">
        <f t="shared" ca="1" si="49"/>
        <v>0</v>
      </c>
      <c r="BN84" s="143">
        <f t="shared" ca="1" si="49"/>
        <v>0</v>
      </c>
      <c r="BO84" s="143">
        <f t="shared" ca="1" si="49"/>
        <v>0</v>
      </c>
      <c r="BP84" s="143">
        <f t="shared" ca="1" si="49"/>
        <v>0</v>
      </c>
      <c r="BQ84" s="143">
        <f t="shared" ref="BQ84:CF84" ca="1" si="50">(BQ26-BQ49-BQ34)*BQ97</f>
        <v>0</v>
      </c>
      <c r="BR84" s="143">
        <f t="shared" ca="1" si="50"/>
        <v>0</v>
      </c>
      <c r="BS84" s="143">
        <f t="shared" ca="1" si="50"/>
        <v>0</v>
      </c>
      <c r="BT84" s="143">
        <f t="shared" ca="1" si="50"/>
        <v>0</v>
      </c>
      <c r="BU84" s="143">
        <f t="shared" ca="1" si="50"/>
        <v>0</v>
      </c>
      <c r="BV84" s="143">
        <f t="shared" ca="1" si="50"/>
        <v>0</v>
      </c>
      <c r="BW84" s="143">
        <f t="shared" ca="1" si="50"/>
        <v>0</v>
      </c>
      <c r="BX84" s="143">
        <f t="shared" ca="1" si="50"/>
        <v>0</v>
      </c>
      <c r="BY84" s="143">
        <f t="shared" ca="1" si="50"/>
        <v>0</v>
      </c>
      <c r="BZ84" s="143">
        <f t="shared" ca="1" si="50"/>
        <v>0</v>
      </c>
      <c r="CA84" s="143">
        <f t="shared" ca="1" si="50"/>
        <v>0</v>
      </c>
      <c r="CB84" s="143">
        <f t="shared" ca="1" si="50"/>
        <v>0</v>
      </c>
      <c r="CC84" s="143">
        <f t="shared" ca="1" si="50"/>
        <v>0</v>
      </c>
      <c r="CD84" s="143">
        <f t="shared" ca="1" si="50"/>
        <v>0</v>
      </c>
      <c r="CE84" s="143">
        <f t="shared" ca="1" si="50"/>
        <v>0</v>
      </c>
      <c r="CF84" s="143">
        <f t="shared" ca="1" si="50"/>
        <v>0</v>
      </c>
    </row>
    <row r="85" spans="1:84" ht="15" customHeight="1">
      <c r="A85" s="48"/>
      <c r="B85" s="125" t="s">
        <v>439</v>
      </c>
      <c r="C85" s="126" t="s">
        <v>430</v>
      </c>
      <c r="D85" s="136">
        <f ca="1">SUM(E85:CF85)</f>
        <v>561047.08373790863</v>
      </c>
      <c r="E85" s="143">
        <f ca="1">(E26-E19-E33-E49)*E97</f>
        <v>0</v>
      </c>
      <c r="F85" s="143">
        <f t="shared" ref="F85:BQ85" ca="1" si="51">(F26-F19-F33-F49)*F97</f>
        <v>0</v>
      </c>
      <c r="G85" s="143">
        <f t="shared" ca="1" si="51"/>
        <v>118340.89368761936</v>
      </c>
      <c r="H85" s="143">
        <f t="shared" ca="1" si="51"/>
        <v>119177.09674758173</v>
      </c>
      <c r="I85" s="143">
        <f t="shared" ca="1" si="51"/>
        <v>119177.09674758173</v>
      </c>
      <c r="J85" s="143">
        <f t="shared" ca="1" si="51"/>
        <v>115888.49497208385</v>
      </c>
      <c r="K85" s="143">
        <f t="shared" ca="1" si="51"/>
        <v>111689.10158304201</v>
      </c>
      <c r="L85" s="143">
        <f t="shared" ca="1" si="51"/>
        <v>-5806.4000000000005</v>
      </c>
      <c r="M85" s="143">
        <f t="shared" ca="1" si="51"/>
        <v>-5806.4000000000005</v>
      </c>
      <c r="N85" s="143">
        <f t="shared" ca="1" si="51"/>
        <v>-5806.4000000000005</v>
      </c>
      <c r="O85" s="143">
        <f t="shared" ca="1" si="51"/>
        <v>-5806.3999999999978</v>
      </c>
      <c r="P85" s="143">
        <f t="shared" ca="1" si="51"/>
        <v>0</v>
      </c>
      <c r="Q85" s="143">
        <f t="shared" ca="1" si="51"/>
        <v>0</v>
      </c>
      <c r="R85" s="143">
        <f t="shared" ca="1" si="51"/>
        <v>0</v>
      </c>
      <c r="S85" s="143">
        <f t="shared" ca="1" si="51"/>
        <v>0</v>
      </c>
      <c r="T85" s="143">
        <f t="shared" ca="1" si="51"/>
        <v>0</v>
      </c>
      <c r="U85" s="143">
        <f t="shared" ca="1" si="51"/>
        <v>0</v>
      </c>
      <c r="V85" s="143">
        <f t="shared" ca="1" si="51"/>
        <v>0</v>
      </c>
      <c r="W85" s="143">
        <f t="shared" ca="1" si="51"/>
        <v>0</v>
      </c>
      <c r="X85" s="143">
        <f t="shared" ca="1" si="51"/>
        <v>0</v>
      </c>
      <c r="Y85" s="143">
        <f t="shared" ca="1" si="51"/>
        <v>0</v>
      </c>
      <c r="Z85" s="143">
        <f t="shared" ca="1" si="51"/>
        <v>0</v>
      </c>
      <c r="AA85" s="143">
        <f t="shared" ca="1" si="51"/>
        <v>0</v>
      </c>
      <c r="AB85" s="143">
        <f t="shared" ca="1" si="51"/>
        <v>0</v>
      </c>
      <c r="AC85" s="143">
        <f t="shared" ca="1" si="51"/>
        <v>0</v>
      </c>
      <c r="AD85" s="143">
        <f t="shared" ca="1" si="51"/>
        <v>0</v>
      </c>
      <c r="AE85" s="143">
        <f t="shared" ca="1" si="51"/>
        <v>0</v>
      </c>
      <c r="AF85" s="143">
        <f t="shared" ca="1" si="51"/>
        <v>0</v>
      </c>
      <c r="AG85" s="143">
        <f t="shared" ca="1" si="51"/>
        <v>0</v>
      </c>
      <c r="AH85" s="143">
        <f t="shared" ca="1" si="51"/>
        <v>0</v>
      </c>
      <c r="AI85" s="143">
        <f t="shared" ca="1" si="51"/>
        <v>0</v>
      </c>
      <c r="AJ85" s="143">
        <f t="shared" ca="1" si="51"/>
        <v>0</v>
      </c>
      <c r="AK85" s="143">
        <f t="shared" ca="1" si="51"/>
        <v>0</v>
      </c>
      <c r="AL85" s="143">
        <f t="shared" ca="1" si="51"/>
        <v>0</v>
      </c>
      <c r="AM85" s="143">
        <f t="shared" ca="1" si="51"/>
        <v>0</v>
      </c>
      <c r="AN85" s="143">
        <f t="shared" ca="1" si="51"/>
        <v>0</v>
      </c>
      <c r="AO85" s="143">
        <f t="shared" ca="1" si="51"/>
        <v>0</v>
      </c>
      <c r="AP85" s="143">
        <f t="shared" ca="1" si="51"/>
        <v>0</v>
      </c>
      <c r="AQ85" s="143">
        <f t="shared" ca="1" si="51"/>
        <v>0</v>
      </c>
      <c r="AR85" s="143">
        <f t="shared" ca="1" si="51"/>
        <v>0</v>
      </c>
      <c r="AS85" s="143">
        <f t="shared" ca="1" si="51"/>
        <v>0</v>
      </c>
      <c r="AT85" s="143">
        <f t="shared" ca="1" si="51"/>
        <v>0</v>
      </c>
      <c r="AU85" s="143">
        <f t="shared" ca="1" si="51"/>
        <v>0</v>
      </c>
      <c r="AV85" s="143">
        <f t="shared" ca="1" si="51"/>
        <v>0</v>
      </c>
      <c r="AW85" s="143">
        <f t="shared" ca="1" si="51"/>
        <v>0</v>
      </c>
      <c r="AX85" s="143">
        <f t="shared" ca="1" si="51"/>
        <v>0</v>
      </c>
      <c r="AY85" s="143">
        <f t="shared" ca="1" si="51"/>
        <v>0</v>
      </c>
      <c r="AZ85" s="143">
        <f t="shared" ca="1" si="51"/>
        <v>0</v>
      </c>
      <c r="BA85" s="143">
        <f t="shared" ca="1" si="51"/>
        <v>0</v>
      </c>
      <c r="BB85" s="143">
        <f t="shared" ca="1" si="51"/>
        <v>0</v>
      </c>
      <c r="BC85" s="143">
        <f t="shared" ca="1" si="51"/>
        <v>0</v>
      </c>
      <c r="BD85" s="143">
        <f t="shared" ca="1" si="51"/>
        <v>0</v>
      </c>
      <c r="BE85" s="143">
        <f t="shared" ca="1" si="51"/>
        <v>0</v>
      </c>
      <c r="BF85" s="143">
        <f t="shared" ca="1" si="51"/>
        <v>0</v>
      </c>
      <c r="BG85" s="143">
        <f t="shared" ca="1" si="51"/>
        <v>0</v>
      </c>
      <c r="BH85" s="143">
        <f t="shared" ca="1" si="51"/>
        <v>0</v>
      </c>
      <c r="BI85" s="143">
        <f t="shared" ca="1" si="51"/>
        <v>0</v>
      </c>
      <c r="BJ85" s="143">
        <f t="shared" ca="1" si="51"/>
        <v>0</v>
      </c>
      <c r="BK85" s="143">
        <f t="shared" ca="1" si="51"/>
        <v>0</v>
      </c>
      <c r="BL85" s="143">
        <f t="shared" ca="1" si="51"/>
        <v>0</v>
      </c>
      <c r="BM85" s="143">
        <f t="shared" ca="1" si="51"/>
        <v>0</v>
      </c>
      <c r="BN85" s="143">
        <f t="shared" ca="1" si="51"/>
        <v>0</v>
      </c>
      <c r="BO85" s="143">
        <f t="shared" ca="1" si="51"/>
        <v>0</v>
      </c>
      <c r="BP85" s="143">
        <f t="shared" ca="1" si="51"/>
        <v>0</v>
      </c>
      <c r="BQ85" s="143">
        <f t="shared" ca="1" si="51"/>
        <v>0</v>
      </c>
      <c r="BR85" s="143">
        <f t="shared" ref="BR85:CF85" ca="1" si="52">(BR26-BR19-BR33-BR49)*BR97</f>
        <v>0</v>
      </c>
      <c r="BS85" s="143">
        <f t="shared" ca="1" si="52"/>
        <v>0</v>
      </c>
      <c r="BT85" s="143">
        <f t="shared" ca="1" si="52"/>
        <v>0</v>
      </c>
      <c r="BU85" s="143">
        <f t="shared" ca="1" si="52"/>
        <v>0</v>
      </c>
      <c r="BV85" s="143">
        <f t="shared" ca="1" si="52"/>
        <v>0</v>
      </c>
      <c r="BW85" s="143">
        <f t="shared" ca="1" si="52"/>
        <v>0</v>
      </c>
      <c r="BX85" s="143">
        <f t="shared" ca="1" si="52"/>
        <v>0</v>
      </c>
      <c r="BY85" s="143">
        <f t="shared" ca="1" si="52"/>
        <v>0</v>
      </c>
      <c r="BZ85" s="143">
        <f t="shared" ca="1" si="52"/>
        <v>0</v>
      </c>
      <c r="CA85" s="143">
        <f t="shared" ca="1" si="52"/>
        <v>0</v>
      </c>
      <c r="CB85" s="143">
        <f t="shared" ca="1" si="52"/>
        <v>0</v>
      </c>
      <c r="CC85" s="143">
        <f t="shared" ca="1" si="52"/>
        <v>0</v>
      </c>
      <c r="CD85" s="143">
        <f t="shared" ca="1" si="52"/>
        <v>0</v>
      </c>
      <c r="CE85" s="143">
        <f t="shared" ca="1" si="52"/>
        <v>0</v>
      </c>
      <c r="CF85" s="143">
        <f t="shared" ca="1" si="52"/>
        <v>0</v>
      </c>
    </row>
    <row r="86" spans="1:84" ht="15" customHeight="1">
      <c r="A86" s="48"/>
      <c r="B86" s="125" t="s">
        <v>440</v>
      </c>
      <c r="C86" s="126" t="s">
        <v>430</v>
      </c>
      <c r="D86" s="136">
        <f ca="1">D85</f>
        <v>561047.08373790863</v>
      </c>
      <c r="E86" s="143">
        <f ca="1">E85*E97</f>
        <v>0</v>
      </c>
      <c r="F86" s="143">
        <f t="shared" ref="F86:BQ86" ca="1" si="53">(E86+F85)*F97</f>
        <v>0</v>
      </c>
      <c r="G86" s="143">
        <f t="shared" ca="1" si="53"/>
        <v>118340.89368761936</v>
      </c>
      <c r="H86" s="143">
        <f t="shared" ca="1" si="53"/>
        <v>237517.99043520109</v>
      </c>
      <c r="I86" s="143">
        <f t="shared" ca="1" si="53"/>
        <v>356695.08718278282</v>
      </c>
      <c r="J86" s="143">
        <f t="shared" ca="1" si="53"/>
        <v>472583.58215486666</v>
      </c>
      <c r="K86" s="143">
        <f t="shared" ca="1" si="53"/>
        <v>584272.68373790872</v>
      </c>
      <c r="L86" s="143">
        <f t="shared" ca="1" si="53"/>
        <v>578466.2837379087</v>
      </c>
      <c r="M86" s="143">
        <f t="shared" ca="1" si="53"/>
        <v>572659.88373790868</v>
      </c>
      <c r="N86" s="143">
        <f t="shared" ca="1" si="53"/>
        <v>566853.48373790865</v>
      </c>
      <c r="O86" s="143">
        <f t="shared" ca="1" si="53"/>
        <v>561047.08373790863</v>
      </c>
      <c r="P86" s="143">
        <f t="shared" ca="1" si="53"/>
        <v>561047.08373790863</v>
      </c>
      <c r="Q86" s="143">
        <f t="shared" ca="1" si="53"/>
        <v>0</v>
      </c>
      <c r="R86" s="143">
        <f t="shared" ca="1" si="53"/>
        <v>0</v>
      </c>
      <c r="S86" s="143">
        <f t="shared" ca="1" si="53"/>
        <v>0</v>
      </c>
      <c r="T86" s="143">
        <f t="shared" ca="1" si="53"/>
        <v>0</v>
      </c>
      <c r="U86" s="143">
        <f t="shared" ca="1" si="53"/>
        <v>0</v>
      </c>
      <c r="V86" s="143">
        <f t="shared" ca="1" si="53"/>
        <v>0</v>
      </c>
      <c r="W86" s="143">
        <f t="shared" ca="1" si="53"/>
        <v>0</v>
      </c>
      <c r="X86" s="143">
        <f t="shared" ca="1" si="53"/>
        <v>0</v>
      </c>
      <c r="Y86" s="143">
        <f t="shared" ca="1" si="53"/>
        <v>0</v>
      </c>
      <c r="Z86" s="143">
        <f t="shared" ca="1" si="53"/>
        <v>0</v>
      </c>
      <c r="AA86" s="143">
        <f t="shared" ca="1" si="53"/>
        <v>0</v>
      </c>
      <c r="AB86" s="143">
        <f t="shared" ca="1" si="53"/>
        <v>0</v>
      </c>
      <c r="AC86" s="143">
        <f t="shared" ca="1" si="53"/>
        <v>0</v>
      </c>
      <c r="AD86" s="143">
        <f t="shared" ca="1" si="53"/>
        <v>0</v>
      </c>
      <c r="AE86" s="143">
        <f t="shared" ca="1" si="53"/>
        <v>0</v>
      </c>
      <c r="AF86" s="143">
        <f t="shared" ca="1" si="53"/>
        <v>0</v>
      </c>
      <c r="AG86" s="143">
        <f t="shared" ca="1" si="53"/>
        <v>0</v>
      </c>
      <c r="AH86" s="143">
        <f t="shared" ca="1" si="53"/>
        <v>0</v>
      </c>
      <c r="AI86" s="143">
        <f t="shared" ca="1" si="53"/>
        <v>0</v>
      </c>
      <c r="AJ86" s="143">
        <f t="shared" ca="1" si="53"/>
        <v>0</v>
      </c>
      <c r="AK86" s="143">
        <f t="shared" ca="1" si="53"/>
        <v>0</v>
      </c>
      <c r="AL86" s="143">
        <f t="shared" ca="1" si="53"/>
        <v>0</v>
      </c>
      <c r="AM86" s="143">
        <f t="shared" ca="1" si="53"/>
        <v>0</v>
      </c>
      <c r="AN86" s="143">
        <f t="shared" ca="1" si="53"/>
        <v>0</v>
      </c>
      <c r="AO86" s="143">
        <f t="shared" ca="1" si="53"/>
        <v>0</v>
      </c>
      <c r="AP86" s="143">
        <f t="shared" ca="1" si="53"/>
        <v>0</v>
      </c>
      <c r="AQ86" s="143">
        <f t="shared" ca="1" si="53"/>
        <v>0</v>
      </c>
      <c r="AR86" s="143">
        <f t="shared" ca="1" si="53"/>
        <v>0</v>
      </c>
      <c r="AS86" s="143">
        <f t="shared" ca="1" si="53"/>
        <v>0</v>
      </c>
      <c r="AT86" s="143">
        <f t="shared" ca="1" si="53"/>
        <v>0</v>
      </c>
      <c r="AU86" s="143">
        <f t="shared" ca="1" si="53"/>
        <v>0</v>
      </c>
      <c r="AV86" s="143">
        <f t="shared" ca="1" si="53"/>
        <v>0</v>
      </c>
      <c r="AW86" s="143">
        <f t="shared" ca="1" si="53"/>
        <v>0</v>
      </c>
      <c r="AX86" s="143">
        <f t="shared" ca="1" si="53"/>
        <v>0</v>
      </c>
      <c r="AY86" s="143">
        <f t="shared" ca="1" si="53"/>
        <v>0</v>
      </c>
      <c r="AZ86" s="143">
        <f t="shared" ca="1" si="53"/>
        <v>0</v>
      </c>
      <c r="BA86" s="143">
        <f t="shared" ca="1" si="53"/>
        <v>0</v>
      </c>
      <c r="BB86" s="143">
        <f t="shared" ca="1" si="53"/>
        <v>0</v>
      </c>
      <c r="BC86" s="143">
        <f t="shared" ca="1" si="53"/>
        <v>0</v>
      </c>
      <c r="BD86" s="143">
        <f t="shared" ca="1" si="53"/>
        <v>0</v>
      </c>
      <c r="BE86" s="143">
        <f t="shared" ca="1" si="53"/>
        <v>0</v>
      </c>
      <c r="BF86" s="143">
        <f t="shared" ca="1" si="53"/>
        <v>0</v>
      </c>
      <c r="BG86" s="143">
        <f t="shared" ca="1" si="53"/>
        <v>0</v>
      </c>
      <c r="BH86" s="143">
        <f t="shared" ca="1" si="53"/>
        <v>0</v>
      </c>
      <c r="BI86" s="143">
        <f t="shared" ca="1" si="53"/>
        <v>0</v>
      </c>
      <c r="BJ86" s="143">
        <f t="shared" ca="1" si="53"/>
        <v>0</v>
      </c>
      <c r="BK86" s="143">
        <f t="shared" ca="1" si="53"/>
        <v>0</v>
      </c>
      <c r="BL86" s="143">
        <f t="shared" ca="1" si="53"/>
        <v>0</v>
      </c>
      <c r="BM86" s="143">
        <f t="shared" ca="1" si="53"/>
        <v>0</v>
      </c>
      <c r="BN86" s="143">
        <f t="shared" ca="1" si="53"/>
        <v>0</v>
      </c>
      <c r="BO86" s="143">
        <f t="shared" ca="1" si="53"/>
        <v>0</v>
      </c>
      <c r="BP86" s="143">
        <f t="shared" ca="1" si="53"/>
        <v>0</v>
      </c>
      <c r="BQ86" s="143">
        <f t="shared" ca="1" si="53"/>
        <v>0</v>
      </c>
      <c r="BR86" s="143">
        <f t="shared" ref="BR86:CF86" ca="1" si="54">(BQ86+BR85)*BR97</f>
        <v>0</v>
      </c>
      <c r="BS86" s="143">
        <f t="shared" ca="1" si="54"/>
        <v>0</v>
      </c>
      <c r="BT86" s="143">
        <f t="shared" ca="1" si="54"/>
        <v>0</v>
      </c>
      <c r="BU86" s="143">
        <f t="shared" ca="1" si="54"/>
        <v>0</v>
      </c>
      <c r="BV86" s="143">
        <f t="shared" ca="1" si="54"/>
        <v>0</v>
      </c>
      <c r="BW86" s="143">
        <f t="shared" ca="1" si="54"/>
        <v>0</v>
      </c>
      <c r="BX86" s="143">
        <f t="shared" ca="1" si="54"/>
        <v>0</v>
      </c>
      <c r="BY86" s="143">
        <f t="shared" ca="1" si="54"/>
        <v>0</v>
      </c>
      <c r="BZ86" s="143">
        <f t="shared" ca="1" si="54"/>
        <v>0</v>
      </c>
      <c r="CA86" s="143">
        <f t="shared" ca="1" si="54"/>
        <v>0</v>
      </c>
      <c r="CB86" s="143">
        <f t="shared" ca="1" si="54"/>
        <v>0</v>
      </c>
      <c r="CC86" s="143">
        <f t="shared" ca="1" si="54"/>
        <v>0</v>
      </c>
      <c r="CD86" s="143">
        <f t="shared" ca="1" si="54"/>
        <v>0</v>
      </c>
      <c r="CE86" s="143">
        <f t="shared" ca="1" si="54"/>
        <v>0</v>
      </c>
      <c r="CF86" s="143">
        <f t="shared" ca="1" si="54"/>
        <v>0</v>
      </c>
    </row>
    <row r="87" spans="1:84" ht="15" customHeight="1">
      <c r="A87" s="48"/>
      <c r="B87" s="125" t="s">
        <v>441</v>
      </c>
      <c r="C87" s="126" t="s">
        <v>430</v>
      </c>
      <c r="D87" s="136">
        <f ca="1">SUM(E87:CF87)</f>
        <v>-36745.536502229108</v>
      </c>
      <c r="E87" s="143">
        <f t="shared" ref="E87:BP87" ca="1" si="55">(E31+E32-E85*E99*(E85&lt;0))*E52*E97</f>
        <v>0</v>
      </c>
      <c r="F87" s="143">
        <f t="shared" ca="1" si="55"/>
        <v>692.9602799834621</v>
      </c>
      <c r="G87" s="143">
        <f t="shared" ca="1" si="55"/>
        <v>33930.696507301713</v>
      </c>
      <c r="H87" s="143">
        <f t="shared" ca="1" si="55"/>
        <v>0</v>
      </c>
      <c r="I87" s="143">
        <f t="shared" ca="1" si="55"/>
        <v>0</v>
      </c>
      <c r="J87" s="143">
        <f t="shared" ca="1" si="55"/>
        <v>-16099.230713553199</v>
      </c>
      <c r="K87" s="143">
        <f t="shared" ca="1" si="55"/>
        <v>-14122.132204871228</v>
      </c>
      <c r="L87" s="143">
        <f t="shared" ca="1" si="55"/>
        <v>-12387.835267430897</v>
      </c>
      <c r="M87" s="143">
        <f t="shared" ca="1" si="55"/>
        <v>-10866.522164413069</v>
      </c>
      <c r="N87" s="143">
        <f t="shared" ca="1" si="55"/>
        <v>-9532.0369863272517</v>
      </c>
      <c r="O87" s="143">
        <f t="shared" ca="1" si="55"/>
        <v>-8361.4359529186422</v>
      </c>
      <c r="P87" s="143">
        <f t="shared" ca="1" si="55"/>
        <v>0</v>
      </c>
      <c r="Q87" s="143">
        <f t="shared" ca="1" si="55"/>
        <v>0</v>
      </c>
      <c r="R87" s="143">
        <f t="shared" ca="1" si="55"/>
        <v>0</v>
      </c>
      <c r="S87" s="143">
        <f t="shared" ca="1" si="55"/>
        <v>0</v>
      </c>
      <c r="T87" s="143">
        <f t="shared" ca="1" si="55"/>
        <v>0</v>
      </c>
      <c r="U87" s="143">
        <f t="shared" ca="1" si="55"/>
        <v>0</v>
      </c>
      <c r="V87" s="143">
        <f t="shared" ca="1" si="55"/>
        <v>0</v>
      </c>
      <c r="W87" s="143">
        <f t="shared" ca="1" si="55"/>
        <v>0</v>
      </c>
      <c r="X87" s="143">
        <f t="shared" ca="1" si="55"/>
        <v>0</v>
      </c>
      <c r="Y87" s="143">
        <f t="shared" ca="1" si="55"/>
        <v>0</v>
      </c>
      <c r="Z87" s="143">
        <f t="shared" ca="1" si="55"/>
        <v>0</v>
      </c>
      <c r="AA87" s="143">
        <f t="shared" ca="1" si="55"/>
        <v>0</v>
      </c>
      <c r="AB87" s="143">
        <f t="shared" ca="1" si="55"/>
        <v>0</v>
      </c>
      <c r="AC87" s="143">
        <f t="shared" ca="1" si="55"/>
        <v>0</v>
      </c>
      <c r="AD87" s="143">
        <f t="shared" ca="1" si="55"/>
        <v>0</v>
      </c>
      <c r="AE87" s="143">
        <f t="shared" ca="1" si="55"/>
        <v>0</v>
      </c>
      <c r="AF87" s="143">
        <f t="shared" ca="1" si="55"/>
        <v>0</v>
      </c>
      <c r="AG87" s="143">
        <f t="shared" ca="1" si="55"/>
        <v>0</v>
      </c>
      <c r="AH87" s="143">
        <f t="shared" ca="1" si="55"/>
        <v>0</v>
      </c>
      <c r="AI87" s="143">
        <f t="shared" ca="1" si="55"/>
        <v>0</v>
      </c>
      <c r="AJ87" s="143">
        <f t="shared" ca="1" si="55"/>
        <v>0</v>
      </c>
      <c r="AK87" s="143">
        <f t="shared" ca="1" si="55"/>
        <v>0</v>
      </c>
      <c r="AL87" s="143">
        <f t="shared" ca="1" si="55"/>
        <v>0</v>
      </c>
      <c r="AM87" s="143">
        <f t="shared" ca="1" si="55"/>
        <v>0</v>
      </c>
      <c r="AN87" s="143">
        <f t="shared" ca="1" si="55"/>
        <v>0</v>
      </c>
      <c r="AO87" s="143">
        <f t="shared" ca="1" si="55"/>
        <v>0</v>
      </c>
      <c r="AP87" s="143">
        <f t="shared" ca="1" si="55"/>
        <v>0</v>
      </c>
      <c r="AQ87" s="143">
        <f t="shared" ca="1" si="55"/>
        <v>0</v>
      </c>
      <c r="AR87" s="143">
        <f t="shared" ca="1" si="55"/>
        <v>0</v>
      </c>
      <c r="AS87" s="143">
        <f t="shared" ca="1" si="55"/>
        <v>0</v>
      </c>
      <c r="AT87" s="143">
        <f t="shared" ca="1" si="55"/>
        <v>0</v>
      </c>
      <c r="AU87" s="143">
        <f t="shared" ca="1" si="55"/>
        <v>0</v>
      </c>
      <c r="AV87" s="143">
        <f t="shared" ca="1" si="55"/>
        <v>0</v>
      </c>
      <c r="AW87" s="143">
        <f t="shared" ca="1" si="55"/>
        <v>0</v>
      </c>
      <c r="AX87" s="143">
        <f t="shared" ca="1" si="55"/>
        <v>0</v>
      </c>
      <c r="AY87" s="143">
        <f t="shared" ca="1" si="55"/>
        <v>0</v>
      </c>
      <c r="AZ87" s="143">
        <f t="shared" ca="1" si="55"/>
        <v>0</v>
      </c>
      <c r="BA87" s="143">
        <f t="shared" ca="1" si="55"/>
        <v>0</v>
      </c>
      <c r="BB87" s="143">
        <f t="shared" ca="1" si="55"/>
        <v>0</v>
      </c>
      <c r="BC87" s="143">
        <f t="shared" ca="1" si="55"/>
        <v>0</v>
      </c>
      <c r="BD87" s="143">
        <f t="shared" ca="1" si="55"/>
        <v>0</v>
      </c>
      <c r="BE87" s="143">
        <f t="shared" ca="1" si="55"/>
        <v>0</v>
      </c>
      <c r="BF87" s="143">
        <f t="shared" ca="1" si="55"/>
        <v>0</v>
      </c>
      <c r="BG87" s="143">
        <f t="shared" ca="1" si="55"/>
        <v>0</v>
      </c>
      <c r="BH87" s="143">
        <f t="shared" ca="1" si="55"/>
        <v>0</v>
      </c>
      <c r="BI87" s="143">
        <f t="shared" ca="1" si="55"/>
        <v>0</v>
      </c>
      <c r="BJ87" s="143">
        <f t="shared" ca="1" si="55"/>
        <v>0</v>
      </c>
      <c r="BK87" s="143">
        <f t="shared" ca="1" si="55"/>
        <v>0</v>
      </c>
      <c r="BL87" s="143">
        <f t="shared" ca="1" si="55"/>
        <v>0</v>
      </c>
      <c r="BM87" s="143">
        <f t="shared" ca="1" si="55"/>
        <v>0</v>
      </c>
      <c r="BN87" s="143">
        <f t="shared" ca="1" si="55"/>
        <v>0</v>
      </c>
      <c r="BO87" s="143">
        <f t="shared" ca="1" si="55"/>
        <v>0</v>
      </c>
      <c r="BP87" s="143">
        <f t="shared" ca="1" si="55"/>
        <v>0</v>
      </c>
      <c r="BQ87" s="143">
        <f t="shared" ref="BQ87:CF87" ca="1" si="56">(BQ31+BQ32-BQ85*BQ99*(BQ85&lt;0))*BQ52*BQ97</f>
        <v>0</v>
      </c>
      <c r="BR87" s="143">
        <f t="shared" ca="1" si="56"/>
        <v>0</v>
      </c>
      <c r="BS87" s="143">
        <f t="shared" ca="1" si="56"/>
        <v>0</v>
      </c>
      <c r="BT87" s="143">
        <f t="shared" ca="1" si="56"/>
        <v>0</v>
      </c>
      <c r="BU87" s="143">
        <f t="shared" ca="1" si="56"/>
        <v>0</v>
      </c>
      <c r="BV87" s="143">
        <f t="shared" ca="1" si="56"/>
        <v>0</v>
      </c>
      <c r="BW87" s="143">
        <f t="shared" ca="1" si="56"/>
        <v>0</v>
      </c>
      <c r="BX87" s="143">
        <f t="shared" ca="1" si="56"/>
        <v>0</v>
      </c>
      <c r="BY87" s="143">
        <f t="shared" ca="1" si="56"/>
        <v>0</v>
      </c>
      <c r="BZ87" s="143">
        <f t="shared" ca="1" si="56"/>
        <v>0</v>
      </c>
      <c r="CA87" s="143">
        <f t="shared" ca="1" si="56"/>
        <v>0</v>
      </c>
      <c r="CB87" s="143">
        <f t="shared" ca="1" si="56"/>
        <v>0</v>
      </c>
      <c r="CC87" s="143">
        <f t="shared" ca="1" si="56"/>
        <v>0</v>
      </c>
      <c r="CD87" s="143">
        <f t="shared" ca="1" si="56"/>
        <v>0</v>
      </c>
      <c r="CE87" s="143">
        <f t="shared" ca="1" si="56"/>
        <v>0</v>
      </c>
      <c r="CF87" s="143">
        <f t="shared" ca="1" si="56"/>
        <v>0</v>
      </c>
    </row>
    <row r="88" spans="1:84" ht="15" customHeight="1">
      <c r="A88" s="48"/>
      <c r="B88" s="125" t="s">
        <v>442</v>
      </c>
      <c r="C88" s="126" t="s">
        <v>430</v>
      </c>
      <c r="D88" s="136">
        <f ca="1">SUM(E88:CF88)</f>
        <v>405561.97075726074</v>
      </c>
      <c r="E88" s="143">
        <f t="shared" ref="E88:BP88" ca="1" si="57">E84*E52</f>
        <v>0</v>
      </c>
      <c r="F88" s="143">
        <f t="shared" ca="1" si="57"/>
        <v>-692.9602799834621</v>
      </c>
      <c r="G88" s="143">
        <f t="shared" ca="1" si="57"/>
        <v>63294.217490699972</v>
      </c>
      <c r="H88" s="143">
        <f t="shared" ca="1" si="57"/>
        <v>85887.640719670555</v>
      </c>
      <c r="I88" s="143">
        <f t="shared" ca="1" si="57"/>
        <v>75340.035719009247</v>
      </c>
      <c r="J88" s="143">
        <f t="shared" ca="1" si="57"/>
        <v>80363.339889704599</v>
      </c>
      <c r="K88" s="143">
        <f t="shared" ca="1" si="57"/>
        <v>68451.432921287997</v>
      </c>
      <c r="L88" s="143">
        <f t="shared" ca="1" si="57"/>
        <v>9910.268213944717</v>
      </c>
      <c r="M88" s="143">
        <f t="shared" ca="1" si="57"/>
        <v>8693.2177315304543</v>
      </c>
      <c r="N88" s="143">
        <f t="shared" ca="1" si="57"/>
        <v>7625.6295890618012</v>
      </c>
      <c r="O88" s="143">
        <f t="shared" ca="1" si="57"/>
        <v>6689.148762334914</v>
      </c>
      <c r="P88" s="143">
        <f t="shared" ca="1" si="57"/>
        <v>0</v>
      </c>
      <c r="Q88" s="143">
        <f t="shared" ca="1" si="57"/>
        <v>0</v>
      </c>
      <c r="R88" s="143">
        <f t="shared" ca="1" si="57"/>
        <v>0</v>
      </c>
      <c r="S88" s="143">
        <f t="shared" ca="1" si="57"/>
        <v>0</v>
      </c>
      <c r="T88" s="143">
        <f t="shared" ca="1" si="57"/>
        <v>0</v>
      </c>
      <c r="U88" s="143">
        <f t="shared" ca="1" si="57"/>
        <v>0</v>
      </c>
      <c r="V88" s="143">
        <f t="shared" ca="1" si="57"/>
        <v>0</v>
      </c>
      <c r="W88" s="143">
        <f t="shared" ca="1" si="57"/>
        <v>0</v>
      </c>
      <c r="X88" s="143">
        <f t="shared" ca="1" si="57"/>
        <v>0</v>
      </c>
      <c r="Y88" s="143">
        <f t="shared" ca="1" si="57"/>
        <v>0</v>
      </c>
      <c r="Z88" s="143">
        <f t="shared" ca="1" si="57"/>
        <v>0</v>
      </c>
      <c r="AA88" s="143">
        <f t="shared" ca="1" si="57"/>
        <v>0</v>
      </c>
      <c r="AB88" s="143">
        <f t="shared" ca="1" si="57"/>
        <v>0</v>
      </c>
      <c r="AC88" s="143">
        <f t="shared" ca="1" si="57"/>
        <v>0</v>
      </c>
      <c r="AD88" s="143">
        <f t="shared" ca="1" si="57"/>
        <v>0</v>
      </c>
      <c r="AE88" s="143">
        <f t="shared" ca="1" si="57"/>
        <v>0</v>
      </c>
      <c r="AF88" s="143">
        <f t="shared" ca="1" si="57"/>
        <v>0</v>
      </c>
      <c r="AG88" s="143">
        <f t="shared" ca="1" si="57"/>
        <v>0</v>
      </c>
      <c r="AH88" s="143">
        <f t="shared" ca="1" si="57"/>
        <v>0</v>
      </c>
      <c r="AI88" s="143">
        <f t="shared" ca="1" si="57"/>
        <v>0</v>
      </c>
      <c r="AJ88" s="143">
        <f t="shared" ca="1" si="57"/>
        <v>0</v>
      </c>
      <c r="AK88" s="143">
        <f t="shared" ca="1" si="57"/>
        <v>0</v>
      </c>
      <c r="AL88" s="143">
        <f t="shared" ca="1" si="57"/>
        <v>0</v>
      </c>
      <c r="AM88" s="143">
        <f t="shared" ca="1" si="57"/>
        <v>0</v>
      </c>
      <c r="AN88" s="143">
        <f t="shared" ca="1" si="57"/>
        <v>0</v>
      </c>
      <c r="AO88" s="143">
        <f t="shared" ca="1" si="57"/>
        <v>0</v>
      </c>
      <c r="AP88" s="143">
        <f t="shared" ca="1" si="57"/>
        <v>0</v>
      </c>
      <c r="AQ88" s="143">
        <f t="shared" ca="1" si="57"/>
        <v>0</v>
      </c>
      <c r="AR88" s="143">
        <f t="shared" ca="1" si="57"/>
        <v>0</v>
      </c>
      <c r="AS88" s="143">
        <f t="shared" ca="1" si="57"/>
        <v>0</v>
      </c>
      <c r="AT88" s="143">
        <f t="shared" ca="1" si="57"/>
        <v>0</v>
      </c>
      <c r="AU88" s="143">
        <f t="shared" ca="1" si="57"/>
        <v>0</v>
      </c>
      <c r="AV88" s="143">
        <f t="shared" ca="1" si="57"/>
        <v>0</v>
      </c>
      <c r="AW88" s="143">
        <f t="shared" ca="1" si="57"/>
        <v>0</v>
      </c>
      <c r="AX88" s="143">
        <f t="shared" ca="1" si="57"/>
        <v>0</v>
      </c>
      <c r="AY88" s="143">
        <f t="shared" ca="1" si="57"/>
        <v>0</v>
      </c>
      <c r="AZ88" s="143">
        <f t="shared" ca="1" si="57"/>
        <v>0</v>
      </c>
      <c r="BA88" s="143">
        <f t="shared" ca="1" si="57"/>
        <v>0</v>
      </c>
      <c r="BB88" s="143">
        <f t="shared" ca="1" si="57"/>
        <v>0</v>
      </c>
      <c r="BC88" s="143">
        <f t="shared" ca="1" si="57"/>
        <v>0</v>
      </c>
      <c r="BD88" s="143">
        <f t="shared" ca="1" si="57"/>
        <v>0</v>
      </c>
      <c r="BE88" s="143">
        <f t="shared" ca="1" si="57"/>
        <v>0</v>
      </c>
      <c r="BF88" s="143">
        <f t="shared" ca="1" si="57"/>
        <v>0</v>
      </c>
      <c r="BG88" s="143">
        <f t="shared" ca="1" si="57"/>
        <v>0</v>
      </c>
      <c r="BH88" s="143">
        <f t="shared" ca="1" si="57"/>
        <v>0</v>
      </c>
      <c r="BI88" s="143">
        <f t="shared" ca="1" si="57"/>
        <v>0</v>
      </c>
      <c r="BJ88" s="143">
        <f t="shared" ca="1" si="57"/>
        <v>0</v>
      </c>
      <c r="BK88" s="143">
        <f t="shared" ca="1" si="57"/>
        <v>0</v>
      </c>
      <c r="BL88" s="143">
        <f t="shared" ca="1" si="57"/>
        <v>0</v>
      </c>
      <c r="BM88" s="143">
        <f t="shared" ca="1" si="57"/>
        <v>0</v>
      </c>
      <c r="BN88" s="143">
        <f t="shared" ca="1" si="57"/>
        <v>0</v>
      </c>
      <c r="BO88" s="143">
        <f t="shared" ca="1" si="57"/>
        <v>0</v>
      </c>
      <c r="BP88" s="143">
        <f t="shared" ca="1" si="57"/>
        <v>0</v>
      </c>
      <c r="BQ88" s="143">
        <f t="shared" ref="BQ88:CF88" ca="1" si="58">BQ84*BQ52</f>
        <v>0</v>
      </c>
      <c r="BR88" s="143">
        <f t="shared" ca="1" si="58"/>
        <v>0</v>
      </c>
      <c r="BS88" s="143">
        <f t="shared" ca="1" si="58"/>
        <v>0</v>
      </c>
      <c r="BT88" s="143">
        <f t="shared" ca="1" si="58"/>
        <v>0</v>
      </c>
      <c r="BU88" s="143">
        <f t="shared" ca="1" si="58"/>
        <v>0</v>
      </c>
      <c r="BV88" s="143">
        <f t="shared" ca="1" si="58"/>
        <v>0</v>
      </c>
      <c r="BW88" s="143">
        <f t="shared" ca="1" si="58"/>
        <v>0</v>
      </c>
      <c r="BX88" s="143">
        <f t="shared" ca="1" si="58"/>
        <v>0</v>
      </c>
      <c r="BY88" s="143">
        <f t="shared" ca="1" si="58"/>
        <v>0</v>
      </c>
      <c r="BZ88" s="143">
        <f t="shared" ca="1" si="58"/>
        <v>0</v>
      </c>
      <c r="CA88" s="143">
        <f t="shared" ca="1" si="58"/>
        <v>0</v>
      </c>
      <c r="CB88" s="143">
        <f t="shared" ca="1" si="58"/>
        <v>0</v>
      </c>
      <c r="CC88" s="143">
        <f t="shared" ca="1" si="58"/>
        <v>0</v>
      </c>
      <c r="CD88" s="143">
        <f t="shared" ca="1" si="58"/>
        <v>0</v>
      </c>
      <c r="CE88" s="143">
        <f t="shared" ca="1" si="58"/>
        <v>0</v>
      </c>
      <c r="CF88" s="143">
        <f t="shared" ca="1" si="58"/>
        <v>0</v>
      </c>
    </row>
    <row r="89" spans="1:84" ht="15" customHeight="1">
      <c r="A89" s="48"/>
      <c r="B89" s="125" t="s">
        <v>443</v>
      </c>
      <c r="C89" s="126" t="s">
        <v>430</v>
      </c>
      <c r="D89" s="136">
        <f ca="1">D84</f>
        <v>693199.20462441526</v>
      </c>
      <c r="E89" s="143">
        <f ca="1">E84*E97</f>
        <v>0</v>
      </c>
      <c r="F89" s="143">
        <f t="shared" ref="F89:BQ89" ca="1" si="59">(E89+F84)*F97</f>
        <v>-739.87911349329511</v>
      </c>
      <c r="G89" s="143">
        <f t="shared" ca="1" si="59"/>
        <v>76301.014574126064</v>
      </c>
      <c r="H89" s="143">
        <f t="shared" ca="1" si="59"/>
        <v>195478.11132170778</v>
      </c>
      <c r="I89" s="143">
        <f t="shared" ca="1" si="59"/>
        <v>314655.20806928951</v>
      </c>
      <c r="J89" s="143">
        <f t="shared" ca="1" si="59"/>
        <v>459575.70304137334</v>
      </c>
      <c r="K89" s="143">
        <f t="shared" ca="1" si="59"/>
        <v>600296.80462441535</v>
      </c>
      <c r="L89" s="143">
        <f t="shared" ca="1" si="59"/>
        <v>623522.40462441533</v>
      </c>
      <c r="M89" s="143">
        <f t="shared" ca="1" si="59"/>
        <v>646748.00462441531</v>
      </c>
      <c r="N89" s="143">
        <f t="shared" ca="1" si="59"/>
        <v>669973.60462441528</v>
      </c>
      <c r="O89" s="143">
        <f t="shared" ca="1" si="59"/>
        <v>693199.20462441526</v>
      </c>
      <c r="P89" s="143">
        <f t="shared" ca="1" si="59"/>
        <v>693199.20462441526</v>
      </c>
      <c r="Q89" s="143">
        <f t="shared" ca="1" si="59"/>
        <v>0</v>
      </c>
      <c r="R89" s="143">
        <f t="shared" ca="1" si="59"/>
        <v>0</v>
      </c>
      <c r="S89" s="143">
        <f t="shared" ca="1" si="59"/>
        <v>0</v>
      </c>
      <c r="T89" s="143">
        <f t="shared" ca="1" si="59"/>
        <v>0</v>
      </c>
      <c r="U89" s="143">
        <f t="shared" ca="1" si="59"/>
        <v>0</v>
      </c>
      <c r="V89" s="143">
        <f t="shared" ca="1" si="59"/>
        <v>0</v>
      </c>
      <c r="W89" s="143">
        <f t="shared" ca="1" si="59"/>
        <v>0</v>
      </c>
      <c r="X89" s="143">
        <f t="shared" ca="1" si="59"/>
        <v>0</v>
      </c>
      <c r="Y89" s="143">
        <f t="shared" ca="1" si="59"/>
        <v>0</v>
      </c>
      <c r="Z89" s="143">
        <f t="shared" ca="1" si="59"/>
        <v>0</v>
      </c>
      <c r="AA89" s="143">
        <f t="shared" ca="1" si="59"/>
        <v>0</v>
      </c>
      <c r="AB89" s="143">
        <f t="shared" ca="1" si="59"/>
        <v>0</v>
      </c>
      <c r="AC89" s="143">
        <f t="shared" ca="1" si="59"/>
        <v>0</v>
      </c>
      <c r="AD89" s="143">
        <f t="shared" ca="1" si="59"/>
        <v>0</v>
      </c>
      <c r="AE89" s="143">
        <f t="shared" ca="1" si="59"/>
        <v>0</v>
      </c>
      <c r="AF89" s="143">
        <f t="shared" ca="1" si="59"/>
        <v>0</v>
      </c>
      <c r="AG89" s="143">
        <f t="shared" ca="1" si="59"/>
        <v>0</v>
      </c>
      <c r="AH89" s="143">
        <f t="shared" ca="1" si="59"/>
        <v>0</v>
      </c>
      <c r="AI89" s="143">
        <f t="shared" ca="1" si="59"/>
        <v>0</v>
      </c>
      <c r="AJ89" s="143">
        <f t="shared" ca="1" si="59"/>
        <v>0</v>
      </c>
      <c r="AK89" s="143">
        <f t="shared" ca="1" si="59"/>
        <v>0</v>
      </c>
      <c r="AL89" s="143">
        <f t="shared" ca="1" si="59"/>
        <v>0</v>
      </c>
      <c r="AM89" s="143">
        <f t="shared" ca="1" si="59"/>
        <v>0</v>
      </c>
      <c r="AN89" s="143">
        <f t="shared" ca="1" si="59"/>
        <v>0</v>
      </c>
      <c r="AO89" s="143">
        <f t="shared" ca="1" si="59"/>
        <v>0</v>
      </c>
      <c r="AP89" s="143">
        <f t="shared" ca="1" si="59"/>
        <v>0</v>
      </c>
      <c r="AQ89" s="143">
        <f t="shared" ca="1" si="59"/>
        <v>0</v>
      </c>
      <c r="AR89" s="143">
        <f t="shared" ca="1" si="59"/>
        <v>0</v>
      </c>
      <c r="AS89" s="143">
        <f t="shared" ca="1" si="59"/>
        <v>0</v>
      </c>
      <c r="AT89" s="143">
        <f t="shared" ca="1" si="59"/>
        <v>0</v>
      </c>
      <c r="AU89" s="143">
        <f t="shared" ca="1" si="59"/>
        <v>0</v>
      </c>
      <c r="AV89" s="143">
        <f t="shared" ca="1" si="59"/>
        <v>0</v>
      </c>
      <c r="AW89" s="143">
        <f t="shared" ca="1" si="59"/>
        <v>0</v>
      </c>
      <c r="AX89" s="143">
        <f t="shared" ca="1" si="59"/>
        <v>0</v>
      </c>
      <c r="AY89" s="143">
        <f t="shared" ca="1" si="59"/>
        <v>0</v>
      </c>
      <c r="AZ89" s="143">
        <f t="shared" ca="1" si="59"/>
        <v>0</v>
      </c>
      <c r="BA89" s="143">
        <f t="shared" ca="1" si="59"/>
        <v>0</v>
      </c>
      <c r="BB89" s="143">
        <f t="shared" ca="1" si="59"/>
        <v>0</v>
      </c>
      <c r="BC89" s="143">
        <f t="shared" ca="1" si="59"/>
        <v>0</v>
      </c>
      <c r="BD89" s="143">
        <f t="shared" ca="1" si="59"/>
        <v>0</v>
      </c>
      <c r="BE89" s="143">
        <f t="shared" ca="1" si="59"/>
        <v>0</v>
      </c>
      <c r="BF89" s="143">
        <f t="shared" ca="1" si="59"/>
        <v>0</v>
      </c>
      <c r="BG89" s="143">
        <f t="shared" ca="1" si="59"/>
        <v>0</v>
      </c>
      <c r="BH89" s="143">
        <f t="shared" ca="1" si="59"/>
        <v>0</v>
      </c>
      <c r="BI89" s="143">
        <f t="shared" ca="1" si="59"/>
        <v>0</v>
      </c>
      <c r="BJ89" s="143">
        <f t="shared" ca="1" si="59"/>
        <v>0</v>
      </c>
      <c r="BK89" s="143">
        <f t="shared" ca="1" si="59"/>
        <v>0</v>
      </c>
      <c r="BL89" s="143">
        <f t="shared" ca="1" si="59"/>
        <v>0</v>
      </c>
      <c r="BM89" s="143">
        <f t="shared" ca="1" si="59"/>
        <v>0</v>
      </c>
      <c r="BN89" s="143">
        <f t="shared" ca="1" si="59"/>
        <v>0</v>
      </c>
      <c r="BO89" s="143">
        <f t="shared" ca="1" si="59"/>
        <v>0</v>
      </c>
      <c r="BP89" s="143">
        <f t="shared" ca="1" si="59"/>
        <v>0</v>
      </c>
      <c r="BQ89" s="143">
        <f t="shared" ca="1" si="59"/>
        <v>0</v>
      </c>
      <c r="BR89" s="143">
        <f t="shared" ref="BR89:CF89" ca="1" si="60">(BQ89+BR84)*BR97</f>
        <v>0</v>
      </c>
      <c r="BS89" s="143">
        <f t="shared" ca="1" si="60"/>
        <v>0</v>
      </c>
      <c r="BT89" s="143">
        <f t="shared" ca="1" si="60"/>
        <v>0</v>
      </c>
      <c r="BU89" s="143">
        <f t="shared" ca="1" si="60"/>
        <v>0</v>
      </c>
      <c r="BV89" s="143">
        <f t="shared" ca="1" si="60"/>
        <v>0</v>
      </c>
      <c r="BW89" s="143">
        <f t="shared" ca="1" si="60"/>
        <v>0</v>
      </c>
      <c r="BX89" s="143">
        <f t="shared" ca="1" si="60"/>
        <v>0</v>
      </c>
      <c r="BY89" s="143">
        <f t="shared" ca="1" si="60"/>
        <v>0</v>
      </c>
      <c r="BZ89" s="143">
        <f t="shared" ca="1" si="60"/>
        <v>0</v>
      </c>
      <c r="CA89" s="143">
        <f t="shared" ca="1" si="60"/>
        <v>0</v>
      </c>
      <c r="CB89" s="143">
        <f t="shared" ca="1" si="60"/>
        <v>0</v>
      </c>
      <c r="CC89" s="143">
        <f t="shared" ca="1" si="60"/>
        <v>0</v>
      </c>
      <c r="CD89" s="143">
        <f t="shared" ca="1" si="60"/>
        <v>0</v>
      </c>
      <c r="CE89" s="143">
        <f t="shared" ca="1" si="60"/>
        <v>0</v>
      </c>
      <c r="CF89" s="143">
        <f t="shared" ca="1" si="60"/>
        <v>0</v>
      </c>
    </row>
    <row r="90" spans="1:84" ht="15" customHeight="1">
      <c r="A90" s="48"/>
      <c r="B90" s="125" t="s">
        <v>696</v>
      </c>
      <c r="C90" s="126" t="s">
        <v>178</v>
      </c>
      <c r="D90" s="131">
        <f ca="1">SUM(E90:CF90)</f>
        <v>1.0096037192467329</v>
      </c>
      <c r="E90" s="150">
        <f ca="1">IF(E89&lt;0,1,0)</f>
        <v>0</v>
      </c>
      <c r="F90" s="150">
        <f t="shared" ref="F90:BQ90" ca="1" si="61">IF(F89&lt;0,1,IF(E90&lt;1,0,ABS(E89)/(ABS(E89)+F89)))*F$97</f>
        <v>1</v>
      </c>
      <c r="G90" s="150">
        <f t="shared" ca="1" si="61"/>
        <v>9.6037192467329242E-3</v>
      </c>
      <c r="H90" s="150">
        <f t="shared" ca="1" si="61"/>
        <v>0</v>
      </c>
      <c r="I90" s="150">
        <f t="shared" ca="1" si="61"/>
        <v>0</v>
      </c>
      <c r="J90" s="150">
        <f t="shared" ca="1" si="61"/>
        <v>0</v>
      </c>
      <c r="K90" s="150">
        <f t="shared" ca="1" si="61"/>
        <v>0</v>
      </c>
      <c r="L90" s="150">
        <f t="shared" ca="1" si="61"/>
        <v>0</v>
      </c>
      <c r="M90" s="150">
        <f t="shared" ca="1" si="61"/>
        <v>0</v>
      </c>
      <c r="N90" s="150">
        <f t="shared" ca="1" si="61"/>
        <v>0</v>
      </c>
      <c r="O90" s="150">
        <f t="shared" ca="1" si="61"/>
        <v>0</v>
      </c>
      <c r="P90" s="150">
        <f t="shared" ca="1" si="61"/>
        <v>0</v>
      </c>
      <c r="Q90" s="150">
        <f t="shared" ca="1" si="61"/>
        <v>0</v>
      </c>
      <c r="R90" s="150">
        <f t="shared" ca="1" si="61"/>
        <v>0</v>
      </c>
      <c r="S90" s="150">
        <f t="shared" ca="1" si="61"/>
        <v>0</v>
      </c>
      <c r="T90" s="150">
        <f t="shared" ca="1" si="61"/>
        <v>0</v>
      </c>
      <c r="U90" s="150">
        <f t="shared" ca="1" si="61"/>
        <v>0</v>
      </c>
      <c r="V90" s="150">
        <f t="shared" ca="1" si="61"/>
        <v>0</v>
      </c>
      <c r="W90" s="150">
        <f t="shared" ca="1" si="61"/>
        <v>0</v>
      </c>
      <c r="X90" s="150">
        <f t="shared" ca="1" si="61"/>
        <v>0</v>
      </c>
      <c r="Y90" s="150">
        <f t="shared" ca="1" si="61"/>
        <v>0</v>
      </c>
      <c r="Z90" s="150">
        <f t="shared" ca="1" si="61"/>
        <v>0</v>
      </c>
      <c r="AA90" s="150">
        <f t="shared" ca="1" si="61"/>
        <v>0</v>
      </c>
      <c r="AB90" s="150">
        <f t="shared" ca="1" si="61"/>
        <v>0</v>
      </c>
      <c r="AC90" s="150">
        <f t="shared" ca="1" si="61"/>
        <v>0</v>
      </c>
      <c r="AD90" s="150">
        <f t="shared" ca="1" si="61"/>
        <v>0</v>
      </c>
      <c r="AE90" s="150">
        <f t="shared" ca="1" si="61"/>
        <v>0</v>
      </c>
      <c r="AF90" s="150">
        <f t="shared" ca="1" si="61"/>
        <v>0</v>
      </c>
      <c r="AG90" s="150">
        <f t="shared" ca="1" si="61"/>
        <v>0</v>
      </c>
      <c r="AH90" s="150">
        <f t="shared" ca="1" si="61"/>
        <v>0</v>
      </c>
      <c r="AI90" s="150">
        <f t="shared" ca="1" si="61"/>
        <v>0</v>
      </c>
      <c r="AJ90" s="150">
        <f t="shared" ca="1" si="61"/>
        <v>0</v>
      </c>
      <c r="AK90" s="150">
        <f t="shared" ca="1" si="61"/>
        <v>0</v>
      </c>
      <c r="AL90" s="150">
        <f t="shared" ca="1" si="61"/>
        <v>0</v>
      </c>
      <c r="AM90" s="150">
        <f t="shared" ca="1" si="61"/>
        <v>0</v>
      </c>
      <c r="AN90" s="150">
        <f t="shared" ca="1" si="61"/>
        <v>0</v>
      </c>
      <c r="AO90" s="150">
        <f t="shared" ca="1" si="61"/>
        <v>0</v>
      </c>
      <c r="AP90" s="150">
        <f t="shared" ca="1" si="61"/>
        <v>0</v>
      </c>
      <c r="AQ90" s="150">
        <f t="shared" ca="1" si="61"/>
        <v>0</v>
      </c>
      <c r="AR90" s="150">
        <f t="shared" ca="1" si="61"/>
        <v>0</v>
      </c>
      <c r="AS90" s="150">
        <f t="shared" ca="1" si="61"/>
        <v>0</v>
      </c>
      <c r="AT90" s="150">
        <f t="shared" ca="1" si="61"/>
        <v>0</v>
      </c>
      <c r="AU90" s="150">
        <f t="shared" ca="1" si="61"/>
        <v>0</v>
      </c>
      <c r="AV90" s="150">
        <f t="shared" ca="1" si="61"/>
        <v>0</v>
      </c>
      <c r="AW90" s="150">
        <f t="shared" ca="1" si="61"/>
        <v>0</v>
      </c>
      <c r="AX90" s="150">
        <f t="shared" ca="1" si="61"/>
        <v>0</v>
      </c>
      <c r="AY90" s="150">
        <f t="shared" ca="1" si="61"/>
        <v>0</v>
      </c>
      <c r="AZ90" s="150">
        <f t="shared" ca="1" si="61"/>
        <v>0</v>
      </c>
      <c r="BA90" s="150">
        <f t="shared" ca="1" si="61"/>
        <v>0</v>
      </c>
      <c r="BB90" s="150">
        <f t="shared" ca="1" si="61"/>
        <v>0</v>
      </c>
      <c r="BC90" s="150">
        <f t="shared" ca="1" si="61"/>
        <v>0</v>
      </c>
      <c r="BD90" s="150">
        <f t="shared" ca="1" si="61"/>
        <v>0</v>
      </c>
      <c r="BE90" s="150">
        <f t="shared" ca="1" si="61"/>
        <v>0</v>
      </c>
      <c r="BF90" s="150">
        <f t="shared" ca="1" si="61"/>
        <v>0</v>
      </c>
      <c r="BG90" s="150">
        <f t="shared" ca="1" si="61"/>
        <v>0</v>
      </c>
      <c r="BH90" s="150">
        <f t="shared" ca="1" si="61"/>
        <v>0</v>
      </c>
      <c r="BI90" s="150">
        <f t="shared" ca="1" si="61"/>
        <v>0</v>
      </c>
      <c r="BJ90" s="150">
        <f t="shared" ca="1" si="61"/>
        <v>0</v>
      </c>
      <c r="BK90" s="150">
        <f t="shared" ca="1" si="61"/>
        <v>0</v>
      </c>
      <c r="BL90" s="150">
        <f t="shared" ca="1" si="61"/>
        <v>0</v>
      </c>
      <c r="BM90" s="150">
        <f t="shared" ca="1" si="61"/>
        <v>0</v>
      </c>
      <c r="BN90" s="150">
        <f t="shared" ca="1" si="61"/>
        <v>0</v>
      </c>
      <c r="BO90" s="150">
        <f t="shared" ca="1" si="61"/>
        <v>0</v>
      </c>
      <c r="BP90" s="150">
        <f t="shared" ca="1" si="61"/>
        <v>0</v>
      </c>
      <c r="BQ90" s="150">
        <f t="shared" ca="1" si="61"/>
        <v>0</v>
      </c>
      <c r="BR90" s="150">
        <f t="shared" ref="BR90:CF90" ca="1" si="62">IF(BR89&lt;0,1,IF(BQ90&lt;1,0,ABS(BQ89)/(ABS(BQ89)+BR89)))*BR$97</f>
        <v>0</v>
      </c>
      <c r="BS90" s="150">
        <f t="shared" ca="1" si="62"/>
        <v>0</v>
      </c>
      <c r="BT90" s="150">
        <f t="shared" ca="1" si="62"/>
        <v>0</v>
      </c>
      <c r="BU90" s="150">
        <f t="shared" ca="1" si="62"/>
        <v>0</v>
      </c>
      <c r="BV90" s="150">
        <f t="shared" ca="1" si="62"/>
        <v>0</v>
      </c>
      <c r="BW90" s="150">
        <f t="shared" ca="1" si="62"/>
        <v>0</v>
      </c>
      <c r="BX90" s="150">
        <f t="shared" ca="1" si="62"/>
        <v>0</v>
      </c>
      <c r="BY90" s="150">
        <f t="shared" ca="1" si="62"/>
        <v>0</v>
      </c>
      <c r="BZ90" s="150">
        <f t="shared" ca="1" si="62"/>
        <v>0</v>
      </c>
      <c r="CA90" s="150">
        <f t="shared" ca="1" si="62"/>
        <v>0</v>
      </c>
      <c r="CB90" s="150">
        <f t="shared" ca="1" si="62"/>
        <v>0</v>
      </c>
      <c r="CC90" s="150">
        <f t="shared" ca="1" si="62"/>
        <v>0</v>
      </c>
      <c r="CD90" s="150">
        <f t="shared" ca="1" si="62"/>
        <v>0</v>
      </c>
      <c r="CE90" s="150">
        <f t="shared" ca="1" si="62"/>
        <v>0</v>
      </c>
      <c r="CF90" s="150">
        <f t="shared" ca="1" si="62"/>
        <v>0</v>
      </c>
    </row>
    <row r="91" spans="1:84" ht="15" customHeight="1">
      <c r="A91" s="48"/>
      <c r="B91" s="125" t="s">
        <v>697</v>
      </c>
      <c r="C91" s="126" t="s">
        <v>430</v>
      </c>
      <c r="D91" s="136">
        <f ca="1">D88</f>
        <v>405561.97075726074</v>
      </c>
      <c r="E91" s="143">
        <f ca="1">E88*E97</f>
        <v>0</v>
      </c>
      <c r="F91" s="143">
        <f t="shared" ref="F91:BQ91" ca="1" si="63">(E91+F88)*F97</f>
        <v>-692.9602799834621</v>
      </c>
      <c r="G91" s="143">
        <f t="shared" ca="1" si="63"/>
        <v>62601.257210716511</v>
      </c>
      <c r="H91" s="143">
        <f t="shared" ca="1" si="63"/>
        <v>148488.89793038706</v>
      </c>
      <c r="I91" s="143">
        <f t="shared" ca="1" si="63"/>
        <v>223828.93364939629</v>
      </c>
      <c r="J91" s="143">
        <f t="shared" ca="1" si="63"/>
        <v>304192.27353910089</v>
      </c>
      <c r="K91" s="143">
        <f t="shared" ca="1" si="63"/>
        <v>372643.7064603889</v>
      </c>
      <c r="L91" s="143">
        <f t="shared" ca="1" si="63"/>
        <v>382553.97467433364</v>
      </c>
      <c r="M91" s="143">
        <f t="shared" ca="1" si="63"/>
        <v>391247.19240586407</v>
      </c>
      <c r="N91" s="143">
        <f t="shared" ca="1" si="63"/>
        <v>398872.82199492585</v>
      </c>
      <c r="O91" s="143">
        <f t="shared" ca="1" si="63"/>
        <v>405561.97075726074</v>
      </c>
      <c r="P91" s="143">
        <f t="shared" ca="1" si="63"/>
        <v>405561.97075726074</v>
      </c>
      <c r="Q91" s="143">
        <f t="shared" ca="1" si="63"/>
        <v>0</v>
      </c>
      <c r="R91" s="143">
        <f t="shared" ca="1" si="63"/>
        <v>0</v>
      </c>
      <c r="S91" s="143">
        <f t="shared" ca="1" si="63"/>
        <v>0</v>
      </c>
      <c r="T91" s="143">
        <f t="shared" ca="1" si="63"/>
        <v>0</v>
      </c>
      <c r="U91" s="143">
        <f t="shared" ca="1" si="63"/>
        <v>0</v>
      </c>
      <c r="V91" s="143">
        <f t="shared" ca="1" si="63"/>
        <v>0</v>
      </c>
      <c r="W91" s="143">
        <f t="shared" ca="1" si="63"/>
        <v>0</v>
      </c>
      <c r="X91" s="143">
        <f t="shared" ca="1" si="63"/>
        <v>0</v>
      </c>
      <c r="Y91" s="143">
        <f t="shared" ca="1" si="63"/>
        <v>0</v>
      </c>
      <c r="Z91" s="143">
        <f t="shared" ca="1" si="63"/>
        <v>0</v>
      </c>
      <c r="AA91" s="143">
        <f t="shared" ca="1" si="63"/>
        <v>0</v>
      </c>
      <c r="AB91" s="143">
        <f t="shared" ca="1" si="63"/>
        <v>0</v>
      </c>
      <c r="AC91" s="143">
        <f t="shared" ca="1" si="63"/>
        <v>0</v>
      </c>
      <c r="AD91" s="143">
        <f t="shared" ca="1" si="63"/>
        <v>0</v>
      </c>
      <c r="AE91" s="143">
        <f t="shared" ca="1" si="63"/>
        <v>0</v>
      </c>
      <c r="AF91" s="143">
        <f t="shared" ca="1" si="63"/>
        <v>0</v>
      </c>
      <c r="AG91" s="143">
        <f t="shared" ca="1" si="63"/>
        <v>0</v>
      </c>
      <c r="AH91" s="143">
        <f t="shared" ca="1" si="63"/>
        <v>0</v>
      </c>
      <c r="AI91" s="143">
        <f t="shared" ca="1" si="63"/>
        <v>0</v>
      </c>
      <c r="AJ91" s="143">
        <f t="shared" ca="1" si="63"/>
        <v>0</v>
      </c>
      <c r="AK91" s="143">
        <f t="shared" ca="1" si="63"/>
        <v>0</v>
      </c>
      <c r="AL91" s="143">
        <f t="shared" ca="1" si="63"/>
        <v>0</v>
      </c>
      <c r="AM91" s="143">
        <f t="shared" ca="1" si="63"/>
        <v>0</v>
      </c>
      <c r="AN91" s="143">
        <f t="shared" ca="1" si="63"/>
        <v>0</v>
      </c>
      <c r="AO91" s="143">
        <f t="shared" ca="1" si="63"/>
        <v>0</v>
      </c>
      <c r="AP91" s="143">
        <f t="shared" ca="1" si="63"/>
        <v>0</v>
      </c>
      <c r="AQ91" s="143">
        <f t="shared" ca="1" si="63"/>
        <v>0</v>
      </c>
      <c r="AR91" s="143">
        <f t="shared" ca="1" si="63"/>
        <v>0</v>
      </c>
      <c r="AS91" s="143">
        <f t="shared" ca="1" si="63"/>
        <v>0</v>
      </c>
      <c r="AT91" s="143">
        <f t="shared" ca="1" si="63"/>
        <v>0</v>
      </c>
      <c r="AU91" s="143">
        <f t="shared" ca="1" si="63"/>
        <v>0</v>
      </c>
      <c r="AV91" s="143">
        <f t="shared" ca="1" si="63"/>
        <v>0</v>
      </c>
      <c r="AW91" s="143">
        <f t="shared" ca="1" si="63"/>
        <v>0</v>
      </c>
      <c r="AX91" s="143">
        <f t="shared" ca="1" si="63"/>
        <v>0</v>
      </c>
      <c r="AY91" s="143">
        <f t="shared" ca="1" si="63"/>
        <v>0</v>
      </c>
      <c r="AZ91" s="143">
        <f t="shared" ca="1" si="63"/>
        <v>0</v>
      </c>
      <c r="BA91" s="143">
        <f t="shared" ca="1" si="63"/>
        <v>0</v>
      </c>
      <c r="BB91" s="143">
        <f t="shared" ca="1" si="63"/>
        <v>0</v>
      </c>
      <c r="BC91" s="143">
        <f t="shared" ca="1" si="63"/>
        <v>0</v>
      </c>
      <c r="BD91" s="143">
        <f t="shared" ca="1" si="63"/>
        <v>0</v>
      </c>
      <c r="BE91" s="143">
        <f t="shared" ca="1" si="63"/>
        <v>0</v>
      </c>
      <c r="BF91" s="143">
        <f t="shared" ca="1" si="63"/>
        <v>0</v>
      </c>
      <c r="BG91" s="143">
        <f t="shared" ca="1" si="63"/>
        <v>0</v>
      </c>
      <c r="BH91" s="143">
        <f t="shared" ca="1" si="63"/>
        <v>0</v>
      </c>
      <c r="BI91" s="143">
        <f t="shared" ca="1" si="63"/>
        <v>0</v>
      </c>
      <c r="BJ91" s="143">
        <f t="shared" ca="1" si="63"/>
        <v>0</v>
      </c>
      <c r="BK91" s="143">
        <f t="shared" ca="1" si="63"/>
        <v>0</v>
      </c>
      <c r="BL91" s="143">
        <f t="shared" ca="1" si="63"/>
        <v>0</v>
      </c>
      <c r="BM91" s="143">
        <f t="shared" ca="1" si="63"/>
        <v>0</v>
      </c>
      <c r="BN91" s="143">
        <f t="shared" ca="1" si="63"/>
        <v>0</v>
      </c>
      <c r="BO91" s="143">
        <f t="shared" ca="1" si="63"/>
        <v>0</v>
      </c>
      <c r="BP91" s="143">
        <f t="shared" ca="1" si="63"/>
        <v>0</v>
      </c>
      <c r="BQ91" s="143">
        <f t="shared" ca="1" si="63"/>
        <v>0</v>
      </c>
      <c r="BR91" s="143">
        <f t="shared" ref="BR91:CF91" ca="1" si="64">(BQ91+BR88)*BR97</f>
        <v>0</v>
      </c>
      <c r="BS91" s="143">
        <f t="shared" ca="1" si="64"/>
        <v>0</v>
      </c>
      <c r="BT91" s="143">
        <f t="shared" ca="1" si="64"/>
        <v>0</v>
      </c>
      <c r="BU91" s="143">
        <f t="shared" ca="1" si="64"/>
        <v>0</v>
      </c>
      <c r="BV91" s="143">
        <f t="shared" ca="1" si="64"/>
        <v>0</v>
      </c>
      <c r="BW91" s="143">
        <f t="shared" ca="1" si="64"/>
        <v>0</v>
      </c>
      <c r="BX91" s="143">
        <f t="shared" ca="1" si="64"/>
        <v>0</v>
      </c>
      <c r="BY91" s="143">
        <f t="shared" ca="1" si="64"/>
        <v>0</v>
      </c>
      <c r="BZ91" s="143">
        <f t="shared" ca="1" si="64"/>
        <v>0</v>
      </c>
      <c r="CA91" s="143">
        <f t="shared" ca="1" si="64"/>
        <v>0</v>
      </c>
      <c r="CB91" s="143">
        <f t="shared" ca="1" si="64"/>
        <v>0</v>
      </c>
      <c r="CC91" s="143">
        <f t="shared" ca="1" si="64"/>
        <v>0</v>
      </c>
      <c r="CD91" s="143">
        <f t="shared" ca="1" si="64"/>
        <v>0</v>
      </c>
      <c r="CE91" s="143">
        <f t="shared" ca="1" si="64"/>
        <v>0</v>
      </c>
      <c r="CF91" s="143">
        <f t="shared" ca="1" si="64"/>
        <v>0</v>
      </c>
    </row>
    <row r="92" spans="1:84" ht="15" customHeight="1">
      <c r="A92" s="48"/>
      <c r="B92" s="125" t="s">
        <v>698</v>
      </c>
      <c r="C92" s="126" t="s">
        <v>178</v>
      </c>
      <c r="D92" s="131">
        <f ca="1">SUM(E92:CF92)</f>
        <v>1.0109482399412755</v>
      </c>
      <c r="E92" s="150">
        <f ca="1">IF(E91&lt;0,1,0)</f>
        <v>0</v>
      </c>
      <c r="F92" s="150">
        <f t="shared" ref="F92:BQ92" ca="1" si="65">IF(F91&lt;0,1,IF(E92&lt;1,0,ABS(E91)/(ABS(E91)+F91)))*F97</f>
        <v>1</v>
      </c>
      <c r="G92" s="150">
        <f t="shared" ca="1" si="65"/>
        <v>1.0948239941275537E-2</v>
      </c>
      <c r="H92" s="150">
        <f t="shared" ca="1" si="65"/>
        <v>0</v>
      </c>
      <c r="I92" s="150">
        <f t="shared" ca="1" si="65"/>
        <v>0</v>
      </c>
      <c r="J92" s="150">
        <f t="shared" ca="1" si="65"/>
        <v>0</v>
      </c>
      <c r="K92" s="150">
        <f t="shared" ca="1" si="65"/>
        <v>0</v>
      </c>
      <c r="L92" s="150">
        <f t="shared" ca="1" si="65"/>
        <v>0</v>
      </c>
      <c r="M92" s="150">
        <f t="shared" ca="1" si="65"/>
        <v>0</v>
      </c>
      <c r="N92" s="150">
        <f t="shared" ca="1" si="65"/>
        <v>0</v>
      </c>
      <c r="O92" s="150">
        <f t="shared" ca="1" si="65"/>
        <v>0</v>
      </c>
      <c r="P92" s="150">
        <f t="shared" ca="1" si="65"/>
        <v>0</v>
      </c>
      <c r="Q92" s="150">
        <f t="shared" ca="1" si="65"/>
        <v>0</v>
      </c>
      <c r="R92" s="150">
        <f t="shared" ca="1" si="65"/>
        <v>0</v>
      </c>
      <c r="S92" s="150">
        <f t="shared" ca="1" si="65"/>
        <v>0</v>
      </c>
      <c r="T92" s="150">
        <f t="shared" ca="1" si="65"/>
        <v>0</v>
      </c>
      <c r="U92" s="150">
        <f t="shared" ca="1" si="65"/>
        <v>0</v>
      </c>
      <c r="V92" s="150">
        <f t="shared" ca="1" si="65"/>
        <v>0</v>
      </c>
      <c r="W92" s="150">
        <f t="shared" ca="1" si="65"/>
        <v>0</v>
      </c>
      <c r="X92" s="150">
        <f t="shared" ca="1" si="65"/>
        <v>0</v>
      </c>
      <c r="Y92" s="150">
        <f t="shared" ca="1" si="65"/>
        <v>0</v>
      </c>
      <c r="Z92" s="150">
        <f t="shared" ca="1" si="65"/>
        <v>0</v>
      </c>
      <c r="AA92" s="150">
        <f t="shared" ca="1" si="65"/>
        <v>0</v>
      </c>
      <c r="AB92" s="150">
        <f t="shared" ca="1" si="65"/>
        <v>0</v>
      </c>
      <c r="AC92" s="150">
        <f t="shared" ca="1" si="65"/>
        <v>0</v>
      </c>
      <c r="AD92" s="150">
        <f t="shared" ca="1" si="65"/>
        <v>0</v>
      </c>
      <c r="AE92" s="150">
        <f t="shared" ca="1" si="65"/>
        <v>0</v>
      </c>
      <c r="AF92" s="150">
        <f t="shared" ca="1" si="65"/>
        <v>0</v>
      </c>
      <c r="AG92" s="150">
        <f t="shared" ca="1" si="65"/>
        <v>0</v>
      </c>
      <c r="AH92" s="150">
        <f t="shared" ca="1" si="65"/>
        <v>0</v>
      </c>
      <c r="AI92" s="150">
        <f t="shared" ca="1" si="65"/>
        <v>0</v>
      </c>
      <c r="AJ92" s="150">
        <f t="shared" ca="1" si="65"/>
        <v>0</v>
      </c>
      <c r="AK92" s="150">
        <f t="shared" ca="1" si="65"/>
        <v>0</v>
      </c>
      <c r="AL92" s="150">
        <f t="shared" ca="1" si="65"/>
        <v>0</v>
      </c>
      <c r="AM92" s="150">
        <f t="shared" ca="1" si="65"/>
        <v>0</v>
      </c>
      <c r="AN92" s="150">
        <f t="shared" ca="1" si="65"/>
        <v>0</v>
      </c>
      <c r="AO92" s="150">
        <f t="shared" ca="1" si="65"/>
        <v>0</v>
      </c>
      <c r="AP92" s="150">
        <f t="shared" ca="1" si="65"/>
        <v>0</v>
      </c>
      <c r="AQ92" s="150">
        <f t="shared" ca="1" si="65"/>
        <v>0</v>
      </c>
      <c r="AR92" s="150">
        <f t="shared" ca="1" si="65"/>
        <v>0</v>
      </c>
      <c r="AS92" s="150">
        <f t="shared" ca="1" si="65"/>
        <v>0</v>
      </c>
      <c r="AT92" s="150">
        <f t="shared" ca="1" si="65"/>
        <v>0</v>
      </c>
      <c r="AU92" s="150">
        <f t="shared" ca="1" si="65"/>
        <v>0</v>
      </c>
      <c r="AV92" s="150">
        <f t="shared" ca="1" si="65"/>
        <v>0</v>
      </c>
      <c r="AW92" s="150">
        <f t="shared" ca="1" si="65"/>
        <v>0</v>
      </c>
      <c r="AX92" s="150">
        <f t="shared" ca="1" si="65"/>
        <v>0</v>
      </c>
      <c r="AY92" s="150">
        <f t="shared" ca="1" si="65"/>
        <v>0</v>
      </c>
      <c r="AZ92" s="150">
        <f t="shared" ca="1" si="65"/>
        <v>0</v>
      </c>
      <c r="BA92" s="150">
        <f t="shared" ca="1" si="65"/>
        <v>0</v>
      </c>
      <c r="BB92" s="150">
        <f t="shared" ca="1" si="65"/>
        <v>0</v>
      </c>
      <c r="BC92" s="150">
        <f t="shared" ca="1" si="65"/>
        <v>0</v>
      </c>
      <c r="BD92" s="150">
        <f t="shared" ca="1" si="65"/>
        <v>0</v>
      </c>
      <c r="BE92" s="150">
        <f t="shared" ca="1" si="65"/>
        <v>0</v>
      </c>
      <c r="BF92" s="150">
        <f t="shared" ca="1" si="65"/>
        <v>0</v>
      </c>
      <c r="BG92" s="150">
        <f t="shared" ca="1" si="65"/>
        <v>0</v>
      </c>
      <c r="BH92" s="150">
        <f t="shared" ca="1" si="65"/>
        <v>0</v>
      </c>
      <c r="BI92" s="150">
        <f t="shared" ca="1" si="65"/>
        <v>0</v>
      </c>
      <c r="BJ92" s="150">
        <f t="shared" ca="1" si="65"/>
        <v>0</v>
      </c>
      <c r="BK92" s="150">
        <f t="shared" ca="1" si="65"/>
        <v>0</v>
      </c>
      <c r="BL92" s="150">
        <f t="shared" ca="1" si="65"/>
        <v>0</v>
      </c>
      <c r="BM92" s="150">
        <f t="shared" ca="1" si="65"/>
        <v>0</v>
      </c>
      <c r="BN92" s="150">
        <f t="shared" ca="1" si="65"/>
        <v>0</v>
      </c>
      <c r="BO92" s="150">
        <f t="shared" ca="1" si="65"/>
        <v>0</v>
      </c>
      <c r="BP92" s="150">
        <f t="shared" ca="1" si="65"/>
        <v>0</v>
      </c>
      <c r="BQ92" s="150">
        <f t="shared" ca="1" si="65"/>
        <v>0</v>
      </c>
      <c r="BR92" s="150">
        <f t="shared" ref="BR92:CF92" ca="1" si="66">IF(BR91&lt;0,1,IF(BQ92&lt;1,0,ABS(BQ91)/(ABS(BQ91)+BR91)))*BR97</f>
        <v>0</v>
      </c>
      <c r="BS92" s="150">
        <f t="shared" ca="1" si="66"/>
        <v>0</v>
      </c>
      <c r="BT92" s="150">
        <f t="shared" ca="1" si="66"/>
        <v>0</v>
      </c>
      <c r="BU92" s="150">
        <f t="shared" ca="1" si="66"/>
        <v>0</v>
      </c>
      <c r="BV92" s="150">
        <f t="shared" ca="1" si="66"/>
        <v>0</v>
      </c>
      <c r="BW92" s="150">
        <f t="shared" ca="1" si="66"/>
        <v>0</v>
      </c>
      <c r="BX92" s="150">
        <f t="shared" ca="1" si="66"/>
        <v>0</v>
      </c>
      <c r="BY92" s="150">
        <f t="shared" ca="1" si="66"/>
        <v>0</v>
      </c>
      <c r="BZ92" s="150">
        <f t="shared" ca="1" si="66"/>
        <v>0</v>
      </c>
      <c r="CA92" s="150">
        <f t="shared" ca="1" si="66"/>
        <v>0</v>
      </c>
      <c r="CB92" s="150">
        <f t="shared" ca="1" si="66"/>
        <v>0</v>
      </c>
      <c r="CC92" s="150">
        <f t="shared" ca="1" si="66"/>
        <v>0</v>
      </c>
      <c r="CD92" s="150">
        <f t="shared" ca="1" si="66"/>
        <v>0</v>
      </c>
      <c r="CE92" s="150">
        <f t="shared" ca="1" si="66"/>
        <v>0</v>
      </c>
      <c r="CF92" s="150">
        <f t="shared" ca="1" si="66"/>
        <v>0</v>
      </c>
    </row>
    <row r="93" spans="1:84">
      <c r="B93" s="54"/>
    </row>
    <row r="94" spans="1:84" ht="18" customHeight="1">
      <c r="B94" s="133" t="s">
        <v>701</v>
      </c>
      <c r="C94" s="133" t="s">
        <v>666</v>
      </c>
      <c r="D94" s="133" t="s">
        <v>78</v>
      </c>
      <c r="E94" s="133">
        <f>$E$17</f>
        <v>2020</v>
      </c>
      <c r="F94" s="133">
        <f t="shared" ref="F94:BQ94" si="67">E94+1</f>
        <v>2021</v>
      </c>
      <c r="G94" s="133">
        <f t="shared" si="67"/>
        <v>2022</v>
      </c>
      <c r="H94" s="133">
        <f t="shared" si="67"/>
        <v>2023</v>
      </c>
      <c r="I94" s="133">
        <f t="shared" si="67"/>
        <v>2024</v>
      </c>
      <c r="J94" s="133">
        <f t="shared" si="67"/>
        <v>2025</v>
      </c>
      <c r="K94" s="133">
        <f t="shared" si="67"/>
        <v>2026</v>
      </c>
      <c r="L94" s="133">
        <f t="shared" si="67"/>
        <v>2027</v>
      </c>
      <c r="M94" s="133">
        <f t="shared" si="67"/>
        <v>2028</v>
      </c>
      <c r="N94" s="133">
        <f t="shared" si="67"/>
        <v>2029</v>
      </c>
      <c r="O94" s="133">
        <f t="shared" si="67"/>
        <v>2030</v>
      </c>
      <c r="P94" s="133">
        <f t="shared" si="67"/>
        <v>2031</v>
      </c>
      <c r="Q94" s="133">
        <f t="shared" si="67"/>
        <v>2032</v>
      </c>
      <c r="R94" s="133">
        <f t="shared" si="67"/>
        <v>2033</v>
      </c>
      <c r="S94" s="133">
        <f t="shared" si="67"/>
        <v>2034</v>
      </c>
      <c r="T94" s="133">
        <f t="shared" si="67"/>
        <v>2035</v>
      </c>
      <c r="U94" s="133">
        <f t="shared" si="67"/>
        <v>2036</v>
      </c>
      <c r="V94" s="133">
        <f t="shared" si="67"/>
        <v>2037</v>
      </c>
      <c r="W94" s="133">
        <f t="shared" si="67"/>
        <v>2038</v>
      </c>
      <c r="X94" s="133">
        <f t="shared" si="67"/>
        <v>2039</v>
      </c>
      <c r="Y94" s="133">
        <f t="shared" si="67"/>
        <v>2040</v>
      </c>
      <c r="Z94" s="133">
        <f t="shared" si="67"/>
        <v>2041</v>
      </c>
      <c r="AA94" s="133">
        <f t="shared" si="67"/>
        <v>2042</v>
      </c>
      <c r="AB94" s="133">
        <f t="shared" si="67"/>
        <v>2043</v>
      </c>
      <c r="AC94" s="133">
        <f t="shared" si="67"/>
        <v>2044</v>
      </c>
      <c r="AD94" s="133">
        <f t="shared" si="67"/>
        <v>2045</v>
      </c>
      <c r="AE94" s="133">
        <f t="shared" si="67"/>
        <v>2046</v>
      </c>
      <c r="AF94" s="133">
        <f t="shared" si="67"/>
        <v>2047</v>
      </c>
      <c r="AG94" s="133">
        <f t="shared" si="67"/>
        <v>2048</v>
      </c>
      <c r="AH94" s="133">
        <f t="shared" si="67"/>
        <v>2049</v>
      </c>
      <c r="AI94" s="133">
        <f t="shared" si="67"/>
        <v>2050</v>
      </c>
      <c r="AJ94" s="133">
        <f t="shared" si="67"/>
        <v>2051</v>
      </c>
      <c r="AK94" s="133">
        <f t="shared" si="67"/>
        <v>2052</v>
      </c>
      <c r="AL94" s="133">
        <f t="shared" si="67"/>
        <v>2053</v>
      </c>
      <c r="AM94" s="133">
        <f t="shared" si="67"/>
        <v>2054</v>
      </c>
      <c r="AN94" s="133">
        <f t="shared" si="67"/>
        <v>2055</v>
      </c>
      <c r="AO94" s="133">
        <f t="shared" si="67"/>
        <v>2056</v>
      </c>
      <c r="AP94" s="133">
        <f t="shared" si="67"/>
        <v>2057</v>
      </c>
      <c r="AQ94" s="133">
        <f t="shared" si="67"/>
        <v>2058</v>
      </c>
      <c r="AR94" s="133">
        <f t="shared" si="67"/>
        <v>2059</v>
      </c>
      <c r="AS94" s="133">
        <f t="shared" si="67"/>
        <v>2060</v>
      </c>
      <c r="AT94" s="133">
        <f t="shared" si="67"/>
        <v>2061</v>
      </c>
      <c r="AU94" s="133">
        <f t="shared" si="67"/>
        <v>2062</v>
      </c>
      <c r="AV94" s="133">
        <f t="shared" si="67"/>
        <v>2063</v>
      </c>
      <c r="AW94" s="133">
        <f t="shared" si="67"/>
        <v>2064</v>
      </c>
      <c r="AX94" s="133">
        <f t="shared" si="67"/>
        <v>2065</v>
      </c>
      <c r="AY94" s="133">
        <f t="shared" si="67"/>
        <v>2066</v>
      </c>
      <c r="AZ94" s="133">
        <f t="shared" si="67"/>
        <v>2067</v>
      </c>
      <c r="BA94" s="133">
        <f t="shared" si="67"/>
        <v>2068</v>
      </c>
      <c r="BB94" s="133">
        <f t="shared" si="67"/>
        <v>2069</v>
      </c>
      <c r="BC94" s="133">
        <f t="shared" si="67"/>
        <v>2070</v>
      </c>
      <c r="BD94" s="133">
        <f t="shared" si="67"/>
        <v>2071</v>
      </c>
      <c r="BE94" s="133">
        <f t="shared" si="67"/>
        <v>2072</v>
      </c>
      <c r="BF94" s="133">
        <f t="shared" si="67"/>
        <v>2073</v>
      </c>
      <c r="BG94" s="133">
        <f t="shared" si="67"/>
        <v>2074</v>
      </c>
      <c r="BH94" s="133">
        <f t="shared" si="67"/>
        <v>2075</v>
      </c>
      <c r="BI94" s="133">
        <f t="shared" si="67"/>
        <v>2076</v>
      </c>
      <c r="BJ94" s="133">
        <f t="shared" si="67"/>
        <v>2077</v>
      </c>
      <c r="BK94" s="133">
        <f t="shared" si="67"/>
        <v>2078</v>
      </c>
      <c r="BL94" s="133">
        <f t="shared" si="67"/>
        <v>2079</v>
      </c>
      <c r="BM94" s="133">
        <f t="shared" si="67"/>
        <v>2080</v>
      </c>
      <c r="BN94" s="133">
        <f t="shared" si="67"/>
        <v>2081</v>
      </c>
      <c r="BO94" s="133">
        <f t="shared" si="67"/>
        <v>2082</v>
      </c>
      <c r="BP94" s="133">
        <f t="shared" si="67"/>
        <v>2083</v>
      </c>
      <c r="BQ94" s="133">
        <f t="shared" si="67"/>
        <v>2084</v>
      </c>
      <c r="BR94" s="133">
        <f t="shared" ref="BR94:CF94" si="68">BQ94+1</f>
        <v>2085</v>
      </c>
      <c r="BS94" s="133">
        <f t="shared" si="68"/>
        <v>2086</v>
      </c>
      <c r="BT94" s="133">
        <f t="shared" si="68"/>
        <v>2087</v>
      </c>
      <c r="BU94" s="133">
        <f t="shared" si="68"/>
        <v>2088</v>
      </c>
      <c r="BV94" s="133">
        <f t="shared" si="68"/>
        <v>2089</v>
      </c>
      <c r="BW94" s="133">
        <f t="shared" si="68"/>
        <v>2090</v>
      </c>
      <c r="BX94" s="133">
        <f t="shared" si="68"/>
        <v>2091</v>
      </c>
      <c r="BY94" s="133">
        <f t="shared" si="68"/>
        <v>2092</v>
      </c>
      <c r="BZ94" s="133">
        <f t="shared" si="68"/>
        <v>2093</v>
      </c>
      <c r="CA94" s="133">
        <f t="shared" si="68"/>
        <v>2094</v>
      </c>
      <c r="CB94" s="133">
        <f t="shared" si="68"/>
        <v>2095</v>
      </c>
      <c r="CC94" s="133">
        <f t="shared" si="68"/>
        <v>2096</v>
      </c>
      <c r="CD94" s="133">
        <f t="shared" si="68"/>
        <v>2097</v>
      </c>
      <c r="CE94" s="133">
        <f t="shared" si="68"/>
        <v>2098</v>
      </c>
      <c r="CF94" s="133">
        <f t="shared" si="68"/>
        <v>2099</v>
      </c>
    </row>
    <row r="95" spans="1:84" ht="15" customHeight="1">
      <c r="A95" s="48"/>
      <c r="B95" s="125" t="s">
        <v>702</v>
      </c>
      <c r="C95" s="126"/>
      <c r="D95" s="131"/>
      <c r="E95" s="150">
        <f ca="1">IF(E94&gt;$C$96,0,1)</f>
        <v>0</v>
      </c>
      <c r="F95" s="150">
        <f t="shared" ref="F95:BQ95" ca="1" si="69">IF(F94&gt;$C$96,0,1)</f>
        <v>0</v>
      </c>
      <c r="G95" s="150">
        <f t="shared" ca="1" si="69"/>
        <v>0</v>
      </c>
      <c r="H95" s="150">
        <f t="shared" ca="1" si="69"/>
        <v>0</v>
      </c>
      <c r="I95" s="150">
        <f t="shared" ca="1" si="69"/>
        <v>0</v>
      </c>
      <c r="J95" s="150">
        <f t="shared" ca="1" si="69"/>
        <v>0</v>
      </c>
      <c r="K95" s="150">
        <f t="shared" ca="1" si="69"/>
        <v>0</v>
      </c>
      <c r="L95" s="150">
        <f t="shared" ca="1" si="69"/>
        <v>0</v>
      </c>
      <c r="M95" s="150">
        <f t="shared" ca="1" si="69"/>
        <v>0</v>
      </c>
      <c r="N95" s="150">
        <f t="shared" ca="1" si="69"/>
        <v>0</v>
      </c>
      <c r="O95" s="150">
        <f t="shared" ca="1" si="69"/>
        <v>0</v>
      </c>
      <c r="P95" s="150">
        <f t="shared" ca="1" si="69"/>
        <v>0</v>
      </c>
      <c r="Q95" s="150">
        <f t="shared" ca="1" si="69"/>
        <v>0</v>
      </c>
      <c r="R95" s="150">
        <f t="shared" ca="1" si="69"/>
        <v>0</v>
      </c>
      <c r="S95" s="150">
        <f t="shared" ca="1" si="69"/>
        <v>0</v>
      </c>
      <c r="T95" s="150">
        <f t="shared" ca="1" si="69"/>
        <v>0</v>
      </c>
      <c r="U95" s="150">
        <f t="shared" ca="1" si="69"/>
        <v>0</v>
      </c>
      <c r="V95" s="150">
        <f t="shared" ca="1" si="69"/>
        <v>0</v>
      </c>
      <c r="W95" s="150">
        <f t="shared" ca="1" si="69"/>
        <v>0</v>
      </c>
      <c r="X95" s="150">
        <f t="shared" ca="1" si="69"/>
        <v>0</v>
      </c>
      <c r="Y95" s="150">
        <f t="shared" ca="1" si="69"/>
        <v>0</v>
      </c>
      <c r="Z95" s="150">
        <f t="shared" ca="1" si="69"/>
        <v>0</v>
      </c>
      <c r="AA95" s="150">
        <f t="shared" ca="1" si="69"/>
        <v>0</v>
      </c>
      <c r="AB95" s="150">
        <f t="shared" ca="1" si="69"/>
        <v>0</v>
      </c>
      <c r="AC95" s="150">
        <f t="shared" ca="1" si="69"/>
        <v>0</v>
      </c>
      <c r="AD95" s="150">
        <f t="shared" ca="1" si="69"/>
        <v>0</v>
      </c>
      <c r="AE95" s="150">
        <f t="shared" ca="1" si="69"/>
        <v>0</v>
      </c>
      <c r="AF95" s="150">
        <f t="shared" ca="1" si="69"/>
        <v>0</v>
      </c>
      <c r="AG95" s="150">
        <f t="shared" ca="1" si="69"/>
        <v>0</v>
      </c>
      <c r="AH95" s="150">
        <f t="shared" ca="1" si="69"/>
        <v>0</v>
      </c>
      <c r="AI95" s="150">
        <f t="shared" ca="1" si="69"/>
        <v>0</v>
      </c>
      <c r="AJ95" s="150">
        <f t="shared" ca="1" si="69"/>
        <v>0</v>
      </c>
      <c r="AK95" s="150">
        <f t="shared" ca="1" si="69"/>
        <v>0</v>
      </c>
      <c r="AL95" s="150">
        <f t="shared" ca="1" si="69"/>
        <v>0</v>
      </c>
      <c r="AM95" s="150">
        <f t="shared" ca="1" si="69"/>
        <v>0</v>
      </c>
      <c r="AN95" s="150">
        <f t="shared" ca="1" si="69"/>
        <v>0</v>
      </c>
      <c r="AO95" s="150">
        <f t="shared" ca="1" si="69"/>
        <v>0</v>
      </c>
      <c r="AP95" s="150">
        <f t="shared" ca="1" si="69"/>
        <v>0</v>
      </c>
      <c r="AQ95" s="150">
        <f t="shared" ca="1" si="69"/>
        <v>0</v>
      </c>
      <c r="AR95" s="150">
        <f t="shared" ca="1" si="69"/>
        <v>0</v>
      </c>
      <c r="AS95" s="150">
        <f t="shared" ca="1" si="69"/>
        <v>0</v>
      </c>
      <c r="AT95" s="150">
        <f t="shared" ca="1" si="69"/>
        <v>0</v>
      </c>
      <c r="AU95" s="150">
        <f t="shared" ca="1" si="69"/>
        <v>0</v>
      </c>
      <c r="AV95" s="150">
        <f t="shared" ca="1" si="69"/>
        <v>0</v>
      </c>
      <c r="AW95" s="150">
        <f t="shared" ca="1" si="69"/>
        <v>0</v>
      </c>
      <c r="AX95" s="150">
        <f t="shared" ca="1" si="69"/>
        <v>0</v>
      </c>
      <c r="AY95" s="150">
        <f t="shared" ca="1" si="69"/>
        <v>0</v>
      </c>
      <c r="AZ95" s="150">
        <f t="shared" ca="1" si="69"/>
        <v>0</v>
      </c>
      <c r="BA95" s="150">
        <f t="shared" ca="1" si="69"/>
        <v>0</v>
      </c>
      <c r="BB95" s="150">
        <f t="shared" ca="1" si="69"/>
        <v>0</v>
      </c>
      <c r="BC95" s="150">
        <f t="shared" ca="1" si="69"/>
        <v>0</v>
      </c>
      <c r="BD95" s="150">
        <f t="shared" ca="1" si="69"/>
        <v>0</v>
      </c>
      <c r="BE95" s="150">
        <f t="shared" ca="1" si="69"/>
        <v>0</v>
      </c>
      <c r="BF95" s="150">
        <f t="shared" ca="1" si="69"/>
        <v>0</v>
      </c>
      <c r="BG95" s="150">
        <f t="shared" ca="1" si="69"/>
        <v>0</v>
      </c>
      <c r="BH95" s="150">
        <f t="shared" ca="1" si="69"/>
        <v>0</v>
      </c>
      <c r="BI95" s="150">
        <f t="shared" ca="1" si="69"/>
        <v>0</v>
      </c>
      <c r="BJ95" s="150">
        <f t="shared" ca="1" si="69"/>
        <v>0</v>
      </c>
      <c r="BK95" s="150">
        <f t="shared" ca="1" si="69"/>
        <v>0</v>
      </c>
      <c r="BL95" s="150">
        <f t="shared" ca="1" si="69"/>
        <v>0</v>
      </c>
      <c r="BM95" s="150">
        <f t="shared" ca="1" si="69"/>
        <v>0</v>
      </c>
      <c r="BN95" s="150">
        <f t="shared" ca="1" si="69"/>
        <v>0</v>
      </c>
      <c r="BO95" s="150">
        <f t="shared" ca="1" si="69"/>
        <v>0</v>
      </c>
      <c r="BP95" s="150">
        <f t="shared" ca="1" si="69"/>
        <v>0</v>
      </c>
      <c r="BQ95" s="150">
        <f t="shared" ca="1" si="69"/>
        <v>0</v>
      </c>
      <c r="BR95" s="150">
        <f t="shared" ref="BR95:CF95" ca="1" si="70">IF(BR94&gt;$C$96,0,1)</f>
        <v>0</v>
      </c>
      <c r="BS95" s="150">
        <f t="shared" ca="1" si="70"/>
        <v>0</v>
      </c>
      <c r="BT95" s="150">
        <f t="shared" ca="1" si="70"/>
        <v>0</v>
      </c>
      <c r="BU95" s="150">
        <f t="shared" ca="1" si="70"/>
        <v>0</v>
      </c>
      <c r="BV95" s="150">
        <f t="shared" ca="1" si="70"/>
        <v>0</v>
      </c>
      <c r="BW95" s="150">
        <f t="shared" ca="1" si="70"/>
        <v>0</v>
      </c>
      <c r="BX95" s="150">
        <f t="shared" ca="1" si="70"/>
        <v>0</v>
      </c>
      <c r="BY95" s="150">
        <f t="shared" ca="1" si="70"/>
        <v>0</v>
      </c>
      <c r="BZ95" s="150">
        <f t="shared" ca="1" si="70"/>
        <v>0</v>
      </c>
      <c r="CA95" s="150">
        <f t="shared" ca="1" si="70"/>
        <v>0</v>
      </c>
      <c r="CB95" s="150">
        <f t="shared" ca="1" si="70"/>
        <v>0</v>
      </c>
      <c r="CC95" s="150">
        <f t="shared" ca="1" si="70"/>
        <v>0</v>
      </c>
      <c r="CD95" s="150">
        <f t="shared" ca="1" si="70"/>
        <v>0</v>
      </c>
      <c r="CE95" s="150">
        <f t="shared" ca="1" si="70"/>
        <v>0</v>
      </c>
      <c r="CF95" s="150">
        <f t="shared" ca="1" si="70"/>
        <v>0</v>
      </c>
    </row>
    <row r="96" spans="1:84" s="38" customFormat="1" ht="15" customHeight="1">
      <c r="B96" s="125" t="s">
        <v>703</v>
      </c>
      <c r="C96" s="126">
        <f ca="1">INDEX($E$51:$CF$51,1,MATCH(MIN($E$56:$CF$56),$E$56:$CF$56,0))*(MIN($E$56:$CF$56)&lt;0)</f>
        <v>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c r="BN96" s="37"/>
      <c r="BO96" s="37"/>
      <c r="BP96" s="37"/>
      <c r="BQ96" s="37"/>
      <c r="BR96" s="37"/>
      <c r="BS96" s="37"/>
      <c r="BT96" s="37"/>
      <c r="BU96" s="37"/>
      <c r="BV96" s="37"/>
      <c r="BW96" s="37"/>
      <c r="BX96" s="37"/>
      <c r="BY96" s="37"/>
      <c r="BZ96" s="37"/>
      <c r="CA96" s="37"/>
      <c r="CB96" s="37"/>
      <c r="CC96" s="37"/>
      <c r="CD96" s="37"/>
      <c r="CE96" s="37"/>
      <c r="CF96" s="37"/>
    </row>
    <row r="97" spans="1:84" ht="15" customHeight="1">
      <c r="A97" s="48"/>
      <c r="B97" s="125" t="s">
        <v>704</v>
      </c>
      <c r="C97" s="126"/>
      <c r="D97" s="131"/>
      <c r="E97" s="154">
        <f ca="1">ИД!I121</f>
        <v>1</v>
      </c>
      <c r="F97" s="154">
        <f ca="1">ИД!J121</f>
        <v>1</v>
      </c>
      <c r="G97" s="154">
        <f ca="1">ИД!K121</f>
        <v>1</v>
      </c>
      <c r="H97" s="154">
        <f ca="1">ИД!L121</f>
        <v>1</v>
      </c>
      <c r="I97" s="154">
        <f ca="1">ИД!M121</f>
        <v>1</v>
      </c>
      <c r="J97" s="154">
        <f ca="1">ИД!N121</f>
        <v>1</v>
      </c>
      <c r="K97" s="154">
        <f ca="1">ИД!O121</f>
        <v>1</v>
      </c>
      <c r="L97" s="154">
        <f ca="1">ИД!P121</f>
        <v>1</v>
      </c>
      <c r="M97" s="154">
        <f ca="1">ИД!Q121</f>
        <v>1</v>
      </c>
      <c r="N97" s="154">
        <f ca="1">ИД!R121</f>
        <v>1</v>
      </c>
      <c r="O97" s="154">
        <f ca="1">ИД!S121</f>
        <v>1</v>
      </c>
      <c r="P97" s="154">
        <f ca="1">ИД!T121</f>
        <v>1</v>
      </c>
      <c r="Q97" s="154">
        <f ca="1">ИД!U121</f>
        <v>0</v>
      </c>
      <c r="R97" s="154">
        <f ca="1">ИД!V121</f>
        <v>0</v>
      </c>
      <c r="S97" s="154">
        <f ca="1">ИД!W121</f>
        <v>0</v>
      </c>
      <c r="T97" s="154">
        <f ca="1">ИД!X121</f>
        <v>0</v>
      </c>
      <c r="U97" s="154">
        <f ca="1">ИД!Y121</f>
        <v>0</v>
      </c>
      <c r="V97" s="154">
        <f ca="1">ИД!Z121</f>
        <v>0</v>
      </c>
      <c r="W97" s="154">
        <f ca="1">ИД!AA121</f>
        <v>0</v>
      </c>
      <c r="X97" s="154">
        <f ca="1">ИД!AB121</f>
        <v>0</v>
      </c>
      <c r="Y97" s="154">
        <f ca="1">ИД!AC121</f>
        <v>0</v>
      </c>
      <c r="Z97" s="154">
        <f ca="1">ИД!AD121</f>
        <v>0</v>
      </c>
      <c r="AA97" s="154">
        <f ca="1">ИД!AE121</f>
        <v>0</v>
      </c>
      <c r="AB97" s="154">
        <f ca="1">ИД!AF121</f>
        <v>0</v>
      </c>
      <c r="AC97" s="154">
        <f ca="1">ИД!AG121</f>
        <v>0</v>
      </c>
      <c r="AD97" s="154">
        <f ca="1">ИД!AH121</f>
        <v>0</v>
      </c>
      <c r="AE97" s="154">
        <f ca="1">ИД!AI121</f>
        <v>0</v>
      </c>
      <c r="AF97" s="154">
        <f ca="1">ИД!AJ121</f>
        <v>0</v>
      </c>
      <c r="AG97" s="154">
        <f ca="1">ИД!AK121</f>
        <v>0</v>
      </c>
      <c r="AH97" s="154">
        <f ca="1">ИД!AL121</f>
        <v>0</v>
      </c>
      <c r="AI97" s="154">
        <f ca="1">ИД!AM121</f>
        <v>0</v>
      </c>
      <c r="AJ97" s="154">
        <f ca="1">ИД!AN121</f>
        <v>0</v>
      </c>
      <c r="AK97" s="154">
        <f ca="1">ИД!AO121</f>
        <v>0</v>
      </c>
      <c r="AL97" s="154">
        <f ca="1">ИД!AP121</f>
        <v>0</v>
      </c>
      <c r="AM97" s="154">
        <f ca="1">ИД!AQ121</f>
        <v>0</v>
      </c>
      <c r="AN97" s="154">
        <f ca="1">ИД!AR121</f>
        <v>0</v>
      </c>
      <c r="AO97" s="154">
        <f ca="1">ИД!AS121</f>
        <v>0</v>
      </c>
      <c r="AP97" s="154">
        <f ca="1">ИД!AT121</f>
        <v>0</v>
      </c>
      <c r="AQ97" s="154">
        <f ca="1">ИД!AU121</f>
        <v>0</v>
      </c>
      <c r="AR97" s="154">
        <f ca="1">ИД!AV121</f>
        <v>0</v>
      </c>
      <c r="AS97" s="154">
        <f ca="1">ИД!AW121</f>
        <v>0</v>
      </c>
      <c r="AT97" s="154">
        <f ca="1">ИД!AX121</f>
        <v>0</v>
      </c>
      <c r="AU97" s="154">
        <f ca="1">ИД!AY121</f>
        <v>0</v>
      </c>
      <c r="AV97" s="154">
        <f ca="1">ИД!AZ121</f>
        <v>0</v>
      </c>
      <c r="AW97" s="154">
        <f ca="1">ИД!BA121</f>
        <v>0</v>
      </c>
      <c r="AX97" s="154">
        <f ca="1">ИД!BB121</f>
        <v>0</v>
      </c>
      <c r="AY97" s="154">
        <f ca="1">ИД!BC121</f>
        <v>0</v>
      </c>
      <c r="AZ97" s="154">
        <f ca="1">ИД!BD121</f>
        <v>0</v>
      </c>
      <c r="BA97" s="154">
        <f ca="1">ИД!BE121</f>
        <v>0</v>
      </c>
      <c r="BB97" s="154">
        <f ca="1">ИД!BF121</f>
        <v>0</v>
      </c>
      <c r="BC97" s="154">
        <f ca="1">ИД!BG121</f>
        <v>0</v>
      </c>
      <c r="BD97" s="154">
        <f ca="1">ИД!BH121</f>
        <v>0</v>
      </c>
      <c r="BE97" s="154">
        <f ca="1">ИД!BI121</f>
        <v>0</v>
      </c>
      <c r="BF97" s="154">
        <f ca="1">ИД!BJ121</f>
        <v>0</v>
      </c>
      <c r="BG97" s="154">
        <f ca="1">ИД!BK121</f>
        <v>0</v>
      </c>
      <c r="BH97" s="154">
        <f ca="1">ИД!BL121</f>
        <v>0</v>
      </c>
      <c r="BI97" s="154">
        <f ca="1">ИД!BM121</f>
        <v>0</v>
      </c>
      <c r="BJ97" s="154">
        <f ca="1">ИД!BN121</f>
        <v>0</v>
      </c>
      <c r="BK97" s="154">
        <f ca="1">ИД!BO121</f>
        <v>0</v>
      </c>
      <c r="BL97" s="154">
        <f ca="1">ИД!BP121</f>
        <v>0</v>
      </c>
      <c r="BM97" s="154">
        <f ca="1">ИД!BQ121</f>
        <v>0</v>
      </c>
      <c r="BN97" s="154">
        <f ca="1">ИД!BR121</f>
        <v>0</v>
      </c>
      <c r="BO97" s="154">
        <f ca="1">ИД!BS121</f>
        <v>0</v>
      </c>
      <c r="BP97" s="154">
        <f ca="1">ИД!BT121</f>
        <v>0</v>
      </c>
      <c r="BQ97" s="154">
        <f ca="1">ИД!BU121</f>
        <v>0</v>
      </c>
      <c r="BR97" s="154">
        <f ca="1">ИД!BV121</f>
        <v>0</v>
      </c>
      <c r="BS97" s="154">
        <f ca="1">ИД!BW121</f>
        <v>0</v>
      </c>
      <c r="BT97" s="154">
        <f ca="1">ИД!BX121</f>
        <v>0</v>
      </c>
      <c r="BU97" s="154">
        <f ca="1">ИД!BY121</f>
        <v>0</v>
      </c>
      <c r="BV97" s="154">
        <f ca="1">ИД!BZ121</f>
        <v>0</v>
      </c>
      <c r="BW97" s="154">
        <f ca="1">ИД!CA121</f>
        <v>0</v>
      </c>
      <c r="BX97" s="154">
        <f ca="1">ИД!CB121</f>
        <v>0</v>
      </c>
      <c r="BY97" s="154">
        <f ca="1">ИД!CC121</f>
        <v>0</v>
      </c>
      <c r="BZ97" s="154">
        <f ca="1">ИД!CD121</f>
        <v>0</v>
      </c>
      <c r="CA97" s="154">
        <f ca="1">ИД!CE121</f>
        <v>0</v>
      </c>
      <c r="CB97" s="154">
        <f ca="1">ИД!CF121</f>
        <v>0</v>
      </c>
      <c r="CC97" s="154">
        <f ca="1">ИД!CG121</f>
        <v>0</v>
      </c>
      <c r="CD97" s="154">
        <f ca="1">ИД!CH121</f>
        <v>0</v>
      </c>
      <c r="CE97" s="154">
        <f ca="1">ИД!CI121</f>
        <v>0</v>
      </c>
      <c r="CF97" s="154">
        <f ca="1">ИД!CJ121</f>
        <v>0</v>
      </c>
    </row>
    <row r="98" spans="1:84" ht="15" customHeight="1">
      <c r="A98" s="48"/>
      <c r="B98" s="125" t="s">
        <v>705</v>
      </c>
      <c r="C98" s="126"/>
      <c r="D98" s="136"/>
      <c r="E98" s="143">
        <f t="shared" ref="E98:BP98" si="71">-E34</f>
        <v>0</v>
      </c>
      <c r="F98" s="143">
        <f t="shared" si="71"/>
        <v>-739.87911349329511</v>
      </c>
      <c r="G98" s="143">
        <f t="shared" si="71"/>
        <v>-41300</v>
      </c>
      <c r="H98" s="143">
        <f t="shared" si="71"/>
        <v>0</v>
      </c>
      <c r="I98" s="143">
        <f t="shared" si="71"/>
        <v>0</v>
      </c>
      <c r="J98" s="143">
        <f t="shared" si="71"/>
        <v>29032</v>
      </c>
      <c r="K98" s="143">
        <f t="shared" si="71"/>
        <v>29032</v>
      </c>
      <c r="L98" s="143">
        <f t="shared" si="71"/>
        <v>29032</v>
      </c>
      <c r="M98" s="143">
        <f t="shared" si="71"/>
        <v>29032</v>
      </c>
      <c r="N98" s="143">
        <f t="shared" si="71"/>
        <v>29032</v>
      </c>
      <c r="O98" s="143">
        <f t="shared" si="71"/>
        <v>29032</v>
      </c>
      <c r="P98" s="143">
        <f t="shared" si="71"/>
        <v>0</v>
      </c>
      <c r="Q98" s="143">
        <f t="shared" si="71"/>
        <v>0</v>
      </c>
      <c r="R98" s="143">
        <f t="shared" si="71"/>
        <v>0</v>
      </c>
      <c r="S98" s="143">
        <f t="shared" si="71"/>
        <v>0</v>
      </c>
      <c r="T98" s="143">
        <f t="shared" si="71"/>
        <v>0</v>
      </c>
      <c r="U98" s="143">
        <f t="shared" si="71"/>
        <v>0</v>
      </c>
      <c r="V98" s="143">
        <f t="shared" si="71"/>
        <v>0</v>
      </c>
      <c r="W98" s="143">
        <f t="shared" si="71"/>
        <v>0</v>
      </c>
      <c r="X98" s="143">
        <f t="shared" si="71"/>
        <v>0</v>
      </c>
      <c r="Y98" s="143">
        <f t="shared" si="71"/>
        <v>0</v>
      </c>
      <c r="Z98" s="143">
        <f t="shared" si="71"/>
        <v>0</v>
      </c>
      <c r="AA98" s="143">
        <f t="shared" si="71"/>
        <v>0</v>
      </c>
      <c r="AB98" s="143">
        <f t="shared" si="71"/>
        <v>0</v>
      </c>
      <c r="AC98" s="143">
        <f t="shared" si="71"/>
        <v>0</v>
      </c>
      <c r="AD98" s="143">
        <f t="shared" si="71"/>
        <v>0</v>
      </c>
      <c r="AE98" s="143">
        <f t="shared" si="71"/>
        <v>0</v>
      </c>
      <c r="AF98" s="143">
        <f t="shared" si="71"/>
        <v>0</v>
      </c>
      <c r="AG98" s="143">
        <f t="shared" si="71"/>
        <v>0</v>
      </c>
      <c r="AH98" s="143">
        <f t="shared" si="71"/>
        <v>0</v>
      </c>
      <c r="AI98" s="143">
        <f t="shared" si="71"/>
        <v>0</v>
      </c>
      <c r="AJ98" s="143">
        <f t="shared" si="71"/>
        <v>0</v>
      </c>
      <c r="AK98" s="143">
        <f t="shared" si="71"/>
        <v>0</v>
      </c>
      <c r="AL98" s="143">
        <f t="shared" si="71"/>
        <v>0</v>
      </c>
      <c r="AM98" s="143">
        <f t="shared" si="71"/>
        <v>0</v>
      </c>
      <c r="AN98" s="143">
        <f t="shared" si="71"/>
        <v>0</v>
      </c>
      <c r="AO98" s="143">
        <f t="shared" si="71"/>
        <v>0</v>
      </c>
      <c r="AP98" s="143">
        <f t="shared" si="71"/>
        <v>0</v>
      </c>
      <c r="AQ98" s="143">
        <f t="shared" si="71"/>
        <v>0</v>
      </c>
      <c r="AR98" s="143">
        <f t="shared" si="71"/>
        <v>0</v>
      </c>
      <c r="AS98" s="143">
        <f t="shared" si="71"/>
        <v>0</v>
      </c>
      <c r="AT98" s="143">
        <f t="shared" si="71"/>
        <v>0</v>
      </c>
      <c r="AU98" s="143">
        <f t="shared" si="71"/>
        <v>0</v>
      </c>
      <c r="AV98" s="143">
        <f t="shared" si="71"/>
        <v>0</v>
      </c>
      <c r="AW98" s="143">
        <f t="shared" si="71"/>
        <v>0</v>
      </c>
      <c r="AX98" s="143">
        <f t="shared" si="71"/>
        <v>0</v>
      </c>
      <c r="AY98" s="143">
        <f t="shared" si="71"/>
        <v>0</v>
      </c>
      <c r="AZ98" s="143">
        <f t="shared" si="71"/>
        <v>0</v>
      </c>
      <c r="BA98" s="143">
        <f t="shared" si="71"/>
        <v>0</v>
      </c>
      <c r="BB98" s="143">
        <f t="shared" si="71"/>
        <v>0</v>
      </c>
      <c r="BC98" s="143">
        <f t="shared" si="71"/>
        <v>0</v>
      </c>
      <c r="BD98" s="143">
        <f t="shared" si="71"/>
        <v>0</v>
      </c>
      <c r="BE98" s="143">
        <f t="shared" si="71"/>
        <v>0</v>
      </c>
      <c r="BF98" s="143">
        <f t="shared" si="71"/>
        <v>0</v>
      </c>
      <c r="BG98" s="143">
        <f t="shared" si="71"/>
        <v>0</v>
      </c>
      <c r="BH98" s="143">
        <f t="shared" si="71"/>
        <v>0</v>
      </c>
      <c r="BI98" s="143">
        <f t="shared" si="71"/>
        <v>0</v>
      </c>
      <c r="BJ98" s="143">
        <f t="shared" si="71"/>
        <v>0</v>
      </c>
      <c r="BK98" s="143">
        <f t="shared" si="71"/>
        <v>0</v>
      </c>
      <c r="BL98" s="143">
        <f t="shared" si="71"/>
        <v>0</v>
      </c>
      <c r="BM98" s="143">
        <f t="shared" si="71"/>
        <v>0</v>
      </c>
      <c r="BN98" s="143">
        <f t="shared" si="71"/>
        <v>0</v>
      </c>
      <c r="BO98" s="143">
        <f t="shared" si="71"/>
        <v>0</v>
      </c>
      <c r="BP98" s="143">
        <f t="shared" si="71"/>
        <v>0</v>
      </c>
      <c r="BQ98" s="143">
        <f t="shared" ref="BQ98:CF98" si="72">-BQ34</f>
        <v>0</v>
      </c>
      <c r="BR98" s="143">
        <f t="shared" si="72"/>
        <v>0</v>
      </c>
      <c r="BS98" s="143">
        <f t="shared" si="72"/>
        <v>0</v>
      </c>
      <c r="BT98" s="143">
        <f t="shared" si="72"/>
        <v>0</v>
      </c>
      <c r="BU98" s="143">
        <f t="shared" si="72"/>
        <v>0</v>
      </c>
      <c r="BV98" s="143">
        <f t="shared" si="72"/>
        <v>0</v>
      </c>
      <c r="BW98" s="143">
        <f t="shared" si="72"/>
        <v>0</v>
      </c>
      <c r="BX98" s="143">
        <f t="shared" si="72"/>
        <v>0</v>
      </c>
      <c r="BY98" s="143">
        <f t="shared" si="72"/>
        <v>0</v>
      </c>
      <c r="BZ98" s="143">
        <f t="shared" si="72"/>
        <v>0</v>
      </c>
      <c r="CA98" s="143">
        <f t="shared" si="72"/>
        <v>0</v>
      </c>
      <c r="CB98" s="143">
        <f t="shared" si="72"/>
        <v>0</v>
      </c>
      <c r="CC98" s="143">
        <f t="shared" si="72"/>
        <v>0</v>
      </c>
      <c r="CD98" s="143">
        <f t="shared" si="72"/>
        <v>0</v>
      </c>
      <c r="CE98" s="143">
        <f t="shared" si="72"/>
        <v>0</v>
      </c>
      <c r="CF98" s="143">
        <f t="shared" si="72"/>
        <v>0</v>
      </c>
    </row>
    <row r="99" spans="1:84" ht="15" customHeight="1">
      <c r="A99" s="48"/>
      <c r="B99" s="125" t="s">
        <v>706</v>
      </c>
      <c r="C99" s="126"/>
      <c r="D99" s="131"/>
      <c r="E99" s="150">
        <f t="shared" ref="E99:BP99" ca="1" si="73">IF(E94&gt;$C$100,0,1)</f>
        <v>0</v>
      </c>
      <c r="F99" s="150">
        <f t="shared" ca="1" si="73"/>
        <v>0</v>
      </c>
      <c r="G99" s="150">
        <f t="shared" ca="1" si="73"/>
        <v>0</v>
      </c>
      <c r="H99" s="150">
        <f t="shared" ca="1" si="73"/>
        <v>0</v>
      </c>
      <c r="I99" s="150">
        <f t="shared" ca="1" si="73"/>
        <v>0</v>
      </c>
      <c r="J99" s="150">
        <f t="shared" ca="1" si="73"/>
        <v>0</v>
      </c>
      <c r="K99" s="150">
        <f t="shared" ca="1" si="73"/>
        <v>0</v>
      </c>
      <c r="L99" s="150">
        <f t="shared" ca="1" si="73"/>
        <v>0</v>
      </c>
      <c r="M99" s="150">
        <f t="shared" ca="1" si="73"/>
        <v>0</v>
      </c>
      <c r="N99" s="150">
        <f t="shared" ca="1" si="73"/>
        <v>0</v>
      </c>
      <c r="O99" s="150">
        <f t="shared" ca="1" si="73"/>
        <v>0</v>
      </c>
      <c r="P99" s="150">
        <f t="shared" ca="1" si="73"/>
        <v>0</v>
      </c>
      <c r="Q99" s="150">
        <f t="shared" ca="1" si="73"/>
        <v>0</v>
      </c>
      <c r="R99" s="150">
        <f t="shared" ca="1" si="73"/>
        <v>0</v>
      </c>
      <c r="S99" s="150">
        <f t="shared" ca="1" si="73"/>
        <v>0</v>
      </c>
      <c r="T99" s="150">
        <f t="shared" ca="1" si="73"/>
        <v>0</v>
      </c>
      <c r="U99" s="150">
        <f t="shared" ca="1" si="73"/>
        <v>0</v>
      </c>
      <c r="V99" s="150">
        <f t="shared" ca="1" si="73"/>
        <v>0</v>
      </c>
      <c r="W99" s="150">
        <f t="shared" ca="1" si="73"/>
        <v>0</v>
      </c>
      <c r="X99" s="150">
        <f t="shared" ca="1" si="73"/>
        <v>0</v>
      </c>
      <c r="Y99" s="150">
        <f t="shared" ca="1" si="73"/>
        <v>0</v>
      </c>
      <c r="Z99" s="150">
        <f t="shared" ca="1" si="73"/>
        <v>0</v>
      </c>
      <c r="AA99" s="150">
        <f t="shared" ca="1" si="73"/>
        <v>0</v>
      </c>
      <c r="AB99" s="150">
        <f t="shared" ca="1" si="73"/>
        <v>0</v>
      </c>
      <c r="AC99" s="150">
        <f t="shared" ca="1" si="73"/>
        <v>0</v>
      </c>
      <c r="AD99" s="150">
        <f t="shared" ca="1" si="73"/>
        <v>0</v>
      </c>
      <c r="AE99" s="150">
        <f t="shared" ca="1" si="73"/>
        <v>0</v>
      </c>
      <c r="AF99" s="150">
        <f t="shared" ca="1" si="73"/>
        <v>0</v>
      </c>
      <c r="AG99" s="150">
        <f t="shared" ca="1" si="73"/>
        <v>0</v>
      </c>
      <c r="AH99" s="150">
        <f t="shared" ca="1" si="73"/>
        <v>0</v>
      </c>
      <c r="AI99" s="150">
        <f t="shared" ca="1" si="73"/>
        <v>0</v>
      </c>
      <c r="AJ99" s="150">
        <f t="shared" ca="1" si="73"/>
        <v>0</v>
      </c>
      <c r="AK99" s="150">
        <f t="shared" ca="1" si="73"/>
        <v>0</v>
      </c>
      <c r="AL99" s="150">
        <f t="shared" ca="1" si="73"/>
        <v>0</v>
      </c>
      <c r="AM99" s="150">
        <f t="shared" ca="1" si="73"/>
        <v>0</v>
      </c>
      <c r="AN99" s="150">
        <f t="shared" ca="1" si="73"/>
        <v>0</v>
      </c>
      <c r="AO99" s="150">
        <f t="shared" ca="1" si="73"/>
        <v>0</v>
      </c>
      <c r="AP99" s="150">
        <f t="shared" ca="1" si="73"/>
        <v>0</v>
      </c>
      <c r="AQ99" s="150">
        <f t="shared" ca="1" si="73"/>
        <v>0</v>
      </c>
      <c r="AR99" s="150">
        <f t="shared" ca="1" si="73"/>
        <v>0</v>
      </c>
      <c r="AS99" s="150">
        <f t="shared" ca="1" si="73"/>
        <v>0</v>
      </c>
      <c r="AT99" s="150">
        <f t="shared" ca="1" si="73"/>
        <v>0</v>
      </c>
      <c r="AU99" s="150">
        <f t="shared" ca="1" si="73"/>
        <v>0</v>
      </c>
      <c r="AV99" s="150">
        <f t="shared" ca="1" si="73"/>
        <v>0</v>
      </c>
      <c r="AW99" s="150">
        <f t="shared" ca="1" si="73"/>
        <v>0</v>
      </c>
      <c r="AX99" s="150">
        <f t="shared" ca="1" si="73"/>
        <v>0</v>
      </c>
      <c r="AY99" s="150">
        <f t="shared" ca="1" si="73"/>
        <v>0</v>
      </c>
      <c r="AZ99" s="150">
        <f t="shared" ca="1" si="73"/>
        <v>0</v>
      </c>
      <c r="BA99" s="150">
        <f t="shared" ca="1" si="73"/>
        <v>0</v>
      </c>
      <c r="BB99" s="150">
        <f t="shared" ca="1" si="73"/>
        <v>0</v>
      </c>
      <c r="BC99" s="150">
        <f t="shared" ca="1" si="73"/>
        <v>0</v>
      </c>
      <c r="BD99" s="150">
        <f t="shared" ca="1" si="73"/>
        <v>0</v>
      </c>
      <c r="BE99" s="150">
        <f t="shared" ca="1" si="73"/>
        <v>0</v>
      </c>
      <c r="BF99" s="150">
        <f t="shared" ca="1" si="73"/>
        <v>0</v>
      </c>
      <c r="BG99" s="150">
        <f t="shared" ca="1" si="73"/>
        <v>0</v>
      </c>
      <c r="BH99" s="150">
        <f t="shared" ca="1" si="73"/>
        <v>0</v>
      </c>
      <c r="BI99" s="150">
        <f t="shared" ca="1" si="73"/>
        <v>0</v>
      </c>
      <c r="BJ99" s="150">
        <f t="shared" ca="1" si="73"/>
        <v>0</v>
      </c>
      <c r="BK99" s="150">
        <f t="shared" ca="1" si="73"/>
        <v>0</v>
      </c>
      <c r="BL99" s="150">
        <f t="shared" ca="1" si="73"/>
        <v>0</v>
      </c>
      <c r="BM99" s="150">
        <f t="shared" ca="1" si="73"/>
        <v>0</v>
      </c>
      <c r="BN99" s="150">
        <f t="shared" ca="1" si="73"/>
        <v>0</v>
      </c>
      <c r="BO99" s="150">
        <f t="shared" ca="1" si="73"/>
        <v>0</v>
      </c>
      <c r="BP99" s="150">
        <f t="shared" ca="1" si="73"/>
        <v>0</v>
      </c>
      <c r="BQ99" s="150">
        <f t="shared" ref="BQ99:CF99" ca="1" si="74">IF(BQ94&gt;$C$100,0,1)</f>
        <v>0</v>
      </c>
      <c r="BR99" s="150">
        <f t="shared" ca="1" si="74"/>
        <v>0</v>
      </c>
      <c r="BS99" s="150">
        <f t="shared" ca="1" si="74"/>
        <v>0</v>
      </c>
      <c r="BT99" s="150">
        <f t="shared" ca="1" si="74"/>
        <v>0</v>
      </c>
      <c r="BU99" s="150">
        <f t="shared" ca="1" si="74"/>
        <v>0</v>
      </c>
      <c r="BV99" s="150">
        <f t="shared" ca="1" si="74"/>
        <v>0</v>
      </c>
      <c r="BW99" s="150">
        <f t="shared" ca="1" si="74"/>
        <v>0</v>
      </c>
      <c r="BX99" s="150">
        <f t="shared" ca="1" si="74"/>
        <v>0</v>
      </c>
      <c r="BY99" s="150">
        <f t="shared" ca="1" si="74"/>
        <v>0</v>
      </c>
      <c r="BZ99" s="150">
        <f t="shared" ca="1" si="74"/>
        <v>0</v>
      </c>
      <c r="CA99" s="150">
        <f t="shared" ca="1" si="74"/>
        <v>0</v>
      </c>
      <c r="CB99" s="150">
        <f t="shared" ca="1" si="74"/>
        <v>0</v>
      </c>
      <c r="CC99" s="150">
        <f t="shared" ca="1" si="74"/>
        <v>0</v>
      </c>
      <c r="CD99" s="150">
        <f t="shared" ca="1" si="74"/>
        <v>0</v>
      </c>
      <c r="CE99" s="150">
        <f t="shared" ca="1" si="74"/>
        <v>0</v>
      </c>
      <c r="CF99" s="150">
        <f t="shared" ca="1" si="74"/>
        <v>0</v>
      </c>
    </row>
    <row r="100" spans="1:84" s="38" customFormat="1" ht="15" customHeight="1">
      <c r="B100" s="125" t="s">
        <v>707</v>
      </c>
      <c r="C100" s="126">
        <f ca="1">INDEX($E$83:$CF$83,1,MATCH(MIN($E$86:$CF$86),$E$86:$CF$86,0))*(MIN($E$86:$CF$86)&lt;0)</f>
        <v>0</v>
      </c>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c r="AE100" s="37"/>
      <c r="AF100" s="37"/>
      <c r="AG100" s="37"/>
      <c r="AH100" s="37"/>
      <c r="AI100" s="37"/>
      <c r="AJ100" s="37"/>
      <c r="AK100" s="37"/>
      <c r="AL100" s="37"/>
      <c r="AM100" s="37"/>
      <c r="AN100" s="37"/>
      <c r="AO100" s="37"/>
      <c r="AP100" s="37"/>
      <c r="AQ100" s="37"/>
      <c r="AR100" s="37"/>
      <c r="AS100" s="37"/>
      <c r="AT100" s="37"/>
      <c r="AU100" s="37"/>
      <c r="AV100" s="37"/>
      <c r="AW100" s="37"/>
      <c r="AX100" s="37"/>
      <c r="AY100" s="37"/>
      <c r="AZ100" s="37"/>
      <c r="BA100" s="37"/>
      <c r="BB100" s="37"/>
      <c r="BC100" s="37"/>
      <c r="BD100" s="37"/>
      <c r="BE100" s="37"/>
      <c r="BF100" s="37"/>
      <c r="BG100" s="37"/>
      <c r="BH100" s="37"/>
      <c r="BI100" s="37"/>
      <c r="BJ100" s="37"/>
      <c r="BK100" s="37"/>
      <c r="BL100" s="37"/>
      <c r="BM100" s="37"/>
      <c r="BN100" s="37"/>
      <c r="BO100" s="37"/>
      <c r="BP100" s="37"/>
      <c r="BQ100" s="37"/>
      <c r="BR100" s="37"/>
      <c r="BS100" s="37"/>
      <c r="BT100" s="37"/>
      <c r="BU100" s="37"/>
      <c r="BV100" s="37"/>
      <c r="BW100" s="37"/>
      <c r="BX100" s="37"/>
      <c r="BY100" s="37"/>
      <c r="BZ100" s="37"/>
      <c r="CA100" s="37"/>
      <c r="CB100" s="37"/>
      <c r="CC100" s="37"/>
      <c r="CD100" s="37"/>
      <c r="CE100" s="37"/>
      <c r="CF100" s="37"/>
    </row>
    <row r="105" spans="1:84">
      <c r="B105" s="49" t="s">
        <v>708</v>
      </c>
    </row>
    <row r="106" spans="1:84" s="99" customFormat="1" ht="15"/>
    <row r="107" spans="1:84" s="99" customFormat="1" ht="15"/>
    <row r="108" spans="1:84" s="99" customFormat="1" ht="15"/>
    <row r="109" spans="1:84" s="99" customFormat="1" ht="15"/>
    <row r="110" spans="1:84" s="99" customFormat="1" ht="15"/>
    <row r="111" spans="1:84" s="99" customFormat="1" ht="15"/>
    <row r="112" spans="1:84" s="99" customFormat="1" ht="15"/>
    <row r="113" s="99" customFormat="1" ht="15"/>
    <row r="114" s="99" customFormat="1" ht="15"/>
    <row r="115" s="99" customFormat="1" ht="15"/>
    <row r="116" s="99" customFormat="1" ht="15"/>
    <row r="117" s="99" customFormat="1" ht="15"/>
    <row r="118" s="99" customFormat="1" ht="15"/>
    <row r="119" s="99" customFormat="1" ht="15"/>
    <row r="120" s="99" customFormat="1" ht="15"/>
    <row r="121" s="99" customFormat="1" ht="15"/>
    <row r="122" s="99" customFormat="1" ht="15"/>
    <row r="123" s="99" customFormat="1" ht="15"/>
    <row r="124" s="99" customFormat="1" ht="15"/>
    <row r="125" s="99" customFormat="1" ht="15"/>
    <row r="126" s="99" customFormat="1" ht="15"/>
    <row r="127" s="99" customFormat="1" ht="15"/>
    <row r="128" s="99" customFormat="1" ht="15"/>
    <row r="129" s="99" customFormat="1" ht="15"/>
    <row r="130" s="99" customFormat="1" ht="15"/>
    <row r="131" s="99" customFormat="1" ht="15"/>
    <row r="132" s="99" customFormat="1" ht="15"/>
    <row r="133" s="99" customFormat="1" ht="15"/>
    <row r="134" s="99" customFormat="1" ht="15"/>
    <row r="135" s="99" customFormat="1" ht="15"/>
    <row r="136" s="99" customFormat="1" ht="15"/>
    <row r="137" s="99" customFormat="1" ht="15"/>
    <row r="138" s="99" customFormat="1" ht="15"/>
    <row r="139" s="99" customFormat="1" ht="15"/>
    <row r="140" s="99" customFormat="1" ht="15"/>
    <row r="141" s="99" customFormat="1" ht="15"/>
    <row r="142" s="99" customFormat="1" ht="15"/>
    <row r="143" s="99" customFormat="1" ht="15"/>
    <row r="144" s="99" customFormat="1" ht="15"/>
    <row r="145" s="99" customFormat="1" ht="15"/>
    <row r="146" s="99" customFormat="1" ht="15"/>
    <row r="147" s="99" customFormat="1" ht="15"/>
    <row r="148" s="99" customFormat="1" ht="15"/>
    <row r="149" s="99" customFormat="1" ht="15"/>
    <row r="150" s="99" customFormat="1" ht="15"/>
    <row r="151" s="99" customFormat="1" ht="15"/>
    <row r="152" s="99" customFormat="1" ht="15"/>
    <row r="153" s="99" customFormat="1" ht="15"/>
    <row r="154" s="99" customFormat="1" ht="15"/>
    <row r="155" s="99" customFormat="1" ht="15"/>
    <row r="156" s="99" customFormat="1" ht="15"/>
    <row r="157" s="99" customFormat="1" ht="15"/>
    <row r="158" s="99" customFormat="1" ht="15"/>
    <row r="159" s="99" customFormat="1" ht="15"/>
    <row r="160" s="99" customFormat="1" ht="15"/>
    <row r="161" s="99" customFormat="1" ht="15"/>
    <row r="162" s="99" customFormat="1" ht="15"/>
    <row r="163" s="99" customFormat="1" ht="15"/>
    <row r="164" s="99" customFormat="1" ht="15"/>
    <row r="165" s="99" customFormat="1" ht="15"/>
    <row r="166" s="99" customFormat="1" ht="15"/>
    <row r="167" s="99" customFormat="1" ht="15"/>
    <row r="168" s="99" customFormat="1" ht="15"/>
    <row r="169" s="99" customFormat="1" ht="15"/>
    <row r="170" s="99" customFormat="1" ht="15"/>
    <row r="171" s="99" customFormat="1" ht="15"/>
    <row r="172" s="99" customFormat="1" ht="15"/>
    <row r="173" s="99" customFormat="1" ht="15"/>
    <row r="174" s="99" customFormat="1" ht="15"/>
    <row r="175" s="99" customFormat="1" ht="15"/>
    <row r="176" s="99" customFormat="1" ht="15"/>
    <row r="177" s="99" customFormat="1" ht="15"/>
    <row r="178" s="99" customFormat="1" ht="15"/>
    <row r="179" s="99" customFormat="1" ht="15"/>
    <row r="180" s="99" customFormat="1" ht="15"/>
    <row r="181" s="99" customFormat="1" ht="15"/>
  </sheetData>
  <sheetProtection password="8A86" sheet="1" scenarios="1" formatColumns="0" formatRows="0"/>
  <mergeCells count="9">
    <mergeCell ref="B16:B17"/>
    <mergeCell ref="C16:C17"/>
    <mergeCell ref="D16:D17"/>
    <mergeCell ref="C2:L2"/>
    <mergeCell ref="C3:L3"/>
    <mergeCell ref="C4:L4"/>
    <mergeCell ref="C5:L5"/>
    <mergeCell ref="C6:L6"/>
    <mergeCell ref="C7:L7"/>
  </mergeCells>
  <conditionalFormatting sqref="D18:D26">
    <cfRule type="cellIs" dxfId="236" priority="55" stopIfTrue="1" operator="equal">
      <formula>0</formula>
    </cfRule>
  </conditionalFormatting>
  <conditionalFormatting sqref="E18:CF26">
    <cfRule type="cellIs" dxfId="235" priority="54" stopIfTrue="1" operator="equal">
      <formula>0</formula>
    </cfRule>
  </conditionalFormatting>
  <conditionalFormatting sqref="D31:D34">
    <cfRule type="cellIs" dxfId="234" priority="53" stopIfTrue="1" operator="equal">
      <formula>0</formula>
    </cfRule>
  </conditionalFormatting>
  <conditionalFormatting sqref="E31:CF34">
    <cfRule type="cellIs" dxfId="233" priority="52" stopIfTrue="1" operator="equal">
      <formula>0</formula>
    </cfRule>
  </conditionalFormatting>
  <conditionalFormatting sqref="D38:D42">
    <cfRule type="cellIs" dxfId="232" priority="51" stopIfTrue="1" operator="equal">
      <formula>0</formula>
    </cfRule>
  </conditionalFormatting>
  <conditionalFormatting sqref="E38:CF38 E40:CF40">
    <cfRule type="cellIs" dxfId="231" priority="50" stopIfTrue="1" operator="equal">
      <formula>0</formula>
    </cfRule>
  </conditionalFormatting>
  <conditionalFormatting sqref="D45:D46 D49">
    <cfRule type="cellIs" dxfId="230" priority="49" stopIfTrue="1" operator="equal">
      <formula>0</formula>
    </cfRule>
  </conditionalFormatting>
  <conditionalFormatting sqref="E45:CF46">
    <cfRule type="cellIs" dxfId="229" priority="48" stopIfTrue="1" operator="equal">
      <formula>0</formula>
    </cfRule>
  </conditionalFormatting>
  <conditionalFormatting sqref="D52">
    <cfRule type="cellIs" dxfId="228" priority="47" stopIfTrue="1" operator="equal">
      <formula>0</formula>
    </cfRule>
  </conditionalFormatting>
  <conditionalFormatting sqref="E52:CF52">
    <cfRule type="cellIs" dxfId="227" priority="46" stopIfTrue="1" operator="equal">
      <formula>0</formula>
    </cfRule>
  </conditionalFormatting>
  <conditionalFormatting sqref="D54:D56 D59:D64">
    <cfRule type="cellIs" dxfId="226" priority="45" stopIfTrue="1" operator="equal">
      <formula>0</formula>
    </cfRule>
  </conditionalFormatting>
  <conditionalFormatting sqref="E54:CF54 E63:CF63 E59:CF61 E56:CF56">
    <cfRule type="cellIs" dxfId="225" priority="44" stopIfTrue="1" operator="equal">
      <formula>0</formula>
    </cfRule>
  </conditionalFormatting>
  <conditionalFormatting sqref="D37">
    <cfRule type="cellIs" dxfId="224" priority="43" stopIfTrue="1" operator="equal">
      <formula>0</formula>
    </cfRule>
  </conditionalFormatting>
  <conditionalFormatting sqref="E37:CF37">
    <cfRule type="cellIs" dxfId="223" priority="42" stopIfTrue="1" operator="equal">
      <formula>0</formula>
    </cfRule>
  </conditionalFormatting>
  <conditionalFormatting sqref="D44">
    <cfRule type="cellIs" dxfId="222" priority="41" stopIfTrue="1" operator="equal">
      <formula>0</formula>
    </cfRule>
  </conditionalFormatting>
  <conditionalFormatting sqref="E44:CF44">
    <cfRule type="cellIs" dxfId="221" priority="40" stopIfTrue="1" operator="equal">
      <formula>0</formula>
    </cfRule>
  </conditionalFormatting>
  <conditionalFormatting sqref="D11:D12 D14">
    <cfRule type="cellIs" dxfId="220" priority="39" stopIfTrue="1" operator="equal">
      <formula>0</formula>
    </cfRule>
  </conditionalFormatting>
  <conditionalFormatting sqref="E11:E12 E14">
    <cfRule type="cellIs" dxfId="219" priority="38" stopIfTrue="1" operator="equal">
      <formula>0</formula>
    </cfRule>
  </conditionalFormatting>
  <conditionalFormatting sqref="D98">
    <cfRule type="cellIs" dxfId="218" priority="22" stopIfTrue="1" operator="equal">
      <formula>0</formula>
    </cfRule>
  </conditionalFormatting>
  <conditionalFormatting sqref="D99">
    <cfRule type="cellIs" dxfId="217" priority="25" stopIfTrue="1" operator="equal">
      <formula>0</formula>
    </cfRule>
  </conditionalFormatting>
  <conditionalFormatting sqref="E84:CF84 E86:CF89">
    <cfRule type="cellIs" dxfId="216" priority="37" stopIfTrue="1" operator="equal">
      <formula>0</formula>
    </cfRule>
  </conditionalFormatting>
  <conditionalFormatting sqref="E98:CF98">
    <cfRule type="cellIs" dxfId="215" priority="23" stopIfTrue="1" operator="equal">
      <formula>0</formula>
    </cfRule>
  </conditionalFormatting>
  <conditionalFormatting sqref="E91:CF91">
    <cfRule type="cellIs" dxfId="214" priority="36" stopIfTrue="1" operator="equal">
      <formula>0</formula>
    </cfRule>
  </conditionalFormatting>
  <conditionalFormatting sqref="D84 D86:D91">
    <cfRule type="cellIs" dxfId="213" priority="35" stopIfTrue="1" operator="equal">
      <formula>0</formula>
    </cfRule>
  </conditionalFormatting>
  <conditionalFormatting sqref="E99:CF99">
    <cfRule type="cellIs" dxfId="212" priority="24" stopIfTrue="1" operator="equal">
      <formula>0</formula>
    </cfRule>
  </conditionalFormatting>
  <conditionalFormatting sqref="D92">
    <cfRule type="cellIs" dxfId="211" priority="34" stopIfTrue="1" operator="equal">
      <formula>0</formula>
    </cfRule>
  </conditionalFormatting>
  <conditionalFormatting sqref="E92:CF92">
    <cfRule type="cellIs" dxfId="210" priority="33" stopIfTrue="1" operator="equal">
      <formula>0</formula>
    </cfRule>
  </conditionalFormatting>
  <conditionalFormatting sqref="E64:CF64">
    <cfRule type="cellIs" dxfId="209" priority="32" stopIfTrue="1" operator="equal">
      <formula>0</formula>
    </cfRule>
  </conditionalFormatting>
  <conditionalFormatting sqref="E90:CF90">
    <cfRule type="cellIs" dxfId="208" priority="31" stopIfTrue="1" operator="equal">
      <formula>0</formula>
    </cfRule>
  </conditionalFormatting>
  <conditionalFormatting sqref="E62:CF62">
    <cfRule type="cellIs" dxfId="207" priority="30" stopIfTrue="1" operator="equal">
      <formula>0</formula>
    </cfRule>
  </conditionalFormatting>
  <conditionalFormatting sqref="D95">
    <cfRule type="cellIs" dxfId="206" priority="29" stopIfTrue="1" operator="equal">
      <formula>0</formula>
    </cfRule>
  </conditionalFormatting>
  <conditionalFormatting sqref="E95:CF95">
    <cfRule type="cellIs" dxfId="205" priority="28" stopIfTrue="1" operator="equal">
      <formula>0</formula>
    </cfRule>
  </conditionalFormatting>
  <conditionalFormatting sqref="D97">
    <cfRule type="cellIs" dxfId="204" priority="27" stopIfTrue="1" operator="equal">
      <formula>0</formula>
    </cfRule>
  </conditionalFormatting>
  <conditionalFormatting sqref="E97:CF97">
    <cfRule type="cellIs" dxfId="203" priority="26" stopIfTrue="1" operator="equal">
      <formula>0</formula>
    </cfRule>
  </conditionalFormatting>
  <conditionalFormatting sqref="E27:CF28">
    <cfRule type="cellIs" dxfId="202" priority="21" stopIfTrue="1" operator="equal">
      <formula>0</formula>
    </cfRule>
  </conditionalFormatting>
  <conditionalFormatting sqref="D27:D28">
    <cfRule type="cellIs" dxfId="201" priority="20" stopIfTrue="1" operator="equal">
      <formula>0</formula>
    </cfRule>
  </conditionalFormatting>
  <conditionalFormatting sqref="D13">
    <cfRule type="cellIs" dxfId="200" priority="19" stopIfTrue="1" operator="equal">
      <formula>0</formula>
    </cfRule>
  </conditionalFormatting>
  <conditionalFormatting sqref="E13">
    <cfRule type="cellIs" dxfId="199" priority="18" stopIfTrue="1" operator="equal">
      <formula>0</formula>
    </cfRule>
  </conditionalFormatting>
  <conditionalFormatting sqref="D48">
    <cfRule type="cellIs" dxfId="198" priority="17" stopIfTrue="1" operator="equal">
      <formula>0</formula>
    </cfRule>
  </conditionalFormatting>
  <conditionalFormatting sqref="E48:CF48">
    <cfRule type="cellIs" dxfId="197" priority="16" stopIfTrue="1" operator="equal">
      <formula>0</formula>
    </cfRule>
  </conditionalFormatting>
  <conditionalFormatting sqref="D57:D58">
    <cfRule type="cellIs" dxfId="196" priority="15" stopIfTrue="1" operator="equal">
      <formula>0</formula>
    </cfRule>
  </conditionalFormatting>
  <conditionalFormatting sqref="E57:CF58">
    <cfRule type="cellIs" dxfId="195" priority="14" stopIfTrue="1" operator="equal">
      <formula>0</formula>
    </cfRule>
  </conditionalFormatting>
  <conditionalFormatting sqref="E65:CF65">
    <cfRule type="cellIs" dxfId="194" priority="13" stopIfTrue="1" operator="equal">
      <formula>0</formula>
    </cfRule>
  </conditionalFormatting>
  <conditionalFormatting sqref="D65">
    <cfRule type="cellIs" dxfId="193" priority="12" stopIfTrue="1" operator="equal">
      <formula>0</formula>
    </cfRule>
  </conditionalFormatting>
  <conditionalFormatting sqref="D85">
    <cfRule type="cellIs" dxfId="192" priority="11" stopIfTrue="1" operator="equal">
      <formula>0</formula>
    </cfRule>
  </conditionalFormatting>
  <conditionalFormatting sqref="E39:CF39">
    <cfRule type="cellIs" dxfId="191" priority="10" stopIfTrue="1" operator="equal">
      <formula>0</formula>
    </cfRule>
  </conditionalFormatting>
  <conditionalFormatting sqref="F41:CF41">
    <cfRule type="cellIs" dxfId="190" priority="9" stopIfTrue="1" operator="equal">
      <formula>0</formula>
    </cfRule>
  </conditionalFormatting>
  <conditionalFormatting sqref="E41">
    <cfRule type="cellIs" dxfId="189" priority="8" stopIfTrue="1" operator="equal">
      <formula>0</formula>
    </cfRule>
  </conditionalFormatting>
  <conditionalFormatting sqref="E42:CF42">
    <cfRule type="cellIs" dxfId="188" priority="7" stopIfTrue="1" operator="equal">
      <formula>0</formula>
    </cfRule>
  </conditionalFormatting>
  <conditionalFormatting sqref="D66">
    <cfRule type="cellIs" dxfId="187" priority="6" stopIfTrue="1" operator="equal">
      <formula>0</formula>
    </cfRule>
  </conditionalFormatting>
  <conditionalFormatting sqref="D47">
    <cfRule type="cellIs" dxfId="186" priority="5" stopIfTrue="1" operator="equal">
      <formula>0</formula>
    </cfRule>
  </conditionalFormatting>
  <conditionalFormatting sqref="E47:CF47">
    <cfRule type="cellIs" dxfId="185" priority="4" stopIfTrue="1" operator="equal">
      <formula>0</formula>
    </cfRule>
  </conditionalFormatting>
  <conditionalFormatting sqref="E55:CF55">
    <cfRule type="cellIs" dxfId="184" priority="3" stopIfTrue="1" operator="equal">
      <formula>0</formula>
    </cfRule>
  </conditionalFormatting>
  <conditionalFormatting sqref="E85:CF85">
    <cfRule type="cellIs" dxfId="183" priority="2" stopIfTrue="1" operator="equal">
      <formula>0</formula>
    </cfRule>
  </conditionalFormatting>
  <conditionalFormatting sqref="E49:CF49">
    <cfRule type="cellIs" dxfId="182" priority="1" stopIfTrue="1" operator="equal">
      <formula>0</formula>
    </cfRule>
  </conditionalFormatting>
  <pageMargins left="0.70866141732283472" right="0.70866141732283472" top="0.74803149606299213" bottom="0.74803149606299213" header="0.31496062992125984" footer="0.31496062992125984"/>
  <pageSetup paperSize="9" scale="1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Лист7">
    <pageSetUpPr fitToPage="1"/>
  </sheetPr>
  <dimension ref="A1:CF181"/>
  <sheetViews>
    <sheetView workbookViewId="0"/>
    <sheetView workbookViewId="1"/>
  </sheetViews>
  <sheetFormatPr baseColWidth="10" defaultColWidth="7.83203125" defaultRowHeight="14" outlineLevelCol="1"/>
  <cols>
    <col min="1" max="1" width="3" style="15" customWidth="1"/>
    <col min="2" max="2" width="59.83203125" style="15" customWidth="1"/>
    <col min="3" max="3" width="11.33203125" style="27" customWidth="1"/>
    <col min="4" max="16" width="13.1640625" style="15" customWidth="1"/>
    <col min="17" max="84" width="13.1640625" style="15" customWidth="1" outlineLevel="1"/>
    <col min="85" max="16384" width="7.83203125" style="15"/>
  </cols>
  <sheetData>
    <row r="1" spans="1:84">
      <c r="A1" s="118" t="s">
        <v>308</v>
      </c>
    </row>
    <row r="2" spans="1:84" ht="18">
      <c r="A2" s="118" t="str">
        <f>ИД!A2</f>
        <v>3.1.21.12.14</v>
      </c>
      <c r="C2" s="842" t="s">
        <v>663</v>
      </c>
      <c r="D2" s="842"/>
      <c r="E2" s="842"/>
      <c r="F2" s="842"/>
      <c r="G2" s="842"/>
      <c r="H2" s="842"/>
      <c r="I2" s="842"/>
      <c r="J2" s="842"/>
      <c r="K2" s="842"/>
      <c r="L2" s="842"/>
    </row>
    <row r="3" spans="1:84" ht="18">
      <c r="C3" s="841" t="s">
        <v>712</v>
      </c>
      <c r="D3" s="841"/>
      <c r="E3" s="841"/>
      <c r="F3" s="841"/>
      <c r="G3" s="841"/>
      <c r="H3" s="841"/>
      <c r="I3" s="841"/>
      <c r="J3" s="841"/>
      <c r="K3" s="841"/>
      <c r="L3" s="841"/>
    </row>
    <row r="4" spans="1:84" ht="18">
      <c r="C4" s="841" t="str">
        <f>Согласование!$B$5</f>
        <v>OpenBox</v>
      </c>
      <c r="D4" s="841"/>
      <c r="E4" s="841"/>
      <c r="F4" s="841"/>
      <c r="G4" s="841"/>
      <c r="H4" s="841"/>
      <c r="I4" s="841"/>
      <c r="J4" s="841"/>
      <c r="K4" s="841"/>
      <c r="L4" s="841"/>
    </row>
    <row r="5" spans="1:84">
      <c r="C5" s="843" t="str">
        <f>"("&amp;Согласование!$B$7&amp;")"</f>
        <v>(U200005258)</v>
      </c>
      <c r="D5" s="843"/>
      <c r="E5" s="843"/>
      <c r="F5" s="843"/>
      <c r="G5" s="843"/>
      <c r="H5" s="843"/>
      <c r="I5" s="843"/>
      <c r="J5" s="843"/>
      <c r="K5" s="843"/>
      <c r="L5" s="843"/>
    </row>
    <row r="6" spans="1:84" ht="18">
      <c r="C6" s="841" t="s">
        <v>665</v>
      </c>
      <c r="D6" s="841"/>
      <c r="E6" s="841"/>
      <c r="F6" s="841"/>
      <c r="G6" s="841"/>
      <c r="H6" s="841"/>
      <c r="I6" s="841"/>
      <c r="J6" s="841"/>
      <c r="K6" s="841"/>
      <c r="L6" s="841"/>
    </row>
    <row r="7" spans="1:84" ht="18">
      <c r="C7" s="841" t="str">
        <f>Согласование!$B$9</f>
        <v>Цифровая экономика БРД</v>
      </c>
      <c r="D7" s="841"/>
      <c r="E7" s="841"/>
      <c r="F7" s="841"/>
      <c r="G7" s="841"/>
      <c r="H7" s="841"/>
      <c r="I7" s="841"/>
      <c r="J7" s="841"/>
      <c r="K7" s="841"/>
      <c r="L7" s="841"/>
    </row>
    <row r="10" spans="1:84" ht="40.5" customHeight="1">
      <c r="B10" s="133" t="s">
        <v>74</v>
      </c>
      <c r="C10" s="133" t="s">
        <v>666</v>
      </c>
      <c r="D10" s="119" t="s">
        <v>674</v>
      </c>
      <c r="E10" s="119" t="s">
        <v>675</v>
      </c>
    </row>
    <row r="11" spans="1:84">
      <c r="B11" s="121" t="s">
        <v>417</v>
      </c>
      <c r="C11" s="122" t="s">
        <v>140</v>
      </c>
      <c r="D11" s="123">
        <f ca="1">D60</f>
        <v>-18139.095812353331</v>
      </c>
      <c r="E11" s="123">
        <f ca="1">D91</f>
        <v>436779.25064962846</v>
      </c>
    </row>
    <row r="12" spans="1:84">
      <c r="B12" s="125" t="s">
        <v>419</v>
      </c>
      <c r="C12" s="126" t="s">
        <v>676</v>
      </c>
      <c r="D12" s="127">
        <f ca="1">1+D11/D59</f>
        <v>0.86114675251734951</v>
      </c>
      <c r="E12" s="127">
        <f ca="1">E11/D87+1</f>
        <v>4.343508299043001</v>
      </c>
      <c r="F12" s="18"/>
    </row>
    <row r="13" spans="1:84">
      <c r="B13" s="125" t="s">
        <v>425</v>
      </c>
      <c r="C13" s="126" t="s">
        <v>165</v>
      </c>
      <c r="D13" s="129">
        <f ca="1">IFERROR(MIRR(E54:P54,ИД!$H$98,ИД!$H$98),"")</f>
        <v>8.0090602414467194E-2</v>
      </c>
      <c r="E13" s="129" t="str">
        <f ca="1">IFERROR(MIRR(E84:CF84,ИД!$H$98,ИД!$H$98),"")</f>
        <v/>
      </c>
    </row>
    <row r="14" spans="1:84">
      <c r="B14" s="125" t="s">
        <v>426</v>
      </c>
      <c r="C14" s="126" t="s">
        <v>178</v>
      </c>
      <c r="D14" s="131" t="str">
        <f ca="1">IF(D11&lt;0,"Не окупается",SUM(E64:P64))</f>
        <v>Не окупается</v>
      </c>
      <c r="E14" s="131">
        <f ca="1">D92</f>
        <v>0</v>
      </c>
    </row>
    <row r="16" spans="1:84" ht="15" customHeight="1">
      <c r="B16" s="846" t="s">
        <v>427</v>
      </c>
      <c r="C16" s="846" t="s">
        <v>428</v>
      </c>
      <c r="D16" s="848" t="s">
        <v>78</v>
      </c>
      <c r="E16" s="133">
        <v>1</v>
      </c>
      <c r="F16" s="133">
        <v>2</v>
      </c>
      <c r="G16" s="133">
        <v>3</v>
      </c>
      <c r="H16" s="133">
        <v>4</v>
      </c>
      <c r="I16" s="133">
        <v>5</v>
      </c>
      <c r="J16" s="133">
        <v>6</v>
      </c>
      <c r="K16" s="133">
        <v>7</v>
      </c>
      <c r="L16" s="133">
        <v>8</v>
      </c>
      <c r="M16" s="133">
        <v>9</v>
      </c>
      <c r="N16" s="133">
        <v>10</v>
      </c>
      <c r="O16" s="133">
        <v>11</v>
      </c>
      <c r="P16" s="133">
        <v>12</v>
      </c>
      <c r="Q16" s="133">
        <v>13</v>
      </c>
      <c r="R16" s="133">
        <v>14</v>
      </c>
      <c r="S16" s="133">
        <v>15</v>
      </c>
      <c r="T16" s="133">
        <v>16</v>
      </c>
      <c r="U16" s="133">
        <v>17</v>
      </c>
      <c r="V16" s="133">
        <v>18</v>
      </c>
      <c r="W16" s="133">
        <v>19</v>
      </c>
      <c r="X16" s="133">
        <v>20</v>
      </c>
      <c r="Y16" s="133">
        <v>21</v>
      </c>
      <c r="Z16" s="133">
        <v>22</v>
      </c>
      <c r="AA16" s="133">
        <v>23</v>
      </c>
      <c r="AB16" s="133">
        <v>24</v>
      </c>
      <c r="AC16" s="133">
        <v>25</v>
      </c>
      <c r="AD16" s="133">
        <v>26</v>
      </c>
      <c r="AE16" s="133">
        <v>27</v>
      </c>
      <c r="AF16" s="133">
        <v>28</v>
      </c>
      <c r="AG16" s="133">
        <v>29</v>
      </c>
      <c r="AH16" s="133">
        <v>30</v>
      </c>
      <c r="AI16" s="133">
        <v>31</v>
      </c>
      <c r="AJ16" s="133">
        <v>32</v>
      </c>
      <c r="AK16" s="133">
        <v>33</v>
      </c>
      <c r="AL16" s="133">
        <v>34</v>
      </c>
      <c r="AM16" s="133">
        <v>35</v>
      </c>
      <c r="AN16" s="133">
        <v>36</v>
      </c>
      <c r="AO16" s="133">
        <v>37</v>
      </c>
      <c r="AP16" s="133">
        <v>38</v>
      </c>
      <c r="AQ16" s="133">
        <v>39</v>
      </c>
      <c r="AR16" s="133">
        <v>40</v>
      </c>
      <c r="AS16" s="133">
        <v>41</v>
      </c>
      <c r="AT16" s="133">
        <v>42</v>
      </c>
      <c r="AU16" s="133">
        <v>43</v>
      </c>
      <c r="AV16" s="133">
        <v>44</v>
      </c>
      <c r="AW16" s="133">
        <v>45</v>
      </c>
      <c r="AX16" s="133">
        <v>46</v>
      </c>
      <c r="AY16" s="133">
        <v>47</v>
      </c>
      <c r="AZ16" s="133">
        <v>48</v>
      </c>
      <c r="BA16" s="133">
        <v>49</v>
      </c>
      <c r="BB16" s="133">
        <v>50</v>
      </c>
      <c r="BC16" s="133">
        <v>51</v>
      </c>
      <c r="BD16" s="133">
        <v>52</v>
      </c>
      <c r="BE16" s="133">
        <v>53</v>
      </c>
      <c r="BF16" s="133">
        <v>54</v>
      </c>
      <c r="BG16" s="133">
        <v>55</v>
      </c>
      <c r="BH16" s="133">
        <v>56</v>
      </c>
      <c r="BI16" s="133">
        <v>57</v>
      </c>
      <c r="BJ16" s="133">
        <v>58</v>
      </c>
      <c r="BK16" s="133">
        <v>59</v>
      </c>
      <c r="BL16" s="133">
        <v>60</v>
      </c>
      <c r="BM16" s="133">
        <v>61</v>
      </c>
      <c r="BN16" s="133">
        <v>62</v>
      </c>
      <c r="BO16" s="133">
        <v>63</v>
      </c>
      <c r="BP16" s="133">
        <v>64</v>
      </c>
      <c r="BQ16" s="133">
        <v>65</v>
      </c>
      <c r="BR16" s="133">
        <v>66</v>
      </c>
      <c r="BS16" s="133">
        <v>67</v>
      </c>
      <c r="BT16" s="133">
        <v>68</v>
      </c>
      <c r="BU16" s="133">
        <v>69</v>
      </c>
      <c r="BV16" s="133">
        <v>70</v>
      </c>
      <c r="BW16" s="133">
        <v>71</v>
      </c>
      <c r="BX16" s="133">
        <v>72</v>
      </c>
      <c r="BY16" s="133">
        <v>73</v>
      </c>
      <c r="BZ16" s="133">
        <v>74</v>
      </c>
      <c r="CA16" s="133">
        <v>75</v>
      </c>
      <c r="CB16" s="133">
        <v>76</v>
      </c>
      <c r="CC16" s="133">
        <v>77</v>
      </c>
      <c r="CD16" s="133">
        <v>78</v>
      </c>
      <c r="CE16" s="133">
        <v>79</v>
      </c>
      <c r="CF16" s="133">
        <v>80</v>
      </c>
    </row>
    <row r="17" spans="1:84">
      <c r="B17" s="847"/>
      <c r="C17" s="847"/>
      <c r="D17" s="849"/>
      <c r="E17" s="133">
        <f>ИД!I1</f>
        <v>2020</v>
      </c>
      <c r="F17" s="133">
        <f>E17+1</f>
        <v>2021</v>
      </c>
      <c r="G17" s="133">
        <f t="shared" ref="G17:BR17" si="0">F17+1</f>
        <v>2022</v>
      </c>
      <c r="H17" s="133">
        <f t="shared" si="0"/>
        <v>2023</v>
      </c>
      <c r="I17" s="133">
        <f t="shared" si="0"/>
        <v>2024</v>
      </c>
      <c r="J17" s="133">
        <f t="shared" si="0"/>
        <v>2025</v>
      </c>
      <c r="K17" s="133">
        <f t="shared" si="0"/>
        <v>2026</v>
      </c>
      <c r="L17" s="133">
        <f t="shared" si="0"/>
        <v>2027</v>
      </c>
      <c r="M17" s="133">
        <f t="shared" si="0"/>
        <v>2028</v>
      </c>
      <c r="N17" s="133">
        <f t="shared" si="0"/>
        <v>2029</v>
      </c>
      <c r="O17" s="133">
        <f t="shared" si="0"/>
        <v>2030</v>
      </c>
      <c r="P17" s="133">
        <f t="shared" si="0"/>
        <v>2031</v>
      </c>
      <c r="Q17" s="133">
        <f t="shared" si="0"/>
        <v>2032</v>
      </c>
      <c r="R17" s="133">
        <f t="shared" si="0"/>
        <v>2033</v>
      </c>
      <c r="S17" s="133">
        <f t="shared" si="0"/>
        <v>2034</v>
      </c>
      <c r="T17" s="133">
        <f t="shared" si="0"/>
        <v>2035</v>
      </c>
      <c r="U17" s="133">
        <f t="shared" si="0"/>
        <v>2036</v>
      </c>
      <c r="V17" s="133">
        <f t="shared" si="0"/>
        <v>2037</v>
      </c>
      <c r="W17" s="133">
        <f t="shared" si="0"/>
        <v>2038</v>
      </c>
      <c r="X17" s="133">
        <f t="shared" si="0"/>
        <v>2039</v>
      </c>
      <c r="Y17" s="133">
        <f t="shared" si="0"/>
        <v>2040</v>
      </c>
      <c r="Z17" s="133">
        <f t="shared" si="0"/>
        <v>2041</v>
      </c>
      <c r="AA17" s="133">
        <f t="shared" si="0"/>
        <v>2042</v>
      </c>
      <c r="AB17" s="133">
        <f t="shared" si="0"/>
        <v>2043</v>
      </c>
      <c r="AC17" s="133">
        <f t="shared" si="0"/>
        <v>2044</v>
      </c>
      <c r="AD17" s="133">
        <f t="shared" si="0"/>
        <v>2045</v>
      </c>
      <c r="AE17" s="133">
        <f t="shared" si="0"/>
        <v>2046</v>
      </c>
      <c r="AF17" s="133">
        <f t="shared" si="0"/>
        <v>2047</v>
      </c>
      <c r="AG17" s="133">
        <f t="shared" si="0"/>
        <v>2048</v>
      </c>
      <c r="AH17" s="133">
        <f t="shared" si="0"/>
        <v>2049</v>
      </c>
      <c r="AI17" s="133">
        <f t="shared" si="0"/>
        <v>2050</v>
      </c>
      <c r="AJ17" s="133">
        <f t="shared" si="0"/>
        <v>2051</v>
      </c>
      <c r="AK17" s="133">
        <f t="shared" si="0"/>
        <v>2052</v>
      </c>
      <c r="AL17" s="133">
        <f t="shared" si="0"/>
        <v>2053</v>
      </c>
      <c r="AM17" s="133">
        <f t="shared" si="0"/>
        <v>2054</v>
      </c>
      <c r="AN17" s="133">
        <f t="shared" si="0"/>
        <v>2055</v>
      </c>
      <c r="AO17" s="133">
        <f t="shared" si="0"/>
        <v>2056</v>
      </c>
      <c r="AP17" s="133">
        <f t="shared" si="0"/>
        <v>2057</v>
      </c>
      <c r="AQ17" s="133">
        <f t="shared" si="0"/>
        <v>2058</v>
      </c>
      <c r="AR17" s="133">
        <f t="shared" si="0"/>
        <v>2059</v>
      </c>
      <c r="AS17" s="133">
        <f t="shared" si="0"/>
        <v>2060</v>
      </c>
      <c r="AT17" s="133">
        <f t="shared" si="0"/>
        <v>2061</v>
      </c>
      <c r="AU17" s="133">
        <f t="shared" si="0"/>
        <v>2062</v>
      </c>
      <c r="AV17" s="133">
        <f t="shared" si="0"/>
        <v>2063</v>
      </c>
      <c r="AW17" s="133">
        <f t="shared" si="0"/>
        <v>2064</v>
      </c>
      <c r="AX17" s="133">
        <f t="shared" si="0"/>
        <v>2065</v>
      </c>
      <c r="AY17" s="133">
        <f t="shared" si="0"/>
        <v>2066</v>
      </c>
      <c r="AZ17" s="133">
        <f t="shared" si="0"/>
        <v>2067</v>
      </c>
      <c r="BA17" s="133">
        <f t="shared" si="0"/>
        <v>2068</v>
      </c>
      <c r="BB17" s="133">
        <f t="shared" si="0"/>
        <v>2069</v>
      </c>
      <c r="BC17" s="133">
        <f t="shared" si="0"/>
        <v>2070</v>
      </c>
      <c r="BD17" s="133">
        <f t="shared" si="0"/>
        <v>2071</v>
      </c>
      <c r="BE17" s="133">
        <f t="shared" si="0"/>
        <v>2072</v>
      </c>
      <c r="BF17" s="133">
        <f t="shared" si="0"/>
        <v>2073</v>
      </c>
      <c r="BG17" s="133">
        <f t="shared" si="0"/>
        <v>2074</v>
      </c>
      <c r="BH17" s="133">
        <f t="shared" si="0"/>
        <v>2075</v>
      </c>
      <c r="BI17" s="133">
        <f t="shared" si="0"/>
        <v>2076</v>
      </c>
      <c r="BJ17" s="133">
        <f t="shared" si="0"/>
        <v>2077</v>
      </c>
      <c r="BK17" s="133">
        <f t="shared" si="0"/>
        <v>2078</v>
      </c>
      <c r="BL17" s="133">
        <f t="shared" si="0"/>
        <v>2079</v>
      </c>
      <c r="BM17" s="133">
        <f t="shared" si="0"/>
        <v>2080</v>
      </c>
      <c r="BN17" s="133">
        <f t="shared" si="0"/>
        <v>2081</v>
      </c>
      <c r="BO17" s="133">
        <f t="shared" si="0"/>
        <v>2082</v>
      </c>
      <c r="BP17" s="133">
        <f t="shared" si="0"/>
        <v>2083</v>
      </c>
      <c r="BQ17" s="133">
        <f t="shared" si="0"/>
        <v>2084</v>
      </c>
      <c r="BR17" s="133">
        <f t="shared" si="0"/>
        <v>2085</v>
      </c>
      <c r="BS17" s="133">
        <f t="shared" ref="BS17:CF17" si="1">BR17+1</f>
        <v>2086</v>
      </c>
      <c r="BT17" s="133">
        <f t="shared" si="1"/>
        <v>2087</v>
      </c>
      <c r="BU17" s="133">
        <f t="shared" si="1"/>
        <v>2088</v>
      </c>
      <c r="BV17" s="133">
        <f t="shared" si="1"/>
        <v>2089</v>
      </c>
      <c r="BW17" s="133">
        <f t="shared" si="1"/>
        <v>2090</v>
      </c>
      <c r="BX17" s="133">
        <f t="shared" si="1"/>
        <v>2091</v>
      </c>
      <c r="BY17" s="133">
        <f t="shared" si="1"/>
        <v>2092</v>
      </c>
      <c r="BZ17" s="133">
        <f t="shared" si="1"/>
        <v>2093</v>
      </c>
      <c r="CA17" s="133">
        <f t="shared" si="1"/>
        <v>2094</v>
      </c>
      <c r="CB17" s="133">
        <f t="shared" si="1"/>
        <v>2095</v>
      </c>
      <c r="CC17" s="133">
        <f t="shared" si="1"/>
        <v>2096</v>
      </c>
      <c r="CD17" s="133">
        <f t="shared" si="1"/>
        <v>2097</v>
      </c>
      <c r="CE17" s="133">
        <f t="shared" si="1"/>
        <v>2098</v>
      </c>
      <c r="CF17" s="133">
        <f t="shared" si="1"/>
        <v>2099</v>
      </c>
    </row>
    <row r="18" spans="1:84" ht="17.25" customHeight="1">
      <c r="A18" s="48">
        <f>ИД!F219</f>
        <v>0</v>
      </c>
      <c r="B18" s="134" t="str">
        <f>ИД!D126</f>
        <v xml:space="preserve">Сокращение расходов на оплату труда </v>
      </c>
      <c r="C18" s="122" t="str">
        <f>ИД!G126</f>
        <v>тыс.руб.</v>
      </c>
      <c r="D18" s="123">
        <f t="shared" ref="D18:D28" si="2">SUM(E18:CF18)</f>
        <v>1055272.841307702</v>
      </c>
      <c r="E18" s="135">
        <f>ИД!I219</f>
        <v>0</v>
      </c>
      <c r="F18" s="135">
        <f>ИД!J219</f>
        <v>0</v>
      </c>
      <c r="G18" s="135">
        <f>ИД!K219</f>
        <v>0</v>
      </c>
      <c r="H18" s="135">
        <f>ИД!L219</f>
        <v>82952.646170528591</v>
      </c>
      <c r="I18" s="135">
        <f>ИД!M219</f>
        <v>82952.646170528591</v>
      </c>
      <c r="J18" s="135">
        <f>ИД!N219</f>
        <v>82952.646170528591</v>
      </c>
      <c r="K18" s="135">
        <f>ИД!O219</f>
        <v>82952.646170528591</v>
      </c>
      <c r="L18" s="135">
        <f>ИД!P219</f>
        <v>180865.56415639693</v>
      </c>
      <c r="M18" s="135">
        <f>ИД!Q219</f>
        <v>180865.56415639693</v>
      </c>
      <c r="N18" s="135">
        <f>ИД!R219</f>
        <v>180865.56415639693</v>
      </c>
      <c r="O18" s="135">
        <f>ИД!S219</f>
        <v>180865.56415639693</v>
      </c>
      <c r="P18" s="135">
        <f>ИД!T219</f>
        <v>0</v>
      </c>
      <c r="Q18" s="135">
        <f>ИД!U219</f>
        <v>0</v>
      </c>
      <c r="R18" s="135">
        <f>ИД!V219</f>
        <v>0</v>
      </c>
      <c r="S18" s="135">
        <f>ИД!W219</f>
        <v>0</v>
      </c>
      <c r="T18" s="135">
        <f>ИД!X219</f>
        <v>0</v>
      </c>
      <c r="U18" s="135">
        <f>ИД!Y219</f>
        <v>0</v>
      </c>
      <c r="V18" s="135">
        <f>ИД!Z219</f>
        <v>0</v>
      </c>
      <c r="W18" s="135">
        <f>ИД!AA219</f>
        <v>0</v>
      </c>
      <c r="X18" s="135">
        <f>ИД!AB219</f>
        <v>0</v>
      </c>
      <c r="Y18" s="135">
        <f>ИД!AC219</f>
        <v>0</v>
      </c>
      <c r="Z18" s="135">
        <f>ИД!AD219</f>
        <v>0</v>
      </c>
      <c r="AA18" s="135">
        <f>ИД!AE219</f>
        <v>0</v>
      </c>
      <c r="AB18" s="135">
        <f>ИД!AF219</f>
        <v>0</v>
      </c>
      <c r="AC18" s="135">
        <f>ИД!AG219</f>
        <v>0</v>
      </c>
      <c r="AD18" s="135">
        <f>ИД!AH219</f>
        <v>0</v>
      </c>
      <c r="AE18" s="135">
        <f>ИД!AI219</f>
        <v>0</v>
      </c>
      <c r="AF18" s="135">
        <f>ИД!AJ219</f>
        <v>0</v>
      </c>
      <c r="AG18" s="135">
        <f>ИД!AK219</f>
        <v>0</v>
      </c>
      <c r="AH18" s="135">
        <f>ИД!AL219</f>
        <v>0</v>
      </c>
      <c r="AI18" s="135">
        <f>ИД!AM219</f>
        <v>0</v>
      </c>
      <c r="AJ18" s="135">
        <f>ИД!AN219</f>
        <v>0</v>
      </c>
      <c r="AK18" s="135">
        <f>ИД!AO219</f>
        <v>0</v>
      </c>
      <c r="AL18" s="135">
        <f>ИД!AP219</f>
        <v>0</v>
      </c>
      <c r="AM18" s="135">
        <f>ИД!AQ219</f>
        <v>0</v>
      </c>
      <c r="AN18" s="135">
        <f>ИД!AR219</f>
        <v>0</v>
      </c>
      <c r="AO18" s="135">
        <f>ИД!AS219</f>
        <v>0</v>
      </c>
      <c r="AP18" s="135">
        <f>ИД!AT219</f>
        <v>0</v>
      </c>
      <c r="AQ18" s="135">
        <f>ИД!AU219</f>
        <v>0</v>
      </c>
      <c r="AR18" s="135">
        <f>ИД!AV219</f>
        <v>0</v>
      </c>
      <c r="AS18" s="135">
        <f>ИД!AW219</f>
        <v>0</v>
      </c>
      <c r="AT18" s="135">
        <f>ИД!AX219</f>
        <v>0</v>
      </c>
      <c r="AU18" s="135">
        <f>ИД!AY219</f>
        <v>0</v>
      </c>
      <c r="AV18" s="135">
        <f>ИД!AZ219</f>
        <v>0</v>
      </c>
      <c r="AW18" s="135">
        <f>ИД!BA219</f>
        <v>0</v>
      </c>
      <c r="AX18" s="135">
        <f>ИД!BB219</f>
        <v>0</v>
      </c>
      <c r="AY18" s="135">
        <f>ИД!BC219</f>
        <v>0</v>
      </c>
      <c r="AZ18" s="135">
        <f>ИД!BD219</f>
        <v>0</v>
      </c>
      <c r="BA18" s="135">
        <f>ИД!BE219</f>
        <v>0</v>
      </c>
      <c r="BB18" s="135">
        <f>ИД!BF219</f>
        <v>0</v>
      </c>
      <c r="BC18" s="135">
        <f>ИД!BG219</f>
        <v>0</v>
      </c>
      <c r="BD18" s="135">
        <f>ИД!BH219</f>
        <v>0</v>
      </c>
      <c r="BE18" s="135">
        <f>ИД!BI219</f>
        <v>0</v>
      </c>
      <c r="BF18" s="135">
        <f>ИД!BJ219</f>
        <v>0</v>
      </c>
      <c r="BG18" s="135">
        <f>ИД!BK219</f>
        <v>0</v>
      </c>
      <c r="BH18" s="135">
        <f>ИД!BL219</f>
        <v>0</v>
      </c>
      <c r="BI18" s="135">
        <f>ИД!BM219</f>
        <v>0</v>
      </c>
      <c r="BJ18" s="135">
        <f>ИД!BN219</f>
        <v>0</v>
      </c>
      <c r="BK18" s="135">
        <f>ИД!BO219</f>
        <v>0</v>
      </c>
      <c r="BL18" s="135">
        <f>ИД!BP219</f>
        <v>0</v>
      </c>
      <c r="BM18" s="135">
        <f>ИД!BQ219</f>
        <v>0</v>
      </c>
      <c r="BN18" s="135">
        <f>ИД!BR219</f>
        <v>0</v>
      </c>
      <c r="BO18" s="135">
        <f>ИД!BS219</f>
        <v>0</v>
      </c>
      <c r="BP18" s="135">
        <f>ИД!BT219</f>
        <v>0</v>
      </c>
      <c r="BQ18" s="135">
        <f>ИД!BU219</f>
        <v>0</v>
      </c>
      <c r="BR18" s="135">
        <f>ИД!BV219</f>
        <v>0</v>
      </c>
      <c r="BS18" s="135">
        <f>ИД!BW219</f>
        <v>0</v>
      </c>
      <c r="BT18" s="135">
        <f>ИД!BX219</f>
        <v>0</v>
      </c>
      <c r="BU18" s="135">
        <f>ИД!BY219</f>
        <v>0</v>
      </c>
      <c r="BV18" s="135">
        <f>ИД!BZ219</f>
        <v>0</v>
      </c>
      <c r="BW18" s="135">
        <f>ИД!CA219</f>
        <v>0</v>
      </c>
      <c r="BX18" s="135">
        <f>ИД!CB219</f>
        <v>0</v>
      </c>
      <c r="BY18" s="135">
        <f>ИД!CC219</f>
        <v>0</v>
      </c>
      <c r="BZ18" s="135">
        <f>ИД!CD219</f>
        <v>0</v>
      </c>
      <c r="CA18" s="135">
        <f>ИД!CE219</f>
        <v>0</v>
      </c>
      <c r="CB18" s="135">
        <f>ИД!CF219</f>
        <v>0</v>
      </c>
      <c r="CC18" s="135">
        <f>ИД!CG219</f>
        <v>0</v>
      </c>
      <c r="CD18" s="135">
        <f>ИД!CH219</f>
        <v>0</v>
      </c>
      <c r="CE18" s="135">
        <f>ИД!CI219</f>
        <v>0</v>
      </c>
      <c r="CF18" s="135">
        <f>ИД!CJ219</f>
        <v>0</v>
      </c>
    </row>
    <row r="19" spans="1:84" ht="15" customHeight="1">
      <c r="A19" s="48">
        <f>ИД!F222</f>
        <v>0</v>
      </c>
      <c r="B19" s="134" t="str">
        <f>ИД!D127</f>
        <v>Сокращение CAPEX</v>
      </c>
      <c r="C19" s="126" t="str">
        <f>ИД!G127</f>
        <v>тыс.руб.</v>
      </c>
      <c r="D19" s="136">
        <f t="shared" si="2"/>
        <v>0</v>
      </c>
      <c r="E19" s="135">
        <f>ИД!I222</f>
        <v>0</v>
      </c>
      <c r="F19" s="135">
        <f>ИД!J222</f>
        <v>0</v>
      </c>
      <c r="G19" s="135">
        <f>ИД!K222</f>
        <v>0</v>
      </c>
      <c r="H19" s="135">
        <f>ИД!L222</f>
        <v>0</v>
      </c>
      <c r="I19" s="135">
        <f>ИД!M222</f>
        <v>0</v>
      </c>
      <c r="J19" s="135">
        <f>ИД!N222</f>
        <v>0</v>
      </c>
      <c r="K19" s="135">
        <f>ИД!O222</f>
        <v>0</v>
      </c>
      <c r="L19" s="135">
        <f>ИД!P222</f>
        <v>0</v>
      </c>
      <c r="M19" s="135">
        <f>ИД!Q222</f>
        <v>0</v>
      </c>
      <c r="N19" s="135">
        <f>ИД!R222</f>
        <v>0</v>
      </c>
      <c r="O19" s="135">
        <f>ИД!S222</f>
        <v>0</v>
      </c>
      <c r="P19" s="135">
        <f>ИД!T222</f>
        <v>0</v>
      </c>
      <c r="Q19" s="135">
        <f>ИД!U222</f>
        <v>0</v>
      </c>
      <c r="R19" s="135">
        <f>ИД!V222</f>
        <v>0</v>
      </c>
      <c r="S19" s="135">
        <f>ИД!W222</f>
        <v>0</v>
      </c>
      <c r="T19" s="135">
        <f>ИД!X222</f>
        <v>0</v>
      </c>
      <c r="U19" s="135">
        <f>ИД!Y222</f>
        <v>0</v>
      </c>
      <c r="V19" s="135">
        <f>ИД!Z222</f>
        <v>0</v>
      </c>
      <c r="W19" s="135">
        <f>ИД!AA222</f>
        <v>0</v>
      </c>
      <c r="X19" s="135">
        <f>ИД!AB222</f>
        <v>0</v>
      </c>
      <c r="Y19" s="135">
        <f>ИД!AC222</f>
        <v>0</v>
      </c>
      <c r="Z19" s="135">
        <f>ИД!AD222</f>
        <v>0</v>
      </c>
      <c r="AA19" s="135">
        <f>ИД!AE222</f>
        <v>0</v>
      </c>
      <c r="AB19" s="135">
        <f>ИД!AF222</f>
        <v>0</v>
      </c>
      <c r="AC19" s="135">
        <f>ИД!AG222</f>
        <v>0</v>
      </c>
      <c r="AD19" s="135">
        <f>ИД!AH222</f>
        <v>0</v>
      </c>
      <c r="AE19" s="135">
        <f>ИД!AI222</f>
        <v>0</v>
      </c>
      <c r="AF19" s="135">
        <f>ИД!AJ222</f>
        <v>0</v>
      </c>
      <c r="AG19" s="135">
        <f>ИД!AK222</f>
        <v>0</v>
      </c>
      <c r="AH19" s="135">
        <f>ИД!AL222</f>
        <v>0</v>
      </c>
      <c r="AI19" s="135">
        <f>ИД!AM222</f>
        <v>0</v>
      </c>
      <c r="AJ19" s="135">
        <f>ИД!AN222</f>
        <v>0</v>
      </c>
      <c r="AK19" s="135">
        <f>ИД!AO222</f>
        <v>0</v>
      </c>
      <c r="AL19" s="135">
        <f>ИД!AP222</f>
        <v>0</v>
      </c>
      <c r="AM19" s="135">
        <f>ИД!AQ222</f>
        <v>0</v>
      </c>
      <c r="AN19" s="135">
        <f>ИД!AR222</f>
        <v>0</v>
      </c>
      <c r="AO19" s="135">
        <f>ИД!AS222</f>
        <v>0</v>
      </c>
      <c r="AP19" s="135">
        <f>ИД!AT222</f>
        <v>0</v>
      </c>
      <c r="AQ19" s="135">
        <f>ИД!AU222</f>
        <v>0</v>
      </c>
      <c r="AR19" s="135">
        <f>ИД!AV222</f>
        <v>0</v>
      </c>
      <c r="AS19" s="135">
        <f>ИД!AW222</f>
        <v>0</v>
      </c>
      <c r="AT19" s="135">
        <f>ИД!AX222</f>
        <v>0</v>
      </c>
      <c r="AU19" s="135">
        <f>ИД!AY222</f>
        <v>0</v>
      </c>
      <c r="AV19" s="135">
        <f>ИД!AZ222</f>
        <v>0</v>
      </c>
      <c r="AW19" s="135">
        <f>ИД!BA222</f>
        <v>0</v>
      </c>
      <c r="AX19" s="135">
        <f>ИД!BB222</f>
        <v>0</v>
      </c>
      <c r="AY19" s="135">
        <f>ИД!BC222</f>
        <v>0</v>
      </c>
      <c r="AZ19" s="135">
        <f>ИД!BD222</f>
        <v>0</v>
      </c>
      <c r="BA19" s="135">
        <f>ИД!BE222</f>
        <v>0</v>
      </c>
      <c r="BB19" s="135">
        <f>ИД!BF222</f>
        <v>0</v>
      </c>
      <c r="BC19" s="135">
        <f>ИД!BG222</f>
        <v>0</v>
      </c>
      <c r="BD19" s="135">
        <f>ИД!BH222</f>
        <v>0</v>
      </c>
      <c r="BE19" s="135">
        <f>ИД!BI222</f>
        <v>0</v>
      </c>
      <c r="BF19" s="135">
        <f>ИД!BJ222</f>
        <v>0</v>
      </c>
      <c r="BG19" s="135">
        <f>ИД!BK222</f>
        <v>0</v>
      </c>
      <c r="BH19" s="135">
        <f>ИД!BL222</f>
        <v>0</v>
      </c>
      <c r="BI19" s="135">
        <f>ИД!BM222</f>
        <v>0</v>
      </c>
      <c r="BJ19" s="135">
        <f>ИД!BN222</f>
        <v>0</v>
      </c>
      <c r="BK19" s="135">
        <f>ИД!BO222</f>
        <v>0</v>
      </c>
      <c r="BL19" s="135">
        <f>ИД!BP222</f>
        <v>0</v>
      </c>
      <c r="BM19" s="135">
        <f>ИД!BQ222</f>
        <v>0</v>
      </c>
      <c r="BN19" s="135">
        <f>ИД!BR222</f>
        <v>0</v>
      </c>
      <c r="BO19" s="135">
        <f>ИД!BS222</f>
        <v>0</v>
      </c>
      <c r="BP19" s="135">
        <f>ИД!BT222</f>
        <v>0</v>
      </c>
      <c r="BQ19" s="135">
        <f>ИД!BU222</f>
        <v>0</v>
      </c>
      <c r="BR19" s="135">
        <f>ИД!BV222</f>
        <v>0</v>
      </c>
      <c r="BS19" s="135">
        <f>ИД!BW222</f>
        <v>0</v>
      </c>
      <c r="BT19" s="135">
        <f>ИД!BX222</f>
        <v>0</v>
      </c>
      <c r="BU19" s="135">
        <f>ИД!BY222</f>
        <v>0</v>
      </c>
      <c r="BV19" s="135">
        <f>ИД!BZ222</f>
        <v>0</v>
      </c>
      <c r="BW19" s="135">
        <f>ИД!CA222</f>
        <v>0</v>
      </c>
      <c r="BX19" s="135">
        <f>ИД!CB222</f>
        <v>0</v>
      </c>
      <c r="BY19" s="135">
        <f>ИД!CC222</f>
        <v>0</v>
      </c>
      <c r="BZ19" s="135">
        <f>ИД!CD222</f>
        <v>0</v>
      </c>
      <c r="CA19" s="135">
        <f>ИД!CE222</f>
        <v>0</v>
      </c>
      <c r="CB19" s="135">
        <f>ИД!CF222</f>
        <v>0</v>
      </c>
      <c r="CC19" s="135">
        <f>ИД!CG222</f>
        <v>0</v>
      </c>
      <c r="CD19" s="135">
        <f>ИД!CH222</f>
        <v>0</v>
      </c>
      <c r="CE19" s="135">
        <f>ИД!CI222</f>
        <v>0</v>
      </c>
      <c r="CF19" s="135">
        <f>ИД!CJ222</f>
        <v>0</v>
      </c>
    </row>
    <row r="20" spans="1:84" ht="15" customHeight="1">
      <c r="A20" s="48">
        <f>ИД!F226</f>
        <v>0</v>
      </c>
      <c r="B20" s="134" t="str">
        <f>ИД!D128</f>
        <v>Сокращение OPEX</v>
      </c>
      <c r="C20" s="126" t="str">
        <f>ИД!G128</f>
        <v>тыс.руб.</v>
      </c>
      <c r="D20" s="136">
        <f>SUM(E20:CF20)</f>
        <v>0</v>
      </c>
      <c r="E20" s="135">
        <f>ИД!I226</f>
        <v>0</v>
      </c>
      <c r="F20" s="135">
        <f>ИД!J226</f>
        <v>0</v>
      </c>
      <c r="G20" s="135">
        <f>ИД!K226</f>
        <v>0</v>
      </c>
      <c r="H20" s="135">
        <f>ИД!L226</f>
        <v>0</v>
      </c>
      <c r="I20" s="135">
        <f>ИД!M226</f>
        <v>0</v>
      </c>
      <c r="J20" s="135">
        <f>ИД!N226</f>
        <v>0</v>
      </c>
      <c r="K20" s="135">
        <f>ИД!O226</f>
        <v>0</v>
      </c>
      <c r="L20" s="135">
        <f>ИД!P226</f>
        <v>0</v>
      </c>
      <c r="M20" s="135">
        <f>ИД!Q226</f>
        <v>0</v>
      </c>
      <c r="N20" s="135">
        <f>ИД!R226</f>
        <v>0</v>
      </c>
      <c r="O20" s="135">
        <f>ИД!S226</f>
        <v>0</v>
      </c>
      <c r="P20" s="135">
        <f>ИД!T226</f>
        <v>0</v>
      </c>
      <c r="Q20" s="135">
        <f>ИД!U226</f>
        <v>0</v>
      </c>
      <c r="R20" s="135">
        <f>ИД!V226</f>
        <v>0</v>
      </c>
      <c r="S20" s="135">
        <f>ИД!W226</f>
        <v>0</v>
      </c>
      <c r="T20" s="135">
        <f>ИД!X226</f>
        <v>0</v>
      </c>
      <c r="U20" s="135">
        <f>ИД!Y226</f>
        <v>0</v>
      </c>
      <c r="V20" s="135">
        <f>ИД!Z226</f>
        <v>0</v>
      </c>
      <c r="W20" s="135">
        <f>ИД!AA226</f>
        <v>0</v>
      </c>
      <c r="X20" s="135">
        <f>ИД!AB226</f>
        <v>0</v>
      </c>
      <c r="Y20" s="135">
        <f>ИД!AC226</f>
        <v>0</v>
      </c>
      <c r="Z20" s="135">
        <f>ИД!AD226</f>
        <v>0</v>
      </c>
      <c r="AA20" s="135">
        <f>ИД!AE226</f>
        <v>0</v>
      </c>
      <c r="AB20" s="135">
        <f>ИД!AF226</f>
        <v>0</v>
      </c>
      <c r="AC20" s="135">
        <f>ИД!AG226</f>
        <v>0</v>
      </c>
      <c r="AD20" s="135">
        <f>ИД!AH226</f>
        <v>0</v>
      </c>
      <c r="AE20" s="135">
        <f>ИД!AI226</f>
        <v>0</v>
      </c>
      <c r="AF20" s="135">
        <f>ИД!AJ226</f>
        <v>0</v>
      </c>
      <c r="AG20" s="135">
        <f>ИД!AK226</f>
        <v>0</v>
      </c>
      <c r="AH20" s="135">
        <f>ИД!AL226</f>
        <v>0</v>
      </c>
      <c r="AI20" s="135">
        <f>ИД!AM226</f>
        <v>0</v>
      </c>
      <c r="AJ20" s="135">
        <f>ИД!AN226</f>
        <v>0</v>
      </c>
      <c r="AK20" s="135">
        <f>ИД!AO226</f>
        <v>0</v>
      </c>
      <c r="AL20" s="135">
        <f>ИД!AP226</f>
        <v>0</v>
      </c>
      <c r="AM20" s="135">
        <f>ИД!AQ226</f>
        <v>0</v>
      </c>
      <c r="AN20" s="135">
        <f>ИД!AR226</f>
        <v>0</v>
      </c>
      <c r="AO20" s="135">
        <f>ИД!AS226</f>
        <v>0</v>
      </c>
      <c r="AP20" s="135">
        <f>ИД!AT226</f>
        <v>0</v>
      </c>
      <c r="AQ20" s="135">
        <f>ИД!AU226</f>
        <v>0</v>
      </c>
      <c r="AR20" s="135">
        <f>ИД!AV226</f>
        <v>0</v>
      </c>
      <c r="AS20" s="135">
        <f>ИД!AW226</f>
        <v>0</v>
      </c>
      <c r="AT20" s="135">
        <f>ИД!AX226</f>
        <v>0</v>
      </c>
      <c r="AU20" s="135">
        <f>ИД!AY226</f>
        <v>0</v>
      </c>
      <c r="AV20" s="135">
        <f>ИД!AZ226</f>
        <v>0</v>
      </c>
      <c r="AW20" s="135">
        <f>ИД!BA226</f>
        <v>0</v>
      </c>
      <c r="AX20" s="135">
        <f>ИД!BB226</f>
        <v>0</v>
      </c>
      <c r="AY20" s="135">
        <f>ИД!BC226</f>
        <v>0</v>
      </c>
      <c r="AZ20" s="135">
        <f>ИД!BD226</f>
        <v>0</v>
      </c>
      <c r="BA20" s="135">
        <f>ИД!BE226</f>
        <v>0</v>
      </c>
      <c r="BB20" s="135">
        <f>ИД!BF226</f>
        <v>0</v>
      </c>
      <c r="BC20" s="135">
        <f>ИД!BG226</f>
        <v>0</v>
      </c>
      <c r="BD20" s="135">
        <f>ИД!BH226</f>
        <v>0</v>
      </c>
      <c r="BE20" s="135">
        <f>ИД!BI226</f>
        <v>0</v>
      </c>
      <c r="BF20" s="135">
        <f>ИД!BJ226</f>
        <v>0</v>
      </c>
      <c r="BG20" s="135">
        <f>ИД!BK226</f>
        <v>0</v>
      </c>
      <c r="BH20" s="135">
        <f>ИД!BL226</f>
        <v>0</v>
      </c>
      <c r="BI20" s="135">
        <f>ИД!BM226</f>
        <v>0</v>
      </c>
      <c r="BJ20" s="135">
        <f>ИД!BN226</f>
        <v>0</v>
      </c>
      <c r="BK20" s="135">
        <f>ИД!BO226</f>
        <v>0</v>
      </c>
      <c r="BL20" s="135">
        <f>ИД!BP226</f>
        <v>0</v>
      </c>
      <c r="BM20" s="135">
        <f>ИД!BQ226</f>
        <v>0</v>
      </c>
      <c r="BN20" s="135">
        <f>ИД!BR226</f>
        <v>0</v>
      </c>
      <c r="BO20" s="135">
        <f>ИД!BS226</f>
        <v>0</v>
      </c>
      <c r="BP20" s="135">
        <f>ИД!BT226</f>
        <v>0</v>
      </c>
      <c r="BQ20" s="135">
        <f>ИД!BU226</f>
        <v>0</v>
      </c>
      <c r="BR20" s="135">
        <f>ИД!BV226</f>
        <v>0</v>
      </c>
      <c r="BS20" s="135">
        <f>ИД!BW226</f>
        <v>0</v>
      </c>
      <c r="BT20" s="135">
        <f>ИД!BX226</f>
        <v>0</v>
      </c>
      <c r="BU20" s="135">
        <f>ИД!BY226</f>
        <v>0</v>
      </c>
      <c r="BV20" s="135">
        <f>ИД!BZ226</f>
        <v>0</v>
      </c>
      <c r="BW20" s="135">
        <f>ИД!CA226</f>
        <v>0</v>
      </c>
      <c r="BX20" s="135">
        <f>ИД!CB226</f>
        <v>0</v>
      </c>
      <c r="BY20" s="135">
        <f>ИД!CC226</f>
        <v>0</v>
      </c>
      <c r="BZ20" s="135">
        <f>ИД!CD226</f>
        <v>0</v>
      </c>
      <c r="CA20" s="135">
        <f>ИД!CE226</f>
        <v>0</v>
      </c>
      <c r="CB20" s="135">
        <f>ИД!CF226</f>
        <v>0</v>
      </c>
      <c r="CC20" s="135">
        <f>ИД!CG226</f>
        <v>0</v>
      </c>
      <c r="CD20" s="135">
        <f>ИД!CH226</f>
        <v>0</v>
      </c>
      <c r="CE20" s="135">
        <f>ИД!CI226</f>
        <v>0</v>
      </c>
      <c r="CF20" s="135">
        <f>ИД!CJ226</f>
        <v>0</v>
      </c>
    </row>
    <row r="21" spans="1:84" ht="15" customHeight="1">
      <c r="A21" s="48">
        <f>ИД!F229</f>
        <v>0</v>
      </c>
      <c r="B21" s="134" t="str">
        <f>ИД!D129</f>
        <v>Изменение денежного потока от увеличения добычи/реализации УВ</v>
      </c>
      <c r="C21" s="126" t="str">
        <f>ИД!G129</f>
        <v>тыс.руб.</v>
      </c>
      <c r="D21" s="136">
        <f t="shared" si="2"/>
        <v>0</v>
      </c>
      <c r="E21" s="135">
        <f>ИД!I229</f>
        <v>0</v>
      </c>
      <c r="F21" s="135">
        <f>ИД!J229</f>
        <v>0</v>
      </c>
      <c r="G21" s="135">
        <f>ИД!K229</f>
        <v>0</v>
      </c>
      <c r="H21" s="135">
        <f>ИД!L229</f>
        <v>0</v>
      </c>
      <c r="I21" s="135">
        <f>ИД!M229</f>
        <v>0</v>
      </c>
      <c r="J21" s="135">
        <f>ИД!N229</f>
        <v>0</v>
      </c>
      <c r="K21" s="135">
        <f>ИД!O229</f>
        <v>0</v>
      </c>
      <c r="L21" s="135">
        <f>ИД!P229</f>
        <v>0</v>
      </c>
      <c r="M21" s="135">
        <f>ИД!Q229</f>
        <v>0</v>
      </c>
      <c r="N21" s="135">
        <f>ИД!R229</f>
        <v>0</v>
      </c>
      <c r="O21" s="135">
        <f>ИД!S229</f>
        <v>0</v>
      </c>
      <c r="P21" s="135">
        <f>ИД!T229</f>
        <v>0</v>
      </c>
      <c r="Q21" s="135">
        <f>ИД!U229</f>
        <v>0</v>
      </c>
      <c r="R21" s="135">
        <f>ИД!V229</f>
        <v>0</v>
      </c>
      <c r="S21" s="135">
        <f>ИД!W229</f>
        <v>0</v>
      </c>
      <c r="T21" s="135">
        <f>ИД!X229</f>
        <v>0</v>
      </c>
      <c r="U21" s="135">
        <f>ИД!Y229</f>
        <v>0</v>
      </c>
      <c r="V21" s="135">
        <f>ИД!Z229</f>
        <v>0</v>
      </c>
      <c r="W21" s="135">
        <f>ИД!AA229</f>
        <v>0</v>
      </c>
      <c r="X21" s="135">
        <f>ИД!AB229</f>
        <v>0</v>
      </c>
      <c r="Y21" s="135">
        <f>ИД!AC229</f>
        <v>0</v>
      </c>
      <c r="Z21" s="135">
        <f>ИД!AD229</f>
        <v>0</v>
      </c>
      <c r="AA21" s="135">
        <f>ИД!AE229</f>
        <v>0</v>
      </c>
      <c r="AB21" s="135">
        <f>ИД!AF229</f>
        <v>0</v>
      </c>
      <c r="AC21" s="135">
        <f>ИД!AG229</f>
        <v>0</v>
      </c>
      <c r="AD21" s="135">
        <f>ИД!AH229</f>
        <v>0</v>
      </c>
      <c r="AE21" s="135">
        <f>ИД!AI229</f>
        <v>0</v>
      </c>
      <c r="AF21" s="135">
        <f>ИД!AJ229</f>
        <v>0</v>
      </c>
      <c r="AG21" s="135">
        <f>ИД!AK229</f>
        <v>0</v>
      </c>
      <c r="AH21" s="135">
        <f>ИД!AL229</f>
        <v>0</v>
      </c>
      <c r="AI21" s="135">
        <f>ИД!AM229</f>
        <v>0</v>
      </c>
      <c r="AJ21" s="135">
        <f>ИД!AN229</f>
        <v>0</v>
      </c>
      <c r="AK21" s="135">
        <f>ИД!AO229</f>
        <v>0</v>
      </c>
      <c r="AL21" s="135">
        <f>ИД!AP229</f>
        <v>0</v>
      </c>
      <c r="AM21" s="135">
        <f>ИД!AQ229</f>
        <v>0</v>
      </c>
      <c r="AN21" s="135">
        <f>ИД!AR229</f>
        <v>0</v>
      </c>
      <c r="AO21" s="135">
        <f>ИД!AS229</f>
        <v>0</v>
      </c>
      <c r="AP21" s="135">
        <f>ИД!AT229</f>
        <v>0</v>
      </c>
      <c r="AQ21" s="135">
        <f>ИД!AU229</f>
        <v>0</v>
      </c>
      <c r="AR21" s="135">
        <f>ИД!AV229</f>
        <v>0</v>
      </c>
      <c r="AS21" s="135">
        <f>ИД!AW229</f>
        <v>0</v>
      </c>
      <c r="AT21" s="135">
        <f>ИД!AX229</f>
        <v>0</v>
      </c>
      <c r="AU21" s="135">
        <f>ИД!AY229</f>
        <v>0</v>
      </c>
      <c r="AV21" s="135">
        <f>ИД!AZ229</f>
        <v>0</v>
      </c>
      <c r="AW21" s="135">
        <f>ИД!BA229</f>
        <v>0</v>
      </c>
      <c r="AX21" s="135">
        <f>ИД!BB229</f>
        <v>0</v>
      </c>
      <c r="AY21" s="135">
        <f>ИД!BC229</f>
        <v>0</v>
      </c>
      <c r="AZ21" s="135">
        <f>ИД!BD229</f>
        <v>0</v>
      </c>
      <c r="BA21" s="135">
        <f>ИД!BE229</f>
        <v>0</v>
      </c>
      <c r="BB21" s="135">
        <f>ИД!BF229</f>
        <v>0</v>
      </c>
      <c r="BC21" s="135">
        <f>ИД!BG229</f>
        <v>0</v>
      </c>
      <c r="BD21" s="135">
        <f>ИД!BH229</f>
        <v>0</v>
      </c>
      <c r="BE21" s="135">
        <f>ИД!BI229</f>
        <v>0</v>
      </c>
      <c r="BF21" s="135">
        <f>ИД!BJ229</f>
        <v>0</v>
      </c>
      <c r="BG21" s="135">
        <f>ИД!BK229</f>
        <v>0</v>
      </c>
      <c r="BH21" s="135">
        <f>ИД!BL229</f>
        <v>0</v>
      </c>
      <c r="BI21" s="135">
        <f>ИД!BM229</f>
        <v>0</v>
      </c>
      <c r="BJ21" s="135">
        <f>ИД!BN229</f>
        <v>0</v>
      </c>
      <c r="BK21" s="135">
        <f>ИД!BO229</f>
        <v>0</v>
      </c>
      <c r="BL21" s="135">
        <f>ИД!BP229</f>
        <v>0</v>
      </c>
      <c r="BM21" s="135">
        <f>ИД!BQ229</f>
        <v>0</v>
      </c>
      <c r="BN21" s="135">
        <f>ИД!BR229</f>
        <v>0</v>
      </c>
      <c r="BO21" s="135">
        <f>ИД!BS229</f>
        <v>0</v>
      </c>
      <c r="BP21" s="135">
        <f>ИД!BT229</f>
        <v>0</v>
      </c>
      <c r="BQ21" s="135">
        <f>ИД!BU229</f>
        <v>0</v>
      </c>
      <c r="BR21" s="135">
        <f>ИД!BV229</f>
        <v>0</v>
      </c>
      <c r="BS21" s="135">
        <f>ИД!BW229</f>
        <v>0</v>
      </c>
      <c r="BT21" s="135">
        <f>ИД!BX229</f>
        <v>0</v>
      </c>
      <c r="BU21" s="135">
        <f>ИД!BY229</f>
        <v>0</v>
      </c>
      <c r="BV21" s="135">
        <f>ИД!BZ229</f>
        <v>0</v>
      </c>
      <c r="BW21" s="135">
        <f>ИД!CA229</f>
        <v>0</v>
      </c>
      <c r="BX21" s="135">
        <f>ИД!CB229</f>
        <v>0</v>
      </c>
      <c r="BY21" s="135">
        <f>ИД!CC229</f>
        <v>0</v>
      </c>
      <c r="BZ21" s="135">
        <f>ИД!CD229</f>
        <v>0</v>
      </c>
      <c r="CA21" s="135">
        <f>ИД!CE229</f>
        <v>0</v>
      </c>
      <c r="CB21" s="135">
        <f>ИД!CF229</f>
        <v>0</v>
      </c>
      <c r="CC21" s="135">
        <f>ИД!CG229</f>
        <v>0</v>
      </c>
      <c r="CD21" s="135">
        <f>ИД!CH229</f>
        <v>0</v>
      </c>
      <c r="CE21" s="135">
        <f>ИД!CI229</f>
        <v>0</v>
      </c>
      <c r="CF21" s="135">
        <f>ИД!CJ229</f>
        <v>0</v>
      </c>
    </row>
    <row r="22" spans="1:84" ht="15" customHeight="1">
      <c r="A22" s="48">
        <f>ИД!F232</f>
        <v>0</v>
      </c>
      <c r="B22" s="134" t="str">
        <f>ИД!D130</f>
        <v>Ранняя добыча / ранняя нефть</v>
      </c>
      <c r="C22" s="126" t="str">
        <f>ИД!G130</f>
        <v>тыс.руб.</v>
      </c>
      <c r="D22" s="136">
        <f t="shared" si="2"/>
        <v>0</v>
      </c>
      <c r="E22" s="135">
        <f>ИД!I232</f>
        <v>0</v>
      </c>
      <c r="F22" s="135">
        <f>ИД!J232</f>
        <v>0</v>
      </c>
      <c r="G22" s="135">
        <f>ИД!K232</f>
        <v>0</v>
      </c>
      <c r="H22" s="135">
        <f>ИД!L232</f>
        <v>0</v>
      </c>
      <c r="I22" s="135">
        <f>ИД!M232</f>
        <v>0</v>
      </c>
      <c r="J22" s="135">
        <f>ИД!N232</f>
        <v>0</v>
      </c>
      <c r="K22" s="135">
        <f>ИД!O232</f>
        <v>0</v>
      </c>
      <c r="L22" s="135">
        <f>ИД!P232</f>
        <v>0</v>
      </c>
      <c r="M22" s="135">
        <f>ИД!Q232</f>
        <v>0</v>
      </c>
      <c r="N22" s="135">
        <f>ИД!R232</f>
        <v>0</v>
      </c>
      <c r="O22" s="135">
        <f>ИД!S232</f>
        <v>0</v>
      </c>
      <c r="P22" s="135">
        <f>ИД!T232</f>
        <v>0</v>
      </c>
      <c r="Q22" s="135">
        <f>ИД!U232</f>
        <v>0</v>
      </c>
      <c r="R22" s="135">
        <f>ИД!V232</f>
        <v>0</v>
      </c>
      <c r="S22" s="135">
        <f>ИД!W232</f>
        <v>0</v>
      </c>
      <c r="T22" s="135">
        <f>ИД!X232</f>
        <v>0</v>
      </c>
      <c r="U22" s="135">
        <f>ИД!Y232</f>
        <v>0</v>
      </c>
      <c r="V22" s="135">
        <f>ИД!Z232</f>
        <v>0</v>
      </c>
      <c r="W22" s="135">
        <f>ИД!AA232</f>
        <v>0</v>
      </c>
      <c r="X22" s="135">
        <f>ИД!AB232</f>
        <v>0</v>
      </c>
      <c r="Y22" s="135">
        <f>ИД!AC232</f>
        <v>0</v>
      </c>
      <c r="Z22" s="135">
        <f>ИД!AD232</f>
        <v>0</v>
      </c>
      <c r="AA22" s="135">
        <f>ИД!AE232</f>
        <v>0</v>
      </c>
      <c r="AB22" s="135">
        <f>ИД!AF232</f>
        <v>0</v>
      </c>
      <c r="AC22" s="135">
        <f>ИД!AG232</f>
        <v>0</v>
      </c>
      <c r="AD22" s="135">
        <f>ИД!AH232</f>
        <v>0</v>
      </c>
      <c r="AE22" s="135">
        <f>ИД!AI232</f>
        <v>0</v>
      </c>
      <c r="AF22" s="135">
        <f>ИД!AJ232</f>
        <v>0</v>
      </c>
      <c r="AG22" s="135">
        <f>ИД!AK232</f>
        <v>0</v>
      </c>
      <c r="AH22" s="135">
        <f>ИД!AL232</f>
        <v>0</v>
      </c>
      <c r="AI22" s="135">
        <f>ИД!AM232</f>
        <v>0</v>
      </c>
      <c r="AJ22" s="135">
        <f>ИД!AN232</f>
        <v>0</v>
      </c>
      <c r="AK22" s="135">
        <f>ИД!AO232</f>
        <v>0</v>
      </c>
      <c r="AL22" s="135">
        <f>ИД!AP232</f>
        <v>0</v>
      </c>
      <c r="AM22" s="135">
        <f>ИД!AQ232</f>
        <v>0</v>
      </c>
      <c r="AN22" s="135">
        <f>ИД!AR232</f>
        <v>0</v>
      </c>
      <c r="AO22" s="135">
        <f>ИД!AS232</f>
        <v>0</v>
      </c>
      <c r="AP22" s="135">
        <f>ИД!AT232</f>
        <v>0</v>
      </c>
      <c r="AQ22" s="135">
        <f>ИД!AU232</f>
        <v>0</v>
      </c>
      <c r="AR22" s="135">
        <f>ИД!AV232</f>
        <v>0</v>
      </c>
      <c r="AS22" s="135">
        <f>ИД!AW232</f>
        <v>0</v>
      </c>
      <c r="AT22" s="135">
        <f>ИД!AX232</f>
        <v>0</v>
      </c>
      <c r="AU22" s="135">
        <f>ИД!AY232</f>
        <v>0</v>
      </c>
      <c r="AV22" s="135">
        <f>ИД!AZ232</f>
        <v>0</v>
      </c>
      <c r="AW22" s="135">
        <f>ИД!BA232</f>
        <v>0</v>
      </c>
      <c r="AX22" s="135">
        <f>ИД!BB232</f>
        <v>0</v>
      </c>
      <c r="AY22" s="135">
        <f>ИД!BC232</f>
        <v>0</v>
      </c>
      <c r="AZ22" s="135">
        <f>ИД!BD232</f>
        <v>0</v>
      </c>
      <c r="BA22" s="135">
        <f>ИД!BE232</f>
        <v>0</v>
      </c>
      <c r="BB22" s="135">
        <f>ИД!BF232</f>
        <v>0</v>
      </c>
      <c r="BC22" s="135">
        <f>ИД!BG232</f>
        <v>0</v>
      </c>
      <c r="BD22" s="135">
        <f>ИД!BH232</f>
        <v>0</v>
      </c>
      <c r="BE22" s="135">
        <f>ИД!BI232</f>
        <v>0</v>
      </c>
      <c r="BF22" s="135">
        <f>ИД!BJ232</f>
        <v>0</v>
      </c>
      <c r="BG22" s="135">
        <f>ИД!BK232</f>
        <v>0</v>
      </c>
      <c r="BH22" s="135">
        <f>ИД!BL232</f>
        <v>0</v>
      </c>
      <c r="BI22" s="135">
        <f>ИД!BM232</f>
        <v>0</v>
      </c>
      <c r="BJ22" s="135">
        <f>ИД!BN232</f>
        <v>0</v>
      </c>
      <c r="BK22" s="135">
        <f>ИД!BO232</f>
        <v>0</v>
      </c>
      <c r="BL22" s="135">
        <f>ИД!BP232</f>
        <v>0</v>
      </c>
      <c r="BM22" s="135">
        <f>ИД!BQ232</f>
        <v>0</v>
      </c>
      <c r="BN22" s="135">
        <f>ИД!BR232</f>
        <v>0</v>
      </c>
      <c r="BO22" s="135">
        <f>ИД!BS232</f>
        <v>0</v>
      </c>
      <c r="BP22" s="135">
        <f>ИД!BT232</f>
        <v>0</v>
      </c>
      <c r="BQ22" s="135">
        <f>ИД!BU232</f>
        <v>0</v>
      </c>
      <c r="BR22" s="135">
        <f>ИД!BV232</f>
        <v>0</v>
      </c>
      <c r="BS22" s="135">
        <f>ИД!BW232</f>
        <v>0</v>
      </c>
      <c r="BT22" s="135">
        <f>ИД!BX232</f>
        <v>0</v>
      </c>
      <c r="BU22" s="135">
        <f>ИД!BY232</f>
        <v>0</v>
      </c>
      <c r="BV22" s="135">
        <f>ИД!BZ232</f>
        <v>0</v>
      </c>
      <c r="BW22" s="135">
        <f>ИД!CA232</f>
        <v>0</v>
      </c>
      <c r="BX22" s="135">
        <f>ИД!CB232</f>
        <v>0</v>
      </c>
      <c r="BY22" s="135">
        <f>ИД!CC232</f>
        <v>0</v>
      </c>
      <c r="BZ22" s="135">
        <f>ИД!CD232</f>
        <v>0</v>
      </c>
      <c r="CA22" s="135">
        <f>ИД!CE232</f>
        <v>0</v>
      </c>
      <c r="CB22" s="135">
        <f>ИД!CF232</f>
        <v>0</v>
      </c>
      <c r="CC22" s="135">
        <f>ИД!CG232</f>
        <v>0</v>
      </c>
      <c r="CD22" s="135">
        <f>ИД!CH232</f>
        <v>0</v>
      </c>
      <c r="CE22" s="135">
        <f>ИД!CI232</f>
        <v>0</v>
      </c>
      <c r="CF22" s="135">
        <f>ИД!CJ232</f>
        <v>0</v>
      </c>
    </row>
    <row r="23" spans="1:84" ht="28.5" customHeight="1">
      <c r="A23" s="48">
        <f>ИД!F235</f>
        <v>0</v>
      </c>
      <c r="B23" s="134" t="str">
        <f>ИД!D131</f>
        <v>Повышение доходов от оказания услуг либо продажи продукции (за исключением нефти, газа и нефтепродуктов)</v>
      </c>
      <c r="C23" s="126" t="str">
        <f>ИД!G131</f>
        <v>тыс.руб.</v>
      </c>
      <c r="D23" s="136">
        <f t="shared" si="2"/>
        <v>0</v>
      </c>
      <c r="E23" s="135">
        <f>ИД!I235</f>
        <v>0</v>
      </c>
      <c r="F23" s="135">
        <f>ИД!J235</f>
        <v>0</v>
      </c>
      <c r="G23" s="135">
        <f>ИД!K235</f>
        <v>0</v>
      </c>
      <c r="H23" s="135">
        <f>ИД!L235</f>
        <v>0</v>
      </c>
      <c r="I23" s="135">
        <f>ИД!M235</f>
        <v>0</v>
      </c>
      <c r="J23" s="135">
        <f>ИД!N235</f>
        <v>0</v>
      </c>
      <c r="K23" s="135">
        <f>ИД!O235</f>
        <v>0</v>
      </c>
      <c r="L23" s="135">
        <f>ИД!P235</f>
        <v>0</v>
      </c>
      <c r="M23" s="135">
        <f>ИД!Q235</f>
        <v>0</v>
      </c>
      <c r="N23" s="135">
        <f>ИД!R235</f>
        <v>0</v>
      </c>
      <c r="O23" s="135">
        <f>ИД!S235</f>
        <v>0</v>
      </c>
      <c r="P23" s="135">
        <f>ИД!T235</f>
        <v>0</v>
      </c>
      <c r="Q23" s="135">
        <f>ИД!U235</f>
        <v>0</v>
      </c>
      <c r="R23" s="135">
        <f>ИД!V235</f>
        <v>0</v>
      </c>
      <c r="S23" s="135">
        <f>ИД!W235</f>
        <v>0</v>
      </c>
      <c r="T23" s="135">
        <f>ИД!X235</f>
        <v>0</v>
      </c>
      <c r="U23" s="135">
        <f>ИД!Y235</f>
        <v>0</v>
      </c>
      <c r="V23" s="135">
        <f>ИД!Z235</f>
        <v>0</v>
      </c>
      <c r="W23" s="135">
        <f>ИД!AA235</f>
        <v>0</v>
      </c>
      <c r="X23" s="135">
        <f>ИД!AB235</f>
        <v>0</v>
      </c>
      <c r="Y23" s="135">
        <f>ИД!AC235</f>
        <v>0</v>
      </c>
      <c r="Z23" s="135">
        <f>ИД!AD235</f>
        <v>0</v>
      </c>
      <c r="AA23" s="135">
        <f>ИД!AE235</f>
        <v>0</v>
      </c>
      <c r="AB23" s="135">
        <f>ИД!AF235</f>
        <v>0</v>
      </c>
      <c r="AC23" s="135">
        <f>ИД!AG235</f>
        <v>0</v>
      </c>
      <c r="AD23" s="135">
        <f>ИД!AH235</f>
        <v>0</v>
      </c>
      <c r="AE23" s="135">
        <f>ИД!AI235</f>
        <v>0</v>
      </c>
      <c r="AF23" s="135">
        <f>ИД!AJ235</f>
        <v>0</v>
      </c>
      <c r="AG23" s="135">
        <f>ИД!AK235</f>
        <v>0</v>
      </c>
      <c r="AH23" s="135">
        <f>ИД!AL235</f>
        <v>0</v>
      </c>
      <c r="AI23" s="135">
        <f>ИД!AM235</f>
        <v>0</v>
      </c>
      <c r="AJ23" s="135">
        <f>ИД!AN235</f>
        <v>0</v>
      </c>
      <c r="AK23" s="135">
        <f>ИД!AO235</f>
        <v>0</v>
      </c>
      <c r="AL23" s="135">
        <f>ИД!AP235</f>
        <v>0</v>
      </c>
      <c r="AM23" s="135">
        <f>ИД!AQ235</f>
        <v>0</v>
      </c>
      <c r="AN23" s="135">
        <f>ИД!AR235</f>
        <v>0</v>
      </c>
      <c r="AO23" s="135">
        <f>ИД!AS235</f>
        <v>0</v>
      </c>
      <c r="AP23" s="135">
        <f>ИД!AT235</f>
        <v>0</v>
      </c>
      <c r="AQ23" s="135">
        <f>ИД!AU235</f>
        <v>0</v>
      </c>
      <c r="AR23" s="135">
        <f>ИД!AV235</f>
        <v>0</v>
      </c>
      <c r="AS23" s="135">
        <f>ИД!AW235</f>
        <v>0</v>
      </c>
      <c r="AT23" s="135">
        <f>ИД!AX235</f>
        <v>0</v>
      </c>
      <c r="AU23" s="135">
        <f>ИД!AY235</f>
        <v>0</v>
      </c>
      <c r="AV23" s="135">
        <f>ИД!AZ235</f>
        <v>0</v>
      </c>
      <c r="AW23" s="135">
        <f>ИД!BA235</f>
        <v>0</v>
      </c>
      <c r="AX23" s="135">
        <f>ИД!BB235</f>
        <v>0</v>
      </c>
      <c r="AY23" s="135">
        <f>ИД!BC235</f>
        <v>0</v>
      </c>
      <c r="AZ23" s="135">
        <f>ИД!BD235</f>
        <v>0</v>
      </c>
      <c r="BA23" s="135">
        <f>ИД!BE235</f>
        <v>0</v>
      </c>
      <c r="BB23" s="135">
        <f>ИД!BF235</f>
        <v>0</v>
      </c>
      <c r="BC23" s="135">
        <f>ИД!BG235</f>
        <v>0</v>
      </c>
      <c r="BD23" s="135">
        <f>ИД!BH235</f>
        <v>0</v>
      </c>
      <c r="BE23" s="135">
        <f>ИД!BI235</f>
        <v>0</v>
      </c>
      <c r="BF23" s="135">
        <f>ИД!BJ235</f>
        <v>0</v>
      </c>
      <c r="BG23" s="135">
        <f>ИД!BK235</f>
        <v>0</v>
      </c>
      <c r="BH23" s="135">
        <f>ИД!BL235</f>
        <v>0</v>
      </c>
      <c r="BI23" s="135">
        <f>ИД!BM235</f>
        <v>0</v>
      </c>
      <c r="BJ23" s="135">
        <f>ИД!BN235</f>
        <v>0</v>
      </c>
      <c r="BK23" s="135">
        <f>ИД!BO235</f>
        <v>0</v>
      </c>
      <c r="BL23" s="135">
        <f>ИД!BP235</f>
        <v>0</v>
      </c>
      <c r="BM23" s="135">
        <f>ИД!BQ235</f>
        <v>0</v>
      </c>
      <c r="BN23" s="135">
        <f>ИД!BR235</f>
        <v>0</v>
      </c>
      <c r="BO23" s="135">
        <f>ИД!BS235</f>
        <v>0</v>
      </c>
      <c r="BP23" s="135">
        <f>ИД!BT235</f>
        <v>0</v>
      </c>
      <c r="BQ23" s="135">
        <f>ИД!BU235</f>
        <v>0</v>
      </c>
      <c r="BR23" s="135">
        <f>ИД!BV235</f>
        <v>0</v>
      </c>
      <c r="BS23" s="135">
        <f>ИД!BW235</f>
        <v>0</v>
      </c>
      <c r="BT23" s="135">
        <f>ИД!BX235</f>
        <v>0</v>
      </c>
      <c r="BU23" s="135">
        <f>ИД!BY235</f>
        <v>0</v>
      </c>
      <c r="BV23" s="135">
        <f>ИД!BZ235</f>
        <v>0</v>
      </c>
      <c r="BW23" s="135">
        <f>ИД!CA235</f>
        <v>0</v>
      </c>
      <c r="BX23" s="135">
        <f>ИД!CB235</f>
        <v>0</v>
      </c>
      <c r="BY23" s="135">
        <f>ИД!CC235</f>
        <v>0</v>
      </c>
      <c r="BZ23" s="135">
        <f>ИД!CD235</f>
        <v>0</v>
      </c>
      <c r="CA23" s="135">
        <f>ИД!CE235</f>
        <v>0</v>
      </c>
      <c r="CB23" s="135">
        <f>ИД!CF235</f>
        <v>0</v>
      </c>
      <c r="CC23" s="135">
        <f>ИД!CG235</f>
        <v>0</v>
      </c>
      <c r="CD23" s="135">
        <f>ИД!CH235</f>
        <v>0</v>
      </c>
      <c r="CE23" s="135">
        <f>ИД!CI235</f>
        <v>0</v>
      </c>
      <c r="CF23" s="135">
        <f>ИД!CJ235</f>
        <v>0</v>
      </c>
    </row>
    <row r="24" spans="1:84">
      <c r="A24" s="48">
        <f>ИД!F238</f>
        <v>0</v>
      </c>
      <c r="B24" s="134" t="str">
        <f>ИД!D132</f>
        <v>Митигация рисков</v>
      </c>
      <c r="C24" s="126" t="str">
        <f>ИД!G132</f>
        <v>тыс.руб.</v>
      </c>
      <c r="D24" s="136">
        <f t="shared" si="2"/>
        <v>0</v>
      </c>
      <c r="E24" s="135">
        <f>ИД!I238</f>
        <v>0</v>
      </c>
      <c r="F24" s="135">
        <f>ИД!J238</f>
        <v>0</v>
      </c>
      <c r="G24" s="135">
        <f>ИД!K238</f>
        <v>0</v>
      </c>
      <c r="H24" s="135">
        <f>ИД!L238</f>
        <v>0</v>
      </c>
      <c r="I24" s="135">
        <f>ИД!M238</f>
        <v>0</v>
      </c>
      <c r="J24" s="135">
        <f>ИД!N238</f>
        <v>0</v>
      </c>
      <c r="K24" s="135">
        <f>ИД!O238</f>
        <v>0</v>
      </c>
      <c r="L24" s="135">
        <f>ИД!P238</f>
        <v>0</v>
      </c>
      <c r="M24" s="135">
        <f>ИД!Q238</f>
        <v>0</v>
      </c>
      <c r="N24" s="135">
        <f>ИД!R238</f>
        <v>0</v>
      </c>
      <c r="O24" s="135">
        <f>ИД!S238</f>
        <v>0</v>
      </c>
      <c r="P24" s="135">
        <f>ИД!T238</f>
        <v>0</v>
      </c>
      <c r="Q24" s="135">
        <f>ИД!U238</f>
        <v>0</v>
      </c>
      <c r="R24" s="135">
        <f>ИД!V238</f>
        <v>0</v>
      </c>
      <c r="S24" s="135">
        <f>ИД!W238</f>
        <v>0</v>
      </c>
      <c r="T24" s="135">
        <f>ИД!X238</f>
        <v>0</v>
      </c>
      <c r="U24" s="135">
        <f>ИД!Y238</f>
        <v>0</v>
      </c>
      <c r="V24" s="135">
        <f>ИД!Z238</f>
        <v>0</v>
      </c>
      <c r="W24" s="135">
        <f>ИД!AA238</f>
        <v>0</v>
      </c>
      <c r="X24" s="135">
        <f>ИД!AB238</f>
        <v>0</v>
      </c>
      <c r="Y24" s="135">
        <f>ИД!AC238</f>
        <v>0</v>
      </c>
      <c r="Z24" s="135">
        <f>ИД!AD238</f>
        <v>0</v>
      </c>
      <c r="AA24" s="135">
        <f>ИД!AE238</f>
        <v>0</v>
      </c>
      <c r="AB24" s="135">
        <f>ИД!AF238</f>
        <v>0</v>
      </c>
      <c r="AC24" s="135">
        <f>ИД!AG238</f>
        <v>0</v>
      </c>
      <c r="AD24" s="135">
        <f>ИД!AH238</f>
        <v>0</v>
      </c>
      <c r="AE24" s="135">
        <f>ИД!AI238</f>
        <v>0</v>
      </c>
      <c r="AF24" s="135">
        <f>ИД!AJ238</f>
        <v>0</v>
      </c>
      <c r="AG24" s="135">
        <f>ИД!AK238</f>
        <v>0</v>
      </c>
      <c r="AH24" s="135">
        <f>ИД!AL238</f>
        <v>0</v>
      </c>
      <c r="AI24" s="135">
        <f>ИД!AM238</f>
        <v>0</v>
      </c>
      <c r="AJ24" s="135">
        <f>ИД!AN238</f>
        <v>0</v>
      </c>
      <c r="AK24" s="135">
        <f>ИД!AO238</f>
        <v>0</v>
      </c>
      <c r="AL24" s="135">
        <f>ИД!AP238</f>
        <v>0</v>
      </c>
      <c r="AM24" s="135">
        <f>ИД!AQ238</f>
        <v>0</v>
      </c>
      <c r="AN24" s="135">
        <f>ИД!AR238</f>
        <v>0</v>
      </c>
      <c r="AO24" s="135">
        <f>ИД!AS238</f>
        <v>0</v>
      </c>
      <c r="AP24" s="135">
        <f>ИД!AT238</f>
        <v>0</v>
      </c>
      <c r="AQ24" s="135">
        <f>ИД!AU238</f>
        <v>0</v>
      </c>
      <c r="AR24" s="135">
        <f>ИД!AV238</f>
        <v>0</v>
      </c>
      <c r="AS24" s="135">
        <f>ИД!AW238</f>
        <v>0</v>
      </c>
      <c r="AT24" s="135">
        <f>ИД!AX238</f>
        <v>0</v>
      </c>
      <c r="AU24" s="135">
        <f>ИД!AY238</f>
        <v>0</v>
      </c>
      <c r="AV24" s="135">
        <f>ИД!AZ238</f>
        <v>0</v>
      </c>
      <c r="AW24" s="135">
        <f>ИД!BA238</f>
        <v>0</v>
      </c>
      <c r="AX24" s="135">
        <f>ИД!BB238</f>
        <v>0</v>
      </c>
      <c r="AY24" s="135">
        <f>ИД!BC238</f>
        <v>0</v>
      </c>
      <c r="AZ24" s="135">
        <f>ИД!BD238</f>
        <v>0</v>
      </c>
      <c r="BA24" s="135">
        <f>ИД!BE238</f>
        <v>0</v>
      </c>
      <c r="BB24" s="135">
        <f>ИД!BF238</f>
        <v>0</v>
      </c>
      <c r="BC24" s="135">
        <f>ИД!BG238</f>
        <v>0</v>
      </c>
      <c r="BD24" s="135">
        <f>ИД!BH238</f>
        <v>0</v>
      </c>
      <c r="BE24" s="135">
        <f>ИД!BI238</f>
        <v>0</v>
      </c>
      <c r="BF24" s="135">
        <f>ИД!BJ238</f>
        <v>0</v>
      </c>
      <c r="BG24" s="135">
        <f>ИД!BK238</f>
        <v>0</v>
      </c>
      <c r="BH24" s="135">
        <f>ИД!BL238</f>
        <v>0</v>
      </c>
      <c r="BI24" s="135">
        <f>ИД!BM238</f>
        <v>0</v>
      </c>
      <c r="BJ24" s="135">
        <f>ИД!BN238</f>
        <v>0</v>
      </c>
      <c r="BK24" s="135">
        <f>ИД!BO238</f>
        <v>0</v>
      </c>
      <c r="BL24" s="135">
        <f>ИД!BP238</f>
        <v>0</v>
      </c>
      <c r="BM24" s="135">
        <f>ИД!BQ238</f>
        <v>0</v>
      </c>
      <c r="BN24" s="135">
        <f>ИД!BR238</f>
        <v>0</v>
      </c>
      <c r="BO24" s="135">
        <f>ИД!BS238</f>
        <v>0</v>
      </c>
      <c r="BP24" s="135">
        <f>ИД!BT238</f>
        <v>0</v>
      </c>
      <c r="BQ24" s="135">
        <f>ИД!BU238</f>
        <v>0</v>
      </c>
      <c r="BR24" s="135">
        <f>ИД!BV238</f>
        <v>0</v>
      </c>
      <c r="BS24" s="135">
        <f>ИД!BW238</f>
        <v>0</v>
      </c>
      <c r="BT24" s="135">
        <f>ИД!BX238</f>
        <v>0</v>
      </c>
      <c r="BU24" s="135">
        <f>ИД!BY238</f>
        <v>0</v>
      </c>
      <c r="BV24" s="135">
        <f>ИД!BZ238</f>
        <v>0</v>
      </c>
      <c r="BW24" s="135">
        <f>ИД!CA238</f>
        <v>0</v>
      </c>
      <c r="BX24" s="135">
        <f>ИД!CB238</f>
        <v>0</v>
      </c>
      <c r="BY24" s="135">
        <f>ИД!CC238</f>
        <v>0</v>
      </c>
      <c r="BZ24" s="135">
        <f>ИД!CD238</f>
        <v>0</v>
      </c>
      <c r="CA24" s="135">
        <f>ИД!CE238</f>
        <v>0</v>
      </c>
      <c r="CB24" s="135">
        <f>ИД!CF238</f>
        <v>0</v>
      </c>
      <c r="CC24" s="135">
        <f>ИД!CG238</f>
        <v>0</v>
      </c>
      <c r="CD24" s="135">
        <f>ИД!CH238</f>
        <v>0</v>
      </c>
      <c r="CE24" s="135">
        <f>ИД!CI238</f>
        <v>0</v>
      </c>
      <c r="CF24" s="135">
        <f>ИД!CJ238</f>
        <v>0</v>
      </c>
    </row>
    <row r="25" spans="1:84">
      <c r="A25" s="48">
        <f>ИД!F241</f>
        <v>0</v>
      </c>
      <c r="B25" s="134" t="str">
        <f>ИД!D133</f>
        <v>Прочее</v>
      </c>
      <c r="C25" s="126" t="str">
        <f>ИД!G133</f>
        <v>тыс.руб.</v>
      </c>
      <c r="D25" s="136">
        <f t="shared" si="2"/>
        <v>0</v>
      </c>
      <c r="E25" s="135">
        <f>ИД!I241</f>
        <v>0</v>
      </c>
      <c r="F25" s="135">
        <f>ИД!J241</f>
        <v>0</v>
      </c>
      <c r="G25" s="135">
        <f>ИД!K241</f>
        <v>0</v>
      </c>
      <c r="H25" s="135">
        <f>ИД!L241</f>
        <v>0</v>
      </c>
      <c r="I25" s="135">
        <f>ИД!M241</f>
        <v>0</v>
      </c>
      <c r="J25" s="135">
        <f>ИД!N241</f>
        <v>0</v>
      </c>
      <c r="K25" s="135">
        <f>ИД!O241</f>
        <v>0</v>
      </c>
      <c r="L25" s="135">
        <f>ИД!P241</f>
        <v>0</v>
      </c>
      <c r="M25" s="135">
        <f>ИД!Q241</f>
        <v>0</v>
      </c>
      <c r="N25" s="135">
        <f>ИД!R241</f>
        <v>0</v>
      </c>
      <c r="O25" s="135">
        <f>ИД!S241</f>
        <v>0</v>
      </c>
      <c r="P25" s="135">
        <f>ИД!T241</f>
        <v>0</v>
      </c>
      <c r="Q25" s="135">
        <f>ИД!U241</f>
        <v>0</v>
      </c>
      <c r="R25" s="135">
        <f>ИД!V241</f>
        <v>0</v>
      </c>
      <c r="S25" s="135">
        <f>ИД!W241</f>
        <v>0</v>
      </c>
      <c r="T25" s="135">
        <f>ИД!X241</f>
        <v>0</v>
      </c>
      <c r="U25" s="135">
        <f>ИД!Y241</f>
        <v>0</v>
      </c>
      <c r="V25" s="135">
        <f>ИД!Z241</f>
        <v>0</v>
      </c>
      <c r="W25" s="135">
        <f>ИД!AA241</f>
        <v>0</v>
      </c>
      <c r="X25" s="135">
        <f>ИД!AB241</f>
        <v>0</v>
      </c>
      <c r="Y25" s="135">
        <f>ИД!AC241</f>
        <v>0</v>
      </c>
      <c r="Z25" s="135">
        <f>ИД!AD241</f>
        <v>0</v>
      </c>
      <c r="AA25" s="135">
        <f>ИД!AE241</f>
        <v>0</v>
      </c>
      <c r="AB25" s="135">
        <f>ИД!AF241</f>
        <v>0</v>
      </c>
      <c r="AC25" s="135">
        <f>ИД!AG241</f>
        <v>0</v>
      </c>
      <c r="AD25" s="135">
        <f>ИД!AH241</f>
        <v>0</v>
      </c>
      <c r="AE25" s="135">
        <f>ИД!AI241</f>
        <v>0</v>
      </c>
      <c r="AF25" s="135">
        <f>ИД!AJ241</f>
        <v>0</v>
      </c>
      <c r="AG25" s="135">
        <f>ИД!AK241</f>
        <v>0</v>
      </c>
      <c r="AH25" s="135">
        <f>ИД!AL241</f>
        <v>0</v>
      </c>
      <c r="AI25" s="135">
        <f>ИД!AM241</f>
        <v>0</v>
      </c>
      <c r="AJ25" s="135">
        <f>ИД!AN241</f>
        <v>0</v>
      </c>
      <c r="AK25" s="135">
        <f>ИД!AO241</f>
        <v>0</v>
      </c>
      <c r="AL25" s="135">
        <f>ИД!AP241</f>
        <v>0</v>
      </c>
      <c r="AM25" s="135">
        <f>ИД!AQ241</f>
        <v>0</v>
      </c>
      <c r="AN25" s="135">
        <f>ИД!AR241</f>
        <v>0</v>
      </c>
      <c r="AO25" s="135">
        <f>ИД!AS241</f>
        <v>0</v>
      </c>
      <c r="AP25" s="135">
        <f>ИД!AT241</f>
        <v>0</v>
      </c>
      <c r="AQ25" s="135">
        <f>ИД!AU241</f>
        <v>0</v>
      </c>
      <c r="AR25" s="135">
        <f>ИД!AV241</f>
        <v>0</v>
      </c>
      <c r="AS25" s="135">
        <f>ИД!AW241</f>
        <v>0</v>
      </c>
      <c r="AT25" s="135">
        <f>ИД!AX241</f>
        <v>0</v>
      </c>
      <c r="AU25" s="135">
        <f>ИД!AY241</f>
        <v>0</v>
      </c>
      <c r="AV25" s="135">
        <f>ИД!AZ241</f>
        <v>0</v>
      </c>
      <c r="AW25" s="135">
        <f>ИД!BA241</f>
        <v>0</v>
      </c>
      <c r="AX25" s="135">
        <f>ИД!BB241</f>
        <v>0</v>
      </c>
      <c r="AY25" s="135">
        <f>ИД!BC241</f>
        <v>0</v>
      </c>
      <c r="AZ25" s="135">
        <f>ИД!BD241</f>
        <v>0</v>
      </c>
      <c r="BA25" s="135">
        <f>ИД!BE241</f>
        <v>0</v>
      </c>
      <c r="BB25" s="135">
        <f>ИД!BF241</f>
        <v>0</v>
      </c>
      <c r="BC25" s="135">
        <f>ИД!BG241</f>
        <v>0</v>
      </c>
      <c r="BD25" s="135">
        <f>ИД!BH241</f>
        <v>0</v>
      </c>
      <c r="BE25" s="135">
        <f>ИД!BI241</f>
        <v>0</v>
      </c>
      <c r="BF25" s="135">
        <f>ИД!BJ241</f>
        <v>0</v>
      </c>
      <c r="BG25" s="135">
        <f>ИД!BK241</f>
        <v>0</v>
      </c>
      <c r="BH25" s="135">
        <f>ИД!BL241</f>
        <v>0</v>
      </c>
      <c r="BI25" s="135">
        <f>ИД!BM241</f>
        <v>0</v>
      </c>
      <c r="BJ25" s="135">
        <f>ИД!BN241</f>
        <v>0</v>
      </c>
      <c r="BK25" s="135">
        <f>ИД!BO241</f>
        <v>0</v>
      </c>
      <c r="BL25" s="135">
        <f>ИД!BP241</f>
        <v>0</v>
      </c>
      <c r="BM25" s="135">
        <f>ИД!BQ241</f>
        <v>0</v>
      </c>
      <c r="BN25" s="135">
        <f>ИД!BR241</f>
        <v>0</v>
      </c>
      <c r="BO25" s="135">
        <f>ИД!BS241</f>
        <v>0</v>
      </c>
      <c r="BP25" s="135">
        <f>ИД!BT241</f>
        <v>0</v>
      </c>
      <c r="BQ25" s="135">
        <f>ИД!BU241</f>
        <v>0</v>
      </c>
      <c r="BR25" s="135">
        <f>ИД!BV241</f>
        <v>0</v>
      </c>
      <c r="BS25" s="135">
        <f>ИД!BW241</f>
        <v>0</v>
      </c>
      <c r="BT25" s="135">
        <f>ИД!BX241</f>
        <v>0</v>
      </c>
      <c r="BU25" s="135">
        <f>ИД!BY241</f>
        <v>0</v>
      </c>
      <c r="BV25" s="135">
        <f>ИД!BZ241</f>
        <v>0</v>
      </c>
      <c r="BW25" s="135">
        <f>ИД!CA241</f>
        <v>0</v>
      </c>
      <c r="BX25" s="135">
        <f>ИД!CB241</f>
        <v>0</v>
      </c>
      <c r="BY25" s="135">
        <f>ИД!CC241</f>
        <v>0</v>
      </c>
      <c r="BZ25" s="135">
        <f>ИД!CD241</f>
        <v>0</v>
      </c>
      <c r="CA25" s="135">
        <f>ИД!CE241</f>
        <v>0</v>
      </c>
      <c r="CB25" s="135">
        <f>ИД!CF241</f>
        <v>0</v>
      </c>
      <c r="CC25" s="135">
        <f>ИД!CG241</f>
        <v>0</v>
      </c>
      <c r="CD25" s="135">
        <f>ИД!CH241</f>
        <v>0</v>
      </c>
      <c r="CE25" s="135">
        <f>ИД!CI241</f>
        <v>0</v>
      </c>
      <c r="CF25" s="135">
        <f>ИД!CJ241</f>
        <v>0</v>
      </c>
    </row>
    <row r="26" spans="1:84" s="49" customFormat="1">
      <c r="B26" s="137" t="s">
        <v>677</v>
      </c>
      <c r="C26" s="138" t="str">
        <f>ИД!G134</f>
        <v>тыс.руб.</v>
      </c>
      <c r="D26" s="136">
        <f>SUM(D18:D25)</f>
        <v>1055272.841307702</v>
      </c>
      <c r="E26" s="139">
        <f t="shared" ref="E26:BP26" si="3">SUM(E18:E25)</f>
        <v>0</v>
      </c>
      <c r="F26" s="139">
        <f t="shared" si="3"/>
        <v>0</v>
      </c>
      <c r="G26" s="139">
        <f>SUM(G18:G25)</f>
        <v>0</v>
      </c>
      <c r="H26" s="139">
        <f t="shared" si="3"/>
        <v>82952.646170528591</v>
      </c>
      <c r="I26" s="139">
        <f t="shared" si="3"/>
        <v>82952.646170528591</v>
      </c>
      <c r="J26" s="139">
        <f t="shared" si="3"/>
        <v>82952.646170528591</v>
      </c>
      <c r="K26" s="139">
        <f t="shared" si="3"/>
        <v>82952.646170528591</v>
      </c>
      <c r="L26" s="139">
        <f t="shared" si="3"/>
        <v>180865.56415639693</v>
      </c>
      <c r="M26" s="139">
        <f t="shared" si="3"/>
        <v>180865.56415639693</v>
      </c>
      <c r="N26" s="139">
        <f t="shared" si="3"/>
        <v>180865.56415639693</v>
      </c>
      <c r="O26" s="139">
        <f t="shared" si="3"/>
        <v>180865.56415639693</v>
      </c>
      <c r="P26" s="139">
        <f t="shared" si="3"/>
        <v>0</v>
      </c>
      <c r="Q26" s="139">
        <f t="shared" si="3"/>
        <v>0</v>
      </c>
      <c r="R26" s="139">
        <f t="shared" si="3"/>
        <v>0</v>
      </c>
      <c r="S26" s="139">
        <f t="shared" si="3"/>
        <v>0</v>
      </c>
      <c r="T26" s="139">
        <f t="shared" si="3"/>
        <v>0</v>
      </c>
      <c r="U26" s="139">
        <f t="shared" si="3"/>
        <v>0</v>
      </c>
      <c r="V26" s="139">
        <f t="shared" si="3"/>
        <v>0</v>
      </c>
      <c r="W26" s="139">
        <f t="shared" si="3"/>
        <v>0</v>
      </c>
      <c r="X26" s="139">
        <f t="shared" si="3"/>
        <v>0</v>
      </c>
      <c r="Y26" s="139">
        <f t="shared" si="3"/>
        <v>0</v>
      </c>
      <c r="Z26" s="139">
        <f t="shared" si="3"/>
        <v>0</v>
      </c>
      <c r="AA26" s="139">
        <f t="shared" si="3"/>
        <v>0</v>
      </c>
      <c r="AB26" s="139">
        <f t="shared" si="3"/>
        <v>0</v>
      </c>
      <c r="AC26" s="139">
        <f t="shared" si="3"/>
        <v>0</v>
      </c>
      <c r="AD26" s="139">
        <f t="shared" si="3"/>
        <v>0</v>
      </c>
      <c r="AE26" s="139">
        <f t="shared" si="3"/>
        <v>0</v>
      </c>
      <c r="AF26" s="139">
        <f t="shared" si="3"/>
        <v>0</v>
      </c>
      <c r="AG26" s="139">
        <f t="shared" si="3"/>
        <v>0</v>
      </c>
      <c r="AH26" s="139">
        <f t="shared" si="3"/>
        <v>0</v>
      </c>
      <c r="AI26" s="139">
        <f t="shared" si="3"/>
        <v>0</v>
      </c>
      <c r="AJ26" s="139">
        <f t="shared" si="3"/>
        <v>0</v>
      </c>
      <c r="AK26" s="139">
        <f t="shared" si="3"/>
        <v>0</v>
      </c>
      <c r="AL26" s="139">
        <f t="shared" si="3"/>
        <v>0</v>
      </c>
      <c r="AM26" s="139">
        <f t="shared" si="3"/>
        <v>0</v>
      </c>
      <c r="AN26" s="139">
        <f t="shared" si="3"/>
        <v>0</v>
      </c>
      <c r="AO26" s="139">
        <f t="shared" si="3"/>
        <v>0</v>
      </c>
      <c r="AP26" s="139">
        <f t="shared" si="3"/>
        <v>0</v>
      </c>
      <c r="AQ26" s="139">
        <f t="shared" si="3"/>
        <v>0</v>
      </c>
      <c r="AR26" s="139">
        <f t="shared" si="3"/>
        <v>0</v>
      </c>
      <c r="AS26" s="139">
        <f t="shared" si="3"/>
        <v>0</v>
      </c>
      <c r="AT26" s="139">
        <f t="shared" si="3"/>
        <v>0</v>
      </c>
      <c r="AU26" s="139">
        <f t="shared" si="3"/>
        <v>0</v>
      </c>
      <c r="AV26" s="139">
        <f t="shared" si="3"/>
        <v>0</v>
      </c>
      <c r="AW26" s="139">
        <f t="shared" si="3"/>
        <v>0</v>
      </c>
      <c r="AX26" s="139">
        <f t="shared" si="3"/>
        <v>0</v>
      </c>
      <c r="AY26" s="139">
        <f t="shared" si="3"/>
        <v>0</v>
      </c>
      <c r="AZ26" s="139">
        <f t="shared" si="3"/>
        <v>0</v>
      </c>
      <c r="BA26" s="139">
        <f t="shared" si="3"/>
        <v>0</v>
      </c>
      <c r="BB26" s="139">
        <f t="shared" si="3"/>
        <v>0</v>
      </c>
      <c r="BC26" s="139">
        <f t="shared" si="3"/>
        <v>0</v>
      </c>
      <c r="BD26" s="139">
        <f t="shared" si="3"/>
        <v>0</v>
      </c>
      <c r="BE26" s="139">
        <f t="shared" si="3"/>
        <v>0</v>
      </c>
      <c r="BF26" s="139">
        <f t="shared" si="3"/>
        <v>0</v>
      </c>
      <c r="BG26" s="139">
        <f t="shared" si="3"/>
        <v>0</v>
      </c>
      <c r="BH26" s="139">
        <f t="shared" si="3"/>
        <v>0</v>
      </c>
      <c r="BI26" s="139">
        <f t="shared" si="3"/>
        <v>0</v>
      </c>
      <c r="BJ26" s="139">
        <f t="shared" si="3"/>
        <v>0</v>
      </c>
      <c r="BK26" s="139">
        <f t="shared" si="3"/>
        <v>0</v>
      </c>
      <c r="BL26" s="139">
        <f t="shared" si="3"/>
        <v>0</v>
      </c>
      <c r="BM26" s="139">
        <f t="shared" si="3"/>
        <v>0</v>
      </c>
      <c r="BN26" s="139">
        <f t="shared" si="3"/>
        <v>0</v>
      </c>
      <c r="BO26" s="139">
        <f t="shared" si="3"/>
        <v>0</v>
      </c>
      <c r="BP26" s="139">
        <f t="shared" si="3"/>
        <v>0</v>
      </c>
      <c r="BQ26" s="139">
        <f t="shared" ref="BQ26:CF26" si="4">SUM(BQ18:BQ25)</f>
        <v>0</v>
      </c>
      <c r="BR26" s="139">
        <f t="shared" si="4"/>
        <v>0</v>
      </c>
      <c r="BS26" s="139">
        <f t="shared" si="4"/>
        <v>0</v>
      </c>
      <c r="BT26" s="139">
        <f t="shared" si="4"/>
        <v>0</v>
      </c>
      <c r="BU26" s="139">
        <f t="shared" si="4"/>
        <v>0</v>
      </c>
      <c r="BV26" s="139">
        <f t="shared" si="4"/>
        <v>0</v>
      </c>
      <c r="BW26" s="139">
        <f t="shared" si="4"/>
        <v>0</v>
      </c>
      <c r="BX26" s="139">
        <f t="shared" si="4"/>
        <v>0</v>
      </c>
      <c r="BY26" s="139">
        <f t="shared" si="4"/>
        <v>0</v>
      </c>
      <c r="BZ26" s="139">
        <f t="shared" si="4"/>
        <v>0</v>
      </c>
      <c r="CA26" s="139">
        <f t="shared" si="4"/>
        <v>0</v>
      </c>
      <c r="CB26" s="139">
        <f t="shared" si="4"/>
        <v>0</v>
      </c>
      <c r="CC26" s="139">
        <f t="shared" si="4"/>
        <v>0</v>
      </c>
      <c r="CD26" s="139">
        <f t="shared" si="4"/>
        <v>0</v>
      </c>
      <c r="CE26" s="139">
        <f t="shared" si="4"/>
        <v>0</v>
      </c>
      <c r="CF26" s="139">
        <f t="shared" si="4"/>
        <v>0</v>
      </c>
    </row>
    <row r="27" spans="1:84" s="48" customFormat="1">
      <c r="B27" s="140" t="s">
        <v>678</v>
      </c>
      <c r="C27" s="141" t="str">
        <f>C26</f>
        <v>тыс.руб.</v>
      </c>
      <c r="D27" s="136">
        <f t="shared" si="2"/>
        <v>0</v>
      </c>
      <c r="E27" s="142">
        <f t="array" ref="E27">SUMPRODUCT(--($A$18:$A$25="прямой")*(E$18:E$25))</f>
        <v>0</v>
      </c>
      <c r="F27" s="142">
        <f t="array" ref="F27">SUMPRODUCT(--($A$18:$A$25="прямой")*(F$18:F$25))</f>
        <v>0</v>
      </c>
      <c r="G27" s="142">
        <f t="array" ref="G27">SUMPRODUCT(--($A$18:$A$25="прямой")*(G$18:G$25))</f>
        <v>0</v>
      </c>
      <c r="H27" s="142">
        <f t="array" ref="H27">SUMPRODUCT(--($A$18:$A$25="прямой")*(H$18:H$25))</f>
        <v>0</v>
      </c>
      <c r="I27" s="142">
        <f t="array" ref="I27">SUMPRODUCT(--($A$18:$A$25="прямой")*(I$18:I$25))</f>
        <v>0</v>
      </c>
      <c r="J27" s="142">
        <f t="array" ref="J27">SUMPRODUCT(--($A$18:$A$25="прямой")*(J$18:J$25))</f>
        <v>0</v>
      </c>
      <c r="K27" s="142">
        <f t="array" ref="K27">SUMPRODUCT(--($A$18:$A$25="прямой")*(K$18:K$25))</f>
        <v>0</v>
      </c>
      <c r="L27" s="142">
        <f t="array" ref="L27">SUMPRODUCT(--($A$18:$A$25="прямой")*(L$18:L$25))</f>
        <v>0</v>
      </c>
      <c r="M27" s="142">
        <f t="array" ref="M27">SUMPRODUCT(--($A$18:$A$25="прямой")*(M$18:M$25))</f>
        <v>0</v>
      </c>
      <c r="N27" s="142">
        <f t="array" ref="N27">SUMPRODUCT(--($A$18:$A$25="прямой")*(N$18:N$25))</f>
        <v>0</v>
      </c>
      <c r="O27" s="142">
        <f t="array" ref="O27">SUMPRODUCT(--($A$18:$A$25="прямой")*(O$18:O$25))</f>
        <v>0</v>
      </c>
      <c r="P27" s="142">
        <f t="array" ref="P27">SUMPRODUCT(--($A$18:$A$25="прямой")*(P$18:P$25))</f>
        <v>0</v>
      </c>
      <c r="Q27" s="142">
        <f t="array" ref="Q27">SUMPRODUCT(--($A$18:$A$25="прямой")*(Q$18:Q$25))</f>
        <v>0</v>
      </c>
      <c r="R27" s="142">
        <f t="array" ref="R27">SUMPRODUCT(--($A$18:$A$25="прямой")*(R$18:R$25))</f>
        <v>0</v>
      </c>
      <c r="S27" s="142">
        <f t="array" ref="S27">SUMPRODUCT(--($A$18:$A$25="прямой")*(S$18:S$25))</f>
        <v>0</v>
      </c>
      <c r="T27" s="142">
        <f t="array" ref="T27">SUMPRODUCT(--($A$18:$A$25="прямой")*(T$18:T$25))</f>
        <v>0</v>
      </c>
      <c r="U27" s="142">
        <f t="array" ref="U27">SUMPRODUCT(--($A$18:$A$25="прямой")*(U$18:U$25))</f>
        <v>0</v>
      </c>
      <c r="V27" s="142">
        <f t="array" ref="V27">SUMPRODUCT(--($A$18:$A$25="прямой")*(V$18:V$25))</f>
        <v>0</v>
      </c>
      <c r="W27" s="142">
        <f t="array" ref="W27">SUMPRODUCT(--($A$18:$A$25="прямой")*(W$18:W$25))</f>
        <v>0</v>
      </c>
      <c r="X27" s="142">
        <f t="array" ref="X27">SUMPRODUCT(--($A$18:$A$25="прямой")*(X$18:X$25))</f>
        <v>0</v>
      </c>
      <c r="Y27" s="142">
        <f t="array" ref="Y27">SUMPRODUCT(--($A$18:$A$25="прямой")*(Y$18:Y$25))</f>
        <v>0</v>
      </c>
      <c r="Z27" s="142">
        <f t="array" ref="Z27">SUMPRODUCT(--($A$18:$A$25="прямой")*(Z$18:Z$25))</f>
        <v>0</v>
      </c>
      <c r="AA27" s="142">
        <f t="array" ref="AA27">SUMPRODUCT(--($A$18:$A$25="прямой")*(AA$18:AA$25))</f>
        <v>0</v>
      </c>
      <c r="AB27" s="142">
        <f t="array" ref="AB27">SUMPRODUCT(--($A$18:$A$25="прямой")*(AB$18:AB$25))</f>
        <v>0</v>
      </c>
      <c r="AC27" s="142">
        <f t="array" ref="AC27">SUMPRODUCT(--($A$18:$A$25="прямой")*(AC$18:AC$25))</f>
        <v>0</v>
      </c>
      <c r="AD27" s="142">
        <f t="array" ref="AD27">SUMPRODUCT(--($A$18:$A$25="прямой")*(AD$18:AD$25))</f>
        <v>0</v>
      </c>
      <c r="AE27" s="142">
        <f t="array" ref="AE27">SUMPRODUCT(--($A$18:$A$25="прямой")*(AE$18:AE$25))</f>
        <v>0</v>
      </c>
      <c r="AF27" s="142">
        <f t="array" ref="AF27">SUMPRODUCT(--($A$18:$A$25="прямой")*(AF$18:AF$25))</f>
        <v>0</v>
      </c>
      <c r="AG27" s="142">
        <f t="array" ref="AG27">SUMPRODUCT(--($A$18:$A$25="прямой")*(AG$18:AG$25))</f>
        <v>0</v>
      </c>
      <c r="AH27" s="142">
        <f t="array" ref="AH27">SUMPRODUCT(--($A$18:$A$25="прямой")*(AH$18:AH$25))</f>
        <v>0</v>
      </c>
      <c r="AI27" s="142">
        <f t="array" ref="AI27">SUMPRODUCT(--($A$18:$A$25="прямой")*(AI$18:AI$25))</f>
        <v>0</v>
      </c>
      <c r="AJ27" s="142">
        <f t="array" ref="AJ27">SUMPRODUCT(--($A$18:$A$25="прямой")*(AJ$18:AJ$25))</f>
        <v>0</v>
      </c>
      <c r="AK27" s="142">
        <f t="array" ref="AK27">SUMPRODUCT(--($A$18:$A$25="прямой")*(AK$18:AK$25))</f>
        <v>0</v>
      </c>
      <c r="AL27" s="142">
        <f t="array" ref="AL27">SUMPRODUCT(--($A$18:$A$25="прямой")*(AL$18:AL$25))</f>
        <v>0</v>
      </c>
      <c r="AM27" s="142">
        <f t="array" ref="AM27">SUMPRODUCT(--($A$18:$A$25="прямой")*(AM$18:AM$25))</f>
        <v>0</v>
      </c>
      <c r="AN27" s="142">
        <f t="array" ref="AN27">SUMPRODUCT(--($A$18:$A$25="прямой")*(AN$18:AN$25))</f>
        <v>0</v>
      </c>
      <c r="AO27" s="142">
        <f t="array" ref="AO27">SUMPRODUCT(--($A$18:$A$25="прямой")*(AO$18:AO$25))</f>
        <v>0</v>
      </c>
      <c r="AP27" s="142">
        <f t="array" ref="AP27">SUMPRODUCT(--($A$18:$A$25="прямой")*(AP$18:AP$25))</f>
        <v>0</v>
      </c>
      <c r="AQ27" s="142">
        <f t="array" ref="AQ27">SUMPRODUCT(--($A$18:$A$25="прямой")*(AQ$18:AQ$25))</f>
        <v>0</v>
      </c>
      <c r="AR27" s="142">
        <f t="array" ref="AR27">SUMPRODUCT(--($A$18:$A$25="прямой")*(AR$18:AR$25))</f>
        <v>0</v>
      </c>
      <c r="AS27" s="142">
        <f t="array" ref="AS27">SUMPRODUCT(--($A$18:$A$25="прямой")*(AS$18:AS$25))</f>
        <v>0</v>
      </c>
      <c r="AT27" s="142">
        <f t="array" ref="AT27">SUMPRODUCT(--($A$18:$A$25="прямой")*(AT$18:AT$25))</f>
        <v>0</v>
      </c>
      <c r="AU27" s="142">
        <f t="array" ref="AU27">SUMPRODUCT(--($A$18:$A$25="прямой")*(AU$18:AU$25))</f>
        <v>0</v>
      </c>
      <c r="AV27" s="142">
        <f t="array" ref="AV27">SUMPRODUCT(--($A$18:$A$25="прямой")*(AV$18:AV$25))</f>
        <v>0</v>
      </c>
      <c r="AW27" s="142">
        <f t="array" ref="AW27">SUMPRODUCT(--($A$18:$A$25="прямой")*(AW$18:AW$25))</f>
        <v>0</v>
      </c>
      <c r="AX27" s="142">
        <f t="array" ref="AX27">SUMPRODUCT(--($A$18:$A$25="прямой")*(AX$18:AX$25))</f>
        <v>0</v>
      </c>
      <c r="AY27" s="142">
        <f t="array" ref="AY27">SUMPRODUCT(--($A$18:$A$25="прямой")*(AY$18:AY$25))</f>
        <v>0</v>
      </c>
      <c r="AZ27" s="142">
        <f t="array" ref="AZ27">SUMPRODUCT(--($A$18:$A$25="прямой")*(AZ$18:AZ$25))</f>
        <v>0</v>
      </c>
      <c r="BA27" s="142">
        <f t="array" ref="BA27">SUMPRODUCT(--($A$18:$A$25="прямой")*(BA$18:BA$25))</f>
        <v>0</v>
      </c>
      <c r="BB27" s="142">
        <f t="array" ref="BB27">SUMPRODUCT(--($A$18:$A$25="прямой")*(BB$18:BB$25))</f>
        <v>0</v>
      </c>
      <c r="BC27" s="142">
        <f t="array" ref="BC27">SUMPRODUCT(--($A$18:$A$25="прямой")*(BC$18:BC$25))</f>
        <v>0</v>
      </c>
      <c r="BD27" s="142">
        <f t="array" ref="BD27">SUMPRODUCT(--($A$18:$A$25="прямой")*(BD$18:BD$25))</f>
        <v>0</v>
      </c>
      <c r="BE27" s="142">
        <f t="array" ref="BE27">SUMPRODUCT(--($A$18:$A$25="прямой")*(BE$18:BE$25))</f>
        <v>0</v>
      </c>
      <c r="BF27" s="142">
        <f t="array" ref="BF27">SUMPRODUCT(--($A$18:$A$25="прямой")*(BF$18:BF$25))</f>
        <v>0</v>
      </c>
      <c r="BG27" s="142">
        <f t="array" ref="BG27">SUMPRODUCT(--($A$18:$A$25="прямой")*(BG$18:BG$25))</f>
        <v>0</v>
      </c>
      <c r="BH27" s="142">
        <f t="array" ref="BH27">SUMPRODUCT(--($A$18:$A$25="прямой")*(BH$18:BH$25))</f>
        <v>0</v>
      </c>
      <c r="BI27" s="142">
        <f t="array" ref="BI27">SUMPRODUCT(--($A$18:$A$25="прямой")*(BI$18:BI$25))</f>
        <v>0</v>
      </c>
      <c r="BJ27" s="142">
        <f t="array" ref="BJ27">SUMPRODUCT(--($A$18:$A$25="прямой")*(BJ$18:BJ$25))</f>
        <v>0</v>
      </c>
      <c r="BK27" s="142">
        <f t="array" ref="BK27">SUMPRODUCT(--($A$18:$A$25="прямой")*(BK$18:BK$25))</f>
        <v>0</v>
      </c>
      <c r="BL27" s="142">
        <f t="array" ref="BL27">SUMPRODUCT(--($A$18:$A$25="прямой")*(BL$18:BL$25))</f>
        <v>0</v>
      </c>
      <c r="BM27" s="142">
        <f t="array" ref="BM27">SUMPRODUCT(--($A$18:$A$25="прямой")*(BM$18:BM$25))</f>
        <v>0</v>
      </c>
      <c r="BN27" s="142">
        <f t="array" ref="BN27">SUMPRODUCT(--($A$18:$A$25="прямой")*(BN$18:BN$25))</f>
        <v>0</v>
      </c>
      <c r="BO27" s="142">
        <f t="array" ref="BO27">SUMPRODUCT(--($A$18:$A$25="прямой")*(BO$18:BO$25))</f>
        <v>0</v>
      </c>
      <c r="BP27" s="142">
        <f t="array" ref="BP27">SUMPRODUCT(--($A$18:$A$25="прямой")*(BP$18:BP$25))</f>
        <v>0</v>
      </c>
      <c r="BQ27" s="142">
        <f t="array" ref="BQ27">SUMPRODUCT(--($A$18:$A$25="прямой")*(BQ$18:BQ$25))</f>
        <v>0</v>
      </c>
      <c r="BR27" s="142">
        <f t="array" ref="BR27">SUMPRODUCT(--($A$18:$A$25="прямой")*(BR$18:BR$25))</f>
        <v>0</v>
      </c>
      <c r="BS27" s="142">
        <f t="array" ref="BS27">SUMPRODUCT(--($A$18:$A$25="прямой")*(BS$18:BS$25))</f>
        <v>0</v>
      </c>
      <c r="BT27" s="142">
        <f t="array" ref="BT27">SUMPRODUCT(--($A$18:$A$25="прямой")*(BT$18:BT$25))</f>
        <v>0</v>
      </c>
      <c r="BU27" s="142">
        <f t="array" ref="BU27">SUMPRODUCT(--($A$18:$A$25="прямой")*(BU$18:BU$25))</f>
        <v>0</v>
      </c>
      <c r="BV27" s="142">
        <f t="array" ref="BV27">SUMPRODUCT(--($A$18:$A$25="прямой")*(BV$18:BV$25))</f>
        <v>0</v>
      </c>
      <c r="BW27" s="142">
        <f t="array" ref="BW27">SUMPRODUCT(--($A$18:$A$25="прямой")*(BW$18:BW$25))</f>
        <v>0</v>
      </c>
      <c r="BX27" s="142">
        <f t="array" ref="BX27">SUMPRODUCT(--($A$18:$A$25="прямой")*(BX$18:BX$25))</f>
        <v>0</v>
      </c>
      <c r="BY27" s="142">
        <f t="array" ref="BY27">SUMPRODUCT(--($A$18:$A$25="прямой")*(BY$18:BY$25))</f>
        <v>0</v>
      </c>
      <c r="BZ27" s="142">
        <f t="array" ref="BZ27">SUMPRODUCT(--($A$18:$A$25="прямой")*(BZ$18:BZ$25))</f>
        <v>0</v>
      </c>
      <c r="CA27" s="142">
        <f t="array" ref="CA27">SUMPRODUCT(--($A$18:$A$25="прямой")*(CA$18:CA$25))</f>
        <v>0</v>
      </c>
      <c r="CB27" s="142">
        <f t="array" ref="CB27">SUMPRODUCT(--($A$18:$A$25="прямой")*(CB$18:CB$25))</f>
        <v>0</v>
      </c>
      <c r="CC27" s="142">
        <f t="array" ref="CC27">SUMPRODUCT(--($A$18:$A$25="прямой")*(CC$18:CC$25))</f>
        <v>0</v>
      </c>
      <c r="CD27" s="142">
        <f t="array" ref="CD27">SUMPRODUCT(--($A$18:$A$25="прямой")*(CD$18:CD$25))</f>
        <v>0</v>
      </c>
      <c r="CE27" s="142">
        <f t="array" ref="CE27">SUMPRODUCT(--($A$18:$A$25="прямой")*(CE$18:CE$25))</f>
        <v>0</v>
      </c>
      <c r="CF27" s="142">
        <f t="array" ref="CF27">SUMPRODUCT(--($A$18:$A$25="прямой")*(CF$18:CF$25))</f>
        <v>0</v>
      </c>
    </row>
    <row r="28" spans="1:84" s="48" customFormat="1">
      <c r="B28" s="140" t="s">
        <v>679</v>
      </c>
      <c r="C28" s="141" t="str">
        <f>C27</f>
        <v>тыс.руб.</v>
      </c>
      <c r="D28" s="136">
        <f t="shared" si="2"/>
        <v>0</v>
      </c>
      <c r="E28" s="142">
        <f t="array" ref="E28">SUMPRODUCT(--($A$18:$A$25="косвенный")*(E$18:E$25))</f>
        <v>0</v>
      </c>
      <c r="F28" s="142">
        <f t="array" ref="F28">SUMPRODUCT(--($A$18:$A$25="косвенный")*(F$18:F$25))</f>
        <v>0</v>
      </c>
      <c r="G28" s="142">
        <f t="array" ref="G28">SUMPRODUCT(--($A$18:$A$25="косвенный")*(G$18:G$25))</f>
        <v>0</v>
      </c>
      <c r="H28" s="142">
        <f t="array" ref="H28">SUMPRODUCT(--($A$18:$A$25="косвенный")*(H$18:H$25))</f>
        <v>0</v>
      </c>
      <c r="I28" s="142">
        <f t="array" ref="I28">SUMPRODUCT(--($A$18:$A$25="косвенный")*(I$18:I$25))</f>
        <v>0</v>
      </c>
      <c r="J28" s="142">
        <f t="array" ref="J28">SUMPRODUCT(--($A$18:$A$25="косвенный")*(J$18:J$25))</f>
        <v>0</v>
      </c>
      <c r="K28" s="142">
        <f t="array" ref="K28">SUMPRODUCT(--($A$18:$A$25="косвенный")*(K$18:K$25))</f>
        <v>0</v>
      </c>
      <c r="L28" s="142">
        <f t="array" ref="L28">SUMPRODUCT(--($A$18:$A$25="косвенный")*(L$18:L$25))</f>
        <v>0</v>
      </c>
      <c r="M28" s="142">
        <f t="array" ref="M28">SUMPRODUCT(--($A$18:$A$25="косвенный")*(M$18:M$25))</f>
        <v>0</v>
      </c>
      <c r="N28" s="142">
        <f t="array" ref="N28">SUMPRODUCT(--($A$18:$A$25="косвенный")*(N$18:N$25))</f>
        <v>0</v>
      </c>
      <c r="O28" s="142">
        <f t="array" ref="O28">SUMPRODUCT(--($A$18:$A$25="косвенный")*(O$18:O$25))</f>
        <v>0</v>
      </c>
      <c r="P28" s="142">
        <f t="array" ref="P28">SUMPRODUCT(--($A$18:$A$25="косвенный")*(P$18:P$25))</f>
        <v>0</v>
      </c>
      <c r="Q28" s="142">
        <f t="array" ref="Q28">SUMPRODUCT(--($A$18:$A$25="косвенный")*(Q$18:Q$25))</f>
        <v>0</v>
      </c>
      <c r="R28" s="142">
        <f t="array" ref="R28">SUMPRODUCT(--($A$18:$A$25="косвенный")*(R$18:R$25))</f>
        <v>0</v>
      </c>
      <c r="S28" s="142">
        <f t="array" ref="S28">SUMPRODUCT(--($A$18:$A$25="косвенный")*(S$18:S$25))</f>
        <v>0</v>
      </c>
      <c r="T28" s="142">
        <f t="array" ref="T28">SUMPRODUCT(--($A$18:$A$25="косвенный")*(T$18:T$25))</f>
        <v>0</v>
      </c>
      <c r="U28" s="142">
        <f t="array" ref="U28">SUMPRODUCT(--($A$18:$A$25="косвенный")*(U$18:U$25))</f>
        <v>0</v>
      </c>
      <c r="V28" s="142">
        <f t="array" ref="V28">SUMPRODUCT(--($A$18:$A$25="косвенный")*(V$18:V$25))</f>
        <v>0</v>
      </c>
      <c r="W28" s="142">
        <f t="array" ref="W28">SUMPRODUCT(--($A$18:$A$25="косвенный")*(W$18:W$25))</f>
        <v>0</v>
      </c>
      <c r="X28" s="142">
        <f t="array" ref="X28">SUMPRODUCT(--($A$18:$A$25="косвенный")*(X$18:X$25))</f>
        <v>0</v>
      </c>
      <c r="Y28" s="142">
        <f t="array" ref="Y28">SUMPRODUCT(--($A$18:$A$25="косвенный")*(Y$18:Y$25))</f>
        <v>0</v>
      </c>
      <c r="Z28" s="142">
        <f t="array" ref="Z28">SUMPRODUCT(--($A$18:$A$25="косвенный")*(Z$18:Z$25))</f>
        <v>0</v>
      </c>
      <c r="AA28" s="142">
        <f t="array" ref="AA28">SUMPRODUCT(--($A$18:$A$25="косвенный")*(AA$18:AA$25))</f>
        <v>0</v>
      </c>
      <c r="AB28" s="142">
        <f t="array" ref="AB28">SUMPRODUCT(--($A$18:$A$25="косвенный")*(AB$18:AB$25))</f>
        <v>0</v>
      </c>
      <c r="AC28" s="142">
        <f t="array" ref="AC28">SUMPRODUCT(--($A$18:$A$25="косвенный")*(AC$18:AC$25))</f>
        <v>0</v>
      </c>
      <c r="AD28" s="142">
        <f t="array" ref="AD28">SUMPRODUCT(--($A$18:$A$25="косвенный")*(AD$18:AD$25))</f>
        <v>0</v>
      </c>
      <c r="AE28" s="142">
        <f t="array" ref="AE28">SUMPRODUCT(--($A$18:$A$25="косвенный")*(AE$18:AE$25))</f>
        <v>0</v>
      </c>
      <c r="AF28" s="142">
        <f t="array" ref="AF28">SUMPRODUCT(--($A$18:$A$25="косвенный")*(AF$18:AF$25))</f>
        <v>0</v>
      </c>
      <c r="AG28" s="142">
        <f t="array" ref="AG28">SUMPRODUCT(--($A$18:$A$25="косвенный")*(AG$18:AG$25))</f>
        <v>0</v>
      </c>
      <c r="AH28" s="142">
        <f t="array" ref="AH28">SUMPRODUCT(--($A$18:$A$25="косвенный")*(AH$18:AH$25))</f>
        <v>0</v>
      </c>
      <c r="AI28" s="142">
        <f t="array" ref="AI28">SUMPRODUCT(--($A$18:$A$25="косвенный")*(AI$18:AI$25))</f>
        <v>0</v>
      </c>
      <c r="AJ28" s="142">
        <f t="array" ref="AJ28">SUMPRODUCT(--($A$18:$A$25="косвенный")*(AJ$18:AJ$25))</f>
        <v>0</v>
      </c>
      <c r="AK28" s="142">
        <f t="array" ref="AK28">SUMPRODUCT(--($A$18:$A$25="косвенный")*(AK$18:AK$25))</f>
        <v>0</v>
      </c>
      <c r="AL28" s="142">
        <f t="array" ref="AL28">SUMPRODUCT(--($A$18:$A$25="косвенный")*(AL$18:AL$25))</f>
        <v>0</v>
      </c>
      <c r="AM28" s="142">
        <f t="array" ref="AM28">SUMPRODUCT(--($A$18:$A$25="косвенный")*(AM$18:AM$25))</f>
        <v>0</v>
      </c>
      <c r="AN28" s="142">
        <f t="array" ref="AN28">SUMPRODUCT(--($A$18:$A$25="косвенный")*(AN$18:AN$25))</f>
        <v>0</v>
      </c>
      <c r="AO28" s="142">
        <f t="array" ref="AO28">SUMPRODUCT(--($A$18:$A$25="косвенный")*(AO$18:AO$25))</f>
        <v>0</v>
      </c>
      <c r="AP28" s="142">
        <f t="array" ref="AP28">SUMPRODUCT(--($A$18:$A$25="косвенный")*(AP$18:AP$25))</f>
        <v>0</v>
      </c>
      <c r="AQ28" s="142">
        <f t="array" ref="AQ28">SUMPRODUCT(--($A$18:$A$25="косвенный")*(AQ$18:AQ$25))</f>
        <v>0</v>
      </c>
      <c r="AR28" s="142">
        <f t="array" ref="AR28">SUMPRODUCT(--($A$18:$A$25="косвенный")*(AR$18:AR$25))</f>
        <v>0</v>
      </c>
      <c r="AS28" s="142">
        <f t="array" ref="AS28">SUMPRODUCT(--($A$18:$A$25="косвенный")*(AS$18:AS$25))</f>
        <v>0</v>
      </c>
      <c r="AT28" s="142">
        <f t="array" ref="AT28">SUMPRODUCT(--($A$18:$A$25="косвенный")*(AT$18:AT$25))</f>
        <v>0</v>
      </c>
      <c r="AU28" s="142">
        <f t="array" ref="AU28">SUMPRODUCT(--($A$18:$A$25="косвенный")*(AU$18:AU$25))</f>
        <v>0</v>
      </c>
      <c r="AV28" s="142">
        <f t="array" ref="AV28">SUMPRODUCT(--($A$18:$A$25="косвенный")*(AV$18:AV$25))</f>
        <v>0</v>
      </c>
      <c r="AW28" s="142">
        <f t="array" ref="AW28">SUMPRODUCT(--($A$18:$A$25="косвенный")*(AW$18:AW$25))</f>
        <v>0</v>
      </c>
      <c r="AX28" s="142">
        <f t="array" ref="AX28">SUMPRODUCT(--($A$18:$A$25="косвенный")*(AX$18:AX$25))</f>
        <v>0</v>
      </c>
      <c r="AY28" s="142">
        <f t="array" ref="AY28">SUMPRODUCT(--($A$18:$A$25="косвенный")*(AY$18:AY$25))</f>
        <v>0</v>
      </c>
      <c r="AZ28" s="142">
        <f t="array" ref="AZ28">SUMPRODUCT(--($A$18:$A$25="косвенный")*(AZ$18:AZ$25))</f>
        <v>0</v>
      </c>
      <c r="BA28" s="142">
        <f t="array" ref="BA28">SUMPRODUCT(--($A$18:$A$25="косвенный")*(BA$18:BA$25))</f>
        <v>0</v>
      </c>
      <c r="BB28" s="142">
        <f t="array" ref="BB28">SUMPRODUCT(--($A$18:$A$25="косвенный")*(BB$18:BB$25))</f>
        <v>0</v>
      </c>
      <c r="BC28" s="142">
        <f t="array" ref="BC28">SUMPRODUCT(--($A$18:$A$25="косвенный")*(BC$18:BC$25))</f>
        <v>0</v>
      </c>
      <c r="BD28" s="142">
        <f t="array" ref="BD28">SUMPRODUCT(--($A$18:$A$25="косвенный")*(BD$18:BD$25))</f>
        <v>0</v>
      </c>
      <c r="BE28" s="142">
        <f t="array" ref="BE28">SUMPRODUCT(--($A$18:$A$25="косвенный")*(BE$18:BE$25))</f>
        <v>0</v>
      </c>
      <c r="BF28" s="142">
        <f t="array" ref="BF28">SUMPRODUCT(--($A$18:$A$25="косвенный")*(BF$18:BF$25))</f>
        <v>0</v>
      </c>
      <c r="BG28" s="142">
        <f t="array" ref="BG28">SUMPRODUCT(--($A$18:$A$25="косвенный")*(BG$18:BG$25))</f>
        <v>0</v>
      </c>
      <c r="BH28" s="142">
        <f t="array" ref="BH28">SUMPRODUCT(--($A$18:$A$25="косвенный")*(BH$18:BH$25))</f>
        <v>0</v>
      </c>
      <c r="BI28" s="142">
        <f t="array" ref="BI28">SUMPRODUCT(--($A$18:$A$25="косвенный")*(BI$18:BI$25))</f>
        <v>0</v>
      </c>
      <c r="BJ28" s="142">
        <f t="array" ref="BJ28">SUMPRODUCT(--($A$18:$A$25="косвенный")*(BJ$18:BJ$25))</f>
        <v>0</v>
      </c>
      <c r="BK28" s="142">
        <f t="array" ref="BK28">SUMPRODUCT(--($A$18:$A$25="косвенный")*(BK$18:BK$25))</f>
        <v>0</v>
      </c>
      <c r="BL28" s="142">
        <f t="array" ref="BL28">SUMPRODUCT(--($A$18:$A$25="косвенный")*(BL$18:BL$25))</f>
        <v>0</v>
      </c>
      <c r="BM28" s="142">
        <f t="array" ref="BM28">SUMPRODUCT(--($A$18:$A$25="косвенный")*(BM$18:BM$25))</f>
        <v>0</v>
      </c>
      <c r="BN28" s="142">
        <f t="array" ref="BN28">SUMPRODUCT(--($A$18:$A$25="косвенный")*(BN$18:BN$25))</f>
        <v>0</v>
      </c>
      <c r="BO28" s="142">
        <f t="array" ref="BO28">SUMPRODUCT(--($A$18:$A$25="косвенный")*(BO$18:BO$25))</f>
        <v>0</v>
      </c>
      <c r="BP28" s="142">
        <f t="array" ref="BP28">SUMPRODUCT(--($A$18:$A$25="косвенный")*(BP$18:BP$25))</f>
        <v>0</v>
      </c>
      <c r="BQ28" s="142">
        <f t="array" ref="BQ28">SUMPRODUCT(--($A$18:$A$25="косвенный")*(BQ$18:BQ$25))</f>
        <v>0</v>
      </c>
      <c r="BR28" s="142">
        <f t="array" ref="BR28">SUMPRODUCT(--($A$18:$A$25="косвенный")*(BR$18:BR$25))</f>
        <v>0</v>
      </c>
      <c r="BS28" s="142">
        <f t="array" ref="BS28">SUMPRODUCT(--($A$18:$A$25="косвенный")*(BS$18:BS$25))</f>
        <v>0</v>
      </c>
      <c r="BT28" s="142">
        <f t="array" ref="BT28">SUMPRODUCT(--($A$18:$A$25="косвенный")*(BT$18:BT$25))</f>
        <v>0</v>
      </c>
      <c r="BU28" s="142">
        <f t="array" ref="BU28">SUMPRODUCT(--($A$18:$A$25="косвенный")*(BU$18:BU$25))</f>
        <v>0</v>
      </c>
      <c r="BV28" s="142">
        <f t="array" ref="BV28">SUMPRODUCT(--($A$18:$A$25="косвенный")*(BV$18:BV$25))</f>
        <v>0</v>
      </c>
      <c r="BW28" s="142">
        <f t="array" ref="BW28">SUMPRODUCT(--($A$18:$A$25="косвенный")*(BW$18:BW$25))</f>
        <v>0</v>
      </c>
      <c r="BX28" s="142">
        <f t="array" ref="BX28">SUMPRODUCT(--($A$18:$A$25="косвенный")*(BX$18:BX$25))</f>
        <v>0</v>
      </c>
      <c r="BY28" s="142">
        <f t="array" ref="BY28">SUMPRODUCT(--($A$18:$A$25="косвенный")*(BY$18:BY$25))</f>
        <v>0</v>
      </c>
      <c r="BZ28" s="142">
        <f t="array" ref="BZ28">SUMPRODUCT(--($A$18:$A$25="косвенный")*(BZ$18:BZ$25))</f>
        <v>0</v>
      </c>
      <c r="CA28" s="142">
        <f t="array" ref="CA28">SUMPRODUCT(--($A$18:$A$25="косвенный")*(CA$18:CA$25))</f>
        <v>0</v>
      </c>
      <c r="CB28" s="142">
        <f t="array" ref="CB28">SUMPRODUCT(--($A$18:$A$25="косвенный")*(CB$18:CB$25))</f>
        <v>0</v>
      </c>
      <c r="CC28" s="142">
        <f t="array" ref="CC28">SUMPRODUCT(--($A$18:$A$25="косвенный")*(CC$18:CC$25))</f>
        <v>0</v>
      </c>
      <c r="CD28" s="142">
        <f t="array" ref="CD28">SUMPRODUCT(--($A$18:$A$25="косвенный")*(CD$18:CD$25))</f>
        <v>0</v>
      </c>
      <c r="CE28" s="142">
        <f t="array" ref="CE28">SUMPRODUCT(--($A$18:$A$25="косвенный")*(CE$18:CE$25))</f>
        <v>0</v>
      </c>
      <c r="CF28" s="142">
        <f t="array" ref="CF28">SUMPRODUCT(--($A$18:$A$25="косвенный")*(CF$18:CF$25))</f>
        <v>0</v>
      </c>
    </row>
    <row r="29" spans="1:84">
      <c r="B29" s="50"/>
      <c r="C29" s="26"/>
      <c r="E29" s="25"/>
      <c r="F29" s="25"/>
      <c r="G29" s="25"/>
      <c r="H29" s="25"/>
      <c r="I29" s="25"/>
      <c r="J29" s="25"/>
    </row>
    <row r="30" spans="1:84" ht="28.5" customHeight="1">
      <c r="B30" s="133" t="s">
        <v>435</v>
      </c>
      <c r="C30" s="133" t="s">
        <v>666</v>
      </c>
      <c r="D30" s="133" t="s">
        <v>78</v>
      </c>
      <c r="E30" s="133">
        <f>E17</f>
        <v>2020</v>
      </c>
      <c r="F30" s="133">
        <f>E30+1</f>
        <v>2021</v>
      </c>
      <c r="G30" s="133">
        <f t="shared" ref="G30:BR30" si="5">F30+1</f>
        <v>2022</v>
      </c>
      <c r="H30" s="133">
        <f t="shared" si="5"/>
        <v>2023</v>
      </c>
      <c r="I30" s="133">
        <f t="shared" si="5"/>
        <v>2024</v>
      </c>
      <c r="J30" s="133">
        <f t="shared" si="5"/>
        <v>2025</v>
      </c>
      <c r="K30" s="133">
        <f t="shared" si="5"/>
        <v>2026</v>
      </c>
      <c r="L30" s="133">
        <f t="shared" si="5"/>
        <v>2027</v>
      </c>
      <c r="M30" s="133">
        <f t="shared" si="5"/>
        <v>2028</v>
      </c>
      <c r="N30" s="133">
        <f t="shared" si="5"/>
        <v>2029</v>
      </c>
      <c r="O30" s="133">
        <f t="shared" si="5"/>
        <v>2030</v>
      </c>
      <c r="P30" s="133">
        <f t="shared" si="5"/>
        <v>2031</v>
      </c>
      <c r="Q30" s="133">
        <f t="shared" si="5"/>
        <v>2032</v>
      </c>
      <c r="R30" s="133">
        <f t="shared" si="5"/>
        <v>2033</v>
      </c>
      <c r="S30" s="133">
        <f t="shared" si="5"/>
        <v>2034</v>
      </c>
      <c r="T30" s="133">
        <f t="shared" si="5"/>
        <v>2035</v>
      </c>
      <c r="U30" s="133">
        <f t="shared" si="5"/>
        <v>2036</v>
      </c>
      <c r="V30" s="133">
        <f t="shared" si="5"/>
        <v>2037</v>
      </c>
      <c r="W30" s="133">
        <f t="shared" si="5"/>
        <v>2038</v>
      </c>
      <c r="X30" s="133">
        <f t="shared" si="5"/>
        <v>2039</v>
      </c>
      <c r="Y30" s="133">
        <f t="shared" si="5"/>
        <v>2040</v>
      </c>
      <c r="Z30" s="133">
        <f t="shared" si="5"/>
        <v>2041</v>
      </c>
      <c r="AA30" s="133">
        <f t="shared" si="5"/>
        <v>2042</v>
      </c>
      <c r="AB30" s="133">
        <f t="shared" si="5"/>
        <v>2043</v>
      </c>
      <c r="AC30" s="133">
        <f t="shared" si="5"/>
        <v>2044</v>
      </c>
      <c r="AD30" s="133">
        <f t="shared" si="5"/>
        <v>2045</v>
      </c>
      <c r="AE30" s="133">
        <f t="shared" si="5"/>
        <v>2046</v>
      </c>
      <c r="AF30" s="133">
        <f t="shared" si="5"/>
        <v>2047</v>
      </c>
      <c r="AG30" s="133">
        <f t="shared" si="5"/>
        <v>2048</v>
      </c>
      <c r="AH30" s="133">
        <f t="shared" si="5"/>
        <v>2049</v>
      </c>
      <c r="AI30" s="133">
        <f t="shared" si="5"/>
        <v>2050</v>
      </c>
      <c r="AJ30" s="133">
        <f t="shared" si="5"/>
        <v>2051</v>
      </c>
      <c r="AK30" s="133">
        <f t="shared" si="5"/>
        <v>2052</v>
      </c>
      <c r="AL30" s="133">
        <f t="shared" si="5"/>
        <v>2053</v>
      </c>
      <c r="AM30" s="133">
        <f t="shared" si="5"/>
        <v>2054</v>
      </c>
      <c r="AN30" s="133">
        <f t="shared" si="5"/>
        <v>2055</v>
      </c>
      <c r="AO30" s="133">
        <f t="shared" si="5"/>
        <v>2056</v>
      </c>
      <c r="AP30" s="133">
        <f t="shared" si="5"/>
        <v>2057</v>
      </c>
      <c r="AQ30" s="133">
        <f t="shared" si="5"/>
        <v>2058</v>
      </c>
      <c r="AR30" s="133">
        <f t="shared" si="5"/>
        <v>2059</v>
      </c>
      <c r="AS30" s="133">
        <f t="shared" si="5"/>
        <v>2060</v>
      </c>
      <c r="AT30" s="133">
        <f t="shared" si="5"/>
        <v>2061</v>
      </c>
      <c r="AU30" s="133">
        <f t="shared" si="5"/>
        <v>2062</v>
      </c>
      <c r="AV30" s="133">
        <f t="shared" si="5"/>
        <v>2063</v>
      </c>
      <c r="AW30" s="133">
        <f t="shared" si="5"/>
        <v>2064</v>
      </c>
      <c r="AX30" s="133">
        <f t="shared" si="5"/>
        <v>2065</v>
      </c>
      <c r="AY30" s="133">
        <f t="shared" si="5"/>
        <v>2066</v>
      </c>
      <c r="AZ30" s="133">
        <f t="shared" si="5"/>
        <v>2067</v>
      </c>
      <c r="BA30" s="133">
        <f t="shared" si="5"/>
        <v>2068</v>
      </c>
      <c r="BB30" s="133">
        <f t="shared" si="5"/>
        <v>2069</v>
      </c>
      <c r="BC30" s="133">
        <f t="shared" si="5"/>
        <v>2070</v>
      </c>
      <c r="BD30" s="133">
        <f t="shared" si="5"/>
        <v>2071</v>
      </c>
      <c r="BE30" s="133">
        <f t="shared" si="5"/>
        <v>2072</v>
      </c>
      <c r="BF30" s="133">
        <f t="shared" si="5"/>
        <v>2073</v>
      </c>
      <c r="BG30" s="133">
        <f t="shared" si="5"/>
        <v>2074</v>
      </c>
      <c r="BH30" s="133">
        <f t="shared" si="5"/>
        <v>2075</v>
      </c>
      <c r="BI30" s="133">
        <f t="shared" si="5"/>
        <v>2076</v>
      </c>
      <c r="BJ30" s="133">
        <f t="shared" si="5"/>
        <v>2077</v>
      </c>
      <c r="BK30" s="133">
        <f t="shared" si="5"/>
        <v>2078</v>
      </c>
      <c r="BL30" s="133">
        <f t="shared" si="5"/>
        <v>2079</v>
      </c>
      <c r="BM30" s="133">
        <f t="shared" si="5"/>
        <v>2080</v>
      </c>
      <c r="BN30" s="133">
        <f t="shared" si="5"/>
        <v>2081</v>
      </c>
      <c r="BO30" s="133">
        <f t="shared" si="5"/>
        <v>2082</v>
      </c>
      <c r="BP30" s="133">
        <f t="shared" si="5"/>
        <v>2083</v>
      </c>
      <c r="BQ30" s="133">
        <f t="shared" si="5"/>
        <v>2084</v>
      </c>
      <c r="BR30" s="133">
        <f t="shared" si="5"/>
        <v>2085</v>
      </c>
      <c r="BS30" s="133">
        <f t="shared" ref="BS30:CF30" si="6">BR30+1</f>
        <v>2086</v>
      </c>
      <c r="BT30" s="133">
        <f t="shared" si="6"/>
        <v>2087</v>
      </c>
      <c r="BU30" s="133">
        <f t="shared" si="6"/>
        <v>2088</v>
      </c>
      <c r="BV30" s="133">
        <f t="shared" si="6"/>
        <v>2089</v>
      </c>
      <c r="BW30" s="133">
        <f t="shared" si="6"/>
        <v>2090</v>
      </c>
      <c r="BX30" s="133">
        <f t="shared" si="6"/>
        <v>2091</v>
      </c>
      <c r="BY30" s="133">
        <f t="shared" si="6"/>
        <v>2092</v>
      </c>
      <c r="BZ30" s="133">
        <f t="shared" si="6"/>
        <v>2093</v>
      </c>
      <c r="CA30" s="133">
        <f t="shared" si="6"/>
        <v>2094</v>
      </c>
      <c r="CB30" s="133">
        <f t="shared" si="6"/>
        <v>2095</v>
      </c>
      <c r="CC30" s="133">
        <f t="shared" si="6"/>
        <v>2096</v>
      </c>
      <c r="CD30" s="133">
        <f t="shared" si="6"/>
        <v>2097</v>
      </c>
      <c r="CE30" s="133">
        <f t="shared" si="6"/>
        <v>2098</v>
      </c>
      <c r="CF30" s="133">
        <f t="shared" si="6"/>
        <v>2099</v>
      </c>
    </row>
    <row r="31" spans="1:84" ht="15" customHeight="1">
      <c r="A31" s="48"/>
      <c r="B31" s="121" t="s">
        <v>436</v>
      </c>
      <c r="C31" s="122" t="s">
        <v>430</v>
      </c>
      <c r="D31" s="123">
        <f>SUM(E31:CF31)</f>
        <v>48206.399052524561</v>
      </c>
      <c r="E31" s="135">
        <f>ИД!I50+ИД!I84</f>
        <v>0</v>
      </c>
      <c r="F31" s="135">
        <f>ИД!J50+ИД!J84</f>
        <v>0</v>
      </c>
      <c r="G31" s="135">
        <f>ИД!K50+ИД!K84</f>
        <v>0</v>
      </c>
      <c r="H31" s="135">
        <f>ИД!L50+ИД!L84</f>
        <v>48206.399052524561</v>
      </c>
      <c r="I31" s="135">
        <f>ИД!M50+ИД!M84</f>
        <v>0</v>
      </c>
      <c r="J31" s="135">
        <f>ИД!N50+ИД!N84</f>
        <v>0</v>
      </c>
      <c r="K31" s="135">
        <f>ИД!O50+ИД!O84</f>
        <v>0</v>
      </c>
      <c r="L31" s="135">
        <f>ИД!P50+ИД!P84</f>
        <v>0</v>
      </c>
      <c r="M31" s="135">
        <f>ИД!Q50+ИД!Q84</f>
        <v>0</v>
      </c>
      <c r="N31" s="135">
        <f>ИД!R50+ИД!R84</f>
        <v>0</v>
      </c>
      <c r="O31" s="135">
        <f>ИД!S50+ИД!S84</f>
        <v>0</v>
      </c>
      <c r="P31" s="135">
        <f>ИД!T50+ИД!T84</f>
        <v>0</v>
      </c>
      <c r="Q31" s="135">
        <f>ИД!U50+ИД!U84</f>
        <v>0</v>
      </c>
      <c r="R31" s="135">
        <f>ИД!V50+ИД!V84</f>
        <v>0</v>
      </c>
      <c r="S31" s="135">
        <f>ИД!W50+ИД!W84</f>
        <v>0</v>
      </c>
      <c r="T31" s="135">
        <f>ИД!X50+ИД!X84</f>
        <v>0</v>
      </c>
      <c r="U31" s="135">
        <f>ИД!Y50+ИД!Y84</f>
        <v>0</v>
      </c>
      <c r="V31" s="135">
        <f>ИД!Z50+ИД!Z84</f>
        <v>0</v>
      </c>
      <c r="W31" s="135">
        <f>ИД!AA50+ИД!AA84</f>
        <v>0</v>
      </c>
      <c r="X31" s="135">
        <f>ИД!AB50+ИД!AB84</f>
        <v>0</v>
      </c>
      <c r="Y31" s="135">
        <f>ИД!AC50+ИД!AC84</f>
        <v>0</v>
      </c>
      <c r="Z31" s="135">
        <f>ИД!AD50+ИД!AD84</f>
        <v>0</v>
      </c>
      <c r="AA31" s="135">
        <f>ИД!AE50+ИД!AE84</f>
        <v>0</v>
      </c>
      <c r="AB31" s="135">
        <f>ИД!AF50+ИД!AF84</f>
        <v>0</v>
      </c>
      <c r="AC31" s="135">
        <f>ИД!AG50+ИД!AG84</f>
        <v>0</v>
      </c>
      <c r="AD31" s="135">
        <f>ИД!AH50+ИД!AH84</f>
        <v>0</v>
      </c>
      <c r="AE31" s="135">
        <f>ИД!AI50+ИД!AI84</f>
        <v>0</v>
      </c>
      <c r="AF31" s="135">
        <f>ИД!AJ50+ИД!AJ84</f>
        <v>0</v>
      </c>
      <c r="AG31" s="135">
        <f>ИД!AK50+ИД!AK84</f>
        <v>0</v>
      </c>
      <c r="AH31" s="135">
        <f>ИД!AL50+ИД!AL84</f>
        <v>0</v>
      </c>
      <c r="AI31" s="135">
        <f>ИД!AM50+ИД!AM84</f>
        <v>0</v>
      </c>
      <c r="AJ31" s="135">
        <f>ИД!AN50+ИД!AN84</f>
        <v>0</v>
      </c>
      <c r="AK31" s="135">
        <f>ИД!AO50+ИД!AO84</f>
        <v>0</v>
      </c>
      <c r="AL31" s="135">
        <f>ИД!AP50+ИД!AP84</f>
        <v>0</v>
      </c>
      <c r="AM31" s="135">
        <f>ИД!AQ50+ИД!AQ84</f>
        <v>0</v>
      </c>
      <c r="AN31" s="135">
        <f>ИД!AR50+ИД!AR84</f>
        <v>0</v>
      </c>
      <c r="AO31" s="135">
        <f>ИД!AS50+ИД!AS84</f>
        <v>0</v>
      </c>
      <c r="AP31" s="135">
        <f>ИД!AT50+ИД!AT84</f>
        <v>0</v>
      </c>
      <c r="AQ31" s="135">
        <f>ИД!AU50+ИД!AU84</f>
        <v>0</v>
      </c>
      <c r="AR31" s="135">
        <f>ИД!AV50+ИД!AV84</f>
        <v>0</v>
      </c>
      <c r="AS31" s="135">
        <f>ИД!AW50+ИД!AW84</f>
        <v>0</v>
      </c>
      <c r="AT31" s="135">
        <f>ИД!AX50+ИД!AX84</f>
        <v>0</v>
      </c>
      <c r="AU31" s="135">
        <f>ИД!AY50+ИД!AY84</f>
        <v>0</v>
      </c>
      <c r="AV31" s="135">
        <f>ИД!AZ50+ИД!AZ84</f>
        <v>0</v>
      </c>
      <c r="AW31" s="135">
        <f>ИД!BA50+ИД!BA84</f>
        <v>0</v>
      </c>
      <c r="AX31" s="135">
        <f>ИД!BB50+ИД!BB84</f>
        <v>0</v>
      </c>
      <c r="AY31" s="135">
        <f>ИД!BC50+ИД!BC84</f>
        <v>0</v>
      </c>
      <c r="AZ31" s="135">
        <f>ИД!BD50+ИД!BD84</f>
        <v>0</v>
      </c>
      <c r="BA31" s="135">
        <f>ИД!BE50+ИД!BE84</f>
        <v>0</v>
      </c>
      <c r="BB31" s="135">
        <f>ИД!BF50+ИД!BF84</f>
        <v>0</v>
      </c>
      <c r="BC31" s="135">
        <f>ИД!BG50+ИД!BG84</f>
        <v>0</v>
      </c>
      <c r="BD31" s="135">
        <f>ИД!BH50+ИД!BH84</f>
        <v>0</v>
      </c>
      <c r="BE31" s="135">
        <f>ИД!BI50+ИД!BI84</f>
        <v>0</v>
      </c>
      <c r="BF31" s="135">
        <f>ИД!BJ50+ИД!BJ84</f>
        <v>0</v>
      </c>
      <c r="BG31" s="135">
        <f>ИД!BK50+ИД!BK84</f>
        <v>0</v>
      </c>
      <c r="BH31" s="135">
        <f>ИД!BL50+ИД!BL84</f>
        <v>0</v>
      </c>
      <c r="BI31" s="135">
        <f>ИД!BM50+ИД!BM84</f>
        <v>0</v>
      </c>
      <c r="BJ31" s="135">
        <f>ИД!BN50+ИД!BN84</f>
        <v>0</v>
      </c>
      <c r="BK31" s="135">
        <f>ИД!BO50+ИД!BO84</f>
        <v>0</v>
      </c>
      <c r="BL31" s="135">
        <f>ИД!BP50+ИД!BP84</f>
        <v>0</v>
      </c>
      <c r="BM31" s="135">
        <f>ИД!BQ50+ИД!BQ84</f>
        <v>0</v>
      </c>
      <c r="BN31" s="135">
        <f>ИД!BR50+ИД!BR84</f>
        <v>0</v>
      </c>
      <c r="BO31" s="135">
        <f>ИД!BS50+ИД!BS84</f>
        <v>0</v>
      </c>
      <c r="BP31" s="135">
        <f>ИД!BT50+ИД!BT84</f>
        <v>0</v>
      </c>
      <c r="BQ31" s="135">
        <f>ИД!BU50+ИД!BU84</f>
        <v>0</v>
      </c>
      <c r="BR31" s="135">
        <f>ИД!BV50+ИД!BV84</f>
        <v>0</v>
      </c>
      <c r="BS31" s="135">
        <f>ИД!BW50+ИД!BW84</f>
        <v>0</v>
      </c>
      <c r="BT31" s="135">
        <f>ИД!BX50+ИД!BX84</f>
        <v>0</v>
      </c>
      <c r="BU31" s="135">
        <f>ИД!BY50+ИД!BY84</f>
        <v>0</v>
      </c>
      <c r="BV31" s="135">
        <f>ИД!BZ50+ИД!BZ84</f>
        <v>0</v>
      </c>
      <c r="BW31" s="135">
        <f>ИД!CA50+ИД!CA84</f>
        <v>0</v>
      </c>
      <c r="BX31" s="135">
        <f>ИД!CB50+ИД!CB84</f>
        <v>0</v>
      </c>
      <c r="BY31" s="135">
        <f>ИД!CC50+ИД!CC84</f>
        <v>0</v>
      </c>
      <c r="BZ31" s="135">
        <f>ИД!CD50+ИД!CD84</f>
        <v>0</v>
      </c>
      <c r="CA31" s="135">
        <f>ИД!CE50+ИД!CE84</f>
        <v>0</v>
      </c>
      <c r="CB31" s="135">
        <f>ИД!CF50+ИД!CF84</f>
        <v>0</v>
      </c>
      <c r="CC31" s="135">
        <f>ИД!CG50+ИД!CG84</f>
        <v>0</v>
      </c>
      <c r="CD31" s="135">
        <f>ИД!CH50+ИД!CH84</f>
        <v>0</v>
      </c>
      <c r="CE31" s="135">
        <f>ИД!CI50+ИД!CI84</f>
        <v>0</v>
      </c>
      <c r="CF31" s="135">
        <f>ИД!CJ50+ИД!CJ84</f>
        <v>0</v>
      </c>
    </row>
    <row r="32" spans="1:84" ht="15" customHeight="1">
      <c r="A32" s="48"/>
      <c r="B32" s="125" t="s">
        <v>680</v>
      </c>
      <c r="C32" s="126" t="s">
        <v>430</v>
      </c>
      <c r="D32" s="136">
        <f>SUM(E32:CF32)</f>
        <v>210985.60094747544</v>
      </c>
      <c r="E32" s="143">
        <f>ИД!I51+ИД!I85</f>
        <v>0</v>
      </c>
      <c r="F32" s="143">
        <f>ИД!J51+ИД!J85</f>
        <v>0</v>
      </c>
      <c r="G32" s="143">
        <f>ИД!K51+ИД!K85</f>
        <v>0</v>
      </c>
      <c r="H32" s="143">
        <f>ИД!L51+ИД!L85</f>
        <v>14293.600947475443</v>
      </c>
      <c r="I32" s="143">
        <f>ИД!M51+ИД!M85</f>
        <v>22500</v>
      </c>
      <c r="J32" s="143">
        <f>ИД!N51+ИД!N85</f>
        <v>29032</v>
      </c>
      <c r="K32" s="143">
        <f>ИД!O51+ИД!O85</f>
        <v>29032</v>
      </c>
      <c r="L32" s="143">
        <f>ИД!P51+ИД!P85</f>
        <v>29032</v>
      </c>
      <c r="M32" s="143">
        <f>ИД!Q51+ИД!Q85</f>
        <v>29032</v>
      </c>
      <c r="N32" s="143">
        <f>ИД!R51+ИД!R85</f>
        <v>29032</v>
      </c>
      <c r="O32" s="143">
        <f>ИД!S51+ИД!S85</f>
        <v>29032</v>
      </c>
      <c r="P32" s="143">
        <f>ИД!T51+ИД!T85</f>
        <v>0</v>
      </c>
      <c r="Q32" s="143">
        <f>ИД!U51+ИД!U85</f>
        <v>0</v>
      </c>
      <c r="R32" s="143">
        <f>ИД!V51+ИД!V85</f>
        <v>0</v>
      </c>
      <c r="S32" s="143">
        <f>ИД!W51+ИД!W85</f>
        <v>0</v>
      </c>
      <c r="T32" s="143">
        <f>ИД!X51+ИД!X85</f>
        <v>0</v>
      </c>
      <c r="U32" s="143">
        <f>ИД!Y51+ИД!Y85</f>
        <v>0</v>
      </c>
      <c r="V32" s="143">
        <f>ИД!Z51+ИД!Z85</f>
        <v>0</v>
      </c>
      <c r="W32" s="143">
        <f>ИД!AA51+ИД!AA85</f>
        <v>0</v>
      </c>
      <c r="X32" s="143">
        <f>ИД!AB51+ИД!AB85</f>
        <v>0</v>
      </c>
      <c r="Y32" s="143">
        <f>ИД!AC51+ИД!AC85</f>
        <v>0</v>
      </c>
      <c r="Z32" s="143">
        <f>ИД!AD51+ИД!AD85</f>
        <v>0</v>
      </c>
      <c r="AA32" s="143">
        <f>ИД!AE51+ИД!AE85</f>
        <v>0</v>
      </c>
      <c r="AB32" s="143">
        <f>ИД!AF51+ИД!AF85</f>
        <v>0</v>
      </c>
      <c r="AC32" s="143">
        <f>ИД!AG51+ИД!AG85</f>
        <v>0</v>
      </c>
      <c r="AD32" s="143">
        <f>ИД!AH51+ИД!AH85</f>
        <v>0</v>
      </c>
      <c r="AE32" s="143">
        <f>ИД!AI51+ИД!AI85</f>
        <v>0</v>
      </c>
      <c r="AF32" s="143">
        <f>ИД!AJ51+ИД!AJ85</f>
        <v>0</v>
      </c>
      <c r="AG32" s="143">
        <f>ИД!AK51+ИД!AK85</f>
        <v>0</v>
      </c>
      <c r="AH32" s="143">
        <f>ИД!AL51+ИД!AL85</f>
        <v>0</v>
      </c>
      <c r="AI32" s="143">
        <f>ИД!AM51+ИД!AM85</f>
        <v>0</v>
      </c>
      <c r="AJ32" s="143">
        <f>ИД!AN51+ИД!AN85</f>
        <v>0</v>
      </c>
      <c r="AK32" s="143">
        <f>ИД!AO51+ИД!AO85</f>
        <v>0</v>
      </c>
      <c r="AL32" s="143">
        <f>ИД!AP51+ИД!AP85</f>
        <v>0</v>
      </c>
      <c r="AM32" s="143">
        <f>ИД!AQ51+ИД!AQ85</f>
        <v>0</v>
      </c>
      <c r="AN32" s="143">
        <f>ИД!AR51+ИД!AR85</f>
        <v>0</v>
      </c>
      <c r="AO32" s="143">
        <f>ИД!AS51+ИД!AS85</f>
        <v>0</v>
      </c>
      <c r="AP32" s="143">
        <f>ИД!AT51+ИД!AT85</f>
        <v>0</v>
      </c>
      <c r="AQ32" s="143">
        <f>ИД!AU51+ИД!AU85</f>
        <v>0</v>
      </c>
      <c r="AR32" s="143">
        <f>ИД!AV51+ИД!AV85</f>
        <v>0</v>
      </c>
      <c r="AS32" s="143">
        <f>ИД!AW51+ИД!AW85</f>
        <v>0</v>
      </c>
      <c r="AT32" s="143">
        <f>ИД!AX51+ИД!AX85</f>
        <v>0</v>
      </c>
      <c r="AU32" s="143">
        <f>ИД!AY51+ИД!AY85</f>
        <v>0</v>
      </c>
      <c r="AV32" s="143">
        <f>ИД!AZ51+ИД!AZ85</f>
        <v>0</v>
      </c>
      <c r="AW32" s="143">
        <f>ИД!BA51+ИД!BA85</f>
        <v>0</v>
      </c>
      <c r="AX32" s="143">
        <f>ИД!BB51+ИД!BB85</f>
        <v>0</v>
      </c>
      <c r="AY32" s="143">
        <f>ИД!BC51+ИД!BC85</f>
        <v>0</v>
      </c>
      <c r="AZ32" s="143">
        <f>ИД!BD51+ИД!BD85</f>
        <v>0</v>
      </c>
      <c r="BA32" s="143">
        <f>ИД!BE51+ИД!BE85</f>
        <v>0</v>
      </c>
      <c r="BB32" s="143">
        <f>ИД!BF51+ИД!BF85</f>
        <v>0</v>
      </c>
      <c r="BC32" s="143">
        <f>ИД!BG51+ИД!BG85</f>
        <v>0</v>
      </c>
      <c r="BD32" s="143">
        <f>ИД!BH51+ИД!BH85</f>
        <v>0</v>
      </c>
      <c r="BE32" s="143">
        <f>ИД!BI51+ИД!BI85</f>
        <v>0</v>
      </c>
      <c r="BF32" s="143">
        <f>ИД!BJ51+ИД!BJ85</f>
        <v>0</v>
      </c>
      <c r="BG32" s="143">
        <f>ИД!BK51+ИД!BK85</f>
        <v>0</v>
      </c>
      <c r="BH32" s="143">
        <f>ИД!BL51+ИД!BL85</f>
        <v>0</v>
      </c>
      <c r="BI32" s="143">
        <f>ИД!BM51+ИД!BM85</f>
        <v>0</v>
      </c>
      <c r="BJ32" s="143">
        <f>ИД!BN51+ИД!BN85</f>
        <v>0</v>
      </c>
      <c r="BK32" s="143">
        <f>ИД!BO51+ИД!BO85</f>
        <v>0</v>
      </c>
      <c r="BL32" s="143">
        <f>ИД!BP51+ИД!BP85</f>
        <v>0</v>
      </c>
      <c r="BM32" s="143">
        <f>ИД!BQ51+ИД!BQ85</f>
        <v>0</v>
      </c>
      <c r="BN32" s="143">
        <f>ИД!BR51+ИД!BR85</f>
        <v>0</v>
      </c>
      <c r="BO32" s="143">
        <f>ИД!BS51+ИД!BS85</f>
        <v>0</v>
      </c>
      <c r="BP32" s="143">
        <f>ИД!BT51+ИД!BT85</f>
        <v>0</v>
      </c>
      <c r="BQ32" s="143">
        <f>ИД!BU51+ИД!BU85</f>
        <v>0</v>
      </c>
      <c r="BR32" s="143">
        <f>ИД!BV51+ИД!BV85</f>
        <v>0</v>
      </c>
      <c r="BS32" s="143">
        <f>ИД!BW51+ИД!BW85</f>
        <v>0</v>
      </c>
      <c r="BT32" s="143">
        <f>ИД!BX51+ИД!BX85</f>
        <v>0</v>
      </c>
      <c r="BU32" s="143">
        <f>ИД!BY51+ИД!BY85</f>
        <v>0</v>
      </c>
      <c r="BV32" s="143">
        <f>ИД!BZ51+ИД!BZ85</f>
        <v>0</v>
      </c>
      <c r="BW32" s="143">
        <f>ИД!CA51+ИД!CA85</f>
        <v>0</v>
      </c>
      <c r="BX32" s="143">
        <f>ИД!CB51+ИД!CB85</f>
        <v>0</v>
      </c>
      <c r="BY32" s="143">
        <f>ИД!CC51+ИД!CC85</f>
        <v>0</v>
      </c>
      <c r="BZ32" s="143">
        <f>ИД!CD51+ИД!CD85</f>
        <v>0</v>
      </c>
      <c r="CA32" s="143">
        <f>ИД!CE51+ИД!CE85</f>
        <v>0</v>
      </c>
      <c r="CB32" s="143">
        <f>ИД!CF51+ИД!CF85</f>
        <v>0</v>
      </c>
      <c r="CC32" s="143">
        <f>ИД!CG51+ИД!CG85</f>
        <v>0</v>
      </c>
      <c r="CD32" s="143">
        <f>ИД!CH51+ИД!CH85</f>
        <v>0</v>
      </c>
      <c r="CE32" s="143">
        <f>ИД!CI51+ИД!CI85</f>
        <v>0</v>
      </c>
      <c r="CF32" s="143">
        <f>ИД!CJ51+ИД!CJ85</f>
        <v>0</v>
      </c>
    </row>
    <row r="33" spans="1:84" ht="15" customHeight="1">
      <c r="A33" s="48"/>
      <c r="B33" s="125" t="s">
        <v>437</v>
      </c>
      <c r="C33" s="126" t="s">
        <v>430</v>
      </c>
      <c r="D33" s="136">
        <f>SUM(E33:CF33)</f>
        <v>0</v>
      </c>
      <c r="E33" s="143"/>
      <c r="F33" s="143"/>
      <c r="G33" s="143"/>
      <c r="H33" s="143"/>
      <c r="I33" s="143"/>
      <c r="J33" s="143"/>
      <c r="K33" s="143"/>
      <c r="L33" s="143"/>
      <c r="M33" s="143"/>
      <c r="N33" s="143"/>
      <c r="O33" s="143"/>
      <c r="P33" s="143"/>
      <c r="Q33" s="143"/>
      <c r="R33" s="143"/>
      <c r="S33" s="143"/>
      <c r="T33" s="143"/>
      <c r="U33" s="143"/>
      <c r="V33" s="143"/>
      <c r="W33" s="143"/>
      <c r="X33" s="143"/>
      <c r="Y33" s="143"/>
      <c r="Z33" s="143"/>
      <c r="AA33" s="143"/>
      <c r="AB33" s="143"/>
      <c r="AC33" s="143"/>
      <c r="AD33" s="143"/>
      <c r="AE33" s="143"/>
      <c r="AF33" s="143"/>
      <c r="AG33" s="143"/>
      <c r="AH33" s="143"/>
      <c r="AI33" s="143"/>
      <c r="AJ33" s="143"/>
      <c r="AK33" s="143"/>
      <c r="AL33" s="143"/>
      <c r="AM33" s="143"/>
      <c r="AN33" s="143"/>
      <c r="AO33" s="143"/>
      <c r="AP33" s="143"/>
      <c r="AQ33" s="143"/>
      <c r="AR33" s="143"/>
      <c r="AS33" s="143"/>
      <c r="AT33" s="143"/>
      <c r="AU33" s="143"/>
      <c r="AV33" s="143"/>
      <c r="AW33" s="143"/>
      <c r="AX33" s="143"/>
      <c r="AY33" s="143"/>
      <c r="AZ33" s="143"/>
      <c r="BA33" s="143"/>
      <c r="BB33" s="143"/>
      <c r="BC33" s="143"/>
      <c r="BD33" s="143"/>
      <c r="BE33" s="143"/>
      <c r="BF33" s="143"/>
      <c r="BG33" s="143"/>
      <c r="BH33" s="143"/>
      <c r="BI33" s="143"/>
      <c r="BJ33" s="143"/>
      <c r="BK33" s="143"/>
      <c r="BL33" s="143"/>
      <c r="BM33" s="143"/>
      <c r="BN33" s="143"/>
      <c r="BO33" s="143"/>
      <c r="BP33" s="143"/>
      <c r="BQ33" s="143"/>
      <c r="BR33" s="143"/>
      <c r="BS33" s="143"/>
      <c r="BT33" s="143"/>
      <c r="BU33" s="143"/>
      <c r="BV33" s="143"/>
      <c r="BW33" s="143"/>
      <c r="BX33" s="143"/>
      <c r="BY33" s="143"/>
      <c r="BZ33" s="143"/>
      <c r="CA33" s="143"/>
      <c r="CB33" s="143"/>
      <c r="CC33" s="143"/>
      <c r="CD33" s="143"/>
      <c r="CE33" s="143"/>
      <c r="CF33" s="143"/>
    </row>
    <row r="34" spans="1:84" s="49" customFormat="1" ht="15" customHeight="1">
      <c r="A34" s="51"/>
      <c r="B34" s="137" t="s">
        <v>78</v>
      </c>
      <c r="C34" s="138" t="s">
        <v>430</v>
      </c>
      <c r="D34" s="136">
        <f>SUM(D31:D33)</f>
        <v>259192</v>
      </c>
      <c r="E34" s="139">
        <f>SUM(E31:E33)</f>
        <v>0</v>
      </c>
      <c r="F34" s="139">
        <f t="shared" ref="F34:P34" si="7">SUM(F31:F33)</f>
        <v>0</v>
      </c>
      <c r="G34" s="139">
        <f t="shared" si="7"/>
        <v>0</v>
      </c>
      <c r="H34" s="139">
        <f t="shared" si="7"/>
        <v>62500</v>
      </c>
      <c r="I34" s="139">
        <f t="shared" si="7"/>
        <v>22500</v>
      </c>
      <c r="J34" s="139">
        <f t="shared" si="7"/>
        <v>29032</v>
      </c>
      <c r="K34" s="139">
        <f t="shared" si="7"/>
        <v>29032</v>
      </c>
      <c r="L34" s="139">
        <f t="shared" si="7"/>
        <v>29032</v>
      </c>
      <c r="M34" s="139">
        <f t="shared" si="7"/>
        <v>29032</v>
      </c>
      <c r="N34" s="139">
        <f t="shared" si="7"/>
        <v>29032</v>
      </c>
      <c r="O34" s="139">
        <f t="shared" si="7"/>
        <v>29032</v>
      </c>
      <c r="P34" s="139">
        <f t="shared" si="7"/>
        <v>0</v>
      </c>
      <c r="Q34" s="139">
        <f>SUM(Q31:Q33)</f>
        <v>0</v>
      </c>
      <c r="R34" s="139">
        <f>SUM(R31:R33)</f>
        <v>0</v>
      </c>
      <c r="S34" s="139">
        <f>SUM(S31:S33)</f>
        <v>0</v>
      </c>
      <c r="T34" s="139">
        <f t="shared" ref="T34:CE34" si="8">SUM(T31:T33)</f>
        <v>0</v>
      </c>
      <c r="U34" s="139">
        <f t="shared" si="8"/>
        <v>0</v>
      </c>
      <c r="V34" s="139">
        <f t="shared" si="8"/>
        <v>0</v>
      </c>
      <c r="W34" s="139">
        <f t="shared" si="8"/>
        <v>0</v>
      </c>
      <c r="X34" s="139">
        <f t="shared" si="8"/>
        <v>0</v>
      </c>
      <c r="Y34" s="139">
        <f t="shared" si="8"/>
        <v>0</v>
      </c>
      <c r="Z34" s="139">
        <f t="shared" si="8"/>
        <v>0</v>
      </c>
      <c r="AA34" s="139">
        <f t="shared" si="8"/>
        <v>0</v>
      </c>
      <c r="AB34" s="139">
        <f t="shared" si="8"/>
        <v>0</v>
      </c>
      <c r="AC34" s="139">
        <f t="shared" si="8"/>
        <v>0</v>
      </c>
      <c r="AD34" s="139">
        <f t="shared" si="8"/>
        <v>0</v>
      </c>
      <c r="AE34" s="139">
        <f t="shared" si="8"/>
        <v>0</v>
      </c>
      <c r="AF34" s="139">
        <f t="shared" si="8"/>
        <v>0</v>
      </c>
      <c r="AG34" s="139">
        <f t="shared" si="8"/>
        <v>0</v>
      </c>
      <c r="AH34" s="139">
        <f t="shared" si="8"/>
        <v>0</v>
      </c>
      <c r="AI34" s="139">
        <f t="shared" si="8"/>
        <v>0</v>
      </c>
      <c r="AJ34" s="139">
        <f t="shared" si="8"/>
        <v>0</v>
      </c>
      <c r="AK34" s="139">
        <f t="shared" si="8"/>
        <v>0</v>
      </c>
      <c r="AL34" s="139">
        <f t="shared" si="8"/>
        <v>0</v>
      </c>
      <c r="AM34" s="139">
        <f t="shared" si="8"/>
        <v>0</v>
      </c>
      <c r="AN34" s="139">
        <f t="shared" si="8"/>
        <v>0</v>
      </c>
      <c r="AO34" s="139">
        <f t="shared" si="8"/>
        <v>0</v>
      </c>
      <c r="AP34" s="139">
        <f t="shared" si="8"/>
        <v>0</v>
      </c>
      <c r="AQ34" s="139">
        <f t="shared" si="8"/>
        <v>0</v>
      </c>
      <c r="AR34" s="139">
        <f t="shared" si="8"/>
        <v>0</v>
      </c>
      <c r="AS34" s="139">
        <f t="shared" si="8"/>
        <v>0</v>
      </c>
      <c r="AT34" s="139">
        <f t="shared" si="8"/>
        <v>0</v>
      </c>
      <c r="AU34" s="139">
        <f t="shared" si="8"/>
        <v>0</v>
      </c>
      <c r="AV34" s="139">
        <f t="shared" si="8"/>
        <v>0</v>
      </c>
      <c r="AW34" s="139">
        <f t="shared" si="8"/>
        <v>0</v>
      </c>
      <c r="AX34" s="139">
        <f t="shared" si="8"/>
        <v>0</v>
      </c>
      <c r="AY34" s="139">
        <f t="shared" si="8"/>
        <v>0</v>
      </c>
      <c r="AZ34" s="139">
        <f t="shared" si="8"/>
        <v>0</v>
      </c>
      <c r="BA34" s="139">
        <f t="shared" si="8"/>
        <v>0</v>
      </c>
      <c r="BB34" s="139">
        <f t="shared" si="8"/>
        <v>0</v>
      </c>
      <c r="BC34" s="139">
        <f t="shared" si="8"/>
        <v>0</v>
      </c>
      <c r="BD34" s="139">
        <f t="shared" si="8"/>
        <v>0</v>
      </c>
      <c r="BE34" s="139">
        <f t="shared" si="8"/>
        <v>0</v>
      </c>
      <c r="BF34" s="139">
        <f t="shared" si="8"/>
        <v>0</v>
      </c>
      <c r="BG34" s="139">
        <f t="shared" si="8"/>
        <v>0</v>
      </c>
      <c r="BH34" s="139">
        <f t="shared" si="8"/>
        <v>0</v>
      </c>
      <c r="BI34" s="139">
        <f t="shared" si="8"/>
        <v>0</v>
      </c>
      <c r="BJ34" s="139">
        <f t="shared" si="8"/>
        <v>0</v>
      </c>
      <c r="BK34" s="139">
        <f t="shared" si="8"/>
        <v>0</v>
      </c>
      <c r="BL34" s="139">
        <f t="shared" si="8"/>
        <v>0</v>
      </c>
      <c r="BM34" s="139">
        <f t="shared" si="8"/>
        <v>0</v>
      </c>
      <c r="BN34" s="139">
        <f t="shared" si="8"/>
        <v>0</v>
      </c>
      <c r="BO34" s="139">
        <f t="shared" si="8"/>
        <v>0</v>
      </c>
      <c r="BP34" s="139">
        <f t="shared" si="8"/>
        <v>0</v>
      </c>
      <c r="BQ34" s="139">
        <f t="shared" si="8"/>
        <v>0</v>
      </c>
      <c r="BR34" s="139">
        <f t="shared" si="8"/>
        <v>0</v>
      </c>
      <c r="BS34" s="139">
        <f t="shared" si="8"/>
        <v>0</v>
      </c>
      <c r="BT34" s="139">
        <f t="shared" si="8"/>
        <v>0</v>
      </c>
      <c r="BU34" s="139">
        <f t="shared" si="8"/>
        <v>0</v>
      </c>
      <c r="BV34" s="139">
        <f t="shared" si="8"/>
        <v>0</v>
      </c>
      <c r="BW34" s="139">
        <f t="shared" si="8"/>
        <v>0</v>
      </c>
      <c r="BX34" s="139">
        <f t="shared" si="8"/>
        <v>0</v>
      </c>
      <c r="BY34" s="139">
        <f t="shared" si="8"/>
        <v>0</v>
      </c>
      <c r="BZ34" s="139">
        <f t="shared" si="8"/>
        <v>0</v>
      </c>
      <c r="CA34" s="139">
        <f t="shared" si="8"/>
        <v>0</v>
      </c>
      <c r="CB34" s="139">
        <f t="shared" si="8"/>
        <v>0</v>
      </c>
      <c r="CC34" s="139">
        <f t="shared" si="8"/>
        <v>0</v>
      </c>
      <c r="CD34" s="139">
        <f t="shared" si="8"/>
        <v>0</v>
      </c>
      <c r="CE34" s="139">
        <f t="shared" si="8"/>
        <v>0</v>
      </c>
      <c r="CF34" s="139">
        <f>SUM(CF31:CF33)</f>
        <v>0</v>
      </c>
    </row>
    <row r="35" spans="1:84">
      <c r="B35" s="25"/>
      <c r="C35" s="26"/>
      <c r="E35" s="25"/>
      <c r="F35" s="25"/>
      <c r="G35" s="25"/>
      <c r="H35" s="25"/>
      <c r="I35" s="25"/>
      <c r="J35" s="25"/>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c r="BM35" s="46"/>
      <c r="BN35" s="46"/>
      <c r="BO35" s="46"/>
      <c r="BP35" s="46"/>
      <c r="BQ35" s="46"/>
      <c r="BR35" s="46"/>
      <c r="BS35" s="46"/>
      <c r="BT35" s="46"/>
      <c r="BU35" s="46"/>
      <c r="BV35" s="46"/>
      <c r="BW35" s="46"/>
      <c r="BX35" s="46"/>
      <c r="BY35" s="46"/>
      <c r="BZ35" s="46"/>
      <c r="CA35" s="46"/>
      <c r="CB35" s="46"/>
      <c r="CC35" s="46"/>
      <c r="CD35" s="46"/>
      <c r="CE35" s="46"/>
      <c r="CF35" s="46"/>
    </row>
    <row r="36" spans="1:84" ht="28.5" customHeight="1">
      <c r="B36" s="133" t="s">
        <v>681</v>
      </c>
      <c r="C36" s="133" t="s">
        <v>666</v>
      </c>
      <c r="D36" s="133" t="s">
        <v>78</v>
      </c>
      <c r="E36" s="133">
        <f>$E$17</f>
        <v>2020</v>
      </c>
      <c r="F36" s="133">
        <f>E36+1</f>
        <v>2021</v>
      </c>
      <c r="G36" s="133">
        <f t="shared" ref="G36:BR36" si="9">F36+1</f>
        <v>2022</v>
      </c>
      <c r="H36" s="133">
        <f t="shared" si="9"/>
        <v>2023</v>
      </c>
      <c r="I36" s="133">
        <f t="shared" si="9"/>
        <v>2024</v>
      </c>
      <c r="J36" s="133">
        <f t="shared" si="9"/>
        <v>2025</v>
      </c>
      <c r="K36" s="133">
        <f t="shared" si="9"/>
        <v>2026</v>
      </c>
      <c r="L36" s="133">
        <f t="shared" si="9"/>
        <v>2027</v>
      </c>
      <c r="M36" s="133">
        <f t="shared" si="9"/>
        <v>2028</v>
      </c>
      <c r="N36" s="133">
        <f t="shared" si="9"/>
        <v>2029</v>
      </c>
      <c r="O36" s="133">
        <f t="shared" si="9"/>
        <v>2030</v>
      </c>
      <c r="P36" s="133">
        <f t="shared" si="9"/>
        <v>2031</v>
      </c>
      <c r="Q36" s="133">
        <f t="shared" si="9"/>
        <v>2032</v>
      </c>
      <c r="R36" s="133">
        <f t="shared" si="9"/>
        <v>2033</v>
      </c>
      <c r="S36" s="133">
        <f t="shared" si="9"/>
        <v>2034</v>
      </c>
      <c r="T36" s="133">
        <f t="shared" si="9"/>
        <v>2035</v>
      </c>
      <c r="U36" s="133">
        <f t="shared" si="9"/>
        <v>2036</v>
      </c>
      <c r="V36" s="133">
        <f t="shared" si="9"/>
        <v>2037</v>
      </c>
      <c r="W36" s="133">
        <f t="shared" si="9"/>
        <v>2038</v>
      </c>
      <c r="X36" s="133">
        <f t="shared" si="9"/>
        <v>2039</v>
      </c>
      <c r="Y36" s="133">
        <f t="shared" si="9"/>
        <v>2040</v>
      </c>
      <c r="Z36" s="133">
        <f t="shared" si="9"/>
        <v>2041</v>
      </c>
      <c r="AA36" s="133">
        <f t="shared" si="9"/>
        <v>2042</v>
      </c>
      <c r="AB36" s="133">
        <f t="shared" si="9"/>
        <v>2043</v>
      </c>
      <c r="AC36" s="133">
        <f t="shared" si="9"/>
        <v>2044</v>
      </c>
      <c r="AD36" s="133">
        <f t="shared" si="9"/>
        <v>2045</v>
      </c>
      <c r="AE36" s="133">
        <f t="shared" si="9"/>
        <v>2046</v>
      </c>
      <c r="AF36" s="133">
        <f t="shared" si="9"/>
        <v>2047</v>
      </c>
      <c r="AG36" s="133">
        <f t="shared" si="9"/>
        <v>2048</v>
      </c>
      <c r="AH36" s="133">
        <f t="shared" si="9"/>
        <v>2049</v>
      </c>
      <c r="AI36" s="133">
        <f t="shared" si="9"/>
        <v>2050</v>
      </c>
      <c r="AJ36" s="133">
        <f t="shared" si="9"/>
        <v>2051</v>
      </c>
      <c r="AK36" s="133">
        <f t="shared" si="9"/>
        <v>2052</v>
      </c>
      <c r="AL36" s="133">
        <f t="shared" si="9"/>
        <v>2053</v>
      </c>
      <c r="AM36" s="133">
        <f t="shared" si="9"/>
        <v>2054</v>
      </c>
      <c r="AN36" s="133">
        <f t="shared" si="9"/>
        <v>2055</v>
      </c>
      <c r="AO36" s="133">
        <f t="shared" si="9"/>
        <v>2056</v>
      </c>
      <c r="AP36" s="133">
        <f t="shared" si="9"/>
        <v>2057</v>
      </c>
      <c r="AQ36" s="133">
        <f t="shared" si="9"/>
        <v>2058</v>
      </c>
      <c r="AR36" s="133">
        <f t="shared" si="9"/>
        <v>2059</v>
      </c>
      <c r="AS36" s="133">
        <f t="shared" si="9"/>
        <v>2060</v>
      </c>
      <c r="AT36" s="133">
        <f t="shared" si="9"/>
        <v>2061</v>
      </c>
      <c r="AU36" s="133">
        <f t="shared" si="9"/>
        <v>2062</v>
      </c>
      <c r="AV36" s="133">
        <f t="shared" si="9"/>
        <v>2063</v>
      </c>
      <c r="AW36" s="133">
        <f t="shared" si="9"/>
        <v>2064</v>
      </c>
      <c r="AX36" s="133">
        <f t="shared" si="9"/>
        <v>2065</v>
      </c>
      <c r="AY36" s="133">
        <f t="shared" si="9"/>
        <v>2066</v>
      </c>
      <c r="AZ36" s="133">
        <f t="shared" si="9"/>
        <v>2067</v>
      </c>
      <c r="BA36" s="133">
        <f t="shared" si="9"/>
        <v>2068</v>
      </c>
      <c r="BB36" s="133">
        <f t="shared" si="9"/>
        <v>2069</v>
      </c>
      <c r="BC36" s="133">
        <f t="shared" si="9"/>
        <v>2070</v>
      </c>
      <c r="BD36" s="133">
        <f t="shared" si="9"/>
        <v>2071</v>
      </c>
      <c r="BE36" s="133">
        <f t="shared" si="9"/>
        <v>2072</v>
      </c>
      <c r="BF36" s="133">
        <f t="shared" si="9"/>
        <v>2073</v>
      </c>
      <c r="BG36" s="133">
        <f t="shared" si="9"/>
        <v>2074</v>
      </c>
      <c r="BH36" s="133">
        <f t="shared" si="9"/>
        <v>2075</v>
      </c>
      <c r="BI36" s="133">
        <f t="shared" si="9"/>
        <v>2076</v>
      </c>
      <c r="BJ36" s="133">
        <f t="shared" si="9"/>
        <v>2077</v>
      </c>
      <c r="BK36" s="133">
        <f t="shared" si="9"/>
        <v>2078</v>
      </c>
      <c r="BL36" s="133">
        <f t="shared" si="9"/>
        <v>2079</v>
      </c>
      <c r="BM36" s="133">
        <f t="shared" si="9"/>
        <v>2080</v>
      </c>
      <c r="BN36" s="133">
        <f t="shared" si="9"/>
        <v>2081</v>
      </c>
      <c r="BO36" s="133">
        <f t="shared" si="9"/>
        <v>2082</v>
      </c>
      <c r="BP36" s="133">
        <f t="shared" si="9"/>
        <v>2083</v>
      </c>
      <c r="BQ36" s="133">
        <f t="shared" si="9"/>
        <v>2084</v>
      </c>
      <c r="BR36" s="133">
        <f t="shared" si="9"/>
        <v>2085</v>
      </c>
      <c r="BS36" s="133">
        <f t="shared" ref="BS36:CF36" si="10">BR36+1</f>
        <v>2086</v>
      </c>
      <c r="BT36" s="133">
        <f t="shared" si="10"/>
        <v>2087</v>
      </c>
      <c r="BU36" s="133">
        <f t="shared" si="10"/>
        <v>2088</v>
      </c>
      <c r="BV36" s="133">
        <f t="shared" si="10"/>
        <v>2089</v>
      </c>
      <c r="BW36" s="133">
        <f t="shared" si="10"/>
        <v>2090</v>
      </c>
      <c r="BX36" s="133">
        <f t="shared" si="10"/>
        <v>2091</v>
      </c>
      <c r="BY36" s="133">
        <f t="shared" si="10"/>
        <v>2092</v>
      </c>
      <c r="BZ36" s="133">
        <f t="shared" si="10"/>
        <v>2093</v>
      </c>
      <c r="CA36" s="133">
        <f t="shared" si="10"/>
        <v>2094</v>
      </c>
      <c r="CB36" s="133">
        <f t="shared" si="10"/>
        <v>2095</v>
      </c>
      <c r="CC36" s="133">
        <f t="shared" si="10"/>
        <v>2096</v>
      </c>
      <c r="CD36" s="133">
        <f t="shared" si="10"/>
        <v>2097</v>
      </c>
      <c r="CE36" s="133">
        <f t="shared" si="10"/>
        <v>2098</v>
      </c>
      <c r="CF36" s="133">
        <f t="shared" si="10"/>
        <v>2099</v>
      </c>
    </row>
    <row r="37" spans="1:84" ht="15" customHeight="1">
      <c r="A37" s="48"/>
      <c r="B37" s="144" t="s">
        <v>682</v>
      </c>
      <c r="C37" s="122"/>
      <c r="D37" s="123"/>
      <c r="E37" s="135"/>
      <c r="F37" s="135"/>
      <c r="G37" s="135"/>
      <c r="H37" s="135"/>
      <c r="I37" s="135"/>
      <c r="J37" s="135"/>
      <c r="K37" s="135"/>
      <c r="L37" s="135"/>
      <c r="M37" s="135"/>
      <c r="N37" s="135"/>
      <c r="O37" s="135"/>
      <c r="P37" s="135"/>
      <c r="Q37" s="135"/>
      <c r="R37" s="135"/>
      <c r="S37" s="135"/>
      <c r="T37" s="135"/>
      <c r="U37" s="135"/>
      <c r="V37" s="135"/>
      <c r="W37" s="135"/>
      <c r="X37" s="135"/>
      <c r="Y37" s="135"/>
      <c r="Z37" s="135"/>
      <c r="AA37" s="135"/>
      <c r="AB37" s="135"/>
      <c r="AC37" s="135"/>
      <c r="AD37" s="135"/>
      <c r="AE37" s="135"/>
      <c r="AF37" s="135"/>
      <c r="AG37" s="135"/>
      <c r="AH37" s="135"/>
      <c r="AI37" s="135"/>
      <c r="AJ37" s="135"/>
      <c r="AK37" s="135"/>
      <c r="AL37" s="135"/>
      <c r="AM37" s="135"/>
      <c r="AN37" s="135"/>
      <c r="AO37" s="135"/>
      <c r="AP37" s="135"/>
      <c r="AQ37" s="135"/>
      <c r="AR37" s="135"/>
      <c r="AS37" s="135"/>
      <c r="AT37" s="135"/>
      <c r="AU37" s="135"/>
      <c r="AV37" s="135"/>
      <c r="AW37" s="135"/>
      <c r="AX37" s="135"/>
      <c r="AY37" s="135"/>
      <c r="AZ37" s="135"/>
      <c r="BA37" s="135"/>
      <c r="BB37" s="135"/>
      <c r="BC37" s="135"/>
      <c r="BD37" s="135"/>
      <c r="BE37" s="135"/>
      <c r="BF37" s="135"/>
      <c r="BG37" s="135"/>
      <c r="BH37" s="135"/>
      <c r="BI37" s="135"/>
      <c r="BJ37" s="135"/>
      <c r="BK37" s="135"/>
      <c r="BL37" s="135"/>
      <c r="BM37" s="135"/>
      <c r="BN37" s="135"/>
      <c r="BO37" s="135"/>
      <c r="BP37" s="135"/>
      <c r="BQ37" s="135"/>
      <c r="BR37" s="135"/>
      <c r="BS37" s="135"/>
      <c r="BT37" s="135"/>
      <c r="BU37" s="135"/>
      <c r="BV37" s="135"/>
      <c r="BW37" s="135"/>
      <c r="BX37" s="135"/>
      <c r="BY37" s="135"/>
      <c r="BZ37" s="135"/>
      <c r="CA37" s="135"/>
      <c r="CB37" s="135"/>
      <c r="CC37" s="135"/>
      <c r="CD37" s="135"/>
      <c r="CE37" s="135"/>
      <c r="CF37" s="135"/>
    </row>
    <row r="38" spans="1:84" ht="15" customHeight="1">
      <c r="A38" s="48"/>
      <c r="B38" s="125" t="s">
        <v>683</v>
      </c>
      <c r="C38" s="126" t="s">
        <v>430</v>
      </c>
      <c r="D38" s="136">
        <f>SUM(E38:CF38)</f>
        <v>259192</v>
      </c>
      <c r="E38" s="143">
        <f>IF(YEAR(ИД!$H$6)=E$17,SUM($E$31:E$32),IF(YEAR(ИД!$H$6)&gt;E$17,0,SUM(E$31:E$32)))</f>
        <v>0</v>
      </c>
      <c r="F38" s="143">
        <f>IF(YEAR(ИД!$H$6)=F$17,SUM($E$31:F$32),IF(YEAR(ИД!$H$6)&gt;F$17,0,SUM(F$31:F$32)))</f>
        <v>0</v>
      </c>
      <c r="G38" s="143">
        <f>IF(YEAR(ИД!$H$6)=G$17,SUM($E$31:G$32),IF(YEAR(ИД!$H$6)&gt;G$17,0,SUM(G$31:G$32)))</f>
        <v>0</v>
      </c>
      <c r="H38" s="143">
        <f>IF(YEAR(ИД!$H$6)=H$17,SUM($E$31:H$32),IF(YEAR(ИД!$H$6)&gt;H$17,0,SUM(H$31:H$32)))</f>
        <v>62500</v>
      </c>
      <c r="I38" s="143">
        <f>IF(YEAR(ИД!$H$6)=I$17,SUM($E$31:I$32),IF(YEAR(ИД!$H$6)&gt;I$17,0,SUM(I$31:I$32)))</f>
        <v>22500</v>
      </c>
      <c r="J38" s="143">
        <f>IF(YEAR(ИД!$H$6)=J$17,SUM($E$31:J$32),IF(YEAR(ИД!$H$6)&gt;J$17,0,SUM(J$31:J$32)))</f>
        <v>29032</v>
      </c>
      <c r="K38" s="143">
        <f>IF(YEAR(ИД!$H$6)=K$17,SUM($E$31:K$32),IF(YEAR(ИД!$H$6)&gt;K$17,0,SUM(K$31:K$32)))</f>
        <v>29032</v>
      </c>
      <c r="L38" s="143">
        <f>IF(YEAR(ИД!$H$6)=L$17,SUM($E$31:L$32),IF(YEAR(ИД!$H$6)&gt;L$17,0,SUM(L$31:L$32)))</f>
        <v>29032</v>
      </c>
      <c r="M38" s="143">
        <f>IF(YEAR(ИД!$H$6)=M$17,SUM($E$31:M$32),IF(YEAR(ИД!$H$6)&gt;M$17,0,SUM(M$31:M$32)))</f>
        <v>29032</v>
      </c>
      <c r="N38" s="143">
        <f>IF(YEAR(ИД!$H$6)=N$17,SUM($E$31:N$32),IF(YEAR(ИД!$H$6)&gt;N$17,0,SUM(N$31:N$32)))</f>
        <v>29032</v>
      </c>
      <c r="O38" s="143">
        <f>IF(YEAR(ИД!$H$6)=O$17,SUM($E$31:O$32),IF(YEAR(ИД!$H$6)&gt;O$17,0,SUM(O$31:O$32)))</f>
        <v>29032</v>
      </c>
      <c r="P38" s="143">
        <f>IF(YEAR(ИД!$H$6)=P$17,SUM($E$31:P$32),IF(YEAR(ИД!$H$6)&gt;P$17,0,SUM(P$31:P$32)))</f>
        <v>0</v>
      </c>
      <c r="Q38" s="143">
        <f>IF(YEAR(ИД!$H$6)=Q$17,SUM($E$31:Q$32),IF(YEAR(ИД!$H$6)&gt;Q$17,0,SUM(Q$31:Q$32)))</f>
        <v>0</v>
      </c>
      <c r="R38" s="143">
        <f>IF(YEAR(ИД!$H$6)=R$17,SUM($E$31:R$32),IF(YEAR(ИД!$H$6)&gt;R$17,0,SUM(R$31:R$32)))</f>
        <v>0</v>
      </c>
      <c r="S38" s="143">
        <f>IF(YEAR(ИД!$H$6)=S$17,SUM($E$31:S$32),IF(YEAR(ИД!$H$6)&gt;S$17,0,SUM(S$31:S$32)))</f>
        <v>0</v>
      </c>
      <c r="T38" s="143">
        <f>IF(YEAR(ИД!$H$6)=T$17,SUM($E$31:T$32),IF(YEAR(ИД!$H$6)&gt;T$17,0,SUM(T$31:T$32)))</f>
        <v>0</v>
      </c>
      <c r="U38" s="143">
        <f>IF(YEAR(ИД!$H$6)=U$17,SUM($E$31:U$32),IF(YEAR(ИД!$H$6)&gt;U$17,0,SUM(U$31:U$32)))</f>
        <v>0</v>
      </c>
      <c r="V38" s="143">
        <f>IF(YEAR(ИД!$H$6)=V$17,SUM($E$31:V$32),IF(YEAR(ИД!$H$6)&gt;V$17,0,SUM(V$31:V$32)))</f>
        <v>0</v>
      </c>
      <c r="W38" s="143">
        <f>IF(YEAR(ИД!$H$6)=W$17,SUM($E$31:W$32),IF(YEAR(ИД!$H$6)&gt;W$17,0,SUM(W$31:W$32)))</f>
        <v>0</v>
      </c>
      <c r="X38" s="143">
        <f>IF(YEAR(ИД!$H$6)=X$17,SUM($E$31:X$32),IF(YEAR(ИД!$H$6)&gt;X$17,0,SUM(X$31:X$32)))</f>
        <v>0</v>
      </c>
      <c r="Y38" s="143">
        <f>IF(YEAR(ИД!$H$6)=Y$17,SUM($E$31:Y$32),IF(YEAR(ИД!$H$6)&gt;Y$17,0,SUM(Y$31:Y$32)))</f>
        <v>0</v>
      </c>
      <c r="Z38" s="143">
        <f>IF(YEAR(ИД!$H$6)=Z$17,SUM($E$31:Z$32),IF(YEAR(ИД!$H$6)&gt;Z$17,0,SUM(Z$31:Z$32)))</f>
        <v>0</v>
      </c>
      <c r="AA38" s="143">
        <f>IF(YEAR(ИД!$H$6)=AA$17,SUM($E$31:AA$32),IF(YEAR(ИД!$H$6)&gt;AA$17,0,SUM(AA$31:AA$32)))</f>
        <v>0</v>
      </c>
      <c r="AB38" s="143">
        <f>IF(YEAR(ИД!$H$6)=AB$17,SUM($E$31:AB$32),IF(YEAR(ИД!$H$6)&gt;AB$17,0,SUM(AB$31:AB$32)))</f>
        <v>0</v>
      </c>
      <c r="AC38" s="143">
        <f>IF(YEAR(ИД!$H$6)=AC$17,SUM($E$31:AC$32),IF(YEAR(ИД!$H$6)&gt;AC$17,0,SUM(AC$31:AC$32)))</f>
        <v>0</v>
      </c>
      <c r="AD38" s="143">
        <f>IF(YEAR(ИД!$H$6)=AD$17,SUM($E$31:AD$32),IF(YEAR(ИД!$H$6)&gt;AD$17,0,SUM(AD$31:AD$32)))</f>
        <v>0</v>
      </c>
      <c r="AE38" s="143">
        <f>IF(YEAR(ИД!$H$6)=AE$17,SUM($E$31:AE$32),IF(YEAR(ИД!$H$6)&gt;AE$17,0,SUM(AE$31:AE$32)))</f>
        <v>0</v>
      </c>
      <c r="AF38" s="143">
        <f>IF(YEAR(ИД!$H$6)=AF$17,SUM($E$31:AF$32),IF(YEAR(ИД!$H$6)&gt;AF$17,0,SUM(AF$31:AF$32)))</f>
        <v>0</v>
      </c>
      <c r="AG38" s="143">
        <f>IF(YEAR(ИД!$H$6)=AG$17,SUM($E$31:AG$32),IF(YEAR(ИД!$H$6)&gt;AG$17,0,SUM(AG$31:AG$32)))</f>
        <v>0</v>
      </c>
      <c r="AH38" s="143">
        <f>IF(YEAR(ИД!$H$6)=AH$17,SUM($E$31:AH$32),IF(YEAR(ИД!$H$6)&gt;AH$17,0,SUM(AH$31:AH$32)))</f>
        <v>0</v>
      </c>
      <c r="AI38" s="143">
        <f>IF(YEAR(ИД!$H$6)=AI$17,SUM($E$31:AI$32),IF(YEAR(ИД!$H$6)&gt;AI$17,0,SUM(AI$31:AI$32)))</f>
        <v>0</v>
      </c>
      <c r="AJ38" s="143">
        <f>IF(YEAR(ИД!$H$6)=AJ$17,SUM($E$31:AJ$32),IF(YEAR(ИД!$H$6)&gt;AJ$17,0,SUM(AJ$31:AJ$32)))</f>
        <v>0</v>
      </c>
      <c r="AK38" s="143">
        <f>IF(YEAR(ИД!$H$6)=AK$17,SUM($E$31:AK$32),IF(YEAR(ИД!$H$6)&gt;AK$17,0,SUM(AK$31:AK$32)))</f>
        <v>0</v>
      </c>
      <c r="AL38" s="143">
        <f>IF(YEAR(ИД!$H$6)=AL$17,SUM($E$31:AL$32),IF(YEAR(ИД!$H$6)&gt;AL$17,0,SUM(AL$31:AL$32)))</f>
        <v>0</v>
      </c>
      <c r="AM38" s="143">
        <f>IF(YEAR(ИД!$H$6)=AM$17,SUM($E$31:AM$32),IF(YEAR(ИД!$H$6)&gt;AM$17,0,SUM(AM$31:AM$32)))</f>
        <v>0</v>
      </c>
      <c r="AN38" s="143">
        <f>IF(YEAR(ИД!$H$6)=AN$17,SUM($E$31:AN$32),IF(YEAR(ИД!$H$6)&gt;AN$17,0,SUM(AN$31:AN$32)))</f>
        <v>0</v>
      </c>
      <c r="AO38" s="143">
        <f>IF(YEAR(ИД!$H$6)=AO$17,SUM($E$31:AO$32),IF(YEAR(ИД!$H$6)&gt;AO$17,0,SUM(AO$31:AO$32)))</f>
        <v>0</v>
      </c>
      <c r="AP38" s="143">
        <f>IF(YEAR(ИД!$H$6)=AP$17,SUM($E$31:AP$32),IF(YEAR(ИД!$H$6)&gt;AP$17,0,SUM(AP$31:AP$32)))</f>
        <v>0</v>
      </c>
      <c r="AQ38" s="143">
        <f>IF(YEAR(ИД!$H$6)=AQ$17,SUM($E$31:AQ$32),IF(YEAR(ИД!$H$6)&gt;AQ$17,0,SUM(AQ$31:AQ$32)))</f>
        <v>0</v>
      </c>
      <c r="AR38" s="143">
        <f>IF(YEAR(ИД!$H$6)=AR$17,SUM($E$31:AR$32),IF(YEAR(ИД!$H$6)&gt;AR$17,0,SUM(AR$31:AR$32)))</f>
        <v>0</v>
      </c>
      <c r="AS38" s="143">
        <f>IF(YEAR(ИД!$H$6)=AS$17,SUM($E$31:AS$32),IF(YEAR(ИД!$H$6)&gt;AS$17,0,SUM(AS$31:AS$32)))</f>
        <v>0</v>
      </c>
      <c r="AT38" s="143">
        <f>IF(YEAR(ИД!$H$6)=AT$17,SUM($E$31:AT$32),IF(YEAR(ИД!$H$6)&gt;AT$17,0,SUM(AT$31:AT$32)))</f>
        <v>0</v>
      </c>
      <c r="AU38" s="143">
        <f>IF(YEAR(ИД!$H$6)=AU$17,SUM($E$31:AU$32),IF(YEAR(ИД!$H$6)&gt;AU$17,0,SUM(AU$31:AU$32)))</f>
        <v>0</v>
      </c>
      <c r="AV38" s="143">
        <f>IF(YEAR(ИД!$H$6)=AV$17,SUM($E$31:AV$32),IF(YEAR(ИД!$H$6)&gt;AV$17,0,SUM(AV$31:AV$32)))</f>
        <v>0</v>
      </c>
      <c r="AW38" s="143">
        <f>IF(YEAR(ИД!$H$6)=AW$17,SUM($E$31:AW$32),IF(YEAR(ИД!$H$6)&gt;AW$17,0,SUM(AW$31:AW$32)))</f>
        <v>0</v>
      </c>
      <c r="AX38" s="143">
        <f>IF(YEAR(ИД!$H$6)=AX$17,SUM($E$31:AX$32),IF(YEAR(ИД!$H$6)&gt;AX$17,0,SUM(AX$31:AX$32)))</f>
        <v>0</v>
      </c>
      <c r="AY38" s="143">
        <f>IF(YEAR(ИД!$H$6)=AY$17,SUM($E$31:AY$32),IF(YEAR(ИД!$H$6)&gt;AY$17,0,SUM(AY$31:AY$32)))</f>
        <v>0</v>
      </c>
      <c r="AZ38" s="143">
        <f>IF(YEAR(ИД!$H$6)=AZ$17,SUM($E$31:AZ$32),IF(YEAR(ИД!$H$6)&gt;AZ$17,0,SUM(AZ$31:AZ$32)))</f>
        <v>0</v>
      </c>
      <c r="BA38" s="143">
        <f>IF(YEAR(ИД!$H$6)=BA$17,SUM($E$31:BA$32),IF(YEAR(ИД!$H$6)&gt;BA$17,0,SUM(BA$31:BA$32)))</f>
        <v>0</v>
      </c>
      <c r="BB38" s="143">
        <f>IF(YEAR(ИД!$H$6)=BB$17,SUM($E$31:BB$32),IF(YEAR(ИД!$H$6)&gt;BB$17,0,SUM(BB$31:BB$32)))</f>
        <v>0</v>
      </c>
      <c r="BC38" s="143">
        <f>IF(YEAR(ИД!$H$6)=BC$17,SUM($E$31:BC$32),IF(YEAR(ИД!$H$6)&gt;BC$17,0,SUM(BC$31:BC$32)))</f>
        <v>0</v>
      </c>
      <c r="BD38" s="143">
        <f>IF(YEAR(ИД!$H$6)=BD$17,SUM($E$31:BD$32),IF(YEAR(ИД!$H$6)&gt;BD$17,0,SUM(BD$31:BD$32)))</f>
        <v>0</v>
      </c>
      <c r="BE38" s="143">
        <f>IF(YEAR(ИД!$H$6)=BE$17,SUM($E$31:BE$32),IF(YEAR(ИД!$H$6)&gt;BE$17,0,SUM(BE$31:BE$32)))</f>
        <v>0</v>
      </c>
      <c r="BF38" s="143">
        <f>IF(YEAR(ИД!$H$6)=BF$17,SUM($E$31:BF$32),IF(YEAR(ИД!$H$6)&gt;BF$17,0,SUM(BF$31:BF$32)))</f>
        <v>0</v>
      </c>
      <c r="BG38" s="143">
        <f>IF(YEAR(ИД!$H$6)=BG$17,SUM($E$31:BG$32),IF(YEAR(ИД!$H$6)&gt;BG$17,0,SUM(BG$31:BG$32)))</f>
        <v>0</v>
      </c>
      <c r="BH38" s="143">
        <f>IF(YEAR(ИД!$H$6)=BH$17,SUM($E$31:BH$32),IF(YEAR(ИД!$H$6)&gt;BH$17,0,SUM(BH$31:BH$32)))</f>
        <v>0</v>
      </c>
      <c r="BI38" s="143">
        <f>IF(YEAR(ИД!$H$6)=BI$17,SUM($E$31:BI$32),IF(YEAR(ИД!$H$6)&gt;BI$17,0,SUM(BI$31:BI$32)))</f>
        <v>0</v>
      </c>
      <c r="BJ38" s="143">
        <f>IF(YEAR(ИД!$H$6)=BJ$17,SUM($E$31:BJ$32),IF(YEAR(ИД!$H$6)&gt;BJ$17,0,SUM(BJ$31:BJ$32)))</f>
        <v>0</v>
      </c>
      <c r="BK38" s="143">
        <f>IF(YEAR(ИД!$H$6)=BK$17,SUM($E$31:BK$32),IF(YEAR(ИД!$H$6)&gt;BK$17,0,SUM(BK$31:BK$32)))</f>
        <v>0</v>
      </c>
      <c r="BL38" s="143">
        <f>IF(YEAR(ИД!$H$6)=BL$17,SUM($E$31:BL$32),IF(YEAR(ИД!$H$6)&gt;BL$17,0,SUM(BL$31:BL$32)))</f>
        <v>0</v>
      </c>
      <c r="BM38" s="143">
        <f>IF(YEAR(ИД!$H$6)=BM$17,SUM($E$31:BM$32),IF(YEAR(ИД!$H$6)&gt;BM$17,0,SUM(BM$31:BM$32)))</f>
        <v>0</v>
      </c>
      <c r="BN38" s="143">
        <f>IF(YEAR(ИД!$H$6)=BN$17,SUM($E$31:BN$32),IF(YEAR(ИД!$H$6)&gt;BN$17,0,SUM(BN$31:BN$32)))</f>
        <v>0</v>
      </c>
      <c r="BO38" s="143">
        <f>IF(YEAR(ИД!$H$6)=BO$17,SUM($E$31:BO$32),IF(YEAR(ИД!$H$6)&gt;BO$17,0,SUM(BO$31:BO$32)))</f>
        <v>0</v>
      </c>
      <c r="BP38" s="143">
        <f>IF(YEAR(ИД!$H$6)=BP$17,SUM($E$31:BP$32),IF(YEAR(ИД!$H$6)&gt;BP$17,0,SUM(BP$31:BP$32)))</f>
        <v>0</v>
      </c>
      <c r="BQ38" s="143">
        <f>IF(YEAR(ИД!$H$6)=BQ$17,SUM($E$31:BQ$32),IF(YEAR(ИД!$H$6)&gt;BQ$17,0,SUM(BQ$31:BQ$32)))</f>
        <v>0</v>
      </c>
      <c r="BR38" s="143">
        <f>IF(YEAR(ИД!$H$6)=BR$17,SUM($E$31:BR$32),IF(YEAR(ИД!$H$6)&gt;BR$17,0,SUM(BR$31:BR$32)))</f>
        <v>0</v>
      </c>
      <c r="BS38" s="143">
        <f>IF(YEAR(ИД!$H$6)=BS$17,SUM($E$31:BS$32),IF(YEAR(ИД!$H$6)&gt;BS$17,0,SUM(BS$31:BS$32)))</f>
        <v>0</v>
      </c>
      <c r="BT38" s="143">
        <f>IF(YEAR(ИД!$H$6)=BT$17,SUM($E$31:BT$32),IF(YEAR(ИД!$H$6)&gt;BT$17,0,SUM(BT$31:BT$32)))</f>
        <v>0</v>
      </c>
      <c r="BU38" s="143">
        <f>IF(YEAR(ИД!$H$6)=BU$17,SUM($E$31:BU$32),IF(YEAR(ИД!$H$6)&gt;BU$17,0,SUM(BU$31:BU$32)))</f>
        <v>0</v>
      </c>
      <c r="BV38" s="143">
        <f>IF(YEAR(ИД!$H$6)=BV$17,SUM($E$31:BV$32),IF(YEAR(ИД!$H$6)&gt;BV$17,0,SUM(BV$31:BV$32)))</f>
        <v>0</v>
      </c>
      <c r="BW38" s="143">
        <f>IF(YEAR(ИД!$H$6)=BW$17,SUM($E$31:BW$32),IF(YEAR(ИД!$H$6)&gt;BW$17,0,SUM(BW$31:BW$32)))</f>
        <v>0</v>
      </c>
      <c r="BX38" s="143">
        <f>IF(YEAR(ИД!$H$6)=BX$17,SUM($E$31:BX$32),IF(YEAR(ИД!$H$6)&gt;BX$17,0,SUM(BX$31:BX$32)))</f>
        <v>0</v>
      </c>
      <c r="BY38" s="143">
        <f>IF(YEAR(ИД!$H$6)=BY$17,SUM($E$31:BY$32),IF(YEAR(ИД!$H$6)&gt;BY$17,0,SUM(BY$31:BY$32)))</f>
        <v>0</v>
      </c>
      <c r="BZ38" s="143">
        <f>IF(YEAR(ИД!$H$6)=BZ$17,SUM($E$31:BZ$32),IF(YEAR(ИД!$H$6)&gt;BZ$17,0,SUM(BZ$31:BZ$32)))</f>
        <v>0</v>
      </c>
      <c r="CA38" s="143">
        <f>IF(YEAR(ИД!$H$6)=CA$17,SUM($E$31:CA$32),IF(YEAR(ИД!$H$6)&gt;CA$17,0,SUM(CA$31:CA$32)))</f>
        <v>0</v>
      </c>
      <c r="CB38" s="143">
        <f>IF(YEAR(ИД!$H$6)=CB$17,SUM($E$31:CB$32),IF(YEAR(ИД!$H$6)&gt;CB$17,0,SUM(CB$31:CB$32)))</f>
        <v>0</v>
      </c>
      <c r="CC38" s="143">
        <f>IF(YEAR(ИД!$H$6)=CC$17,SUM($E$31:CC$32),IF(YEAR(ИД!$H$6)&gt;CC$17,0,SUM(CC$31:CC$32)))</f>
        <v>0</v>
      </c>
      <c r="CD38" s="143">
        <f>IF(YEAR(ИД!$H$6)=CD$17,SUM($E$31:CD$32),IF(YEAR(ИД!$H$6)&gt;CD$17,0,SUM(CD$31:CD$32)))</f>
        <v>0</v>
      </c>
      <c r="CE38" s="143">
        <f>IF(YEAR(ИД!$H$6)=CE$17,SUM($E$31:CE$32),IF(YEAR(ИД!$H$6)&gt;CE$17,0,SUM(CE$31:CE$32)))</f>
        <v>0</v>
      </c>
      <c r="CF38" s="143">
        <f>IF(YEAR(ИД!$H$6)=CF$17,SUM($E$31:CF$32),IF(YEAR(ИД!$H$6)&gt;CF$17,0,SUM(CF$31:CF$32)))</f>
        <v>0</v>
      </c>
    </row>
    <row r="39" spans="1:84" ht="15" customHeight="1">
      <c r="A39" s="48"/>
      <c r="B39" s="125" t="s">
        <v>684</v>
      </c>
      <c r="C39" s="126" t="s">
        <v>430</v>
      </c>
      <c r="D39" s="136">
        <f>D38</f>
        <v>259192</v>
      </c>
      <c r="E39" s="143">
        <f ca="1">E38*E97</f>
        <v>0</v>
      </c>
      <c r="F39" s="143">
        <f ca="1">(E39+F38)*F97</f>
        <v>0</v>
      </c>
      <c r="G39" s="143">
        <f t="shared" ref="G39:BR39" ca="1" si="11">(F39+G38)*G97</f>
        <v>0</v>
      </c>
      <c r="H39" s="143">
        <f t="shared" ca="1" si="11"/>
        <v>62500</v>
      </c>
      <c r="I39" s="143">
        <f t="shared" ca="1" si="11"/>
        <v>85000</v>
      </c>
      <c r="J39" s="143">
        <f t="shared" ca="1" si="11"/>
        <v>114032</v>
      </c>
      <c r="K39" s="143">
        <f t="shared" ca="1" si="11"/>
        <v>143064</v>
      </c>
      <c r="L39" s="143">
        <f t="shared" ca="1" si="11"/>
        <v>172096</v>
      </c>
      <c r="M39" s="143">
        <f t="shared" ca="1" si="11"/>
        <v>201128</v>
      </c>
      <c r="N39" s="143">
        <f t="shared" ca="1" si="11"/>
        <v>230160</v>
      </c>
      <c r="O39" s="143">
        <f t="shared" ca="1" si="11"/>
        <v>259192</v>
      </c>
      <c r="P39" s="143">
        <f t="shared" ca="1" si="11"/>
        <v>259192</v>
      </c>
      <c r="Q39" s="143">
        <f t="shared" ca="1" si="11"/>
        <v>0</v>
      </c>
      <c r="R39" s="143">
        <f t="shared" ca="1" si="11"/>
        <v>0</v>
      </c>
      <c r="S39" s="143">
        <f t="shared" ca="1" si="11"/>
        <v>0</v>
      </c>
      <c r="T39" s="143">
        <f t="shared" ca="1" si="11"/>
        <v>0</v>
      </c>
      <c r="U39" s="143">
        <f t="shared" ca="1" si="11"/>
        <v>0</v>
      </c>
      <c r="V39" s="143">
        <f t="shared" ca="1" si="11"/>
        <v>0</v>
      </c>
      <c r="W39" s="143">
        <f t="shared" ca="1" si="11"/>
        <v>0</v>
      </c>
      <c r="X39" s="143">
        <f t="shared" ca="1" si="11"/>
        <v>0</v>
      </c>
      <c r="Y39" s="143">
        <f t="shared" ca="1" si="11"/>
        <v>0</v>
      </c>
      <c r="Z39" s="143">
        <f t="shared" ca="1" si="11"/>
        <v>0</v>
      </c>
      <c r="AA39" s="143">
        <f t="shared" ca="1" si="11"/>
        <v>0</v>
      </c>
      <c r="AB39" s="143">
        <f t="shared" ca="1" si="11"/>
        <v>0</v>
      </c>
      <c r="AC39" s="143">
        <f t="shared" ca="1" si="11"/>
        <v>0</v>
      </c>
      <c r="AD39" s="143">
        <f t="shared" ca="1" si="11"/>
        <v>0</v>
      </c>
      <c r="AE39" s="143">
        <f t="shared" ca="1" si="11"/>
        <v>0</v>
      </c>
      <c r="AF39" s="143">
        <f t="shared" ca="1" si="11"/>
        <v>0</v>
      </c>
      <c r="AG39" s="143">
        <f t="shared" ca="1" si="11"/>
        <v>0</v>
      </c>
      <c r="AH39" s="143">
        <f t="shared" ca="1" si="11"/>
        <v>0</v>
      </c>
      <c r="AI39" s="143">
        <f t="shared" ca="1" si="11"/>
        <v>0</v>
      </c>
      <c r="AJ39" s="143">
        <f t="shared" ca="1" si="11"/>
        <v>0</v>
      </c>
      <c r="AK39" s="143">
        <f t="shared" ca="1" si="11"/>
        <v>0</v>
      </c>
      <c r="AL39" s="143">
        <f t="shared" ca="1" si="11"/>
        <v>0</v>
      </c>
      <c r="AM39" s="143">
        <f t="shared" ca="1" si="11"/>
        <v>0</v>
      </c>
      <c r="AN39" s="143">
        <f t="shared" ca="1" si="11"/>
        <v>0</v>
      </c>
      <c r="AO39" s="143">
        <f t="shared" ca="1" si="11"/>
        <v>0</v>
      </c>
      <c r="AP39" s="143">
        <f t="shared" ca="1" si="11"/>
        <v>0</v>
      </c>
      <c r="AQ39" s="143">
        <f t="shared" ca="1" si="11"/>
        <v>0</v>
      </c>
      <c r="AR39" s="143">
        <f t="shared" ca="1" si="11"/>
        <v>0</v>
      </c>
      <c r="AS39" s="143">
        <f t="shared" ca="1" si="11"/>
        <v>0</v>
      </c>
      <c r="AT39" s="143">
        <f t="shared" ca="1" si="11"/>
        <v>0</v>
      </c>
      <c r="AU39" s="143">
        <f t="shared" ca="1" si="11"/>
        <v>0</v>
      </c>
      <c r="AV39" s="143">
        <f t="shared" ca="1" si="11"/>
        <v>0</v>
      </c>
      <c r="AW39" s="143">
        <f t="shared" ca="1" si="11"/>
        <v>0</v>
      </c>
      <c r="AX39" s="143">
        <f t="shared" ca="1" si="11"/>
        <v>0</v>
      </c>
      <c r="AY39" s="143">
        <f t="shared" ca="1" si="11"/>
        <v>0</v>
      </c>
      <c r="AZ39" s="143">
        <f t="shared" ca="1" si="11"/>
        <v>0</v>
      </c>
      <c r="BA39" s="143">
        <f t="shared" ca="1" si="11"/>
        <v>0</v>
      </c>
      <c r="BB39" s="143">
        <f t="shared" ca="1" si="11"/>
        <v>0</v>
      </c>
      <c r="BC39" s="143">
        <f t="shared" ca="1" si="11"/>
        <v>0</v>
      </c>
      <c r="BD39" s="143">
        <f t="shared" ca="1" si="11"/>
        <v>0</v>
      </c>
      <c r="BE39" s="143">
        <f t="shared" ca="1" si="11"/>
        <v>0</v>
      </c>
      <c r="BF39" s="143">
        <f t="shared" ca="1" si="11"/>
        <v>0</v>
      </c>
      <c r="BG39" s="143">
        <f t="shared" ca="1" si="11"/>
        <v>0</v>
      </c>
      <c r="BH39" s="143">
        <f t="shared" ca="1" si="11"/>
        <v>0</v>
      </c>
      <c r="BI39" s="143">
        <f t="shared" ca="1" si="11"/>
        <v>0</v>
      </c>
      <c r="BJ39" s="143">
        <f t="shared" ca="1" si="11"/>
        <v>0</v>
      </c>
      <c r="BK39" s="143">
        <f t="shared" ca="1" si="11"/>
        <v>0</v>
      </c>
      <c r="BL39" s="143">
        <f t="shared" ca="1" si="11"/>
        <v>0</v>
      </c>
      <c r="BM39" s="143">
        <f t="shared" ca="1" si="11"/>
        <v>0</v>
      </c>
      <c r="BN39" s="143">
        <f t="shared" ca="1" si="11"/>
        <v>0</v>
      </c>
      <c r="BO39" s="143">
        <f t="shared" ca="1" si="11"/>
        <v>0</v>
      </c>
      <c r="BP39" s="143">
        <f t="shared" ca="1" si="11"/>
        <v>0</v>
      </c>
      <c r="BQ39" s="143">
        <f t="shared" ca="1" si="11"/>
        <v>0</v>
      </c>
      <c r="BR39" s="143">
        <f t="shared" ca="1" si="11"/>
        <v>0</v>
      </c>
      <c r="BS39" s="143">
        <f t="shared" ref="BS39:CF39" ca="1" si="12">(BR39+BS38)*BS97</f>
        <v>0</v>
      </c>
      <c r="BT39" s="143">
        <f t="shared" ca="1" si="12"/>
        <v>0</v>
      </c>
      <c r="BU39" s="143">
        <f t="shared" ca="1" si="12"/>
        <v>0</v>
      </c>
      <c r="BV39" s="143">
        <f t="shared" ca="1" si="12"/>
        <v>0</v>
      </c>
      <c r="BW39" s="143">
        <f t="shared" ca="1" si="12"/>
        <v>0</v>
      </c>
      <c r="BX39" s="143">
        <f t="shared" ca="1" si="12"/>
        <v>0</v>
      </c>
      <c r="BY39" s="143">
        <f t="shared" ca="1" si="12"/>
        <v>0</v>
      </c>
      <c r="BZ39" s="143">
        <f t="shared" ca="1" si="12"/>
        <v>0</v>
      </c>
      <c r="CA39" s="143">
        <f t="shared" ca="1" si="12"/>
        <v>0</v>
      </c>
      <c r="CB39" s="143">
        <f t="shared" ca="1" si="12"/>
        <v>0</v>
      </c>
      <c r="CC39" s="143">
        <f t="shared" ca="1" si="12"/>
        <v>0</v>
      </c>
      <c r="CD39" s="143">
        <f t="shared" ca="1" si="12"/>
        <v>0</v>
      </c>
      <c r="CE39" s="143">
        <f t="shared" ca="1" si="12"/>
        <v>0</v>
      </c>
      <c r="CF39" s="143">
        <f t="shared" ca="1" si="12"/>
        <v>0</v>
      </c>
    </row>
    <row r="40" spans="1:84" ht="15" customHeight="1">
      <c r="A40" s="48"/>
      <c r="B40" s="125" t="s">
        <v>240</v>
      </c>
      <c r="C40" s="126" t="s">
        <v>430</v>
      </c>
      <c r="D40" s="136">
        <f>SUM(E40:CF40)</f>
        <v>0</v>
      </c>
      <c r="E40" s="143">
        <f>ИД!I223</f>
        <v>0</v>
      </c>
      <c r="F40" s="143">
        <f>ИД!J223</f>
        <v>0</v>
      </c>
      <c r="G40" s="143">
        <f>ИД!K223</f>
        <v>0</v>
      </c>
      <c r="H40" s="143">
        <f>ИД!L223</f>
        <v>0</v>
      </c>
      <c r="I40" s="143">
        <f>ИД!M223</f>
        <v>0</v>
      </c>
      <c r="J40" s="143">
        <f>ИД!N223</f>
        <v>0</v>
      </c>
      <c r="K40" s="143">
        <f>ИД!O223</f>
        <v>0</v>
      </c>
      <c r="L40" s="143">
        <f>ИД!P223</f>
        <v>0</v>
      </c>
      <c r="M40" s="143">
        <f>ИД!Q223</f>
        <v>0</v>
      </c>
      <c r="N40" s="143">
        <f>ИД!R223</f>
        <v>0</v>
      </c>
      <c r="O40" s="143">
        <f>ИД!S223</f>
        <v>0</v>
      </c>
      <c r="P40" s="143">
        <f>ИД!T223</f>
        <v>0</v>
      </c>
      <c r="Q40" s="143">
        <f>ИД!U223</f>
        <v>0</v>
      </c>
      <c r="R40" s="143">
        <f>ИД!V223</f>
        <v>0</v>
      </c>
      <c r="S40" s="143">
        <f>ИД!W223</f>
        <v>0</v>
      </c>
      <c r="T40" s="143">
        <f>ИД!X223</f>
        <v>0</v>
      </c>
      <c r="U40" s="143">
        <f>ИД!Y223</f>
        <v>0</v>
      </c>
      <c r="V40" s="143">
        <f>ИД!Z223</f>
        <v>0</v>
      </c>
      <c r="W40" s="143">
        <f>ИД!AA223</f>
        <v>0</v>
      </c>
      <c r="X40" s="143">
        <f>ИД!AB223</f>
        <v>0</v>
      </c>
      <c r="Y40" s="143">
        <f>ИД!AC223</f>
        <v>0</v>
      </c>
      <c r="Z40" s="143">
        <f>ИД!AD223</f>
        <v>0</v>
      </c>
      <c r="AA40" s="143">
        <f>ИД!AE223</f>
        <v>0</v>
      </c>
      <c r="AB40" s="143">
        <f>ИД!AF223</f>
        <v>0</v>
      </c>
      <c r="AC40" s="143">
        <f>ИД!AG223</f>
        <v>0</v>
      </c>
      <c r="AD40" s="143">
        <f>ИД!AH223</f>
        <v>0</v>
      </c>
      <c r="AE40" s="143">
        <f>ИД!AI223</f>
        <v>0</v>
      </c>
      <c r="AF40" s="143">
        <f>ИД!AJ223</f>
        <v>0</v>
      </c>
      <c r="AG40" s="143">
        <f>ИД!AK223</f>
        <v>0</v>
      </c>
      <c r="AH40" s="143">
        <f>ИД!AL223</f>
        <v>0</v>
      </c>
      <c r="AI40" s="143">
        <f>ИД!AM223</f>
        <v>0</v>
      </c>
      <c r="AJ40" s="143">
        <f>ИД!AN223</f>
        <v>0</v>
      </c>
      <c r="AK40" s="143">
        <f>ИД!AO223</f>
        <v>0</v>
      </c>
      <c r="AL40" s="143">
        <f>ИД!AP223</f>
        <v>0</v>
      </c>
      <c r="AM40" s="143">
        <f>ИД!AQ223</f>
        <v>0</v>
      </c>
      <c r="AN40" s="143">
        <f>ИД!AR223</f>
        <v>0</v>
      </c>
      <c r="AO40" s="143">
        <f>ИД!AS223</f>
        <v>0</v>
      </c>
      <c r="AP40" s="143">
        <f>ИД!AT223</f>
        <v>0</v>
      </c>
      <c r="AQ40" s="143">
        <f>ИД!AU223</f>
        <v>0</v>
      </c>
      <c r="AR40" s="143">
        <f>ИД!AV223</f>
        <v>0</v>
      </c>
      <c r="AS40" s="143">
        <f>ИД!AW223</f>
        <v>0</v>
      </c>
      <c r="AT40" s="143">
        <f>ИД!AX223</f>
        <v>0</v>
      </c>
      <c r="AU40" s="143">
        <f>ИД!AY223</f>
        <v>0</v>
      </c>
      <c r="AV40" s="143">
        <f>ИД!AZ223</f>
        <v>0</v>
      </c>
      <c r="AW40" s="143">
        <f>ИД!BA223</f>
        <v>0</v>
      </c>
      <c r="AX40" s="143">
        <f>ИД!BB223</f>
        <v>0</v>
      </c>
      <c r="AY40" s="143">
        <f>ИД!BC223</f>
        <v>0</v>
      </c>
      <c r="AZ40" s="143">
        <f>ИД!BD223</f>
        <v>0</v>
      </c>
      <c r="BA40" s="143">
        <f>ИД!BE223</f>
        <v>0</v>
      </c>
      <c r="BB40" s="143">
        <f>ИД!BF223</f>
        <v>0</v>
      </c>
      <c r="BC40" s="143">
        <f>ИД!BG223</f>
        <v>0</v>
      </c>
      <c r="BD40" s="143">
        <f>ИД!BH223</f>
        <v>0</v>
      </c>
      <c r="BE40" s="143">
        <f>ИД!BI223</f>
        <v>0</v>
      </c>
      <c r="BF40" s="143">
        <f>ИД!BJ223</f>
        <v>0</v>
      </c>
      <c r="BG40" s="143">
        <f>ИД!BK223</f>
        <v>0</v>
      </c>
      <c r="BH40" s="143">
        <f>ИД!BL223</f>
        <v>0</v>
      </c>
      <c r="BI40" s="143">
        <f>ИД!BM223</f>
        <v>0</v>
      </c>
      <c r="BJ40" s="143">
        <f>ИД!BN223</f>
        <v>0</v>
      </c>
      <c r="BK40" s="143">
        <f>ИД!BO223</f>
        <v>0</v>
      </c>
      <c r="BL40" s="143">
        <f>ИД!BP223</f>
        <v>0</v>
      </c>
      <c r="BM40" s="143">
        <f>ИД!BQ223</f>
        <v>0</v>
      </c>
      <c r="BN40" s="143">
        <f>ИД!BR223</f>
        <v>0</v>
      </c>
      <c r="BO40" s="143">
        <f>ИД!BS223</f>
        <v>0</v>
      </c>
      <c r="BP40" s="143">
        <f>ИД!BT223</f>
        <v>0</v>
      </c>
      <c r="BQ40" s="143">
        <f>ИД!BU223</f>
        <v>0</v>
      </c>
      <c r="BR40" s="143">
        <f>ИД!BV223</f>
        <v>0</v>
      </c>
      <c r="BS40" s="143">
        <f>ИД!BW223</f>
        <v>0</v>
      </c>
      <c r="BT40" s="143">
        <f>ИД!BX223</f>
        <v>0</v>
      </c>
      <c r="BU40" s="143">
        <f>ИД!BY223</f>
        <v>0</v>
      </c>
      <c r="BV40" s="143">
        <f>ИД!BZ223</f>
        <v>0</v>
      </c>
      <c r="BW40" s="143">
        <f>ИД!CA223</f>
        <v>0</v>
      </c>
      <c r="BX40" s="143">
        <f>ИД!CB223</f>
        <v>0</v>
      </c>
      <c r="BY40" s="143">
        <f>ИД!CC223</f>
        <v>0</v>
      </c>
      <c r="BZ40" s="143">
        <f>ИД!CD223</f>
        <v>0</v>
      </c>
      <c r="CA40" s="143">
        <f>ИД!CE223</f>
        <v>0</v>
      </c>
      <c r="CB40" s="143">
        <f>ИД!CF223</f>
        <v>0</v>
      </c>
      <c r="CC40" s="143">
        <f>ИД!CG223</f>
        <v>0</v>
      </c>
      <c r="CD40" s="143">
        <f>ИД!CH223</f>
        <v>0</v>
      </c>
      <c r="CE40" s="143">
        <f>ИД!CI223</f>
        <v>0</v>
      </c>
      <c r="CF40" s="143">
        <f>ИД!CJ223</f>
        <v>0</v>
      </c>
    </row>
    <row r="41" spans="1:84" ht="15" customHeight="1">
      <c r="A41" s="48"/>
      <c r="B41" s="125" t="s">
        <v>682</v>
      </c>
      <c r="C41" s="126" t="s">
        <v>430</v>
      </c>
      <c r="D41" s="136">
        <f ca="1">SUM(E41:CF41)</f>
        <v>259192</v>
      </c>
      <c r="E41" s="143">
        <f ca="1">(E39*1/ИД!$H$104*IF(YEAR(ИД!$H$6)=E$17,ИД!$I$6,1)+E40)*E97</f>
        <v>0</v>
      </c>
      <c r="F41" s="143">
        <f ca="1">(IF(AND(E42&gt;=F39,F38=0),0,IF((E42+F39*1/ИД!$H$104)&gt;(E39+F38),(F39-E42),F39*1/ИД!$H$104))*IF(YEAR(ИД!$H$6)=F$17,ИД!$I$6,1)+F40)*F97</f>
        <v>0</v>
      </c>
      <c r="G41" s="143">
        <f ca="1">(IF(AND(F42&gt;=G39,G38=0),0,IF((F42+G39*1/ИД!$H$104)&gt;(F39+G38),(G39-F42),G39*1/ИД!$H$104))*IF(YEAR(ИД!$H$6)=G$17,ИД!$I$6,1)+G40)*G97</f>
        <v>0</v>
      </c>
      <c r="H41" s="143">
        <f ca="1">(IF(AND(G42&gt;=H39,H38=0),0,IF((G42+H39*1/ИД!$H$104)&gt;(G39+H38),(H39-G42),H39*1/ИД!$H$104))*IF(YEAR(ИД!$H$6)=H$17,ИД!$I$6,1)+H40)*H97</f>
        <v>12500</v>
      </c>
      <c r="I41" s="143">
        <f ca="1">(IF(AND(H42&gt;=I39,I38=0),0,IF((H42+I39*1/ИД!$H$104)&gt;(H39+I38),(I39-H42),I39*1/ИД!$H$104))*IF(YEAR(ИД!$H$6)=I$17,ИД!$I$6,1)+I40)*I97</f>
        <v>17000</v>
      </c>
      <c r="J41" s="143">
        <f ca="1">(IF(AND(I42&gt;=J39,J38=0),0,IF((I42+J39*1/ИД!$H$104)&gt;(I39+J38),(J39-I42),J39*1/ИД!$H$104))*IF(YEAR(ИД!$H$6)=J$17,ИД!$I$6,1)+J40)*J97</f>
        <v>22806.400000000001</v>
      </c>
      <c r="K41" s="143">
        <f ca="1">(IF(AND(J42&gt;=K39,K38=0),0,IF((J42+K39*1/ИД!$H$104)&gt;(J39+K38),(K39-J42),K39*1/ИД!$H$104))*IF(YEAR(ИД!$H$6)=K$17,ИД!$I$6,1)+K40)*K97</f>
        <v>28612.799999999999</v>
      </c>
      <c r="L41" s="143">
        <f ca="1">(IF(AND(K42&gt;=L39,L38=0),0,IF((K42+L39*1/ИД!$H$104)&gt;(K39+L38),(L39-K42),L39*1/ИД!$H$104))*IF(YEAR(ИД!$H$6)=L$17,ИД!$I$6,1)+L40)*L97</f>
        <v>34419.199999999997</v>
      </c>
      <c r="M41" s="143">
        <f ca="1">(IF(AND(L42&gt;=M39,M38=0),0,IF((L42+M39*1/ИД!$H$104)&gt;(L39+M38),(M39-L42),M39*1/ИД!$H$104))*IF(YEAR(ИД!$H$6)=M$17,ИД!$I$6,1)+M40)*M97</f>
        <v>40225.599999999999</v>
      </c>
      <c r="N41" s="143">
        <f ca="1">(IF(AND(M42&gt;=N39,N38=0),0,IF((M42+N39*1/ИД!$H$104)&gt;(M39+N38),(N39-M42),N39*1/ИД!$H$104))*IF(YEAR(ИД!$H$6)=N$17,ИД!$I$6,1)+N40)*N97</f>
        <v>46032</v>
      </c>
      <c r="O41" s="143">
        <f ca="1">(IF(AND(N42&gt;=O39,O38=0),0,IF((N42+O39*1/ИД!$H$104)&gt;(N39+O38),(O39-N42),O39*1/ИД!$H$104))*IF(YEAR(ИД!$H$6)=O$17,ИД!$I$6,1)+O40)*O97</f>
        <v>51838.400000000001</v>
      </c>
      <c r="P41" s="143">
        <f ca="1">(IF(AND(O42&gt;=P39,P38=0),0,IF((O42+P39*1/ИД!$H$104)&gt;(O39+P38),(P39-O42),P39*1/ИД!$H$104))*IF(YEAR(ИД!$H$6)=P$17,ИД!$I$6,1)+P40)*P97</f>
        <v>5757.6000000000058</v>
      </c>
      <c r="Q41" s="143">
        <f ca="1">(IF(AND(P42&gt;=Q39,Q38=0),0,IF((P42+Q39*1/ИД!$H$104)&gt;(P39+Q38),(Q39-P42),Q39*1/ИД!$H$104))*IF(YEAR(ИД!$H$6)=Q$17,ИД!$I$6,1)+Q40)*Q97</f>
        <v>0</v>
      </c>
      <c r="R41" s="143">
        <f ca="1">(IF(AND(Q42&gt;=R39,R38=0),0,IF((Q42+R39*1/ИД!$H$104)&gt;(Q39+R38),(R39-Q42),R39*1/ИД!$H$104))*IF(YEAR(ИД!$H$6)=R$17,ИД!$I$6,1)+R40)*R97</f>
        <v>0</v>
      </c>
      <c r="S41" s="143">
        <f ca="1">(IF(AND(R42&gt;=S39,S38=0),0,IF((R42+S39*1/ИД!$H$104)&gt;(R39+S38),(S39-R42),S39*1/ИД!$H$104))*IF(YEAR(ИД!$H$6)=S$17,ИД!$I$6,1)+S40)*S97</f>
        <v>0</v>
      </c>
      <c r="T41" s="143">
        <f ca="1">(IF(AND(S42&gt;=T39,T38=0),0,IF((S42+T39*1/ИД!$H$104)&gt;(S39+T38),(T39-S42),T39*1/ИД!$H$104))*IF(YEAR(ИД!$H$6)=T$17,ИД!$I$6,1)+T40)*T97</f>
        <v>0</v>
      </c>
      <c r="U41" s="143">
        <f ca="1">(IF(AND(T42&gt;=U39,U38=0),0,IF((T42+U39*1/ИД!$H$104)&gt;(T39+U38),(U39-T42),U39*1/ИД!$H$104))*IF(YEAR(ИД!$H$6)=U$17,ИД!$I$6,1)+U40)*U97</f>
        <v>0</v>
      </c>
      <c r="V41" s="143">
        <f ca="1">(IF(AND(U42&gt;=V39,V38=0),0,IF((U42+V39*1/ИД!$H$104)&gt;(U39+V38),(V39-U42),V39*1/ИД!$H$104))*IF(YEAR(ИД!$H$6)=V$17,ИД!$I$6,1)+V40)*V97</f>
        <v>0</v>
      </c>
      <c r="W41" s="143">
        <f ca="1">(IF(AND(V42&gt;=W39,W38=0),0,IF((V42+W39*1/ИД!$H$104)&gt;(V39+W38),(W39-V42),W39*1/ИД!$H$104))*IF(YEAR(ИД!$H$6)=W$17,ИД!$I$6,1)+W40)*W97</f>
        <v>0</v>
      </c>
      <c r="X41" s="143">
        <f ca="1">(IF(AND(W42&gt;=X39,X38=0),0,IF((W42+X39*1/ИД!$H$104)&gt;(W39+X38),(X39-W42),X39*1/ИД!$H$104))*IF(YEAR(ИД!$H$6)=X$17,ИД!$I$6,1)+X40)*X97</f>
        <v>0</v>
      </c>
      <c r="Y41" s="143">
        <f ca="1">(IF(AND(X42&gt;=Y39,Y38=0),0,IF((X42+Y39*1/ИД!$H$104)&gt;(X39+Y38),(Y39-X42),Y39*1/ИД!$H$104))*IF(YEAR(ИД!$H$6)=Y$17,ИД!$I$6,1)+Y40)*Y97</f>
        <v>0</v>
      </c>
      <c r="Z41" s="143">
        <f ca="1">(IF(AND(Y42&gt;=Z39,Z38=0),0,IF((Y42+Z39*1/ИД!$H$104)&gt;(Y39+Z38),(Z39-Y42),Z39*1/ИД!$H$104))*IF(YEAR(ИД!$H$6)=Z$17,ИД!$I$6,1)+Z40)*Z97</f>
        <v>0</v>
      </c>
      <c r="AA41" s="143">
        <f ca="1">(IF(AND(Z42&gt;=AA39,AA38=0),0,IF((Z42+AA39*1/ИД!$H$104)&gt;(Z39+AA38),(AA39-Z42),AA39*1/ИД!$H$104))*IF(YEAR(ИД!$H$6)=AA$17,ИД!$I$6,1)+AA40)*AA97</f>
        <v>0</v>
      </c>
      <c r="AB41" s="143">
        <f ca="1">(IF(AND(AA42&gt;=AB39,AB38=0),0,IF((AA42+AB39*1/ИД!$H$104)&gt;(AA39+AB38),(AB39-AA42),AB39*1/ИД!$H$104))*IF(YEAR(ИД!$H$6)=AB$17,ИД!$I$6,1)+AB40)*AB97</f>
        <v>0</v>
      </c>
      <c r="AC41" s="143">
        <f ca="1">(IF(AND(AB42&gt;=AC39,AC38=0),0,IF((AB42+AC39*1/ИД!$H$104)&gt;(AB39+AC38),(AC39-AB42),AC39*1/ИД!$H$104))*IF(YEAR(ИД!$H$6)=AC$17,ИД!$I$6,1)+AC40)*AC97</f>
        <v>0</v>
      </c>
      <c r="AD41" s="143">
        <f ca="1">(IF(AND(AC42&gt;=AD39,AD38=0),0,IF((AC42+AD39*1/ИД!$H$104)&gt;(AC39+AD38),(AD39-AC42),AD39*1/ИД!$H$104))*IF(YEAR(ИД!$H$6)=AD$17,ИД!$I$6,1)+AD40)*AD97</f>
        <v>0</v>
      </c>
      <c r="AE41" s="143">
        <f ca="1">(IF(AND(AD42&gt;=AE39,AE38=0),0,IF((AD42+AE39*1/ИД!$H$104)&gt;(AD39+AE38),(AE39-AD42),AE39*1/ИД!$H$104))*IF(YEAR(ИД!$H$6)=AE$17,ИД!$I$6,1)+AE40)*AE97</f>
        <v>0</v>
      </c>
      <c r="AF41" s="143">
        <f ca="1">(IF(AND(AE42&gt;=AF39,AF38=0),0,IF((AE42+AF39*1/ИД!$H$104)&gt;(AE39+AF38),(AF39-AE42),AF39*1/ИД!$H$104))*IF(YEAR(ИД!$H$6)=AF$17,ИД!$I$6,1)+AF40)*AF97</f>
        <v>0</v>
      </c>
      <c r="AG41" s="143">
        <f ca="1">(IF(AND(AF42&gt;=AG39,AG38=0),0,IF((AF42+AG39*1/ИД!$H$104)&gt;(AF39+AG38),(AG39-AF42),AG39*1/ИД!$H$104))*IF(YEAR(ИД!$H$6)=AG$17,ИД!$I$6,1)+AG40)*AG97</f>
        <v>0</v>
      </c>
      <c r="AH41" s="143">
        <f ca="1">(IF(AND(AG42&gt;=AH39,AH38=0),0,IF((AG42+AH39*1/ИД!$H$104)&gt;(AG39+AH38),(AH39-AG42),AH39*1/ИД!$H$104))*IF(YEAR(ИД!$H$6)=AH$17,ИД!$I$6,1)+AH40)*AH97</f>
        <v>0</v>
      </c>
      <c r="AI41" s="143">
        <f ca="1">(IF(AND(AH42&gt;=AI39,AI38=0),0,IF((AH42+AI39*1/ИД!$H$104)&gt;(AH39+AI38),(AI39-AH42),AI39*1/ИД!$H$104))*IF(YEAR(ИД!$H$6)=AI$17,ИД!$I$6,1)+AI40)*AI97</f>
        <v>0</v>
      </c>
      <c r="AJ41" s="143">
        <f ca="1">(IF(AND(AI42&gt;=AJ39,AJ38=0),0,IF((AI42+AJ39*1/ИД!$H$104)&gt;(AI39+AJ38),(AJ39-AI42),AJ39*1/ИД!$H$104))*IF(YEAR(ИД!$H$6)=AJ$17,ИД!$I$6,1)+AJ40)*AJ97</f>
        <v>0</v>
      </c>
      <c r="AK41" s="143">
        <f ca="1">(IF(AND(AJ42&gt;=AK39,AK38=0),0,IF((AJ42+AK39*1/ИД!$H$104)&gt;(AJ39+AK38),(AK39-AJ42),AK39*1/ИД!$H$104))*IF(YEAR(ИД!$H$6)=AK$17,ИД!$I$6,1)+AK40)*AK97</f>
        <v>0</v>
      </c>
      <c r="AL41" s="143">
        <f ca="1">(IF(AND(AK42&gt;=AL39,AL38=0),0,IF((AK42+AL39*1/ИД!$H$104)&gt;(AK39+AL38),(AL39-AK42),AL39*1/ИД!$H$104))*IF(YEAR(ИД!$H$6)=AL$17,ИД!$I$6,1)+AL40)*AL97</f>
        <v>0</v>
      </c>
      <c r="AM41" s="143">
        <f ca="1">(IF(AND(AL42&gt;=AM39,AM38=0),0,IF((AL42+AM39*1/ИД!$H$104)&gt;(AL39+AM38),(AM39-AL42),AM39*1/ИД!$H$104))*IF(YEAR(ИД!$H$6)=AM$17,ИД!$I$6,1)+AM40)*AM97</f>
        <v>0</v>
      </c>
      <c r="AN41" s="143">
        <f ca="1">(IF(AND(AM42&gt;=AN39,AN38=0),0,IF((AM42+AN39*1/ИД!$H$104)&gt;(AM39+AN38),(AN39-AM42),AN39*1/ИД!$H$104))*IF(YEAR(ИД!$H$6)=AN$17,ИД!$I$6,1)+AN40)*AN97</f>
        <v>0</v>
      </c>
      <c r="AO41" s="143">
        <f ca="1">(IF(AND(AN42&gt;=AO39,AO38=0),0,IF((AN42+AO39*1/ИД!$H$104)&gt;(AN39+AO38),(AO39-AN42),AO39*1/ИД!$H$104))*IF(YEAR(ИД!$H$6)=AO$17,ИД!$I$6,1)+AO40)*AO97</f>
        <v>0</v>
      </c>
      <c r="AP41" s="143">
        <f ca="1">(IF(AND(AO42&gt;=AP39,AP38=0),0,IF((AO42+AP39*1/ИД!$H$104)&gt;(AO39+AP38),(AP39-AO42),AP39*1/ИД!$H$104))*IF(YEAR(ИД!$H$6)=AP$17,ИД!$I$6,1)+AP40)*AP97</f>
        <v>0</v>
      </c>
      <c r="AQ41" s="143">
        <f ca="1">(IF(AND(AP42&gt;=AQ39,AQ38=0),0,IF((AP42+AQ39*1/ИД!$H$104)&gt;(AP39+AQ38),(AQ39-AP42),AQ39*1/ИД!$H$104))*IF(YEAR(ИД!$H$6)=AQ$17,ИД!$I$6,1)+AQ40)*AQ97</f>
        <v>0</v>
      </c>
      <c r="AR41" s="143">
        <f ca="1">(IF(AND(AQ42&gt;=AR39,AR38=0),0,IF((AQ42+AR39*1/ИД!$H$104)&gt;(AQ39+AR38),(AR39-AQ42),AR39*1/ИД!$H$104))*IF(YEAR(ИД!$H$6)=AR$17,ИД!$I$6,1)+AR40)*AR97</f>
        <v>0</v>
      </c>
      <c r="AS41" s="143">
        <f ca="1">(IF(AND(AR42&gt;=AS39,AS38=0),0,IF((AR42+AS39*1/ИД!$H$104)&gt;(AR39+AS38),(AS39-AR42),AS39*1/ИД!$H$104))*IF(YEAR(ИД!$H$6)=AS$17,ИД!$I$6,1)+AS40)*AS97</f>
        <v>0</v>
      </c>
      <c r="AT41" s="143">
        <f ca="1">(IF(AND(AS42&gt;=AT39,AT38=0),0,IF((AS42+AT39*1/ИД!$H$104)&gt;(AS39+AT38),(AT39-AS42),AT39*1/ИД!$H$104))*IF(YEAR(ИД!$H$6)=AT$17,ИД!$I$6,1)+AT40)*AT97</f>
        <v>0</v>
      </c>
      <c r="AU41" s="143">
        <f ca="1">(IF(AND(AT42&gt;=AU39,AU38=0),0,IF((AT42+AU39*1/ИД!$H$104)&gt;(AT39+AU38),(AU39-AT42),AU39*1/ИД!$H$104))*IF(YEAR(ИД!$H$6)=AU$17,ИД!$I$6,1)+AU40)*AU97</f>
        <v>0</v>
      </c>
      <c r="AV41" s="143">
        <f ca="1">(IF(AND(AU42&gt;=AV39,AV38=0),0,IF((AU42+AV39*1/ИД!$H$104)&gt;(AU39+AV38),(AV39-AU42),AV39*1/ИД!$H$104))*IF(YEAR(ИД!$H$6)=AV$17,ИД!$I$6,1)+AV40)*AV97</f>
        <v>0</v>
      </c>
      <c r="AW41" s="143">
        <f ca="1">(IF(AND(AV42&gt;=AW39,AW38=0),0,IF((AV42+AW39*1/ИД!$H$104)&gt;(AV39+AW38),(AW39-AV42),AW39*1/ИД!$H$104))*IF(YEAR(ИД!$H$6)=AW$17,ИД!$I$6,1)+AW40)*AW97</f>
        <v>0</v>
      </c>
      <c r="AX41" s="143">
        <f ca="1">(IF(AND(AW42&gt;=AX39,AX38=0),0,IF((AW42+AX39*1/ИД!$H$104)&gt;(AW39+AX38),(AX39-AW42),AX39*1/ИД!$H$104))*IF(YEAR(ИД!$H$6)=AX$17,ИД!$I$6,1)+AX40)*AX97</f>
        <v>0</v>
      </c>
      <c r="AY41" s="143">
        <f ca="1">(IF(AND(AX42&gt;=AY39,AY38=0),0,IF((AX42+AY39*1/ИД!$H$104)&gt;(AX39+AY38),(AY39-AX42),AY39*1/ИД!$H$104))*IF(YEAR(ИД!$H$6)=AY$17,ИД!$I$6,1)+AY40)*AY97</f>
        <v>0</v>
      </c>
      <c r="AZ41" s="143">
        <f ca="1">(IF(AND(AY42&gt;=AZ39,AZ38=0),0,IF((AY42+AZ39*1/ИД!$H$104)&gt;(AY39+AZ38),(AZ39-AY42),AZ39*1/ИД!$H$104))*IF(YEAR(ИД!$H$6)=AZ$17,ИД!$I$6,1)+AZ40)*AZ97</f>
        <v>0</v>
      </c>
      <c r="BA41" s="143">
        <f ca="1">(IF(AND(AZ42&gt;=BA39,BA38=0),0,IF((AZ42+BA39*1/ИД!$H$104)&gt;(AZ39+BA38),(BA39-AZ42),BA39*1/ИД!$H$104))*IF(YEAR(ИД!$H$6)=BA$17,ИД!$I$6,1)+BA40)*BA97</f>
        <v>0</v>
      </c>
      <c r="BB41" s="143">
        <f ca="1">(IF(AND(BA42&gt;=BB39,BB38=0),0,IF((BA42+BB39*1/ИД!$H$104)&gt;(BA39+BB38),(BB39-BA42),BB39*1/ИД!$H$104))*IF(YEAR(ИД!$H$6)=BB$17,ИД!$I$6,1)+BB40)*BB97</f>
        <v>0</v>
      </c>
      <c r="BC41" s="143">
        <f ca="1">(IF(AND(BB42&gt;=BC39,BC38=0),0,IF((BB42+BC39*1/ИД!$H$104)&gt;(BB39+BC38),(BC39-BB42),BC39*1/ИД!$H$104))*IF(YEAR(ИД!$H$6)=BC$17,ИД!$I$6,1)+BC40)*BC97</f>
        <v>0</v>
      </c>
      <c r="BD41" s="143">
        <f ca="1">(IF(AND(BC42&gt;=BD39,BD38=0),0,IF((BC42+BD39*1/ИД!$H$104)&gt;(BC39+BD38),(BD39-BC42),BD39*1/ИД!$H$104))*IF(YEAR(ИД!$H$6)=BD$17,ИД!$I$6,1)+BD40)*BD97</f>
        <v>0</v>
      </c>
      <c r="BE41" s="143">
        <f ca="1">(IF(AND(BD42&gt;=BE39,BE38=0),0,IF((BD42+BE39*1/ИД!$H$104)&gt;(BD39+BE38),(BE39-BD42),BE39*1/ИД!$H$104))*IF(YEAR(ИД!$H$6)=BE$17,ИД!$I$6,1)+BE40)*BE97</f>
        <v>0</v>
      </c>
      <c r="BF41" s="143">
        <f ca="1">(IF(AND(BE42&gt;=BF39,BF38=0),0,IF((BE42+BF39*1/ИД!$H$104)&gt;(BE39+BF38),(BF39-BE42),BF39*1/ИД!$H$104))*IF(YEAR(ИД!$H$6)=BF$17,ИД!$I$6,1)+BF40)*BF97</f>
        <v>0</v>
      </c>
      <c r="BG41" s="143">
        <f ca="1">(IF(AND(BF42&gt;=BG39,BG38=0),0,IF((BF42+BG39*1/ИД!$H$104)&gt;(BF39+BG38),(BG39-BF42),BG39*1/ИД!$H$104))*IF(YEAR(ИД!$H$6)=BG$17,ИД!$I$6,1)+BG40)*BG97</f>
        <v>0</v>
      </c>
      <c r="BH41" s="143">
        <f ca="1">(IF(AND(BG42&gt;=BH39,BH38=0),0,IF((BG42+BH39*1/ИД!$H$104)&gt;(BG39+BH38),(BH39-BG42),BH39*1/ИД!$H$104))*IF(YEAR(ИД!$H$6)=BH$17,ИД!$I$6,1)+BH40)*BH97</f>
        <v>0</v>
      </c>
      <c r="BI41" s="143">
        <f ca="1">(IF(AND(BH42&gt;=BI39,BI38=0),0,IF((BH42+BI39*1/ИД!$H$104)&gt;(BH39+BI38),(BI39-BH42),BI39*1/ИД!$H$104))*IF(YEAR(ИД!$H$6)=BI$17,ИД!$I$6,1)+BI40)*BI97</f>
        <v>0</v>
      </c>
      <c r="BJ41" s="143">
        <f ca="1">(IF(AND(BI42&gt;=BJ39,BJ38=0),0,IF((BI42+BJ39*1/ИД!$H$104)&gt;(BI39+BJ38),(BJ39-BI42),BJ39*1/ИД!$H$104))*IF(YEAR(ИД!$H$6)=BJ$17,ИД!$I$6,1)+BJ40)*BJ97</f>
        <v>0</v>
      </c>
      <c r="BK41" s="143">
        <f ca="1">(IF(AND(BJ42&gt;=BK39,BK38=0),0,IF((BJ42+BK39*1/ИД!$H$104)&gt;(BJ39+BK38),(BK39-BJ42),BK39*1/ИД!$H$104))*IF(YEAR(ИД!$H$6)=BK$17,ИД!$I$6,1)+BK40)*BK97</f>
        <v>0</v>
      </c>
      <c r="BL41" s="143">
        <f ca="1">(IF(AND(BK42&gt;=BL39,BL38=0),0,IF((BK42+BL39*1/ИД!$H$104)&gt;(BK39+BL38),(BL39-BK42),BL39*1/ИД!$H$104))*IF(YEAR(ИД!$H$6)=BL$17,ИД!$I$6,1)+BL40)*BL97</f>
        <v>0</v>
      </c>
      <c r="BM41" s="143">
        <f ca="1">(IF(AND(BL42&gt;=BM39,BM38=0),0,IF((BL42+BM39*1/ИД!$H$104)&gt;(BL39+BM38),(BM39-BL42),BM39*1/ИД!$H$104))*IF(YEAR(ИД!$H$6)=BM$17,ИД!$I$6,1)+BM40)*BM97</f>
        <v>0</v>
      </c>
      <c r="BN41" s="143">
        <f ca="1">(IF(AND(BM42&gt;=BN39,BN38=0),0,IF((BM42+BN39*1/ИД!$H$104)&gt;(BM39+BN38),(BN39-BM42),BN39*1/ИД!$H$104))*IF(YEAR(ИД!$H$6)=BN$17,ИД!$I$6,1)+BN40)*BN97</f>
        <v>0</v>
      </c>
      <c r="BO41" s="143">
        <f ca="1">(IF(AND(BN42&gt;=BO39,BO38=0),0,IF((BN42+BO39*1/ИД!$H$104)&gt;(BN39+BO38),(BO39-BN42),BO39*1/ИД!$H$104))*IF(YEAR(ИД!$H$6)=BO$17,ИД!$I$6,1)+BO40)*BO97</f>
        <v>0</v>
      </c>
      <c r="BP41" s="143">
        <f ca="1">(IF(AND(BO42&gt;=BP39,BP38=0),0,IF((BO42+BP39*1/ИД!$H$104)&gt;(BO39+BP38),(BP39-BO42),BP39*1/ИД!$H$104))*IF(YEAR(ИД!$H$6)=BP$17,ИД!$I$6,1)+BP40)*BP97</f>
        <v>0</v>
      </c>
      <c r="BQ41" s="143">
        <f ca="1">(IF(AND(BP42&gt;=BQ39,BQ38=0),0,IF((BP42+BQ39*1/ИД!$H$104)&gt;(BP39+BQ38),(BQ39-BP42),BQ39*1/ИД!$H$104))*IF(YEAR(ИД!$H$6)=BQ$17,ИД!$I$6,1)+BQ40)*BQ97</f>
        <v>0</v>
      </c>
      <c r="BR41" s="143">
        <f ca="1">(IF(AND(BQ42&gt;=BR39,BR38=0),0,IF((BQ42+BR39*1/ИД!$H$104)&gt;(BQ39+BR38),(BR39-BQ42),BR39*1/ИД!$H$104))*IF(YEAR(ИД!$H$6)=BR$17,ИД!$I$6,1)+BR40)*BR97</f>
        <v>0</v>
      </c>
      <c r="BS41" s="143">
        <f ca="1">(IF(AND(BR42&gt;=BS39,BS38=0),0,IF((BR42+BS39*1/ИД!$H$104)&gt;(BR39+BS38),(BS39-BR42),BS39*1/ИД!$H$104))*IF(YEAR(ИД!$H$6)=BS$17,ИД!$I$6,1)+BS40)*BS97</f>
        <v>0</v>
      </c>
      <c r="BT41" s="143">
        <f ca="1">(IF(AND(BS42&gt;=BT39,BT38=0),0,IF((BS42+BT39*1/ИД!$H$104)&gt;(BS39+BT38),(BT39-BS42),BT39*1/ИД!$H$104))*IF(YEAR(ИД!$H$6)=BT$17,ИД!$I$6,1)+BT40)*BT97</f>
        <v>0</v>
      </c>
      <c r="BU41" s="143">
        <f ca="1">(IF(AND(BT42&gt;=BU39,BU38=0),0,IF((BT42+BU39*1/ИД!$H$104)&gt;(BT39+BU38),(BU39-BT42),BU39*1/ИД!$H$104))*IF(YEAR(ИД!$H$6)=BU$17,ИД!$I$6,1)+BU40)*BU97</f>
        <v>0</v>
      </c>
      <c r="BV41" s="143">
        <f ca="1">(IF(AND(BU42&gt;=BV39,BV38=0),0,IF((BU42+BV39*1/ИД!$H$104)&gt;(BU39+BV38),(BV39-BU42),BV39*1/ИД!$H$104))*IF(YEAR(ИД!$H$6)=BV$17,ИД!$I$6,1)+BV40)*BV97</f>
        <v>0</v>
      </c>
      <c r="BW41" s="143">
        <f ca="1">(IF(AND(BV42&gt;=BW39,BW38=0),0,IF((BV42+BW39*1/ИД!$H$104)&gt;(BV39+BW38),(BW39-BV42),BW39*1/ИД!$H$104))*IF(YEAR(ИД!$H$6)=BW$17,ИД!$I$6,1)+BW40)*BW97</f>
        <v>0</v>
      </c>
      <c r="BX41" s="143">
        <f ca="1">(IF(AND(BW42&gt;=BX39,BX38=0),0,IF((BW42+BX39*1/ИД!$H$104)&gt;(BW39+BX38),(BX39-BW42),BX39*1/ИД!$H$104))*IF(YEAR(ИД!$H$6)=BX$17,ИД!$I$6,1)+BX40)*BX97</f>
        <v>0</v>
      </c>
      <c r="BY41" s="143">
        <f ca="1">(IF(AND(BX42&gt;=BY39,BY38=0),0,IF((BX42+BY39*1/ИД!$H$104)&gt;(BX39+BY38),(BY39-BX42),BY39*1/ИД!$H$104))*IF(YEAR(ИД!$H$6)=BY$17,ИД!$I$6,1)+BY40)*BY97</f>
        <v>0</v>
      </c>
      <c r="BZ41" s="143">
        <f ca="1">(IF(AND(BY42&gt;=BZ39,BZ38=0),0,IF((BY42+BZ39*1/ИД!$H$104)&gt;(BY39+BZ38),(BZ39-BY42),BZ39*1/ИД!$H$104))*IF(YEAR(ИД!$H$6)=BZ$17,ИД!$I$6,1)+BZ40)*BZ97</f>
        <v>0</v>
      </c>
      <c r="CA41" s="143">
        <f ca="1">(IF(AND(BZ42&gt;=CA39,CA38=0),0,IF((BZ42+CA39*1/ИД!$H$104)&gt;(BZ39+CA38),(CA39-BZ42),CA39*1/ИД!$H$104))*IF(YEAR(ИД!$H$6)=CA$17,ИД!$I$6,1)+CA40)*CA97</f>
        <v>0</v>
      </c>
      <c r="CB41" s="143">
        <f ca="1">(IF(AND(CA42&gt;=CB39,CB38=0),0,IF((CA42+CB39*1/ИД!$H$104)&gt;(CA39+CB38),(CB39-CA42),CB39*1/ИД!$H$104))*IF(YEAR(ИД!$H$6)=CB$17,ИД!$I$6,1)+CB40)*CB97</f>
        <v>0</v>
      </c>
      <c r="CC41" s="143">
        <f ca="1">(IF(AND(CB42&gt;=CC39,CC38=0),0,IF((CB42+CC39*1/ИД!$H$104)&gt;(CB39+CC38),(CC39-CB42),CC39*1/ИД!$H$104))*IF(YEAR(ИД!$H$6)=CC$17,ИД!$I$6,1)+CC40)*CC97</f>
        <v>0</v>
      </c>
      <c r="CD41" s="143">
        <f ca="1">(IF(AND(CC42&gt;=CD39,CD38=0),0,IF((CC42+CD39*1/ИД!$H$104)&gt;(CC39+CD38),(CD39-CC42),CD39*1/ИД!$H$104))*IF(YEAR(ИД!$H$6)=CD$17,ИД!$I$6,1)+CD40)*CD97</f>
        <v>0</v>
      </c>
      <c r="CE41" s="143">
        <f ca="1">(IF(AND(CD42&gt;=CE39,CE38=0),0,IF((CD42+CE39*1/ИД!$H$104)&gt;(CD39+CE38),(CE39-CD42),CE39*1/ИД!$H$104))*IF(YEAR(ИД!$H$6)=CE$17,ИД!$I$6,1)+CE40)*CE97</f>
        <v>0</v>
      </c>
      <c r="CF41" s="143">
        <f ca="1">(IF(AND(CE42&gt;=CF39,CF38=0),0,IF((CE42+CF39*1/ИД!$H$104)&gt;(CE39+CF38),(CF39-CE42),CF39*1/ИД!$H$104))*IF(YEAR(ИД!$H$6)=CF$17,ИД!$I$6,1)+CF40)*CF97</f>
        <v>0</v>
      </c>
    </row>
    <row r="42" spans="1:84" ht="15" customHeight="1">
      <c r="A42" s="48"/>
      <c r="B42" s="125" t="s">
        <v>685</v>
      </c>
      <c r="C42" s="126" t="s">
        <v>430</v>
      </c>
      <c r="D42" s="136">
        <f ca="1">D41</f>
        <v>259192</v>
      </c>
      <c r="E42" s="143">
        <f ca="1">E41*E97</f>
        <v>0</v>
      </c>
      <c r="F42" s="143">
        <f ca="1">(E42+F41)*F97</f>
        <v>0</v>
      </c>
      <c r="G42" s="143">
        <f t="shared" ref="G42:BR42" ca="1" si="13">(F42+G41)*G97</f>
        <v>0</v>
      </c>
      <c r="H42" s="143">
        <f t="shared" ca="1" si="13"/>
        <v>12500</v>
      </c>
      <c r="I42" s="143">
        <f t="shared" ca="1" si="13"/>
        <v>29500</v>
      </c>
      <c r="J42" s="143">
        <f t="shared" ca="1" si="13"/>
        <v>52306.400000000001</v>
      </c>
      <c r="K42" s="143">
        <f t="shared" ca="1" si="13"/>
        <v>80919.199999999997</v>
      </c>
      <c r="L42" s="143">
        <f t="shared" ca="1" si="13"/>
        <v>115338.4</v>
      </c>
      <c r="M42" s="143">
        <f t="shared" ca="1" si="13"/>
        <v>155564</v>
      </c>
      <c r="N42" s="143">
        <f t="shared" ca="1" si="13"/>
        <v>201596</v>
      </c>
      <c r="O42" s="143">
        <f t="shared" ca="1" si="13"/>
        <v>253434.4</v>
      </c>
      <c r="P42" s="143">
        <f t="shared" ca="1" si="13"/>
        <v>259192</v>
      </c>
      <c r="Q42" s="143">
        <f t="shared" ca="1" si="13"/>
        <v>0</v>
      </c>
      <c r="R42" s="143">
        <f t="shared" ca="1" si="13"/>
        <v>0</v>
      </c>
      <c r="S42" s="143">
        <f t="shared" ca="1" si="13"/>
        <v>0</v>
      </c>
      <c r="T42" s="143">
        <f t="shared" ca="1" si="13"/>
        <v>0</v>
      </c>
      <c r="U42" s="143">
        <f t="shared" ca="1" si="13"/>
        <v>0</v>
      </c>
      <c r="V42" s="143">
        <f t="shared" ca="1" si="13"/>
        <v>0</v>
      </c>
      <c r="W42" s="143">
        <f t="shared" ca="1" si="13"/>
        <v>0</v>
      </c>
      <c r="X42" s="143">
        <f t="shared" ca="1" si="13"/>
        <v>0</v>
      </c>
      <c r="Y42" s="143">
        <f t="shared" ca="1" si="13"/>
        <v>0</v>
      </c>
      <c r="Z42" s="143">
        <f t="shared" ca="1" si="13"/>
        <v>0</v>
      </c>
      <c r="AA42" s="143">
        <f t="shared" ca="1" si="13"/>
        <v>0</v>
      </c>
      <c r="AB42" s="143">
        <f t="shared" ca="1" si="13"/>
        <v>0</v>
      </c>
      <c r="AC42" s="143">
        <f t="shared" ca="1" si="13"/>
        <v>0</v>
      </c>
      <c r="AD42" s="143">
        <f t="shared" ca="1" si="13"/>
        <v>0</v>
      </c>
      <c r="AE42" s="143">
        <f t="shared" ca="1" si="13"/>
        <v>0</v>
      </c>
      <c r="AF42" s="143">
        <f t="shared" ca="1" si="13"/>
        <v>0</v>
      </c>
      <c r="AG42" s="143">
        <f t="shared" ca="1" si="13"/>
        <v>0</v>
      </c>
      <c r="AH42" s="143">
        <f t="shared" ca="1" si="13"/>
        <v>0</v>
      </c>
      <c r="AI42" s="143">
        <f t="shared" ca="1" si="13"/>
        <v>0</v>
      </c>
      <c r="AJ42" s="143">
        <f t="shared" ca="1" si="13"/>
        <v>0</v>
      </c>
      <c r="AK42" s="143">
        <f t="shared" ca="1" si="13"/>
        <v>0</v>
      </c>
      <c r="AL42" s="143">
        <f t="shared" ca="1" si="13"/>
        <v>0</v>
      </c>
      <c r="AM42" s="143">
        <f t="shared" ca="1" si="13"/>
        <v>0</v>
      </c>
      <c r="AN42" s="143">
        <f t="shared" ca="1" si="13"/>
        <v>0</v>
      </c>
      <c r="AO42" s="143">
        <f t="shared" ca="1" si="13"/>
        <v>0</v>
      </c>
      <c r="AP42" s="143">
        <f t="shared" ca="1" si="13"/>
        <v>0</v>
      </c>
      <c r="AQ42" s="143">
        <f t="shared" ca="1" si="13"/>
        <v>0</v>
      </c>
      <c r="AR42" s="143">
        <f t="shared" ca="1" si="13"/>
        <v>0</v>
      </c>
      <c r="AS42" s="143">
        <f t="shared" ca="1" si="13"/>
        <v>0</v>
      </c>
      <c r="AT42" s="143">
        <f t="shared" ca="1" si="13"/>
        <v>0</v>
      </c>
      <c r="AU42" s="143">
        <f t="shared" ca="1" si="13"/>
        <v>0</v>
      </c>
      <c r="AV42" s="143">
        <f t="shared" ca="1" si="13"/>
        <v>0</v>
      </c>
      <c r="AW42" s="143">
        <f t="shared" ca="1" si="13"/>
        <v>0</v>
      </c>
      <c r="AX42" s="143">
        <f t="shared" ca="1" si="13"/>
        <v>0</v>
      </c>
      <c r="AY42" s="143">
        <f t="shared" ca="1" si="13"/>
        <v>0</v>
      </c>
      <c r="AZ42" s="143">
        <f t="shared" ca="1" si="13"/>
        <v>0</v>
      </c>
      <c r="BA42" s="143">
        <f t="shared" ca="1" si="13"/>
        <v>0</v>
      </c>
      <c r="BB42" s="143">
        <f t="shared" ca="1" si="13"/>
        <v>0</v>
      </c>
      <c r="BC42" s="143">
        <f t="shared" ca="1" si="13"/>
        <v>0</v>
      </c>
      <c r="BD42" s="143">
        <f t="shared" ca="1" si="13"/>
        <v>0</v>
      </c>
      <c r="BE42" s="143">
        <f t="shared" ca="1" si="13"/>
        <v>0</v>
      </c>
      <c r="BF42" s="143">
        <f t="shared" ca="1" si="13"/>
        <v>0</v>
      </c>
      <c r="BG42" s="143">
        <f t="shared" ca="1" si="13"/>
        <v>0</v>
      </c>
      <c r="BH42" s="143">
        <f t="shared" ca="1" si="13"/>
        <v>0</v>
      </c>
      <c r="BI42" s="143">
        <f t="shared" ca="1" si="13"/>
        <v>0</v>
      </c>
      <c r="BJ42" s="143">
        <f t="shared" ca="1" si="13"/>
        <v>0</v>
      </c>
      <c r="BK42" s="143">
        <f t="shared" ca="1" si="13"/>
        <v>0</v>
      </c>
      <c r="BL42" s="143">
        <f t="shared" ca="1" si="13"/>
        <v>0</v>
      </c>
      <c r="BM42" s="143">
        <f t="shared" ca="1" si="13"/>
        <v>0</v>
      </c>
      <c r="BN42" s="143">
        <f t="shared" ca="1" si="13"/>
        <v>0</v>
      </c>
      <c r="BO42" s="143">
        <f t="shared" ca="1" si="13"/>
        <v>0</v>
      </c>
      <c r="BP42" s="143">
        <f t="shared" ca="1" si="13"/>
        <v>0</v>
      </c>
      <c r="BQ42" s="143">
        <f t="shared" ca="1" si="13"/>
        <v>0</v>
      </c>
      <c r="BR42" s="143">
        <f t="shared" ca="1" si="13"/>
        <v>0</v>
      </c>
      <c r="BS42" s="143">
        <f t="shared" ref="BS42:CF42" ca="1" si="14">(BR42+BS41)*BS97</f>
        <v>0</v>
      </c>
      <c r="BT42" s="143">
        <f t="shared" ca="1" si="14"/>
        <v>0</v>
      </c>
      <c r="BU42" s="143">
        <f t="shared" ca="1" si="14"/>
        <v>0</v>
      </c>
      <c r="BV42" s="143">
        <f t="shared" ca="1" si="14"/>
        <v>0</v>
      </c>
      <c r="BW42" s="143">
        <f t="shared" ca="1" si="14"/>
        <v>0</v>
      </c>
      <c r="BX42" s="143">
        <f t="shared" ca="1" si="14"/>
        <v>0</v>
      </c>
      <c r="BY42" s="143">
        <f t="shared" ca="1" si="14"/>
        <v>0</v>
      </c>
      <c r="BZ42" s="143">
        <f t="shared" ca="1" si="14"/>
        <v>0</v>
      </c>
      <c r="CA42" s="143">
        <f t="shared" ca="1" si="14"/>
        <v>0</v>
      </c>
      <c r="CB42" s="143">
        <f t="shared" ca="1" si="14"/>
        <v>0</v>
      </c>
      <c r="CC42" s="143">
        <f t="shared" ca="1" si="14"/>
        <v>0</v>
      </c>
      <c r="CD42" s="143">
        <f t="shared" ca="1" si="14"/>
        <v>0</v>
      </c>
      <c r="CE42" s="143">
        <f t="shared" ca="1" si="14"/>
        <v>0</v>
      </c>
      <c r="CF42" s="143">
        <f t="shared" ca="1" si="14"/>
        <v>0</v>
      </c>
    </row>
    <row r="43" spans="1:84" ht="5.25" customHeight="1">
      <c r="B43" s="50"/>
      <c r="C43" s="26"/>
      <c r="D43" s="145"/>
      <c r="E43" s="146"/>
      <c r="F43" s="146"/>
      <c r="G43" s="146"/>
      <c r="H43" s="146"/>
      <c r="I43" s="146"/>
      <c r="J43" s="146"/>
      <c r="K43" s="146"/>
      <c r="L43" s="146"/>
      <c r="M43" s="146"/>
      <c r="N43" s="146"/>
      <c r="O43" s="146"/>
      <c r="P43" s="146"/>
      <c r="Q43" s="146"/>
      <c r="R43" s="146"/>
      <c r="S43" s="146"/>
      <c r="T43" s="146"/>
      <c r="U43" s="146"/>
      <c r="V43" s="146"/>
      <c r="W43" s="146"/>
      <c r="X43" s="146"/>
      <c r="Y43" s="146"/>
      <c r="Z43" s="146"/>
      <c r="AA43" s="146"/>
      <c r="AB43" s="146"/>
      <c r="AC43" s="146"/>
      <c r="AD43" s="146"/>
      <c r="AE43" s="146"/>
      <c r="AF43" s="146"/>
      <c r="AG43" s="146"/>
      <c r="AH43" s="146"/>
      <c r="AI43" s="146"/>
      <c r="AJ43" s="146"/>
      <c r="AK43" s="146"/>
      <c r="AL43" s="146"/>
      <c r="AM43" s="146"/>
      <c r="AN43" s="146"/>
      <c r="AO43" s="146"/>
      <c r="AP43" s="146"/>
      <c r="AQ43" s="146"/>
      <c r="AR43" s="146"/>
      <c r="AS43" s="146"/>
      <c r="AT43" s="146"/>
      <c r="AU43" s="146"/>
      <c r="AV43" s="146"/>
      <c r="AW43" s="146"/>
      <c r="AX43" s="146"/>
      <c r="AY43" s="146"/>
      <c r="AZ43" s="146"/>
      <c r="BA43" s="146"/>
      <c r="BB43" s="146"/>
      <c r="BC43" s="146"/>
      <c r="BD43" s="146"/>
      <c r="BE43" s="146"/>
      <c r="BF43" s="146"/>
      <c r="BG43" s="146"/>
      <c r="BH43" s="146"/>
      <c r="BI43" s="146"/>
      <c r="BJ43" s="146"/>
      <c r="BK43" s="146"/>
      <c r="BL43" s="146"/>
      <c r="BM43" s="146"/>
      <c r="BN43" s="146"/>
      <c r="BO43" s="146"/>
      <c r="BP43" s="146"/>
      <c r="BQ43" s="146"/>
      <c r="BR43" s="146"/>
      <c r="BS43" s="146"/>
      <c r="BT43" s="146"/>
      <c r="BU43" s="146"/>
      <c r="BV43" s="146"/>
      <c r="BW43" s="146"/>
      <c r="BX43" s="146"/>
      <c r="BY43" s="146"/>
      <c r="BZ43" s="146"/>
      <c r="CA43" s="146"/>
      <c r="CB43" s="146"/>
      <c r="CC43" s="146"/>
      <c r="CD43" s="146"/>
      <c r="CE43" s="146"/>
      <c r="CF43" s="146"/>
    </row>
    <row r="44" spans="1:84" ht="15" customHeight="1">
      <c r="A44" s="48"/>
      <c r="B44" s="137" t="s">
        <v>686</v>
      </c>
      <c r="C44" s="126"/>
      <c r="D44" s="136"/>
      <c r="E44" s="143"/>
      <c r="F44" s="143"/>
      <c r="G44" s="143"/>
      <c r="H44" s="143"/>
      <c r="I44" s="143"/>
      <c r="J44" s="143"/>
      <c r="K44" s="143"/>
      <c r="L44" s="143"/>
      <c r="M44" s="143"/>
      <c r="N44" s="143"/>
      <c r="O44" s="143"/>
      <c r="P44" s="143"/>
      <c r="Q44" s="143"/>
      <c r="R44" s="143"/>
      <c r="S44" s="143"/>
      <c r="T44" s="143"/>
      <c r="U44" s="143"/>
      <c r="V44" s="143"/>
      <c r="W44" s="143"/>
      <c r="X44" s="143"/>
      <c r="Y44" s="143"/>
      <c r="Z44" s="143"/>
      <c r="AA44" s="143"/>
      <c r="AB44" s="143"/>
      <c r="AC44" s="143"/>
      <c r="AD44" s="143"/>
      <c r="AE44" s="143"/>
      <c r="AF44" s="143"/>
      <c r="AG44" s="143"/>
      <c r="AH44" s="143"/>
      <c r="AI44" s="143"/>
      <c r="AJ44" s="143"/>
      <c r="AK44" s="143"/>
      <c r="AL44" s="143"/>
      <c r="AM44" s="143"/>
      <c r="AN44" s="143"/>
      <c r="AO44" s="143"/>
      <c r="AP44" s="143"/>
      <c r="AQ44" s="143"/>
      <c r="AR44" s="143"/>
      <c r="AS44" s="143"/>
      <c r="AT44" s="143"/>
      <c r="AU44" s="143"/>
      <c r="AV44" s="143"/>
      <c r="AW44" s="143"/>
      <c r="AX44" s="143"/>
      <c r="AY44" s="143"/>
      <c r="AZ44" s="143"/>
      <c r="BA44" s="143"/>
      <c r="BB44" s="143"/>
      <c r="BC44" s="143"/>
      <c r="BD44" s="143"/>
      <c r="BE44" s="143"/>
      <c r="BF44" s="143"/>
      <c r="BG44" s="143"/>
      <c r="BH44" s="143"/>
      <c r="BI44" s="143"/>
      <c r="BJ44" s="143"/>
      <c r="BK44" s="143"/>
      <c r="BL44" s="143"/>
      <c r="BM44" s="143"/>
      <c r="BN44" s="143"/>
      <c r="BO44" s="143"/>
      <c r="BP44" s="143"/>
      <c r="BQ44" s="143"/>
      <c r="BR44" s="143"/>
      <c r="BS44" s="143"/>
      <c r="BT44" s="143"/>
      <c r="BU44" s="143"/>
      <c r="BV44" s="143"/>
      <c r="BW44" s="143"/>
      <c r="BX44" s="143"/>
      <c r="BY44" s="143"/>
      <c r="BZ44" s="143"/>
      <c r="CA44" s="143"/>
      <c r="CB44" s="143"/>
      <c r="CC44" s="143"/>
      <c r="CD44" s="143"/>
      <c r="CE44" s="143"/>
      <c r="CF44" s="143"/>
    </row>
    <row r="45" spans="1:84" ht="15" customHeight="1">
      <c r="A45" s="48"/>
      <c r="B45" s="125" t="s">
        <v>687</v>
      </c>
      <c r="C45" s="126" t="s">
        <v>430</v>
      </c>
      <c r="D45" s="136">
        <f ca="1">SUM(E45:CF45)</f>
        <v>0</v>
      </c>
      <c r="E45" s="143">
        <f t="shared" ref="E45:BP45" ca="1" si="15">E33*E97</f>
        <v>0</v>
      </c>
      <c r="F45" s="143">
        <f t="shared" ca="1" si="15"/>
        <v>0</v>
      </c>
      <c r="G45" s="143">
        <f t="shared" ca="1" si="15"/>
        <v>0</v>
      </c>
      <c r="H45" s="143">
        <f t="shared" ca="1" si="15"/>
        <v>0</v>
      </c>
      <c r="I45" s="143">
        <f t="shared" ca="1" si="15"/>
        <v>0</v>
      </c>
      <c r="J45" s="143">
        <f t="shared" ca="1" si="15"/>
        <v>0</v>
      </c>
      <c r="K45" s="143">
        <f t="shared" ca="1" si="15"/>
        <v>0</v>
      </c>
      <c r="L45" s="143">
        <f t="shared" ca="1" si="15"/>
        <v>0</v>
      </c>
      <c r="M45" s="143">
        <f t="shared" ca="1" si="15"/>
        <v>0</v>
      </c>
      <c r="N45" s="143">
        <f t="shared" ca="1" si="15"/>
        <v>0</v>
      </c>
      <c r="O45" s="143">
        <f t="shared" ca="1" si="15"/>
        <v>0</v>
      </c>
      <c r="P45" s="143">
        <f t="shared" ca="1" si="15"/>
        <v>0</v>
      </c>
      <c r="Q45" s="143">
        <f t="shared" ca="1" si="15"/>
        <v>0</v>
      </c>
      <c r="R45" s="143">
        <f t="shared" ca="1" si="15"/>
        <v>0</v>
      </c>
      <c r="S45" s="143">
        <f t="shared" ca="1" si="15"/>
        <v>0</v>
      </c>
      <c r="T45" s="143">
        <f t="shared" ca="1" si="15"/>
        <v>0</v>
      </c>
      <c r="U45" s="143">
        <f t="shared" ca="1" si="15"/>
        <v>0</v>
      </c>
      <c r="V45" s="143">
        <f t="shared" ca="1" si="15"/>
        <v>0</v>
      </c>
      <c r="W45" s="143">
        <f t="shared" ca="1" si="15"/>
        <v>0</v>
      </c>
      <c r="X45" s="143">
        <f t="shared" ca="1" si="15"/>
        <v>0</v>
      </c>
      <c r="Y45" s="143">
        <f t="shared" ca="1" si="15"/>
        <v>0</v>
      </c>
      <c r="Z45" s="143">
        <f t="shared" ca="1" si="15"/>
        <v>0</v>
      </c>
      <c r="AA45" s="143">
        <f t="shared" ca="1" si="15"/>
        <v>0</v>
      </c>
      <c r="AB45" s="143">
        <f t="shared" ca="1" si="15"/>
        <v>0</v>
      </c>
      <c r="AC45" s="143">
        <f t="shared" ca="1" si="15"/>
        <v>0</v>
      </c>
      <c r="AD45" s="143">
        <f t="shared" ca="1" si="15"/>
        <v>0</v>
      </c>
      <c r="AE45" s="143">
        <f t="shared" ca="1" si="15"/>
        <v>0</v>
      </c>
      <c r="AF45" s="143">
        <f t="shared" ca="1" si="15"/>
        <v>0</v>
      </c>
      <c r="AG45" s="143">
        <f t="shared" ca="1" si="15"/>
        <v>0</v>
      </c>
      <c r="AH45" s="143">
        <f t="shared" ca="1" si="15"/>
        <v>0</v>
      </c>
      <c r="AI45" s="143">
        <f t="shared" ca="1" si="15"/>
        <v>0</v>
      </c>
      <c r="AJ45" s="143">
        <f t="shared" ca="1" si="15"/>
        <v>0</v>
      </c>
      <c r="AK45" s="143">
        <f t="shared" ca="1" si="15"/>
        <v>0</v>
      </c>
      <c r="AL45" s="143">
        <f t="shared" ca="1" si="15"/>
        <v>0</v>
      </c>
      <c r="AM45" s="143">
        <f t="shared" ca="1" si="15"/>
        <v>0</v>
      </c>
      <c r="AN45" s="143">
        <f t="shared" ca="1" si="15"/>
        <v>0</v>
      </c>
      <c r="AO45" s="143">
        <f t="shared" ca="1" si="15"/>
        <v>0</v>
      </c>
      <c r="AP45" s="143">
        <f t="shared" ca="1" si="15"/>
        <v>0</v>
      </c>
      <c r="AQ45" s="143">
        <f t="shared" ca="1" si="15"/>
        <v>0</v>
      </c>
      <c r="AR45" s="143">
        <f t="shared" ca="1" si="15"/>
        <v>0</v>
      </c>
      <c r="AS45" s="143">
        <f t="shared" ca="1" si="15"/>
        <v>0</v>
      </c>
      <c r="AT45" s="143">
        <f t="shared" ca="1" si="15"/>
        <v>0</v>
      </c>
      <c r="AU45" s="143">
        <f t="shared" ca="1" si="15"/>
        <v>0</v>
      </c>
      <c r="AV45" s="143">
        <f t="shared" ca="1" si="15"/>
        <v>0</v>
      </c>
      <c r="AW45" s="143">
        <f t="shared" ca="1" si="15"/>
        <v>0</v>
      </c>
      <c r="AX45" s="143">
        <f t="shared" ca="1" si="15"/>
        <v>0</v>
      </c>
      <c r="AY45" s="143">
        <f t="shared" ca="1" si="15"/>
        <v>0</v>
      </c>
      <c r="AZ45" s="143">
        <f t="shared" ca="1" si="15"/>
        <v>0</v>
      </c>
      <c r="BA45" s="143">
        <f t="shared" ca="1" si="15"/>
        <v>0</v>
      </c>
      <c r="BB45" s="143">
        <f t="shared" ca="1" si="15"/>
        <v>0</v>
      </c>
      <c r="BC45" s="143">
        <f t="shared" ca="1" si="15"/>
        <v>0</v>
      </c>
      <c r="BD45" s="143">
        <f t="shared" ca="1" si="15"/>
        <v>0</v>
      </c>
      <c r="BE45" s="143">
        <f t="shared" ca="1" si="15"/>
        <v>0</v>
      </c>
      <c r="BF45" s="143">
        <f t="shared" ca="1" si="15"/>
        <v>0</v>
      </c>
      <c r="BG45" s="143">
        <f t="shared" ca="1" si="15"/>
        <v>0</v>
      </c>
      <c r="BH45" s="143">
        <f t="shared" ca="1" si="15"/>
        <v>0</v>
      </c>
      <c r="BI45" s="143">
        <f t="shared" ca="1" si="15"/>
        <v>0</v>
      </c>
      <c r="BJ45" s="143">
        <f t="shared" ca="1" si="15"/>
        <v>0</v>
      </c>
      <c r="BK45" s="143">
        <f t="shared" ca="1" si="15"/>
        <v>0</v>
      </c>
      <c r="BL45" s="143">
        <f t="shared" ca="1" si="15"/>
        <v>0</v>
      </c>
      <c r="BM45" s="143">
        <f t="shared" ca="1" si="15"/>
        <v>0</v>
      </c>
      <c r="BN45" s="143">
        <f t="shared" ca="1" si="15"/>
        <v>0</v>
      </c>
      <c r="BO45" s="143">
        <f t="shared" ca="1" si="15"/>
        <v>0</v>
      </c>
      <c r="BP45" s="143">
        <f t="shared" ca="1" si="15"/>
        <v>0</v>
      </c>
      <c r="BQ45" s="143">
        <f t="shared" ref="BQ45:CF45" ca="1" si="16">BQ33*BQ97</f>
        <v>0</v>
      </c>
      <c r="BR45" s="143">
        <f t="shared" ca="1" si="16"/>
        <v>0</v>
      </c>
      <c r="BS45" s="143">
        <f t="shared" ca="1" si="16"/>
        <v>0</v>
      </c>
      <c r="BT45" s="143">
        <f t="shared" ca="1" si="16"/>
        <v>0</v>
      </c>
      <c r="BU45" s="143">
        <f t="shared" ca="1" si="16"/>
        <v>0</v>
      </c>
      <c r="BV45" s="143">
        <f t="shared" ca="1" si="16"/>
        <v>0</v>
      </c>
      <c r="BW45" s="143">
        <f t="shared" ca="1" si="16"/>
        <v>0</v>
      </c>
      <c r="BX45" s="143">
        <f t="shared" ca="1" si="16"/>
        <v>0</v>
      </c>
      <c r="BY45" s="143">
        <f t="shared" ca="1" si="16"/>
        <v>0</v>
      </c>
      <c r="BZ45" s="143">
        <f t="shared" ca="1" si="16"/>
        <v>0</v>
      </c>
      <c r="CA45" s="143">
        <f t="shared" ca="1" si="16"/>
        <v>0</v>
      </c>
      <c r="CB45" s="143">
        <f t="shared" ca="1" si="16"/>
        <v>0</v>
      </c>
      <c r="CC45" s="143">
        <f t="shared" ca="1" si="16"/>
        <v>0</v>
      </c>
      <c r="CD45" s="143">
        <f t="shared" ca="1" si="16"/>
        <v>0</v>
      </c>
      <c r="CE45" s="143">
        <f t="shared" ca="1" si="16"/>
        <v>0</v>
      </c>
      <c r="CF45" s="143">
        <f t="shared" ca="1" si="16"/>
        <v>0</v>
      </c>
    </row>
    <row r="46" spans="1:84" ht="15" customHeight="1">
      <c r="A46" s="48"/>
      <c r="B46" s="125" t="s">
        <v>688</v>
      </c>
      <c r="C46" s="126" t="s">
        <v>430</v>
      </c>
      <c r="D46" s="136">
        <f ca="1">SUM(E46:CF46)</f>
        <v>1055272.841307702</v>
      </c>
      <c r="E46" s="143">
        <f ca="1">ИД!I138*ИД!I121</f>
        <v>0</v>
      </c>
      <c r="F46" s="143">
        <f ca="1">ИД!J138*ИД!J121</f>
        <v>0</v>
      </c>
      <c r="G46" s="143">
        <f ca="1">ИД!K138*ИД!K121</f>
        <v>0</v>
      </c>
      <c r="H46" s="143">
        <f ca="1">ИД!L138*ИД!L121</f>
        <v>82952.646170528591</v>
      </c>
      <c r="I46" s="143">
        <f ca="1">ИД!M138*ИД!M121</f>
        <v>82952.646170528591</v>
      </c>
      <c r="J46" s="143">
        <f ca="1">ИД!N138*ИД!N121</f>
        <v>82952.646170528591</v>
      </c>
      <c r="K46" s="143">
        <f ca="1">ИД!O138*ИД!O121</f>
        <v>82952.646170528591</v>
      </c>
      <c r="L46" s="143">
        <f ca="1">ИД!P138*ИД!P121</f>
        <v>180865.56415639693</v>
      </c>
      <c r="M46" s="143">
        <f ca="1">ИД!Q138*ИД!Q121</f>
        <v>180865.56415639693</v>
      </c>
      <c r="N46" s="143">
        <f ca="1">ИД!R138*ИД!R121</f>
        <v>180865.56415639693</v>
      </c>
      <c r="O46" s="143">
        <f ca="1">ИД!S138*ИД!S121</f>
        <v>180865.56415639693</v>
      </c>
      <c r="P46" s="143">
        <f ca="1">ИД!T138*ИД!T121</f>
        <v>0</v>
      </c>
      <c r="Q46" s="143">
        <f ca="1">ИД!U138*ИД!U121</f>
        <v>0</v>
      </c>
      <c r="R46" s="143">
        <f ca="1">ИД!V138*ИД!V121</f>
        <v>0</v>
      </c>
      <c r="S46" s="143">
        <f ca="1">ИД!W138*ИД!W121</f>
        <v>0</v>
      </c>
      <c r="T46" s="143">
        <f ca="1">ИД!X138*ИД!X121</f>
        <v>0</v>
      </c>
      <c r="U46" s="143">
        <f ca="1">ИД!Y138*ИД!Y121</f>
        <v>0</v>
      </c>
      <c r="V46" s="143">
        <f ca="1">ИД!Z138*ИД!Z121</f>
        <v>0</v>
      </c>
      <c r="W46" s="143">
        <f ca="1">ИД!AA138*ИД!AA121</f>
        <v>0</v>
      </c>
      <c r="X46" s="143">
        <f ca="1">ИД!AB138*ИД!AB121</f>
        <v>0</v>
      </c>
      <c r="Y46" s="143">
        <f ca="1">ИД!AC138*ИД!AC121</f>
        <v>0</v>
      </c>
      <c r="Z46" s="143">
        <f ca="1">ИД!AD138*ИД!AD121</f>
        <v>0</v>
      </c>
      <c r="AA46" s="143">
        <f ca="1">ИД!AE138*ИД!AE121</f>
        <v>0</v>
      </c>
      <c r="AB46" s="143">
        <f ca="1">ИД!AF138*ИД!AF121</f>
        <v>0</v>
      </c>
      <c r="AC46" s="143">
        <f ca="1">ИД!AG138*ИД!AG121</f>
        <v>0</v>
      </c>
      <c r="AD46" s="143">
        <f ca="1">ИД!AH138*ИД!AH121</f>
        <v>0</v>
      </c>
      <c r="AE46" s="143">
        <f ca="1">ИД!AI138*ИД!AI121</f>
        <v>0</v>
      </c>
      <c r="AF46" s="143">
        <f ca="1">ИД!AJ138*ИД!AJ121</f>
        <v>0</v>
      </c>
      <c r="AG46" s="143">
        <f ca="1">ИД!AK138*ИД!AK121</f>
        <v>0</v>
      </c>
      <c r="AH46" s="143">
        <f ca="1">ИД!AL138*ИД!AL121</f>
        <v>0</v>
      </c>
      <c r="AI46" s="143">
        <f ca="1">ИД!AM138*ИД!AM121</f>
        <v>0</v>
      </c>
      <c r="AJ46" s="143">
        <f ca="1">ИД!AN138*ИД!AN121</f>
        <v>0</v>
      </c>
      <c r="AK46" s="143">
        <f ca="1">ИД!AO138*ИД!AO121</f>
        <v>0</v>
      </c>
      <c r="AL46" s="143">
        <f ca="1">ИД!AP138*ИД!AP121</f>
        <v>0</v>
      </c>
      <c r="AM46" s="143">
        <f ca="1">ИД!AQ138*ИД!AQ121</f>
        <v>0</v>
      </c>
      <c r="AN46" s="143">
        <f ca="1">ИД!AR138*ИД!AR121</f>
        <v>0</v>
      </c>
      <c r="AO46" s="143">
        <f ca="1">ИД!AS138*ИД!AS121</f>
        <v>0</v>
      </c>
      <c r="AP46" s="143">
        <f ca="1">ИД!AT138*ИД!AT121</f>
        <v>0</v>
      </c>
      <c r="AQ46" s="143">
        <f ca="1">ИД!AU138*ИД!AU121</f>
        <v>0</v>
      </c>
      <c r="AR46" s="143">
        <f ca="1">ИД!AV138*ИД!AV121</f>
        <v>0</v>
      </c>
      <c r="AS46" s="143">
        <f ca="1">ИД!AW138*ИД!AW121</f>
        <v>0</v>
      </c>
      <c r="AT46" s="143">
        <f ca="1">ИД!AX138*ИД!AX121</f>
        <v>0</v>
      </c>
      <c r="AU46" s="143">
        <f ca="1">ИД!AY138*ИД!AY121</f>
        <v>0</v>
      </c>
      <c r="AV46" s="143">
        <f ca="1">ИД!AZ138*ИД!AZ121</f>
        <v>0</v>
      </c>
      <c r="AW46" s="143">
        <f ca="1">ИД!BA138*ИД!BA121</f>
        <v>0</v>
      </c>
      <c r="AX46" s="143">
        <f ca="1">ИД!BB138*ИД!BB121</f>
        <v>0</v>
      </c>
      <c r="AY46" s="143">
        <f ca="1">ИД!BC138*ИД!BC121</f>
        <v>0</v>
      </c>
      <c r="AZ46" s="143">
        <f ca="1">ИД!BD138*ИД!BD121</f>
        <v>0</v>
      </c>
      <c r="BA46" s="143">
        <f ca="1">ИД!BE138*ИД!BE121</f>
        <v>0</v>
      </c>
      <c r="BB46" s="143">
        <f ca="1">ИД!BF138*ИД!BF121</f>
        <v>0</v>
      </c>
      <c r="BC46" s="143">
        <f ca="1">ИД!BG138*ИД!BG121</f>
        <v>0</v>
      </c>
      <c r="BD46" s="143">
        <f ca="1">ИД!BH138*ИД!BH121</f>
        <v>0</v>
      </c>
      <c r="BE46" s="143">
        <f ca="1">ИД!BI138*ИД!BI121</f>
        <v>0</v>
      </c>
      <c r="BF46" s="143">
        <f ca="1">ИД!BJ138*ИД!BJ121</f>
        <v>0</v>
      </c>
      <c r="BG46" s="143">
        <f ca="1">ИД!BK138*ИД!BK121</f>
        <v>0</v>
      </c>
      <c r="BH46" s="143">
        <f ca="1">ИД!BL138*ИД!BL121</f>
        <v>0</v>
      </c>
      <c r="BI46" s="143">
        <f ca="1">ИД!BM138*ИД!BM121</f>
        <v>0</v>
      </c>
      <c r="BJ46" s="143">
        <f ca="1">ИД!BN138*ИД!BN121</f>
        <v>0</v>
      </c>
      <c r="BK46" s="143">
        <f ca="1">ИД!BO138*ИД!BO121</f>
        <v>0</v>
      </c>
      <c r="BL46" s="143">
        <f ca="1">ИД!BP138*ИД!BP121</f>
        <v>0</v>
      </c>
      <c r="BM46" s="143">
        <f ca="1">ИД!BQ138*ИД!BQ121</f>
        <v>0</v>
      </c>
      <c r="BN46" s="143">
        <f ca="1">ИД!BR138*ИД!BR121</f>
        <v>0</v>
      </c>
      <c r="BO46" s="143">
        <f ca="1">ИД!BS138*ИД!BS121</f>
        <v>0</v>
      </c>
      <c r="BP46" s="143">
        <f ca="1">ИД!BT138*ИД!BT121</f>
        <v>0</v>
      </c>
      <c r="BQ46" s="143">
        <f ca="1">ИД!BU138*ИД!BU121</f>
        <v>0</v>
      </c>
      <c r="BR46" s="143">
        <f ca="1">ИД!BV138*ИД!BV121</f>
        <v>0</v>
      </c>
      <c r="BS46" s="143">
        <f ca="1">ИД!BW138*ИД!BW121</f>
        <v>0</v>
      </c>
      <c r="BT46" s="143">
        <f ca="1">ИД!BX138*ИД!BX121</f>
        <v>0</v>
      </c>
      <c r="BU46" s="143">
        <f ca="1">ИД!BY138*ИД!BY121</f>
        <v>0</v>
      </c>
      <c r="BV46" s="143">
        <f ca="1">ИД!BZ138*ИД!BZ121</f>
        <v>0</v>
      </c>
      <c r="BW46" s="143">
        <f ca="1">ИД!CA138*ИД!CA121</f>
        <v>0</v>
      </c>
      <c r="BX46" s="143">
        <f ca="1">ИД!CB138*ИД!CB121</f>
        <v>0</v>
      </c>
      <c r="BY46" s="143">
        <f ca="1">ИД!CC138*ИД!CC121</f>
        <v>0</v>
      </c>
      <c r="BZ46" s="143">
        <f ca="1">ИД!CD138*ИД!CD121</f>
        <v>0</v>
      </c>
      <c r="CA46" s="143">
        <f ca="1">ИД!CE138*ИД!CE121</f>
        <v>0</v>
      </c>
      <c r="CB46" s="143">
        <f ca="1">ИД!CF138*ИД!CF121</f>
        <v>0</v>
      </c>
      <c r="CC46" s="143">
        <f ca="1">ИД!CG138*ИД!CG121</f>
        <v>0</v>
      </c>
      <c r="CD46" s="143">
        <f ca="1">ИД!CH138*ИД!CH121</f>
        <v>0</v>
      </c>
      <c r="CE46" s="143">
        <f ca="1">ИД!CI138*ИД!CI121</f>
        <v>0</v>
      </c>
      <c r="CF46" s="143">
        <f ca="1">ИД!CJ138*ИД!CJ121</f>
        <v>0</v>
      </c>
    </row>
    <row r="47" spans="1:84" ht="15" customHeight="1">
      <c r="A47" s="48"/>
      <c r="B47" s="125" t="s">
        <v>689</v>
      </c>
      <c r="C47" s="126" t="s">
        <v>430</v>
      </c>
      <c r="D47" s="136">
        <f ca="1">SUM(E47:CF47)</f>
        <v>-1314464.8413077022</v>
      </c>
      <c r="E47" s="143">
        <f ca="1">E27-IF($A$19="Прямой",E19,0)-E41-E45-E46</f>
        <v>0</v>
      </c>
      <c r="F47" s="143">
        <f t="shared" ref="F47:BQ47" ca="1" si="17">F27-IF($A$19="Прямой",F19,0)-F41-F45-F46</f>
        <v>0</v>
      </c>
      <c r="G47" s="143">
        <f t="shared" ca="1" si="17"/>
        <v>0</v>
      </c>
      <c r="H47" s="143">
        <f t="shared" ca="1" si="17"/>
        <v>-95452.646170528591</v>
      </c>
      <c r="I47" s="143">
        <f t="shared" ca="1" si="17"/>
        <v>-99952.646170528591</v>
      </c>
      <c r="J47" s="143">
        <f t="shared" ca="1" si="17"/>
        <v>-105759.0461705286</v>
      </c>
      <c r="K47" s="143">
        <f t="shared" ca="1" si="17"/>
        <v>-111565.44617052859</v>
      </c>
      <c r="L47" s="143">
        <f t="shared" ca="1" si="17"/>
        <v>-215284.76415639691</v>
      </c>
      <c r="M47" s="143">
        <f t="shared" ca="1" si="17"/>
        <v>-221091.16415639693</v>
      </c>
      <c r="N47" s="143">
        <f t="shared" ca="1" si="17"/>
        <v>-226897.56415639693</v>
      </c>
      <c r="O47" s="143">
        <f t="shared" ca="1" si="17"/>
        <v>-232703.96415639692</v>
      </c>
      <c r="P47" s="143">
        <f t="shared" ca="1" si="17"/>
        <v>-5757.6000000000058</v>
      </c>
      <c r="Q47" s="143">
        <f t="shared" ca="1" si="17"/>
        <v>0</v>
      </c>
      <c r="R47" s="143">
        <f t="shared" ca="1" si="17"/>
        <v>0</v>
      </c>
      <c r="S47" s="143">
        <f t="shared" ca="1" si="17"/>
        <v>0</v>
      </c>
      <c r="T47" s="143">
        <f t="shared" ca="1" si="17"/>
        <v>0</v>
      </c>
      <c r="U47" s="143">
        <f t="shared" ca="1" si="17"/>
        <v>0</v>
      </c>
      <c r="V47" s="143">
        <f t="shared" ca="1" si="17"/>
        <v>0</v>
      </c>
      <c r="W47" s="143">
        <f t="shared" ca="1" si="17"/>
        <v>0</v>
      </c>
      <c r="X47" s="143">
        <f t="shared" ca="1" si="17"/>
        <v>0</v>
      </c>
      <c r="Y47" s="143">
        <f t="shared" ca="1" si="17"/>
        <v>0</v>
      </c>
      <c r="Z47" s="143">
        <f t="shared" ca="1" si="17"/>
        <v>0</v>
      </c>
      <c r="AA47" s="143">
        <f t="shared" ca="1" si="17"/>
        <v>0</v>
      </c>
      <c r="AB47" s="143">
        <f t="shared" ca="1" si="17"/>
        <v>0</v>
      </c>
      <c r="AC47" s="143">
        <f t="shared" ca="1" si="17"/>
        <v>0</v>
      </c>
      <c r="AD47" s="143">
        <f t="shared" ca="1" si="17"/>
        <v>0</v>
      </c>
      <c r="AE47" s="143">
        <f t="shared" ca="1" si="17"/>
        <v>0</v>
      </c>
      <c r="AF47" s="143">
        <f t="shared" ca="1" si="17"/>
        <v>0</v>
      </c>
      <c r="AG47" s="143">
        <f t="shared" ca="1" si="17"/>
        <v>0</v>
      </c>
      <c r="AH47" s="143">
        <f t="shared" ca="1" si="17"/>
        <v>0</v>
      </c>
      <c r="AI47" s="143">
        <f t="shared" ca="1" si="17"/>
        <v>0</v>
      </c>
      <c r="AJ47" s="143">
        <f t="shared" ca="1" si="17"/>
        <v>0</v>
      </c>
      <c r="AK47" s="143">
        <f t="shared" ca="1" si="17"/>
        <v>0</v>
      </c>
      <c r="AL47" s="143">
        <f t="shared" ca="1" si="17"/>
        <v>0</v>
      </c>
      <c r="AM47" s="143">
        <f t="shared" ca="1" si="17"/>
        <v>0</v>
      </c>
      <c r="AN47" s="143">
        <f t="shared" ca="1" si="17"/>
        <v>0</v>
      </c>
      <c r="AO47" s="143">
        <f t="shared" ca="1" si="17"/>
        <v>0</v>
      </c>
      <c r="AP47" s="143">
        <f t="shared" ca="1" si="17"/>
        <v>0</v>
      </c>
      <c r="AQ47" s="143">
        <f t="shared" ca="1" si="17"/>
        <v>0</v>
      </c>
      <c r="AR47" s="143">
        <f t="shared" ca="1" si="17"/>
        <v>0</v>
      </c>
      <c r="AS47" s="143">
        <f t="shared" ca="1" si="17"/>
        <v>0</v>
      </c>
      <c r="AT47" s="143">
        <f t="shared" ca="1" si="17"/>
        <v>0</v>
      </c>
      <c r="AU47" s="143">
        <f t="shared" ca="1" si="17"/>
        <v>0</v>
      </c>
      <c r="AV47" s="143">
        <f t="shared" ca="1" si="17"/>
        <v>0</v>
      </c>
      <c r="AW47" s="143">
        <f t="shared" ca="1" si="17"/>
        <v>0</v>
      </c>
      <c r="AX47" s="143">
        <f t="shared" ca="1" si="17"/>
        <v>0</v>
      </c>
      <c r="AY47" s="143">
        <f t="shared" ca="1" si="17"/>
        <v>0</v>
      </c>
      <c r="AZ47" s="143">
        <f t="shared" ca="1" si="17"/>
        <v>0</v>
      </c>
      <c r="BA47" s="143">
        <f t="shared" ca="1" si="17"/>
        <v>0</v>
      </c>
      <c r="BB47" s="143">
        <f t="shared" ca="1" si="17"/>
        <v>0</v>
      </c>
      <c r="BC47" s="143">
        <f t="shared" ca="1" si="17"/>
        <v>0</v>
      </c>
      <c r="BD47" s="143">
        <f t="shared" ca="1" si="17"/>
        <v>0</v>
      </c>
      <c r="BE47" s="143">
        <f t="shared" ca="1" si="17"/>
        <v>0</v>
      </c>
      <c r="BF47" s="143">
        <f t="shared" ca="1" si="17"/>
        <v>0</v>
      </c>
      <c r="BG47" s="143">
        <f t="shared" ca="1" si="17"/>
        <v>0</v>
      </c>
      <c r="BH47" s="143">
        <f t="shared" ca="1" si="17"/>
        <v>0</v>
      </c>
      <c r="BI47" s="143">
        <f t="shared" ca="1" si="17"/>
        <v>0</v>
      </c>
      <c r="BJ47" s="143">
        <f t="shared" ca="1" si="17"/>
        <v>0</v>
      </c>
      <c r="BK47" s="143">
        <f t="shared" ca="1" si="17"/>
        <v>0</v>
      </c>
      <c r="BL47" s="143">
        <f t="shared" ca="1" si="17"/>
        <v>0</v>
      </c>
      <c r="BM47" s="143">
        <f t="shared" ca="1" si="17"/>
        <v>0</v>
      </c>
      <c r="BN47" s="143">
        <f t="shared" ca="1" si="17"/>
        <v>0</v>
      </c>
      <c r="BO47" s="143">
        <f t="shared" ca="1" si="17"/>
        <v>0</v>
      </c>
      <c r="BP47" s="143">
        <f t="shared" ca="1" si="17"/>
        <v>0</v>
      </c>
      <c r="BQ47" s="143">
        <f t="shared" ca="1" si="17"/>
        <v>0</v>
      </c>
      <c r="BR47" s="143">
        <f t="shared" ref="BR47:CF47" ca="1" si="18">BR27-IF($A$19="Прямой",BR19,0)-BR41-BR45-BR46</f>
        <v>0</v>
      </c>
      <c r="BS47" s="143">
        <f t="shared" ca="1" si="18"/>
        <v>0</v>
      </c>
      <c r="BT47" s="143">
        <f t="shared" ca="1" si="18"/>
        <v>0</v>
      </c>
      <c r="BU47" s="143">
        <f t="shared" ca="1" si="18"/>
        <v>0</v>
      </c>
      <c r="BV47" s="143">
        <f t="shared" ca="1" si="18"/>
        <v>0</v>
      </c>
      <c r="BW47" s="143">
        <f t="shared" ca="1" si="18"/>
        <v>0</v>
      </c>
      <c r="BX47" s="143">
        <f t="shared" ca="1" si="18"/>
        <v>0</v>
      </c>
      <c r="BY47" s="143">
        <f t="shared" ca="1" si="18"/>
        <v>0</v>
      </c>
      <c r="BZ47" s="143">
        <f t="shared" ca="1" si="18"/>
        <v>0</v>
      </c>
      <c r="CA47" s="143">
        <f t="shared" ca="1" si="18"/>
        <v>0</v>
      </c>
      <c r="CB47" s="143">
        <f t="shared" ca="1" si="18"/>
        <v>0</v>
      </c>
      <c r="CC47" s="143">
        <f t="shared" ca="1" si="18"/>
        <v>0</v>
      </c>
      <c r="CD47" s="143">
        <f t="shared" ca="1" si="18"/>
        <v>0</v>
      </c>
      <c r="CE47" s="143">
        <f t="shared" ca="1" si="18"/>
        <v>0</v>
      </c>
      <c r="CF47" s="143">
        <f t="shared" ca="1" si="18"/>
        <v>0</v>
      </c>
    </row>
    <row r="48" spans="1:84" ht="15" customHeight="1">
      <c r="A48" s="48"/>
      <c r="B48" s="125" t="s">
        <v>690</v>
      </c>
      <c r="C48" s="126" t="s">
        <v>430</v>
      </c>
      <c r="D48" s="136">
        <f ca="1">SUM(E48:CF48)</f>
        <v>0</v>
      </c>
      <c r="E48" s="143">
        <f ca="1">E27-IF($A$19="Прямой",E19,0)-E45</f>
        <v>0</v>
      </c>
      <c r="F48" s="143">
        <f t="shared" ref="F48:BQ48" ca="1" si="19">F27-IF($A$19="Прямой",F19,0)-F45</f>
        <v>0</v>
      </c>
      <c r="G48" s="143">
        <f t="shared" ca="1" si="19"/>
        <v>0</v>
      </c>
      <c r="H48" s="143">
        <f t="shared" ca="1" si="19"/>
        <v>0</v>
      </c>
      <c r="I48" s="143">
        <f t="shared" ca="1" si="19"/>
        <v>0</v>
      </c>
      <c r="J48" s="143">
        <f t="shared" ca="1" si="19"/>
        <v>0</v>
      </c>
      <c r="K48" s="143">
        <f t="shared" ca="1" si="19"/>
        <v>0</v>
      </c>
      <c r="L48" s="143">
        <f t="shared" ca="1" si="19"/>
        <v>0</v>
      </c>
      <c r="M48" s="143">
        <f t="shared" ca="1" si="19"/>
        <v>0</v>
      </c>
      <c r="N48" s="143">
        <f t="shared" ca="1" si="19"/>
        <v>0</v>
      </c>
      <c r="O48" s="143">
        <f t="shared" ca="1" si="19"/>
        <v>0</v>
      </c>
      <c r="P48" s="143">
        <f t="shared" ca="1" si="19"/>
        <v>0</v>
      </c>
      <c r="Q48" s="143">
        <f t="shared" ca="1" si="19"/>
        <v>0</v>
      </c>
      <c r="R48" s="143">
        <f t="shared" ca="1" si="19"/>
        <v>0</v>
      </c>
      <c r="S48" s="143">
        <f t="shared" ca="1" si="19"/>
        <v>0</v>
      </c>
      <c r="T48" s="143">
        <f t="shared" ca="1" si="19"/>
        <v>0</v>
      </c>
      <c r="U48" s="143">
        <f t="shared" ca="1" si="19"/>
        <v>0</v>
      </c>
      <c r="V48" s="143">
        <f t="shared" ca="1" si="19"/>
        <v>0</v>
      </c>
      <c r="W48" s="143">
        <f t="shared" ca="1" si="19"/>
        <v>0</v>
      </c>
      <c r="X48" s="143">
        <f t="shared" ca="1" si="19"/>
        <v>0</v>
      </c>
      <c r="Y48" s="143">
        <f t="shared" ca="1" si="19"/>
        <v>0</v>
      </c>
      <c r="Z48" s="143">
        <f t="shared" ca="1" si="19"/>
        <v>0</v>
      </c>
      <c r="AA48" s="143">
        <f t="shared" ca="1" si="19"/>
        <v>0</v>
      </c>
      <c r="AB48" s="143">
        <f t="shared" ca="1" si="19"/>
        <v>0</v>
      </c>
      <c r="AC48" s="143">
        <f t="shared" ca="1" si="19"/>
        <v>0</v>
      </c>
      <c r="AD48" s="143">
        <f t="shared" ca="1" si="19"/>
        <v>0</v>
      </c>
      <c r="AE48" s="143">
        <f t="shared" ca="1" si="19"/>
        <v>0</v>
      </c>
      <c r="AF48" s="143">
        <f t="shared" ca="1" si="19"/>
        <v>0</v>
      </c>
      <c r="AG48" s="143">
        <f t="shared" ca="1" si="19"/>
        <v>0</v>
      </c>
      <c r="AH48" s="143">
        <f t="shared" ca="1" si="19"/>
        <v>0</v>
      </c>
      <c r="AI48" s="143">
        <f t="shared" ca="1" si="19"/>
        <v>0</v>
      </c>
      <c r="AJ48" s="143">
        <f t="shared" ca="1" si="19"/>
        <v>0</v>
      </c>
      <c r="AK48" s="143">
        <f t="shared" ca="1" si="19"/>
        <v>0</v>
      </c>
      <c r="AL48" s="143">
        <f t="shared" ca="1" si="19"/>
        <v>0</v>
      </c>
      <c r="AM48" s="143">
        <f t="shared" ca="1" si="19"/>
        <v>0</v>
      </c>
      <c r="AN48" s="143">
        <f t="shared" ca="1" si="19"/>
        <v>0</v>
      </c>
      <c r="AO48" s="143">
        <f t="shared" ca="1" si="19"/>
        <v>0</v>
      </c>
      <c r="AP48" s="143">
        <f t="shared" ca="1" si="19"/>
        <v>0</v>
      </c>
      <c r="AQ48" s="143">
        <f t="shared" ca="1" si="19"/>
        <v>0</v>
      </c>
      <c r="AR48" s="143">
        <f t="shared" ca="1" si="19"/>
        <v>0</v>
      </c>
      <c r="AS48" s="143">
        <f t="shared" ca="1" si="19"/>
        <v>0</v>
      </c>
      <c r="AT48" s="143">
        <f t="shared" ca="1" si="19"/>
        <v>0</v>
      </c>
      <c r="AU48" s="143">
        <f t="shared" ca="1" si="19"/>
        <v>0</v>
      </c>
      <c r="AV48" s="143">
        <f t="shared" ca="1" si="19"/>
        <v>0</v>
      </c>
      <c r="AW48" s="143">
        <f t="shared" ca="1" si="19"/>
        <v>0</v>
      </c>
      <c r="AX48" s="143">
        <f t="shared" ca="1" si="19"/>
        <v>0</v>
      </c>
      <c r="AY48" s="143">
        <f t="shared" ca="1" si="19"/>
        <v>0</v>
      </c>
      <c r="AZ48" s="143">
        <f t="shared" ca="1" si="19"/>
        <v>0</v>
      </c>
      <c r="BA48" s="143">
        <f t="shared" ca="1" si="19"/>
        <v>0</v>
      </c>
      <c r="BB48" s="143">
        <f t="shared" ca="1" si="19"/>
        <v>0</v>
      </c>
      <c r="BC48" s="143">
        <f t="shared" ca="1" si="19"/>
        <v>0</v>
      </c>
      <c r="BD48" s="143">
        <f t="shared" ca="1" si="19"/>
        <v>0</v>
      </c>
      <c r="BE48" s="143">
        <f t="shared" ca="1" si="19"/>
        <v>0</v>
      </c>
      <c r="BF48" s="143">
        <f t="shared" ca="1" si="19"/>
        <v>0</v>
      </c>
      <c r="BG48" s="143">
        <f t="shared" ca="1" si="19"/>
        <v>0</v>
      </c>
      <c r="BH48" s="143">
        <f t="shared" ca="1" si="19"/>
        <v>0</v>
      </c>
      <c r="BI48" s="143">
        <f t="shared" ca="1" si="19"/>
        <v>0</v>
      </c>
      <c r="BJ48" s="143">
        <f t="shared" ca="1" si="19"/>
        <v>0</v>
      </c>
      <c r="BK48" s="143">
        <f t="shared" ca="1" si="19"/>
        <v>0</v>
      </c>
      <c r="BL48" s="143">
        <f t="shared" ca="1" si="19"/>
        <v>0</v>
      </c>
      <c r="BM48" s="143">
        <f t="shared" ca="1" si="19"/>
        <v>0</v>
      </c>
      <c r="BN48" s="143">
        <f t="shared" ca="1" si="19"/>
        <v>0</v>
      </c>
      <c r="BO48" s="143">
        <f t="shared" ca="1" si="19"/>
        <v>0</v>
      </c>
      <c r="BP48" s="143">
        <f t="shared" ca="1" si="19"/>
        <v>0</v>
      </c>
      <c r="BQ48" s="143">
        <f t="shared" ca="1" si="19"/>
        <v>0</v>
      </c>
      <c r="BR48" s="143">
        <f t="shared" ref="BR48:CF48" ca="1" si="20">BR27-IF($A$19="Прямой",BR19,0)-BR45</f>
        <v>0</v>
      </c>
      <c r="BS48" s="143">
        <f t="shared" ca="1" si="20"/>
        <v>0</v>
      </c>
      <c r="BT48" s="143">
        <f t="shared" ca="1" si="20"/>
        <v>0</v>
      </c>
      <c r="BU48" s="143">
        <f t="shared" ca="1" si="20"/>
        <v>0</v>
      </c>
      <c r="BV48" s="143">
        <f t="shared" ca="1" si="20"/>
        <v>0</v>
      </c>
      <c r="BW48" s="143">
        <f t="shared" ca="1" si="20"/>
        <v>0</v>
      </c>
      <c r="BX48" s="143">
        <f t="shared" ca="1" si="20"/>
        <v>0</v>
      </c>
      <c r="BY48" s="143">
        <f t="shared" ca="1" si="20"/>
        <v>0</v>
      </c>
      <c r="BZ48" s="143">
        <f t="shared" ca="1" si="20"/>
        <v>0</v>
      </c>
      <c r="CA48" s="143">
        <f t="shared" ca="1" si="20"/>
        <v>0</v>
      </c>
      <c r="CB48" s="143">
        <f t="shared" ca="1" si="20"/>
        <v>0</v>
      </c>
      <c r="CC48" s="143">
        <f t="shared" ca="1" si="20"/>
        <v>0</v>
      </c>
      <c r="CD48" s="143">
        <f t="shared" ca="1" si="20"/>
        <v>0</v>
      </c>
      <c r="CE48" s="143">
        <f t="shared" ca="1" si="20"/>
        <v>0</v>
      </c>
      <c r="CF48" s="143">
        <f t="shared" ca="1" si="20"/>
        <v>0</v>
      </c>
    </row>
    <row r="49" spans="1:84" ht="15" customHeight="1">
      <c r="A49" s="48"/>
      <c r="B49" s="125" t="s">
        <v>691</v>
      </c>
      <c r="C49" s="126" t="s">
        <v>430</v>
      </c>
      <c r="D49" s="136">
        <f ca="1">SUM(E49:CF49)</f>
        <v>-262892.96826154046</v>
      </c>
      <c r="E49" s="143">
        <f ca="1">E47*ИД!$H$105*E97</f>
        <v>0</v>
      </c>
      <c r="F49" s="143">
        <f ca="1">F47*ИД!$H$105*F97</f>
        <v>0</v>
      </c>
      <c r="G49" s="143">
        <f ca="1">G47*ИД!$H$105*G97</f>
        <v>0</v>
      </c>
      <c r="H49" s="143">
        <f ca="1">H47*ИД!$H$105*H97</f>
        <v>-19090.529234105717</v>
      </c>
      <c r="I49" s="143">
        <f ca="1">I47*ИД!$H$105*I97</f>
        <v>-19990.529234105721</v>
      </c>
      <c r="J49" s="143">
        <f ca="1">J47*ИД!$H$105*J97</f>
        <v>-21151.80923410572</v>
      </c>
      <c r="K49" s="143">
        <f ca="1">K47*ИД!$H$105*K97</f>
        <v>-22313.089234105719</v>
      </c>
      <c r="L49" s="143">
        <f ca="1">L47*ИД!$H$105*L97</f>
        <v>-43056.952831279385</v>
      </c>
      <c r="M49" s="143">
        <f ca="1">M47*ИД!$H$105*M97</f>
        <v>-44218.232831279391</v>
      </c>
      <c r="N49" s="143">
        <f ca="1">N47*ИД!$H$105*N97</f>
        <v>-45379.51283127939</v>
      </c>
      <c r="O49" s="143">
        <f ca="1">O47*ИД!$H$105*O97</f>
        <v>-46540.792831279388</v>
      </c>
      <c r="P49" s="143">
        <f ca="1">P47*ИД!$H$105*P97</f>
        <v>-1151.5200000000011</v>
      </c>
      <c r="Q49" s="143">
        <f ca="1">Q47*ИД!$H$105*Q97</f>
        <v>0</v>
      </c>
      <c r="R49" s="143">
        <f ca="1">R47*ИД!$H$105*R97</f>
        <v>0</v>
      </c>
      <c r="S49" s="143">
        <f ca="1">S47*ИД!$H$105*S97</f>
        <v>0</v>
      </c>
      <c r="T49" s="143">
        <f ca="1">T47*ИД!$H$105*T97</f>
        <v>0</v>
      </c>
      <c r="U49" s="143">
        <f ca="1">U47*ИД!$H$105*U97</f>
        <v>0</v>
      </c>
      <c r="V49" s="143">
        <f ca="1">V47*ИД!$H$105*V97</f>
        <v>0</v>
      </c>
      <c r="W49" s="143">
        <f ca="1">W47*ИД!$H$105*W97</f>
        <v>0</v>
      </c>
      <c r="X49" s="143">
        <f ca="1">X47*ИД!$H$105*X97</f>
        <v>0</v>
      </c>
      <c r="Y49" s="143">
        <f ca="1">Y47*ИД!$H$105*Y97</f>
        <v>0</v>
      </c>
      <c r="Z49" s="143">
        <f ca="1">Z47*ИД!$H$105*Z97</f>
        <v>0</v>
      </c>
      <c r="AA49" s="143">
        <f ca="1">AA47*ИД!$H$105*AA97</f>
        <v>0</v>
      </c>
      <c r="AB49" s="143">
        <f ca="1">AB47*ИД!$H$105*AB97</f>
        <v>0</v>
      </c>
      <c r="AC49" s="143">
        <f ca="1">AC47*ИД!$H$105*AC97</f>
        <v>0</v>
      </c>
      <c r="AD49" s="143">
        <f ca="1">AD47*ИД!$H$105*AD97</f>
        <v>0</v>
      </c>
      <c r="AE49" s="143">
        <f ca="1">AE47*ИД!$H$105*AE97</f>
        <v>0</v>
      </c>
      <c r="AF49" s="143">
        <f ca="1">AF47*ИД!$H$105*AF97</f>
        <v>0</v>
      </c>
      <c r="AG49" s="143">
        <f ca="1">AG47*ИД!$H$105*AG97</f>
        <v>0</v>
      </c>
      <c r="AH49" s="143">
        <f ca="1">AH47*ИД!$H$105*AH97</f>
        <v>0</v>
      </c>
      <c r="AI49" s="143">
        <f ca="1">AI47*ИД!$H$105*AI97</f>
        <v>0</v>
      </c>
      <c r="AJ49" s="143">
        <f ca="1">AJ47*ИД!$H$105*AJ97</f>
        <v>0</v>
      </c>
      <c r="AK49" s="143">
        <f ca="1">AK47*ИД!$H$105*AK97</f>
        <v>0</v>
      </c>
      <c r="AL49" s="143">
        <f ca="1">AL47*ИД!$H$105*AL97</f>
        <v>0</v>
      </c>
      <c r="AM49" s="143">
        <f ca="1">AM47*ИД!$H$105*AM97</f>
        <v>0</v>
      </c>
      <c r="AN49" s="143">
        <f ca="1">AN47*ИД!$H$105*AN97</f>
        <v>0</v>
      </c>
      <c r="AO49" s="143">
        <f ca="1">AO47*ИД!$H$105*AO97</f>
        <v>0</v>
      </c>
      <c r="AP49" s="143">
        <f ca="1">AP47*ИД!$H$105*AP97</f>
        <v>0</v>
      </c>
      <c r="AQ49" s="143">
        <f ca="1">AQ47*ИД!$H$105*AQ97</f>
        <v>0</v>
      </c>
      <c r="AR49" s="143">
        <f ca="1">AR47*ИД!$H$105*AR97</f>
        <v>0</v>
      </c>
      <c r="AS49" s="143">
        <f ca="1">AS47*ИД!$H$105*AS97</f>
        <v>0</v>
      </c>
      <c r="AT49" s="143">
        <f ca="1">AT47*ИД!$H$105*AT97</f>
        <v>0</v>
      </c>
      <c r="AU49" s="143">
        <f ca="1">AU47*ИД!$H$105*AU97</f>
        <v>0</v>
      </c>
      <c r="AV49" s="143">
        <f ca="1">AV47*ИД!$H$105*AV97</f>
        <v>0</v>
      </c>
      <c r="AW49" s="143">
        <f ca="1">AW47*ИД!$H$105*AW97</f>
        <v>0</v>
      </c>
      <c r="AX49" s="143">
        <f ca="1">AX47*ИД!$H$105*AX97</f>
        <v>0</v>
      </c>
      <c r="AY49" s="143">
        <f ca="1">AY47*ИД!$H$105*AY97</f>
        <v>0</v>
      </c>
      <c r="AZ49" s="143">
        <f ca="1">AZ47*ИД!$H$105*AZ97</f>
        <v>0</v>
      </c>
      <c r="BA49" s="143">
        <f ca="1">BA47*ИД!$H$105*BA97</f>
        <v>0</v>
      </c>
      <c r="BB49" s="143">
        <f ca="1">BB47*ИД!$H$105*BB97</f>
        <v>0</v>
      </c>
      <c r="BC49" s="143">
        <f ca="1">BC47*ИД!$H$105*BC97</f>
        <v>0</v>
      </c>
      <c r="BD49" s="143">
        <f ca="1">BD47*ИД!$H$105*BD97</f>
        <v>0</v>
      </c>
      <c r="BE49" s="143">
        <f ca="1">BE47*ИД!$H$105*BE97</f>
        <v>0</v>
      </c>
      <c r="BF49" s="143">
        <f ca="1">BF47*ИД!$H$105*BF97</f>
        <v>0</v>
      </c>
      <c r="BG49" s="143">
        <f ca="1">BG47*ИД!$H$105*BG97</f>
        <v>0</v>
      </c>
      <c r="BH49" s="143">
        <f ca="1">BH47*ИД!$H$105*BH97</f>
        <v>0</v>
      </c>
      <c r="BI49" s="143">
        <f ca="1">BI47*ИД!$H$105*BI97</f>
        <v>0</v>
      </c>
      <c r="BJ49" s="143">
        <f ca="1">BJ47*ИД!$H$105*BJ97</f>
        <v>0</v>
      </c>
      <c r="BK49" s="143">
        <f ca="1">BK47*ИД!$H$105*BK97</f>
        <v>0</v>
      </c>
      <c r="BL49" s="143">
        <f ca="1">BL47*ИД!$H$105*BL97</f>
        <v>0</v>
      </c>
      <c r="BM49" s="143">
        <f ca="1">BM47*ИД!$H$105*BM97</f>
        <v>0</v>
      </c>
      <c r="BN49" s="143">
        <f ca="1">BN47*ИД!$H$105*BN97</f>
        <v>0</v>
      </c>
      <c r="BO49" s="143">
        <f ca="1">BO47*ИД!$H$105*BO97</f>
        <v>0</v>
      </c>
      <c r="BP49" s="143">
        <f ca="1">BP47*ИД!$H$105*BP97</f>
        <v>0</v>
      </c>
      <c r="BQ49" s="143">
        <f ca="1">BQ47*ИД!$H$105*BQ97</f>
        <v>0</v>
      </c>
      <c r="BR49" s="143">
        <f ca="1">BR47*ИД!$H$105*BR97</f>
        <v>0</v>
      </c>
      <c r="BS49" s="143">
        <f ca="1">BS47*ИД!$H$105*BS97</f>
        <v>0</v>
      </c>
      <c r="BT49" s="143">
        <f ca="1">BT47*ИД!$H$105*BT97</f>
        <v>0</v>
      </c>
      <c r="BU49" s="143">
        <f ca="1">BU47*ИД!$H$105*BU97</f>
        <v>0</v>
      </c>
      <c r="BV49" s="143">
        <f ca="1">BV47*ИД!$H$105*BV97</f>
        <v>0</v>
      </c>
      <c r="BW49" s="143">
        <f ca="1">BW47*ИД!$H$105*BW97</f>
        <v>0</v>
      </c>
      <c r="BX49" s="143">
        <f ca="1">BX47*ИД!$H$105*BX97</f>
        <v>0</v>
      </c>
      <c r="BY49" s="143">
        <f ca="1">BY47*ИД!$H$105*BY97</f>
        <v>0</v>
      </c>
      <c r="BZ49" s="143">
        <f ca="1">BZ47*ИД!$H$105*BZ97</f>
        <v>0</v>
      </c>
      <c r="CA49" s="143">
        <f ca="1">CA47*ИД!$H$105*CA97</f>
        <v>0</v>
      </c>
      <c r="CB49" s="143">
        <f ca="1">CB47*ИД!$H$105*CB97</f>
        <v>0</v>
      </c>
      <c r="CC49" s="143">
        <f ca="1">CC47*ИД!$H$105*CC97</f>
        <v>0</v>
      </c>
      <c r="CD49" s="143">
        <f ca="1">CD47*ИД!$H$105*CD97</f>
        <v>0</v>
      </c>
      <c r="CE49" s="143">
        <f ca="1">CE47*ИД!$H$105*CE97</f>
        <v>0</v>
      </c>
      <c r="CF49" s="143">
        <f ca="1">CF47*ИД!$H$105*CF97</f>
        <v>0</v>
      </c>
    </row>
    <row r="50" spans="1:84">
      <c r="B50" s="25"/>
      <c r="C50" s="26"/>
      <c r="E50" s="25"/>
      <c r="F50" s="25"/>
      <c r="G50" s="25"/>
      <c r="H50" s="25"/>
      <c r="I50" s="25"/>
      <c r="J50" s="25"/>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c r="BQ50" s="46"/>
      <c r="BR50" s="46"/>
      <c r="BS50" s="46"/>
      <c r="BT50" s="46"/>
      <c r="BU50" s="46"/>
      <c r="BV50" s="46"/>
      <c r="BW50" s="46"/>
      <c r="BX50" s="46"/>
      <c r="BY50" s="46"/>
      <c r="BZ50" s="46"/>
      <c r="CA50" s="46"/>
      <c r="CB50" s="46"/>
      <c r="CC50" s="46"/>
      <c r="CD50" s="46"/>
      <c r="CE50" s="46"/>
      <c r="CF50" s="46"/>
    </row>
    <row r="51" spans="1:84" ht="28.5" customHeight="1">
      <c r="B51" s="133" t="s">
        <v>692</v>
      </c>
      <c r="C51" s="133" t="s">
        <v>666</v>
      </c>
      <c r="D51" s="133" t="s">
        <v>78</v>
      </c>
      <c r="E51" s="133">
        <f>$E$17</f>
        <v>2020</v>
      </c>
      <c r="F51" s="133">
        <f>E51+1</f>
        <v>2021</v>
      </c>
      <c r="G51" s="133">
        <f t="shared" ref="G51:BR51" si="21">F51+1</f>
        <v>2022</v>
      </c>
      <c r="H51" s="133">
        <f t="shared" si="21"/>
        <v>2023</v>
      </c>
      <c r="I51" s="133">
        <f t="shared" si="21"/>
        <v>2024</v>
      </c>
      <c r="J51" s="133">
        <f t="shared" si="21"/>
        <v>2025</v>
      </c>
      <c r="K51" s="133">
        <f t="shared" si="21"/>
        <v>2026</v>
      </c>
      <c r="L51" s="133">
        <f t="shared" si="21"/>
        <v>2027</v>
      </c>
      <c r="M51" s="133">
        <f t="shared" si="21"/>
        <v>2028</v>
      </c>
      <c r="N51" s="133">
        <f t="shared" si="21"/>
        <v>2029</v>
      </c>
      <c r="O51" s="133">
        <f t="shared" si="21"/>
        <v>2030</v>
      </c>
      <c r="P51" s="133">
        <f t="shared" si="21"/>
        <v>2031</v>
      </c>
      <c r="Q51" s="133">
        <f t="shared" si="21"/>
        <v>2032</v>
      </c>
      <c r="R51" s="133">
        <f t="shared" si="21"/>
        <v>2033</v>
      </c>
      <c r="S51" s="133">
        <f t="shared" si="21"/>
        <v>2034</v>
      </c>
      <c r="T51" s="133">
        <f t="shared" si="21"/>
        <v>2035</v>
      </c>
      <c r="U51" s="133">
        <f t="shared" si="21"/>
        <v>2036</v>
      </c>
      <c r="V51" s="133">
        <f t="shared" si="21"/>
        <v>2037</v>
      </c>
      <c r="W51" s="133">
        <f t="shared" si="21"/>
        <v>2038</v>
      </c>
      <c r="X51" s="133">
        <f t="shared" si="21"/>
        <v>2039</v>
      </c>
      <c r="Y51" s="133">
        <f t="shared" si="21"/>
        <v>2040</v>
      </c>
      <c r="Z51" s="133">
        <f t="shared" si="21"/>
        <v>2041</v>
      </c>
      <c r="AA51" s="133">
        <f t="shared" si="21"/>
        <v>2042</v>
      </c>
      <c r="AB51" s="133">
        <f t="shared" si="21"/>
        <v>2043</v>
      </c>
      <c r="AC51" s="133">
        <f t="shared" si="21"/>
        <v>2044</v>
      </c>
      <c r="AD51" s="133">
        <f t="shared" si="21"/>
        <v>2045</v>
      </c>
      <c r="AE51" s="133">
        <f t="shared" si="21"/>
        <v>2046</v>
      </c>
      <c r="AF51" s="133">
        <f t="shared" si="21"/>
        <v>2047</v>
      </c>
      <c r="AG51" s="133">
        <f t="shared" si="21"/>
        <v>2048</v>
      </c>
      <c r="AH51" s="133">
        <f t="shared" si="21"/>
        <v>2049</v>
      </c>
      <c r="AI51" s="133">
        <f t="shared" si="21"/>
        <v>2050</v>
      </c>
      <c r="AJ51" s="133">
        <f t="shared" si="21"/>
        <v>2051</v>
      </c>
      <c r="AK51" s="133">
        <f t="shared" si="21"/>
        <v>2052</v>
      </c>
      <c r="AL51" s="133">
        <f t="shared" si="21"/>
        <v>2053</v>
      </c>
      <c r="AM51" s="133">
        <f t="shared" si="21"/>
        <v>2054</v>
      </c>
      <c r="AN51" s="133">
        <f t="shared" si="21"/>
        <v>2055</v>
      </c>
      <c r="AO51" s="133">
        <f t="shared" si="21"/>
        <v>2056</v>
      </c>
      <c r="AP51" s="133">
        <f t="shared" si="21"/>
        <v>2057</v>
      </c>
      <c r="AQ51" s="133">
        <f t="shared" si="21"/>
        <v>2058</v>
      </c>
      <c r="AR51" s="133">
        <f t="shared" si="21"/>
        <v>2059</v>
      </c>
      <c r="AS51" s="133">
        <f t="shared" si="21"/>
        <v>2060</v>
      </c>
      <c r="AT51" s="133">
        <f t="shared" si="21"/>
        <v>2061</v>
      </c>
      <c r="AU51" s="133">
        <f t="shared" si="21"/>
        <v>2062</v>
      </c>
      <c r="AV51" s="133">
        <f t="shared" si="21"/>
        <v>2063</v>
      </c>
      <c r="AW51" s="133">
        <f t="shared" si="21"/>
        <v>2064</v>
      </c>
      <c r="AX51" s="133">
        <f t="shared" si="21"/>
        <v>2065</v>
      </c>
      <c r="AY51" s="133">
        <f t="shared" si="21"/>
        <v>2066</v>
      </c>
      <c r="AZ51" s="133">
        <f t="shared" si="21"/>
        <v>2067</v>
      </c>
      <c r="BA51" s="133">
        <f t="shared" si="21"/>
        <v>2068</v>
      </c>
      <c r="BB51" s="133">
        <f t="shared" si="21"/>
        <v>2069</v>
      </c>
      <c r="BC51" s="133">
        <f t="shared" si="21"/>
        <v>2070</v>
      </c>
      <c r="BD51" s="133">
        <f t="shared" si="21"/>
        <v>2071</v>
      </c>
      <c r="BE51" s="133">
        <f t="shared" si="21"/>
        <v>2072</v>
      </c>
      <c r="BF51" s="133">
        <f t="shared" si="21"/>
        <v>2073</v>
      </c>
      <c r="BG51" s="133">
        <f t="shared" si="21"/>
        <v>2074</v>
      </c>
      <c r="BH51" s="133">
        <f t="shared" si="21"/>
        <v>2075</v>
      </c>
      <c r="BI51" s="133">
        <f t="shared" si="21"/>
        <v>2076</v>
      </c>
      <c r="BJ51" s="133">
        <f t="shared" si="21"/>
        <v>2077</v>
      </c>
      <c r="BK51" s="133">
        <f t="shared" si="21"/>
        <v>2078</v>
      </c>
      <c r="BL51" s="133">
        <f t="shared" si="21"/>
        <v>2079</v>
      </c>
      <c r="BM51" s="133">
        <f t="shared" si="21"/>
        <v>2080</v>
      </c>
      <c r="BN51" s="133">
        <f t="shared" si="21"/>
        <v>2081</v>
      </c>
      <c r="BO51" s="133">
        <f t="shared" si="21"/>
        <v>2082</v>
      </c>
      <c r="BP51" s="133">
        <f t="shared" si="21"/>
        <v>2083</v>
      </c>
      <c r="BQ51" s="133">
        <f t="shared" si="21"/>
        <v>2084</v>
      </c>
      <c r="BR51" s="133">
        <f t="shared" si="21"/>
        <v>2085</v>
      </c>
      <c r="BS51" s="133">
        <f t="shared" ref="BS51:CF51" si="22">BR51+1</f>
        <v>2086</v>
      </c>
      <c r="BT51" s="133">
        <f t="shared" si="22"/>
        <v>2087</v>
      </c>
      <c r="BU51" s="133">
        <f t="shared" si="22"/>
        <v>2088</v>
      </c>
      <c r="BV51" s="133">
        <f t="shared" si="22"/>
        <v>2089</v>
      </c>
      <c r="BW51" s="133">
        <f t="shared" si="22"/>
        <v>2090</v>
      </c>
      <c r="BX51" s="133">
        <f t="shared" si="22"/>
        <v>2091</v>
      </c>
      <c r="BY51" s="133">
        <f t="shared" si="22"/>
        <v>2092</v>
      </c>
      <c r="BZ51" s="133">
        <f t="shared" si="22"/>
        <v>2093</v>
      </c>
      <c r="CA51" s="133">
        <f t="shared" si="22"/>
        <v>2094</v>
      </c>
      <c r="CB51" s="133">
        <f t="shared" si="22"/>
        <v>2095</v>
      </c>
      <c r="CC51" s="133">
        <f t="shared" si="22"/>
        <v>2096</v>
      </c>
      <c r="CD51" s="133">
        <f t="shared" si="22"/>
        <v>2097</v>
      </c>
      <c r="CE51" s="133">
        <f t="shared" si="22"/>
        <v>2098</v>
      </c>
      <c r="CF51" s="133">
        <f t="shared" si="22"/>
        <v>2099</v>
      </c>
    </row>
    <row r="52" spans="1:84" s="48" customFormat="1" ht="15" customHeight="1">
      <c r="B52" s="147" t="s">
        <v>410</v>
      </c>
      <c r="C52" s="141" t="s">
        <v>676</v>
      </c>
      <c r="D52" s="148"/>
      <c r="E52" s="149">
        <f>1/(1+ИД!$H$98)^(E51-ИД!$H$5+1/2)</f>
        <v>1.0677078252031311</v>
      </c>
      <c r="F52" s="149">
        <f>1/(1+ИД!$H$98)^(F51-ИД!$H$5+1/2)</f>
        <v>0.93658581158169396</v>
      </c>
      <c r="G52" s="149">
        <f>1/(1+ИД!$H$98)^(G51-ИД!$H$5+1/2)</f>
        <v>0.82156650138745069</v>
      </c>
      <c r="H52" s="149">
        <f>1/(1+ИД!$H$98)^(H51-ИД!$H$5+1/2)</f>
        <v>0.72067236963811454</v>
      </c>
      <c r="I52" s="149">
        <f>1/(1+ИД!$H$98)^(I51-ИД!$H$5+1/2)</f>
        <v>0.63216874529659162</v>
      </c>
      <c r="J52" s="149">
        <f>1/(1+ИД!$H$98)^(J51-ИД!$H$5+1/2)</f>
        <v>0.55453398710227331</v>
      </c>
      <c r="K52" s="149">
        <f>1/(1+ИД!$H$98)^(K51-ИД!$H$5+1/2)</f>
        <v>0.48643332201953804</v>
      </c>
      <c r="L52" s="149">
        <f>1/(1+ИД!$H$98)^(L51-ИД!$H$5+1/2)</f>
        <v>0.42669589650836653</v>
      </c>
      <c r="M52" s="149">
        <f>1/(1+ИД!$H$98)^(M51-ИД!$H$5+1/2)</f>
        <v>0.3742946460599707</v>
      </c>
      <c r="N52" s="149">
        <f>1/(1+ИД!$H$98)^(N51-ИД!$H$5+1/2)</f>
        <v>0.32832863689471109</v>
      </c>
      <c r="O52" s="149">
        <f>1/(1+ИД!$H$98)^(O51-ИД!$H$5+1/2)</f>
        <v>0.28800757622343076</v>
      </c>
      <c r="P52" s="149">
        <f>1/(1+ИД!$H$98)^(P51-ИД!$H$5+1/2)</f>
        <v>0.25263822475739534</v>
      </c>
      <c r="Q52" s="149">
        <f>1/(1+ИД!$H$98)^(Q51-ИД!$H$5+1/2)</f>
        <v>0.22161247785736432</v>
      </c>
      <c r="R52" s="149">
        <f>1/(1+ИД!$H$98)^(R51-ИД!$H$5+1/2)</f>
        <v>0.19439691040119675</v>
      </c>
      <c r="S52" s="149">
        <f>1/(1+ИД!$H$98)^(S51-ИД!$H$5+1/2)</f>
        <v>0.17052360561508487</v>
      </c>
      <c r="T52" s="149">
        <f>1/(1+ИД!$H$98)^(T51-ИД!$H$5+1/2)</f>
        <v>0.1495821101886709</v>
      </c>
      <c r="U52" s="149">
        <f>1/(1+ИД!$H$98)^(U51-ИД!$H$5+1/2)</f>
        <v>0.13121237735848321</v>
      </c>
      <c r="V52" s="149">
        <f>1/(1+ИД!$H$98)^(V51-ИД!$H$5+1/2)</f>
        <v>0.11509857663024847</v>
      </c>
      <c r="W52" s="149">
        <f>1/(1+ИД!$H$98)^(W51-ИД!$H$5+1/2)</f>
        <v>0.10096366371074424</v>
      </c>
      <c r="X52" s="149">
        <f>1/(1+ИД!$H$98)^(X51-ИД!$H$5+1/2)</f>
        <v>8.8564617290126518E-2</v>
      </c>
      <c r="Y52" s="149">
        <f>1/(1+ИД!$H$98)^(Y51-ИД!$H$5+1/2)</f>
        <v>7.7688260780812715E-2</v>
      </c>
      <c r="Z52" s="149">
        <f>1/(1+ИД!$H$98)^(Z51-ИД!$H$5+1/2)</f>
        <v>6.8147597176151514E-2</v>
      </c>
      <c r="AA52" s="149">
        <f>1/(1+ИД!$H$98)^(AA51-ИД!$H$5+1/2)</f>
        <v>5.9778594014167991E-2</v>
      </c>
      <c r="AB52" s="149">
        <f>1/(1+ИД!$H$98)^(AB51-ИД!$H$5+1/2)</f>
        <v>5.2437363170322784E-2</v>
      </c>
      <c r="AC52" s="149">
        <f>1/(1+ИД!$H$98)^(AC51-ИД!$H$5+1/2)</f>
        <v>4.5997686991511209E-2</v>
      </c>
      <c r="AD52" s="149">
        <f>1/(1+ИД!$H$98)^(AD51-ИД!$H$5+1/2)</f>
        <v>4.0348848238167735E-2</v>
      </c>
      <c r="AE52" s="149">
        <f>1/(1+ИД!$H$98)^(AE51-ИД!$H$5+1/2)</f>
        <v>3.5393726524708534E-2</v>
      </c>
      <c r="AF52" s="149">
        <f>1/(1+ИД!$H$98)^(AF51-ИД!$H$5+1/2)</f>
        <v>3.1047128530446073E-2</v>
      </c>
      <c r="AG52" s="149">
        <f>1/(1+ИД!$H$98)^(AG51-ИД!$H$5+1/2)</f>
        <v>2.7234323272321111E-2</v>
      </c>
      <c r="AH52" s="149">
        <f>1/(1+ИД!$H$98)^(AH51-ИД!$H$5+1/2)</f>
        <v>2.3889757256422034E-2</v>
      </c>
      <c r="AI52" s="149">
        <f>1/(1+ИД!$H$98)^(AI51-ИД!$H$5+1/2)</f>
        <v>2.095592741791406E-2</v>
      </c>
      <c r="AJ52" s="149">
        <f>1/(1+ИД!$H$98)^(AJ51-ИД!$H$5+1/2)</f>
        <v>1.8382392471854435E-2</v>
      </c>
      <c r="AK52" s="149">
        <f>1/(1+ИД!$H$98)^(AK51-ИД!$H$5+1/2)</f>
        <v>1.6124905677065298E-2</v>
      </c>
      <c r="AL52" s="149">
        <f>1/(1+ИД!$H$98)^(AL51-ИД!$H$5+1/2)</f>
        <v>1.4144654102688847E-2</v>
      </c>
      <c r="AM52" s="149">
        <f>1/(1+ИД!$H$98)^(AM51-ИД!$H$5+1/2)</f>
        <v>1.2407591318148113E-2</v>
      </c>
      <c r="AN52" s="149">
        <f>1/(1+ИД!$H$98)^(AN51-ИД!$H$5+1/2)</f>
        <v>1.0883852033463259E-2</v>
      </c>
      <c r="AO52" s="149">
        <f>1/(1+ИД!$H$98)^(AO51-ИД!$H$5+1/2)</f>
        <v>9.5472386258449605E-3</v>
      </c>
      <c r="AP52" s="149">
        <f>1/(1+ИД!$H$98)^(AP51-ИД!$H$5+1/2)</f>
        <v>8.3747707244254052E-3</v>
      </c>
      <c r="AQ52" s="149">
        <f>1/(1+ИД!$H$98)^(AQ51-ИД!$H$5+1/2)</f>
        <v>7.3462901091450872E-3</v>
      </c>
      <c r="AR52" s="149">
        <f>1/(1+ИД!$H$98)^(AR51-ИД!$H$5+1/2)</f>
        <v>6.4441141308290246E-3</v>
      </c>
      <c r="AS52" s="149">
        <f>1/(1+ИД!$H$98)^(AS51-ИД!$H$5+1/2)</f>
        <v>5.6527316937096724E-3</v>
      </c>
      <c r="AT52" s="149">
        <f>1/(1+ИД!$H$98)^(AT51-ИД!$H$5+1/2)</f>
        <v>4.9585365734295343E-3</v>
      </c>
      <c r="AU52" s="149">
        <f>1/(1+ИД!$H$98)^(AU51-ИД!$H$5+1/2)</f>
        <v>4.3495934854645051E-3</v>
      </c>
      <c r="AV52" s="149">
        <f>1/(1+ИД!$H$98)^(AV51-ИД!$H$5+1/2)</f>
        <v>3.8154328819864089E-3</v>
      </c>
      <c r="AW52" s="149">
        <f>1/(1+ИД!$H$98)^(AW51-ИД!$H$5+1/2)</f>
        <v>3.3468709491108828E-3</v>
      </c>
      <c r="AX52" s="149">
        <f>1/(1+ИД!$H$98)^(AX51-ИД!$H$5+1/2)</f>
        <v>2.9358517097463886E-3</v>
      </c>
      <c r="AY52" s="149">
        <f>1/(1+ИД!$H$98)^(AY51-ИД!$H$5+1/2)</f>
        <v>2.575308517321392E-3</v>
      </c>
      <c r="AZ52" s="149">
        <f>1/(1+ИД!$H$98)^(AZ51-ИД!$H$5+1/2)</f>
        <v>2.2590425590538533E-3</v>
      </c>
      <c r="BA52" s="149">
        <f>1/(1+ИД!$H$98)^(BA51-ИД!$H$5+1/2)</f>
        <v>1.9816162798718014E-3</v>
      </c>
      <c r="BB52" s="149">
        <f>1/(1+ИД!$H$98)^(BB51-ИД!$H$5+1/2)</f>
        <v>1.7382598946243861E-3</v>
      </c>
      <c r="BC52" s="149">
        <f>1/(1+ИД!$H$98)^(BC51-ИД!$H$5+1/2)</f>
        <v>1.5247893812494618E-3</v>
      </c>
      <c r="BD52" s="149">
        <f>1/(1+ИД!$H$98)^(BD51-ИД!$H$5+1/2)</f>
        <v>1.3375345449556687E-3</v>
      </c>
      <c r="BE52" s="149">
        <f>1/(1+ИД!$H$98)^(BE51-ИД!$H$5+1/2)</f>
        <v>1.1732759166277788E-3</v>
      </c>
      <c r="BF52" s="149">
        <f>1/(1+ИД!$H$98)^(BF51-ИД!$H$5+1/2)</f>
        <v>1.0291894005506833E-3</v>
      </c>
      <c r="BG52" s="149">
        <f>1/(1+ИД!$H$98)^(BG51-ИД!$H$5+1/2)</f>
        <v>9.0279771978130053E-4</v>
      </c>
      <c r="BH52" s="149">
        <f>1/(1+ИД!$H$98)^(BH51-ИД!$H$5+1/2)</f>
        <v>7.9192782436956208E-4</v>
      </c>
      <c r="BI52" s="149">
        <f>1/(1+ИД!$H$98)^(BI51-ИД!$H$5+1/2)</f>
        <v>6.9467353014873885E-4</v>
      </c>
      <c r="BJ52" s="149">
        <f>1/(1+ИД!$H$98)^(BJ51-ИД!$H$5+1/2)</f>
        <v>6.0936274574450728E-4</v>
      </c>
      <c r="BK52" s="149">
        <f>1/(1+ИД!$H$98)^(BK51-ИД!$H$5+1/2)</f>
        <v>5.3452872433728724E-4</v>
      </c>
      <c r="BL52" s="149">
        <f>1/(1+ИД!$H$98)^(BL51-ИД!$H$5+1/2)</f>
        <v>4.6888484590990119E-4</v>
      </c>
      <c r="BM52" s="149">
        <f>1/(1+ИД!$H$98)^(BM51-ИД!$H$5+1/2)</f>
        <v>4.1130249641219379E-4</v>
      </c>
      <c r="BN52" s="149">
        <f>1/(1+ИД!$H$98)^(BN51-ИД!$H$5+1/2)</f>
        <v>3.6079166351946833E-4</v>
      </c>
      <c r="BO52" s="149">
        <f>1/(1+ИД!$H$98)^(BO51-ИД!$H$5+1/2)</f>
        <v>3.1648391536795472E-4</v>
      </c>
      <c r="BP52" s="149">
        <f>1/(1+ИД!$H$98)^(BP51-ИД!$H$5+1/2)</f>
        <v>2.7761746962101278E-4</v>
      </c>
      <c r="BQ52" s="149">
        <f>1/(1+ИД!$H$98)^(BQ51-ИД!$H$5+1/2)</f>
        <v>2.4352409615878293E-4</v>
      </c>
      <c r="BR52" s="149">
        <f>1/(1+ИД!$H$98)^(BR51-ИД!$H$5+1/2)</f>
        <v>2.1361762820945894E-4</v>
      </c>
      <c r="BS52" s="149">
        <f>1/(1+ИД!$H$98)^(BS51-ИД!$H$5+1/2)</f>
        <v>1.8738388439426212E-4</v>
      </c>
      <c r="BT52" s="149">
        <f>1/(1+ИД!$H$98)^(BT51-ИД!$H$5+1/2)</f>
        <v>1.6437182841601931E-4</v>
      </c>
      <c r="BU52" s="149">
        <f>1/(1+ИД!$H$98)^(BU51-ИД!$H$5+1/2)</f>
        <v>1.4418581440001709E-4</v>
      </c>
      <c r="BV52" s="149">
        <f>1/(1+ИД!$H$98)^(BV51-ИД!$H$5+1/2)</f>
        <v>1.2647878456141843E-4</v>
      </c>
      <c r="BW52" s="149">
        <f>1/(1+ИД!$H$98)^(BW51-ИД!$H$5+1/2)</f>
        <v>1.109463022468582E-4</v>
      </c>
      <c r="BX52" s="149">
        <f>1/(1+ИД!$H$98)^(BX51-ИД!$H$5+1/2)</f>
        <v>9.7321317760402028E-5</v>
      </c>
      <c r="BY52" s="149">
        <f>1/(1+ИД!$H$98)^(BY51-ИД!$H$5+1/2)</f>
        <v>8.5369576982808742E-5</v>
      </c>
      <c r="BZ52" s="149">
        <f>1/(1+ИД!$H$98)^(BZ51-ИД!$H$5+1/2)</f>
        <v>7.4885593844569017E-5</v>
      </c>
      <c r="CA52" s="149">
        <f>1/(1+ИД!$H$98)^(CA51-ИД!$H$5+1/2)</f>
        <v>6.5689117407516652E-5</v>
      </c>
      <c r="CB52" s="149">
        <f>1/(1+ИД!$H$98)^(CB51-ИД!$H$5+1/2)</f>
        <v>5.7622032813611147E-5</v>
      </c>
      <c r="CC52" s="149">
        <f>1/(1+ИД!$H$98)^(CC51-ИД!$H$5+1/2)</f>
        <v>5.0545642818957126E-5</v>
      </c>
      <c r="CD52" s="149">
        <f>1/(1+ИД!$H$98)^(CD51-ИД!$H$5+1/2)</f>
        <v>4.4338283174523762E-5</v>
      </c>
      <c r="CE52" s="149">
        <f>1/(1+ИД!$H$98)^(CE51-ИД!$H$5+1/2)</f>
        <v>3.8893230854845448E-5</v>
      </c>
      <c r="CF52" s="149">
        <f>1/(1+ИД!$H$98)^(CF51-ИД!$H$5+1/2)</f>
        <v>3.4116869170917033E-5</v>
      </c>
    </row>
    <row r="53" spans="1:84">
      <c r="B53" s="52"/>
    </row>
    <row r="54" spans="1:84" ht="15" customHeight="1">
      <c r="A54" s="48"/>
      <c r="B54" s="125" t="s">
        <v>693</v>
      </c>
      <c r="C54" s="126" t="s">
        <v>430</v>
      </c>
      <c r="D54" s="136">
        <f ca="1">SUM(E54:CF54)</f>
        <v>3700.9682615404354</v>
      </c>
      <c r="E54" s="143">
        <f t="shared" ref="E54:BP54" ca="1" si="23">(E27-E49-E34)*E97</f>
        <v>0</v>
      </c>
      <c r="F54" s="143">
        <f t="shared" ca="1" si="23"/>
        <v>0</v>
      </c>
      <c r="G54" s="143">
        <f t="shared" ca="1" si="23"/>
        <v>0</v>
      </c>
      <c r="H54" s="143">
        <f t="shared" ca="1" si="23"/>
        <v>-43409.470765894279</v>
      </c>
      <c r="I54" s="143">
        <f t="shared" ca="1" si="23"/>
        <v>-2509.4707658942789</v>
      </c>
      <c r="J54" s="143">
        <f t="shared" ca="1" si="23"/>
        <v>-7880.19076589428</v>
      </c>
      <c r="K54" s="143">
        <f t="shared" ca="1" si="23"/>
        <v>-6718.9107658942812</v>
      </c>
      <c r="L54" s="143">
        <f t="shared" ca="1" si="23"/>
        <v>14024.952831279385</v>
      </c>
      <c r="M54" s="143">
        <f t="shared" ca="1" si="23"/>
        <v>15186.232831279391</v>
      </c>
      <c r="N54" s="143">
        <f t="shared" ca="1" si="23"/>
        <v>16347.51283127939</v>
      </c>
      <c r="O54" s="143">
        <f t="shared" ca="1" si="23"/>
        <v>17508.792831279388</v>
      </c>
      <c r="P54" s="143">
        <f t="shared" ca="1" si="23"/>
        <v>1151.5200000000011</v>
      </c>
      <c r="Q54" s="143">
        <f t="shared" ca="1" si="23"/>
        <v>0</v>
      </c>
      <c r="R54" s="143">
        <f t="shared" ca="1" si="23"/>
        <v>0</v>
      </c>
      <c r="S54" s="143">
        <f t="shared" ca="1" si="23"/>
        <v>0</v>
      </c>
      <c r="T54" s="143">
        <f t="shared" ca="1" si="23"/>
        <v>0</v>
      </c>
      <c r="U54" s="143">
        <f t="shared" ca="1" si="23"/>
        <v>0</v>
      </c>
      <c r="V54" s="143">
        <f t="shared" ca="1" si="23"/>
        <v>0</v>
      </c>
      <c r="W54" s="143">
        <f t="shared" ca="1" si="23"/>
        <v>0</v>
      </c>
      <c r="X54" s="143">
        <f t="shared" ca="1" si="23"/>
        <v>0</v>
      </c>
      <c r="Y54" s="143">
        <f t="shared" ca="1" si="23"/>
        <v>0</v>
      </c>
      <c r="Z54" s="143">
        <f t="shared" ca="1" si="23"/>
        <v>0</v>
      </c>
      <c r="AA54" s="143">
        <f t="shared" ca="1" si="23"/>
        <v>0</v>
      </c>
      <c r="AB54" s="143">
        <f t="shared" ca="1" si="23"/>
        <v>0</v>
      </c>
      <c r="AC54" s="143">
        <f t="shared" ca="1" si="23"/>
        <v>0</v>
      </c>
      <c r="AD54" s="143">
        <f t="shared" ca="1" si="23"/>
        <v>0</v>
      </c>
      <c r="AE54" s="143">
        <f t="shared" ca="1" si="23"/>
        <v>0</v>
      </c>
      <c r="AF54" s="143">
        <f t="shared" ca="1" si="23"/>
        <v>0</v>
      </c>
      <c r="AG54" s="143">
        <f t="shared" ca="1" si="23"/>
        <v>0</v>
      </c>
      <c r="AH54" s="143">
        <f t="shared" ca="1" si="23"/>
        <v>0</v>
      </c>
      <c r="AI54" s="143">
        <f t="shared" ca="1" si="23"/>
        <v>0</v>
      </c>
      <c r="AJ54" s="143">
        <f t="shared" ca="1" si="23"/>
        <v>0</v>
      </c>
      <c r="AK54" s="143">
        <f t="shared" ca="1" si="23"/>
        <v>0</v>
      </c>
      <c r="AL54" s="143">
        <f t="shared" ca="1" si="23"/>
        <v>0</v>
      </c>
      <c r="AM54" s="143">
        <f t="shared" ca="1" si="23"/>
        <v>0</v>
      </c>
      <c r="AN54" s="143">
        <f t="shared" ca="1" si="23"/>
        <v>0</v>
      </c>
      <c r="AO54" s="143">
        <f t="shared" ca="1" si="23"/>
        <v>0</v>
      </c>
      <c r="AP54" s="143">
        <f t="shared" ca="1" si="23"/>
        <v>0</v>
      </c>
      <c r="AQ54" s="143">
        <f t="shared" ca="1" si="23"/>
        <v>0</v>
      </c>
      <c r="AR54" s="143">
        <f t="shared" ca="1" si="23"/>
        <v>0</v>
      </c>
      <c r="AS54" s="143">
        <f t="shared" ca="1" si="23"/>
        <v>0</v>
      </c>
      <c r="AT54" s="143">
        <f t="shared" ca="1" si="23"/>
        <v>0</v>
      </c>
      <c r="AU54" s="143">
        <f t="shared" ca="1" si="23"/>
        <v>0</v>
      </c>
      <c r="AV54" s="143">
        <f t="shared" ca="1" si="23"/>
        <v>0</v>
      </c>
      <c r="AW54" s="143">
        <f t="shared" ca="1" si="23"/>
        <v>0</v>
      </c>
      <c r="AX54" s="143">
        <f t="shared" ca="1" si="23"/>
        <v>0</v>
      </c>
      <c r="AY54" s="143">
        <f t="shared" ca="1" si="23"/>
        <v>0</v>
      </c>
      <c r="AZ54" s="143">
        <f t="shared" ca="1" si="23"/>
        <v>0</v>
      </c>
      <c r="BA54" s="143">
        <f t="shared" ca="1" si="23"/>
        <v>0</v>
      </c>
      <c r="BB54" s="143">
        <f t="shared" ca="1" si="23"/>
        <v>0</v>
      </c>
      <c r="BC54" s="143">
        <f t="shared" ca="1" si="23"/>
        <v>0</v>
      </c>
      <c r="BD54" s="143">
        <f t="shared" ca="1" si="23"/>
        <v>0</v>
      </c>
      <c r="BE54" s="143">
        <f t="shared" ca="1" si="23"/>
        <v>0</v>
      </c>
      <c r="BF54" s="143">
        <f t="shared" ca="1" si="23"/>
        <v>0</v>
      </c>
      <c r="BG54" s="143">
        <f t="shared" ca="1" si="23"/>
        <v>0</v>
      </c>
      <c r="BH54" s="143">
        <f t="shared" ca="1" si="23"/>
        <v>0</v>
      </c>
      <c r="BI54" s="143">
        <f t="shared" ca="1" si="23"/>
        <v>0</v>
      </c>
      <c r="BJ54" s="143">
        <f t="shared" ca="1" si="23"/>
        <v>0</v>
      </c>
      <c r="BK54" s="143">
        <f t="shared" ca="1" si="23"/>
        <v>0</v>
      </c>
      <c r="BL54" s="143">
        <f t="shared" ca="1" si="23"/>
        <v>0</v>
      </c>
      <c r="BM54" s="143">
        <f t="shared" ca="1" si="23"/>
        <v>0</v>
      </c>
      <c r="BN54" s="143">
        <f t="shared" ca="1" si="23"/>
        <v>0</v>
      </c>
      <c r="BO54" s="143">
        <f t="shared" ca="1" si="23"/>
        <v>0</v>
      </c>
      <c r="BP54" s="143">
        <f t="shared" ca="1" si="23"/>
        <v>0</v>
      </c>
      <c r="BQ54" s="143">
        <f t="shared" ref="BQ54:CF54" ca="1" si="24">(BQ27-BQ49-BQ34)*BQ97</f>
        <v>0</v>
      </c>
      <c r="BR54" s="143">
        <f t="shared" ca="1" si="24"/>
        <v>0</v>
      </c>
      <c r="BS54" s="143">
        <f t="shared" ca="1" si="24"/>
        <v>0</v>
      </c>
      <c r="BT54" s="143">
        <f t="shared" ca="1" si="24"/>
        <v>0</v>
      </c>
      <c r="BU54" s="143">
        <f t="shared" ca="1" si="24"/>
        <v>0</v>
      </c>
      <c r="BV54" s="143">
        <f t="shared" ca="1" si="24"/>
        <v>0</v>
      </c>
      <c r="BW54" s="143">
        <f t="shared" ca="1" si="24"/>
        <v>0</v>
      </c>
      <c r="BX54" s="143">
        <f t="shared" ca="1" si="24"/>
        <v>0</v>
      </c>
      <c r="BY54" s="143">
        <f t="shared" ca="1" si="24"/>
        <v>0</v>
      </c>
      <c r="BZ54" s="143">
        <f t="shared" ca="1" si="24"/>
        <v>0</v>
      </c>
      <c r="CA54" s="143">
        <f t="shared" ca="1" si="24"/>
        <v>0</v>
      </c>
      <c r="CB54" s="143">
        <f t="shared" ca="1" si="24"/>
        <v>0</v>
      </c>
      <c r="CC54" s="143">
        <f t="shared" ca="1" si="24"/>
        <v>0</v>
      </c>
      <c r="CD54" s="143">
        <f t="shared" ca="1" si="24"/>
        <v>0</v>
      </c>
      <c r="CE54" s="143">
        <f t="shared" ca="1" si="24"/>
        <v>0</v>
      </c>
      <c r="CF54" s="143">
        <f t="shared" ca="1" si="24"/>
        <v>0</v>
      </c>
    </row>
    <row r="55" spans="1:84" ht="15" customHeight="1">
      <c r="A55" s="48"/>
      <c r="B55" s="125" t="s">
        <v>439</v>
      </c>
      <c r="C55" s="126" t="s">
        <v>430</v>
      </c>
      <c r="D55" s="136">
        <f ca="1">SUM(E55:CF55)</f>
        <v>262892.96826154046</v>
      </c>
      <c r="E55" s="143">
        <f t="shared" ref="E55:BP55" ca="1" si="25">(E27-IF($A$19="прямой",E19,0)-E33-E49)*E97</f>
        <v>0</v>
      </c>
      <c r="F55" s="143">
        <f t="shared" ca="1" si="25"/>
        <v>0</v>
      </c>
      <c r="G55" s="143">
        <f t="shared" ca="1" si="25"/>
        <v>0</v>
      </c>
      <c r="H55" s="143">
        <f t="shared" ca="1" si="25"/>
        <v>19090.529234105717</v>
      </c>
      <c r="I55" s="143">
        <f t="shared" ca="1" si="25"/>
        <v>19990.529234105721</v>
      </c>
      <c r="J55" s="143">
        <f t="shared" ca="1" si="25"/>
        <v>21151.80923410572</v>
      </c>
      <c r="K55" s="143">
        <f t="shared" ca="1" si="25"/>
        <v>22313.089234105719</v>
      </c>
      <c r="L55" s="143">
        <f t="shared" ca="1" si="25"/>
        <v>43056.952831279385</v>
      </c>
      <c r="M55" s="143">
        <f t="shared" ca="1" si="25"/>
        <v>44218.232831279391</v>
      </c>
      <c r="N55" s="143">
        <f t="shared" ca="1" si="25"/>
        <v>45379.51283127939</v>
      </c>
      <c r="O55" s="143">
        <f t="shared" ca="1" si="25"/>
        <v>46540.792831279388</v>
      </c>
      <c r="P55" s="143">
        <f t="shared" ca="1" si="25"/>
        <v>1151.5200000000011</v>
      </c>
      <c r="Q55" s="143">
        <f t="shared" ca="1" si="25"/>
        <v>0</v>
      </c>
      <c r="R55" s="143">
        <f t="shared" ca="1" si="25"/>
        <v>0</v>
      </c>
      <c r="S55" s="143">
        <f t="shared" ca="1" si="25"/>
        <v>0</v>
      </c>
      <c r="T55" s="143">
        <f t="shared" ca="1" si="25"/>
        <v>0</v>
      </c>
      <c r="U55" s="143">
        <f t="shared" ca="1" si="25"/>
        <v>0</v>
      </c>
      <c r="V55" s="143">
        <f t="shared" ca="1" si="25"/>
        <v>0</v>
      </c>
      <c r="W55" s="143">
        <f t="shared" ca="1" si="25"/>
        <v>0</v>
      </c>
      <c r="X55" s="143">
        <f t="shared" ca="1" si="25"/>
        <v>0</v>
      </c>
      <c r="Y55" s="143">
        <f t="shared" ca="1" si="25"/>
        <v>0</v>
      </c>
      <c r="Z55" s="143">
        <f t="shared" ca="1" si="25"/>
        <v>0</v>
      </c>
      <c r="AA55" s="143">
        <f t="shared" ca="1" si="25"/>
        <v>0</v>
      </c>
      <c r="AB55" s="143">
        <f t="shared" ca="1" si="25"/>
        <v>0</v>
      </c>
      <c r="AC55" s="143">
        <f t="shared" ca="1" si="25"/>
        <v>0</v>
      </c>
      <c r="AD55" s="143">
        <f t="shared" ca="1" si="25"/>
        <v>0</v>
      </c>
      <c r="AE55" s="143">
        <f t="shared" ca="1" si="25"/>
        <v>0</v>
      </c>
      <c r="AF55" s="143">
        <f t="shared" ca="1" si="25"/>
        <v>0</v>
      </c>
      <c r="AG55" s="143">
        <f t="shared" ca="1" si="25"/>
        <v>0</v>
      </c>
      <c r="AH55" s="143">
        <f t="shared" ca="1" si="25"/>
        <v>0</v>
      </c>
      <c r="AI55" s="143">
        <f t="shared" ca="1" si="25"/>
        <v>0</v>
      </c>
      <c r="AJ55" s="143">
        <f t="shared" ca="1" si="25"/>
        <v>0</v>
      </c>
      <c r="AK55" s="143">
        <f t="shared" ca="1" si="25"/>
        <v>0</v>
      </c>
      <c r="AL55" s="143">
        <f t="shared" ca="1" si="25"/>
        <v>0</v>
      </c>
      <c r="AM55" s="143">
        <f t="shared" ca="1" si="25"/>
        <v>0</v>
      </c>
      <c r="AN55" s="143">
        <f t="shared" ca="1" si="25"/>
        <v>0</v>
      </c>
      <c r="AO55" s="143">
        <f t="shared" ca="1" si="25"/>
        <v>0</v>
      </c>
      <c r="AP55" s="143">
        <f t="shared" ca="1" si="25"/>
        <v>0</v>
      </c>
      <c r="AQ55" s="143">
        <f t="shared" ca="1" si="25"/>
        <v>0</v>
      </c>
      <c r="AR55" s="143">
        <f t="shared" ca="1" si="25"/>
        <v>0</v>
      </c>
      <c r="AS55" s="143">
        <f t="shared" ca="1" si="25"/>
        <v>0</v>
      </c>
      <c r="AT55" s="143">
        <f t="shared" ca="1" si="25"/>
        <v>0</v>
      </c>
      <c r="AU55" s="143">
        <f t="shared" ca="1" si="25"/>
        <v>0</v>
      </c>
      <c r="AV55" s="143">
        <f t="shared" ca="1" si="25"/>
        <v>0</v>
      </c>
      <c r="AW55" s="143">
        <f t="shared" ca="1" si="25"/>
        <v>0</v>
      </c>
      <c r="AX55" s="143">
        <f t="shared" ca="1" si="25"/>
        <v>0</v>
      </c>
      <c r="AY55" s="143">
        <f t="shared" ca="1" si="25"/>
        <v>0</v>
      </c>
      <c r="AZ55" s="143">
        <f t="shared" ca="1" si="25"/>
        <v>0</v>
      </c>
      <c r="BA55" s="143">
        <f t="shared" ca="1" si="25"/>
        <v>0</v>
      </c>
      <c r="BB55" s="143">
        <f t="shared" ca="1" si="25"/>
        <v>0</v>
      </c>
      <c r="BC55" s="143">
        <f t="shared" ca="1" si="25"/>
        <v>0</v>
      </c>
      <c r="BD55" s="143">
        <f t="shared" ca="1" si="25"/>
        <v>0</v>
      </c>
      <c r="BE55" s="143">
        <f t="shared" ca="1" si="25"/>
        <v>0</v>
      </c>
      <c r="BF55" s="143">
        <f t="shared" ca="1" si="25"/>
        <v>0</v>
      </c>
      <c r="BG55" s="143">
        <f t="shared" ca="1" si="25"/>
        <v>0</v>
      </c>
      <c r="BH55" s="143">
        <f t="shared" ca="1" si="25"/>
        <v>0</v>
      </c>
      <c r="BI55" s="143">
        <f t="shared" ca="1" si="25"/>
        <v>0</v>
      </c>
      <c r="BJ55" s="143">
        <f t="shared" ca="1" si="25"/>
        <v>0</v>
      </c>
      <c r="BK55" s="143">
        <f t="shared" ca="1" si="25"/>
        <v>0</v>
      </c>
      <c r="BL55" s="143">
        <f t="shared" ca="1" si="25"/>
        <v>0</v>
      </c>
      <c r="BM55" s="143">
        <f t="shared" ca="1" si="25"/>
        <v>0</v>
      </c>
      <c r="BN55" s="143">
        <f t="shared" ca="1" si="25"/>
        <v>0</v>
      </c>
      <c r="BO55" s="143">
        <f t="shared" ca="1" si="25"/>
        <v>0</v>
      </c>
      <c r="BP55" s="143">
        <f t="shared" ca="1" si="25"/>
        <v>0</v>
      </c>
      <c r="BQ55" s="143">
        <f t="shared" ref="BQ55:CF55" ca="1" si="26">(BQ27-IF($A$19="прямой",BQ19,0)-BQ33-BQ49)*BQ97</f>
        <v>0</v>
      </c>
      <c r="BR55" s="143">
        <f t="shared" ca="1" si="26"/>
        <v>0</v>
      </c>
      <c r="BS55" s="143">
        <f t="shared" ca="1" si="26"/>
        <v>0</v>
      </c>
      <c r="BT55" s="143">
        <f t="shared" ca="1" si="26"/>
        <v>0</v>
      </c>
      <c r="BU55" s="143">
        <f t="shared" ca="1" si="26"/>
        <v>0</v>
      </c>
      <c r="BV55" s="143">
        <f t="shared" ca="1" si="26"/>
        <v>0</v>
      </c>
      <c r="BW55" s="143">
        <f t="shared" ca="1" si="26"/>
        <v>0</v>
      </c>
      <c r="BX55" s="143">
        <f t="shared" ca="1" si="26"/>
        <v>0</v>
      </c>
      <c r="BY55" s="143">
        <f t="shared" ca="1" si="26"/>
        <v>0</v>
      </c>
      <c r="BZ55" s="143">
        <f t="shared" ca="1" si="26"/>
        <v>0</v>
      </c>
      <c r="CA55" s="143">
        <f t="shared" ca="1" si="26"/>
        <v>0</v>
      </c>
      <c r="CB55" s="143">
        <f t="shared" ca="1" si="26"/>
        <v>0</v>
      </c>
      <c r="CC55" s="143">
        <f t="shared" ca="1" si="26"/>
        <v>0</v>
      </c>
      <c r="CD55" s="143">
        <f t="shared" ca="1" si="26"/>
        <v>0</v>
      </c>
      <c r="CE55" s="143">
        <f t="shared" ca="1" si="26"/>
        <v>0</v>
      </c>
      <c r="CF55" s="143">
        <f t="shared" ca="1" si="26"/>
        <v>0</v>
      </c>
    </row>
    <row r="56" spans="1:84" ht="15" customHeight="1">
      <c r="A56" s="48"/>
      <c r="B56" s="125" t="s">
        <v>440</v>
      </c>
      <c r="C56" s="126" t="s">
        <v>430</v>
      </c>
      <c r="D56" s="136">
        <f ca="1">D55</f>
        <v>262892.96826154046</v>
      </c>
      <c r="E56" s="143">
        <f ca="1">E55</f>
        <v>0</v>
      </c>
      <c r="F56" s="143">
        <f t="shared" ref="F56:BQ56" ca="1" si="27">(E56+F55)*F97</f>
        <v>0</v>
      </c>
      <c r="G56" s="143">
        <f t="shared" ca="1" si="27"/>
        <v>0</v>
      </c>
      <c r="H56" s="143">
        <f t="shared" ca="1" si="27"/>
        <v>19090.529234105717</v>
      </c>
      <c r="I56" s="143">
        <f t="shared" ca="1" si="27"/>
        <v>39081.058468211442</v>
      </c>
      <c r="J56" s="143">
        <f t="shared" ca="1" si="27"/>
        <v>60232.867702317162</v>
      </c>
      <c r="K56" s="143">
        <f t="shared" ca="1" si="27"/>
        <v>82545.956936422881</v>
      </c>
      <c r="L56" s="143">
        <f t="shared" ca="1" si="27"/>
        <v>125602.90976770227</v>
      </c>
      <c r="M56" s="143">
        <f t="shared" ca="1" si="27"/>
        <v>169821.14259898165</v>
      </c>
      <c r="N56" s="143">
        <f t="shared" ca="1" si="27"/>
        <v>215200.65543026105</v>
      </c>
      <c r="O56" s="143">
        <f t="shared" ca="1" si="27"/>
        <v>261741.44826154044</v>
      </c>
      <c r="P56" s="143">
        <f t="shared" ca="1" si="27"/>
        <v>262892.96826154046</v>
      </c>
      <c r="Q56" s="143">
        <f t="shared" ca="1" si="27"/>
        <v>0</v>
      </c>
      <c r="R56" s="143">
        <f t="shared" ca="1" si="27"/>
        <v>0</v>
      </c>
      <c r="S56" s="143">
        <f t="shared" ca="1" si="27"/>
        <v>0</v>
      </c>
      <c r="T56" s="143">
        <f t="shared" ca="1" si="27"/>
        <v>0</v>
      </c>
      <c r="U56" s="143">
        <f t="shared" ca="1" si="27"/>
        <v>0</v>
      </c>
      <c r="V56" s="143">
        <f t="shared" ca="1" si="27"/>
        <v>0</v>
      </c>
      <c r="W56" s="143">
        <f t="shared" ca="1" si="27"/>
        <v>0</v>
      </c>
      <c r="X56" s="143">
        <f t="shared" ca="1" si="27"/>
        <v>0</v>
      </c>
      <c r="Y56" s="143">
        <f t="shared" ca="1" si="27"/>
        <v>0</v>
      </c>
      <c r="Z56" s="143">
        <f t="shared" ca="1" si="27"/>
        <v>0</v>
      </c>
      <c r="AA56" s="143">
        <f t="shared" ca="1" si="27"/>
        <v>0</v>
      </c>
      <c r="AB56" s="143">
        <f t="shared" ca="1" si="27"/>
        <v>0</v>
      </c>
      <c r="AC56" s="143">
        <f t="shared" ca="1" si="27"/>
        <v>0</v>
      </c>
      <c r="AD56" s="143">
        <f t="shared" ca="1" si="27"/>
        <v>0</v>
      </c>
      <c r="AE56" s="143">
        <f t="shared" ca="1" si="27"/>
        <v>0</v>
      </c>
      <c r="AF56" s="143">
        <f t="shared" ca="1" si="27"/>
        <v>0</v>
      </c>
      <c r="AG56" s="143">
        <f t="shared" ca="1" si="27"/>
        <v>0</v>
      </c>
      <c r="AH56" s="143">
        <f t="shared" ca="1" si="27"/>
        <v>0</v>
      </c>
      <c r="AI56" s="143">
        <f t="shared" ca="1" si="27"/>
        <v>0</v>
      </c>
      <c r="AJ56" s="143">
        <f t="shared" ca="1" si="27"/>
        <v>0</v>
      </c>
      <c r="AK56" s="143">
        <f t="shared" ca="1" si="27"/>
        <v>0</v>
      </c>
      <c r="AL56" s="143">
        <f t="shared" ca="1" si="27"/>
        <v>0</v>
      </c>
      <c r="AM56" s="143">
        <f t="shared" ca="1" si="27"/>
        <v>0</v>
      </c>
      <c r="AN56" s="143">
        <f t="shared" ca="1" si="27"/>
        <v>0</v>
      </c>
      <c r="AO56" s="143">
        <f t="shared" ca="1" si="27"/>
        <v>0</v>
      </c>
      <c r="AP56" s="143">
        <f t="shared" ca="1" si="27"/>
        <v>0</v>
      </c>
      <c r="AQ56" s="143">
        <f t="shared" ca="1" si="27"/>
        <v>0</v>
      </c>
      <c r="AR56" s="143">
        <f t="shared" ca="1" si="27"/>
        <v>0</v>
      </c>
      <c r="AS56" s="143">
        <f t="shared" ca="1" si="27"/>
        <v>0</v>
      </c>
      <c r="AT56" s="143">
        <f t="shared" ca="1" si="27"/>
        <v>0</v>
      </c>
      <c r="AU56" s="143">
        <f t="shared" ca="1" si="27"/>
        <v>0</v>
      </c>
      <c r="AV56" s="143">
        <f t="shared" ca="1" si="27"/>
        <v>0</v>
      </c>
      <c r="AW56" s="143">
        <f t="shared" ca="1" si="27"/>
        <v>0</v>
      </c>
      <c r="AX56" s="143">
        <f t="shared" ca="1" si="27"/>
        <v>0</v>
      </c>
      <c r="AY56" s="143">
        <f t="shared" ca="1" si="27"/>
        <v>0</v>
      </c>
      <c r="AZ56" s="143">
        <f t="shared" ca="1" si="27"/>
        <v>0</v>
      </c>
      <c r="BA56" s="143">
        <f t="shared" ca="1" si="27"/>
        <v>0</v>
      </c>
      <c r="BB56" s="143">
        <f t="shared" ca="1" si="27"/>
        <v>0</v>
      </c>
      <c r="BC56" s="143">
        <f t="shared" ca="1" si="27"/>
        <v>0</v>
      </c>
      <c r="BD56" s="143">
        <f t="shared" ca="1" si="27"/>
        <v>0</v>
      </c>
      <c r="BE56" s="143">
        <f t="shared" ca="1" si="27"/>
        <v>0</v>
      </c>
      <c r="BF56" s="143">
        <f t="shared" ca="1" si="27"/>
        <v>0</v>
      </c>
      <c r="BG56" s="143">
        <f t="shared" ca="1" si="27"/>
        <v>0</v>
      </c>
      <c r="BH56" s="143">
        <f t="shared" ca="1" si="27"/>
        <v>0</v>
      </c>
      <c r="BI56" s="143">
        <f t="shared" ca="1" si="27"/>
        <v>0</v>
      </c>
      <c r="BJ56" s="143">
        <f t="shared" ca="1" si="27"/>
        <v>0</v>
      </c>
      <c r="BK56" s="143">
        <f t="shared" ca="1" si="27"/>
        <v>0</v>
      </c>
      <c r="BL56" s="143">
        <f t="shared" ca="1" si="27"/>
        <v>0</v>
      </c>
      <c r="BM56" s="143">
        <f t="shared" ca="1" si="27"/>
        <v>0</v>
      </c>
      <c r="BN56" s="143">
        <f t="shared" ca="1" si="27"/>
        <v>0</v>
      </c>
      <c r="BO56" s="143">
        <f t="shared" ca="1" si="27"/>
        <v>0</v>
      </c>
      <c r="BP56" s="143">
        <f t="shared" ca="1" si="27"/>
        <v>0</v>
      </c>
      <c r="BQ56" s="143">
        <f t="shared" ca="1" si="27"/>
        <v>0</v>
      </c>
      <c r="BR56" s="143">
        <f t="shared" ref="BR56:CF56" ca="1" si="28">(BQ56+BR55)*BR97</f>
        <v>0</v>
      </c>
      <c r="BS56" s="143">
        <f t="shared" ca="1" si="28"/>
        <v>0</v>
      </c>
      <c r="BT56" s="143">
        <f t="shared" ca="1" si="28"/>
        <v>0</v>
      </c>
      <c r="BU56" s="143">
        <f t="shared" ca="1" si="28"/>
        <v>0</v>
      </c>
      <c r="BV56" s="143">
        <f t="shared" ca="1" si="28"/>
        <v>0</v>
      </c>
      <c r="BW56" s="143">
        <f t="shared" ca="1" si="28"/>
        <v>0</v>
      </c>
      <c r="BX56" s="143">
        <f t="shared" ca="1" si="28"/>
        <v>0</v>
      </c>
      <c r="BY56" s="143">
        <f t="shared" ca="1" si="28"/>
        <v>0</v>
      </c>
      <c r="BZ56" s="143">
        <f t="shared" ca="1" si="28"/>
        <v>0</v>
      </c>
      <c r="CA56" s="143">
        <f t="shared" ca="1" si="28"/>
        <v>0</v>
      </c>
      <c r="CB56" s="143">
        <f t="shared" ca="1" si="28"/>
        <v>0</v>
      </c>
      <c r="CC56" s="143">
        <f t="shared" ca="1" si="28"/>
        <v>0</v>
      </c>
      <c r="CD56" s="143">
        <f t="shared" ca="1" si="28"/>
        <v>0</v>
      </c>
      <c r="CE56" s="143">
        <f t="shared" ca="1" si="28"/>
        <v>0</v>
      </c>
      <c r="CF56" s="143">
        <f t="shared" ca="1" si="28"/>
        <v>0</v>
      </c>
    </row>
    <row r="57" spans="1:84" ht="15" customHeight="1">
      <c r="A57" s="48"/>
      <c r="B57" s="125" t="s">
        <v>694</v>
      </c>
      <c r="C57" s="126" t="s">
        <v>430</v>
      </c>
      <c r="D57" s="136">
        <f ca="1">SUM(E57:CF57)</f>
        <v>259192</v>
      </c>
      <c r="E57" s="143">
        <f ca="1">(E31+E32)*E97</f>
        <v>0</v>
      </c>
      <c r="F57" s="143">
        <f t="shared" ref="F57:BQ57" ca="1" si="29">(F31+F32)*F97</f>
        <v>0</v>
      </c>
      <c r="G57" s="143">
        <f t="shared" ca="1" si="29"/>
        <v>0</v>
      </c>
      <c r="H57" s="143">
        <f t="shared" ca="1" si="29"/>
        <v>62500</v>
      </c>
      <c r="I57" s="143">
        <f t="shared" ca="1" si="29"/>
        <v>22500</v>
      </c>
      <c r="J57" s="143">
        <f t="shared" ca="1" si="29"/>
        <v>29032</v>
      </c>
      <c r="K57" s="143">
        <f t="shared" ca="1" si="29"/>
        <v>29032</v>
      </c>
      <c r="L57" s="143">
        <f t="shared" ca="1" si="29"/>
        <v>29032</v>
      </c>
      <c r="M57" s="143">
        <f t="shared" ca="1" si="29"/>
        <v>29032</v>
      </c>
      <c r="N57" s="143">
        <f t="shared" ca="1" si="29"/>
        <v>29032</v>
      </c>
      <c r="O57" s="143">
        <f t="shared" ca="1" si="29"/>
        <v>29032</v>
      </c>
      <c r="P57" s="143">
        <f t="shared" ca="1" si="29"/>
        <v>0</v>
      </c>
      <c r="Q57" s="143">
        <f t="shared" ca="1" si="29"/>
        <v>0</v>
      </c>
      <c r="R57" s="143">
        <f t="shared" ca="1" si="29"/>
        <v>0</v>
      </c>
      <c r="S57" s="143">
        <f t="shared" ca="1" si="29"/>
        <v>0</v>
      </c>
      <c r="T57" s="143">
        <f t="shared" ca="1" si="29"/>
        <v>0</v>
      </c>
      <c r="U57" s="143">
        <f t="shared" ca="1" si="29"/>
        <v>0</v>
      </c>
      <c r="V57" s="143">
        <f t="shared" ca="1" si="29"/>
        <v>0</v>
      </c>
      <c r="W57" s="143">
        <f t="shared" ca="1" si="29"/>
        <v>0</v>
      </c>
      <c r="X57" s="143">
        <f t="shared" ca="1" si="29"/>
        <v>0</v>
      </c>
      <c r="Y57" s="143">
        <f t="shared" ca="1" si="29"/>
        <v>0</v>
      </c>
      <c r="Z57" s="143">
        <f t="shared" ca="1" si="29"/>
        <v>0</v>
      </c>
      <c r="AA57" s="143">
        <f t="shared" ca="1" si="29"/>
        <v>0</v>
      </c>
      <c r="AB57" s="143">
        <f t="shared" ca="1" si="29"/>
        <v>0</v>
      </c>
      <c r="AC57" s="143">
        <f t="shared" ca="1" si="29"/>
        <v>0</v>
      </c>
      <c r="AD57" s="143">
        <f t="shared" ca="1" si="29"/>
        <v>0</v>
      </c>
      <c r="AE57" s="143">
        <f t="shared" ca="1" si="29"/>
        <v>0</v>
      </c>
      <c r="AF57" s="143">
        <f t="shared" ca="1" si="29"/>
        <v>0</v>
      </c>
      <c r="AG57" s="143">
        <f t="shared" ca="1" si="29"/>
        <v>0</v>
      </c>
      <c r="AH57" s="143">
        <f t="shared" ca="1" si="29"/>
        <v>0</v>
      </c>
      <c r="AI57" s="143">
        <f t="shared" ca="1" si="29"/>
        <v>0</v>
      </c>
      <c r="AJ57" s="143">
        <f t="shared" ca="1" si="29"/>
        <v>0</v>
      </c>
      <c r="AK57" s="143">
        <f t="shared" ca="1" si="29"/>
        <v>0</v>
      </c>
      <c r="AL57" s="143">
        <f t="shared" ca="1" si="29"/>
        <v>0</v>
      </c>
      <c r="AM57" s="143">
        <f t="shared" ca="1" si="29"/>
        <v>0</v>
      </c>
      <c r="AN57" s="143">
        <f t="shared" ca="1" si="29"/>
        <v>0</v>
      </c>
      <c r="AO57" s="143">
        <f t="shared" ca="1" si="29"/>
        <v>0</v>
      </c>
      <c r="AP57" s="143">
        <f t="shared" ca="1" si="29"/>
        <v>0</v>
      </c>
      <c r="AQ57" s="143">
        <f t="shared" ca="1" si="29"/>
        <v>0</v>
      </c>
      <c r="AR57" s="143">
        <f t="shared" ca="1" si="29"/>
        <v>0</v>
      </c>
      <c r="AS57" s="143">
        <f t="shared" ca="1" si="29"/>
        <v>0</v>
      </c>
      <c r="AT57" s="143">
        <f t="shared" ca="1" si="29"/>
        <v>0</v>
      </c>
      <c r="AU57" s="143">
        <f t="shared" ca="1" si="29"/>
        <v>0</v>
      </c>
      <c r="AV57" s="143">
        <f t="shared" ca="1" si="29"/>
        <v>0</v>
      </c>
      <c r="AW57" s="143">
        <f t="shared" ca="1" si="29"/>
        <v>0</v>
      </c>
      <c r="AX57" s="143">
        <f t="shared" ca="1" si="29"/>
        <v>0</v>
      </c>
      <c r="AY57" s="143">
        <f t="shared" ca="1" si="29"/>
        <v>0</v>
      </c>
      <c r="AZ57" s="143">
        <f t="shared" ca="1" si="29"/>
        <v>0</v>
      </c>
      <c r="BA57" s="143">
        <f t="shared" ca="1" si="29"/>
        <v>0</v>
      </c>
      <c r="BB57" s="143">
        <f t="shared" ca="1" si="29"/>
        <v>0</v>
      </c>
      <c r="BC57" s="143">
        <f t="shared" ca="1" si="29"/>
        <v>0</v>
      </c>
      <c r="BD57" s="143">
        <f t="shared" ca="1" si="29"/>
        <v>0</v>
      </c>
      <c r="BE57" s="143">
        <f t="shared" ca="1" si="29"/>
        <v>0</v>
      </c>
      <c r="BF57" s="143">
        <f t="shared" ca="1" si="29"/>
        <v>0</v>
      </c>
      <c r="BG57" s="143">
        <f t="shared" ca="1" si="29"/>
        <v>0</v>
      </c>
      <c r="BH57" s="143">
        <f t="shared" ca="1" si="29"/>
        <v>0</v>
      </c>
      <c r="BI57" s="143">
        <f t="shared" ca="1" si="29"/>
        <v>0</v>
      </c>
      <c r="BJ57" s="143">
        <f t="shared" ca="1" si="29"/>
        <v>0</v>
      </c>
      <c r="BK57" s="143">
        <f t="shared" ca="1" si="29"/>
        <v>0</v>
      </c>
      <c r="BL57" s="143">
        <f t="shared" ca="1" si="29"/>
        <v>0</v>
      </c>
      <c r="BM57" s="143">
        <f t="shared" ca="1" si="29"/>
        <v>0</v>
      </c>
      <c r="BN57" s="143">
        <f t="shared" ca="1" si="29"/>
        <v>0</v>
      </c>
      <c r="BO57" s="143">
        <f t="shared" ca="1" si="29"/>
        <v>0</v>
      </c>
      <c r="BP57" s="143">
        <f t="shared" ca="1" si="29"/>
        <v>0</v>
      </c>
      <c r="BQ57" s="143">
        <f t="shared" ca="1" si="29"/>
        <v>0</v>
      </c>
      <c r="BR57" s="143">
        <f t="shared" ref="BR57:CF57" ca="1" si="30">(BR31+BR32)*BR97</f>
        <v>0</v>
      </c>
      <c r="BS57" s="143">
        <f t="shared" ca="1" si="30"/>
        <v>0</v>
      </c>
      <c r="BT57" s="143">
        <f t="shared" ca="1" si="30"/>
        <v>0</v>
      </c>
      <c r="BU57" s="143">
        <f t="shared" ca="1" si="30"/>
        <v>0</v>
      </c>
      <c r="BV57" s="143">
        <f t="shared" ca="1" si="30"/>
        <v>0</v>
      </c>
      <c r="BW57" s="143">
        <f t="shared" ca="1" si="30"/>
        <v>0</v>
      </c>
      <c r="BX57" s="143">
        <f t="shared" ca="1" si="30"/>
        <v>0</v>
      </c>
      <c r="BY57" s="143">
        <f t="shared" ca="1" si="30"/>
        <v>0</v>
      </c>
      <c r="BZ57" s="143">
        <f t="shared" ca="1" si="30"/>
        <v>0</v>
      </c>
      <c r="CA57" s="143">
        <f t="shared" ca="1" si="30"/>
        <v>0</v>
      </c>
      <c r="CB57" s="143">
        <f t="shared" ca="1" si="30"/>
        <v>0</v>
      </c>
      <c r="CC57" s="143">
        <f t="shared" ca="1" si="30"/>
        <v>0</v>
      </c>
      <c r="CD57" s="143">
        <f t="shared" ca="1" si="30"/>
        <v>0</v>
      </c>
      <c r="CE57" s="143">
        <f t="shared" ca="1" si="30"/>
        <v>0</v>
      </c>
      <c r="CF57" s="143">
        <f t="shared" ca="1" si="30"/>
        <v>0</v>
      </c>
    </row>
    <row r="58" spans="1:84" ht="15" customHeight="1">
      <c r="A58" s="48"/>
      <c r="B58" s="125" t="s">
        <v>695</v>
      </c>
      <c r="C58" s="126" t="s">
        <v>430</v>
      </c>
      <c r="D58" s="136">
        <f ca="1">D57</f>
        <v>259192</v>
      </c>
      <c r="E58" s="143">
        <f ca="1">E57</f>
        <v>0</v>
      </c>
      <c r="F58" s="143">
        <f ca="1">E58+F57</f>
        <v>0</v>
      </c>
      <c r="G58" s="143">
        <f t="shared" ref="G58:BR58" ca="1" si="31">F58+G57</f>
        <v>0</v>
      </c>
      <c r="H58" s="143">
        <f t="shared" ca="1" si="31"/>
        <v>62500</v>
      </c>
      <c r="I58" s="143">
        <f t="shared" ca="1" si="31"/>
        <v>85000</v>
      </c>
      <c r="J58" s="143">
        <f t="shared" ca="1" si="31"/>
        <v>114032</v>
      </c>
      <c r="K58" s="143">
        <f t="shared" ca="1" si="31"/>
        <v>143064</v>
      </c>
      <c r="L58" s="143">
        <f t="shared" ca="1" si="31"/>
        <v>172096</v>
      </c>
      <c r="M58" s="143">
        <f t="shared" ca="1" si="31"/>
        <v>201128</v>
      </c>
      <c r="N58" s="143">
        <f t="shared" ca="1" si="31"/>
        <v>230160</v>
      </c>
      <c r="O58" s="143">
        <f t="shared" ca="1" si="31"/>
        <v>259192</v>
      </c>
      <c r="P58" s="143">
        <f t="shared" ca="1" si="31"/>
        <v>259192</v>
      </c>
      <c r="Q58" s="143">
        <f t="shared" ca="1" si="31"/>
        <v>259192</v>
      </c>
      <c r="R58" s="143">
        <f t="shared" ca="1" si="31"/>
        <v>259192</v>
      </c>
      <c r="S58" s="143">
        <f t="shared" ca="1" si="31"/>
        <v>259192</v>
      </c>
      <c r="T58" s="143">
        <f t="shared" ca="1" si="31"/>
        <v>259192</v>
      </c>
      <c r="U58" s="143">
        <f t="shared" ca="1" si="31"/>
        <v>259192</v>
      </c>
      <c r="V58" s="143">
        <f t="shared" ca="1" si="31"/>
        <v>259192</v>
      </c>
      <c r="W58" s="143">
        <f t="shared" ca="1" si="31"/>
        <v>259192</v>
      </c>
      <c r="X58" s="143">
        <f t="shared" ca="1" si="31"/>
        <v>259192</v>
      </c>
      <c r="Y58" s="143">
        <f t="shared" ca="1" si="31"/>
        <v>259192</v>
      </c>
      <c r="Z58" s="143">
        <f t="shared" ca="1" si="31"/>
        <v>259192</v>
      </c>
      <c r="AA58" s="143">
        <f t="shared" ca="1" si="31"/>
        <v>259192</v>
      </c>
      <c r="AB58" s="143">
        <f t="shared" ca="1" si="31"/>
        <v>259192</v>
      </c>
      <c r="AC58" s="143">
        <f t="shared" ca="1" si="31"/>
        <v>259192</v>
      </c>
      <c r="AD58" s="143">
        <f t="shared" ca="1" si="31"/>
        <v>259192</v>
      </c>
      <c r="AE58" s="143">
        <f t="shared" ca="1" si="31"/>
        <v>259192</v>
      </c>
      <c r="AF58" s="143">
        <f t="shared" ca="1" si="31"/>
        <v>259192</v>
      </c>
      <c r="AG58" s="143">
        <f t="shared" ca="1" si="31"/>
        <v>259192</v>
      </c>
      <c r="AH58" s="143">
        <f t="shared" ca="1" si="31"/>
        <v>259192</v>
      </c>
      <c r="AI58" s="143">
        <f t="shared" ca="1" si="31"/>
        <v>259192</v>
      </c>
      <c r="AJ58" s="143">
        <f t="shared" ca="1" si="31"/>
        <v>259192</v>
      </c>
      <c r="AK58" s="143">
        <f t="shared" ca="1" si="31"/>
        <v>259192</v>
      </c>
      <c r="AL58" s="143">
        <f t="shared" ca="1" si="31"/>
        <v>259192</v>
      </c>
      <c r="AM58" s="143">
        <f t="shared" ca="1" si="31"/>
        <v>259192</v>
      </c>
      <c r="AN58" s="143">
        <f t="shared" ca="1" si="31"/>
        <v>259192</v>
      </c>
      <c r="AO58" s="143">
        <f t="shared" ca="1" si="31"/>
        <v>259192</v>
      </c>
      <c r="AP58" s="143">
        <f t="shared" ca="1" si="31"/>
        <v>259192</v>
      </c>
      <c r="AQ58" s="143">
        <f t="shared" ca="1" si="31"/>
        <v>259192</v>
      </c>
      <c r="AR58" s="143">
        <f t="shared" ca="1" si="31"/>
        <v>259192</v>
      </c>
      <c r="AS58" s="143">
        <f t="shared" ca="1" si="31"/>
        <v>259192</v>
      </c>
      <c r="AT58" s="143">
        <f t="shared" ca="1" si="31"/>
        <v>259192</v>
      </c>
      <c r="AU58" s="143">
        <f t="shared" ca="1" si="31"/>
        <v>259192</v>
      </c>
      <c r="AV58" s="143">
        <f t="shared" ca="1" si="31"/>
        <v>259192</v>
      </c>
      <c r="AW58" s="143">
        <f t="shared" ca="1" si="31"/>
        <v>259192</v>
      </c>
      <c r="AX58" s="143">
        <f t="shared" ca="1" si="31"/>
        <v>259192</v>
      </c>
      <c r="AY58" s="143">
        <f t="shared" ca="1" si="31"/>
        <v>259192</v>
      </c>
      <c r="AZ58" s="143">
        <f t="shared" ca="1" si="31"/>
        <v>259192</v>
      </c>
      <c r="BA58" s="143">
        <f t="shared" ca="1" si="31"/>
        <v>259192</v>
      </c>
      <c r="BB58" s="143">
        <f t="shared" ca="1" si="31"/>
        <v>259192</v>
      </c>
      <c r="BC58" s="143">
        <f t="shared" ca="1" si="31"/>
        <v>259192</v>
      </c>
      <c r="BD58" s="143">
        <f t="shared" ca="1" si="31"/>
        <v>259192</v>
      </c>
      <c r="BE58" s="143">
        <f t="shared" ca="1" si="31"/>
        <v>259192</v>
      </c>
      <c r="BF58" s="143">
        <f t="shared" ca="1" si="31"/>
        <v>259192</v>
      </c>
      <c r="BG58" s="143">
        <f t="shared" ca="1" si="31"/>
        <v>259192</v>
      </c>
      <c r="BH58" s="143">
        <f t="shared" ca="1" si="31"/>
        <v>259192</v>
      </c>
      <c r="BI58" s="143">
        <f t="shared" ca="1" si="31"/>
        <v>259192</v>
      </c>
      <c r="BJ58" s="143">
        <f t="shared" ca="1" si="31"/>
        <v>259192</v>
      </c>
      <c r="BK58" s="143">
        <f t="shared" ca="1" si="31"/>
        <v>259192</v>
      </c>
      <c r="BL58" s="143">
        <f t="shared" ca="1" si="31"/>
        <v>259192</v>
      </c>
      <c r="BM58" s="143">
        <f t="shared" ca="1" si="31"/>
        <v>259192</v>
      </c>
      <c r="BN58" s="143">
        <f t="shared" ca="1" si="31"/>
        <v>259192</v>
      </c>
      <c r="BO58" s="143">
        <f t="shared" ca="1" si="31"/>
        <v>259192</v>
      </c>
      <c r="BP58" s="143">
        <f t="shared" ca="1" si="31"/>
        <v>259192</v>
      </c>
      <c r="BQ58" s="143">
        <f t="shared" ca="1" si="31"/>
        <v>259192</v>
      </c>
      <c r="BR58" s="143">
        <f t="shared" ca="1" si="31"/>
        <v>259192</v>
      </c>
      <c r="BS58" s="143">
        <f t="shared" ref="BS58:CE58" ca="1" si="32">BR58+BS57</f>
        <v>259192</v>
      </c>
      <c r="BT58" s="143">
        <f t="shared" ca="1" si="32"/>
        <v>259192</v>
      </c>
      <c r="BU58" s="143">
        <f t="shared" ca="1" si="32"/>
        <v>259192</v>
      </c>
      <c r="BV58" s="143">
        <f t="shared" ca="1" si="32"/>
        <v>259192</v>
      </c>
      <c r="BW58" s="143">
        <f t="shared" ca="1" si="32"/>
        <v>259192</v>
      </c>
      <c r="BX58" s="143">
        <f t="shared" ca="1" si="32"/>
        <v>259192</v>
      </c>
      <c r="BY58" s="143">
        <f t="shared" ca="1" si="32"/>
        <v>259192</v>
      </c>
      <c r="BZ58" s="143">
        <f t="shared" ca="1" si="32"/>
        <v>259192</v>
      </c>
      <c r="CA58" s="143">
        <f t="shared" ca="1" si="32"/>
        <v>259192</v>
      </c>
      <c r="CB58" s="143">
        <f t="shared" ca="1" si="32"/>
        <v>259192</v>
      </c>
      <c r="CC58" s="143">
        <f t="shared" ca="1" si="32"/>
        <v>259192</v>
      </c>
      <c r="CD58" s="143">
        <f t="shared" ca="1" si="32"/>
        <v>259192</v>
      </c>
      <c r="CE58" s="143">
        <f t="shared" ca="1" si="32"/>
        <v>259192</v>
      </c>
      <c r="CF58" s="143">
        <f ca="1">CE58+CF57</f>
        <v>259192</v>
      </c>
    </row>
    <row r="59" spans="1:84" ht="15" customHeight="1">
      <c r="A59" s="48"/>
      <c r="B59" s="125" t="s">
        <v>441</v>
      </c>
      <c r="C59" s="126" t="s">
        <v>430</v>
      </c>
      <c r="D59" s="136">
        <f ca="1">SUM(E59:CF59)</f>
        <v>130635.01316106977</v>
      </c>
      <c r="E59" s="143">
        <f t="shared" ref="E59:BP59" ca="1" si="33">(E31+E32-E55*E95*(E55&lt;0))*E52*E97</f>
        <v>0</v>
      </c>
      <c r="F59" s="143">
        <f t="shared" ca="1" si="33"/>
        <v>0</v>
      </c>
      <c r="G59" s="143">
        <f t="shared" ca="1" si="33"/>
        <v>0</v>
      </c>
      <c r="H59" s="143">
        <f t="shared" ca="1" si="33"/>
        <v>45042.023102382162</v>
      </c>
      <c r="I59" s="143">
        <f t="shared" ca="1" si="33"/>
        <v>14223.796769173312</v>
      </c>
      <c r="J59" s="143">
        <f t="shared" ca="1" si="33"/>
        <v>16099.230713553199</v>
      </c>
      <c r="K59" s="143">
        <f t="shared" ca="1" si="33"/>
        <v>14122.132204871228</v>
      </c>
      <c r="L59" s="143">
        <f t="shared" ca="1" si="33"/>
        <v>12387.835267430897</v>
      </c>
      <c r="M59" s="143">
        <f t="shared" ca="1" si="33"/>
        <v>10866.522164413069</v>
      </c>
      <c r="N59" s="143">
        <f t="shared" ca="1" si="33"/>
        <v>9532.0369863272517</v>
      </c>
      <c r="O59" s="143">
        <f t="shared" ca="1" si="33"/>
        <v>8361.4359529186422</v>
      </c>
      <c r="P59" s="143">
        <f t="shared" ca="1" si="33"/>
        <v>0</v>
      </c>
      <c r="Q59" s="143">
        <f t="shared" ca="1" si="33"/>
        <v>0</v>
      </c>
      <c r="R59" s="143">
        <f t="shared" ca="1" si="33"/>
        <v>0</v>
      </c>
      <c r="S59" s="143">
        <f t="shared" ca="1" si="33"/>
        <v>0</v>
      </c>
      <c r="T59" s="143">
        <f t="shared" ca="1" si="33"/>
        <v>0</v>
      </c>
      <c r="U59" s="143">
        <f t="shared" ca="1" si="33"/>
        <v>0</v>
      </c>
      <c r="V59" s="143">
        <f t="shared" ca="1" si="33"/>
        <v>0</v>
      </c>
      <c r="W59" s="143">
        <f t="shared" ca="1" si="33"/>
        <v>0</v>
      </c>
      <c r="X59" s="143">
        <f t="shared" ca="1" si="33"/>
        <v>0</v>
      </c>
      <c r="Y59" s="143">
        <f t="shared" ca="1" si="33"/>
        <v>0</v>
      </c>
      <c r="Z59" s="143">
        <f t="shared" ca="1" si="33"/>
        <v>0</v>
      </c>
      <c r="AA59" s="143">
        <f t="shared" ca="1" si="33"/>
        <v>0</v>
      </c>
      <c r="AB59" s="143">
        <f t="shared" ca="1" si="33"/>
        <v>0</v>
      </c>
      <c r="AC59" s="143">
        <f t="shared" ca="1" si="33"/>
        <v>0</v>
      </c>
      <c r="AD59" s="143">
        <f t="shared" ca="1" si="33"/>
        <v>0</v>
      </c>
      <c r="AE59" s="143">
        <f t="shared" ca="1" si="33"/>
        <v>0</v>
      </c>
      <c r="AF59" s="143">
        <f t="shared" ca="1" si="33"/>
        <v>0</v>
      </c>
      <c r="AG59" s="143">
        <f t="shared" ca="1" si="33"/>
        <v>0</v>
      </c>
      <c r="AH59" s="143">
        <f t="shared" ca="1" si="33"/>
        <v>0</v>
      </c>
      <c r="AI59" s="143">
        <f t="shared" ca="1" si="33"/>
        <v>0</v>
      </c>
      <c r="AJ59" s="143">
        <f t="shared" ca="1" si="33"/>
        <v>0</v>
      </c>
      <c r="AK59" s="143">
        <f t="shared" ca="1" si="33"/>
        <v>0</v>
      </c>
      <c r="AL59" s="143">
        <f t="shared" ca="1" si="33"/>
        <v>0</v>
      </c>
      <c r="AM59" s="143">
        <f t="shared" ca="1" si="33"/>
        <v>0</v>
      </c>
      <c r="AN59" s="143">
        <f t="shared" ca="1" si="33"/>
        <v>0</v>
      </c>
      <c r="AO59" s="143">
        <f t="shared" ca="1" si="33"/>
        <v>0</v>
      </c>
      <c r="AP59" s="143">
        <f t="shared" ca="1" si="33"/>
        <v>0</v>
      </c>
      <c r="AQ59" s="143">
        <f t="shared" ca="1" si="33"/>
        <v>0</v>
      </c>
      <c r="AR59" s="143">
        <f t="shared" ca="1" si="33"/>
        <v>0</v>
      </c>
      <c r="AS59" s="143">
        <f t="shared" ca="1" si="33"/>
        <v>0</v>
      </c>
      <c r="AT59" s="143">
        <f t="shared" ca="1" si="33"/>
        <v>0</v>
      </c>
      <c r="AU59" s="143">
        <f t="shared" ca="1" si="33"/>
        <v>0</v>
      </c>
      <c r="AV59" s="143">
        <f t="shared" ca="1" si="33"/>
        <v>0</v>
      </c>
      <c r="AW59" s="143">
        <f t="shared" ca="1" si="33"/>
        <v>0</v>
      </c>
      <c r="AX59" s="143">
        <f t="shared" ca="1" si="33"/>
        <v>0</v>
      </c>
      <c r="AY59" s="143">
        <f t="shared" ca="1" si="33"/>
        <v>0</v>
      </c>
      <c r="AZ59" s="143">
        <f t="shared" ca="1" si="33"/>
        <v>0</v>
      </c>
      <c r="BA59" s="143">
        <f t="shared" ca="1" si="33"/>
        <v>0</v>
      </c>
      <c r="BB59" s="143">
        <f t="shared" ca="1" si="33"/>
        <v>0</v>
      </c>
      <c r="BC59" s="143">
        <f t="shared" ca="1" si="33"/>
        <v>0</v>
      </c>
      <c r="BD59" s="143">
        <f t="shared" ca="1" si="33"/>
        <v>0</v>
      </c>
      <c r="BE59" s="143">
        <f t="shared" ca="1" si="33"/>
        <v>0</v>
      </c>
      <c r="BF59" s="143">
        <f t="shared" ca="1" si="33"/>
        <v>0</v>
      </c>
      <c r="BG59" s="143">
        <f t="shared" ca="1" si="33"/>
        <v>0</v>
      </c>
      <c r="BH59" s="143">
        <f t="shared" ca="1" si="33"/>
        <v>0</v>
      </c>
      <c r="BI59" s="143">
        <f t="shared" ca="1" si="33"/>
        <v>0</v>
      </c>
      <c r="BJ59" s="143">
        <f t="shared" ca="1" si="33"/>
        <v>0</v>
      </c>
      <c r="BK59" s="143">
        <f t="shared" ca="1" si="33"/>
        <v>0</v>
      </c>
      <c r="BL59" s="143">
        <f t="shared" ca="1" si="33"/>
        <v>0</v>
      </c>
      <c r="BM59" s="143">
        <f t="shared" ca="1" si="33"/>
        <v>0</v>
      </c>
      <c r="BN59" s="143">
        <f t="shared" ca="1" si="33"/>
        <v>0</v>
      </c>
      <c r="BO59" s="143">
        <f t="shared" ca="1" si="33"/>
        <v>0</v>
      </c>
      <c r="BP59" s="143">
        <f t="shared" ca="1" si="33"/>
        <v>0</v>
      </c>
      <c r="BQ59" s="143">
        <f t="shared" ref="BQ59:CF59" ca="1" si="34">(BQ31+BQ32-BQ55*BQ95*(BQ55&lt;0))*BQ52*BQ97</f>
        <v>0</v>
      </c>
      <c r="BR59" s="143">
        <f t="shared" ca="1" si="34"/>
        <v>0</v>
      </c>
      <c r="BS59" s="143">
        <f t="shared" ca="1" si="34"/>
        <v>0</v>
      </c>
      <c r="BT59" s="143">
        <f t="shared" ca="1" si="34"/>
        <v>0</v>
      </c>
      <c r="BU59" s="143">
        <f t="shared" ca="1" si="34"/>
        <v>0</v>
      </c>
      <c r="BV59" s="143">
        <f t="shared" ca="1" si="34"/>
        <v>0</v>
      </c>
      <c r="BW59" s="143">
        <f t="shared" ca="1" si="34"/>
        <v>0</v>
      </c>
      <c r="BX59" s="143">
        <f t="shared" ca="1" si="34"/>
        <v>0</v>
      </c>
      <c r="BY59" s="143">
        <f t="shared" ca="1" si="34"/>
        <v>0</v>
      </c>
      <c r="BZ59" s="143">
        <f t="shared" ca="1" si="34"/>
        <v>0</v>
      </c>
      <c r="CA59" s="143">
        <f t="shared" ca="1" si="34"/>
        <v>0</v>
      </c>
      <c r="CB59" s="143">
        <f t="shared" ca="1" si="34"/>
        <v>0</v>
      </c>
      <c r="CC59" s="143">
        <f t="shared" ca="1" si="34"/>
        <v>0</v>
      </c>
      <c r="CD59" s="143">
        <f t="shared" ca="1" si="34"/>
        <v>0</v>
      </c>
      <c r="CE59" s="143">
        <f t="shared" ca="1" si="34"/>
        <v>0</v>
      </c>
      <c r="CF59" s="143">
        <f t="shared" ca="1" si="34"/>
        <v>0</v>
      </c>
    </row>
    <row r="60" spans="1:84" ht="15" customHeight="1">
      <c r="A60" s="48"/>
      <c r="B60" s="125" t="s">
        <v>442</v>
      </c>
      <c r="C60" s="126" t="s">
        <v>430</v>
      </c>
      <c r="D60" s="136">
        <f ca="1">SUM(E60:CF60)</f>
        <v>-18139.095812353331</v>
      </c>
      <c r="E60" s="143">
        <f t="shared" ref="E60:BP60" ca="1" si="35">E52*E54*E97</f>
        <v>0</v>
      </c>
      <c r="F60" s="143">
        <f t="shared" ca="1" si="35"/>
        <v>0</v>
      </c>
      <c r="G60" s="143">
        <f t="shared" ca="1" si="35"/>
        <v>0</v>
      </c>
      <c r="H60" s="143">
        <f t="shared" ca="1" si="35"/>
        <v>-31284.00616159349</v>
      </c>
      <c r="I60" s="143">
        <f t="shared" ca="1" si="35"/>
        <v>-1586.4089854338631</v>
      </c>
      <c r="J60" s="143">
        <f t="shared" ca="1" si="35"/>
        <v>-4369.8336045378719</v>
      </c>
      <c r="K60" s="143">
        <f t="shared" ca="1" si="35"/>
        <v>-3268.302084206794</v>
      </c>
      <c r="L60" s="143">
        <f t="shared" ca="1" si="35"/>
        <v>5984.3898218303102</v>
      </c>
      <c r="M60" s="143">
        <f t="shared" ca="1" si="35"/>
        <v>5684.1256425680267</v>
      </c>
      <c r="N60" s="143">
        <f t="shared" ca="1" si="35"/>
        <v>5367.3566045127609</v>
      </c>
      <c r="O60" s="143">
        <f t="shared" ca="1" si="35"/>
        <v>5042.6649859349563</v>
      </c>
      <c r="P60" s="143">
        <f t="shared" ca="1" si="35"/>
        <v>290.91796857263614</v>
      </c>
      <c r="Q60" s="143">
        <f t="shared" ca="1" si="35"/>
        <v>0</v>
      </c>
      <c r="R60" s="143">
        <f t="shared" ca="1" si="35"/>
        <v>0</v>
      </c>
      <c r="S60" s="143">
        <f t="shared" ca="1" si="35"/>
        <v>0</v>
      </c>
      <c r="T60" s="143">
        <f t="shared" ca="1" si="35"/>
        <v>0</v>
      </c>
      <c r="U60" s="143">
        <f t="shared" ca="1" si="35"/>
        <v>0</v>
      </c>
      <c r="V60" s="143">
        <f t="shared" ca="1" si="35"/>
        <v>0</v>
      </c>
      <c r="W60" s="143">
        <f t="shared" ca="1" si="35"/>
        <v>0</v>
      </c>
      <c r="X60" s="143">
        <f t="shared" ca="1" si="35"/>
        <v>0</v>
      </c>
      <c r="Y60" s="143">
        <f t="shared" ca="1" si="35"/>
        <v>0</v>
      </c>
      <c r="Z60" s="143">
        <f t="shared" ca="1" si="35"/>
        <v>0</v>
      </c>
      <c r="AA60" s="143">
        <f t="shared" ca="1" si="35"/>
        <v>0</v>
      </c>
      <c r="AB60" s="143">
        <f t="shared" ca="1" si="35"/>
        <v>0</v>
      </c>
      <c r="AC60" s="143">
        <f t="shared" ca="1" si="35"/>
        <v>0</v>
      </c>
      <c r="AD60" s="143">
        <f t="shared" ca="1" si="35"/>
        <v>0</v>
      </c>
      <c r="AE60" s="143">
        <f t="shared" ca="1" si="35"/>
        <v>0</v>
      </c>
      <c r="AF60" s="143">
        <f t="shared" ca="1" si="35"/>
        <v>0</v>
      </c>
      <c r="AG60" s="143">
        <f t="shared" ca="1" si="35"/>
        <v>0</v>
      </c>
      <c r="AH60" s="143">
        <f t="shared" ca="1" si="35"/>
        <v>0</v>
      </c>
      <c r="AI60" s="143">
        <f t="shared" ca="1" si="35"/>
        <v>0</v>
      </c>
      <c r="AJ60" s="143">
        <f t="shared" ca="1" si="35"/>
        <v>0</v>
      </c>
      <c r="AK60" s="143">
        <f t="shared" ca="1" si="35"/>
        <v>0</v>
      </c>
      <c r="AL60" s="143">
        <f t="shared" ca="1" si="35"/>
        <v>0</v>
      </c>
      <c r="AM60" s="143">
        <f t="shared" ca="1" si="35"/>
        <v>0</v>
      </c>
      <c r="AN60" s="143">
        <f t="shared" ca="1" si="35"/>
        <v>0</v>
      </c>
      <c r="AO60" s="143">
        <f t="shared" ca="1" si="35"/>
        <v>0</v>
      </c>
      <c r="AP60" s="143">
        <f t="shared" ca="1" si="35"/>
        <v>0</v>
      </c>
      <c r="AQ60" s="143">
        <f t="shared" ca="1" si="35"/>
        <v>0</v>
      </c>
      <c r="AR60" s="143">
        <f t="shared" ca="1" si="35"/>
        <v>0</v>
      </c>
      <c r="AS60" s="143">
        <f t="shared" ca="1" si="35"/>
        <v>0</v>
      </c>
      <c r="AT60" s="143">
        <f t="shared" ca="1" si="35"/>
        <v>0</v>
      </c>
      <c r="AU60" s="143">
        <f t="shared" ca="1" si="35"/>
        <v>0</v>
      </c>
      <c r="AV60" s="143">
        <f t="shared" ca="1" si="35"/>
        <v>0</v>
      </c>
      <c r="AW60" s="143">
        <f t="shared" ca="1" si="35"/>
        <v>0</v>
      </c>
      <c r="AX60" s="143">
        <f t="shared" ca="1" si="35"/>
        <v>0</v>
      </c>
      <c r="AY60" s="143">
        <f t="shared" ca="1" si="35"/>
        <v>0</v>
      </c>
      <c r="AZ60" s="143">
        <f t="shared" ca="1" si="35"/>
        <v>0</v>
      </c>
      <c r="BA60" s="143">
        <f t="shared" ca="1" si="35"/>
        <v>0</v>
      </c>
      <c r="BB60" s="143">
        <f t="shared" ca="1" si="35"/>
        <v>0</v>
      </c>
      <c r="BC60" s="143">
        <f t="shared" ca="1" si="35"/>
        <v>0</v>
      </c>
      <c r="BD60" s="143">
        <f t="shared" ca="1" si="35"/>
        <v>0</v>
      </c>
      <c r="BE60" s="143">
        <f t="shared" ca="1" si="35"/>
        <v>0</v>
      </c>
      <c r="BF60" s="143">
        <f t="shared" ca="1" si="35"/>
        <v>0</v>
      </c>
      <c r="BG60" s="143">
        <f t="shared" ca="1" si="35"/>
        <v>0</v>
      </c>
      <c r="BH60" s="143">
        <f t="shared" ca="1" si="35"/>
        <v>0</v>
      </c>
      <c r="BI60" s="143">
        <f t="shared" ca="1" si="35"/>
        <v>0</v>
      </c>
      <c r="BJ60" s="143">
        <f t="shared" ca="1" si="35"/>
        <v>0</v>
      </c>
      <c r="BK60" s="143">
        <f t="shared" ca="1" si="35"/>
        <v>0</v>
      </c>
      <c r="BL60" s="143">
        <f t="shared" ca="1" si="35"/>
        <v>0</v>
      </c>
      <c r="BM60" s="143">
        <f t="shared" ca="1" si="35"/>
        <v>0</v>
      </c>
      <c r="BN60" s="143">
        <f t="shared" ca="1" si="35"/>
        <v>0</v>
      </c>
      <c r="BO60" s="143">
        <f t="shared" ca="1" si="35"/>
        <v>0</v>
      </c>
      <c r="BP60" s="143">
        <f t="shared" ca="1" si="35"/>
        <v>0</v>
      </c>
      <c r="BQ60" s="143">
        <f t="shared" ref="BQ60:CF60" ca="1" si="36">BQ52*BQ54*BQ97</f>
        <v>0</v>
      </c>
      <c r="BR60" s="143">
        <f t="shared" ca="1" si="36"/>
        <v>0</v>
      </c>
      <c r="BS60" s="143">
        <f t="shared" ca="1" si="36"/>
        <v>0</v>
      </c>
      <c r="BT60" s="143">
        <f t="shared" ca="1" si="36"/>
        <v>0</v>
      </c>
      <c r="BU60" s="143">
        <f t="shared" ca="1" si="36"/>
        <v>0</v>
      </c>
      <c r="BV60" s="143">
        <f t="shared" ca="1" si="36"/>
        <v>0</v>
      </c>
      <c r="BW60" s="143">
        <f t="shared" ca="1" si="36"/>
        <v>0</v>
      </c>
      <c r="BX60" s="143">
        <f t="shared" ca="1" si="36"/>
        <v>0</v>
      </c>
      <c r="BY60" s="143">
        <f t="shared" ca="1" si="36"/>
        <v>0</v>
      </c>
      <c r="BZ60" s="143">
        <f t="shared" ca="1" si="36"/>
        <v>0</v>
      </c>
      <c r="CA60" s="143">
        <f t="shared" ca="1" si="36"/>
        <v>0</v>
      </c>
      <c r="CB60" s="143">
        <f t="shared" ca="1" si="36"/>
        <v>0</v>
      </c>
      <c r="CC60" s="143">
        <f t="shared" ca="1" si="36"/>
        <v>0</v>
      </c>
      <c r="CD60" s="143">
        <f t="shared" ca="1" si="36"/>
        <v>0</v>
      </c>
      <c r="CE60" s="143">
        <f t="shared" ca="1" si="36"/>
        <v>0</v>
      </c>
      <c r="CF60" s="143">
        <f t="shared" ca="1" si="36"/>
        <v>0</v>
      </c>
    </row>
    <row r="61" spans="1:84" ht="15" customHeight="1">
      <c r="A61" s="48"/>
      <c r="B61" s="125" t="s">
        <v>443</v>
      </c>
      <c r="C61" s="126" t="s">
        <v>430</v>
      </c>
      <c r="D61" s="136">
        <f ca="1">D54</f>
        <v>3700.9682615404354</v>
      </c>
      <c r="E61" s="143">
        <f ca="1">E54</f>
        <v>0</v>
      </c>
      <c r="F61" s="143">
        <f t="shared" ref="F61:BQ61" ca="1" si="37">(E61+F54)*F97</f>
        <v>0</v>
      </c>
      <c r="G61" s="143">
        <f t="shared" ca="1" si="37"/>
        <v>0</v>
      </c>
      <c r="H61" s="143">
        <f t="shared" ca="1" si="37"/>
        <v>-43409.470765894279</v>
      </c>
      <c r="I61" s="143">
        <f t="shared" ca="1" si="37"/>
        <v>-45918.941531788558</v>
      </c>
      <c r="J61" s="143">
        <f t="shared" ca="1" si="37"/>
        <v>-53799.132297682838</v>
      </c>
      <c r="K61" s="143">
        <f t="shared" ca="1" si="37"/>
        <v>-60518.043063577119</v>
      </c>
      <c r="L61" s="143">
        <f t="shared" ca="1" si="37"/>
        <v>-46493.090232297734</v>
      </c>
      <c r="M61" s="143">
        <f t="shared" ca="1" si="37"/>
        <v>-31306.857401018344</v>
      </c>
      <c r="N61" s="143">
        <f t="shared" ca="1" si="37"/>
        <v>-14959.344569738954</v>
      </c>
      <c r="O61" s="143">
        <f t="shared" ca="1" si="37"/>
        <v>2549.448261540434</v>
      </c>
      <c r="P61" s="143">
        <f t="shared" ca="1" si="37"/>
        <v>3700.9682615404354</v>
      </c>
      <c r="Q61" s="143">
        <f t="shared" ca="1" si="37"/>
        <v>0</v>
      </c>
      <c r="R61" s="143">
        <f t="shared" ca="1" si="37"/>
        <v>0</v>
      </c>
      <c r="S61" s="143">
        <f t="shared" ca="1" si="37"/>
        <v>0</v>
      </c>
      <c r="T61" s="143">
        <f t="shared" ca="1" si="37"/>
        <v>0</v>
      </c>
      <c r="U61" s="143">
        <f t="shared" ca="1" si="37"/>
        <v>0</v>
      </c>
      <c r="V61" s="143">
        <f t="shared" ca="1" si="37"/>
        <v>0</v>
      </c>
      <c r="W61" s="143">
        <f t="shared" ca="1" si="37"/>
        <v>0</v>
      </c>
      <c r="X61" s="143">
        <f t="shared" ca="1" si="37"/>
        <v>0</v>
      </c>
      <c r="Y61" s="143">
        <f t="shared" ca="1" si="37"/>
        <v>0</v>
      </c>
      <c r="Z61" s="143">
        <f t="shared" ca="1" si="37"/>
        <v>0</v>
      </c>
      <c r="AA61" s="143">
        <f t="shared" ca="1" si="37"/>
        <v>0</v>
      </c>
      <c r="AB61" s="143">
        <f t="shared" ca="1" si="37"/>
        <v>0</v>
      </c>
      <c r="AC61" s="143">
        <f t="shared" ca="1" si="37"/>
        <v>0</v>
      </c>
      <c r="AD61" s="143">
        <f t="shared" ca="1" si="37"/>
        <v>0</v>
      </c>
      <c r="AE61" s="143">
        <f t="shared" ca="1" si="37"/>
        <v>0</v>
      </c>
      <c r="AF61" s="143">
        <f t="shared" ca="1" si="37"/>
        <v>0</v>
      </c>
      <c r="AG61" s="143">
        <f t="shared" ca="1" si="37"/>
        <v>0</v>
      </c>
      <c r="AH61" s="143">
        <f t="shared" ca="1" si="37"/>
        <v>0</v>
      </c>
      <c r="AI61" s="143">
        <f t="shared" ca="1" si="37"/>
        <v>0</v>
      </c>
      <c r="AJ61" s="143">
        <f t="shared" ca="1" si="37"/>
        <v>0</v>
      </c>
      <c r="AK61" s="143">
        <f t="shared" ca="1" si="37"/>
        <v>0</v>
      </c>
      <c r="AL61" s="143">
        <f t="shared" ca="1" si="37"/>
        <v>0</v>
      </c>
      <c r="AM61" s="143">
        <f t="shared" ca="1" si="37"/>
        <v>0</v>
      </c>
      <c r="AN61" s="143">
        <f t="shared" ca="1" si="37"/>
        <v>0</v>
      </c>
      <c r="AO61" s="143">
        <f t="shared" ca="1" si="37"/>
        <v>0</v>
      </c>
      <c r="AP61" s="143">
        <f t="shared" ca="1" si="37"/>
        <v>0</v>
      </c>
      <c r="AQ61" s="143">
        <f t="shared" ca="1" si="37"/>
        <v>0</v>
      </c>
      <c r="AR61" s="143">
        <f t="shared" ca="1" si="37"/>
        <v>0</v>
      </c>
      <c r="AS61" s="143">
        <f t="shared" ca="1" si="37"/>
        <v>0</v>
      </c>
      <c r="AT61" s="143">
        <f t="shared" ca="1" si="37"/>
        <v>0</v>
      </c>
      <c r="AU61" s="143">
        <f t="shared" ca="1" si="37"/>
        <v>0</v>
      </c>
      <c r="AV61" s="143">
        <f t="shared" ca="1" si="37"/>
        <v>0</v>
      </c>
      <c r="AW61" s="143">
        <f t="shared" ca="1" si="37"/>
        <v>0</v>
      </c>
      <c r="AX61" s="143">
        <f t="shared" ca="1" si="37"/>
        <v>0</v>
      </c>
      <c r="AY61" s="143">
        <f t="shared" ca="1" si="37"/>
        <v>0</v>
      </c>
      <c r="AZ61" s="143">
        <f t="shared" ca="1" si="37"/>
        <v>0</v>
      </c>
      <c r="BA61" s="143">
        <f t="shared" ca="1" si="37"/>
        <v>0</v>
      </c>
      <c r="BB61" s="143">
        <f t="shared" ca="1" si="37"/>
        <v>0</v>
      </c>
      <c r="BC61" s="143">
        <f t="shared" ca="1" si="37"/>
        <v>0</v>
      </c>
      <c r="BD61" s="143">
        <f t="shared" ca="1" si="37"/>
        <v>0</v>
      </c>
      <c r="BE61" s="143">
        <f t="shared" ca="1" si="37"/>
        <v>0</v>
      </c>
      <c r="BF61" s="143">
        <f t="shared" ca="1" si="37"/>
        <v>0</v>
      </c>
      <c r="BG61" s="143">
        <f t="shared" ca="1" si="37"/>
        <v>0</v>
      </c>
      <c r="BH61" s="143">
        <f t="shared" ca="1" si="37"/>
        <v>0</v>
      </c>
      <c r="BI61" s="143">
        <f t="shared" ca="1" si="37"/>
        <v>0</v>
      </c>
      <c r="BJ61" s="143">
        <f t="shared" ca="1" si="37"/>
        <v>0</v>
      </c>
      <c r="BK61" s="143">
        <f t="shared" ca="1" si="37"/>
        <v>0</v>
      </c>
      <c r="BL61" s="143">
        <f t="shared" ca="1" si="37"/>
        <v>0</v>
      </c>
      <c r="BM61" s="143">
        <f t="shared" ca="1" si="37"/>
        <v>0</v>
      </c>
      <c r="BN61" s="143">
        <f t="shared" ca="1" si="37"/>
        <v>0</v>
      </c>
      <c r="BO61" s="143">
        <f t="shared" ca="1" si="37"/>
        <v>0</v>
      </c>
      <c r="BP61" s="143">
        <f t="shared" ca="1" si="37"/>
        <v>0</v>
      </c>
      <c r="BQ61" s="143">
        <f t="shared" ca="1" si="37"/>
        <v>0</v>
      </c>
      <c r="BR61" s="143">
        <f t="shared" ref="BR61:CF61" ca="1" si="38">(BQ61+BR54)*BR97</f>
        <v>0</v>
      </c>
      <c r="BS61" s="143">
        <f t="shared" ca="1" si="38"/>
        <v>0</v>
      </c>
      <c r="BT61" s="143">
        <f t="shared" ca="1" si="38"/>
        <v>0</v>
      </c>
      <c r="BU61" s="143">
        <f t="shared" ca="1" si="38"/>
        <v>0</v>
      </c>
      <c r="BV61" s="143">
        <f t="shared" ca="1" si="38"/>
        <v>0</v>
      </c>
      <c r="BW61" s="143">
        <f t="shared" ca="1" si="38"/>
        <v>0</v>
      </c>
      <c r="BX61" s="143">
        <f t="shared" ca="1" si="38"/>
        <v>0</v>
      </c>
      <c r="BY61" s="143">
        <f t="shared" ca="1" si="38"/>
        <v>0</v>
      </c>
      <c r="BZ61" s="143">
        <f t="shared" ca="1" si="38"/>
        <v>0</v>
      </c>
      <c r="CA61" s="143">
        <f t="shared" ca="1" si="38"/>
        <v>0</v>
      </c>
      <c r="CB61" s="143">
        <f t="shared" ca="1" si="38"/>
        <v>0</v>
      </c>
      <c r="CC61" s="143">
        <f t="shared" ca="1" si="38"/>
        <v>0</v>
      </c>
      <c r="CD61" s="143">
        <f t="shared" ca="1" si="38"/>
        <v>0</v>
      </c>
      <c r="CE61" s="143">
        <f t="shared" ca="1" si="38"/>
        <v>0</v>
      </c>
      <c r="CF61" s="143">
        <f t="shared" ca="1" si="38"/>
        <v>0</v>
      </c>
    </row>
    <row r="62" spans="1:84" ht="15" customHeight="1">
      <c r="A62" s="48"/>
      <c r="B62" s="125" t="s">
        <v>696</v>
      </c>
      <c r="C62" s="126" t="s">
        <v>178</v>
      </c>
      <c r="D62" s="131">
        <f ca="1">SUM(E62:CF62)</f>
        <v>7.8543904033757341</v>
      </c>
      <c r="E62" s="150">
        <f ca="1">IF(E61&lt;0,1,0)</f>
        <v>0</v>
      </c>
      <c r="F62" s="150">
        <f t="shared" ref="F62:BQ62" ca="1" si="39">IF(F61&lt;0,1,IF(E62&lt;1,0,ABS(E61)/(ABS(E61)+F61)))*F$97</f>
        <v>0</v>
      </c>
      <c r="G62" s="150">
        <f t="shared" ca="1" si="39"/>
        <v>0</v>
      </c>
      <c r="H62" s="150">
        <f t="shared" ca="1" si="39"/>
        <v>1</v>
      </c>
      <c r="I62" s="150">
        <f t="shared" ca="1" si="39"/>
        <v>1</v>
      </c>
      <c r="J62" s="150">
        <f t="shared" ca="1" si="39"/>
        <v>1</v>
      </c>
      <c r="K62" s="150">
        <f t="shared" ca="1" si="39"/>
        <v>1</v>
      </c>
      <c r="L62" s="150">
        <f t="shared" ca="1" si="39"/>
        <v>1</v>
      </c>
      <c r="M62" s="150">
        <f t="shared" ca="1" si="39"/>
        <v>1</v>
      </c>
      <c r="N62" s="150">
        <f t="shared" ca="1" si="39"/>
        <v>1</v>
      </c>
      <c r="O62" s="150">
        <f t="shared" ca="1" si="39"/>
        <v>0.85439040337573391</v>
      </c>
      <c r="P62" s="150">
        <f t="shared" ca="1" si="39"/>
        <v>0</v>
      </c>
      <c r="Q62" s="150">
        <f t="shared" ca="1" si="39"/>
        <v>0</v>
      </c>
      <c r="R62" s="150">
        <f t="shared" ca="1" si="39"/>
        <v>0</v>
      </c>
      <c r="S62" s="150">
        <f t="shared" ca="1" si="39"/>
        <v>0</v>
      </c>
      <c r="T62" s="150">
        <f t="shared" ca="1" si="39"/>
        <v>0</v>
      </c>
      <c r="U62" s="150">
        <f t="shared" ca="1" si="39"/>
        <v>0</v>
      </c>
      <c r="V62" s="150">
        <f t="shared" ca="1" si="39"/>
        <v>0</v>
      </c>
      <c r="W62" s="150">
        <f t="shared" ca="1" si="39"/>
        <v>0</v>
      </c>
      <c r="X62" s="150">
        <f t="shared" ca="1" si="39"/>
        <v>0</v>
      </c>
      <c r="Y62" s="150">
        <f t="shared" ca="1" si="39"/>
        <v>0</v>
      </c>
      <c r="Z62" s="150">
        <f t="shared" ca="1" si="39"/>
        <v>0</v>
      </c>
      <c r="AA62" s="150">
        <f t="shared" ca="1" si="39"/>
        <v>0</v>
      </c>
      <c r="AB62" s="150">
        <f t="shared" ca="1" si="39"/>
        <v>0</v>
      </c>
      <c r="AC62" s="150">
        <f t="shared" ca="1" si="39"/>
        <v>0</v>
      </c>
      <c r="AD62" s="150">
        <f t="shared" ca="1" si="39"/>
        <v>0</v>
      </c>
      <c r="AE62" s="150">
        <f t="shared" ca="1" si="39"/>
        <v>0</v>
      </c>
      <c r="AF62" s="150">
        <f t="shared" ca="1" si="39"/>
        <v>0</v>
      </c>
      <c r="AG62" s="150">
        <f t="shared" ca="1" si="39"/>
        <v>0</v>
      </c>
      <c r="AH62" s="150">
        <f t="shared" ca="1" si="39"/>
        <v>0</v>
      </c>
      <c r="AI62" s="150">
        <f t="shared" ca="1" si="39"/>
        <v>0</v>
      </c>
      <c r="AJ62" s="150">
        <f t="shared" ca="1" si="39"/>
        <v>0</v>
      </c>
      <c r="AK62" s="150">
        <f t="shared" ca="1" si="39"/>
        <v>0</v>
      </c>
      <c r="AL62" s="150">
        <f t="shared" ca="1" si="39"/>
        <v>0</v>
      </c>
      <c r="AM62" s="150">
        <f t="shared" ca="1" si="39"/>
        <v>0</v>
      </c>
      <c r="AN62" s="150">
        <f t="shared" ca="1" si="39"/>
        <v>0</v>
      </c>
      <c r="AO62" s="150">
        <f t="shared" ca="1" si="39"/>
        <v>0</v>
      </c>
      <c r="AP62" s="150">
        <f t="shared" ca="1" si="39"/>
        <v>0</v>
      </c>
      <c r="AQ62" s="150">
        <f t="shared" ca="1" si="39"/>
        <v>0</v>
      </c>
      <c r="AR62" s="150">
        <f t="shared" ca="1" si="39"/>
        <v>0</v>
      </c>
      <c r="AS62" s="150">
        <f t="shared" ca="1" si="39"/>
        <v>0</v>
      </c>
      <c r="AT62" s="150">
        <f t="shared" ca="1" si="39"/>
        <v>0</v>
      </c>
      <c r="AU62" s="150">
        <f t="shared" ca="1" si="39"/>
        <v>0</v>
      </c>
      <c r="AV62" s="150">
        <f t="shared" ca="1" si="39"/>
        <v>0</v>
      </c>
      <c r="AW62" s="150">
        <f t="shared" ca="1" si="39"/>
        <v>0</v>
      </c>
      <c r="AX62" s="150">
        <f t="shared" ca="1" si="39"/>
        <v>0</v>
      </c>
      <c r="AY62" s="150">
        <f t="shared" ca="1" si="39"/>
        <v>0</v>
      </c>
      <c r="AZ62" s="150">
        <f t="shared" ca="1" si="39"/>
        <v>0</v>
      </c>
      <c r="BA62" s="150">
        <f t="shared" ca="1" si="39"/>
        <v>0</v>
      </c>
      <c r="BB62" s="150">
        <f t="shared" ca="1" si="39"/>
        <v>0</v>
      </c>
      <c r="BC62" s="150">
        <f t="shared" ca="1" si="39"/>
        <v>0</v>
      </c>
      <c r="BD62" s="150">
        <f t="shared" ca="1" si="39"/>
        <v>0</v>
      </c>
      <c r="BE62" s="150">
        <f t="shared" ca="1" si="39"/>
        <v>0</v>
      </c>
      <c r="BF62" s="150">
        <f t="shared" ca="1" si="39"/>
        <v>0</v>
      </c>
      <c r="BG62" s="150">
        <f t="shared" ca="1" si="39"/>
        <v>0</v>
      </c>
      <c r="BH62" s="150">
        <f t="shared" ca="1" si="39"/>
        <v>0</v>
      </c>
      <c r="BI62" s="150">
        <f t="shared" ca="1" si="39"/>
        <v>0</v>
      </c>
      <c r="BJ62" s="150">
        <f t="shared" ca="1" si="39"/>
        <v>0</v>
      </c>
      <c r="BK62" s="150">
        <f t="shared" ca="1" si="39"/>
        <v>0</v>
      </c>
      <c r="BL62" s="150">
        <f t="shared" ca="1" si="39"/>
        <v>0</v>
      </c>
      <c r="BM62" s="150">
        <f t="shared" ca="1" si="39"/>
        <v>0</v>
      </c>
      <c r="BN62" s="150">
        <f t="shared" ca="1" si="39"/>
        <v>0</v>
      </c>
      <c r="BO62" s="150">
        <f t="shared" ca="1" si="39"/>
        <v>0</v>
      </c>
      <c r="BP62" s="150">
        <f t="shared" ca="1" si="39"/>
        <v>0</v>
      </c>
      <c r="BQ62" s="150">
        <f t="shared" ca="1" si="39"/>
        <v>0</v>
      </c>
      <c r="BR62" s="150">
        <f t="shared" ref="BR62:CF62" ca="1" si="40">IF(BR61&lt;0,1,IF(BQ62&lt;1,0,ABS(BQ61)/(ABS(BQ61)+BR61)))*BR$97</f>
        <v>0</v>
      </c>
      <c r="BS62" s="150">
        <f t="shared" ca="1" si="40"/>
        <v>0</v>
      </c>
      <c r="BT62" s="150">
        <f t="shared" ca="1" si="40"/>
        <v>0</v>
      </c>
      <c r="BU62" s="150">
        <f t="shared" ca="1" si="40"/>
        <v>0</v>
      </c>
      <c r="BV62" s="150">
        <f t="shared" ca="1" si="40"/>
        <v>0</v>
      </c>
      <c r="BW62" s="150">
        <f t="shared" ca="1" si="40"/>
        <v>0</v>
      </c>
      <c r="BX62" s="150">
        <f t="shared" ca="1" si="40"/>
        <v>0</v>
      </c>
      <c r="BY62" s="150">
        <f t="shared" ca="1" si="40"/>
        <v>0</v>
      </c>
      <c r="BZ62" s="150">
        <f t="shared" ca="1" si="40"/>
        <v>0</v>
      </c>
      <c r="CA62" s="150">
        <f t="shared" ca="1" si="40"/>
        <v>0</v>
      </c>
      <c r="CB62" s="150">
        <f t="shared" ca="1" si="40"/>
        <v>0</v>
      </c>
      <c r="CC62" s="150">
        <f t="shared" ca="1" si="40"/>
        <v>0</v>
      </c>
      <c r="CD62" s="150">
        <f t="shared" ca="1" si="40"/>
        <v>0</v>
      </c>
      <c r="CE62" s="150">
        <f t="shared" ca="1" si="40"/>
        <v>0</v>
      </c>
      <c r="CF62" s="150">
        <f t="shared" ca="1" si="40"/>
        <v>0</v>
      </c>
    </row>
    <row r="63" spans="1:84" ht="15" customHeight="1">
      <c r="A63" s="48"/>
      <c r="B63" s="125" t="s">
        <v>697</v>
      </c>
      <c r="C63" s="126" t="s">
        <v>430</v>
      </c>
      <c r="D63" s="136">
        <f ca="1">D60</f>
        <v>-18139.095812353331</v>
      </c>
      <c r="E63" s="143">
        <f ca="1">E60</f>
        <v>0</v>
      </c>
      <c r="F63" s="143">
        <f t="shared" ref="F63:BQ63" ca="1" si="41">(E63+F60)*F97</f>
        <v>0</v>
      </c>
      <c r="G63" s="143">
        <f t="shared" ca="1" si="41"/>
        <v>0</v>
      </c>
      <c r="H63" s="143">
        <f t="shared" ca="1" si="41"/>
        <v>-31284.00616159349</v>
      </c>
      <c r="I63" s="143">
        <f t="shared" ca="1" si="41"/>
        <v>-32870.41514702735</v>
      </c>
      <c r="J63" s="143">
        <f t="shared" ca="1" si="41"/>
        <v>-37240.248751565225</v>
      </c>
      <c r="K63" s="143">
        <f t="shared" ca="1" si="41"/>
        <v>-40508.550835772017</v>
      </c>
      <c r="L63" s="143">
        <f t="shared" ca="1" si="41"/>
        <v>-34524.16101394171</v>
      </c>
      <c r="M63" s="143">
        <f t="shared" ca="1" si="41"/>
        <v>-28840.035371373684</v>
      </c>
      <c r="N63" s="143">
        <f t="shared" ca="1" si="41"/>
        <v>-23472.678766860925</v>
      </c>
      <c r="O63" s="143">
        <f t="shared" ca="1" si="41"/>
        <v>-18430.013780925969</v>
      </c>
      <c r="P63" s="143">
        <f t="shared" ca="1" si="41"/>
        <v>-18139.095812353331</v>
      </c>
      <c r="Q63" s="143">
        <f t="shared" ca="1" si="41"/>
        <v>0</v>
      </c>
      <c r="R63" s="143">
        <f t="shared" ca="1" si="41"/>
        <v>0</v>
      </c>
      <c r="S63" s="143">
        <f t="shared" ca="1" si="41"/>
        <v>0</v>
      </c>
      <c r="T63" s="143">
        <f t="shared" ca="1" si="41"/>
        <v>0</v>
      </c>
      <c r="U63" s="143">
        <f t="shared" ca="1" si="41"/>
        <v>0</v>
      </c>
      <c r="V63" s="143">
        <f t="shared" ca="1" si="41"/>
        <v>0</v>
      </c>
      <c r="W63" s="143">
        <f t="shared" ca="1" si="41"/>
        <v>0</v>
      </c>
      <c r="X63" s="143">
        <f t="shared" ca="1" si="41"/>
        <v>0</v>
      </c>
      <c r="Y63" s="143">
        <f t="shared" ca="1" si="41"/>
        <v>0</v>
      </c>
      <c r="Z63" s="143">
        <f t="shared" ca="1" si="41"/>
        <v>0</v>
      </c>
      <c r="AA63" s="143">
        <f t="shared" ca="1" si="41"/>
        <v>0</v>
      </c>
      <c r="AB63" s="143">
        <f t="shared" ca="1" si="41"/>
        <v>0</v>
      </c>
      <c r="AC63" s="143">
        <f t="shared" ca="1" si="41"/>
        <v>0</v>
      </c>
      <c r="AD63" s="143">
        <f t="shared" ca="1" si="41"/>
        <v>0</v>
      </c>
      <c r="AE63" s="143">
        <f t="shared" ca="1" si="41"/>
        <v>0</v>
      </c>
      <c r="AF63" s="143">
        <f t="shared" ca="1" si="41"/>
        <v>0</v>
      </c>
      <c r="AG63" s="143">
        <f t="shared" ca="1" si="41"/>
        <v>0</v>
      </c>
      <c r="AH63" s="143">
        <f t="shared" ca="1" si="41"/>
        <v>0</v>
      </c>
      <c r="AI63" s="143">
        <f t="shared" ca="1" si="41"/>
        <v>0</v>
      </c>
      <c r="AJ63" s="143">
        <f t="shared" ca="1" si="41"/>
        <v>0</v>
      </c>
      <c r="AK63" s="143">
        <f t="shared" ca="1" si="41"/>
        <v>0</v>
      </c>
      <c r="AL63" s="143">
        <f t="shared" ca="1" si="41"/>
        <v>0</v>
      </c>
      <c r="AM63" s="143">
        <f t="shared" ca="1" si="41"/>
        <v>0</v>
      </c>
      <c r="AN63" s="143">
        <f t="shared" ca="1" si="41"/>
        <v>0</v>
      </c>
      <c r="AO63" s="143">
        <f t="shared" ca="1" si="41"/>
        <v>0</v>
      </c>
      <c r="AP63" s="143">
        <f t="shared" ca="1" si="41"/>
        <v>0</v>
      </c>
      <c r="AQ63" s="143">
        <f t="shared" ca="1" si="41"/>
        <v>0</v>
      </c>
      <c r="AR63" s="143">
        <f t="shared" ca="1" si="41"/>
        <v>0</v>
      </c>
      <c r="AS63" s="143">
        <f t="shared" ca="1" si="41"/>
        <v>0</v>
      </c>
      <c r="AT63" s="143">
        <f t="shared" ca="1" si="41"/>
        <v>0</v>
      </c>
      <c r="AU63" s="143">
        <f t="shared" ca="1" si="41"/>
        <v>0</v>
      </c>
      <c r="AV63" s="143">
        <f t="shared" ca="1" si="41"/>
        <v>0</v>
      </c>
      <c r="AW63" s="143">
        <f t="shared" ca="1" si="41"/>
        <v>0</v>
      </c>
      <c r="AX63" s="143">
        <f t="shared" ca="1" si="41"/>
        <v>0</v>
      </c>
      <c r="AY63" s="143">
        <f t="shared" ca="1" si="41"/>
        <v>0</v>
      </c>
      <c r="AZ63" s="143">
        <f t="shared" ca="1" si="41"/>
        <v>0</v>
      </c>
      <c r="BA63" s="143">
        <f t="shared" ca="1" si="41"/>
        <v>0</v>
      </c>
      <c r="BB63" s="143">
        <f t="shared" ca="1" si="41"/>
        <v>0</v>
      </c>
      <c r="BC63" s="143">
        <f t="shared" ca="1" si="41"/>
        <v>0</v>
      </c>
      <c r="BD63" s="143">
        <f t="shared" ca="1" si="41"/>
        <v>0</v>
      </c>
      <c r="BE63" s="143">
        <f t="shared" ca="1" si="41"/>
        <v>0</v>
      </c>
      <c r="BF63" s="143">
        <f t="shared" ca="1" si="41"/>
        <v>0</v>
      </c>
      <c r="BG63" s="143">
        <f t="shared" ca="1" si="41"/>
        <v>0</v>
      </c>
      <c r="BH63" s="143">
        <f t="shared" ca="1" si="41"/>
        <v>0</v>
      </c>
      <c r="BI63" s="143">
        <f t="shared" ca="1" si="41"/>
        <v>0</v>
      </c>
      <c r="BJ63" s="143">
        <f t="shared" ca="1" si="41"/>
        <v>0</v>
      </c>
      <c r="BK63" s="143">
        <f t="shared" ca="1" si="41"/>
        <v>0</v>
      </c>
      <c r="BL63" s="143">
        <f t="shared" ca="1" si="41"/>
        <v>0</v>
      </c>
      <c r="BM63" s="143">
        <f t="shared" ca="1" si="41"/>
        <v>0</v>
      </c>
      <c r="BN63" s="143">
        <f t="shared" ca="1" si="41"/>
        <v>0</v>
      </c>
      <c r="BO63" s="143">
        <f t="shared" ca="1" si="41"/>
        <v>0</v>
      </c>
      <c r="BP63" s="143">
        <f t="shared" ca="1" si="41"/>
        <v>0</v>
      </c>
      <c r="BQ63" s="143">
        <f t="shared" ca="1" si="41"/>
        <v>0</v>
      </c>
      <c r="BR63" s="143">
        <f t="shared" ref="BR63:CF63" ca="1" si="42">(BQ63+BR60)*BR97</f>
        <v>0</v>
      </c>
      <c r="BS63" s="143">
        <f t="shared" ca="1" si="42"/>
        <v>0</v>
      </c>
      <c r="BT63" s="143">
        <f t="shared" ca="1" si="42"/>
        <v>0</v>
      </c>
      <c r="BU63" s="143">
        <f t="shared" ca="1" si="42"/>
        <v>0</v>
      </c>
      <c r="BV63" s="143">
        <f t="shared" ca="1" si="42"/>
        <v>0</v>
      </c>
      <c r="BW63" s="143">
        <f t="shared" ca="1" si="42"/>
        <v>0</v>
      </c>
      <c r="BX63" s="143">
        <f t="shared" ca="1" si="42"/>
        <v>0</v>
      </c>
      <c r="BY63" s="143">
        <f t="shared" ca="1" si="42"/>
        <v>0</v>
      </c>
      <c r="BZ63" s="143">
        <f t="shared" ca="1" si="42"/>
        <v>0</v>
      </c>
      <c r="CA63" s="143">
        <f t="shared" ca="1" si="42"/>
        <v>0</v>
      </c>
      <c r="CB63" s="143">
        <f t="shared" ca="1" si="42"/>
        <v>0</v>
      </c>
      <c r="CC63" s="143">
        <f t="shared" ca="1" si="42"/>
        <v>0</v>
      </c>
      <c r="CD63" s="143">
        <f t="shared" ca="1" si="42"/>
        <v>0</v>
      </c>
      <c r="CE63" s="143">
        <f t="shared" ca="1" si="42"/>
        <v>0</v>
      </c>
      <c r="CF63" s="143">
        <f t="shared" ca="1" si="42"/>
        <v>0</v>
      </c>
    </row>
    <row r="64" spans="1:84" ht="15" customHeight="1">
      <c r="A64" s="48"/>
      <c r="B64" s="125" t="s">
        <v>698</v>
      </c>
      <c r="C64" s="126" t="s">
        <v>178</v>
      </c>
      <c r="D64" s="131">
        <f ca="1">SUM(E64:CF64)</f>
        <v>9</v>
      </c>
      <c r="E64" s="150">
        <f ca="1">IF(E63&lt;0,1,0)</f>
        <v>0</v>
      </c>
      <c r="F64" s="150">
        <f t="shared" ref="F64:BQ64" ca="1" si="43">IF(F63&lt;0,1,IF(E64&lt;1,0,ABS(E63)/(ABS(E63)+F63)))*F97</f>
        <v>0</v>
      </c>
      <c r="G64" s="150">
        <f t="shared" ca="1" si="43"/>
        <v>0</v>
      </c>
      <c r="H64" s="150">
        <f t="shared" ca="1" si="43"/>
        <v>1</v>
      </c>
      <c r="I64" s="150">
        <f t="shared" ca="1" si="43"/>
        <v>1</v>
      </c>
      <c r="J64" s="150">
        <f t="shared" ca="1" si="43"/>
        <v>1</v>
      </c>
      <c r="K64" s="150">
        <f t="shared" ca="1" si="43"/>
        <v>1</v>
      </c>
      <c r="L64" s="150">
        <f t="shared" ca="1" si="43"/>
        <v>1</v>
      </c>
      <c r="M64" s="150">
        <f t="shared" ca="1" si="43"/>
        <v>1</v>
      </c>
      <c r="N64" s="150">
        <f t="shared" ca="1" si="43"/>
        <v>1</v>
      </c>
      <c r="O64" s="150">
        <f t="shared" ca="1" si="43"/>
        <v>1</v>
      </c>
      <c r="P64" s="150">
        <f t="shared" ca="1" si="43"/>
        <v>1</v>
      </c>
      <c r="Q64" s="150">
        <f t="shared" ca="1" si="43"/>
        <v>0</v>
      </c>
      <c r="R64" s="150">
        <f t="shared" ca="1" si="43"/>
        <v>0</v>
      </c>
      <c r="S64" s="150">
        <f t="shared" ca="1" si="43"/>
        <v>0</v>
      </c>
      <c r="T64" s="150">
        <f t="shared" ca="1" si="43"/>
        <v>0</v>
      </c>
      <c r="U64" s="150">
        <f t="shared" ca="1" si="43"/>
        <v>0</v>
      </c>
      <c r="V64" s="150">
        <f t="shared" ca="1" si="43"/>
        <v>0</v>
      </c>
      <c r="W64" s="150">
        <f t="shared" ca="1" si="43"/>
        <v>0</v>
      </c>
      <c r="X64" s="150">
        <f t="shared" ca="1" si="43"/>
        <v>0</v>
      </c>
      <c r="Y64" s="150">
        <f t="shared" ca="1" si="43"/>
        <v>0</v>
      </c>
      <c r="Z64" s="150">
        <f t="shared" ca="1" si="43"/>
        <v>0</v>
      </c>
      <c r="AA64" s="150">
        <f t="shared" ca="1" si="43"/>
        <v>0</v>
      </c>
      <c r="AB64" s="150">
        <f t="shared" ca="1" si="43"/>
        <v>0</v>
      </c>
      <c r="AC64" s="150">
        <f t="shared" ca="1" si="43"/>
        <v>0</v>
      </c>
      <c r="AD64" s="150">
        <f t="shared" ca="1" si="43"/>
        <v>0</v>
      </c>
      <c r="AE64" s="150">
        <f t="shared" ca="1" si="43"/>
        <v>0</v>
      </c>
      <c r="AF64" s="150">
        <f t="shared" ca="1" si="43"/>
        <v>0</v>
      </c>
      <c r="AG64" s="150">
        <f t="shared" ca="1" si="43"/>
        <v>0</v>
      </c>
      <c r="AH64" s="150">
        <f t="shared" ca="1" si="43"/>
        <v>0</v>
      </c>
      <c r="AI64" s="150">
        <f t="shared" ca="1" si="43"/>
        <v>0</v>
      </c>
      <c r="AJ64" s="150">
        <f t="shared" ca="1" si="43"/>
        <v>0</v>
      </c>
      <c r="AK64" s="150">
        <f t="shared" ca="1" si="43"/>
        <v>0</v>
      </c>
      <c r="AL64" s="150">
        <f t="shared" ca="1" si="43"/>
        <v>0</v>
      </c>
      <c r="AM64" s="150">
        <f t="shared" ca="1" si="43"/>
        <v>0</v>
      </c>
      <c r="AN64" s="150">
        <f t="shared" ca="1" si="43"/>
        <v>0</v>
      </c>
      <c r="AO64" s="150">
        <f t="shared" ca="1" si="43"/>
        <v>0</v>
      </c>
      <c r="AP64" s="150">
        <f t="shared" ca="1" si="43"/>
        <v>0</v>
      </c>
      <c r="AQ64" s="150">
        <f t="shared" ca="1" si="43"/>
        <v>0</v>
      </c>
      <c r="AR64" s="150">
        <f t="shared" ca="1" si="43"/>
        <v>0</v>
      </c>
      <c r="AS64" s="150">
        <f t="shared" ca="1" si="43"/>
        <v>0</v>
      </c>
      <c r="AT64" s="150">
        <f t="shared" ca="1" si="43"/>
        <v>0</v>
      </c>
      <c r="AU64" s="150">
        <f t="shared" ca="1" si="43"/>
        <v>0</v>
      </c>
      <c r="AV64" s="150">
        <f t="shared" ca="1" si="43"/>
        <v>0</v>
      </c>
      <c r="AW64" s="150">
        <f t="shared" ca="1" si="43"/>
        <v>0</v>
      </c>
      <c r="AX64" s="150">
        <f t="shared" ca="1" si="43"/>
        <v>0</v>
      </c>
      <c r="AY64" s="150">
        <f t="shared" ca="1" si="43"/>
        <v>0</v>
      </c>
      <c r="AZ64" s="150">
        <f t="shared" ca="1" si="43"/>
        <v>0</v>
      </c>
      <c r="BA64" s="150">
        <f t="shared" ca="1" si="43"/>
        <v>0</v>
      </c>
      <c r="BB64" s="150">
        <f t="shared" ca="1" si="43"/>
        <v>0</v>
      </c>
      <c r="BC64" s="150">
        <f t="shared" ca="1" si="43"/>
        <v>0</v>
      </c>
      <c r="BD64" s="150">
        <f t="shared" ca="1" si="43"/>
        <v>0</v>
      </c>
      <c r="BE64" s="150">
        <f t="shared" ca="1" si="43"/>
        <v>0</v>
      </c>
      <c r="BF64" s="150">
        <f t="shared" ca="1" si="43"/>
        <v>0</v>
      </c>
      <c r="BG64" s="150">
        <f t="shared" ca="1" si="43"/>
        <v>0</v>
      </c>
      <c r="BH64" s="150">
        <f t="shared" ca="1" si="43"/>
        <v>0</v>
      </c>
      <c r="BI64" s="150">
        <f t="shared" ca="1" si="43"/>
        <v>0</v>
      </c>
      <c r="BJ64" s="150">
        <f t="shared" ca="1" si="43"/>
        <v>0</v>
      </c>
      <c r="BK64" s="150">
        <f t="shared" ca="1" si="43"/>
        <v>0</v>
      </c>
      <c r="BL64" s="150">
        <f t="shared" ca="1" si="43"/>
        <v>0</v>
      </c>
      <c r="BM64" s="150">
        <f t="shared" ca="1" si="43"/>
        <v>0</v>
      </c>
      <c r="BN64" s="150">
        <f t="shared" ca="1" si="43"/>
        <v>0</v>
      </c>
      <c r="BO64" s="150">
        <f t="shared" ca="1" si="43"/>
        <v>0</v>
      </c>
      <c r="BP64" s="150">
        <f t="shared" ca="1" si="43"/>
        <v>0</v>
      </c>
      <c r="BQ64" s="150">
        <f t="shared" ca="1" si="43"/>
        <v>0</v>
      </c>
      <c r="BR64" s="150">
        <f t="shared" ref="BR64:CF64" ca="1" si="44">IF(BR63&lt;0,1,IF(BQ64&lt;1,0,ABS(BQ63)/(ABS(BQ63)+BR63)))*BR97</f>
        <v>0</v>
      </c>
      <c r="BS64" s="150">
        <f t="shared" ca="1" si="44"/>
        <v>0</v>
      </c>
      <c r="BT64" s="150">
        <f t="shared" ca="1" si="44"/>
        <v>0</v>
      </c>
      <c r="BU64" s="150">
        <f t="shared" ca="1" si="44"/>
        <v>0</v>
      </c>
      <c r="BV64" s="150">
        <f t="shared" ca="1" si="44"/>
        <v>0</v>
      </c>
      <c r="BW64" s="150">
        <f t="shared" ca="1" si="44"/>
        <v>0</v>
      </c>
      <c r="BX64" s="150">
        <f t="shared" ca="1" si="44"/>
        <v>0</v>
      </c>
      <c r="BY64" s="150">
        <f t="shared" ca="1" si="44"/>
        <v>0</v>
      </c>
      <c r="BZ64" s="150">
        <f t="shared" ca="1" si="44"/>
        <v>0</v>
      </c>
      <c r="CA64" s="150">
        <f t="shared" ca="1" si="44"/>
        <v>0</v>
      </c>
      <c r="CB64" s="150">
        <f t="shared" ca="1" si="44"/>
        <v>0</v>
      </c>
      <c r="CC64" s="150">
        <f t="shared" ca="1" si="44"/>
        <v>0</v>
      </c>
      <c r="CD64" s="150">
        <f t="shared" ca="1" si="44"/>
        <v>0</v>
      </c>
      <c r="CE64" s="150">
        <f t="shared" ca="1" si="44"/>
        <v>0</v>
      </c>
      <c r="CF64" s="150">
        <f t="shared" ca="1" si="44"/>
        <v>0</v>
      </c>
    </row>
    <row r="65" spans="1:84" ht="15" customHeight="1">
      <c r="A65" s="48"/>
      <c r="B65" s="125" t="s">
        <v>699</v>
      </c>
      <c r="C65" s="126" t="s">
        <v>430</v>
      </c>
      <c r="D65" s="131">
        <f ca="1">SUM(E65:CF65)</f>
        <v>259192</v>
      </c>
      <c r="E65" s="150">
        <f ca="1">E34*E97</f>
        <v>0</v>
      </c>
      <c r="F65" s="150">
        <f t="shared" ref="F65:BQ65" ca="1" si="45">F34*F97</f>
        <v>0</v>
      </c>
      <c r="G65" s="150">
        <f t="shared" ca="1" si="45"/>
        <v>0</v>
      </c>
      <c r="H65" s="150">
        <f t="shared" ca="1" si="45"/>
        <v>62500</v>
      </c>
      <c r="I65" s="150">
        <f t="shared" ca="1" si="45"/>
        <v>22500</v>
      </c>
      <c r="J65" s="150">
        <f t="shared" ca="1" si="45"/>
        <v>29032</v>
      </c>
      <c r="K65" s="150">
        <f t="shared" ca="1" si="45"/>
        <v>29032</v>
      </c>
      <c r="L65" s="150">
        <f t="shared" ca="1" si="45"/>
        <v>29032</v>
      </c>
      <c r="M65" s="150">
        <f t="shared" ca="1" si="45"/>
        <v>29032</v>
      </c>
      <c r="N65" s="150">
        <f t="shared" ca="1" si="45"/>
        <v>29032</v>
      </c>
      <c r="O65" s="150">
        <f t="shared" ca="1" si="45"/>
        <v>29032</v>
      </c>
      <c r="P65" s="150">
        <f t="shared" ca="1" si="45"/>
        <v>0</v>
      </c>
      <c r="Q65" s="150">
        <f t="shared" ca="1" si="45"/>
        <v>0</v>
      </c>
      <c r="R65" s="150">
        <f t="shared" ca="1" si="45"/>
        <v>0</v>
      </c>
      <c r="S65" s="150">
        <f t="shared" ca="1" si="45"/>
        <v>0</v>
      </c>
      <c r="T65" s="150">
        <f t="shared" ca="1" si="45"/>
        <v>0</v>
      </c>
      <c r="U65" s="150">
        <f t="shared" ca="1" si="45"/>
        <v>0</v>
      </c>
      <c r="V65" s="150">
        <f t="shared" ca="1" si="45"/>
        <v>0</v>
      </c>
      <c r="W65" s="150">
        <f t="shared" ca="1" si="45"/>
        <v>0</v>
      </c>
      <c r="X65" s="150">
        <f t="shared" ca="1" si="45"/>
        <v>0</v>
      </c>
      <c r="Y65" s="150">
        <f t="shared" ca="1" si="45"/>
        <v>0</v>
      </c>
      <c r="Z65" s="150">
        <f t="shared" ca="1" si="45"/>
        <v>0</v>
      </c>
      <c r="AA65" s="150">
        <f t="shared" ca="1" si="45"/>
        <v>0</v>
      </c>
      <c r="AB65" s="150">
        <f t="shared" ca="1" si="45"/>
        <v>0</v>
      </c>
      <c r="AC65" s="150">
        <f t="shared" ca="1" si="45"/>
        <v>0</v>
      </c>
      <c r="AD65" s="150">
        <f t="shared" ca="1" si="45"/>
        <v>0</v>
      </c>
      <c r="AE65" s="150">
        <f t="shared" ca="1" si="45"/>
        <v>0</v>
      </c>
      <c r="AF65" s="150">
        <f t="shared" ca="1" si="45"/>
        <v>0</v>
      </c>
      <c r="AG65" s="150">
        <f t="shared" ca="1" si="45"/>
        <v>0</v>
      </c>
      <c r="AH65" s="150">
        <f t="shared" ca="1" si="45"/>
        <v>0</v>
      </c>
      <c r="AI65" s="150">
        <f t="shared" ca="1" si="45"/>
        <v>0</v>
      </c>
      <c r="AJ65" s="150">
        <f t="shared" ca="1" si="45"/>
        <v>0</v>
      </c>
      <c r="AK65" s="150">
        <f t="shared" ca="1" si="45"/>
        <v>0</v>
      </c>
      <c r="AL65" s="150">
        <f t="shared" ca="1" si="45"/>
        <v>0</v>
      </c>
      <c r="AM65" s="150">
        <f t="shared" ca="1" si="45"/>
        <v>0</v>
      </c>
      <c r="AN65" s="150">
        <f t="shared" ca="1" si="45"/>
        <v>0</v>
      </c>
      <c r="AO65" s="150">
        <f t="shared" ca="1" si="45"/>
        <v>0</v>
      </c>
      <c r="AP65" s="150">
        <f t="shared" ca="1" si="45"/>
        <v>0</v>
      </c>
      <c r="AQ65" s="150">
        <f t="shared" ca="1" si="45"/>
        <v>0</v>
      </c>
      <c r="AR65" s="150">
        <f t="shared" ca="1" si="45"/>
        <v>0</v>
      </c>
      <c r="AS65" s="150">
        <f t="shared" ca="1" si="45"/>
        <v>0</v>
      </c>
      <c r="AT65" s="150">
        <f t="shared" ca="1" si="45"/>
        <v>0</v>
      </c>
      <c r="AU65" s="150">
        <f t="shared" ca="1" si="45"/>
        <v>0</v>
      </c>
      <c r="AV65" s="150">
        <f t="shared" ca="1" si="45"/>
        <v>0</v>
      </c>
      <c r="AW65" s="150">
        <f t="shared" ca="1" si="45"/>
        <v>0</v>
      </c>
      <c r="AX65" s="150">
        <f t="shared" ca="1" si="45"/>
        <v>0</v>
      </c>
      <c r="AY65" s="150">
        <f t="shared" ca="1" si="45"/>
        <v>0</v>
      </c>
      <c r="AZ65" s="150">
        <f t="shared" ca="1" si="45"/>
        <v>0</v>
      </c>
      <c r="BA65" s="150">
        <f t="shared" ca="1" si="45"/>
        <v>0</v>
      </c>
      <c r="BB65" s="150">
        <f t="shared" ca="1" si="45"/>
        <v>0</v>
      </c>
      <c r="BC65" s="150">
        <f t="shared" ca="1" si="45"/>
        <v>0</v>
      </c>
      <c r="BD65" s="150">
        <f t="shared" ca="1" si="45"/>
        <v>0</v>
      </c>
      <c r="BE65" s="150">
        <f t="shared" ca="1" si="45"/>
        <v>0</v>
      </c>
      <c r="BF65" s="150">
        <f t="shared" ca="1" si="45"/>
        <v>0</v>
      </c>
      <c r="BG65" s="150">
        <f t="shared" ca="1" si="45"/>
        <v>0</v>
      </c>
      <c r="BH65" s="150">
        <f t="shared" ca="1" si="45"/>
        <v>0</v>
      </c>
      <c r="BI65" s="150">
        <f t="shared" ca="1" si="45"/>
        <v>0</v>
      </c>
      <c r="BJ65" s="150">
        <f t="shared" ca="1" si="45"/>
        <v>0</v>
      </c>
      <c r="BK65" s="150">
        <f t="shared" ca="1" si="45"/>
        <v>0</v>
      </c>
      <c r="BL65" s="150">
        <f t="shared" ca="1" si="45"/>
        <v>0</v>
      </c>
      <c r="BM65" s="150">
        <f t="shared" ca="1" si="45"/>
        <v>0</v>
      </c>
      <c r="BN65" s="150">
        <f t="shared" ca="1" si="45"/>
        <v>0</v>
      </c>
      <c r="BO65" s="150">
        <f t="shared" ca="1" si="45"/>
        <v>0</v>
      </c>
      <c r="BP65" s="150">
        <f t="shared" ca="1" si="45"/>
        <v>0</v>
      </c>
      <c r="BQ65" s="150">
        <f t="shared" ca="1" si="45"/>
        <v>0</v>
      </c>
      <c r="BR65" s="150">
        <f t="shared" ref="BR65:CF65" ca="1" si="46">BR34*BR97</f>
        <v>0</v>
      </c>
      <c r="BS65" s="150">
        <f t="shared" ca="1" si="46"/>
        <v>0</v>
      </c>
      <c r="BT65" s="150">
        <f t="shared" ca="1" si="46"/>
        <v>0</v>
      </c>
      <c r="BU65" s="150">
        <f t="shared" ca="1" si="46"/>
        <v>0</v>
      </c>
      <c r="BV65" s="150">
        <f t="shared" ca="1" si="46"/>
        <v>0</v>
      </c>
      <c r="BW65" s="150">
        <f t="shared" ca="1" si="46"/>
        <v>0</v>
      </c>
      <c r="BX65" s="150">
        <f t="shared" ca="1" si="46"/>
        <v>0</v>
      </c>
      <c r="BY65" s="150">
        <f t="shared" ca="1" si="46"/>
        <v>0</v>
      </c>
      <c r="BZ65" s="150">
        <f t="shared" ca="1" si="46"/>
        <v>0</v>
      </c>
      <c r="CA65" s="150">
        <f t="shared" ca="1" si="46"/>
        <v>0</v>
      </c>
      <c r="CB65" s="150">
        <f t="shared" ca="1" si="46"/>
        <v>0</v>
      </c>
      <c r="CC65" s="150">
        <f t="shared" ca="1" si="46"/>
        <v>0</v>
      </c>
      <c r="CD65" s="150">
        <f t="shared" ca="1" si="46"/>
        <v>0</v>
      </c>
      <c r="CE65" s="150">
        <f t="shared" ca="1" si="46"/>
        <v>0</v>
      </c>
      <c r="CF65" s="150">
        <f t="shared" ca="1" si="46"/>
        <v>0</v>
      </c>
    </row>
    <row r="66" spans="1:84" ht="15" customHeight="1">
      <c r="A66" s="48"/>
      <c r="B66" s="151" t="str">
        <f ca="1">"OCF/ICF ("&amp;YEAR(TODAY())&amp;" - "&amp;YEAR(TODAY())+2&amp;")"</f>
        <v>OCF/ICF (2022 - 2024)</v>
      </c>
      <c r="C66" s="152" t="s">
        <v>676</v>
      </c>
      <c r="D66" s="153">
        <f ca="1">(SUMIFS($E$55:$CF$55,$E$51:$CF$51,"&gt;="&amp;YEAR(TODAY()),$E$51:$CF$51,"&lt;="&amp;YEAR(TODAY())+2)+IF($A$19="прямой",SUMIFS($E$19:$CF$19,$E$51:$CF$51,"&gt;="&amp;YEAR(TODAY()),$E$51:$CF$51,"&lt;="&amp;YEAR(TODAY())+2),0))/SUMIFS($E$57:$CF$57,$E$51:$CF$51,"&gt;="&amp;YEAR(TODAY()),$E$51:$CF$51,"&lt;="&amp;YEAR(TODAY())+2)</f>
        <v>0.45977715844954636</v>
      </c>
    </row>
    <row r="67" spans="1:84">
      <c r="G67" s="55"/>
    </row>
    <row r="82" spans="1:84">
      <c r="D82" s="53"/>
      <c r="E82" s="53"/>
      <c r="F82" s="53"/>
      <c r="G82" s="53"/>
      <c r="H82" s="53"/>
      <c r="I82" s="53"/>
      <c r="J82" s="53"/>
      <c r="K82" s="53"/>
      <c r="L82" s="53"/>
      <c r="M82" s="53"/>
      <c r="N82" s="53"/>
    </row>
    <row r="83" spans="1:84" ht="28.5" customHeight="1">
      <c r="B83" s="133" t="s">
        <v>700</v>
      </c>
      <c r="C83" s="133" t="s">
        <v>666</v>
      </c>
      <c r="D83" s="133" t="s">
        <v>78</v>
      </c>
      <c r="E83" s="133">
        <f>$E$17</f>
        <v>2020</v>
      </c>
      <c r="F83" s="133">
        <f t="shared" ref="F83:BQ83" si="47">E83+1</f>
        <v>2021</v>
      </c>
      <c r="G83" s="133">
        <f t="shared" si="47"/>
        <v>2022</v>
      </c>
      <c r="H83" s="133">
        <f t="shared" si="47"/>
        <v>2023</v>
      </c>
      <c r="I83" s="133">
        <f t="shared" si="47"/>
        <v>2024</v>
      </c>
      <c r="J83" s="133">
        <f t="shared" si="47"/>
        <v>2025</v>
      </c>
      <c r="K83" s="133">
        <f t="shared" si="47"/>
        <v>2026</v>
      </c>
      <c r="L83" s="133">
        <f t="shared" si="47"/>
        <v>2027</v>
      </c>
      <c r="M83" s="133">
        <f t="shared" si="47"/>
        <v>2028</v>
      </c>
      <c r="N83" s="133">
        <f t="shared" si="47"/>
        <v>2029</v>
      </c>
      <c r="O83" s="133">
        <f t="shared" si="47"/>
        <v>2030</v>
      </c>
      <c r="P83" s="133">
        <f t="shared" si="47"/>
        <v>2031</v>
      </c>
      <c r="Q83" s="133">
        <f t="shared" si="47"/>
        <v>2032</v>
      </c>
      <c r="R83" s="133">
        <f t="shared" si="47"/>
        <v>2033</v>
      </c>
      <c r="S83" s="133">
        <f t="shared" si="47"/>
        <v>2034</v>
      </c>
      <c r="T83" s="133">
        <f t="shared" si="47"/>
        <v>2035</v>
      </c>
      <c r="U83" s="133">
        <f t="shared" si="47"/>
        <v>2036</v>
      </c>
      <c r="V83" s="133">
        <f t="shared" si="47"/>
        <v>2037</v>
      </c>
      <c r="W83" s="133">
        <f t="shared" si="47"/>
        <v>2038</v>
      </c>
      <c r="X83" s="133">
        <f t="shared" si="47"/>
        <v>2039</v>
      </c>
      <c r="Y83" s="133">
        <f t="shared" si="47"/>
        <v>2040</v>
      </c>
      <c r="Z83" s="133">
        <f t="shared" si="47"/>
        <v>2041</v>
      </c>
      <c r="AA83" s="133">
        <f t="shared" si="47"/>
        <v>2042</v>
      </c>
      <c r="AB83" s="133">
        <f t="shared" si="47"/>
        <v>2043</v>
      </c>
      <c r="AC83" s="133">
        <f t="shared" si="47"/>
        <v>2044</v>
      </c>
      <c r="AD83" s="133">
        <f t="shared" si="47"/>
        <v>2045</v>
      </c>
      <c r="AE83" s="133">
        <f t="shared" si="47"/>
        <v>2046</v>
      </c>
      <c r="AF83" s="133">
        <f t="shared" si="47"/>
        <v>2047</v>
      </c>
      <c r="AG83" s="133">
        <f t="shared" si="47"/>
        <v>2048</v>
      </c>
      <c r="AH83" s="133">
        <f t="shared" si="47"/>
        <v>2049</v>
      </c>
      <c r="AI83" s="133">
        <f t="shared" si="47"/>
        <v>2050</v>
      </c>
      <c r="AJ83" s="133">
        <f t="shared" si="47"/>
        <v>2051</v>
      </c>
      <c r="AK83" s="133">
        <f t="shared" si="47"/>
        <v>2052</v>
      </c>
      <c r="AL83" s="133">
        <f t="shared" si="47"/>
        <v>2053</v>
      </c>
      <c r="AM83" s="133">
        <f t="shared" si="47"/>
        <v>2054</v>
      </c>
      <c r="AN83" s="133">
        <f t="shared" si="47"/>
        <v>2055</v>
      </c>
      <c r="AO83" s="133">
        <f t="shared" si="47"/>
        <v>2056</v>
      </c>
      <c r="AP83" s="133">
        <f t="shared" si="47"/>
        <v>2057</v>
      </c>
      <c r="AQ83" s="133">
        <f t="shared" si="47"/>
        <v>2058</v>
      </c>
      <c r="AR83" s="133">
        <f t="shared" si="47"/>
        <v>2059</v>
      </c>
      <c r="AS83" s="133">
        <f t="shared" si="47"/>
        <v>2060</v>
      </c>
      <c r="AT83" s="133">
        <f t="shared" si="47"/>
        <v>2061</v>
      </c>
      <c r="AU83" s="133">
        <f t="shared" si="47"/>
        <v>2062</v>
      </c>
      <c r="AV83" s="133">
        <f t="shared" si="47"/>
        <v>2063</v>
      </c>
      <c r="AW83" s="133">
        <f t="shared" si="47"/>
        <v>2064</v>
      </c>
      <c r="AX83" s="133">
        <f t="shared" si="47"/>
        <v>2065</v>
      </c>
      <c r="AY83" s="133">
        <f t="shared" si="47"/>
        <v>2066</v>
      </c>
      <c r="AZ83" s="133">
        <f t="shared" si="47"/>
        <v>2067</v>
      </c>
      <c r="BA83" s="133">
        <f t="shared" si="47"/>
        <v>2068</v>
      </c>
      <c r="BB83" s="133">
        <f t="shared" si="47"/>
        <v>2069</v>
      </c>
      <c r="BC83" s="133">
        <f t="shared" si="47"/>
        <v>2070</v>
      </c>
      <c r="BD83" s="133">
        <f t="shared" si="47"/>
        <v>2071</v>
      </c>
      <c r="BE83" s="133">
        <f t="shared" si="47"/>
        <v>2072</v>
      </c>
      <c r="BF83" s="133">
        <f t="shared" si="47"/>
        <v>2073</v>
      </c>
      <c r="BG83" s="133">
        <f t="shared" si="47"/>
        <v>2074</v>
      </c>
      <c r="BH83" s="133">
        <f t="shared" si="47"/>
        <v>2075</v>
      </c>
      <c r="BI83" s="133">
        <f t="shared" si="47"/>
        <v>2076</v>
      </c>
      <c r="BJ83" s="133">
        <f t="shared" si="47"/>
        <v>2077</v>
      </c>
      <c r="BK83" s="133">
        <f t="shared" si="47"/>
        <v>2078</v>
      </c>
      <c r="BL83" s="133">
        <f t="shared" si="47"/>
        <v>2079</v>
      </c>
      <c r="BM83" s="133">
        <f t="shared" si="47"/>
        <v>2080</v>
      </c>
      <c r="BN83" s="133">
        <f t="shared" si="47"/>
        <v>2081</v>
      </c>
      <c r="BO83" s="133">
        <f t="shared" si="47"/>
        <v>2082</v>
      </c>
      <c r="BP83" s="133">
        <f t="shared" si="47"/>
        <v>2083</v>
      </c>
      <c r="BQ83" s="133">
        <f t="shared" si="47"/>
        <v>2084</v>
      </c>
      <c r="BR83" s="133">
        <f t="shared" ref="BR83:CF83" si="48">BQ83+1</f>
        <v>2085</v>
      </c>
      <c r="BS83" s="133">
        <f t="shared" si="48"/>
        <v>2086</v>
      </c>
      <c r="BT83" s="133">
        <f t="shared" si="48"/>
        <v>2087</v>
      </c>
      <c r="BU83" s="133">
        <f t="shared" si="48"/>
        <v>2088</v>
      </c>
      <c r="BV83" s="133">
        <f t="shared" si="48"/>
        <v>2089</v>
      </c>
      <c r="BW83" s="133">
        <f t="shared" si="48"/>
        <v>2090</v>
      </c>
      <c r="BX83" s="133">
        <f t="shared" si="48"/>
        <v>2091</v>
      </c>
      <c r="BY83" s="133">
        <f t="shared" si="48"/>
        <v>2092</v>
      </c>
      <c r="BZ83" s="133">
        <f t="shared" si="48"/>
        <v>2093</v>
      </c>
      <c r="CA83" s="133">
        <f t="shared" si="48"/>
        <v>2094</v>
      </c>
      <c r="CB83" s="133">
        <f t="shared" si="48"/>
        <v>2095</v>
      </c>
      <c r="CC83" s="133">
        <f t="shared" si="48"/>
        <v>2096</v>
      </c>
      <c r="CD83" s="133">
        <f t="shared" si="48"/>
        <v>2097</v>
      </c>
      <c r="CE83" s="133">
        <f t="shared" si="48"/>
        <v>2098</v>
      </c>
      <c r="CF83" s="133">
        <f t="shared" si="48"/>
        <v>2099</v>
      </c>
    </row>
    <row r="84" spans="1:84" ht="15" customHeight="1">
      <c r="A84" s="48"/>
      <c r="B84" s="125" t="s">
        <v>693</v>
      </c>
      <c r="C84" s="126" t="s">
        <v>430</v>
      </c>
      <c r="D84" s="136">
        <f ca="1">SUM(E84:CF84)</f>
        <v>1058973.8095692426</v>
      </c>
      <c r="E84" s="143">
        <f t="shared" ref="E84:BP84" ca="1" si="49">(E26-E49-E34)*E97</f>
        <v>0</v>
      </c>
      <c r="F84" s="143">
        <f t="shared" ca="1" si="49"/>
        <v>0</v>
      </c>
      <c r="G84" s="143">
        <f t="shared" ca="1" si="49"/>
        <v>0</v>
      </c>
      <c r="H84" s="143">
        <f t="shared" ca="1" si="49"/>
        <v>39543.175404634312</v>
      </c>
      <c r="I84" s="143">
        <f t="shared" ca="1" si="49"/>
        <v>80443.175404634312</v>
      </c>
      <c r="J84" s="143">
        <f t="shared" ca="1" si="49"/>
        <v>75072.455404634311</v>
      </c>
      <c r="K84" s="143">
        <f t="shared" ca="1" si="49"/>
        <v>76233.73540463431</v>
      </c>
      <c r="L84" s="143">
        <f t="shared" ca="1" si="49"/>
        <v>194890.51698767632</v>
      </c>
      <c r="M84" s="143">
        <f t="shared" ca="1" si="49"/>
        <v>196051.79698767632</v>
      </c>
      <c r="N84" s="143">
        <f t="shared" ca="1" si="49"/>
        <v>197213.07698767632</v>
      </c>
      <c r="O84" s="143">
        <f t="shared" ca="1" si="49"/>
        <v>198374.35698767632</v>
      </c>
      <c r="P84" s="143">
        <f t="shared" ca="1" si="49"/>
        <v>1151.5200000000011</v>
      </c>
      <c r="Q84" s="143">
        <f t="shared" ca="1" si="49"/>
        <v>0</v>
      </c>
      <c r="R84" s="143">
        <f t="shared" ca="1" si="49"/>
        <v>0</v>
      </c>
      <c r="S84" s="143">
        <f t="shared" ca="1" si="49"/>
        <v>0</v>
      </c>
      <c r="T84" s="143">
        <f t="shared" ca="1" si="49"/>
        <v>0</v>
      </c>
      <c r="U84" s="143">
        <f t="shared" ca="1" si="49"/>
        <v>0</v>
      </c>
      <c r="V84" s="143">
        <f t="shared" ca="1" si="49"/>
        <v>0</v>
      </c>
      <c r="W84" s="143">
        <f t="shared" ca="1" si="49"/>
        <v>0</v>
      </c>
      <c r="X84" s="143">
        <f t="shared" ca="1" si="49"/>
        <v>0</v>
      </c>
      <c r="Y84" s="143">
        <f t="shared" ca="1" si="49"/>
        <v>0</v>
      </c>
      <c r="Z84" s="143">
        <f t="shared" ca="1" si="49"/>
        <v>0</v>
      </c>
      <c r="AA84" s="143">
        <f t="shared" ca="1" si="49"/>
        <v>0</v>
      </c>
      <c r="AB84" s="143">
        <f t="shared" ca="1" si="49"/>
        <v>0</v>
      </c>
      <c r="AC84" s="143">
        <f t="shared" ca="1" si="49"/>
        <v>0</v>
      </c>
      <c r="AD84" s="143">
        <f t="shared" ca="1" si="49"/>
        <v>0</v>
      </c>
      <c r="AE84" s="143">
        <f t="shared" ca="1" si="49"/>
        <v>0</v>
      </c>
      <c r="AF84" s="143">
        <f t="shared" ca="1" si="49"/>
        <v>0</v>
      </c>
      <c r="AG84" s="143">
        <f t="shared" ca="1" si="49"/>
        <v>0</v>
      </c>
      <c r="AH84" s="143">
        <f t="shared" ca="1" si="49"/>
        <v>0</v>
      </c>
      <c r="AI84" s="143">
        <f t="shared" ca="1" si="49"/>
        <v>0</v>
      </c>
      <c r="AJ84" s="143">
        <f t="shared" ca="1" si="49"/>
        <v>0</v>
      </c>
      <c r="AK84" s="143">
        <f t="shared" ca="1" si="49"/>
        <v>0</v>
      </c>
      <c r="AL84" s="143">
        <f t="shared" ca="1" si="49"/>
        <v>0</v>
      </c>
      <c r="AM84" s="143">
        <f t="shared" ca="1" si="49"/>
        <v>0</v>
      </c>
      <c r="AN84" s="143">
        <f t="shared" ca="1" si="49"/>
        <v>0</v>
      </c>
      <c r="AO84" s="143">
        <f t="shared" ca="1" si="49"/>
        <v>0</v>
      </c>
      <c r="AP84" s="143">
        <f t="shared" ca="1" si="49"/>
        <v>0</v>
      </c>
      <c r="AQ84" s="143">
        <f t="shared" ca="1" si="49"/>
        <v>0</v>
      </c>
      <c r="AR84" s="143">
        <f t="shared" ca="1" si="49"/>
        <v>0</v>
      </c>
      <c r="AS84" s="143">
        <f t="shared" ca="1" si="49"/>
        <v>0</v>
      </c>
      <c r="AT84" s="143">
        <f t="shared" ca="1" si="49"/>
        <v>0</v>
      </c>
      <c r="AU84" s="143">
        <f t="shared" ca="1" si="49"/>
        <v>0</v>
      </c>
      <c r="AV84" s="143">
        <f t="shared" ca="1" si="49"/>
        <v>0</v>
      </c>
      <c r="AW84" s="143">
        <f t="shared" ca="1" si="49"/>
        <v>0</v>
      </c>
      <c r="AX84" s="143">
        <f t="shared" ca="1" si="49"/>
        <v>0</v>
      </c>
      <c r="AY84" s="143">
        <f t="shared" ca="1" si="49"/>
        <v>0</v>
      </c>
      <c r="AZ84" s="143">
        <f t="shared" ca="1" si="49"/>
        <v>0</v>
      </c>
      <c r="BA84" s="143">
        <f t="shared" ca="1" si="49"/>
        <v>0</v>
      </c>
      <c r="BB84" s="143">
        <f t="shared" ca="1" si="49"/>
        <v>0</v>
      </c>
      <c r="BC84" s="143">
        <f t="shared" ca="1" si="49"/>
        <v>0</v>
      </c>
      <c r="BD84" s="143">
        <f t="shared" ca="1" si="49"/>
        <v>0</v>
      </c>
      <c r="BE84" s="143">
        <f t="shared" ca="1" si="49"/>
        <v>0</v>
      </c>
      <c r="BF84" s="143">
        <f t="shared" ca="1" si="49"/>
        <v>0</v>
      </c>
      <c r="BG84" s="143">
        <f t="shared" ca="1" si="49"/>
        <v>0</v>
      </c>
      <c r="BH84" s="143">
        <f t="shared" ca="1" si="49"/>
        <v>0</v>
      </c>
      <c r="BI84" s="143">
        <f t="shared" ca="1" si="49"/>
        <v>0</v>
      </c>
      <c r="BJ84" s="143">
        <f t="shared" ca="1" si="49"/>
        <v>0</v>
      </c>
      <c r="BK84" s="143">
        <f t="shared" ca="1" si="49"/>
        <v>0</v>
      </c>
      <c r="BL84" s="143">
        <f t="shared" ca="1" si="49"/>
        <v>0</v>
      </c>
      <c r="BM84" s="143">
        <f t="shared" ca="1" si="49"/>
        <v>0</v>
      </c>
      <c r="BN84" s="143">
        <f t="shared" ca="1" si="49"/>
        <v>0</v>
      </c>
      <c r="BO84" s="143">
        <f t="shared" ca="1" si="49"/>
        <v>0</v>
      </c>
      <c r="BP84" s="143">
        <f t="shared" ca="1" si="49"/>
        <v>0</v>
      </c>
      <c r="BQ84" s="143">
        <f t="shared" ref="BQ84:CF84" ca="1" si="50">(BQ26-BQ49-BQ34)*BQ97</f>
        <v>0</v>
      </c>
      <c r="BR84" s="143">
        <f t="shared" ca="1" si="50"/>
        <v>0</v>
      </c>
      <c r="BS84" s="143">
        <f t="shared" ca="1" si="50"/>
        <v>0</v>
      </c>
      <c r="BT84" s="143">
        <f t="shared" ca="1" si="50"/>
        <v>0</v>
      </c>
      <c r="BU84" s="143">
        <f t="shared" ca="1" si="50"/>
        <v>0</v>
      </c>
      <c r="BV84" s="143">
        <f t="shared" ca="1" si="50"/>
        <v>0</v>
      </c>
      <c r="BW84" s="143">
        <f t="shared" ca="1" si="50"/>
        <v>0</v>
      </c>
      <c r="BX84" s="143">
        <f t="shared" ca="1" si="50"/>
        <v>0</v>
      </c>
      <c r="BY84" s="143">
        <f t="shared" ca="1" si="50"/>
        <v>0</v>
      </c>
      <c r="BZ84" s="143">
        <f t="shared" ca="1" si="50"/>
        <v>0</v>
      </c>
      <c r="CA84" s="143">
        <f t="shared" ca="1" si="50"/>
        <v>0</v>
      </c>
      <c r="CB84" s="143">
        <f t="shared" ca="1" si="50"/>
        <v>0</v>
      </c>
      <c r="CC84" s="143">
        <f t="shared" ca="1" si="50"/>
        <v>0</v>
      </c>
      <c r="CD84" s="143">
        <f t="shared" ca="1" si="50"/>
        <v>0</v>
      </c>
      <c r="CE84" s="143">
        <f t="shared" ca="1" si="50"/>
        <v>0</v>
      </c>
      <c r="CF84" s="143">
        <f t="shared" ca="1" si="50"/>
        <v>0</v>
      </c>
    </row>
    <row r="85" spans="1:84" ht="15" customHeight="1">
      <c r="A85" s="48"/>
      <c r="B85" s="125" t="s">
        <v>439</v>
      </c>
      <c r="C85" s="126" t="s">
        <v>430</v>
      </c>
      <c r="D85" s="136">
        <f ca="1">SUM(E85:CF85)</f>
        <v>1318165.8095692426</v>
      </c>
      <c r="E85" s="143">
        <f ca="1">(E26-E19-E33-E49)*E97</f>
        <v>0</v>
      </c>
      <c r="F85" s="143">
        <f t="shared" ref="F85:BQ85" ca="1" si="51">(F26-F19-F33-F49)*F97</f>
        <v>0</v>
      </c>
      <c r="G85" s="143">
        <f t="shared" ca="1" si="51"/>
        <v>0</v>
      </c>
      <c r="H85" s="143">
        <f t="shared" ca="1" si="51"/>
        <v>102043.17540463431</v>
      </c>
      <c r="I85" s="143">
        <f t="shared" ca="1" si="51"/>
        <v>102943.17540463431</v>
      </c>
      <c r="J85" s="143">
        <f t="shared" ca="1" si="51"/>
        <v>104104.45540463431</v>
      </c>
      <c r="K85" s="143">
        <f t="shared" ca="1" si="51"/>
        <v>105265.73540463431</v>
      </c>
      <c r="L85" s="143">
        <f t="shared" ca="1" si="51"/>
        <v>223922.51698767632</v>
      </c>
      <c r="M85" s="143">
        <f t="shared" ca="1" si="51"/>
        <v>225083.79698767632</v>
      </c>
      <c r="N85" s="143">
        <f t="shared" ca="1" si="51"/>
        <v>226245.07698767632</v>
      </c>
      <c r="O85" s="143">
        <f t="shared" ca="1" si="51"/>
        <v>227406.35698767632</v>
      </c>
      <c r="P85" s="143">
        <f t="shared" ca="1" si="51"/>
        <v>1151.5200000000011</v>
      </c>
      <c r="Q85" s="143">
        <f t="shared" ca="1" si="51"/>
        <v>0</v>
      </c>
      <c r="R85" s="143">
        <f t="shared" ca="1" si="51"/>
        <v>0</v>
      </c>
      <c r="S85" s="143">
        <f t="shared" ca="1" si="51"/>
        <v>0</v>
      </c>
      <c r="T85" s="143">
        <f t="shared" ca="1" si="51"/>
        <v>0</v>
      </c>
      <c r="U85" s="143">
        <f t="shared" ca="1" si="51"/>
        <v>0</v>
      </c>
      <c r="V85" s="143">
        <f t="shared" ca="1" si="51"/>
        <v>0</v>
      </c>
      <c r="W85" s="143">
        <f t="shared" ca="1" si="51"/>
        <v>0</v>
      </c>
      <c r="X85" s="143">
        <f t="shared" ca="1" si="51"/>
        <v>0</v>
      </c>
      <c r="Y85" s="143">
        <f t="shared" ca="1" si="51"/>
        <v>0</v>
      </c>
      <c r="Z85" s="143">
        <f t="shared" ca="1" si="51"/>
        <v>0</v>
      </c>
      <c r="AA85" s="143">
        <f t="shared" ca="1" si="51"/>
        <v>0</v>
      </c>
      <c r="AB85" s="143">
        <f t="shared" ca="1" si="51"/>
        <v>0</v>
      </c>
      <c r="AC85" s="143">
        <f t="shared" ca="1" si="51"/>
        <v>0</v>
      </c>
      <c r="AD85" s="143">
        <f t="shared" ca="1" si="51"/>
        <v>0</v>
      </c>
      <c r="AE85" s="143">
        <f t="shared" ca="1" si="51"/>
        <v>0</v>
      </c>
      <c r="AF85" s="143">
        <f t="shared" ca="1" si="51"/>
        <v>0</v>
      </c>
      <c r="AG85" s="143">
        <f t="shared" ca="1" si="51"/>
        <v>0</v>
      </c>
      <c r="AH85" s="143">
        <f t="shared" ca="1" si="51"/>
        <v>0</v>
      </c>
      <c r="AI85" s="143">
        <f t="shared" ca="1" si="51"/>
        <v>0</v>
      </c>
      <c r="AJ85" s="143">
        <f t="shared" ca="1" si="51"/>
        <v>0</v>
      </c>
      <c r="AK85" s="143">
        <f t="shared" ca="1" si="51"/>
        <v>0</v>
      </c>
      <c r="AL85" s="143">
        <f t="shared" ca="1" si="51"/>
        <v>0</v>
      </c>
      <c r="AM85" s="143">
        <f t="shared" ca="1" si="51"/>
        <v>0</v>
      </c>
      <c r="AN85" s="143">
        <f t="shared" ca="1" si="51"/>
        <v>0</v>
      </c>
      <c r="AO85" s="143">
        <f t="shared" ca="1" si="51"/>
        <v>0</v>
      </c>
      <c r="AP85" s="143">
        <f t="shared" ca="1" si="51"/>
        <v>0</v>
      </c>
      <c r="AQ85" s="143">
        <f t="shared" ca="1" si="51"/>
        <v>0</v>
      </c>
      <c r="AR85" s="143">
        <f t="shared" ca="1" si="51"/>
        <v>0</v>
      </c>
      <c r="AS85" s="143">
        <f t="shared" ca="1" si="51"/>
        <v>0</v>
      </c>
      <c r="AT85" s="143">
        <f t="shared" ca="1" si="51"/>
        <v>0</v>
      </c>
      <c r="AU85" s="143">
        <f t="shared" ca="1" si="51"/>
        <v>0</v>
      </c>
      <c r="AV85" s="143">
        <f t="shared" ca="1" si="51"/>
        <v>0</v>
      </c>
      <c r="AW85" s="143">
        <f t="shared" ca="1" si="51"/>
        <v>0</v>
      </c>
      <c r="AX85" s="143">
        <f t="shared" ca="1" si="51"/>
        <v>0</v>
      </c>
      <c r="AY85" s="143">
        <f t="shared" ca="1" si="51"/>
        <v>0</v>
      </c>
      <c r="AZ85" s="143">
        <f t="shared" ca="1" si="51"/>
        <v>0</v>
      </c>
      <c r="BA85" s="143">
        <f t="shared" ca="1" si="51"/>
        <v>0</v>
      </c>
      <c r="BB85" s="143">
        <f t="shared" ca="1" si="51"/>
        <v>0</v>
      </c>
      <c r="BC85" s="143">
        <f t="shared" ca="1" si="51"/>
        <v>0</v>
      </c>
      <c r="BD85" s="143">
        <f t="shared" ca="1" si="51"/>
        <v>0</v>
      </c>
      <c r="BE85" s="143">
        <f t="shared" ca="1" si="51"/>
        <v>0</v>
      </c>
      <c r="BF85" s="143">
        <f t="shared" ca="1" si="51"/>
        <v>0</v>
      </c>
      <c r="BG85" s="143">
        <f t="shared" ca="1" si="51"/>
        <v>0</v>
      </c>
      <c r="BH85" s="143">
        <f t="shared" ca="1" si="51"/>
        <v>0</v>
      </c>
      <c r="BI85" s="143">
        <f t="shared" ca="1" si="51"/>
        <v>0</v>
      </c>
      <c r="BJ85" s="143">
        <f t="shared" ca="1" si="51"/>
        <v>0</v>
      </c>
      <c r="BK85" s="143">
        <f t="shared" ca="1" si="51"/>
        <v>0</v>
      </c>
      <c r="BL85" s="143">
        <f t="shared" ca="1" si="51"/>
        <v>0</v>
      </c>
      <c r="BM85" s="143">
        <f t="shared" ca="1" si="51"/>
        <v>0</v>
      </c>
      <c r="BN85" s="143">
        <f t="shared" ca="1" si="51"/>
        <v>0</v>
      </c>
      <c r="BO85" s="143">
        <f t="shared" ca="1" si="51"/>
        <v>0</v>
      </c>
      <c r="BP85" s="143">
        <f t="shared" ca="1" si="51"/>
        <v>0</v>
      </c>
      <c r="BQ85" s="143">
        <f t="shared" ca="1" si="51"/>
        <v>0</v>
      </c>
      <c r="BR85" s="143">
        <f t="shared" ref="BR85:CF85" ca="1" si="52">(BR26-BR19-BR33-BR49)*BR97</f>
        <v>0</v>
      </c>
      <c r="BS85" s="143">
        <f t="shared" ca="1" si="52"/>
        <v>0</v>
      </c>
      <c r="BT85" s="143">
        <f t="shared" ca="1" si="52"/>
        <v>0</v>
      </c>
      <c r="BU85" s="143">
        <f t="shared" ca="1" si="52"/>
        <v>0</v>
      </c>
      <c r="BV85" s="143">
        <f t="shared" ca="1" si="52"/>
        <v>0</v>
      </c>
      <c r="BW85" s="143">
        <f t="shared" ca="1" si="52"/>
        <v>0</v>
      </c>
      <c r="BX85" s="143">
        <f t="shared" ca="1" si="52"/>
        <v>0</v>
      </c>
      <c r="BY85" s="143">
        <f t="shared" ca="1" si="52"/>
        <v>0</v>
      </c>
      <c r="BZ85" s="143">
        <f t="shared" ca="1" si="52"/>
        <v>0</v>
      </c>
      <c r="CA85" s="143">
        <f t="shared" ca="1" si="52"/>
        <v>0</v>
      </c>
      <c r="CB85" s="143">
        <f t="shared" ca="1" si="52"/>
        <v>0</v>
      </c>
      <c r="CC85" s="143">
        <f t="shared" ca="1" si="52"/>
        <v>0</v>
      </c>
      <c r="CD85" s="143">
        <f t="shared" ca="1" si="52"/>
        <v>0</v>
      </c>
      <c r="CE85" s="143">
        <f t="shared" ca="1" si="52"/>
        <v>0</v>
      </c>
      <c r="CF85" s="143">
        <f t="shared" ca="1" si="52"/>
        <v>0</v>
      </c>
    </row>
    <row r="86" spans="1:84" ht="15" customHeight="1">
      <c r="A86" s="48"/>
      <c r="B86" s="125" t="s">
        <v>440</v>
      </c>
      <c r="C86" s="126" t="s">
        <v>430</v>
      </c>
      <c r="D86" s="136">
        <f ca="1">D85</f>
        <v>1318165.8095692426</v>
      </c>
      <c r="E86" s="143">
        <f ca="1">E85*E97</f>
        <v>0</v>
      </c>
      <c r="F86" s="143">
        <f t="shared" ref="F86:BQ86" ca="1" si="53">(E86+F85)*F97</f>
        <v>0</v>
      </c>
      <c r="G86" s="143">
        <f t="shared" ca="1" si="53"/>
        <v>0</v>
      </c>
      <c r="H86" s="143">
        <f t="shared" ca="1" si="53"/>
        <v>102043.17540463431</v>
      </c>
      <c r="I86" s="143">
        <f t="shared" ca="1" si="53"/>
        <v>204986.35080926862</v>
      </c>
      <c r="J86" s="143">
        <f t="shared" ca="1" si="53"/>
        <v>309090.80621390295</v>
      </c>
      <c r="K86" s="143">
        <f t="shared" ca="1" si="53"/>
        <v>414356.54161853727</v>
      </c>
      <c r="L86" s="143">
        <f t="shared" ca="1" si="53"/>
        <v>638279.05860621366</v>
      </c>
      <c r="M86" s="143">
        <f t="shared" ca="1" si="53"/>
        <v>863362.85559388995</v>
      </c>
      <c r="N86" s="143">
        <f t="shared" ca="1" si="53"/>
        <v>1089607.9325815663</v>
      </c>
      <c r="O86" s="143">
        <f t="shared" ca="1" si="53"/>
        <v>1317014.2895692426</v>
      </c>
      <c r="P86" s="143">
        <f t="shared" ca="1" si="53"/>
        <v>1318165.8095692426</v>
      </c>
      <c r="Q86" s="143">
        <f t="shared" ca="1" si="53"/>
        <v>0</v>
      </c>
      <c r="R86" s="143">
        <f t="shared" ca="1" si="53"/>
        <v>0</v>
      </c>
      <c r="S86" s="143">
        <f t="shared" ca="1" si="53"/>
        <v>0</v>
      </c>
      <c r="T86" s="143">
        <f t="shared" ca="1" si="53"/>
        <v>0</v>
      </c>
      <c r="U86" s="143">
        <f t="shared" ca="1" si="53"/>
        <v>0</v>
      </c>
      <c r="V86" s="143">
        <f t="shared" ca="1" si="53"/>
        <v>0</v>
      </c>
      <c r="W86" s="143">
        <f t="shared" ca="1" si="53"/>
        <v>0</v>
      </c>
      <c r="X86" s="143">
        <f t="shared" ca="1" si="53"/>
        <v>0</v>
      </c>
      <c r="Y86" s="143">
        <f t="shared" ca="1" si="53"/>
        <v>0</v>
      </c>
      <c r="Z86" s="143">
        <f t="shared" ca="1" si="53"/>
        <v>0</v>
      </c>
      <c r="AA86" s="143">
        <f t="shared" ca="1" si="53"/>
        <v>0</v>
      </c>
      <c r="AB86" s="143">
        <f t="shared" ca="1" si="53"/>
        <v>0</v>
      </c>
      <c r="AC86" s="143">
        <f t="shared" ca="1" si="53"/>
        <v>0</v>
      </c>
      <c r="AD86" s="143">
        <f t="shared" ca="1" si="53"/>
        <v>0</v>
      </c>
      <c r="AE86" s="143">
        <f t="shared" ca="1" si="53"/>
        <v>0</v>
      </c>
      <c r="AF86" s="143">
        <f t="shared" ca="1" si="53"/>
        <v>0</v>
      </c>
      <c r="AG86" s="143">
        <f t="shared" ca="1" si="53"/>
        <v>0</v>
      </c>
      <c r="AH86" s="143">
        <f t="shared" ca="1" si="53"/>
        <v>0</v>
      </c>
      <c r="AI86" s="143">
        <f t="shared" ca="1" si="53"/>
        <v>0</v>
      </c>
      <c r="AJ86" s="143">
        <f t="shared" ca="1" si="53"/>
        <v>0</v>
      </c>
      <c r="AK86" s="143">
        <f t="shared" ca="1" si="53"/>
        <v>0</v>
      </c>
      <c r="AL86" s="143">
        <f t="shared" ca="1" si="53"/>
        <v>0</v>
      </c>
      <c r="AM86" s="143">
        <f t="shared" ca="1" si="53"/>
        <v>0</v>
      </c>
      <c r="AN86" s="143">
        <f t="shared" ca="1" si="53"/>
        <v>0</v>
      </c>
      <c r="AO86" s="143">
        <f t="shared" ca="1" si="53"/>
        <v>0</v>
      </c>
      <c r="AP86" s="143">
        <f t="shared" ca="1" si="53"/>
        <v>0</v>
      </c>
      <c r="AQ86" s="143">
        <f t="shared" ca="1" si="53"/>
        <v>0</v>
      </c>
      <c r="AR86" s="143">
        <f t="shared" ca="1" si="53"/>
        <v>0</v>
      </c>
      <c r="AS86" s="143">
        <f t="shared" ca="1" si="53"/>
        <v>0</v>
      </c>
      <c r="AT86" s="143">
        <f t="shared" ca="1" si="53"/>
        <v>0</v>
      </c>
      <c r="AU86" s="143">
        <f t="shared" ca="1" si="53"/>
        <v>0</v>
      </c>
      <c r="AV86" s="143">
        <f t="shared" ca="1" si="53"/>
        <v>0</v>
      </c>
      <c r="AW86" s="143">
        <f t="shared" ca="1" si="53"/>
        <v>0</v>
      </c>
      <c r="AX86" s="143">
        <f t="shared" ca="1" si="53"/>
        <v>0</v>
      </c>
      <c r="AY86" s="143">
        <f t="shared" ca="1" si="53"/>
        <v>0</v>
      </c>
      <c r="AZ86" s="143">
        <f t="shared" ca="1" si="53"/>
        <v>0</v>
      </c>
      <c r="BA86" s="143">
        <f t="shared" ca="1" si="53"/>
        <v>0</v>
      </c>
      <c r="BB86" s="143">
        <f t="shared" ca="1" si="53"/>
        <v>0</v>
      </c>
      <c r="BC86" s="143">
        <f t="shared" ca="1" si="53"/>
        <v>0</v>
      </c>
      <c r="BD86" s="143">
        <f t="shared" ca="1" si="53"/>
        <v>0</v>
      </c>
      <c r="BE86" s="143">
        <f t="shared" ca="1" si="53"/>
        <v>0</v>
      </c>
      <c r="BF86" s="143">
        <f t="shared" ca="1" si="53"/>
        <v>0</v>
      </c>
      <c r="BG86" s="143">
        <f t="shared" ca="1" si="53"/>
        <v>0</v>
      </c>
      <c r="BH86" s="143">
        <f t="shared" ca="1" si="53"/>
        <v>0</v>
      </c>
      <c r="BI86" s="143">
        <f t="shared" ca="1" si="53"/>
        <v>0</v>
      </c>
      <c r="BJ86" s="143">
        <f t="shared" ca="1" si="53"/>
        <v>0</v>
      </c>
      <c r="BK86" s="143">
        <f t="shared" ca="1" si="53"/>
        <v>0</v>
      </c>
      <c r="BL86" s="143">
        <f t="shared" ca="1" si="53"/>
        <v>0</v>
      </c>
      <c r="BM86" s="143">
        <f t="shared" ca="1" si="53"/>
        <v>0</v>
      </c>
      <c r="BN86" s="143">
        <f t="shared" ca="1" si="53"/>
        <v>0</v>
      </c>
      <c r="BO86" s="143">
        <f t="shared" ca="1" si="53"/>
        <v>0</v>
      </c>
      <c r="BP86" s="143">
        <f t="shared" ca="1" si="53"/>
        <v>0</v>
      </c>
      <c r="BQ86" s="143">
        <f t="shared" ca="1" si="53"/>
        <v>0</v>
      </c>
      <c r="BR86" s="143">
        <f t="shared" ref="BR86:CF86" ca="1" si="54">(BQ86+BR85)*BR97</f>
        <v>0</v>
      </c>
      <c r="BS86" s="143">
        <f t="shared" ca="1" si="54"/>
        <v>0</v>
      </c>
      <c r="BT86" s="143">
        <f t="shared" ca="1" si="54"/>
        <v>0</v>
      </c>
      <c r="BU86" s="143">
        <f t="shared" ca="1" si="54"/>
        <v>0</v>
      </c>
      <c r="BV86" s="143">
        <f t="shared" ca="1" si="54"/>
        <v>0</v>
      </c>
      <c r="BW86" s="143">
        <f t="shared" ca="1" si="54"/>
        <v>0</v>
      </c>
      <c r="BX86" s="143">
        <f t="shared" ca="1" si="54"/>
        <v>0</v>
      </c>
      <c r="BY86" s="143">
        <f t="shared" ca="1" si="54"/>
        <v>0</v>
      </c>
      <c r="BZ86" s="143">
        <f t="shared" ca="1" si="54"/>
        <v>0</v>
      </c>
      <c r="CA86" s="143">
        <f t="shared" ca="1" si="54"/>
        <v>0</v>
      </c>
      <c r="CB86" s="143">
        <f t="shared" ca="1" si="54"/>
        <v>0</v>
      </c>
      <c r="CC86" s="143">
        <f t="shared" ca="1" si="54"/>
        <v>0</v>
      </c>
      <c r="CD86" s="143">
        <f t="shared" ca="1" si="54"/>
        <v>0</v>
      </c>
      <c r="CE86" s="143">
        <f t="shared" ca="1" si="54"/>
        <v>0</v>
      </c>
      <c r="CF86" s="143">
        <f t="shared" ca="1" si="54"/>
        <v>0</v>
      </c>
    </row>
    <row r="87" spans="1:84" ht="15" customHeight="1">
      <c r="A87" s="48"/>
      <c r="B87" s="125" t="s">
        <v>441</v>
      </c>
      <c r="C87" s="126" t="s">
        <v>430</v>
      </c>
      <c r="D87" s="136">
        <f ca="1">SUM(E87:CF87)</f>
        <v>130635.01316106977</v>
      </c>
      <c r="E87" s="143">
        <f t="shared" ref="E87:BP87" ca="1" si="55">(E31+E32-E85*E99*(E85&lt;0))*E52*E97</f>
        <v>0</v>
      </c>
      <c r="F87" s="143">
        <f t="shared" ca="1" si="55"/>
        <v>0</v>
      </c>
      <c r="G87" s="143">
        <f t="shared" ca="1" si="55"/>
        <v>0</v>
      </c>
      <c r="H87" s="143">
        <f t="shared" ca="1" si="55"/>
        <v>45042.023102382162</v>
      </c>
      <c r="I87" s="143">
        <f t="shared" ca="1" si="55"/>
        <v>14223.796769173312</v>
      </c>
      <c r="J87" s="143">
        <f t="shared" ca="1" si="55"/>
        <v>16099.230713553199</v>
      </c>
      <c r="K87" s="143">
        <f t="shared" ca="1" si="55"/>
        <v>14122.132204871228</v>
      </c>
      <c r="L87" s="143">
        <f t="shared" ca="1" si="55"/>
        <v>12387.835267430897</v>
      </c>
      <c r="M87" s="143">
        <f t="shared" ca="1" si="55"/>
        <v>10866.522164413069</v>
      </c>
      <c r="N87" s="143">
        <f t="shared" ca="1" si="55"/>
        <v>9532.0369863272517</v>
      </c>
      <c r="O87" s="143">
        <f t="shared" ca="1" si="55"/>
        <v>8361.4359529186422</v>
      </c>
      <c r="P87" s="143">
        <f t="shared" ca="1" si="55"/>
        <v>0</v>
      </c>
      <c r="Q87" s="143">
        <f t="shared" ca="1" si="55"/>
        <v>0</v>
      </c>
      <c r="R87" s="143">
        <f t="shared" ca="1" si="55"/>
        <v>0</v>
      </c>
      <c r="S87" s="143">
        <f t="shared" ca="1" si="55"/>
        <v>0</v>
      </c>
      <c r="T87" s="143">
        <f t="shared" ca="1" si="55"/>
        <v>0</v>
      </c>
      <c r="U87" s="143">
        <f t="shared" ca="1" si="55"/>
        <v>0</v>
      </c>
      <c r="V87" s="143">
        <f t="shared" ca="1" si="55"/>
        <v>0</v>
      </c>
      <c r="W87" s="143">
        <f t="shared" ca="1" si="55"/>
        <v>0</v>
      </c>
      <c r="X87" s="143">
        <f t="shared" ca="1" si="55"/>
        <v>0</v>
      </c>
      <c r="Y87" s="143">
        <f t="shared" ca="1" si="55"/>
        <v>0</v>
      </c>
      <c r="Z87" s="143">
        <f t="shared" ca="1" si="55"/>
        <v>0</v>
      </c>
      <c r="AA87" s="143">
        <f t="shared" ca="1" si="55"/>
        <v>0</v>
      </c>
      <c r="AB87" s="143">
        <f t="shared" ca="1" si="55"/>
        <v>0</v>
      </c>
      <c r="AC87" s="143">
        <f t="shared" ca="1" si="55"/>
        <v>0</v>
      </c>
      <c r="AD87" s="143">
        <f t="shared" ca="1" si="55"/>
        <v>0</v>
      </c>
      <c r="AE87" s="143">
        <f t="shared" ca="1" si="55"/>
        <v>0</v>
      </c>
      <c r="AF87" s="143">
        <f t="shared" ca="1" si="55"/>
        <v>0</v>
      </c>
      <c r="AG87" s="143">
        <f t="shared" ca="1" si="55"/>
        <v>0</v>
      </c>
      <c r="AH87" s="143">
        <f t="shared" ca="1" si="55"/>
        <v>0</v>
      </c>
      <c r="AI87" s="143">
        <f t="shared" ca="1" si="55"/>
        <v>0</v>
      </c>
      <c r="AJ87" s="143">
        <f t="shared" ca="1" si="55"/>
        <v>0</v>
      </c>
      <c r="AK87" s="143">
        <f t="shared" ca="1" si="55"/>
        <v>0</v>
      </c>
      <c r="AL87" s="143">
        <f t="shared" ca="1" si="55"/>
        <v>0</v>
      </c>
      <c r="AM87" s="143">
        <f t="shared" ca="1" si="55"/>
        <v>0</v>
      </c>
      <c r="AN87" s="143">
        <f t="shared" ca="1" si="55"/>
        <v>0</v>
      </c>
      <c r="AO87" s="143">
        <f t="shared" ca="1" si="55"/>
        <v>0</v>
      </c>
      <c r="AP87" s="143">
        <f t="shared" ca="1" si="55"/>
        <v>0</v>
      </c>
      <c r="AQ87" s="143">
        <f t="shared" ca="1" si="55"/>
        <v>0</v>
      </c>
      <c r="AR87" s="143">
        <f t="shared" ca="1" si="55"/>
        <v>0</v>
      </c>
      <c r="AS87" s="143">
        <f t="shared" ca="1" si="55"/>
        <v>0</v>
      </c>
      <c r="AT87" s="143">
        <f t="shared" ca="1" si="55"/>
        <v>0</v>
      </c>
      <c r="AU87" s="143">
        <f t="shared" ca="1" si="55"/>
        <v>0</v>
      </c>
      <c r="AV87" s="143">
        <f t="shared" ca="1" si="55"/>
        <v>0</v>
      </c>
      <c r="AW87" s="143">
        <f t="shared" ca="1" si="55"/>
        <v>0</v>
      </c>
      <c r="AX87" s="143">
        <f t="shared" ca="1" si="55"/>
        <v>0</v>
      </c>
      <c r="AY87" s="143">
        <f t="shared" ca="1" si="55"/>
        <v>0</v>
      </c>
      <c r="AZ87" s="143">
        <f t="shared" ca="1" si="55"/>
        <v>0</v>
      </c>
      <c r="BA87" s="143">
        <f t="shared" ca="1" si="55"/>
        <v>0</v>
      </c>
      <c r="BB87" s="143">
        <f t="shared" ca="1" si="55"/>
        <v>0</v>
      </c>
      <c r="BC87" s="143">
        <f t="shared" ca="1" si="55"/>
        <v>0</v>
      </c>
      <c r="BD87" s="143">
        <f t="shared" ca="1" si="55"/>
        <v>0</v>
      </c>
      <c r="BE87" s="143">
        <f t="shared" ca="1" si="55"/>
        <v>0</v>
      </c>
      <c r="BF87" s="143">
        <f t="shared" ca="1" si="55"/>
        <v>0</v>
      </c>
      <c r="BG87" s="143">
        <f t="shared" ca="1" si="55"/>
        <v>0</v>
      </c>
      <c r="BH87" s="143">
        <f t="shared" ca="1" si="55"/>
        <v>0</v>
      </c>
      <c r="BI87" s="143">
        <f t="shared" ca="1" si="55"/>
        <v>0</v>
      </c>
      <c r="BJ87" s="143">
        <f t="shared" ca="1" si="55"/>
        <v>0</v>
      </c>
      <c r="BK87" s="143">
        <f t="shared" ca="1" si="55"/>
        <v>0</v>
      </c>
      <c r="BL87" s="143">
        <f t="shared" ca="1" si="55"/>
        <v>0</v>
      </c>
      <c r="BM87" s="143">
        <f t="shared" ca="1" si="55"/>
        <v>0</v>
      </c>
      <c r="BN87" s="143">
        <f t="shared" ca="1" si="55"/>
        <v>0</v>
      </c>
      <c r="BO87" s="143">
        <f t="shared" ca="1" si="55"/>
        <v>0</v>
      </c>
      <c r="BP87" s="143">
        <f t="shared" ca="1" si="55"/>
        <v>0</v>
      </c>
      <c r="BQ87" s="143">
        <f t="shared" ref="BQ87:CF87" ca="1" si="56">(BQ31+BQ32-BQ85*BQ99*(BQ85&lt;0))*BQ52*BQ97</f>
        <v>0</v>
      </c>
      <c r="BR87" s="143">
        <f t="shared" ca="1" si="56"/>
        <v>0</v>
      </c>
      <c r="BS87" s="143">
        <f t="shared" ca="1" si="56"/>
        <v>0</v>
      </c>
      <c r="BT87" s="143">
        <f t="shared" ca="1" si="56"/>
        <v>0</v>
      </c>
      <c r="BU87" s="143">
        <f t="shared" ca="1" si="56"/>
        <v>0</v>
      </c>
      <c r="BV87" s="143">
        <f t="shared" ca="1" si="56"/>
        <v>0</v>
      </c>
      <c r="BW87" s="143">
        <f t="shared" ca="1" si="56"/>
        <v>0</v>
      </c>
      <c r="BX87" s="143">
        <f t="shared" ca="1" si="56"/>
        <v>0</v>
      </c>
      <c r="BY87" s="143">
        <f t="shared" ca="1" si="56"/>
        <v>0</v>
      </c>
      <c r="BZ87" s="143">
        <f t="shared" ca="1" si="56"/>
        <v>0</v>
      </c>
      <c r="CA87" s="143">
        <f t="shared" ca="1" si="56"/>
        <v>0</v>
      </c>
      <c r="CB87" s="143">
        <f t="shared" ca="1" si="56"/>
        <v>0</v>
      </c>
      <c r="CC87" s="143">
        <f t="shared" ca="1" si="56"/>
        <v>0</v>
      </c>
      <c r="CD87" s="143">
        <f t="shared" ca="1" si="56"/>
        <v>0</v>
      </c>
      <c r="CE87" s="143">
        <f t="shared" ca="1" si="56"/>
        <v>0</v>
      </c>
      <c r="CF87" s="143">
        <f t="shared" ca="1" si="56"/>
        <v>0</v>
      </c>
    </row>
    <row r="88" spans="1:84" ht="15" customHeight="1">
      <c r="A88" s="48"/>
      <c r="B88" s="125" t="s">
        <v>442</v>
      </c>
      <c r="C88" s="126" t="s">
        <v>430</v>
      </c>
      <c r="D88" s="136">
        <f ca="1">SUM(E88:CF88)</f>
        <v>436779.25064962846</v>
      </c>
      <c r="E88" s="143">
        <f t="shared" ref="E88:BP88" ca="1" si="57">E84*E52</f>
        <v>0</v>
      </c>
      <c r="F88" s="143">
        <f t="shared" ca="1" si="57"/>
        <v>0</v>
      </c>
      <c r="G88" s="143">
        <f t="shared" ca="1" si="57"/>
        <v>0</v>
      </c>
      <c r="H88" s="143">
        <f t="shared" ca="1" si="57"/>
        <v>28497.673921873418</v>
      </c>
      <c r="I88" s="143">
        <f t="shared" ca="1" si="57"/>
        <v>50853.661263221315</v>
      </c>
      <c r="J88" s="143">
        <f t="shared" ca="1" si="57"/>
        <v>41630.228017089474</v>
      </c>
      <c r="K88" s="143">
        <f t="shared" ca="1" si="57"/>
        <v>37082.629162834739</v>
      </c>
      <c r="L88" s="143">
        <f t="shared" ca="1" si="57"/>
        <v>83158.983867035582</v>
      </c>
      <c r="M88" s="143">
        <f t="shared" ca="1" si="57"/>
        <v>73381.137962923545</v>
      </c>
      <c r="N88" s="143">
        <f t="shared" ca="1" si="57"/>
        <v>64750.700745175483</v>
      </c>
      <c r="O88" s="143">
        <f t="shared" ca="1" si="57"/>
        <v>57133.317740902254</v>
      </c>
      <c r="P88" s="143">
        <f t="shared" ca="1" si="57"/>
        <v>290.91796857263614</v>
      </c>
      <c r="Q88" s="143">
        <f t="shared" ca="1" si="57"/>
        <v>0</v>
      </c>
      <c r="R88" s="143">
        <f t="shared" ca="1" si="57"/>
        <v>0</v>
      </c>
      <c r="S88" s="143">
        <f t="shared" ca="1" si="57"/>
        <v>0</v>
      </c>
      <c r="T88" s="143">
        <f t="shared" ca="1" si="57"/>
        <v>0</v>
      </c>
      <c r="U88" s="143">
        <f t="shared" ca="1" si="57"/>
        <v>0</v>
      </c>
      <c r="V88" s="143">
        <f t="shared" ca="1" si="57"/>
        <v>0</v>
      </c>
      <c r="W88" s="143">
        <f t="shared" ca="1" si="57"/>
        <v>0</v>
      </c>
      <c r="X88" s="143">
        <f t="shared" ca="1" si="57"/>
        <v>0</v>
      </c>
      <c r="Y88" s="143">
        <f t="shared" ca="1" si="57"/>
        <v>0</v>
      </c>
      <c r="Z88" s="143">
        <f t="shared" ca="1" si="57"/>
        <v>0</v>
      </c>
      <c r="AA88" s="143">
        <f t="shared" ca="1" si="57"/>
        <v>0</v>
      </c>
      <c r="AB88" s="143">
        <f t="shared" ca="1" si="57"/>
        <v>0</v>
      </c>
      <c r="AC88" s="143">
        <f t="shared" ca="1" si="57"/>
        <v>0</v>
      </c>
      <c r="AD88" s="143">
        <f t="shared" ca="1" si="57"/>
        <v>0</v>
      </c>
      <c r="AE88" s="143">
        <f t="shared" ca="1" si="57"/>
        <v>0</v>
      </c>
      <c r="AF88" s="143">
        <f t="shared" ca="1" si="57"/>
        <v>0</v>
      </c>
      <c r="AG88" s="143">
        <f t="shared" ca="1" si="57"/>
        <v>0</v>
      </c>
      <c r="AH88" s="143">
        <f t="shared" ca="1" si="57"/>
        <v>0</v>
      </c>
      <c r="AI88" s="143">
        <f t="shared" ca="1" si="57"/>
        <v>0</v>
      </c>
      <c r="AJ88" s="143">
        <f t="shared" ca="1" si="57"/>
        <v>0</v>
      </c>
      <c r="AK88" s="143">
        <f t="shared" ca="1" si="57"/>
        <v>0</v>
      </c>
      <c r="AL88" s="143">
        <f t="shared" ca="1" si="57"/>
        <v>0</v>
      </c>
      <c r="AM88" s="143">
        <f t="shared" ca="1" si="57"/>
        <v>0</v>
      </c>
      <c r="AN88" s="143">
        <f t="shared" ca="1" si="57"/>
        <v>0</v>
      </c>
      <c r="AO88" s="143">
        <f t="shared" ca="1" si="57"/>
        <v>0</v>
      </c>
      <c r="AP88" s="143">
        <f t="shared" ca="1" si="57"/>
        <v>0</v>
      </c>
      <c r="AQ88" s="143">
        <f t="shared" ca="1" si="57"/>
        <v>0</v>
      </c>
      <c r="AR88" s="143">
        <f t="shared" ca="1" si="57"/>
        <v>0</v>
      </c>
      <c r="AS88" s="143">
        <f t="shared" ca="1" si="57"/>
        <v>0</v>
      </c>
      <c r="AT88" s="143">
        <f t="shared" ca="1" si="57"/>
        <v>0</v>
      </c>
      <c r="AU88" s="143">
        <f t="shared" ca="1" si="57"/>
        <v>0</v>
      </c>
      <c r="AV88" s="143">
        <f t="shared" ca="1" si="57"/>
        <v>0</v>
      </c>
      <c r="AW88" s="143">
        <f t="shared" ca="1" si="57"/>
        <v>0</v>
      </c>
      <c r="AX88" s="143">
        <f t="shared" ca="1" si="57"/>
        <v>0</v>
      </c>
      <c r="AY88" s="143">
        <f t="shared" ca="1" si="57"/>
        <v>0</v>
      </c>
      <c r="AZ88" s="143">
        <f t="shared" ca="1" si="57"/>
        <v>0</v>
      </c>
      <c r="BA88" s="143">
        <f t="shared" ca="1" si="57"/>
        <v>0</v>
      </c>
      <c r="BB88" s="143">
        <f t="shared" ca="1" si="57"/>
        <v>0</v>
      </c>
      <c r="BC88" s="143">
        <f t="shared" ca="1" si="57"/>
        <v>0</v>
      </c>
      <c r="BD88" s="143">
        <f t="shared" ca="1" si="57"/>
        <v>0</v>
      </c>
      <c r="BE88" s="143">
        <f t="shared" ca="1" si="57"/>
        <v>0</v>
      </c>
      <c r="BF88" s="143">
        <f t="shared" ca="1" si="57"/>
        <v>0</v>
      </c>
      <c r="BG88" s="143">
        <f t="shared" ca="1" si="57"/>
        <v>0</v>
      </c>
      <c r="BH88" s="143">
        <f t="shared" ca="1" si="57"/>
        <v>0</v>
      </c>
      <c r="BI88" s="143">
        <f t="shared" ca="1" si="57"/>
        <v>0</v>
      </c>
      <c r="BJ88" s="143">
        <f t="shared" ca="1" si="57"/>
        <v>0</v>
      </c>
      <c r="BK88" s="143">
        <f t="shared" ca="1" si="57"/>
        <v>0</v>
      </c>
      <c r="BL88" s="143">
        <f t="shared" ca="1" si="57"/>
        <v>0</v>
      </c>
      <c r="BM88" s="143">
        <f t="shared" ca="1" si="57"/>
        <v>0</v>
      </c>
      <c r="BN88" s="143">
        <f t="shared" ca="1" si="57"/>
        <v>0</v>
      </c>
      <c r="BO88" s="143">
        <f t="shared" ca="1" si="57"/>
        <v>0</v>
      </c>
      <c r="BP88" s="143">
        <f t="shared" ca="1" si="57"/>
        <v>0</v>
      </c>
      <c r="BQ88" s="143">
        <f t="shared" ref="BQ88:CF88" ca="1" si="58">BQ84*BQ52</f>
        <v>0</v>
      </c>
      <c r="BR88" s="143">
        <f t="shared" ca="1" si="58"/>
        <v>0</v>
      </c>
      <c r="BS88" s="143">
        <f t="shared" ca="1" si="58"/>
        <v>0</v>
      </c>
      <c r="BT88" s="143">
        <f t="shared" ca="1" si="58"/>
        <v>0</v>
      </c>
      <c r="BU88" s="143">
        <f t="shared" ca="1" si="58"/>
        <v>0</v>
      </c>
      <c r="BV88" s="143">
        <f t="shared" ca="1" si="58"/>
        <v>0</v>
      </c>
      <c r="BW88" s="143">
        <f t="shared" ca="1" si="58"/>
        <v>0</v>
      </c>
      <c r="BX88" s="143">
        <f t="shared" ca="1" si="58"/>
        <v>0</v>
      </c>
      <c r="BY88" s="143">
        <f t="shared" ca="1" si="58"/>
        <v>0</v>
      </c>
      <c r="BZ88" s="143">
        <f t="shared" ca="1" si="58"/>
        <v>0</v>
      </c>
      <c r="CA88" s="143">
        <f t="shared" ca="1" si="58"/>
        <v>0</v>
      </c>
      <c r="CB88" s="143">
        <f t="shared" ca="1" si="58"/>
        <v>0</v>
      </c>
      <c r="CC88" s="143">
        <f t="shared" ca="1" si="58"/>
        <v>0</v>
      </c>
      <c r="CD88" s="143">
        <f t="shared" ca="1" si="58"/>
        <v>0</v>
      </c>
      <c r="CE88" s="143">
        <f t="shared" ca="1" si="58"/>
        <v>0</v>
      </c>
      <c r="CF88" s="143">
        <f t="shared" ca="1" si="58"/>
        <v>0</v>
      </c>
    </row>
    <row r="89" spans="1:84" ht="15" customHeight="1">
      <c r="A89" s="48"/>
      <c r="B89" s="125" t="s">
        <v>443</v>
      </c>
      <c r="C89" s="126" t="s">
        <v>430</v>
      </c>
      <c r="D89" s="136">
        <f ca="1">D84</f>
        <v>1058973.8095692426</v>
      </c>
      <c r="E89" s="143">
        <f ca="1">E84*E97</f>
        <v>0</v>
      </c>
      <c r="F89" s="143">
        <f t="shared" ref="F89:BQ89" ca="1" si="59">(E89+F84)*F97</f>
        <v>0</v>
      </c>
      <c r="G89" s="143">
        <f t="shared" ca="1" si="59"/>
        <v>0</v>
      </c>
      <c r="H89" s="143">
        <f t="shared" ca="1" si="59"/>
        <v>39543.175404634312</v>
      </c>
      <c r="I89" s="143">
        <f t="shared" ca="1" si="59"/>
        <v>119986.35080926862</v>
      </c>
      <c r="J89" s="143">
        <f t="shared" ca="1" si="59"/>
        <v>195058.80621390295</v>
      </c>
      <c r="K89" s="143">
        <f t="shared" ca="1" si="59"/>
        <v>271292.54161853727</v>
      </c>
      <c r="L89" s="143">
        <f t="shared" ca="1" si="59"/>
        <v>466183.0586062136</v>
      </c>
      <c r="M89" s="143">
        <f t="shared" ca="1" si="59"/>
        <v>662234.85559388995</v>
      </c>
      <c r="N89" s="143">
        <f t="shared" ca="1" si="59"/>
        <v>859447.93258156627</v>
      </c>
      <c r="O89" s="143">
        <f t="shared" ca="1" si="59"/>
        <v>1057822.2895692426</v>
      </c>
      <c r="P89" s="143">
        <f t="shared" ca="1" si="59"/>
        <v>1058973.8095692426</v>
      </c>
      <c r="Q89" s="143">
        <f t="shared" ca="1" si="59"/>
        <v>0</v>
      </c>
      <c r="R89" s="143">
        <f t="shared" ca="1" si="59"/>
        <v>0</v>
      </c>
      <c r="S89" s="143">
        <f t="shared" ca="1" si="59"/>
        <v>0</v>
      </c>
      <c r="T89" s="143">
        <f t="shared" ca="1" si="59"/>
        <v>0</v>
      </c>
      <c r="U89" s="143">
        <f t="shared" ca="1" si="59"/>
        <v>0</v>
      </c>
      <c r="V89" s="143">
        <f t="shared" ca="1" si="59"/>
        <v>0</v>
      </c>
      <c r="W89" s="143">
        <f t="shared" ca="1" si="59"/>
        <v>0</v>
      </c>
      <c r="X89" s="143">
        <f t="shared" ca="1" si="59"/>
        <v>0</v>
      </c>
      <c r="Y89" s="143">
        <f t="shared" ca="1" si="59"/>
        <v>0</v>
      </c>
      <c r="Z89" s="143">
        <f t="shared" ca="1" si="59"/>
        <v>0</v>
      </c>
      <c r="AA89" s="143">
        <f t="shared" ca="1" si="59"/>
        <v>0</v>
      </c>
      <c r="AB89" s="143">
        <f t="shared" ca="1" si="59"/>
        <v>0</v>
      </c>
      <c r="AC89" s="143">
        <f t="shared" ca="1" si="59"/>
        <v>0</v>
      </c>
      <c r="AD89" s="143">
        <f t="shared" ca="1" si="59"/>
        <v>0</v>
      </c>
      <c r="AE89" s="143">
        <f t="shared" ca="1" si="59"/>
        <v>0</v>
      </c>
      <c r="AF89" s="143">
        <f t="shared" ca="1" si="59"/>
        <v>0</v>
      </c>
      <c r="AG89" s="143">
        <f t="shared" ca="1" si="59"/>
        <v>0</v>
      </c>
      <c r="AH89" s="143">
        <f t="shared" ca="1" si="59"/>
        <v>0</v>
      </c>
      <c r="AI89" s="143">
        <f t="shared" ca="1" si="59"/>
        <v>0</v>
      </c>
      <c r="AJ89" s="143">
        <f t="shared" ca="1" si="59"/>
        <v>0</v>
      </c>
      <c r="AK89" s="143">
        <f t="shared" ca="1" si="59"/>
        <v>0</v>
      </c>
      <c r="AL89" s="143">
        <f t="shared" ca="1" si="59"/>
        <v>0</v>
      </c>
      <c r="AM89" s="143">
        <f t="shared" ca="1" si="59"/>
        <v>0</v>
      </c>
      <c r="AN89" s="143">
        <f t="shared" ca="1" si="59"/>
        <v>0</v>
      </c>
      <c r="AO89" s="143">
        <f t="shared" ca="1" si="59"/>
        <v>0</v>
      </c>
      <c r="AP89" s="143">
        <f t="shared" ca="1" si="59"/>
        <v>0</v>
      </c>
      <c r="AQ89" s="143">
        <f t="shared" ca="1" si="59"/>
        <v>0</v>
      </c>
      <c r="AR89" s="143">
        <f t="shared" ca="1" si="59"/>
        <v>0</v>
      </c>
      <c r="AS89" s="143">
        <f t="shared" ca="1" si="59"/>
        <v>0</v>
      </c>
      <c r="AT89" s="143">
        <f t="shared" ca="1" si="59"/>
        <v>0</v>
      </c>
      <c r="AU89" s="143">
        <f t="shared" ca="1" si="59"/>
        <v>0</v>
      </c>
      <c r="AV89" s="143">
        <f t="shared" ca="1" si="59"/>
        <v>0</v>
      </c>
      <c r="AW89" s="143">
        <f t="shared" ca="1" si="59"/>
        <v>0</v>
      </c>
      <c r="AX89" s="143">
        <f t="shared" ca="1" si="59"/>
        <v>0</v>
      </c>
      <c r="AY89" s="143">
        <f t="shared" ca="1" si="59"/>
        <v>0</v>
      </c>
      <c r="AZ89" s="143">
        <f t="shared" ca="1" si="59"/>
        <v>0</v>
      </c>
      <c r="BA89" s="143">
        <f t="shared" ca="1" si="59"/>
        <v>0</v>
      </c>
      <c r="BB89" s="143">
        <f t="shared" ca="1" si="59"/>
        <v>0</v>
      </c>
      <c r="BC89" s="143">
        <f t="shared" ca="1" si="59"/>
        <v>0</v>
      </c>
      <c r="BD89" s="143">
        <f t="shared" ca="1" si="59"/>
        <v>0</v>
      </c>
      <c r="BE89" s="143">
        <f t="shared" ca="1" si="59"/>
        <v>0</v>
      </c>
      <c r="BF89" s="143">
        <f t="shared" ca="1" si="59"/>
        <v>0</v>
      </c>
      <c r="BG89" s="143">
        <f t="shared" ca="1" si="59"/>
        <v>0</v>
      </c>
      <c r="BH89" s="143">
        <f t="shared" ca="1" si="59"/>
        <v>0</v>
      </c>
      <c r="BI89" s="143">
        <f t="shared" ca="1" si="59"/>
        <v>0</v>
      </c>
      <c r="BJ89" s="143">
        <f t="shared" ca="1" si="59"/>
        <v>0</v>
      </c>
      <c r="BK89" s="143">
        <f t="shared" ca="1" si="59"/>
        <v>0</v>
      </c>
      <c r="BL89" s="143">
        <f t="shared" ca="1" si="59"/>
        <v>0</v>
      </c>
      <c r="BM89" s="143">
        <f t="shared" ca="1" si="59"/>
        <v>0</v>
      </c>
      <c r="BN89" s="143">
        <f t="shared" ca="1" si="59"/>
        <v>0</v>
      </c>
      <c r="BO89" s="143">
        <f t="shared" ca="1" si="59"/>
        <v>0</v>
      </c>
      <c r="BP89" s="143">
        <f t="shared" ca="1" si="59"/>
        <v>0</v>
      </c>
      <c r="BQ89" s="143">
        <f t="shared" ca="1" si="59"/>
        <v>0</v>
      </c>
      <c r="BR89" s="143">
        <f t="shared" ref="BR89:CF89" ca="1" si="60">(BQ89+BR84)*BR97</f>
        <v>0</v>
      </c>
      <c r="BS89" s="143">
        <f t="shared" ca="1" si="60"/>
        <v>0</v>
      </c>
      <c r="BT89" s="143">
        <f t="shared" ca="1" si="60"/>
        <v>0</v>
      </c>
      <c r="BU89" s="143">
        <f t="shared" ca="1" si="60"/>
        <v>0</v>
      </c>
      <c r="BV89" s="143">
        <f t="shared" ca="1" si="60"/>
        <v>0</v>
      </c>
      <c r="BW89" s="143">
        <f t="shared" ca="1" si="60"/>
        <v>0</v>
      </c>
      <c r="BX89" s="143">
        <f t="shared" ca="1" si="60"/>
        <v>0</v>
      </c>
      <c r="BY89" s="143">
        <f t="shared" ca="1" si="60"/>
        <v>0</v>
      </c>
      <c r="BZ89" s="143">
        <f t="shared" ca="1" si="60"/>
        <v>0</v>
      </c>
      <c r="CA89" s="143">
        <f t="shared" ca="1" si="60"/>
        <v>0</v>
      </c>
      <c r="CB89" s="143">
        <f t="shared" ca="1" si="60"/>
        <v>0</v>
      </c>
      <c r="CC89" s="143">
        <f t="shared" ca="1" si="60"/>
        <v>0</v>
      </c>
      <c r="CD89" s="143">
        <f t="shared" ca="1" si="60"/>
        <v>0</v>
      </c>
      <c r="CE89" s="143">
        <f t="shared" ca="1" si="60"/>
        <v>0</v>
      </c>
      <c r="CF89" s="143">
        <f t="shared" ca="1" si="60"/>
        <v>0</v>
      </c>
    </row>
    <row r="90" spans="1:84" ht="15" customHeight="1">
      <c r="A90" s="48"/>
      <c r="B90" s="125" t="s">
        <v>696</v>
      </c>
      <c r="C90" s="126" t="s">
        <v>178</v>
      </c>
      <c r="D90" s="131">
        <f ca="1">SUM(E90:CF90)</f>
        <v>0</v>
      </c>
      <c r="E90" s="150">
        <f ca="1">IF(E89&lt;0,1,0)</f>
        <v>0</v>
      </c>
      <c r="F90" s="150">
        <f t="shared" ref="F90:BQ90" ca="1" si="61">IF(F89&lt;0,1,IF(E90&lt;1,0,ABS(E89)/(ABS(E89)+F89)))*F$97</f>
        <v>0</v>
      </c>
      <c r="G90" s="150">
        <f t="shared" ca="1" si="61"/>
        <v>0</v>
      </c>
      <c r="H90" s="150">
        <f t="shared" ca="1" si="61"/>
        <v>0</v>
      </c>
      <c r="I90" s="150">
        <f t="shared" ca="1" si="61"/>
        <v>0</v>
      </c>
      <c r="J90" s="150">
        <f t="shared" ca="1" si="61"/>
        <v>0</v>
      </c>
      <c r="K90" s="150">
        <f t="shared" ca="1" si="61"/>
        <v>0</v>
      </c>
      <c r="L90" s="150">
        <f t="shared" ca="1" si="61"/>
        <v>0</v>
      </c>
      <c r="M90" s="150">
        <f t="shared" ca="1" si="61"/>
        <v>0</v>
      </c>
      <c r="N90" s="150">
        <f t="shared" ca="1" si="61"/>
        <v>0</v>
      </c>
      <c r="O90" s="150">
        <f t="shared" ca="1" si="61"/>
        <v>0</v>
      </c>
      <c r="P90" s="150">
        <f t="shared" ca="1" si="61"/>
        <v>0</v>
      </c>
      <c r="Q90" s="150">
        <f t="shared" ca="1" si="61"/>
        <v>0</v>
      </c>
      <c r="R90" s="150">
        <f t="shared" ca="1" si="61"/>
        <v>0</v>
      </c>
      <c r="S90" s="150">
        <f t="shared" ca="1" si="61"/>
        <v>0</v>
      </c>
      <c r="T90" s="150">
        <f t="shared" ca="1" si="61"/>
        <v>0</v>
      </c>
      <c r="U90" s="150">
        <f t="shared" ca="1" si="61"/>
        <v>0</v>
      </c>
      <c r="V90" s="150">
        <f t="shared" ca="1" si="61"/>
        <v>0</v>
      </c>
      <c r="W90" s="150">
        <f t="shared" ca="1" si="61"/>
        <v>0</v>
      </c>
      <c r="X90" s="150">
        <f t="shared" ca="1" si="61"/>
        <v>0</v>
      </c>
      <c r="Y90" s="150">
        <f t="shared" ca="1" si="61"/>
        <v>0</v>
      </c>
      <c r="Z90" s="150">
        <f t="shared" ca="1" si="61"/>
        <v>0</v>
      </c>
      <c r="AA90" s="150">
        <f t="shared" ca="1" si="61"/>
        <v>0</v>
      </c>
      <c r="AB90" s="150">
        <f t="shared" ca="1" si="61"/>
        <v>0</v>
      </c>
      <c r="AC90" s="150">
        <f t="shared" ca="1" si="61"/>
        <v>0</v>
      </c>
      <c r="AD90" s="150">
        <f t="shared" ca="1" si="61"/>
        <v>0</v>
      </c>
      <c r="AE90" s="150">
        <f t="shared" ca="1" si="61"/>
        <v>0</v>
      </c>
      <c r="AF90" s="150">
        <f t="shared" ca="1" si="61"/>
        <v>0</v>
      </c>
      <c r="AG90" s="150">
        <f t="shared" ca="1" si="61"/>
        <v>0</v>
      </c>
      <c r="AH90" s="150">
        <f t="shared" ca="1" si="61"/>
        <v>0</v>
      </c>
      <c r="AI90" s="150">
        <f t="shared" ca="1" si="61"/>
        <v>0</v>
      </c>
      <c r="AJ90" s="150">
        <f t="shared" ca="1" si="61"/>
        <v>0</v>
      </c>
      <c r="AK90" s="150">
        <f t="shared" ca="1" si="61"/>
        <v>0</v>
      </c>
      <c r="AL90" s="150">
        <f t="shared" ca="1" si="61"/>
        <v>0</v>
      </c>
      <c r="AM90" s="150">
        <f t="shared" ca="1" si="61"/>
        <v>0</v>
      </c>
      <c r="AN90" s="150">
        <f t="shared" ca="1" si="61"/>
        <v>0</v>
      </c>
      <c r="AO90" s="150">
        <f t="shared" ca="1" si="61"/>
        <v>0</v>
      </c>
      <c r="AP90" s="150">
        <f t="shared" ca="1" si="61"/>
        <v>0</v>
      </c>
      <c r="AQ90" s="150">
        <f t="shared" ca="1" si="61"/>
        <v>0</v>
      </c>
      <c r="AR90" s="150">
        <f t="shared" ca="1" si="61"/>
        <v>0</v>
      </c>
      <c r="AS90" s="150">
        <f t="shared" ca="1" si="61"/>
        <v>0</v>
      </c>
      <c r="AT90" s="150">
        <f t="shared" ca="1" si="61"/>
        <v>0</v>
      </c>
      <c r="AU90" s="150">
        <f t="shared" ca="1" si="61"/>
        <v>0</v>
      </c>
      <c r="AV90" s="150">
        <f t="shared" ca="1" si="61"/>
        <v>0</v>
      </c>
      <c r="AW90" s="150">
        <f t="shared" ca="1" si="61"/>
        <v>0</v>
      </c>
      <c r="AX90" s="150">
        <f t="shared" ca="1" si="61"/>
        <v>0</v>
      </c>
      <c r="AY90" s="150">
        <f t="shared" ca="1" si="61"/>
        <v>0</v>
      </c>
      <c r="AZ90" s="150">
        <f t="shared" ca="1" si="61"/>
        <v>0</v>
      </c>
      <c r="BA90" s="150">
        <f t="shared" ca="1" si="61"/>
        <v>0</v>
      </c>
      <c r="BB90" s="150">
        <f t="shared" ca="1" si="61"/>
        <v>0</v>
      </c>
      <c r="BC90" s="150">
        <f t="shared" ca="1" si="61"/>
        <v>0</v>
      </c>
      <c r="BD90" s="150">
        <f t="shared" ca="1" si="61"/>
        <v>0</v>
      </c>
      <c r="BE90" s="150">
        <f t="shared" ca="1" si="61"/>
        <v>0</v>
      </c>
      <c r="BF90" s="150">
        <f t="shared" ca="1" si="61"/>
        <v>0</v>
      </c>
      <c r="BG90" s="150">
        <f t="shared" ca="1" si="61"/>
        <v>0</v>
      </c>
      <c r="BH90" s="150">
        <f t="shared" ca="1" si="61"/>
        <v>0</v>
      </c>
      <c r="BI90" s="150">
        <f t="shared" ca="1" si="61"/>
        <v>0</v>
      </c>
      <c r="BJ90" s="150">
        <f t="shared" ca="1" si="61"/>
        <v>0</v>
      </c>
      <c r="BK90" s="150">
        <f t="shared" ca="1" si="61"/>
        <v>0</v>
      </c>
      <c r="BL90" s="150">
        <f t="shared" ca="1" si="61"/>
        <v>0</v>
      </c>
      <c r="BM90" s="150">
        <f t="shared" ca="1" si="61"/>
        <v>0</v>
      </c>
      <c r="BN90" s="150">
        <f t="shared" ca="1" si="61"/>
        <v>0</v>
      </c>
      <c r="BO90" s="150">
        <f t="shared" ca="1" si="61"/>
        <v>0</v>
      </c>
      <c r="BP90" s="150">
        <f t="shared" ca="1" si="61"/>
        <v>0</v>
      </c>
      <c r="BQ90" s="150">
        <f t="shared" ca="1" si="61"/>
        <v>0</v>
      </c>
      <c r="BR90" s="150">
        <f t="shared" ref="BR90:CF90" ca="1" si="62">IF(BR89&lt;0,1,IF(BQ90&lt;1,0,ABS(BQ89)/(ABS(BQ89)+BR89)))*BR$97</f>
        <v>0</v>
      </c>
      <c r="BS90" s="150">
        <f t="shared" ca="1" si="62"/>
        <v>0</v>
      </c>
      <c r="BT90" s="150">
        <f t="shared" ca="1" si="62"/>
        <v>0</v>
      </c>
      <c r="BU90" s="150">
        <f t="shared" ca="1" si="62"/>
        <v>0</v>
      </c>
      <c r="BV90" s="150">
        <f t="shared" ca="1" si="62"/>
        <v>0</v>
      </c>
      <c r="BW90" s="150">
        <f t="shared" ca="1" si="62"/>
        <v>0</v>
      </c>
      <c r="BX90" s="150">
        <f t="shared" ca="1" si="62"/>
        <v>0</v>
      </c>
      <c r="BY90" s="150">
        <f t="shared" ca="1" si="62"/>
        <v>0</v>
      </c>
      <c r="BZ90" s="150">
        <f t="shared" ca="1" si="62"/>
        <v>0</v>
      </c>
      <c r="CA90" s="150">
        <f t="shared" ca="1" si="62"/>
        <v>0</v>
      </c>
      <c r="CB90" s="150">
        <f t="shared" ca="1" si="62"/>
        <v>0</v>
      </c>
      <c r="CC90" s="150">
        <f t="shared" ca="1" si="62"/>
        <v>0</v>
      </c>
      <c r="CD90" s="150">
        <f t="shared" ca="1" si="62"/>
        <v>0</v>
      </c>
      <c r="CE90" s="150">
        <f t="shared" ca="1" si="62"/>
        <v>0</v>
      </c>
      <c r="CF90" s="150">
        <f t="shared" ca="1" si="62"/>
        <v>0</v>
      </c>
    </row>
    <row r="91" spans="1:84" ht="15" customHeight="1">
      <c r="A91" s="48"/>
      <c r="B91" s="125" t="s">
        <v>697</v>
      </c>
      <c r="C91" s="126" t="s">
        <v>430</v>
      </c>
      <c r="D91" s="136">
        <f ca="1">D88</f>
        <v>436779.25064962846</v>
      </c>
      <c r="E91" s="143">
        <f ca="1">E88*E97</f>
        <v>0</v>
      </c>
      <c r="F91" s="143">
        <f t="shared" ref="F91:BQ91" ca="1" si="63">(E91+F88)*F97</f>
        <v>0</v>
      </c>
      <c r="G91" s="143">
        <f t="shared" ca="1" si="63"/>
        <v>0</v>
      </c>
      <c r="H91" s="143">
        <f t="shared" ca="1" si="63"/>
        <v>28497.673921873418</v>
      </c>
      <c r="I91" s="143">
        <f t="shared" ca="1" si="63"/>
        <v>79351.335185094737</v>
      </c>
      <c r="J91" s="143">
        <f t="shared" ca="1" si="63"/>
        <v>120981.56320218422</v>
      </c>
      <c r="K91" s="143">
        <f t="shared" ca="1" si="63"/>
        <v>158064.19236501894</v>
      </c>
      <c r="L91" s="143">
        <f t="shared" ca="1" si="63"/>
        <v>241223.17623205454</v>
      </c>
      <c r="M91" s="143">
        <f t="shared" ca="1" si="63"/>
        <v>314604.3141949781</v>
      </c>
      <c r="N91" s="143">
        <f t="shared" ca="1" si="63"/>
        <v>379355.01494015357</v>
      </c>
      <c r="O91" s="143">
        <f t="shared" ca="1" si="63"/>
        <v>436488.33268105582</v>
      </c>
      <c r="P91" s="143">
        <f t="shared" ca="1" si="63"/>
        <v>436779.25064962846</v>
      </c>
      <c r="Q91" s="143">
        <f t="shared" ca="1" si="63"/>
        <v>0</v>
      </c>
      <c r="R91" s="143">
        <f t="shared" ca="1" si="63"/>
        <v>0</v>
      </c>
      <c r="S91" s="143">
        <f t="shared" ca="1" si="63"/>
        <v>0</v>
      </c>
      <c r="T91" s="143">
        <f t="shared" ca="1" si="63"/>
        <v>0</v>
      </c>
      <c r="U91" s="143">
        <f t="shared" ca="1" si="63"/>
        <v>0</v>
      </c>
      <c r="V91" s="143">
        <f t="shared" ca="1" si="63"/>
        <v>0</v>
      </c>
      <c r="W91" s="143">
        <f t="shared" ca="1" si="63"/>
        <v>0</v>
      </c>
      <c r="X91" s="143">
        <f t="shared" ca="1" si="63"/>
        <v>0</v>
      </c>
      <c r="Y91" s="143">
        <f t="shared" ca="1" si="63"/>
        <v>0</v>
      </c>
      <c r="Z91" s="143">
        <f t="shared" ca="1" si="63"/>
        <v>0</v>
      </c>
      <c r="AA91" s="143">
        <f t="shared" ca="1" si="63"/>
        <v>0</v>
      </c>
      <c r="AB91" s="143">
        <f t="shared" ca="1" si="63"/>
        <v>0</v>
      </c>
      <c r="AC91" s="143">
        <f t="shared" ca="1" si="63"/>
        <v>0</v>
      </c>
      <c r="AD91" s="143">
        <f t="shared" ca="1" si="63"/>
        <v>0</v>
      </c>
      <c r="AE91" s="143">
        <f t="shared" ca="1" si="63"/>
        <v>0</v>
      </c>
      <c r="AF91" s="143">
        <f t="shared" ca="1" si="63"/>
        <v>0</v>
      </c>
      <c r="AG91" s="143">
        <f t="shared" ca="1" si="63"/>
        <v>0</v>
      </c>
      <c r="AH91" s="143">
        <f t="shared" ca="1" si="63"/>
        <v>0</v>
      </c>
      <c r="AI91" s="143">
        <f t="shared" ca="1" si="63"/>
        <v>0</v>
      </c>
      <c r="AJ91" s="143">
        <f t="shared" ca="1" si="63"/>
        <v>0</v>
      </c>
      <c r="AK91" s="143">
        <f t="shared" ca="1" si="63"/>
        <v>0</v>
      </c>
      <c r="AL91" s="143">
        <f t="shared" ca="1" si="63"/>
        <v>0</v>
      </c>
      <c r="AM91" s="143">
        <f t="shared" ca="1" si="63"/>
        <v>0</v>
      </c>
      <c r="AN91" s="143">
        <f t="shared" ca="1" si="63"/>
        <v>0</v>
      </c>
      <c r="AO91" s="143">
        <f t="shared" ca="1" si="63"/>
        <v>0</v>
      </c>
      <c r="AP91" s="143">
        <f t="shared" ca="1" si="63"/>
        <v>0</v>
      </c>
      <c r="AQ91" s="143">
        <f t="shared" ca="1" si="63"/>
        <v>0</v>
      </c>
      <c r="AR91" s="143">
        <f t="shared" ca="1" si="63"/>
        <v>0</v>
      </c>
      <c r="AS91" s="143">
        <f t="shared" ca="1" si="63"/>
        <v>0</v>
      </c>
      <c r="AT91" s="143">
        <f t="shared" ca="1" si="63"/>
        <v>0</v>
      </c>
      <c r="AU91" s="143">
        <f t="shared" ca="1" si="63"/>
        <v>0</v>
      </c>
      <c r="AV91" s="143">
        <f t="shared" ca="1" si="63"/>
        <v>0</v>
      </c>
      <c r="AW91" s="143">
        <f t="shared" ca="1" si="63"/>
        <v>0</v>
      </c>
      <c r="AX91" s="143">
        <f t="shared" ca="1" si="63"/>
        <v>0</v>
      </c>
      <c r="AY91" s="143">
        <f t="shared" ca="1" si="63"/>
        <v>0</v>
      </c>
      <c r="AZ91" s="143">
        <f t="shared" ca="1" si="63"/>
        <v>0</v>
      </c>
      <c r="BA91" s="143">
        <f t="shared" ca="1" si="63"/>
        <v>0</v>
      </c>
      <c r="BB91" s="143">
        <f t="shared" ca="1" si="63"/>
        <v>0</v>
      </c>
      <c r="BC91" s="143">
        <f t="shared" ca="1" si="63"/>
        <v>0</v>
      </c>
      <c r="BD91" s="143">
        <f t="shared" ca="1" si="63"/>
        <v>0</v>
      </c>
      <c r="BE91" s="143">
        <f t="shared" ca="1" si="63"/>
        <v>0</v>
      </c>
      <c r="BF91" s="143">
        <f t="shared" ca="1" si="63"/>
        <v>0</v>
      </c>
      <c r="BG91" s="143">
        <f t="shared" ca="1" si="63"/>
        <v>0</v>
      </c>
      <c r="BH91" s="143">
        <f t="shared" ca="1" si="63"/>
        <v>0</v>
      </c>
      <c r="BI91" s="143">
        <f t="shared" ca="1" si="63"/>
        <v>0</v>
      </c>
      <c r="BJ91" s="143">
        <f t="shared" ca="1" si="63"/>
        <v>0</v>
      </c>
      <c r="BK91" s="143">
        <f t="shared" ca="1" si="63"/>
        <v>0</v>
      </c>
      <c r="BL91" s="143">
        <f t="shared" ca="1" si="63"/>
        <v>0</v>
      </c>
      <c r="BM91" s="143">
        <f t="shared" ca="1" si="63"/>
        <v>0</v>
      </c>
      <c r="BN91" s="143">
        <f t="shared" ca="1" si="63"/>
        <v>0</v>
      </c>
      <c r="BO91" s="143">
        <f t="shared" ca="1" si="63"/>
        <v>0</v>
      </c>
      <c r="BP91" s="143">
        <f t="shared" ca="1" si="63"/>
        <v>0</v>
      </c>
      <c r="BQ91" s="143">
        <f t="shared" ca="1" si="63"/>
        <v>0</v>
      </c>
      <c r="BR91" s="143">
        <f t="shared" ref="BR91:CF91" ca="1" si="64">(BQ91+BR88)*BR97</f>
        <v>0</v>
      </c>
      <c r="BS91" s="143">
        <f t="shared" ca="1" si="64"/>
        <v>0</v>
      </c>
      <c r="BT91" s="143">
        <f t="shared" ca="1" si="64"/>
        <v>0</v>
      </c>
      <c r="BU91" s="143">
        <f t="shared" ca="1" si="64"/>
        <v>0</v>
      </c>
      <c r="BV91" s="143">
        <f t="shared" ca="1" si="64"/>
        <v>0</v>
      </c>
      <c r="BW91" s="143">
        <f t="shared" ca="1" si="64"/>
        <v>0</v>
      </c>
      <c r="BX91" s="143">
        <f t="shared" ca="1" si="64"/>
        <v>0</v>
      </c>
      <c r="BY91" s="143">
        <f t="shared" ca="1" si="64"/>
        <v>0</v>
      </c>
      <c r="BZ91" s="143">
        <f t="shared" ca="1" si="64"/>
        <v>0</v>
      </c>
      <c r="CA91" s="143">
        <f t="shared" ca="1" si="64"/>
        <v>0</v>
      </c>
      <c r="CB91" s="143">
        <f t="shared" ca="1" si="64"/>
        <v>0</v>
      </c>
      <c r="CC91" s="143">
        <f t="shared" ca="1" si="64"/>
        <v>0</v>
      </c>
      <c r="CD91" s="143">
        <f t="shared" ca="1" si="64"/>
        <v>0</v>
      </c>
      <c r="CE91" s="143">
        <f t="shared" ca="1" si="64"/>
        <v>0</v>
      </c>
      <c r="CF91" s="143">
        <f t="shared" ca="1" si="64"/>
        <v>0</v>
      </c>
    </row>
    <row r="92" spans="1:84" ht="15" customHeight="1">
      <c r="A92" s="48"/>
      <c r="B92" s="125" t="s">
        <v>698</v>
      </c>
      <c r="C92" s="126" t="s">
        <v>178</v>
      </c>
      <c r="D92" s="131">
        <f ca="1">SUM(E92:CF92)</f>
        <v>0</v>
      </c>
      <c r="E92" s="150">
        <f ca="1">IF(E91&lt;0,1,0)</f>
        <v>0</v>
      </c>
      <c r="F92" s="150">
        <f t="shared" ref="F92:BQ92" ca="1" si="65">IF(F91&lt;0,1,IF(E92&lt;1,0,ABS(E91)/(ABS(E91)+F91)))*F97</f>
        <v>0</v>
      </c>
      <c r="G92" s="150">
        <f t="shared" ca="1" si="65"/>
        <v>0</v>
      </c>
      <c r="H92" s="150">
        <f t="shared" ca="1" si="65"/>
        <v>0</v>
      </c>
      <c r="I92" s="150">
        <f t="shared" ca="1" si="65"/>
        <v>0</v>
      </c>
      <c r="J92" s="150">
        <f t="shared" ca="1" si="65"/>
        <v>0</v>
      </c>
      <c r="K92" s="150">
        <f t="shared" ca="1" si="65"/>
        <v>0</v>
      </c>
      <c r="L92" s="150">
        <f t="shared" ca="1" si="65"/>
        <v>0</v>
      </c>
      <c r="M92" s="150">
        <f t="shared" ca="1" si="65"/>
        <v>0</v>
      </c>
      <c r="N92" s="150">
        <f t="shared" ca="1" si="65"/>
        <v>0</v>
      </c>
      <c r="O92" s="150">
        <f t="shared" ca="1" si="65"/>
        <v>0</v>
      </c>
      <c r="P92" s="150">
        <f t="shared" ca="1" si="65"/>
        <v>0</v>
      </c>
      <c r="Q92" s="150">
        <f t="shared" ca="1" si="65"/>
        <v>0</v>
      </c>
      <c r="R92" s="150">
        <f t="shared" ca="1" si="65"/>
        <v>0</v>
      </c>
      <c r="S92" s="150">
        <f t="shared" ca="1" si="65"/>
        <v>0</v>
      </c>
      <c r="T92" s="150">
        <f t="shared" ca="1" si="65"/>
        <v>0</v>
      </c>
      <c r="U92" s="150">
        <f t="shared" ca="1" si="65"/>
        <v>0</v>
      </c>
      <c r="V92" s="150">
        <f t="shared" ca="1" si="65"/>
        <v>0</v>
      </c>
      <c r="W92" s="150">
        <f t="shared" ca="1" si="65"/>
        <v>0</v>
      </c>
      <c r="X92" s="150">
        <f t="shared" ca="1" si="65"/>
        <v>0</v>
      </c>
      <c r="Y92" s="150">
        <f t="shared" ca="1" si="65"/>
        <v>0</v>
      </c>
      <c r="Z92" s="150">
        <f t="shared" ca="1" si="65"/>
        <v>0</v>
      </c>
      <c r="AA92" s="150">
        <f t="shared" ca="1" si="65"/>
        <v>0</v>
      </c>
      <c r="AB92" s="150">
        <f t="shared" ca="1" si="65"/>
        <v>0</v>
      </c>
      <c r="AC92" s="150">
        <f t="shared" ca="1" si="65"/>
        <v>0</v>
      </c>
      <c r="AD92" s="150">
        <f t="shared" ca="1" si="65"/>
        <v>0</v>
      </c>
      <c r="AE92" s="150">
        <f t="shared" ca="1" si="65"/>
        <v>0</v>
      </c>
      <c r="AF92" s="150">
        <f t="shared" ca="1" si="65"/>
        <v>0</v>
      </c>
      <c r="AG92" s="150">
        <f t="shared" ca="1" si="65"/>
        <v>0</v>
      </c>
      <c r="AH92" s="150">
        <f t="shared" ca="1" si="65"/>
        <v>0</v>
      </c>
      <c r="AI92" s="150">
        <f t="shared" ca="1" si="65"/>
        <v>0</v>
      </c>
      <c r="AJ92" s="150">
        <f t="shared" ca="1" si="65"/>
        <v>0</v>
      </c>
      <c r="AK92" s="150">
        <f t="shared" ca="1" si="65"/>
        <v>0</v>
      </c>
      <c r="AL92" s="150">
        <f t="shared" ca="1" si="65"/>
        <v>0</v>
      </c>
      <c r="AM92" s="150">
        <f t="shared" ca="1" si="65"/>
        <v>0</v>
      </c>
      <c r="AN92" s="150">
        <f t="shared" ca="1" si="65"/>
        <v>0</v>
      </c>
      <c r="AO92" s="150">
        <f t="shared" ca="1" si="65"/>
        <v>0</v>
      </c>
      <c r="AP92" s="150">
        <f t="shared" ca="1" si="65"/>
        <v>0</v>
      </c>
      <c r="AQ92" s="150">
        <f t="shared" ca="1" si="65"/>
        <v>0</v>
      </c>
      <c r="AR92" s="150">
        <f t="shared" ca="1" si="65"/>
        <v>0</v>
      </c>
      <c r="AS92" s="150">
        <f t="shared" ca="1" si="65"/>
        <v>0</v>
      </c>
      <c r="AT92" s="150">
        <f t="shared" ca="1" si="65"/>
        <v>0</v>
      </c>
      <c r="AU92" s="150">
        <f t="shared" ca="1" si="65"/>
        <v>0</v>
      </c>
      <c r="AV92" s="150">
        <f t="shared" ca="1" si="65"/>
        <v>0</v>
      </c>
      <c r="AW92" s="150">
        <f t="shared" ca="1" si="65"/>
        <v>0</v>
      </c>
      <c r="AX92" s="150">
        <f t="shared" ca="1" si="65"/>
        <v>0</v>
      </c>
      <c r="AY92" s="150">
        <f t="shared" ca="1" si="65"/>
        <v>0</v>
      </c>
      <c r="AZ92" s="150">
        <f t="shared" ca="1" si="65"/>
        <v>0</v>
      </c>
      <c r="BA92" s="150">
        <f t="shared" ca="1" si="65"/>
        <v>0</v>
      </c>
      <c r="BB92" s="150">
        <f t="shared" ca="1" si="65"/>
        <v>0</v>
      </c>
      <c r="BC92" s="150">
        <f t="shared" ca="1" si="65"/>
        <v>0</v>
      </c>
      <c r="BD92" s="150">
        <f t="shared" ca="1" si="65"/>
        <v>0</v>
      </c>
      <c r="BE92" s="150">
        <f t="shared" ca="1" si="65"/>
        <v>0</v>
      </c>
      <c r="BF92" s="150">
        <f t="shared" ca="1" si="65"/>
        <v>0</v>
      </c>
      <c r="BG92" s="150">
        <f t="shared" ca="1" si="65"/>
        <v>0</v>
      </c>
      <c r="BH92" s="150">
        <f t="shared" ca="1" si="65"/>
        <v>0</v>
      </c>
      <c r="BI92" s="150">
        <f t="shared" ca="1" si="65"/>
        <v>0</v>
      </c>
      <c r="BJ92" s="150">
        <f t="shared" ca="1" si="65"/>
        <v>0</v>
      </c>
      <c r="BK92" s="150">
        <f t="shared" ca="1" si="65"/>
        <v>0</v>
      </c>
      <c r="BL92" s="150">
        <f t="shared" ca="1" si="65"/>
        <v>0</v>
      </c>
      <c r="BM92" s="150">
        <f t="shared" ca="1" si="65"/>
        <v>0</v>
      </c>
      <c r="BN92" s="150">
        <f t="shared" ca="1" si="65"/>
        <v>0</v>
      </c>
      <c r="BO92" s="150">
        <f t="shared" ca="1" si="65"/>
        <v>0</v>
      </c>
      <c r="BP92" s="150">
        <f t="shared" ca="1" si="65"/>
        <v>0</v>
      </c>
      <c r="BQ92" s="150">
        <f t="shared" ca="1" si="65"/>
        <v>0</v>
      </c>
      <c r="BR92" s="150">
        <f t="shared" ref="BR92:CF92" ca="1" si="66">IF(BR91&lt;0,1,IF(BQ92&lt;1,0,ABS(BQ91)/(ABS(BQ91)+BR91)))*BR97</f>
        <v>0</v>
      </c>
      <c r="BS92" s="150">
        <f t="shared" ca="1" si="66"/>
        <v>0</v>
      </c>
      <c r="BT92" s="150">
        <f t="shared" ca="1" si="66"/>
        <v>0</v>
      </c>
      <c r="BU92" s="150">
        <f t="shared" ca="1" si="66"/>
        <v>0</v>
      </c>
      <c r="BV92" s="150">
        <f t="shared" ca="1" si="66"/>
        <v>0</v>
      </c>
      <c r="BW92" s="150">
        <f t="shared" ca="1" si="66"/>
        <v>0</v>
      </c>
      <c r="BX92" s="150">
        <f t="shared" ca="1" si="66"/>
        <v>0</v>
      </c>
      <c r="BY92" s="150">
        <f t="shared" ca="1" si="66"/>
        <v>0</v>
      </c>
      <c r="BZ92" s="150">
        <f t="shared" ca="1" si="66"/>
        <v>0</v>
      </c>
      <c r="CA92" s="150">
        <f t="shared" ca="1" si="66"/>
        <v>0</v>
      </c>
      <c r="CB92" s="150">
        <f t="shared" ca="1" si="66"/>
        <v>0</v>
      </c>
      <c r="CC92" s="150">
        <f t="shared" ca="1" si="66"/>
        <v>0</v>
      </c>
      <c r="CD92" s="150">
        <f t="shared" ca="1" si="66"/>
        <v>0</v>
      </c>
      <c r="CE92" s="150">
        <f t="shared" ca="1" si="66"/>
        <v>0</v>
      </c>
      <c r="CF92" s="150">
        <f t="shared" ca="1" si="66"/>
        <v>0</v>
      </c>
    </row>
    <row r="93" spans="1:84">
      <c r="B93" s="54"/>
    </row>
    <row r="94" spans="1:84" ht="18" customHeight="1">
      <c r="B94" s="133" t="s">
        <v>701</v>
      </c>
      <c r="C94" s="133" t="s">
        <v>666</v>
      </c>
      <c r="D94" s="133" t="s">
        <v>78</v>
      </c>
      <c r="E94" s="133">
        <f>$E$17</f>
        <v>2020</v>
      </c>
      <c r="F94" s="133">
        <f t="shared" ref="F94:BQ94" si="67">E94+1</f>
        <v>2021</v>
      </c>
      <c r="G94" s="133">
        <f t="shared" si="67"/>
        <v>2022</v>
      </c>
      <c r="H94" s="133">
        <f t="shared" si="67"/>
        <v>2023</v>
      </c>
      <c r="I94" s="133">
        <f t="shared" si="67"/>
        <v>2024</v>
      </c>
      <c r="J94" s="133">
        <f t="shared" si="67"/>
        <v>2025</v>
      </c>
      <c r="K94" s="133">
        <f t="shared" si="67"/>
        <v>2026</v>
      </c>
      <c r="L94" s="133">
        <f t="shared" si="67"/>
        <v>2027</v>
      </c>
      <c r="M94" s="133">
        <f t="shared" si="67"/>
        <v>2028</v>
      </c>
      <c r="N94" s="133">
        <f t="shared" si="67"/>
        <v>2029</v>
      </c>
      <c r="O94" s="133">
        <f t="shared" si="67"/>
        <v>2030</v>
      </c>
      <c r="P94" s="133">
        <f t="shared" si="67"/>
        <v>2031</v>
      </c>
      <c r="Q94" s="133">
        <f t="shared" si="67"/>
        <v>2032</v>
      </c>
      <c r="R94" s="133">
        <f t="shared" si="67"/>
        <v>2033</v>
      </c>
      <c r="S94" s="133">
        <f t="shared" si="67"/>
        <v>2034</v>
      </c>
      <c r="T94" s="133">
        <f t="shared" si="67"/>
        <v>2035</v>
      </c>
      <c r="U94" s="133">
        <f t="shared" si="67"/>
        <v>2036</v>
      </c>
      <c r="V94" s="133">
        <f t="shared" si="67"/>
        <v>2037</v>
      </c>
      <c r="W94" s="133">
        <f t="shared" si="67"/>
        <v>2038</v>
      </c>
      <c r="X94" s="133">
        <f t="shared" si="67"/>
        <v>2039</v>
      </c>
      <c r="Y94" s="133">
        <f t="shared" si="67"/>
        <v>2040</v>
      </c>
      <c r="Z94" s="133">
        <f t="shared" si="67"/>
        <v>2041</v>
      </c>
      <c r="AA94" s="133">
        <f t="shared" si="67"/>
        <v>2042</v>
      </c>
      <c r="AB94" s="133">
        <f t="shared" si="67"/>
        <v>2043</v>
      </c>
      <c r="AC94" s="133">
        <f t="shared" si="67"/>
        <v>2044</v>
      </c>
      <c r="AD94" s="133">
        <f t="shared" si="67"/>
        <v>2045</v>
      </c>
      <c r="AE94" s="133">
        <f t="shared" si="67"/>
        <v>2046</v>
      </c>
      <c r="AF94" s="133">
        <f t="shared" si="67"/>
        <v>2047</v>
      </c>
      <c r="AG94" s="133">
        <f t="shared" si="67"/>
        <v>2048</v>
      </c>
      <c r="AH94" s="133">
        <f t="shared" si="67"/>
        <v>2049</v>
      </c>
      <c r="AI94" s="133">
        <f t="shared" si="67"/>
        <v>2050</v>
      </c>
      <c r="AJ94" s="133">
        <f t="shared" si="67"/>
        <v>2051</v>
      </c>
      <c r="AK94" s="133">
        <f t="shared" si="67"/>
        <v>2052</v>
      </c>
      <c r="AL94" s="133">
        <f t="shared" si="67"/>
        <v>2053</v>
      </c>
      <c r="AM94" s="133">
        <f t="shared" si="67"/>
        <v>2054</v>
      </c>
      <c r="AN94" s="133">
        <f t="shared" si="67"/>
        <v>2055</v>
      </c>
      <c r="AO94" s="133">
        <f t="shared" si="67"/>
        <v>2056</v>
      </c>
      <c r="AP94" s="133">
        <f t="shared" si="67"/>
        <v>2057</v>
      </c>
      <c r="AQ94" s="133">
        <f t="shared" si="67"/>
        <v>2058</v>
      </c>
      <c r="AR94" s="133">
        <f t="shared" si="67"/>
        <v>2059</v>
      </c>
      <c r="AS94" s="133">
        <f t="shared" si="67"/>
        <v>2060</v>
      </c>
      <c r="AT94" s="133">
        <f t="shared" si="67"/>
        <v>2061</v>
      </c>
      <c r="AU94" s="133">
        <f t="shared" si="67"/>
        <v>2062</v>
      </c>
      <c r="AV94" s="133">
        <f t="shared" si="67"/>
        <v>2063</v>
      </c>
      <c r="AW94" s="133">
        <f t="shared" si="67"/>
        <v>2064</v>
      </c>
      <c r="AX94" s="133">
        <f t="shared" si="67"/>
        <v>2065</v>
      </c>
      <c r="AY94" s="133">
        <f t="shared" si="67"/>
        <v>2066</v>
      </c>
      <c r="AZ94" s="133">
        <f t="shared" si="67"/>
        <v>2067</v>
      </c>
      <c r="BA94" s="133">
        <f t="shared" si="67"/>
        <v>2068</v>
      </c>
      <c r="BB94" s="133">
        <f t="shared" si="67"/>
        <v>2069</v>
      </c>
      <c r="BC94" s="133">
        <f t="shared" si="67"/>
        <v>2070</v>
      </c>
      <c r="BD94" s="133">
        <f t="shared" si="67"/>
        <v>2071</v>
      </c>
      <c r="BE94" s="133">
        <f t="shared" si="67"/>
        <v>2072</v>
      </c>
      <c r="BF94" s="133">
        <f t="shared" si="67"/>
        <v>2073</v>
      </c>
      <c r="BG94" s="133">
        <f t="shared" si="67"/>
        <v>2074</v>
      </c>
      <c r="BH94" s="133">
        <f t="shared" si="67"/>
        <v>2075</v>
      </c>
      <c r="BI94" s="133">
        <f t="shared" si="67"/>
        <v>2076</v>
      </c>
      <c r="BJ94" s="133">
        <f t="shared" si="67"/>
        <v>2077</v>
      </c>
      <c r="BK94" s="133">
        <f t="shared" si="67"/>
        <v>2078</v>
      </c>
      <c r="BL94" s="133">
        <f t="shared" si="67"/>
        <v>2079</v>
      </c>
      <c r="BM94" s="133">
        <f t="shared" si="67"/>
        <v>2080</v>
      </c>
      <c r="BN94" s="133">
        <f t="shared" si="67"/>
        <v>2081</v>
      </c>
      <c r="BO94" s="133">
        <f t="shared" si="67"/>
        <v>2082</v>
      </c>
      <c r="BP94" s="133">
        <f t="shared" si="67"/>
        <v>2083</v>
      </c>
      <c r="BQ94" s="133">
        <f t="shared" si="67"/>
        <v>2084</v>
      </c>
      <c r="BR94" s="133">
        <f t="shared" ref="BR94:CF94" si="68">BQ94+1</f>
        <v>2085</v>
      </c>
      <c r="BS94" s="133">
        <f t="shared" si="68"/>
        <v>2086</v>
      </c>
      <c r="BT94" s="133">
        <f t="shared" si="68"/>
        <v>2087</v>
      </c>
      <c r="BU94" s="133">
        <f t="shared" si="68"/>
        <v>2088</v>
      </c>
      <c r="BV94" s="133">
        <f t="shared" si="68"/>
        <v>2089</v>
      </c>
      <c r="BW94" s="133">
        <f t="shared" si="68"/>
        <v>2090</v>
      </c>
      <c r="BX94" s="133">
        <f t="shared" si="68"/>
        <v>2091</v>
      </c>
      <c r="BY94" s="133">
        <f t="shared" si="68"/>
        <v>2092</v>
      </c>
      <c r="BZ94" s="133">
        <f t="shared" si="68"/>
        <v>2093</v>
      </c>
      <c r="CA94" s="133">
        <f t="shared" si="68"/>
        <v>2094</v>
      </c>
      <c r="CB94" s="133">
        <f t="shared" si="68"/>
        <v>2095</v>
      </c>
      <c r="CC94" s="133">
        <f t="shared" si="68"/>
        <v>2096</v>
      </c>
      <c r="CD94" s="133">
        <f t="shared" si="68"/>
        <v>2097</v>
      </c>
      <c r="CE94" s="133">
        <f t="shared" si="68"/>
        <v>2098</v>
      </c>
      <c r="CF94" s="133">
        <f t="shared" si="68"/>
        <v>2099</v>
      </c>
    </row>
    <row r="95" spans="1:84" ht="15" customHeight="1">
      <c r="A95" s="48"/>
      <c r="B95" s="125" t="s">
        <v>702</v>
      </c>
      <c r="C95" s="126"/>
      <c r="D95" s="131"/>
      <c r="E95" s="150">
        <f ca="1">IF(E94&gt;$C$96,0,1)</f>
        <v>0</v>
      </c>
      <c r="F95" s="150">
        <f t="shared" ref="F95:BQ95" ca="1" si="69">IF(F94&gt;$C$96,0,1)</f>
        <v>0</v>
      </c>
      <c r="G95" s="150">
        <f t="shared" ca="1" si="69"/>
        <v>0</v>
      </c>
      <c r="H95" s="150">
        <f t="shared" ca="1" si="69"/>
        <v>0</v>
      </c>
      <c r="I95" s="150">
        <f t="shared" ca="1" si="69"/>
        <v>0</v>
      </c>
      <c r="J95" s="150">
        <f t="shared" ca="1" si="69"/>
        <v>0</v>
      </c>
      <c r="K95" s="150">
        <f t="shared" ca="1" si="69"/>
        <v>0</v>
      </c>
      <c r="L95" s="150">
        <f t="shared" ca="1" si="69"/>
        <v>0</v>
      </c>
      <c r="M95" s="150">
        <f t="shared" ca="1" si="69"/>
        <v>0</v>
      </c>
      <c r="N95" s="150">
        <f t="shared" ca="1" si="69"/>
        <v>0</v>
      </c>
      <c r="O95" s="150">
        <f t="shared" ca="1" si="69"/>
        <v>0</v>
      </c>
      <c r="P95" s="150">
        <f t="shared" ca="1" si="69"/>
        <v>0</v>
      </c>
      <c r="Q95" s="150">
        <f t="shared" ca="1" si="69"/>
        <v>0</v>
      </c>
      <c r="R95" s="150">
        <f t="shared" ca="1" si="69"/>
        <v>0</v>
      </c>
      <c r="S95" s="150">
        <f t="shared" ca="1" si="69"/>
        <v>0</v>
      </c>
      <c r="T95" s="150">
        <f t="shared" ca="1" si="69"/>
        <v>0</v>
      </c>
      <c r="U95" s="150">
        <f t="shared" ca="1" si="69"/>
        <v>0</v>
      </c>
      <c r="V95" s="150">
        <f t="shared" ca="1" si="69"/>
        <v>0</v>
      </c>
      <c r="W95" s="150">
        <f t="shared" ca="1" si="69"/>
        <v>0</v>
      </c>
      <c r="X95" s="150">
        <f t="shared" ca="1" si="69"/>
        <v>0</v>
      </c>
      <c r="Y95" s="150">
        <f t="shared" ca="1" si="69"/>
        <v>0</v>
      </c>
      <c r="Z95" s="150">
        <f t="shared" ca="1" si="69"/>
        <v>0</v>
      </c>
      <c r="AA95" s="150">
        <f t="shared" ca="1" si="69"/>
        <v>0</v>
      </c>
      <c r="AB95" s="150">
        <f t="shared" ca="1" si="69"/>
        <v>0</v>
      </c>
      <c r="AC95" s="150">
        <f t="shared" ca="1" si="69"/>
        <v>0</v>
      </c>
      <c r="AD95" s="150">
        <f t="shared" ca="1" si="69"/>
        <v>0</v>
      </c>
      <c r="AE95" s="150">
        <f t="shared" ca="1" si="69"/>
        <v>0</v>
      </c>
      <c r="AF95" s="150">
        <f t="shared" ca="1" si="69"/>
        <v>0</v>
      </c>
      <c r="AG95" s="150">
        <f t="shared" ca="1" si="69"/>
        <v>0</v>
      </c>
      <c r="AH95" s="150">
        <f t="shared" ca="1" si="69"/>
        <v>0</v>
      </c>
      <c r="AI95" s="150">
        <f t="shared" ca="1" si="69"/>
        <v>0</v>
      </c>
      <c r="AJ95" s="150">
        <f t="shared" ca="1" si="69"/>
        <v>0</v>
      </c>
      <c r="AK95" s="150">
        <f t="shared" ca="1" si="69"/>
        <v>0</v>
      </c>
      <c r="AL95" s="150">
        <f t="shared" ca="1" si="69"/>
        <v>0</v>
      </c>
      <c r="AM95" s="150">
        <f t="shared" ca="1" si="69"/>
        <v>0</v>
      </c>
      <c r="AN95" s="150">
        <f t="shared" ca="1" si="69"/>
        <v>0</v>
      </c>
      <c r="AO95" s="150">
        <f t="shared" ca="1" si="69"/>
        <v>0</v>
      </c>
      <c r="AP95" s="150">
        <f t="shared" ca="1" si="69"/>
        <v>0</v>
      </c>
      <c r="AQ95" s="150">
        <f t="shared" ca="1" si="69"/>
        <v>0</v>
      </c>
      <c r="AR95" s="150">
        <f t="shared" ca="1" si="69"/>
        <v>0</v>
      </c>
      <c r="AS95" s="150">
        <f t="shared" ca="1" si="69"/>
        <v>0</v>
      </c>
      <c r="AT95" s="150">
        <f t="shared" ca="1" si="69"/>
        <v>0</v>
      </c>
      <c r="AU95" s="150">
        <f t="shared" ca="1" si="69"/>
        <v>0</v>
      </c>
      <c r="AV95" s="150">
        <f t="shared" ca="1" si="69"/>
        <v>0</v>
      </c>
      <c r="AW95" s="150">
        <f t="shared" ca="1" si="69"/>
        <v>0</v>
      </c>
      <c r="AX95" s="150">
        <f t="shared" ca="1" si="69"/>
        <v>0</v>
      </c>
      <c r="AY95" s="150">
        <f t="shared" ca="1" si="69"/>
        <v>0</v>
      </c>
      <c r="AZ95" s="150">
        <f t="shared" ca="1" si="69"/>
        <v>0</v>
      </c>
      <c r="BA95" s="150">
        <f t="shared" ca="1" si="69"/>
        <v>0</v>
      </c>
      <c r="BB95" s="150">
        <f t="shared" ca="1" si="69"/>
        <v>0</v>
      </c>
      <c r="BC95" s="150">
        <f t="shared" ca="1" si="69"/>
        <v>0</v>
      </c>
      <c r="BD95" s="150">
        <f t="shared" ca="1" si="69"/>
        <v>0</v>
      </c>
      <c r="BE95" s="150">
        <f t="shared" ca="1" si="69"/>
        <v>0</v>
      </c>
      <c r="BF95" s="150">
        <f t="shared" ca="1" si="69"/>
        <v>0</v>
      </c>
      <c r="BG95" s="150">
        <f t="shared" ca="1" si="69"/>
        <v>0</v>
      </c>
      <c r="BH95" s="150">
        <f t="shared" ca="1" si="69"/>
        <v>0</v>
      </c>
      <c r="BI95" s="150">
        <f t="shared" ca="1" si="69"/>
        <v>0</v>
      </c>
      <c r="BJ95" s="150">
        <f t="shared" ca="1" si="69"/>
        <v>0</v>
      </c>
      <c r="BK95" s="150">
        <f t="shared" ca="1" si="69"/>
        <v>0</v>
      </c>
      <c r="BL95" s="150">
        <f t="shared" ca="1" si="69"/>
        <v>0</v>
      </c>
      <c r="BM95" s="150">
        <f t="shared" ca="1" si="69"/>
        <v>0</v>
      </c>
      <c r="BN95" s="150">
        <f t="shared" ca="1" si="69"/>
        <v>0</v>
      </c>
      <c r="BO95" s="150">
        <f t="shared" ca="1" si="69"/>
        <v>0</v>
      </c>
      <c r="BP95" s="150">
        <f t="shared" ca="1" si="69"/>
        <v>0</v>
      </c>
      <c r="BQ95" s="150">
        <f t="shared" ca="1" si="69"/>
        <v>0</v>
      </c>
      <c r="BR95" s="150">
        <f t="shared" ref="BR95:CF95" ca="1" si="70">IF(BR94&gt;$C$96,0,1)</f>
        <v>0</v>
      </c>
      <c r="BS95" s="150">
        <f t="shared" ca="1" si="70"/>
        <v>0</v>
      </c>
      <c r="BT95" s="150">
        <f t="shared" ca="1" si="70"/>
        <v>0</v>
      </c>
      <c r="BU95" s="150">
        <f t="shared" ca="1" si="70"/>
        <v>0</v>
      </c>
      <c r="BV95" s="150">
        <f t="shared" ca="1" si="70"/>
        <v>0</v>
      </c>
      <c r="BW95" s="150">
        <f t="shared" ca="1" si="70"/>
        <v>0</v>
      </c>
      <c r="BX95" s="150">
        <f t="shared" ca="1" si="70"/>
        <v>0</v>
      </c>
      <c r="BY95" s="150">
        <f t="shared" ca="1" si="70"/>
        <v>0</v>
      </c>
      <c r="BZ95" s="150">
        <f t="shared" ca="1" si="70"/>
        <v>0</v>
      </c>
      <c r="CA95" s="150">
        <f t="shared" ca="1" si="70"/>
        <v>0</v>
      </c>
      <c r="CB95" s="150">
        <f t="shared" ca="1" si="70"/>
        <v>0</v>
      </c>
      <c r="CC95" s="150">
        <f t="shared" ca="1" si="70"/>
        <v>0</v>
      </c>
      <c r="CD95" s="150">
        <f t="shared" ca="1" si="70"/>
        <v>0</v>
      </c>
      <c r="CE95" s="150">
        <f t="shared" ca="1" si="70"/>
        <v>0</v>
      </c>
      <c r="CF95" s="150">
        <f t="shared" ca="1" si="70"/>
        <v>0</v>
      </c>
    </row>
    <row r="96" spans="1:84" s="38" customFormat="1" ht="15" customHeight="1">
      <c r="B96" s="125" t="s">
        <v>703</v>
      </c>
      <c r="C96" s="126">
        <f ca="1">INDEX($E$51:$CF$51,1,MATCH(MIN($E$56:$CF$56),$E$56:$CF$56,0))*(MIN($E$56:$CF$56)&lt;0)</f>
        <v>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c r="BN96" s="37"/>
      <c r="BO96" s="37"/>
      <c r="BP96" s="37"/>
      <c r="BQ96" s="37"/>
      <c r="BR96" s="37"/>
      <c r="BS96" s="37"/>
      <c r="BT96" s="37"/>
      <c r="BU96" s="37"/>
      <c r="BV96" s="37"/>
      <c r="BW96" s="37"/>
      <c r="BX96" s="37"/>
      <c r="BY96" s="37"/>
      <c r="BZ96" s="37"/>
      <c r="CA96" s="37"/>
      <c r="CB96" s="37"/>
      <c r="CC96" s="37"/>
      <c r="CD96" s="37"/>
      <c r="CE96" s="37"/>
      <c r="CF96" s="37"/>
    </row>
    <row r="97" spans="1:84" ht="15" customHeight="1">
      <c r="A97" s="48"/>
      <c r="B97" s="125" t="s">
        <v>704</v>
      </c>
      <c r="C97" s="126"/>
      <c r="D97" s="131"/>
      <c r="E97" s="154">
        <f ca="1">ИД!I121</f>
        <v>1</v>
      </c>
      <c r="F97" s="154">
        <f ca="1">ИД!J121</f>
        <v>1</v>
      </c>
      <c r="G97" s="154">
        <f ca="1">ИД!K121</f>
        <v>1</v>
      </c>
      <c r="H97" s="154">
        <f ca="1">ИД!L121</f>
        <v>1</v>
      </c>
      <c r="I97" s="154">
        <f ca="1">ИД!M121</f>
        <v>1</v>
      </c>
      <c r="J97" s="154">
        <f ca="1">ИД!N121</f>
        <v>1</v>
      </c>
      <c r="K97" s="154">
        <f ca="1">ИД!O121</f>
        <v>1</v>
      </c>
      <c r="L97" s="154">
        <f ca="1">ИД!P121</f>
        <v>1</v>
      </c>
      <c r="M97" s="154">
        <f ca="1">ИД!Q121</f>
        <v>1</v>
      </c>
      <c r="N97" s="154">
        <f ca="1">ИД!R121</f>
        <v>1</v>
      </c>
      <c r="O97" s="154">
        <f ca="1">ИД!S121</f>
        <v>1</v>
      </c>
      <c r="P97" s="154">
        <f ca="1">ИД!T121</f>
        <v>1</v>
      </c>
      <c r="Q97" s="154">
        <f ca="1">ИД!U121</f>
        <v>0</v>
      </c>
      <c r="R97" s="154">
        <f ca="1">ИД!V121</f>
        <v>0</v>
      </c>
      <c r="S97" s="154">
        <f ca="1">ИД!W121</f>
        <v>0</v>
      </c>
      <c r="T97" s="154">
        <f ca="1">ИД!X121</f>
        <v>0</v>
      </c>
      <c r="U97" s="154">
        <f ca="1">ИД!Y121</f>
        <v>0</v>
      </c>
      <c r="V97" s="154">
        <f ca="1">ИД!Z121</f>
        <v>0</v>
      </c>
      <c r="W97" s="154">
        <f ca="1">ИД!AA121</f>
        <v>0</v>
      </c>
      <c r="X97" s="154">
        <f ca="1">ИД!AB121</f>
        <v>0</v>
      </c>
      <c r="Y97" s="154">
        <f ca="1">ИД!AC121</f>
        <v>0</v>
      </c>
      <c r="Z97" s="154">
        <f ca="1">ИД!AD121</f>
        <v>0</v>
      </c>
      <c r="AA97" s="154">
        <f ca="1">ИД!AE121</f>
        <v>0</v>
      </c>
      <c r="AB97" s="154">
        <f ca="1">ИД!AF121</f>
        <v>0</v>
      </c>
      <c r="AC97" s="154">
        <f ca="1">ИД!AG121</f>
        <v>0</v>
      </c>
      <c r="AD97" s="154">
        <f ca="1">ИД!AH121</f>
        <v>0</v>
      </c>
      <c r="AE97" s="154">
        <f ca="1">ИД!AI121</f>
        <v>0</v>
      </c>
      <c r="AF97" s="154">
        <f ca="1">ИД!AJ121</f>
        <v>0</v>
      </c>
      <c r="AG97" s="154">
        <f ca="1">ИД!AK121</f>
        <v>0</v>
      </c>
      <c r="AH97" s="154">
        <f ca="1">ИД!AL121</f>
        <v>0</v>
      </c>
      <c r="AI97" s="154">
        <f ca="1">ИД!AM121</f>
        <v>0</v>
      </c>
      <c r="AJ97" s="154">
        <f ca="1">ИД!AN121</f>
        <v>0</v>
      </c>
      <c r="AK97" s="154">
        <f ca="1">ИД!AO121</f>
        <v>0</v>
      </c>
      <c r="AL97" s="154">
        <f ca="1">ИД!AP121</f>
        <v>0</v>
      </c>
      <c r="AM97" s="154">
        <f ca="1">ИД!AQ121</f>
        <v>0</v>
      </c>
      <c r="AN97" s="154">
        <f ca="1">ИД!AR121</f>
        <v>0</v>
      </c>
      <c r="AO97" s="154">
        <f ca="1">ИД!AS121</f>
        <v>0</v>
      </c>
      <c r="AP97" s="154">
        <f ca="1">ИД!AT121</f>
        <v>0</v>
      </c>
      <c r="AQ97" s="154">
        <f ca="1">ИД!AU121</f>
        <v>0</v>
      </c>
      <c r="AR97" s="154">
        <f ca="1">ИД!AV121</f>
        <v>0</v>
      </c>
      <c r="AS97" s="154">
        <f ca="1">ИД!AW121</f>
        <v>0</v>
      </c>
      <c r="AT97" s="154">
        <f ca="1">ИД!AX121</f>
        <v>0</v>
      </c>
      <c r="AU97" s="154">
        <f ca="1">ИД!AY121</f>
        <v>0</v>
      </c>
      <c r="AV97" s="154">
        <f ca="1">ИД!AZ121</f>
        <v>0</v>
      </c>
      <c r="AW97" s="154">
        <f ca="1">ИД!BA121</f>
        <v>0</v>
      </c>
      <c r="AX97" s="154">
        <f ca="1">ИД!BB121</f>
        <v>0</v>
      </c>
      <c r="AY97" s="154">
        <f ca="1">ИД!BC121</f>
        <v>0</v>
      </c>
      <c r="AZ97" s="154">
        <f ca="1">ИД!BD121</f>
        <v>0</v>
      </c>
      <c r="BA97" s="154">
        <f ca="1">ИД!BE121</f>
        <v>0</v>
      </c>
      <c r="BB97" s="154">
        <f ca="1">ИД!BF121</f>
        <v>0</v>
      </c>
      <c r="BC97" s="154">
        <f ca="1">ИД!BG121</f>
        <v>0</v>
      </c>
      <c r="BD97" s="154">
        <f ca="1">ИД!BH121</f>
        <v>0</v>
      </c>
      <c r="BE97" s="154">
        <f ca="1">ИД!BI121</f>
        <v>0</v>
      </c>
      <c r="BF97" s="154">
        <f ca="1">ИД!BJ121</f>
        <v>0</v>
      </c>
      <c r="BG97" s="154">
        <f ca="1">ИД!BK121</f>
        <v>0</v>
      </c>
      <c r="BH97" s="154">
        <f ca="1">ИД!BL121</f>
        <v>0</v>
      </c>
      <c r="BI97" s="154">
        <f ca="1">ИД!BM121</f>
        <v>0</v>
      </c>
      <c r="BJ97" s="154">
        <f ca="1">ИД!BN121</f>
        <v>0</v>
      </c>
      <c r="BK97" s="154">
        <f ca="1">ИД!BO121</f>
        <v>0</v>
      </c>
      <c r="BL97" s="154">
        <f ca="1">ИД!BP121</f>
        <v>0</v>
      </c>
      <c r="BM97" s="154">
        <f ca="1">ИД!BQ121</f>
        <v>0</v>
      </c>
      <c r="BN97" s="154">
        <f ca="1">ИД!BR121</f>
        <v>0</v>
      </c>
      <c r="BO97" s="154">
        <f ca="1">ИД!BS121</f>
        <v>0</v>
      </c>
      <c r="BP97" s="154">
        <f ca="1">ИД!BT121</f>
        <v>0</v>
      </c>
      <c r="BQ97" s="154">
        <f ca="1">ИД!BU121</f>
        <v>0</v>
      </c>
      <c r="BR97" s="154">
        <f ca="1">ИД!BV121</f>
        <v>0</v>
      </c>
      <c r="BS97" s="154">
        <f ca="1">ИД!BW121</f>
        <v>0</v>
      </c>
      <c r="BT97" s="154">
        <f ca="1">ИД!BX121</f>
        <v>0</v>
      </c>
      <c r="BU97" s="154">
        <f ca="1">ИД!BY121</f>
        <v>0</v>
      </c>
      <c r="BV97" s="154">
        <f ca="1">ИД!BZ121</f>
        <v>0</v>
      </c>
      <c r="BW97" s="154">
        <f ca="1">ИД!CA121</f>
        <v>0</v>
      </c>
      <c r="BX97" s="154">
        <f ca="1">ИД!CB121</f>
        <v>0</v>
      </c>
      <c r="BY97" s="154">
        <f ca="1">ИД!CC121</f>
        <v>0</v>
      </c>
      <c r="BZ97" s="154">
        <f ca="1">ИД!CD121</f>
        <v>0</v>
      </c>
      <c r="CA97" s="154">
        <f ca="1">ИД!CE121</f>
        <v>0</v>
      </c>
      <c r="CB97" s="154">
        <f ca="1">ИД!CF121</f>
        <v>0</v>
      </c>
      <c r="CC97" s="154">
        <f ca="1">ИД!CG121</f>
        <v>0</v>
      </c>
      <c r="CD97" s="154">
        <f ca="1">ИД!CH121</f>
        <v>0</v>
      </c>
      <c r="CE97" s="154">
        <f ca="1">ИД!CI121</f>
        <v>0</v>
      </c>
      <c r="CF97" s="154">
        <f ca="1">ИД!CJ121</f>
        <v>0</v>
      </c>
    </row>
    <row r="98" spans="1:84" ht="15" customHeight="1">
      <c r="A98" s="48"/>
      <c r="B98" s="125" t="s">
        <v>705</v>
      </c>
      <c r="C98" s="126"/>
      <c r="D98" s="136"/>
      <c r="E98" s="143">
        <f t="shared" ref="E98:BP98" si="71">-E34</f>
        <v>0</v>
      </c>
      <c r="F98" s="143">
        <f t="shared" si="71"/>
        <v>0</v>
      </c>
      <c r="G98" s="143">
        <f t="shared" si="71"/>
        <v>0</v>
      </c>
      <c r="H98" s="143">
        <f t="shared" si="71"/>
        <v>-62500</v>
      </c>
      <c r="I98" s="143">
        <f t="shared" si="71"/>
        <v>-22500</v>
      </c>
      <c r="J98" s="143">
        <f t="shared" si="71"/>
        <v>-29032</v>
      </c>
      <c r="K98" s="143">
        <f t="shared" si="71"/>
        <v>-29032</v>
      </c>
      <c r="L98" s="143">
        <f t="shared" si="71"/>
        <v>-29032</v>
      </c>
      <c r="M98" s="143">
        <f t="shared" si="71"/>
        <v>-29032</v>
      </c>
      <c r="N98" s="143">
        <f t="shared" si="71"/>
        <v>-29032</v>
      </c>
      <c r="O98" s="143">
        <f t="shared" si="71"/>
        <v>-29032</v>
      </c>
      <c r="P98" s="143">
        <f t="shared" si="71"/>
        <v>0</v>
      </c>
      <c r="Q98" s="143">
        <f t="shared" si="71"/>
        <v>0</v>
      </c>
      <c r="R98" s="143">
        <f t="shared" si="71"/>
        <v>0</v>
      </c>
      <c r="S98" s="143">
        <f t="shared" si="71"/>
        <v>0</v>
      </c>
      <c r="T98" s="143">
        <f t="shared" si="71"/>
        <v>0</v>
      </c>
      <c r="U98" s="143">
        <f t="shared" si="71"/>
        <v>0</v>
      </c>
      <c r="V98" s="143">
        <f t="shared" si="71"/>
        <v>0</v>
      </c>
      <c r="W98" s="143">
        <f t="shared" si="71"/>
        <v>0</v>
      </c>
      <c r="X98" s="143">
        <f t="shared" si="71"/>
        <v>0</v>
      </c>
      <c r="Y98" s="143">
        <f t="shared" si="71"/>
        <v>0</v>
      </c>
      <c r="Z98" s="143">
        <f t="shared" si="71"/>
        <v>0</v>
      </c>
      <c r="AA98" s="143">
        <f t="shared" si="71"/>
        <v>0</v>
      </c>
      <c r="AB98" s="143">
        <f t="shared" si="71"/>
        <v>0</v>
      </c>
      <c r="AC98" s="143">
        <f t="shared" si="71"/>
        <v>0</v>
      </c>
      <c r="AD98" s="143">
        <f t="shared" si="71"/>
        <v>0</v>
      </c>
      <c r="AE98" s="143">
        <f t="shared" si="71"/>
        <v>0</v>
      </c>
      <c r="AF98" s="143">
        <f t="shared" si="71"/>
        <v>0</v>
      </c>
      <c r="AG98" s="143">
        <f t="shared" si="71"/>
        <v>0</v>
      </c>
      <c r="AH98" s="143">
        <f t="shared" si="71"/>
        <v>0</v>
      </c>
      <c r="AI98" s="143">
        <f t="shared" si="71"/>
        <v>0</v>
      </c>
      <c r="AJ98" s="143">
        <f t="shared" si="71"/>
        <v>0</v>
      </c>
      <c r="AK98" s="143">
        <f t="shared" si="71"/>
        <v>0</v>
      </c>
      <c r="AL98" s="143">
        <f t="shared" si="71"/>
        <v>0</v>
      </c>
      <c r="AM98" s="143">
        <f t="shared" si="71"/>
        <v>0</v>
      </c>
      <c r="AN98" s="143">
        <f t="shared" si="71"/>
        <v>0</v>
      </c>
      <c r="AO98" s="143">
        <f t="shared" si="71"/>
        <v>0</v>
      </c>
      <c r="AP98" s="143">
        <f t="shared" si="71"/>
        <v>0</v>
      </c>
      <c r="AQ98" s="143">
        <f t="shared" si="71"/>
        <v>0</v>
      </c>
      <c r="AR98" s="143">
        <f t="shared" si="71"/>
        <v>0</v>
      </c>
      <c r="AS98" s="143">
        <f t="shared" si="71"/>
        <v>0</v>
      </c>
      <c r="AT98" s="143">
        <f t="shared" si="71"/>
        <v>0</v>
      </c>
      <c r="AU98" s="143">
        <f t="shared" si="71"/>
        <v>0</v>
      </c>
      <c r="AV98" s="143">
        <f t="shared" si="71"/>
        <v>0</v>
      </c>
      <c r="AW98" s="143">
        <f t="shared" si="71"/>
        <v>0</v>
      </c>
      <c r="AX98" s="143">
        <f t="shared" si="71"/>
        <v>0</v>
      </c>
      <c r="AY98" s="143">
        <f t="shared" si="71"/>
        <v>0</v>
      </c>
      <c r="AZ98" s="143">
        <f t="shared" si="71"/>
        <v>0</v>
      </c>
      <c r="BA98" s="143">
        <f t="shared" si="71"/>
        <v>0</v>
      </c>
      <c r="BB98" s="143">
        <f t="shared" si="71"/>
        <v>0</v>
      </c>
      <c r="BC98" s="143">
        <f t="shared" si="71"/>
        <v>0</v>
      </c>
      <c r="BD98" s="143">
        <f t="shared" si="71"/>
        <v>0</v>
      </c>
      <c r="BE98" s="143">
        <f t="shared" si="71"/>
        <v>0</v>
      </c>
      <c r="BF98" s="143">
        <f t="shared" si="71"/>
        <v>0</v>
      </c>
      <c r="BG98" s="143">
        <f t="shared" si="71"/>
        <v>0</v>
      </c>
      <c r="BH98" s="143">
        <f t="shared" si="71"/>
        <v>0</v>
      </c>
      <c r="BI98" s="143">
        <f t="shared" si="71"/>
        <v>0</v>
      </c>
      <c r="BJ98" s="143">
        <f t="shared" si="71"/>
        <v>0</v>
      </c>
      <c r="BK98" s="143">
        <f t="shared" si="71"/>
        <v>0</v>
      </c>
      <c r="BL98" s="143">
        <f t="shared" si="71"/>
        <v>0</v>
      </c>
      <c r="BM98" s="143">
        <f t="shared" si="71"/>
        <v>0</v>
      </c>
      <c r="BN98" s="143">
        <f t="shared" si="71"/>
        <v>0</v>
      </c>
      <c r="BO98" s="143">
        <f t="shared" si="71"/>
        <v>0</v>
      </c>
      <c r="BP98" s="143">
        <f t="shared" si="71"/>
        <v>0</v>
      </c>
      <c r="BQ98" s="143">
        <f t="shared" ref="BQ98:CF98" si="72">-BQ34</f>
        <v>0</v>
      </c>
      <c r="BR98" s="143">
        <f t="shared" si="72"/>
        <v>0</v>
      </c>
      <c r="BS98" s="143">
        <f t="shared" si="72"/>
        <v>0</v>
      </c>
      <c r="BT98" s="143">
        <f t="shared" si="72"/>
        <v>0</v>
      </c>
      <c r="BU98" s="143">
        <f t="shared" si="72"/>
        <v>0</v>
      </c>
      <c r="BV98" s="143">
        <f t="shared" si="72"/>
        <v>0</v>
      </c>
      <c r="BW98" s="143">
        <f t="shared" si="72"/>
        <v>0</v>
      </c>
      <c r="BX98" s="143">
        <f t="shared" si="72"/>
        <v>0</v>
      </c>
      <c r="BY98" s="143">
        <f t="shared" si="72"/>
        <v>0</v>
      </c>
      <c r="BZ98" s="143">
        <f t="shared" si="72"/>
        <v>0</v>
      </c>
      <c r="CA98" s="143">
        <f t="shared" si="72"/>
        <v>0</v>
      </c>
      <c r="CB98" s="143">
        <f t="shared" si="72"/>
        <v>0</v>
      </c>
      <c r="CC98" s="143">
        <f t="shared" si="72"/>
        <v>0</v>
      </c>
      <c r="CD98" s="143">
        <f t="shared" si="72"/>
        <v>0</v>
      </c>
      <c r="CE98" s="143">
        <f t="shared" si="72"/>
        <v>0</v>
      </c>
      <c r="CF98" s="143">
        <f t="shared" si="72"/>
        <v>0</v>
      </c>
    </row>
    <row r="99" spans="1:84" ht="15" customHeight="1">
      <c r="A99" s="48"/>
      <c r="B99" s="125" t="s">
        <v>706</v>
      </c>
      <c r="C99" s="126"/>
      <c r="D99" s="131"/>
      <c r="E99" s="150">
        <f t="shared" ref="E99:BP99" ca="1" si="73">IF(E94&gt;$C$100,0,1)</f>
        <v>0</v>
      </c>
      <c r="F99" s="150">
        <f t="shared" ca="1" si="73"/>
        <v>0</v>
      </c>
      <c r="G99" s="150">
        <f t="shared" ca="1" si="73"/>
        <v>0</v>
      </c>
      <c r="H99" s="150">
        <f t="shared" ca="1" si="73"/>
        <v>0</v>
      </c>
      <c r="I99" s="150">
        <f t="shared" ca="1" si="73"/>
        <v>0</v>
      </c>
      <c r="J99" s="150">
        <f t="shared" ca="1" si="73"/>
        <v>0</v>
      </c>
      <c r="K99" s="150">
        <f t="shared" ca="1" si="73"/>
        <v>0</v>
      </c>
      <c r="L99" s="150">
        <f t="shared" ca="1" si="73"/>
        <v>0</v>
      </c>
      <c r="M99" s="150">
        <f t="shared" ca="1" si="73"/>
        <v>0</v>
      </c>
      <c r="N99" s="150">
        <f t="shared" ca="1" si="73"/>
        <v>0</v>
      </c>
      <c r="O99" s="150">
        <f t="shared" ca="1" si="73"/>
        <v>0</v>
      </c>
      <c r="P99" s="150">
        <f t="shared" ca="1" si="73"/>
        <v>0</v>
      </c>
      <c r="Q99" s="150">
        <f t="shared" ca="1" si="73"/>
        <v>0</v>
      </c>
      <c r="R99" s="150">
        <f t="shared" ca="1" si="73"/>
        <v>0</v>
      </c>
      <c r="S99" s="150">
        <f t="shared" ca="1" si="73"/>
        <v>0</v>
      </c>
      <c r="T99" s="150">
        <f t="shared" ca="1" si="73"/>
        <v>0</v>
      </c>
      <c r="U99" s="150">
        <f t="shared" ca="1" si="73"/>
        <v>0</v>
      </c>
      <c r="V99" s="150">
        <f t="shared" ca="1" si="73"/>
        <v>0</v>
      </c>
      <c r="W99" s="150">
        <f t="shared" ca="1" si="73"/>
        <v>0</v>
      </c>
      <c r="X99" s="150">
        <f t="shared" ca="1" si="73"/>
        <v>0</v>
      </c>
      <c r="Y99" s="150">
        <f t="shared" ca="1" si="73"/>
        <v>0</v>
      </c>
      <c r="Z99" s="150">
        <f t="shared" ca="1" si="73"/>
        <v>0</v>
      </c>
      <c r="AA99" s="150">
        <f t="shared" ca="1" si="73"/>
        <v>0</v>
      </c>
      <c r="AB99" s="150">
        <f t="shared" ca="1" si="73"/>
        <v>0</v>
      </c>
      <c r="AC99" s="150">
        <f t="shared" ca="1" si="73"/>
        <v>0</v>
      </c>
      <c r="AD99" s="150">
        <f t="shared" ca="1" si="73"/>
        <v>0</v>
      </c>
      <c r="AE99" s="150">
        <f t="shared" ca="1" si="73"/>
        <v>0</v>
      </c>
      <c r="AF99" s="150">
        <f t="shared" ca="1" si="73"/>
        <v>0</v>
      </c>
      <c r="AG99" s="150">
        <f t="shared" ca="1" si="73"/>
        <v>0</v>
      </c>
      <c r="AH99" s="150">
        <f t="shared" ca="1" si="73"/>
        <v>0</v>
      </c>
      <c r="AI99" s="150">
        <f t="shared" ca="1" si="73"/>
        <v>0</v>
      </c>
      <c r="AJ99" s="150">
        <f t="shared" ca="1" si="73"/>
        <v>0</v>
      </c>
      <c r="AK99" s="150">
        <f t="shared" ca="1" si="73"/>
        <v>0</v>
      </c>
      <c r="AL99" s="150">
        <f t="shared" ca="1" si="73"/>
        <v>0</v>
      </c>
      <c r="AM99" s="150">
        <f t="shared" ca="1" si="73"/>
        <v>0</v>
      </c>
      <c r="AN99" s="150">
        <f t="shared" ca="1" si="73"/>
        <v>0</v>
      </c>
      <c r="AO99" s="150">
        <f t="shared" ca="1" si="73"/>
        <v>0</v>
      </c>
      <c r="AP99" s="150">
        <f t="shared" ca="1" si="73"/>
        <v>0</v>
      </c>
      <c r="AQ99" s="150">
        <f t="shared" ca="1" si="73"/>
        <v>0</v>
      </c>
      <c r="AR99" s="150">
        <f t="shared" ca="1" si="73"/>
        <v>0</v>
      </c>
      <c r="AS99" s="150">
        <f t="shared" ca="1" si="73"/>
        <v>0</v>
      </c>
      <c r="AT99" s="150">
        <f t="shared" ca="1" si="73"/>
        <v>0</v>
      </c>
      <c r="AU99" s="150">
        <f t="shared" ca="1" si="73"/>
        <v>0</v>
      </c>
      <c r="AV99" s="150">
        <f t="shared" ca="1" si="73"/>
        <v>0</v>
      </c>
      <c r="AW99" s="150">
        <f t="shared" ca="1" si="73"/>
        <v>0</v>
      </c>
      <c r="AX99" s="150">
        <f t="shared" ca="1" si="73"/>
        <v>0</v>
      </c>
      <c r="AY99" s="150">
        <f t="shared" ca="1" si="73"/>
        <v>0</v>
      </c>
      <c r="AZ99" s="150">
        <f t="shared" ca="1" si="73"/>
        <v>0</v>
      </c>
      <c r="BA99" s="150">
        <f t="shared" ca="1" si="73"/>
        <v>0</v>
      </c>
      <c r="BB99" s="150">
        <f t="shared" ca="1" si="73"/>
        <v>0</v>
      </c>
      <c r="BC99" s="150">
        <f t="shared" ca="1" si="73"/>
        <v>0</v>
      </c>
      <c r="BD99" s="150">
        <f t="shared" ca="1" si="73"/>
        <v>0</v>
      </c>
      <c r="BE99" s="150">
        <f t="shared" ca="1" si="73"/>
        <v>0</v>
      </c>
      <c r="BF99" s="150">
        <f t="shared" ca="1" si="73"/>
        <v>0</v>
      </c>
      <c r="BG99" s="150">
        <f t="shared" ca="1" si="73"/>
        <v>0</v>
      </c>
      <c r="BH99" s="150">
        <f t="shared" ca="1" si="73"/>
        <v>0</v>
      </c>
      <c r="BI99" s="150">
        <f t="shared" ca="1" si="73"/>
        <v>0</v>
      </c>
      <c r="BJ99" s="150">
        <f t="shared" ca="1" si="73"/>
        <v>0</v>
      </c>
      <c r="BK99" s="150">
        <f t="shared" ca="1" si="73"/>
        <v>0</v>
      </c>
      <c r="BL99" s="150">
        <f t="shared" ca="1" si="73"/>
        <v>0</v>
      </c>
      <c r="BM99" s="150">
        <f t="shared" ca="1" si="73"/>
        <v>0</v>
      </c>
      <c r="BN99" s="150">
        <f t="shared" ca="1" si="73"/>
        <v>0</v>
      </c>
      <c r="BO99" s="150">
        <f t="shared" ca="1" si="73"/>
        <v>0</v>
      </c>
      <c r="BP99" s="150">
        <f t="shared" ca="1" si="73"/>
        <v>0</v>
      </c>
      <c r="BQ99" s="150">
        <f t="shared" ref="BQ99:CF99" ca="1" si="74">IF(BQ94&gt;$C$100,0,1)</f>
        <v>0</v>
      </c>
      <c r="BR99" s="150">
        <f t="shared" ca="1" si="74"/>
        <v>0</v>
      </c>
      <c r="BS99" s="150">
        <f t="shared" ca="1" si="74"/>
        <v>0</v>
      </c>
      <c r="BT99" s="150">
        <f t="shared" ca="1" si="74"/>
        <v>0</v>
      </c>
      <c r="BU99" s="150">
        <f t="shared" ca="1" si="74"/>
        <v>0</v>
      </c>
      <c r="BV99" s="150">
        <f t="shared" ca="1" si="74"/>
        <v>0</v>
      </c>
      <c r="BW99" s="150">
        <f t="shared" ca="1" si="74"/>
        <v>0</v>
      </c>
      <c r="BX99" s="150">
        <f t="shared" ca="1" si="74"/>
        <v>0</v>
      </c>
      <c r="BY99" s="150">
        <f t="shared" ca="1" si="74"/>
        <v>0</v>
      </c>
      <c r="BZ99" s="150">
        <f t="shared" ca="1" si="74"/>
        <v>0</v>
      </c>
      <c r="CA99" s="150">
        <f t="shared" ca="1" si="74"/>
        <v>0</v>
      </c>
      <c r="CB99" s="150">
        <f t="shared" ca="1" si="74"/>
        <v>0</v>
      </c>
      <c r="CC99" s="150">
        <f t="shared" ca="1" si="74"/>
        <v>0</v>
      </c>
      <c r="CD99" s="150">
        <f t="shared" ca="1" si="74"/>
        <v>0</v>
      </c>
      <c r="CE99" s="150">
        <f t="shared" ca="1" si="74"/>
        <v>0</v>
      </c>
      <c r="CF99" s="150">
        <f t="shared" ca="1" si="74"/>
        <v>0</v>
      </c>
    </row>
    <row r="100" spans="1:84" s="38" customFormat="1" ht="15" customHeight="1">
      <c r="B100" s="125" t="s">
        <v>707</v>
      </c>
      <c r="C100" s="126">
        <f ca="1">INDEX($E$83:$CF$83,1,MATCH(MIN($E$86:$CF$86),$E$86:$CF$86,0))*(MIN($E$86:$CF$86)&lt;0)</f>
        <v>0</v>
      </c>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c r="AE100" s="37"/>
      <c r="AF100" s="37"/>
      <c r="AG100" s="37"/>
      <c r="AH100" s="37"/>
      <c r="AI100" s="37"/>
      <c r="AJ100" s="37"/>
      <c r="AK100" s="37"/>
      <c r="AL100" s="37"/>
      <c r="AM100" s="37"/>
      <c r="AN100" s="37"/>
      <c r="AO100" s="37"/>
      <c r="AP100" s="37"/>
      <c r="AQ100" s="37"/>
      <c r="AR100" s="37"/>
      <c r="AS100" s="37"/>
      <c r="AT100" s="37"/>
      <c r="AU100" s="37"/>
      <c r="AV100" s="37"/>
      <c r="AW100" s="37"/>
      <c r="AX100" s="37"/>
      <c r="AY100" s="37"/>
      <c r="AZ100" s="37"/>
      <c r="BA100" s="37"/>
      <c r="BB100" s="37"/>
      <c r="BC100" s="37"/>
      <c r="BD100" s="37"/>
      <c r="BE100" s="37"/>
      <c r="BF100" s="37"/>
      <c r="BG100" s="37"/>
      <c r="BH100" s="37"/>
      <c r="BI100" s="37"/>
      <c r="BJ100" s="37"/>
      <c r="BK100" s="37"/>
      <c r="BL100" s="37"/>
      <c r="BM100" s="37"/>
      <c r="BN100" s="37"/>
      <c r="BO100" s="37"/>
      <c r="BP100" s="37"/>
      <c r="BQ100" s="37"/>
      <c r="BR100" s="37"/>
      <c r="BS100" s="37"/>
      <c r="BT100" s="37"/>
      <c r="BU100" s="37"/>
      <c r="BV100" s="37"/>
      <c r="BW100" s="37"/>
      <c r="BX100" s="37"/>
      <c r="BY100" s="37"/>
      <c r="BZ100" s="37"/>
      <c r="CA100" s="37"/>
      <c r="CB100" s="37"/>
      <c r="CC100" s="37"/>
      <c r="CD100" s="37"/>
      <c r="CE100" s="37"/>
      <c r="CF100" s="37"/>
    </row>
    <row r="105" spans="1:84">
      <c r="B105" s="49" t="s">
        <v>708</v>
      </c>
    </row>
    <row r="106" spans="1:84" s="99" customFormat="1" ht="15"/>
    <row r="107" spans="1:84" s="99" customFormat="1" ht="15"/>
    <row r="108" spans="1:84" s="99" customFormat="1" ht="15"/>
    <row r="109" spans="1:84" s="99" customFormat="1" ht="15"/>
    <row r="110" spans="1:84" s="99" customFormat="1" ht="15"/>
    <row r="111" spans="1:84" s="99" customFormat="1" ht="15"/>
    <row r="112" spans="1:84" s="99" customFormat="1" ht="15"/>
    <row r="113" s="99" customFormat="1" ht="15"/>
    <row r="114" s="99" customFormat="1" ht="15"/>
    <row r="115" s="99" customFormat="1" ht="15"/>
    <row r="116" s="99" customFormat="1" ht="15"/>
    <row r="117" s="99" customFormat="1" ht="15"/>
    <row r="118" s="99" customFormat="1" ht="15"/>
    <row r="119" s="99" customFormat="1" ht="15"/>
    <row r="120" s="99" customFormat="1" ht="15"/>
    <row r="121" s="99" customFormat="1" ht="15"/>
    <row r="122" s="99" customFormat="1" ht="15"/>
    <row r="123" s="99" customFormat="1" ht="15"/>
    <row r="124" s="99" customFormat="1" ht="15"/>
    <row r="125" s="99" customFormat="1" ht="15"/>
    <row r="126" s="99" customFormat="1" ht="15"/>
    <row r="127" s="99" customFormat="1" ht="15"/>
    <row r="128" s="99" customFormat="1" ht="15"/>
    <row r="129" s="99" customFormat="1" ht="15"/>
    <row r="130" s="99" customFormat="1" ht="15"/>
    <row r="131" s="99" customFormat="1" ht="15"/>
    <row r="132" s="99" customFormat="1" ht="15"/>
    <row r="133" s="99" customFormat="1" ht="15"/>
    <row r="134" s="99" customFormat="1" ht="15"/>
    <row r="135" s="99" customFormat="1" ht="15"/>
    <row r="136" s="99" customFormat="1" ht="15"/>
    <row r="137" s="99" customFormat="1" ht="15"/>
    <row r="138" s="99" customFormat="1" ht="15"/>
    <row r="139" s="99" customFormat="1" ht="15"/>
    <row r="140" s="99" customFormat="1" ht="15"/>
    <row r="141" s="99" customFormat="1" ht="15"/>
    <row r="142" s="99" customFormat="1" ht="15"/>
    <row r="143" s="99" customFormat="1" ht="15"/>
    <row r="144" s="99" customFormat="1" ht="15"/>
    <row r="145" s="99" customFormat="1" ht="15"/>
    <row r="146" s="99" customFormat="1" ht="15"/>
    <row r="147" s="99" customFormat="1" ht="15"/>
    <row r="148" s="99" customFormat="1" ht="15"/>
    <row r="149" s="99" customFormat="1" ht="15"/>
    <row r="150" s="99" customFormat="1" ht="15"/>
    <row r="151" s="99" customFormat="1" ht="15"/>
    <row r="152" s="99" customFormat="1" ht="15"/>
    <row r="153" s="99" customFormat="1" ht="15"/>
    <row r="154" s="99" customFormat="1" ht="15"/>
    <row r="155" s="99" customFormat="1" ht="15"/>
    <row r="156" s="99" customFormat="1" ht="15"/>
    <row r="157" s="99" customFormat="1" ht="15"/>
    <row r="158" s="99" customFormat="1" ht="15"/>
    <row r="159" s="99" customFormat="1" ht="15"/>
    <row r="160" s="99" customFormat="1" ht="15"/>
    <row r="161" s="99" customFormat="1" ht="15"/>
    <row r="162" s="99" customFormat="1" ht="15"/>
    <row r="163" s="99" customFormat="1" ht="15"/>
    <row r="164" s="99" customFormat="1" ht="15"/>
    <row r="165" s="99" customFormat="1" ht="15"/>
    <row r="166" s="99" customFormat="1" ht="15"/>
    <row r="167" s="99" customFormat="1" ht="15"/>
    <row r="168" s="99" customFormat="1" ht="15"/>
    <row r="169" s="99" customFormat="1" ht="15"/>
    <row r="170" s="99" customFormat="1" ht="15"/>
    <row r="171" s="99" customFormat="1" ht="15"/>
    <row r="172" s="99" customFormat="1" ht="15"/>
    <row r="173" s="99" customFormat="1" ht="15"/>
    <row r="174" s="99" customFormat="1" ht="15"/>
    <row r="175" s="99" customFormat="1" ht="15"/>
    <row r="176" s="99" customFormat="1" ht="15"/>
    <row r="177" s="99" customFormat="1" ht="15"/>
    <row r="178" s="99" customFormat="1" ht="15"/>
    <row r="179" s="99" customFormat="1" ht="15"/>
    <row r="180" s="99" customFormat="1" ht="15"/>
    <row r="181" s="99" customFormat="1" ht="15"/>
  </sheetData>
  <sheetProtection password="8A86" sheet="1" scenarios="1" formatColumns="0" formatRows="0"/>
  <mergeCells count="9">
    <mergeCell ref="B16:B17"/>
    <mergeCell ref="C16:C17"/>
    <mergeCell ref="D16:D17"/>
    <mergeCell ref="C2:L2"/>
    <mergeCell ref="C3:L3"/>
    <mergeCell ref="C4:L4"/>
    <mergeCell ref="C5:L5"/>
    <mergeCell ref="C6:L6"/>
    <mergeCell ref="C7:L7"/>
  </mergeCells>
  <conditionalFormatting sqref="D18:D26">
    <cfRule type="cellIs" dxfId="181" priority="55" stopIfTrue="1" operator="equal">
      <formula>0</formula>
    </cfRule>
  </conditionalFormatting>
  <conditionalFormatting sqref="E18:CF26">
    <cfRule type="cellIs" dxfId="180" priority="54" stopIfTrue="1" operator="equal">
      <formula>0</formula>
    </cfRule>
  </conditionalFormatting>
  <conditionalFormatting sqref="D31:D34">
    <cfRule type="cellIs" dxfId="179" priority="53" stopIfTrue="1" operator="equal">
      <formula>0</formula>
    </cfRule>
  </conditionalFormatting>
  <conditionalFormatting sqref="E31:CF34">
    <cfRule type="cellIs" dxfId="178" priority="52" stopIfTrue="1" operator="equal">
      <formula>0</formula>
    </cfRule>
  </conditionalFormatting>
  <conditionalFormatting sqref="D38:D42">
    <cfRule type="cellIs" dxfId="177" priority="51" stopIfTrue="1" operator="equal">
      <formula>0</formula>
    </cfRule>
  </conditionalFormatting>
  <conditionalFormatting sqref="E38:CF38 E40:CF40">
    <cfRule type="cellIs" dxfId="176" priority="50" stopIfTrue="1" operator="equal">
      <formula>0</formula>
    </cfRule>
  </conditionalFormatting>
  <conditionalFormatting sqref="D45:D46 D49">
    <cfRule type="cellIs" dxfId="175" priority="49" stopIfTrue="1" operator="equal">
      <formula>0</formula>
    </cfRule>
  </conditionalFormatting>
  <conditionalFormatting sqref="E45:CF46">
    <cfRule type="cellIs" dxfId="174" priority="48" stopIfTrue="1" operator="equal">
      <formula>0</formula>
    </cfRule>
  </conditionalFormatting>
  <conditionalFormatting sqref="D52">
    <cfRule type="cellIs" dxfId="173" priority="47" stopIfTrue="1" operator="equal">
      <formula>0</formula>
    </cfRule>
  </conditionalFormatting>
  <conditionalFormatting sqref="E52:CF52">
    <cfRule type="cellIs" dxfId="172" priority="46" stopIfTrue="1" operator="equal">
      <formula>0</formula>
    </cfRule>
  </conditionalFormatting>
  <conditionalFormatting sqref="D54:D56 D59:D64">
    <cfRule type="cellIs" dxfId="171" priority="45" stopIfTrue="1" operator="equal">
      <formula>0</formula>
    </cfRule>
  </conditionalFormatting>
  <conditionalFormatting sqref="E54:CF54 E63:CF63 E59:CF61 E56:CF56">
    <cfRule type="cellIs" dxfId="170" priority="44" stopIfTrue="1" operator="equal">
      <formula>0</formula>
    </cfRule>
  </conditionalFormatting>
  <conditionalFormatting sqref="D37">
    <cfRule type="cellIs" dxfId="169" priority="43" stopIfTrue="1" operator="equal">
      <formula>0</formula>
    </cfRule>
  </conditionalFormatting>
  <conditionalFormatting sqref="E37:CF37">
    <cfRule type="cellIs" dxfId="168" priority="42" stopIfTrue="1" operator="equal">
      <formula>0</formula>
    </cfRule>
  </conditionalFormatting>
  <conditionalFormatting sqref="D44">
    <cfRule type="cellIs" dxfId="167" priority="41" stopIfTrue="1" operator="equal">
      <formula>0</formula>
    </cfRule>
  </conditionalFormatting>
  <conditionalFormatting sqref="E44:CF44">
    <cfRule type="cellIs" dxfId="166" priority="40" stopIfTrue="1" operator="equal">
      <formula>0</formula>
    </cfRule>
  </conditionalFormatting>
  <conditionalFormatting sqref="D11:D12 D14">
    <cfRule type="cellIs" dxfId="165" priority="39" stopIfTrue="1" operator="equal">
      <formula>0</formula>
    </cfRule>
  </conditionalFormatting>
  <conditionalFormatting sqref="E11:E12 E14">
    <cfRule type="cellIs" dxfId="164" priority="38" stopIfTrue="1" operator="equal">
      <formula>0</formula>
    </cfRule>
  </conditionalFormatting>
  <conditionalFormatting sqref="D98">
    <cfRule type="cellIs" dxfId="163" priority="22" stopIfTrue="1" operator="equal">
      <formula>0</formula>
    </cfRule>
  </conditionalFormatting>
  <conditionalFormatting sqref="D99">
    <cfRule type="cellIs" dxfId="162" priority="25" stopIfTrue="1" operator="equal">
      <formula>0</formula>
    </cfRule>
  </conditionalFormatting>
  <conditionalFormatting sqref="E84:CF84 E86:CF89">
    <cfRule type="cellIs" dxfId="161" priority="37" stopIfTrue="1" operator="equal">
      <formula>0</formula>
    </cfRule>
  </conditionalFormatting>
  <conditionalFormatting sqref="E98:CF98">
    <cfRule type="cellIs" dxfId="160" priority="23" stopIfTrue="1" operator="equal">
      <formula>0</formula>
    </cfRule>
  </conditionalFormatting>
  <conditionalFormatting sqref="E91:CF91">
    <cfRule type="cellIs" dxfId="159" priority="36" stopIfTrue="1" operator="equal">
      <formula>0</formula>
    </cfRule>
  </conditionalFormatting>
  <conditionalFormatting sqref="D84 D86:D91">
    <cfRule type="cellIs" dxfId="158" priority="35" stopIfTrue="1" operator="equal">
      <formula>0</formula>
    </cfRule>
  </conditionalFormatting>
  <conditionalFormatting sqref="E99:CF99">
    <cfRule type="cellIs" dxfId="157" priority="24" stopIfTrue="1" operator="equal">
      <formula>0</formula>
    </cfRule>
  </conditionalFormatting>
  <conditionalFormatting sqref="D92">
    <cfRule type="cellIs" dxfId="156" priority="34" stopIfTrue="1" operator="equal">
      <formula>0</formula>
    </cfRule>
  </conditionalFormatting>
  <conditionalFormatting sqref="E92:CF92">
    <cfRule type="cellIs" dxfId="155" priority="33" stopIfTrue="1" operator="equal">
      <formula>0</formula>
    </cfRule>
  </conditionalFormatting>
  <conditionalFormatting sqref="E64:CF64">
    <cfRule type="cellIs" dxfId="154" priority="32" stopIfTrue="1" operator="equal">
      <formula>0</formula>
    </cfRule>
  </conditionalFormatting>
  <conditionalFormatting sqref="E90:CF90">
    <cfRule type="cellIs" dxfId="153" priority="31" stopIfTrue="1" operator="equal">
      <formula>0</formula>
    </cfRule>
  </conditionalFormatting>
  <conditionalFormatting sqref="E62:CF62">
    <cfRule type="cellIs" dxfId="152" priority="30" stopIfTrue="1" operator="equal">
      <formula>0</formula>
    </cfRule>
  </conditionalFormatting>
  <conditionalFormatting sqref="D95">
    <cfRule type="cellIs" dxfId="151" priority="29" stopIfTrue="1" operator="equal">
      <formula>0</formula>
    </cfRule>
  </conditionalFormatting>
  <conditionalFormatting sqref="E95:CF95">
    <cfRule type="cellIs" dxfId="150" priority="28" stopIfTrue="1" operator="equal">
      <formula>0</formula>
    </cfRule>
  </conditionalFormatting>
  <conditionalFormatting sqref="D97">
    <cfRule type="cellIs" dxfId="149" priority="27" stopIfTrue="1" operator="equal">
      <formula>0</formula>
    </cfRule>
  </conditionalFormatting>
  <conditionalFormatting sqref="E97:CF97">
    <cfRule type="cellIs" dxfId="148" priority="26" stopIfTrue="1" operator="equal">
      <formula>0</formula>
    </cfRule>
  </conditionalFormatting>
  <conditionalFormatting sqref="E27:CF28">
    <cfRule type="cellIs" dxfId="147" priority="21" stopIfTrue="1" operator="equal">
      <formula>0</formula>
    </cfRule>
  </conditionalFormatting>
  <conditionalFormatting sqref="D27:D28">
    <cfRule type="cellIs" dxfId="146" priority="20" stopIfTrue="1" operator="equal">
      <formula>0</formula>
    </cfRule>
  </conditionalFormatting>
  <conditionalFormatting sqref="D13">
    <cfRule type="cellIs" dxfId="145" priority="19" stopIfTrue="1" operator="equal">
      <formula>0</formula>
    </cfRule>
  </conditionalFormatting>
  <conditionalFormatting sqref="E13">
    <cfRule type="cellIs" dxfId="144" priority="18" stopIfTrue="1" operator="equal">
      <formula>0</formula>
    </cfRule>
  </conditionalFormatting>
  <conditionalFormatting sqref="D48">
    <cfRule type="cellIs" dxfId="143" priority="17" stopIfTrue="1" operator="equal">
      <formula>0</formula>
    </cfRule>
  </conditionalFormatting>
  <conditionalFormatting sqref="E48:CF48">
    <cfRule type="cellIs" dxfId="142" priority="16" stopIfTrue="1" operator="equal">
      <formula>0</formula>
    </cfRule>
  </conditionalFormatting>
  <conditionalFormatting sqref="D57:D58">
    <cfRule type="cellIs" dxfId="141" priority="15" stopIfTrue="1" operator="equal">
      <formula>0</formula>
    </cfRule>
  </conditionalFormatting>
  <conditionalFormatting sqref="E57:CF58">
    <cfRule type="cellIs" dxfId="140" priority="14" stopIfTrue="1" operator="equal">
      <formula>0</formula>
    </cfRule>
  </conditionalFormatting>
  <conditionalFormatting sqref="E65:CF65">
    <cfRule type="cellIs" dxfId="139" priority="13" stopIfTrue="1" operator="equal">
      <formula>0</formula>
    </cfRule>
  </conditionalFormatting>
  <conditionalFormatting sqref="D65">
    <cfRule type="cellIs" dxfId="138" priority="12" stopIfTrue="1" operator="equal">
      <formula>0</formula>
    </cfRule>
  </conditionalFormatting>
  <conditionalFormatting sqref="D85">
    <cfRule type="cellIs" dxfId="137" priority="11" stopIfTrue="1" operator="equal">
      <formula>0</formula>
    </cfRule>
  </conditionalFormatting>
  <conditionalFormatting sqref="E39:CF39">
    <cfRule type="cellIs" dxfId="136" priority="10" stopIfTrue="1" operator="equal">
      <formula>0</formula>
    </cfRule>
  </conditionalFormatting>
  <conditionalFormatting sqref="F41:CF41">
    <cfRule type="cellIs" dxfId="135" priority="9" stopIfTrue="1" operator="equal">
      <formula>0</formula>
    </cfRule>
  </conditionalFormatting>
  <conditionalFormatting sqref="E41">
    <cfRule type="cellIs" dxfId="134" priority="8" stopIfTrue="1" operator="equal">
      <formula>0</formula>
    </cfRule>
  </conditionalFormatting>
  <conditionalFormatting sqref="E42:CF42">
    <cfRule type="cellIs" dxfId="133" priority="7" stopIfTrue="1" operator="equal">
      <formula>0</formula>
    </cfRule>
  </conditionalFormatting>
  <conditionalFormatting sqref="D66">
    <cfRule type="cellIs" dxfId="132" priority="6" stopIfTrue="1" operator="equal">
      <formula>0</formula>
    </cfRule>
  </conditionalFormatting>
  <conditionalFormatting sqref="D47">
    <cfRule type="cellIs" dxfId="131" priority="5" stopIfTrue="1" operator="equal">
      <formula>0</formula>
    </cfRule>
  </conditionalFormatting>
  <conditionalFormatting sqref="E47:CF47">
    <cfRule type="cellIs" dxfId="130" priority="4" stopIfTrue="1" operator="equal">
      <formula>0</formula>
    </cfRule>
  </conditionalFormatting>
  <conditionalFormatting sqref="E55:CF55">
    <cfRule type="cellIs" dxfId="129" priority="3" stopIfTrue="1" operator="equal">
      <formula>0</formula>
    </cfRule>
  </conditionalFormatting>
  <conditionalFormatting sqref="E85:CF85">
    <cfRule type="cellIs" dxfId="128" priority="2" stopIfTrue="1" operator="equal">
      <formula>0</formula>
    </cfRule>
  </conditionalFormatting>
  <conditionalFormatting sqref="E49:CF49">
    <cfRule type="cellIs" dxfId="127" priority="1" stopIfTrue="1" operator="equal">
      <formula>0</formula>
    </cfRule>
  </conditionalFormatting>
  <pageMargins left="0.70866141732283472" right="0.70866141732283472" top="0.74803149606299213" bottom="0.74803149606299213" header="0.31496062992125984" footer="0.31496062992125984"/>
  <pageSetup paperSize="9" scale="10" orientation="portrait" r:id="rId1"/>
  <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Лист10"/>
  <dimension ref="A1:P52"/>
  <sheetViews>
    <sheetView workbookViewId="0"/>
    <sheetView workbookViewId="1"/>
  </sheetViews>
  <sheetFormatPr baseColWidth="10" defaultColWidth="8.1640625" defaultRowHeight="15" outlineLevelRow="1"/>
  <cols>
    <col min="1" max="1" width="2.83203125" style="112" customWidth="1"/>
    <col min="2" max="2" width="3.6640625" style="112" customWidth="1"/>
    <col min="3" max="3" width="23.33203125" style="112" customWidth="1"/>
    <col min="4" max="4" width="4.83203125" style="170" customWidth="1"/>
    <col min="5" max="5" width="8.6640625" style="170" customWidth="1"/>
    <col min="6" max="6" width="5.83203125" style="170" customWidth="1"/>
    <col min="7" max="15" width="5.83203125" style="112" customWidth="1"/>
    <col min="16" max="16" width="2.83203125" style="112" customWidth="1"/>
    <col min="17" max="16384" width="8.1640625" style="112"/>
  </cols>
  <sheetData>
    <row r="1" spans="1:16">
      <c r="A1" s="155" t="s">
        <v>713</v>
      </c>
      <c r="B1" s="156"/>
      <c r="C1" s="156"/>
      <c r="D1" s="157"/>
      <c r="E1" s="157"/>
      <c r="F1" s="157"/>
      <c r="G1" s="157"/>
      <c r="H1" s="157"/>
      <c r="I1" s="157"/>
      <c r="J1" s="157"/>
      <c r="K1" s="157"/>
      <c r="L1" s="157"/>
      <c r="M1" s="157"/>
      <c r="N1" s="157"/>
      <c r="O1" s="157"/>
      <c r="P1" s="158"/>
    </row>
    <row r="2" spans="1:16">
      <c r="A2" s="155" t="str">
        <f>ИД!A2</f>
        <v>3.1.21.12.14</v>
      </c>
      <c r="B2" s="853" t="s">
        <v>714</v>
      </c>
      <c r="C2" s="855" t="s">
        <v>715</v>
      </c>
      <c r="D2" s="159"/>
      <c r="E2" s="160"/>
      <c r="F2" s="857" t="s">
        <v>716</v>
      </c>
      <c r="G2" s="857"/>
      <c r="H2" s="857"/>
      <c r="I2" s="857"/>
      <c r="J2" s="857" t="s">
        <v>717</v>
      </c>
      <c r="K2" s="857"/>
      <c r="L2" s="857"/>
      <c r="M2" s="857"/>
      <c r="N2" s="857" t="s">
        <v>718</v>
      </c>
      <c r="O2" s="857"/>
      <c r="P2" s="158"/>
    </row>
    <row r="3" spans="1:16" ht="14.5" customHeight="1">
      <c r="A3" s="161"/>
      <c r="B3" s="853"/>
      <c r="C3" s="855"/>
      <c r="D3" s="162" t="str">
        <f>РП!B11</f>
        <v>NPV</v>
      </c>
      <c r="E3" s="163" t="str">
        <f>РП!C11</f>
        <v>тыс.руб.</v>
      </c>
      <c r="F3" s="858">
        <f ca="1">РП!D11</f>
        <v>70333.270206593908</v>
      </c>
      <c r="G3" s="859"/>
      <c r="H3" s="859"/>
      <c r="I3" s="859"/>
      <c r="J3" s="859">
        <f ca="1">РП!E11</f>
        <v>840078.35803738842</v>
      </c>
      <c r="K3" s="859"/>
      <c r="L3" s="859"/>
      <c r="M3" s="860"/>
      <c r="N3" s="861">
        <f ca="1">F3/J3</f>
        <v>8.3722273682788603E-2</v>
      </c>
      <c r="O3" s="862"/>
      <c r="P3" s="158"/>
    </row>
    <row r="4" spans="1:16" ht="14.5" customHeight="1">
      <c r="A4" s="161"/>
      <c r="B4" s="853"/>
      <c r="C4" s="855"/>
      <c r="D4" s="164" t="str">
        <f>РП!B12</f>
        <v>PI</v>
      </c>
      <c r="E4" s="165" t="s">
        <v>676</v>
      </c>
      <c r="F4" s="863">
        <f ca="1">РП!D12</f>
        <v>1.7131114996109977</v>
      </c>
      <c r="G4" s="864"/>
      <c r="H4" s="864"/>
      <c r="I4" s="864"/>
      <c r="J4" s="864">
        <f ca="1">РП!E12</f>
        <v>9.5175840101150673</v>
      </c>
      <c r="K4" s="864"/>
      <c r="L4" s="864"/>
      <c r="M4" s="865"/>
      <c r="N4" s="158"/>
      <c r="O4" s="158"/>
      <c r="P4" s="158"/>
    </row>
    <row r="5" spans="1:16" ht="16">
      <c r="A5" s="161"/>
      <c r="B5" s="853"/>
      <c r="C5" s="855"/>
      <c r="D5" s="164" t="str">
        <f>РП!B13</f>
        <v>MIRR</v>
      </c>
      <c r="E5" s="165" t="str">
        <f>РП!C13</f>
        <v>%</v>
      </c>
      <c r="F5" s="869">
        <f ca="1">РП!D13</f>
        <v>0.25331015264686818</v>
      </c>
      <c r="G5" s="870"/>
      <c r="H5" s="870"/>
      <c r="I5" s="870"/>
      <c r="J5" s="870">
        <f ca="1">РП!E13</f>
        <v>0.21521606666505577</v>
      </c>
      <c r="K5" s="870"/>
      <c r="L5" s="870"/>
      <c r="M5" s="871"/>
      <c r="N5" s="158"/>
      <c r="O5" s="158"/>
      <c r="P5" s="158"/>
    </row>
    <row r="6" spans="1:16">
      <c r="A6" s="161"/>
      <c r="B6" s="854"/>
      <c r="C6" s="856"/>
      <c r="D6" s="164" t="str">
        <f>РП!B14</f>
        <v>DPP</v>
      </c>
      <c r="E6" s="165" t="str">
        <f>РП!C14</f>
        <v>лет</v>
      </c>
      <c r="F6" s="872">
        <f ca="1">РП!D14</f>
        <v>5.165451501417424</v>
      </c>
      <c r="G6" s="873"/>
      <c r="H6" s="873"/>
      <c r="I6" s="873"/>
      <c r="J6" s="873">
        <f ca="1">РП!E14</f>
        <v>1.0857113422352089</v>
      </c>
      <c r="K6" s="873"/>
      <c r="L6" s="873"/>
      <c r="M6" s="874"/>
      <c r="N6" s="158"/>
      <c r="O6" s="158"/>
      <c r="P6" s="158"/>
    </row>
    <row r="7" spans="1:16">
      <c r="A7" s="161"/>
      <c r="B7" s="166"/>
      <c r="C7" s="156"/>
      <c r="D7" s="157"/>
      <c r="E7" s="157"/>
      <c r="F7" s="157"/>
      <c r="G7" s="157"/>
      <c r="H7" s="157"/>
      <c r="I7" s="157"/>
      <c r="J7" s="157"/>
      <c r="K7" s="157"/>
      <c r="L7" s="157"/>
      <c r="M7" s="157"/>
      <c r="N7" s="157"/>
      <c r="O7" s="157"/>
      <c r="P7" s="158"/>
    </row>
    <row r="8" spans="1:16" ht="34.5" customHeight="1">
      <c r="A8" s="158"/>
      <c r="B8" s="883" t="s">
        <v>467</v>
      </c>
      <c r="C8" s="881" t="s">
        <v>719</v>
      </c>
      <c r="D8" s="875" t="s">
        <v>967</v>
      </c>
      <c r="E8" s="875"/>
      <c r="F8" s="875"/>
      <c r="G8" s="875"/>
      <c r="H8" s="875"/>
      <c r="I8" s="875"/>
      <c r="J8" s="875"/>
      <c r="K8" s="875"/>
      <c r="L8" s="875"/>
      <c r="M8" s="875"/>
      <c r="N8" s="875"/>
      <c r="O8" s="875"/>
      <c r="P8" s="158"/>
    </row>
    <row r="9" spans="1:16" ht="17.25" customHeight="1">
      <c r="A9" s="158"/>
      <c r="B9" s="884"/>
      <c r="C9" s="886"/>
      <c r="D9" s="876"/>
      <c r="E9" s="876"/>
      <c r="F9" s="876"/>
      <c r="G9" s="876"/>
      <c r="H9" s="876"/>
      <c r="I9" s="876"/>
      <c r="J9" s="876"/>
      <c r="K9" s="876"/>
      <c r="L9" s="876"/>
      <c r="M9" s="876"/>
      <c r="N9" s="876"/>
      <c r="O9" s="876"/>
      <c r="P9" s="158"/>
    </row>
    <row r="10" spans="1:16">
      <c r="A10" s="158"/>
      <c r="B10" s="884"/>
      <c r="C10" s="886"/>
      <c r="D10" s="877" t="s">
        <v>720</v>
      </c>
      <c r="E10" s="877"/>
      <c r="F10" s="877"/>
      <c r="G10" s="877"/>
      <c r="H10" s="877"/>
      <c r="I10" s="877"/>
      <c r="J10" s="877" t="s">
        <v>721</v>
      </c>
      <c r="K10" s="877"/>
      <c r="L10" s="877"/>
      <c r="M10" s="877"/>
      <c r="N10" s="877"/>
      <c r="O10" s="877"/>
      <c r="P10" s="158"/>
    </row>
    <row r="11" spans="1:16">
      <c r="A11" s="158"/>
      <c r="B11" s="884"/>
      <c r="C11" s="886"/>
      <c r="D11" s="866">
        <f>Расчет!G140</f>
        <v>4271205.6980970865</v>
      </c>
      <c r="E11" s="866"/>
      <c r="F11" s="866"/>
      <c r="G11" s="866"/>
      <c r="H11" s="866"/>
      <c r="I11" s="866"/>
      <c r="J11" s="866">
        <f>Расчет!G141</f>
        <v>2726368.2668600436</v>
      </c>
      <c r="K11" s="866"/>
      <c r="L11" s="866"/>
      <c r="M11" s="866"/>
      <c r="N11" s="866"/>
      <c r="O11" s="866"/>
      <c r="P11" s="158"/>
    </row>
    <row r="12" spans="1:16">
      <c r="A12" s="158"/>
      <c r="B12" s="884"/>
      <c r="C12" s="886"/>
      <c r="D12" s="867" t="s">
        <v>722</v>
      </c>
      <c r="E12" s="867"/>
      <c r="F12" s="867"/>
      <c r="G12" s="867"/>
      <c r="H12" s="867"/>
      <c r="I12" s="867"/>
      <c r="J12" s="867"/>
      <c r="K12" s="867"/>
      <c r="L12" s="867"/>
      <c r="M12" s="867"/>
      <c r="N12" s="867"/>
      <c r="O12" s="867"/>
      <c r="P12" s="158"/>
    </row>
    <row r="13" spans="1:16">
      <c r="A13" s="158"/>
      <c r="B13" s="884"/>
      <c r="C13" s="882"/>
      <c r="D13" s="868" t="s">
        <v>720</v>
      </c>
      <c r="E13" s="868"/>
      <c r="F13" s="868"/>
      <c r="G13" s="868"/>
      <c r="H13" s="868" t="s">
        <v>721</v>
      </c>
      <c r="I13" s="868"/>
      <c r="J13" s="868"/>
      <c r="K13" s="868"/>
      <c r="L13" s="868" t="s">
        <v>722</v>
      </c>
      <c r="M13" s="868"/>
      <c r="N13" s="868"/>
      <c r="O13" s="868"/>
      <c r="P13" s="158"/>
    </row>
    <row r="14" spans="1:16" ht="16">
      <c r="A14" s="158"/>
      <c r="B14" s="884"/>
      <c r="C14" s="167" t="s">
        <v>321</v>
      </c>
      <c r="D14" s="866">
        <f>Расчет!G80</f>
        <v>413805.09514563112</v>
      </c>
      <c r="E14" s="866"/>
      <c r="F14" s="866"/>
      <c r="G14" s="866"/>
      <c r="H14" s="866">
        <f>Расчет!G81</f>
        <v>281042.62711974111</v>
      </c>
      <c r="I14" s="866"/>
      <c r="J14" s="866"/>
      <c r="K14" s="866"/>
      <c r="L14" s="878">
        <f>H14/D14-100%</f>
        <v>-0.32083333333333341</v>
      </c>
      <c r="M14" s="878"/>
      <c r="N14" s="878"/>
      <c r="O14" s="878"/>
      <c r="P14" s="158"/>
    </row>
    <row r="15" spans="1:16" ht="16">
      <c r="A15" s="158"/>
      <c r="B15" s="884"/>
      <c r="C15" s="167" t="s">
        <v>322</v>
      </c>
      <c r="D15" s="866">
        <f>Расчет!G85</f>
        <v>818515.57281553384</v>
      </c>
      <c r="E15" s="866"/>
      <c r="F15" s="866"/>
      <c r="G15" s="866"/>
      <c r="H15" s="866">
        <f>Расчет!G86</f>
        <v>539123.87139590073</v>
      </c>
      <c r="I15" s="866"/>
      <c r="J15" s="866"/>
      <c r="K15" s="866"/>
      <c r="L15" s="878">
        <f t="shared" ref="L15:L26" si="0">H15/D15-100%</f>
        <v>-0.34133950617283948</v>
      </c>
      <c r="M15" s="878"/>
      <c r="N15" s="878"/>
      <c r="O15" s="878"/>
      <c r="P15" s="158"/>
    </row>
    <row r="16" spans="1:16" ht="16">
      <c r="A16" s="158"/>
      <c r="B16" s="884"/>
      <c r="C16" s="167" t="s">
        <v>323</v>
      </c>
      <c r="D16" s="866">
        <f>Расчет!G90</f>
        <v>89428.077669902894</v>
      </c>
      <c r="E16" s="866"/>
      <c r="F16" s="866"/>
      <c r="G16" s="866"/>
      <c r="H16" s="866">
        <f>Расчет!G91</f>
        <v>45732.525275080909</v>
      </c>
      <c r="I16" s="866"/>
      <c r="J16" s="866"/>
      <c r="K16" s="866"/>
      <c r="L16" s="878">
        <f t="shared" si="0"/>
        <v>-0.488611111111111</v>
      </c>
      <c r="M16" s="878"/>
      <c r="N16" s="878"/>
      <c r="O16" s="878"/>
      <c r="P16" s="158"/>
    </row>
    <row r="17" spans="1:16" ht="16">
      <c r="A17" s="158"/>
      <c r="B17" s="884"/>
      <c r="C17" s="167" t="s">
        <v>324</v>
      </c>
      <c r="D17" s="866">
        <f>Расчет!G95</f>
        <v>43386.757281553386</v>
      </c>
      <c r="E17" s="866"/>
      <c r="F17" s="866"/>
      <c r="G17" s="866"/>
      <c r="H17" s="866">
        <f>Расчет!G96</f>
        <v>21459.572226537221</v>
      </c>
      <c r="I17" s="866"/>
      <c r="J17" s="866"/>
      <c r="K17" s="866"/>
      <c r="L17" s="878">
        <f t="shared" si="0"/>
        <v>-0.50538888888888867</v>
      </c>
      <c r="M17" s="878"/>
      <c r="N17" s="878"/>
      <c r="O17" s="878"/>
      <c r="P17" s="158"/>
    </row>
    <row r="18" spans="1:16" ht="16">
      <c r="A18" s="158"/>
      <c r="B18" s="884"/>
      <c r="C18" s="167" t="s">
        <v>325</v>
      </c>
      <c r="D18" s="866">
        <f>Расчет!G100</f>
        <v>121170.87378640776</v>
      </c>
      <c r="E18" s="866"/>
      <c r="F18" s="866"/>
      <c r="G18" s="866"/>
      <c r="H18" s="866">
        <f>Расчет!G101</f>
        <v>68742.031823085214</v>
      </c>
      <c r="I18" s="866"/>
      <c r="J18" s="866"/>
      <c r="K18" s="866"/>
      <c r="L18" s="878">
        <f t="shared" si="0"/>
        <v>-0.43268518518518517</v>
      </c>
      <c r="M18" s="878"/>
      <c r="N18" s="878"/>
      <c r="O18" s="878"/>
      <c r="P18" s="158"/>
    </row>
    <row r="19" spans="1:16" ht="16">
      <c r="A19" s="158"/>
      <c r="B19" s="884"/>
      <c r="C19" s="167" t="s">
        <v>326</v>
      </c>
      <c r="D19" s="866">
        <f>Расчет!G105</f>
        <v>267813.56994174764</v>
      </c>
      <c r="E19" s="866"/>
      <c r="F19" s="866"/>
      <c r="G19" s="866"/>
      <c r="H19" s="866">
        <f>Расчет!G106</f>
        <v>165946.02307385113</v>
      </c>
      <c r="I19" s="866"/>
      <c r="J19" s="866"/>
      <c r="K19" s="866"/>
      <c r="L19" s="878">
        <f t="shared" si="0"/>
        <v>-0.38036738351254495</v>
      </c>
      <c r="M19" s="878"/>
      <c r="N19" s="878"/>
      <c r="O19" s="878"/>
      <c r="P19" s="158"/>
    </row>
    <row r="20" spans="1:16" ht="16">
      <c r="A20" s="158"/>
      <c r="B20" s="884"/>
      <c r="C20" s="167" t="s">
        <v>327</v>
      </c>
      <c r="D20" s="866">
        <f>Расчет!G110</f>
        <v>224921.55339805817</v>
      </c>
      <c r="E20" s="866"/>
      <c r="F20" s="866"/>
      <c r="G20" s="866"/>
      <c r="H20" s="866">
        <f>Расчет!G111</f>
        <v>136155.01278532899</v>
      </c>
      <c r="I20" s="866"/>
      <c r="J20" s="866"/>
      <c r="K20" s="866"/>
      <c r="L20" s="878">
        <f t="shared" si="0"/>
        <v>-0.39465555555555543</v>
      </c>
      <c r="M20" s="878"/>
      <c r="N20" s="878"/>
      <c r="O20" s="878"/>
      <c r="P20" s="158"/>
    </row>
    <row r="21" spans="1:16" ht="16">
      <c r="A21" s="158"/>
      <c r="B21" s="884"/>
      <c r="C21" s="167" t="s">
        <v>328</v>
      </c>
      <c r="D21" s="866">
        <f>Расчет!G115</f>
        <v>263119.57281553396</v>
      </c>
      <c r="E21" s="866"/>
      <c r="F21" s="866"/>
      <c r="G21" s="866"/>
      <c r="H21" s="866">
        <f>Расчет!G116</f>
        <v>163986.83746494071</v>
      </c>
      <c r="I21" s="866"/>
      <c r="J21" s="866"/>
      <c r="K21" s="866"/>
      <c r="L21" s="878">
        <f t="shared" si="0"/>
        <v>-0.37675925925925913</v>
      </c>
      <c r="M21" s="878"/>
      <c r="N21" s="878"/>
      <c r="O21" s="878"/>
      <c r="P21" s="158"/>
    </row>
    <row r="22" spans="1:16" ht="16">
      <c r="A22" s="158"/>
      <c r="B22" s="884"/>
      <c r="C22" s="167" t="s">
        <v>329</v>
      </c>
      <c r="D22" s="866">
        <f>Расчет!G120</f>
        <v>327065.77087378647</v>
      </c>
      <c r="E22" s="866"/>
      <c r="F22" s="866"/>
      <c r="G22" s="866"/>
      <c r="H22" s="866">
        <f>Расчет!G121</f>
        <v>207587.15612081983</v>
      </c>
      <c r="I22" s="866"/>
      <c r="J22" s="866"/>
      <c r="K22" s="866"/>
      <c r="L22" s="878">
        <f t="shared" si="0"/>
        <v>-0.36530455153949148</v>
      </c>
      <c r="M22" s="878"/>
      <c r="N22" s="878"/>
      <c r="O22" s="878"/>
      <c r="P22" s="158"/>
    </row>
    <row r="23" spans="1:16" ht="16">
      <c r="A23" s="158"/>
      <c r="B23" s="884"/>
      <c r="C23" s="167" t="s">
        <v>330</v>
      </c>
      <c r="D23" s="866">
        <f>Расчет!G125</f>
        <v>137814.56310679609</v>
      </c>
      <c r="E23" s="866"/>
      <c r="F23" s="866"/>
      <c r="G23" s="866"/>
      <c r="H23" s="866">
        <f>Расчет!G126</f>
        <v>80212.508360302032</v>
      </c>
      <c r="I23" s="866"/>
      <c r="J23" s="866"/>
      <c r="K23" s="866"/>
      <c r="L23" s="878">
        <f t="shared" si="0"/>
        <v>-0.41796783625730993</v>
      </c>
      <c r="M23" s="878"/>
      <c r="N23" s="878"/>
      <c r="O23" s="878"/>
      <c r="P23" s="158"/>
    </row>
    <row r="24" spans="1:16" ht="16">
      <c r="A24" s="158"/>
      <c r="B24" s="884"/>
      <c r="C24" s="167" t="s">
        <v>331</v>
      </c>
      <c r="D24" s="866">
        <f>Расчет!G130</f>
        <v>96818.236893203881</v>
      </c>
      <c r="E24" s="866"/>
      <c r="F24" s="866"/>
      <c r="G24" s="866"/>
      <c r="H24" s="866">
        <f>Расчет!G131</f>
        <v>35975.146727076579</v>
      </c>
      <c r="I24" s="866"/>
      <c r="J24" s="866"/>
      <c r="K24" s="866"/>
      <c r="L24" s="878">
        <f t="shared" si="0"/>
        <v>-0.62842592592592605</v>
      </c>
      <c r="M24" s="878"/>
      <c r="N24" s="878"/>
      <c r="O24" s="878"/>
      <c r="P24" s="158"/>
    </row>
    <row r="25" spans="1:16" ht="16">
      <c r="A25" s="158"/>
      <c r="B25" s="884"/>
      <c r="C25" s="167" t="s">
        <v>332</v>
      </c>
      <c r="D25" s="866">
        <f>Расчет!G135</f>
        <v>1467346.0543689318</v>
      </c>
      <c r="E25" s="866"/>
      <c r="F25" s="866"/>
      <c r="G25" s="866"/>
      <c r="H25" s="866">
        <f>Расчет!G136</f>
        <v>980404.95448737836</v>
      </c>
      <c r="I25" s="866"/>
      <c r="J25" s="866"/>
      <c r="K25" s="866"/>
      <c r="L25" s="878">
        <f t="shared" si="0"/>
        <v>-0.33185157545605315</v>
      </c>
      <c r="M25" s="878"/>
      <c r="N25" s="878"/>
      <c r="O25" s="878"/>
      <c r="P25" s="158"/>
    </row>
    <row r="26" spans="1:16" ht="16">
      <c r="A26" s="158"/>
      <c r="B26" s="885"/>
      <c r="C26" s="167" t="s">
        <v>315</v>
      </c>
      <c r="D26" s="866">
        <f>SUM(D14:G25)</f>
        <v>4271205.6980970874</v>
      </c>
      <c r="E26" s="866"/>
      <c r="F26" s="866"/>
      <c r="G26" s="866"/>
      <c r="H26" s="866">
        <f>SUM(H14:K25)</f>
        <v>2726368.2668600427</v>
      </c>
      <c r="I26" s="866"/>
      <c r="J26" s="866"/>
      <c r="K26" s="866"/>
      <c r="L26" s="878">
        <f t="shared" si="0"/>
        <v>-0.36168649801279829</v>
      </c>
      <c r="M26" s="878"/>
      <c r="N26" s="878"/>
      <c r="O26" s="878"/>
      <c r="P26" s="158"/>
    </row>
    <row r="27" spans="1:16">
      <c r="A27" s="161"/>
      <c r="B27" s="156"/>
      <c r="C27" s="156"/>
      <c r="D27" s="157"/>
      <c r="E27" s="157"/>
      <c r="F27" s="157"/>
      <c r="G27" s="157"/>
      <c r="H27" s="157"/>
      <c r="I27" s="157"/>
      <c r="J27" s="157"/>
      <c r="K27" s="157"/>
      <c r="L27" s="157"/>
      <c r="M27" s="157"/>
      <c r="N27" s="157"/>
      <c r="O27" s="157"/>
      <c r="P27" s="158"/>
    </row>
    <row r="28" spans="1:16" ht="34.5" customHeight="1">
      <c r="A28" s="161"/>
      <c r="B28" s="879" t="s">
        <v>723</v>
      </c>
      <c r="C28" s="881" t="s">
        <v>724</v>
      </c>
      <c r="D28" s="875" t="s">
        <v>968</v>
      </c>
      <c r="E28" s="875"/>
      <c r="F28" s="875"/>
      <c r="G28" s="875"/>
      <c r="H28" s="875"/>
      <c r="I28" s="875"/>
      <c r="J28" s="875"/>
      <c r="K28" s="875"/>
      <c r="L28" s="875"/>
      <c r="M28" s="875"/>
      <c r="N28" s="875"/>
      <c r="O28" s="875"/>
      <c r="P28" s="158"/>
    </row>
    <row r="29" spans="1:16">
      <c r="A29" s="161"/>
      <c r="B29" s="880"/>
      <c r="C29" s="882"/>
      <c r="D29" s="868" t="s">
        <v>720</v>
      </c>
      <c r="E29" s="868"/>
      <c r="F29" s="868"/>
      <c r="G29" s="868"/>
      <c r="H29" s="868" t="s">
        <v>721</v>
      </c>
      <c r="I29" s="868"/>
      <c r="J29" s="868"/>
      <c r="K29" s="868"/>
      <c r="L29" s="868" t="s">
        <v>722</v>
      </c>
      <c r="M29" s="868"/>
      <c r="N29" s="868"/>
      <c r="O29" s="868"/>
      <c r="P29" s="158"/>
    </row>
    <row r="30" spans="1:16" ht="36">
      <c r="A30" s="161"/>
      <c r="B30" s="880"/>
      <c r="C30" s="168" t="s">
        <v>280</v>
      </c>
      <c r="D30" s="866">
        <f>КПЭ!BW17+КПЭ!BZ17</f>
        <v>15.55</v>
      </c>
      <c r="E30" s="866"/>
      <c r="F30" s="866"/>
      <c r="G30" s="866"/>
      <c r="H30" s="866">
        <f>КПЭ!BY17+КПЭ!CB17</f>
        <v>3.8875000000000002</v>
      </c>
      <c r="I30" s="866"/>
      <c r="J30" s="866"/>
      <c r="K30" s="866"/>
      <c r="L30" s="866">
        <f>H30-D30</f>
        <v>-11.662500000000001</v>
      </c>
      <c r="M30" s="866"/>
      <c r="N30" s="866"/>
      <c r="O30" s="866"/>
      <c r="P30" s="158"/>
    </row>
    <row r="31" spans="1:16" ht="36">
      <c r="A31" s="161"/>
      <c r="B31" s="880"/>
      <c r="C31" s="168" t="s">
        <v>281</v>
      </c>
      <c r="D31" s="866">
        <f>КПЭ!BW18+КПЭ!BZ18</f>
        <v>2.8</v>
      </c>
      <c r="E31" s="866"/>
      <c r="F31" s="866"/>
      <c r="G31" s="866"/>
      <c r="H31" s="866">
        <f>КПЭ!BY18+КПЭ!CB18</f>
        <v>4.6666666666666669E-2</v>
      </c>
      <c r="I31" s="866"/>
      <c r="J31" s="866"/>
      <c r="K31" s="866"/>
      <c r="L31" s="866">
        <f t="shared" ref="L31:L38" si="1">H31-D31</f>
        <v>-2.753333333333333</v>
      </c>
      <c r="M31" s="866"/>
      <c r="N31" s="866"/>
      <c r="O31" s="866"/>
      <c r="P31" s="158"/>
    </row>
    <row r="32" spans="1:16" ht="24">
      <c r="A32" s="161"/>
      <c r="B32" s="880"/>
      <c r="C32" s="168" t="s">
        <v>282</v>
      </c>
      <c r="D32" s="866">
        <f>КПЭ!BW19+КПЭ!BZ19</f>
        <v>1.4</v>
      </c>
      <c r="E32" s="866"/>
      <c r="F32" s="866"/>
      <c r="G32" s="866"/>
      <c r="H32" s="866">
        <f>КПЭ!BY19+КПЭ!CB19</f>
        <v>0</v>
      </c>
      <c r="I32" s="866"/>
      <c r="J32" s="866"/>
      <c r="K32" s="866"/>
      <c r="L32" s="866">
        <f t="shared" si="1"/>
        <v>-1.4</v>
      </c>
      <c r="M32" s="866"/>
      <c r="N32" s="866"/>
      <c r="O32" s="866"/>
      <c r="P32" s="158"/>
    </row>
    <row r="33" spans="1:16" ht="36">
      <c r="A33" s="161"/>
      <c r="B33" s="880"/>
      <c r="C33" s="168" t="s">
        <v>283</v>
      </c>
      <c r="D33" s="866">
        <f>КПЭ!BW20+КПЭ!BZ20</f>
        <v>0.93333333333333346</v>
      </c>
      <c r="E33" s="866"/>
      <c r="F33" s="866"/>
      <c r="G33" s="866"/>
      <c r="H33" s="866">
        <f>КПЭ!BY20+КПЭ!CB20</f>
        <v>0.23333333333333336</v>
      </c>
      <c r="I33" s="866"/>
      <c r="J33" s="866"/>
      <c r="K33" s="866"/>
      <c r="L33" s="866">
        <f t="shared" si="1"/>
        <v>-0.70000000000000007</v>
      </c>
      <c r="M33" s="866"/>
      <c r="N33" s="866"/>
      <c r="O33" s="866"/>
      <c r="P33" s="158"/>
    </row>
    <row r="34" spans="1:16" ht="36">
      <c r="A34" s="161"/>
      <c r="B34" s="880"/>
      <c r="C34" s="168" t="s">
        <v>284</v>
      </c>
      <c r="D34" s="866">
        <f>КПЭ!BW21+КПЭ!BZ21</f>
        <v>0.46666666666666673</v>
      </c>
      <c r="E34" s="866"/>
      <c r="F34" s="866"/>
      <c r="G34" s="866"/>
      <c r="H34" s="866">
        <f>КПЭ!BY21+КПЭ!CB21</f>
        <v>0.14000000000000001</v>
      </c>
      <c r="I34" s="866"/>
      <c r="J34" s="866"/>
      <c r="K34" s="866"/>
      <c r="L34" s="866">
        <f t="shared" si="1"/>
        <v>-0.32666666666666672</v>
      </c>
      <c r="M34" s="866"/>
      <c r="N34" s="866"/>
      <c r="O34" s="866"/>
      <c r="P34" s="158"/>
    </row>
    <row r="35" spans="1:16" ht="48">
      <c r="A35" s="161"/>
      <c r="B35" s="880"/>
      <c r="C35" s="168" t="s">
        <v>285</v>
      </c>
      <c r="D35" s="866">
        <f>КПЭ!BW22+КПЭ!BZ22</f>
        <v>1.8666666666666669</v>
      </c>
      <c r="E35" s="866"/>
      <c r="F35" s="866"/>
      <c r="G35" s="866"/>
      <c r="H35" s="866">
        <f>КПЭ!BY22+КПЭ!CB22</f>
        <v>0</v>
      </c>
      <c r="I35" s="866"/>
      <c r="J35" s="866"/>
      <c r="K35" s="866"/>
      <c r="L35" s="866">
        <f t="shared" si="1"/>
        <v>-1.8666666666666669</v>
      </c>
      <c r="M35" s="866"/>
      <c r="N35" s="866"/>
      <c r="O35" s="866"/>
      <c r="P35" s="158"/>
    </row>
    <row r="36" spans="1:16" ht="24">
      <c r="A36" s="161"/>
      <c r="B36" s="880"/>
      <c r="C36" s="168" t="s">
        <v>286</v>
      </c>
      <c r="D36" s="866">
        <f>КПЭ!BW23+КПЭ!BZ23</f>
        <v>29.233333333333334</v>
      </c>
      <c r="E36" s="866"/>
      <c r="F36" s="866"/>
      <c r="G36" s="866"/>
      <c r="H36" s="866">
        <f>КПЭ!BY23+КПЭ!CB23</f>
        <v>21.925000000000004</v>
      </c>
      <c r="I36" s="866"/>
      <c r="J36" s="866"/>
      <c r="K36" s="866"/>
      <c r="L36" s="866">
        <f t="shared" si="1"/>
        <v>-7.30833333333333</v>
      </c>
      <c r="M36" s="866"/>
      <c r="N36" s="866"/>
      <c r="O36" s="866"/>
      <c r="P36" s="158"/>
    </row>
    <row r="37" spans="1:16" ht="24">
      <c r="A37" s="161"/>
      <c r="B37" s="880"/>
      <c r="C37" s="168" t="s">
        <v>969</v>
      </c>
      <c r="D37" s="866">
        <f>КПЭ!BW24+КПЭ!BZ24</f>
        <v>43.850000000000009</v>
      </c>
      <c r="E37" s="866"/>
      <c r="F37" s="866"/>
      <c r="G37" s="866"/>
      <c r="H37" s="866">
        <f>КПЭ!BY24+КПЭ!CB24</f>
        <v>29.233333333333334</v>
      </c>
      <c r="I37" s="866"/>
      <c r="J37" s="866"/>
      <c r="K37" s="866"/>
      <c r="L37" s="866">
        <f t="shared" si="1"/>
        <v>-14.616666666666674</v>
      </c>
      <c r="M37" s="866"/>
      <c r="N37" s="866"/>
      <c r="O37" s="866"/>
      <c r="P37" s="158"/>
    </row>
    <row r="38" spans="1:16">
      <c r="A38" s="161"/>
      <c r="B38" s="880"/>
      <c r="C38" s="168" t="s">
        <v>315</v>
      </c>
      <c r="D38" s="866">
        <f>КПЭ!BW25+КПЭ!BZ25</f>
        <v>96.100000000000023</v>
      </c>
      <c r="E38" s="866"/>
      <c r="F38" s="866"/>
      <c r="G38" s="866"/>
      <c r="H38" s="866">
        <f>КПЭ!BY25+КПЭ!CB25</f>
        <v>55.465833333333343</v>
      </c>
      <c r="I38" s="866"/>
      <c r="J38" s="866"/>
      <c r="K38" s="866"/>
      <c r="L38" s="866">
        <f t="shared" si="1"/>
        <v>-40.63416666666668</v>
      </c>
      <c r="M38" s="866"/>
      <c r="N38" s="866"/>
      <c r="O38" s="866"/>
      <c r="P38" s="158"/>
    </row>
    <row r="39" spans="1:16">
      <c r="A39" s="161"/>
      <c r="B39" s="156"/>
      <c r="C39" s="156"/>
      <c r="D39" s="156"/>
      <c r="E39" s="156"/>
      <c r="F39" s="156"/>
      <c r="G39" s="156"/>
      <c r="H39" s="156"/>
      <c r="I39" s="156"/>
      <c r="J39" s="156"/>
      <c r="K39" s="156"/>
      <c r="L39" s="156"/>
      <c r="M39" s="156"/>
      <c r="N39" s="156"/>
      <c r="O39" s="156"/>
      <c r="P39" s="158"/>
    </row>
    <row r="40" spans="1:16" ht="34.5" customHeight="1" outlineLevel="1">
      <c r="A40" s="161"/>
      <c r="B40" s="890" t="s">
        <v>725</v>
      </c>
      <c r="C40" s="881" t="s">
        <v>726</v>
      </c>
      <c r="D40" s="892" t="s">
        <v>970</v>
      </c>
      <c r="E40" s="893"/>
      <c r="F40" s="893"/>
      <c r="G40" s="893"/>
      <c r="H40" s="893"/>
      <c r="I40" s="893"/>
      <c r="J40" s="893"/>
      <c r="K40" s="893"/>
      <c r="L40" s="893"/>
      <c r="M40" s="893"/>
      <c r="N40" s="893"/>
      <c r="O40" s="894"/>
      <c r="P40" s="158"/>
    </row>
    <row r="41" spans="1:16" outlineLevel="1">
      <c r="A41" s="161"/>
      <c r="B41" s="891"/>
      <c r="C41" s="886"/>
      <c r="D41" s="895" t="s">
        <v>727</v>
      </c>
      <c r="E41" s="895"/>
      <c r="F41" s="895"/>
      <c r="G41" s="895"/>
      <c r="H41" s="895"/>
      <c r="I41" s="895"/>
      <c r="J41" s="896" t="s">
        <v>165</v>
      </c>
      <c r="K41" s="897"/>
      <c r="L41" s="897"/>
      <c r="M41" s="897"/>
      <c r="N41" s="897"/>
      <c r="O41" s="898"/>
      <c r="P41" s="158"/>
    </row>
    <row r="42" spans="1:16" outlineLevel="1">
      <c r="A42" s="161"/>
      <c r="B42" s="891"/>
      <c r="C42" s="882"/>
      <c r="D42" s="887" t="s">
        <v>720</v>
      </c>
      <c r="E42" s="887"/>
      <c r="F42" s="887" t="s">
        <v>721</v>
      </c>
      <c r="G42" s="887"/>
      <c r="H42" s="887" t="s">
        <v>722</v>
      </c>
      <c r="I42" s="887"/>
      <c r="J42" s="887" t="s">
        <v>720</v>
      </c>
      <c r="K42" s="887"/>
      <c r="L42" s="887" t="s">
        <v>721</v>
      </c>
      <c r="M42" s="887"/>
      <c r="N42" s="887" t="s">
        <v>722</v>
      </c>
      <c r="O42" s="887"/>
      <c r="P42" s="158"/>
    </row>
    <row r="43" spans="1:16" ht="36" outlineLevel="1">
      <c r="A43" s="161"/>
      <c r="B43" s="891"/>
      <c r="C43" s="169" t="s">
        <v>971</v>
      </c>
      <c r="D43" s="888">
        <f>КПЭ!C31</f>
        <v>2</v>
      </c>
      <c r="E43" s="888"/>
      <c r="F43" s="888">
        <f>КПЭ!E31</f>
        <v>0.5</v>
      </c>
      <c r="G43" s="888"/>
      <c r="H43" s="888">
        <f>F43-D43</f>
        <v>-1.5</v>
      </c>
      <c r="I43" s="888"/>
      <c r="J43" s="889">
        <f>100%</f>
        <v>1</v>
      </c>
      <c r="K43" s="889"/>
      <c r="L43" s="889">
        <f>F43/D43</f>
        <v>0.25</v>
      </c>
      <c r="M43" s="889"/>
      <c r="N43" s="889">
        <f>L43-J43</f>
        <v>-0.75</v>
      </c>
      <c r="O43" s="889"/>
      <c r="P43" s="158"/>
    </row>
    <row r="44" spans="1:16" ht="36" outlineLevel="1">
      <c r="A44" s="161"/>
      <c r="B44" s="891"/>
      <c r="C44" s="169" t="s">
        <v>972</v>
      </c>
      <c r="D44" s="888">
        <f>КПЭ!C32</f>
        <v>6</v>
      </c>
      <c r="E44" s="888"/>
      <c r="F44" s="888">
        <f>КПЭ!E32</f>
        <v>0.1</v>
      </c>
      <c r="G44" s="888"/>
      <c r="H44" s="888">
        <f t="shared" ref="H44:H51" si="2">F44-D44</f>
        <v>-5.9</v>
      </c>
      <c r="I44" s="888"/>
      <c r="J44" s="889">
        <f>100%</f>
        <v>1</v>
      </c>
      <c r="K44" s="889"/>
      <c r="L44" s="889">
        <f t="shared" ref="L44:L51" si="3">F44/D44</f>
        <v>1.6666666666666666E-2</v>
      </c>
      <c r="M44" s="889"/>
      <c r="N44" s="889">
        <f t="shared" ref="N44:N51" si="4">L44-J44</f>
        <v>-0.98333333333333328</v>
      </c>
      <c r="O44" s="889"/>
      <c r="P44" s="158"/>
    </row>
    <row r="45" spans="1:16" ht="24" outlineLevel="1">
      <c r="A45" s="161"/>
      <c r="B45" s="891"/>
      <c r="C45" s="169" t="s">
        <v>973</v>
      </c>
      <c r="D45" s="888">
        <f>КПЭ!C33</f>
        <v>3</v>
      </c>
      <c r="E45" s="888"/>
      <c r="F45" s="888">
        <f>КПЭ!E33</f>
        <v>0</v>
      </c>
      <c r="G45" s="888"/>
      <c r="H45" s="888">
        <f t="shared" si="2"/>
        <v>-3</v>
      </c>
      <c r="I45" s="888"/>
      <c r="J45" s="889">
        <f>100%</f>
        <v>1</v>
      </c>
      <c r="K45" s="889"/>
      <c r="L45" s="889">
        <f t="shared" si="3"/>
        <v>0</v>
      </c>
      <c r="M45" s="889"/>
      <c r="N45" s="889">
        <f t="shared" si="4"/>
        <v>-1</v>
      </c>
      <c r="O45" s="889"/>
      <c r="P45" s="158"/>
    </row>
    <row r="46" spans="1:16" ht="36" outlineLevel="1">
      <c r="A46" s="161"/>
      <c r="B46" s="891"/>
      <c r="C46" s="169" t="s">
        <v>974</v>
      </c>
      <c r="D46" s="888">
        <f>КПЭ!C34</f>
        <v>2</v>
      </c>
      <c r="E46" s="888"/>
      <c r="F46" s="888">
        <f>КПЭ!E34</f>
        <v>0.5</v>
      </c>
      <c r="G46" s="888"/>
      <c r="H46" s="888">
        <f t="shared" si="2"/>
        <v>-1.5</v>
      </c>
      <c r="I46" s="888"/>
      <c r="J46" s="889">
        <f>100%</f>
        <v>1</v>
      </c>
      <c r="K46" s="889"/>
      <c r="L46" s="889">
        <f t="shared" si="3"/>
        <v>0.25</v>
      </c>
      <c r="M46" s="889"/>
      <c r="N46" s="889">
        <f t="shared" si="4"/>
        <v>-0.75</v>
      </c>
      <c r="O46" s="889"/>
      <c r="P46" s="158"/>
    </row>
    <row r="47" spans="1:16" ht="36" outlineLevel="1">
      <c r="A47" s="161"/>
      <c r="B47" s="891"/>
      <c r="C47" s="169" t="s">
        <v>975</v>
      </c>
      <c r="D47" s="888">
        <f>КПЭ!C35</f>
        <v>1</v>
      </c>
      <c r="E47" s="888"/>
      <c r="F47" s="888">
        <f>КПЭ!E35</f>
        <v>0.3</v>
      </c>
      <c r="G47" s="888"/>
      <c r="H47" s="888">
        <f>F47-D47</f>
        <v>-0.7</v>
      </c>
      <c r="I47" s="888"/>
      <c r="J47" s="889">
        <f>100%</f>
        <v>1</v>
      </c>
      <c r="K47" s="889"/>
      <c r="L47" s="889">
        <f t="shared" si="3"/>
        <v>0.3</v>
      </c>
      <c r="M47" s="889"/>
      <c r="N47" s="889">
        <f t="shared" si="4"/>
        <v>-0.7</v>
      </c>
      <c r="O47" s="889"/>
      <c r="P47" s="158"/>
    </row>
    <row r="48" spans="1:16" ht="48" outlineLevel="1">
      <c r="A48" s="161"/>
      <c r="B48" s="891"/>
      <c r="C48" s="169" t="s">
        <v>976</v>
      </c>
      <c r="D48" s="888">
        <f>КПЭ!C36</f>
        <v>4</v>
      </c>
      <c r="E48" s="888"/>
      <c r="F48" s="888">
        <f>КПЭ!E36</f>
        <v>0</v>
      </c>
      <c r="G48" s="888"/>
      <c r="H48" s="888">
        <f t="shared" si="2"/>
        <v>-4</v>
      </c>
      <c r="I48" s="888"/>
      <c r="J48" s="889">
        <f>100%</f>
        <v>1</v>
      </c>
      <c r="K48" s="889"/>
      <c r="L48" s="889">
        <f t="shared" si="3"/>
        <v>0</v>
      </c>
      <c r="M48" s="889"/>
      <c r="N48" s="889">
        <f t="shared" si="4"/>
        <v>-1</v>
      </c>
      <c r="O48" s="889"/>
      <c r="P48" s="158"/>
    </row>
    <row r="49" spans="1:16" ht="24" outlineLevel="1">
      <c r="A49" s="161"/>
      <c r="B49" s="891"/>
      <c r="C49" s="169" t="s">
        <v>977</v>
      </c>
      <c r="D49" s="888">
        <f>КПЭ!F37</f>
        <v>4</v>
      </c>
      <c r="E49" s="888"/>
      <c r="F49" s="888">
        <f>КПЭ!H37</f>
        <v>3</v>
      </c>
      <c r="G49" s="888"/>
      <c r="H49" s="888">
        <f t="shared" si="2"/>
        <v>-1</v>
      </c>
      <c r="I49" s="888"/>
      <c r="J49" s="889">
        <f>100%</f>
        <v>1</v>
      </c>
      <c r="K49" s="889"/>
      <c r="L49" s="889">
        <f t="shared" si="3"/>
        <v>0.75</v>
      </c>
      <c r="M49" s="889"/>
      <c r="N49" s="889">
        <f t="shared" si="4"/>
        <v>-0.25</v>
      </c>
      <c r="O49" s="889"/>
      <c r="P49" s="158"/>
    </row>
    <row r="50" spans="1:16" ht="24" outlineLevel="1">
      <c r="A50" s="161"/>
      <c r="B50" s="891"/>
      <c r="C50" s="169" t="s">
        <v>978</v>
      </c>
      <c r="D50" s="888">
        <f>КПЭ!F38</f>
        <v>6</v>
      </c>
      <c r="E50" s="888"/>
      <c r="F50" s="888">
        <f>КПЭ!H38</f>
        <v>4</v>
      </c>
      <c r="G50" s="888"/>
      <c r="H50" s="888">
        <f t="shared" si="2"/>
        <v>-2</v>
      </c>
      <c r="I50" s="888"/>
      <c r="J50" s="889">
        <f>100%</f>
        <v>1</v>
      </c>
      <c r="K50" s="889"/>
      <c r="L50" s="889">
        <f t="shared" si="3"/>
        <v>0.66666666666666663</v>
      </c>
      <c r="M50" s="889"/>
      <c r="N50" s="889">
        <f t="shared" si="4"/>
        <v>-0.33333333333333337</v>
      </c>
      <c r="O50" s="889"/>
      <c r="P50" s="158"/>
    </row>
    <row r="51" spans="1:16" ht="24" outlineLevel="1">
      <c r="A51" s="161"/>
      <c r="B51" s="891"/>
      <c r="C51" s="169" t="s">
        <v>979</v>
      </c>
      <c r="D51" s="888">
        <f>КПЭ!C39</f>
        <v>5</v>
      </c>
      <c r="E51" s="888"/>
      <c r="F51" s="888">
        <f>КПЭ!E39</f>
        <v>2</v>
      </c>
      <c r="G51" s="888"/>
      <c r="H51" s="888">
        <f t="shared" si="2"/>
        <v>-3</v>
      </c>
      <c r="I51" s="888"/>
      <c r="J51" s="889">
        <f>100%</f>
        <v>1</v>
      </c>
      <c r="K51" s="889"/>
      <c r="L51" s="889">
        <f t="shared" si="3"/>
        <v>0.4</v>
      </c>
      <c r="M51" s="889"/>
      <c r="N51" s="889">
        <f t="shared" si="4"/>
        <v>-0.6</v>
      </c>
      <c r="O51" s="889"/>
      <c r="P51" s="158"/>
    </row>
    <row r="52" spans="1:16" outlineLevel="1">
      <c r="A52" s="156"/>
      <c r="B52" s="156"/>
      <c r="C52" s="156"/>
      <c r="D52" s="157"/>
      <c r="E52" s="157"/>
      <c r="F52" s="158"/>
      <c r="G52" s="157"/>
      <c r="H52" s="157"/>
      <c r="I52" s="158"/>
      <c r="J52" s="157"/>
      <c r="K52" s="157"/>
      <c r="L52" s="158"/>
      <c r="M52" s="157"/>
      <c r="N52" s="157"/>
      <c r="O52" s="158"/>
      <c r="P52" s="158"/>
    </row>
  </sheetData>
  <sheetProtection formatCells="0" formatColumns="0" formatRows="0" insertColumns="0" insertRows="0" insertHyperlinks="0" deleteColumns="0" deleteRows="0" autoFilter="0" pivotTables="0"/>
  <mergeCells count="163">
    <mergeCell ref="D51:E51"/>
    <mergeCell ref="F51:G51"/>
    <mergeCell ref="H51:I51"/>
    <mergeCell ref="J51:K51"/>
    <mergeCell ref="L51:M51"/>
    <mergeCell ref="N51:O51"/>
    <mergeCell ref="D50:E50"/>
    <mergeCell ref="F50:G50"/>
    <mergeCell ref="H50:I50"/>
    <mergeCell ref="J50:K50"/>
    <mergeCell ref="L50:M50"/>
    <mergeCell ref="N50:O50"/>
    <mergeCell ref="D49:E49"/>
    <mergeCell ref="F49:G49"/>
    <mergeCell ref="H49:I49"/>
    <mergeCell ref="J49:K49"/>
    <mergeCell ref="L49:M49"/>
    <mergeCell ref="N49:O49"/>
    <mergeCell ref="D48:E48"/>
    <mergeCell ref="F48:G48"/>
    <mergeCell ref="H48:I48"/>
    <mergeCell ref="J48:K48"/>
    <mergeCell ref="L48:M48"/>
    <mergeCell ref="N48:O48"/>
    <mergeCell ref="F44:G44"/>
    <mergeCell ref="H44:I44"/>
    <mergeCell ref="J44:K44"/>
    <mergeCell ref="L44:M44"/>
    <mergeCell ref="N44:O44"/>
    <mergeCell ref="D47:E47"/>
    <mergeCell ref="F47:G47"/>
    <mergeCell ref="H47:I47"/>
    <mergeCell ref="J47:K47"/>
    <mergeCell ref="L47:M47"/>
    <mergeCell ref="N47:O47"/>
    <mergeCell ref="D46:E46"/>
    <mergeCell ref="F46:G46"/>
    <mergeCell ref="H46:I46"/>
    <mergeCell ref="J46:K46"/>
    <mergeCell ref="L46:M46"/>
    <mergeCell ref="N46:O46"/>
    <mergeCell ref="N42:O42"/>
    <mergeCell ref="D43:E43"/>
    <mergeCell ref="F43:G43"/>
    <mergeCell ref="H43:I43"/>
    <mergeCell ref="J43:K43"/>
    <mergeCell ref="L43:M43"/>
    <mergeCell ref="N43:O43"/>
    <mergeCell ref="B40:B51"/>
    <mergeCell ref="C40:C42"/>
    <mergeCell ref="D40:O40"/>
    <mergeCell ref="D41:I41"/>
    <mergeCell ref="J41:O41"/>
    <mergeCell ref="D42:E42"/>
    <mergeCell ref="F42:G42"/>
    <mergeCell ref="H42:I42"/>
    <mergeCell ref="J42:K42"/>
    <mergeCell ref="L42:M42"/>
    <mergeCell ref="D45:E45"/>
    <mergeCell ref="F45:G45"/>
    <mergeCell ref="H45:I45"/>
    <mergeCell ref="J45:K45"/>
    <mergeCell ref="L45:M45"/>
    <mergeCell ref="N45:O45"/>
    <mergeCell ref="D44:E44"/>
    <mergeCell ref="H32:K32"/>
    <mergeCell ref="L32:O32"/>
    <mergeCell ref="D37:G37"/>
    <mergeCell ref="H37:K37"/>
    <mergeCell ref="L37:O37"/>
    <mergeCell ref="D38:G38"/>
    <mergeCell ref="H38:K38"/>
    <mergeCell ref="L38:O38"/>
    <mergeCell ref="D35:G35"/>
    <mergeCell ref="H35:K35"/>
    <mergeCell ref="L35:O35"/>
    <mergeCell ref="D36:G36"/>
    <mergeCell ref="H36:K36"/>
    <mergeCell ref="L36:O36"/>
    <mergeCell ref="D26:G26"/>
    <mergeCell ref="H26:K26"/>
    <mergeCell ref="L26:O26"/>
    <mergeCell ref="B28:B38"/>
    <mergeCell ref="C28:C29"/>
    <mergeCell ref="D28:O28"/>
    <mergeCell ref="D29:G29"/>
    <mergeCell ref="H29:K29"/>
    <mergeCell ref="L29:O29"/>
    <mergeCell ref="D30:G30"/>
    <mergeCell ref="B8:B26"/>
    <mergeCell ref="C8:C13"/>
    <mergeCell ref="D33:G33"/>
    <mergeCell ref="H33:K33"/>
    <mergeCell ref="L33:O33"/>
    <mergeCell ref="D34:G34"/>
    <mergeCell ref="H34:K34"/>
    <mergeCell ref="L34:O34"/>
    <mergeCell ref="H30:K30"/>
    <mergeCell ref="L30:O30"/>
    <mergeCell ref="D31:G31"/>
    <mergeCell ref="H31:K31"/>
    <mergeCell ref="L31:O31"/>
    <mergeCell ref="D32:G32"/>
    <mergeCell ref="D24:G24"/>
    <mergeCell ref="H24:K24"/>
    <mergeCell ref="L24:O24"/>
    <mergeCell ref="D25:G25"/>
    <mergeCell ref="H25:K25"/>
    <mergeCell ref="L25:O25"/>
    <mergeCell ref="D22:G22"/>
    <mergeCell ref="H22:K22"/>
    <mergeCell ref="L22:O22"/>
    <mergeCell ref="D23:G23"/>
    <mergeCell ref="H23:K23"/>
    <mergeCell ref="L23:O23"/>
    <mergeCell ref="D20:G20"/>
    <mergeCell ref="H20:K20"/>
    <mergeCell ref="L20:O20"/>
    <mergeCell ref="D21:G21"/>
    <mergeCell ref="H21:K21"/>
    <mergeCell ref="L21:O21"/>
    <mergeCell ref="D18:G18"/>
    <mergeCell ref="H18:K18"/>
    <mergeCell ref="L18:O18"/>
    <mergeCell ref="D19:G19"/>
    <mergeCell ref="H19:K19"/>
    <mergeCell ref="L19:O19"/>
    <mergeCell ref="D16:G16"/>
    <mergeCell ref="H16:K16"/>
    <mergeCell ref="L16:O16"/>
    <mergeCell ref="D17:G17"/>
    <mergeCell ref="H17:K17"/>
    <mergeCell ref="L17:O17"/>
    <mergeCell ref="D14:G14"/>
    <mergeCell ref="H14:K14"/>
    <mergeCell ref="L14:O14"/>
    <mergeCell ref="D15:G15"/>
    <mergeCell ref="H15:K15"/>
    <mergeCell ref="L15:O15"/>
    <mergeCell ref="D11:I11"/>
    <mergeCell ref="J11:O11"/>
    <mergeCell ref="D12:O12"/>
    <mergeCell ref="D13:G13"/>
    <mergeCell ref="H13:K13"/>
    <mergeCell ref="L13:O13"/>
    <mergeCell ref="F5:I5"/>
    <mergeCell ref="J5:M5"/>
    <mergeCell ref="F6:I6"/>
    <mergeCell ref="J6:M6"/>
    <mergeCell ref="D8:O8"/>
    <mergeCell ref="D9:O9"/>
    <mergeCell ref="D10:I10"/>
    <mergeCell ref="J10:O10"/>
    <mergeCell ref="B2:B6"/>
    <mergeCell ref="C2:C6"/>
    <mergeCell ref="F2:I2"/>
    <mergeCell ref="J2:M2"/>
    <mergeCell ref="N2:O2"/>
    <mergeCell ref="F3:I3"/>
    <mergeCell ref="J3:M3"/>
    <mergeCell ref="N3:O3"/>
    <mergeCell ref="F4:I4"/>
    <mergeCell ref="J4:M4"/>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Лист3">
    <outlinePr summaryBelow="0" summaryRight="0"/>
  </sheetPr>
  <dimension ref="B3:Y75"/>
  <sheetViews>
    <sheetView workbookViewId="0"/>
    <sheetView workbookViewId="1"/>
  </sheetViews>
  <sheetFormatPr baseColWidth="10" defaultColWidth="8.1640625" defaultRowHeight="15" outlineLevelRow="2" outlineLevelCol="1"/>
  <cols>
    <col min="1" max="1" width="8.1640625" style="112"/>
    <col min="2" max="2" width="8.5" style="112" customWidth="1"/>
    <col min="3" max="3" width="43.83203125" style="112" customWidth="1"/>
    <col min="4" max="4" width="11.6640625" style="202" customWidth="1"/>
    <col min="5" max="5" width="18.1640625" style="203" customWidth="1"/>
    <col min="6" max="8" width="12.1640625" style="112" customWidth="1"/>
    <col min="9" max="20" width="12.1640625" style="112" customWidth="1" outlineLevel="1"/>
    <col min="21" max="25" width="12.1640625" style="112" customWidth="1"/>
    <col min="26" max="16384" width="8.1640625" style="112"/>
  </cols>
  <sheetData>
    <row r="3" spans="2:25">
      <c r="B3" s="901" t="s">
        <v>73</v>
      </c>
      <c r="C3" s="903" t="s">
        <v>74</v>
      </c>
      <c r="D3" s="903" t="s">
        <v>666</v>
      </c>
      <c r="E3" s="906" t="s">
        <v>728</v>
      </c>
      <c r="F3" s="899">
        <f ca="1">G3-1</f>
        <v>2020</v>
      </c>
      <c r="G3" s="899">
        <f ca="1">H3-1</f>
        <v>2021</v>
      </c>
      <c r="H3" s="908">
        <f ca="1">YEAR(TODAY())</f>
        <v>2022</v>
      </c>
      <c r="I3" s="908"/>
      <c r="J3" s="908"/>
      <c r="K3" s="908"/>
      <c r="L3" s="908"/>
      <c r="M3" s="908"/>
      <c r="N3" s="908"/>
      <c r="O3" s="908"/>
      <c r="P3" s="908"/>
      <c r="Q3" s="908"/>
      <c r="R3" s="908"/>
      <c r="S3" s="908"/>
      <c r="T3" s="908"/>
      <c r="U3" s="899">
        <f ca="1">H3+1</f>
        <v>2023</v>
      </c>
      <c r="V3" s="899">
        <f ca="1">U3+1</f>
        <v>2024</v>
      </c>
      <c r="W3" s="899">
        <f ca="1">V3+1</f>
        <v>2025</v>
      </c>
      <c r="X3" s="899">
        <f ca="1">W3+1</f>
        <v>2026</v>
      </c>
      <c r="Y3" s="899">
        <f ca="1">X3+1</f>
        <v>2027</v>
      </c>
    </row>
    <row r="4" spans="2:25">
      <c r="B4" s="902"/>
      <c r="C4" s="904"/>
      <c r="D4" s="905"/>
      <c r="E4" s="907"/>
      <c r="F4" s="900"/>
      <c r="G4" s="900"/>
      <c r="H4" s="171" t="s">
        <v>729</v>
      </c>
      <c r="I4" s="171" t="s">
        <v>730</v>
      </c>
      <c r="J4" s="171" t="s">
        <v>731</v>
      </c>
      <c r="K4" s="171" t="s">
        <v>732</v>
      </c>
      <c r="L4" s="171" t="s">
        <v>733</v>
      </c>
      <c r="M4" s="171" t="s">
        <v>734</v>
      </c>
      <c r="N4" s="171" t="s">
        <v>735</v>
      </c>
      <c r="O4" s="171" t="s">
        <v>736</v>
      </c>
      <c r="P4" s="171" t="s">
        <v>737</v>
      </c>
      <c r="Q4" s="171" t="s">
        <v>738</v>
      </c>
      <c r="R4" s="171" t="s">
        <v>739</v>
      </c>
      <c r="S4" s="171" t="s">
        <v>740</v>
      </c>
      <c r="T4" s="171" t="s">
        <v>741</v>
      </c>
      <c r="U4" s="900"/>
      <c r="V4" s="900"/>
      <c r="W4" s="900"/>
      <c r="X4" s="900"/>
      <c r="Y4" s="900"/>
    </row>
    <row r="5" spans="2:25">
      <c r="B5" s="172" t="s">
        <v>138</v>
      </c>
      <c r="C5" s="173" t="s">
        <v>78</v>
      </c>
      <c r="D5" s="174" t="s">
        <v>140</v>
      </c>
      <c r="E5" s="175">
        <f>F5+G5+H5+U5+V5+W5+X5+Y5</f>
        <v>0</v>
      </c>
      <c r="F5" s="176">
        <f>SUM(F6:F8)</f>
        <v>0</v>
      </c>
      <c r="G5" s="176">
        <f t="shared" ref="G5:Y5" si="0">SUM(G6:G8)</f>
        <v>0</v>
      </c>
      <c r="H5" s="176">
        <f t="shared" si="0"/>
        <v>0</v>
      </c>
      <c r="I5" s="176">
        <f t="shared" si="0"/>
        <v>0</v>
      </c>
      <c r="J5" s="176">
        <f t="shared" si="0"/>
        <v>0</v>
      </c>
      <c r="K5" s="176">
        <f t="shared" si="0"/>
        <v>0</v>
      </c>
      <c r="L5" s="176">
        <f t="shared" si="0"/>
        <v>0</v>
      </c>
      <c r="M5" s="176">
        <f t="shared" si="0"/>
        <v>0</v>
      </c>
      <c r="N5" s="176">
        <f t="shared" si="0"/>
        <v>0</v>
      </c>
      <c r="O5" s="176">
        <f t="shared" si="0"/>
        <v>0</v>
      </c>
      <c r="P5" s="176">
        <f t="shared" si="0"/>
        <v>0</v>
      </c>
      <c r="Q5" s="176">
        <f t="shared" si="0"/>
        <v>0</v>
      </c>
      <c r="R5" s="176">
        <f t="shared" si="0"/>
        <v>0</v>
      </c>
      <c r="S5" s="176">
        <f t="shared" si="0"/>
        <v>0</v>
      </c>
      <c r="T5" s="176">
        <f t="shared" si="0"/>
        <v>0</v>
      </c>
      <c r="U5" s="176">
        <f t="shared" si="0"/>
        <v>0</v>
      </c>
      <c r="V5" s="176">
        <f t="shared" si="0"/>
        <v>0</v>
      </c>
      <c r="W5" s="176">
        <f t="shared" si="0"/>
        <v>0</v>
      </c>
      <c r="X5" s="176">
        <f t="shared" si="0"/>
        <v>0</v>
      </c>
      <c r="Y5" s="176">
        <f t="shared" si="0"/>
        <v>0</v>
      </c>
    </row>
    <row r="6" spans="2:25">
      <c r="B6" s="173"/>
      <c r="C6" s="173" t="s">
        <v>7</v>
      </c>
      <c r="D6" s="177" t="s">
        <v>140</v>
      </c>
      <c r="E6" s="178">
        <f t="shared" ref="E6:E69" si="1">F6+G6+H6+U6+V6+W6+X6+Y6</f>
        <v>0</v>
      </c>
      <c r="F6" s="179">
        <f>F10+F25+F40+F55</f>
        <v>0</v>
      </c>
      <c r="G6" s="179">
        <f t="shared" ref="G6:Y6" si="2">G10+G25+G40+G55</f>
        <v>0</v>
      </c>
      <c r="H6" s="179">
        <f t="shared" si="2"/>
        <v>0</v>
      </c>
      <c r="I6" s="179">
        <f t="shared" si="2"/>
        <v>0</v>
      </c>
      <c r="J6" s="179">
        <f t="shared" si="2"/>
        <v>0</v>
      </c>
      <c r="K6" s="179">
        <f t="shared" si="2"/>
        <v>0</v>
      </c>
      <c r="L6" s="179">
        <f t="shared" si="2"/>
        <v>0</v>
      </c>
      <c r="M6" s="179">
        <f t="shared" si="2"/>
        <v>0</v>
      </c>
      <c r="N6" s="179">
        <f t="shared" si="2"/>
        <v>0</v>
      </c>
      <c r="O6" s="179">
        <f t="shared" si="2"/>
        <v>0</v>
      </c>
      <c r="P6" s="179">
        <f t="shared" si="2"/>
        <v>0</v>
      </c>
      <c r="Q6" s="179">
        <f t="shared" si="2"/>
        <v>0</v>
      </c>
      <c r="R6" s="179">
        <f t="shared" si="2"/>
        <v>0</v>
      </c>
      <c r="S6" s="179">
        <f t="shared" si="2"/>
        <v>0</v>
      </c>
      <c r="T6" s="179">
        <f t="shared" si="2"/>
        <v>0</v>
      </c>
      <c r="U6" s="179">
        <f t="shared" si="2"/>
        <v>0</v>
      </c>
      <c r="V6" s="179">
        <f t="shared" si="2"/>
        <v>0</v>
      </c>
      <c r="W6" s="179">
        <f t="shared" si="2"/>
        <v>0</v>
      </c>
      <c r="X6" s="179">
        <f t="shared" si="2"/>
        <v>0</v>
      </c>
      <c r="Y6" s="179">
        <f t="shared" si="2"/>
        <v>0</v>
      </c>
    </row>
    <row r="7" spans="2:25">
      <c r="B7" s="173"/>
      <c r="C7" s="173" t="s">
        <v>742</v>
      </c>
      <c r="D7" s="177" t="s">
        <v>140</v>
      </c>
      <c r="E7" s="178">
        <f t="shared" si="1"/>
        <v>0</v>
      </c>
      <c r="F7" s="179">
        <f>F17+F32+F47+F62</f>
        <v>0</v>
      </c>
      <c r="G7" s="179">
        <f t="shared" ref="G7:Y7" si="3">G17+G32+G47+G62</f>
        <v>0</v>
      </c>
      <c r="H7" s="179">
        <f t="shared" si="3"/>
        <v>0</v>
      </c>
      <c r="I7" s="179">
        <f t="shared" si="3"/>
        <v>0</v>
      </c>
      <c r="J7" s="179">
        <f t="shared" si="3"/>
        <v>0</v>
      </c>
      <c r="K7" s="179">
        <f t="shared" si="3"/>
        <v>0</v>
      </c>
      <c r="L7" s="179">
        <f t="shared" si="3"/>
        <v>0</v>
      </c>
      <c r="M7" s="179">
        <f t="shared" si="3"/>
        <v>0</v>
      </c>
      <c r="N7" s="179">
        <f t="shared" si="3"/>
        <v>0</v>
      </c>
      <c r="O7" s="179">
        <f t="shared" si="3"/>
        <v>0</v>
      </c>
      <c r="P7" s="179">
        <f t="shared" si="3"/>
        <v>0</v>
      </c>
      <c r="Q7" s="179">
        <f t="shared" si="3"/>
        <v>0</v>
      </c>
      <c r="R7" s="179">
        <f t="shared" si="3"/>
        <v>0</v>
      </c>
      <c r="S7" s="179">
        <f t="shared" si="3"/>
        <v>0</v>
      </c>
      <c r="T7" s="179">
        <f t="shared" si="3"/>
        <v>0</v>
      </c>
      <c r="U7" s="179">
        <f t="shared" si="3"/>
        <v>0</v>
      </c>
      <c r="V7" s="179">
        <f t="shared" si="3"/>
        <v>0</v>
      </c>
      <c r="W7" s="179">
        <f t="shared" si="3"/>
        <v>0</v>
      </c>
      <c r="X7" s="179">
        <f t="shared" si="3"/>
        <v>0</v>
      </c>
      <c r="Y7" s="179">
        <f t="shared" si="3"/>
        <v>0</v>
      </c>
    </row>
    <row r="8" spans="2:25">
      <c r="B8" s="180"/>
      <c r="C8" s="180" t="s">
        <v>743</v>
      </c>
      <c r="D8" s="181" t="s">
        <v>140</v>
      </c>
      <c r="E8" s="182">
        <f t="shared" si="1"/>
        <v>0</v>
      </c>
      <c r="F8" s="183">
        <f>F69</f>
        <v>0</v>
      </c>
      <c r="G8" s="183">
        <f t="shared" ref="G8:Y8" si="4">G69</f>
        <v>0</v>
      </c>
      <c r="H8" s="183">
        <f t="shared" si="4"/>
        <v>0</v>
      </c>
      <c r="I8" s="183">
        <f t="shared" si="4"/>
        <v>0</v>
      </c>
      <c r="J8" s="183">
        <f t="shared" si="4"/>
        <v>0</v>
      </c>
      <c r="K8" s="183">
        <f t="shared" si="4"/>
        <v>0</v>
      </c>
      <c r="L8" s="183">
        <f t="shared" si="4"/>
        <v>0</v>
      </c>
      <c r="M8" s="183">
        <f t="shared" si="4"/>
        <v>0</v>
      </c>
      <c r="N8" s="183">
        <f t="shared" si="4"/>
        <v>0</v>
      </c>
      <c r="O8" s="183">
        <f t="shared" si="4"/>
        <v>0</v>
      </c>
      <c r="P8" s="183">
        <f t="shared" si="4"/>
        <v>0</v>
      </c>
      <c r="Q8" s="183">
        <f t="shared" si="4"/>
        <v>0</v>
      </c>
      <c r="R8" s="183">
        <f t="shared" si="4"/>
        <v>0</v>
      </c>
      <c r="S8" s="183">
        <f t="shared" si="4"/>
        <v>0</v>
      </c>
      <c r="T8" s="183">
        <f t="shared" si="4"/>
        <v>0</v>
      </c>
      <c r="U8" s="183">
        <f t="shared" si="4"/>
        <v>0</v>
      </c>
      <c r="V8" s="183">
        <f t="shared" si="4"/>
        <v>0</v>
      </c>
      <c r="W8" s="183">
        <f t="shared" si="4"/>
        <v>0</v>
      </c>
      <c r="X8" s="183">
        <f t="shared" si="4"/>
        <v>0</v>
      </c>
      <c r="Y8" s="183">
        <f t="shared" si="4"/>
        <v>0</v>
      </c>
    </row>
    <row r="9" spans="2:25" collapsed="1">
      <c r="B9" s="172" t="s">
        <v>142</v>
      </c>
      <c r="C9" s="173" t="str">
        <f>ИД!D34</f>
        <v>в т.ч. на этап Прототипирование</v>
      </c>
      <c r="D9" s="174" t="s">
        <v>140</v>
      </c>
      <c r="E9" s="175">
        <f t="shared" si="1"/>
        <v>0</v>
      </c>
      <c r="F9" s="184">
        <f>SUM(F10:F17)</f>
        <v>0</v>
      </c>
      <c r="G9" s="184">
        <f t="shared" ref="G9:Y9" si="5">SUM(G10:G17)</f>
        <v>0</v>
      </c>
      <c r="H9" s="184">
        <f t="shared" si="5"/>
        <v>0</v>
      </c>
      <c r="I9" s="184">
        <f t="shared" si="5"/>
        <v>0</v>
      </c>
      <c r="J9" s="184">
        <f t="shared" si="5"/>
        <v>0</v>
      </c>
      <c r="K9" s="184">
        <f t="shared" si="5"/>
        <v>0</v>
      </c>
      <c r="L9" s="184">
        <f t="shared" si="5"/>
        <v>0</v>
      </c>
      <c r="M9" s="184">
        <f t="shared" si="5"/>
        <v>0</v>
      </c>
      <c r="N9" s="184">
        <f t="shared" si="5"/>
        <v>0</v>
      </c>
      <c r="O9" s="184">
        <f t="shared" si="5"/>
        <v>0</v>
      </c>
      <c r="P9" s="184">
        <f t="shared" si="5"/>
        <v>0</v>
      </c>
      <c r="Q9" s="184">
        <f t="shared" si="5"/>
        <v>0</v>
      </c>
      <c r="R9" s="184">
        <f t="shared" si="5"/>
        <v>0</v>
      </c>
      <c r="S9" s="184">
        <f t="shared" si="5"/>
        <v>0</v>
      </c>
      <c r="T9" s="184">
        <f t="shared" si="5"/>
        <v>0</v>
      </c>
      <c r="U9" s="184">
        <f t="shared" si="5"/>
        <v>0</v>
      </c>
      <c r="V9" s="184">
        <f t="shared" si="5"/>
        <v>0</v>
      </c>
      <c r="W9" s="184">
        <f t="shared" si="5"/>
        <v>0</v>
      </c>
      <c r="X9" s="184">
        <f t="shared" si="5"/>
        <v>0</v>
      </c>
      <c r="Y9" s="184">
        <f t="shared" si="5"/>
        <v>0</v>
      </c>
    </row>
    <row r="10" spans="2:25" hidden="1" outlineLevel="1">
      <c r="B10" s="185" t="s">
        <v>744</v>
      </c>
      <c r="C10" s="185" t="s">
        <v>7</v>
      </c>
      <c r="D10" s="186" t="s">
        <v>140</v>
      </c>
      <c r="E10" s="187">
        <f t="shared" si="1"/>
        <v>0</v>
      </c>
      <c r="F10" s="188">
        <f>SUM(F11:F16)</f>
        <v>0</v>
      </c>
      <c r="G10" s="188">
        <f>SUM(G11:G16)</f>
        <v>0</v>
      </c>
      <c r="H10" s="188">
        <f>SUM(I10:T10)</f>
        <v>0</v>
      </c>
      <c r="I10" s="188">
        <f>SUM(I11:I16)</f>
        <v>0</v>
      </c>
      <c r="J10" s="188">
        <f t="shared" ref="J10:Y10" si="6">SUM(J11:J16)</f>
        <v>0</v>
      </c>
      <c r="K10" s="188">
        <f t="shared" si="6"/>
        <v>0</v>
      </c>
      <c r="L10" s="188">
        <f t="shared" si="6"/>
        <v>0</v>
      </c>
      <c r="M10" s="188">
        <f t="shared" si="6"/>
        <v>0</v>
      </c>
      <c r="N10" s="188">
        <f t="shared" si="6"/>
        <v>0</v>
      </c>
      <c r="O10" s="188">
        <f t="shared" si="6"/>
        <v>0</v>
      </c>
      <c r="P10" s="188">
        <f t="shared" si="6"/>
        <v>0</v>
      </c>
      <c r="Q10" s="188">
        <f t="shared" si="6"/>
        <v>0</v>
      </c>
      <c r="R10" s="188">
        <f t="shared" si="6"/>
        <v>0</v>
      </c>
      <c r="S10" s="188">
        <f t="shared" si="6"/>
        <v>0</v>
      </c>
      <c r="T10" s="188">
        <f t="shared" si="6"/>
        <v>0</v>
      </c>
      <c r="U10" s="188">
        <f t="shared" si="6"/>
        <v>0</v>
      </c>
      <c r="V10" s="188">
        <f t="shared" si="6"/>
        <v>0</v>
      </c>
      <c r="W10" s="188">
        <f t="shared" si="6"/>
        <v>0</v>
      </c>
      <c r="X10" s="188">
        <f t="shared" si="6"/>
        <v>0</v>
      </c>
      <c r="Y10" s="188">
        <f t="shared" si="6"/>
        <v>0</v>
      </c>
    </row>
    <row r="11" spans="2:25" s="193" customFormat="1" hidden="1" outlineLevel="2">
      <c r="B11" s="189" t="s">
        <v>745</v>
      </c>
      <c r="C11" s="189"/>
      <c r="D11" s="190"/>
      <c r="E11" s="191">
        <f t="shared" si="1"/>
        <v>0</v>
      </c>
      <c r="F11" s="192"/>
      <c r="G11" s="192"/>
      <c r="H11" s="192"/>
      <c r="I11" s="192"/>
      <c r="J11" s="192"/>
      <c r="K11" s="192"/>
      <c r="L11" s="192"/>
      <c r="M11" s="192"/>
      <c r="N11" s="192"/>
      <c r="O11" s="192"/>
      <c r="P11" s="192"/>
      <c r="Q11" s="192"/>
      <c r="R11" s="192"/>
      <c r="S11" s="192"/>
      <c r="T11" s="192"/>
      <c r="U11" s="192"/>
      <c r="V11" s="192"/>
      <c r="W11" s="192"/>
      <c r="X11" s="192"/>
      <c r="Y11" s="192"/>
    </row>
    <row r="12" spans="2:25" s="193" customFormat="1" hidden="1" outlineLevel="2">
      <c r="B12" s="189" t="s">
        <v>746</v>
      </c>
      <c r="C12" s="189"/>
      <c r="D12" s="190"/>
      <c r="E12" s="191">
        <f t="shared" si="1"/>
        <v>0</v>
      </c>
      <c r="F12" s="192"/>
      <c r="G12" s="192"/>
      <c r="H12" s="192"/>
      <c r="I12" s="192"/>
      <c r="J12" s="192"/>
      <c r="K12" s="192"/>
      <c r="L12" s="192"/>
      <c r="M12" s="192"/>
      <c r="N12" s="192"/>
      <c r="O12" s="192"/>
      <c r="P12" s="192"/>
      <c r="Q12" s="192"/>
      <c r="R12" s="192"/>
      <c r="S12" s="192"/>
      <c r="T12" s="192"/>
      <c r="U12" s="192"/>
      <c r="V12" s="192"/>
      <c r="W12" s="192"/>
      <c r="X12" s="192"/>
      <c r="Y12" s="192"/>
    </row>
    <row r="13" spans="2:25" s="193" customFormat="1" hidden="1" outlineLevel="2">
      <c r="B13" s="189" t="s">
        <v>747</v>
      </c>
      <c r="C13" s="189"/>
      <c r="D13" s="190"/>
      <c r="E13" s="191">
        <f t="shared" si="1"/>
        <v>0</v>
      </c>
      <c r="F13" s="192"/>
      <c r="G13" s="192"/>
      <c r="H13" s="192"/>
      <c r="I13" s="192"/>
      <c r="J13" s="192"/>
      <c r="K13" s="192"/>
      <c r="L13" s="192"/>
      <c r="M13" s="192"/>
      <c r="N13" s="192"/>
      <c r="O13" s="192"/>
      <c r="P13" s="192"/>
      <c r="Q13" s="192"/>
      <c r="R13" s="192"/>
      <c r="S13" s="192"/>
      <c r="T13" s="192"/>
      <c r="U13" s="192"/>
      <c r="V13" s="192"/>
      <c r="W13" s="192"/>
      <c r="X13" s="192"/>
      <c r="Y13" s="192"/>
    </row>
    <row r="14" spans="2:25" s="193" customFormat="1" hidden="1" outlineLevel="2">
      <c r="B14" s="189" t="s">
        <v>748</v>
      </c>
      <c r="C14" s="189"/>
      <c r="D14" s="190"/>
      <c r="E14" s="191">
        <f t="shared" si="1"/>
        <v>0</v>
      </c>
      <c r="F14" s="192"/>
      <c r="G14" s="192"/>
      <c r="H14" s="192"/>
      <c r="I14" s="192"/>
      <c r="J14" s="192"/>
      <c r="K14" s="192"/>
      <c r="L14" s="192"/>
      <c r="M14" s="192"/>
      <c r="N14" s="192"/>
      <c r="O14" s="192"/>
      <c r="P14" s="192"/>
      <c r="Q14" s="192"/>
      <c r="R14" s="192"/>
      <c r="S14" s="192"/>
      <c r="T14" s="192"/>
      <c r="U14" s="192"/>
      <c r="V14" s="192"/>
      <c r="W14" s="192"/>
      <c r="X14" s="192"/>
      <c r="Y14" s="192"/>
    </row>
    <row r="15" spans="2:25" s="193" customFormat="1" hidden="1" outlineLevel="2">
      <c r="B15" s="189" t="s">
        <v>749</v>
      </c>
      <c r="C15" s="189"/>
      <c r="D15" s="190"/>
      <c r="E15" s="191">
        <f t="shared" si="1"/>
        <v>0</v>
      </c>
      <c r="F15" s="192"/>
      <c r="G15" s="192"/>
      <c r="H15" s="192"/>
      <c r="I15" s="192"/>
      <c r="J15" s="192"/>
      <c r="K15" s="192"/>
      <c r="L15" s="192"/>
      <c r="M15" s="192"/>
      <c r="N15" s="192"/>
      <c r="O15" s="192"/>
      <c r="P15" s="192"/>
      <c r="Q15" s="192"/>
      <c r="R15" s="192"/>
      <c r="S15" s="192"/>
      <c r="T15" s="192"/>
      <c r="U15" s="192"/>
      <c r="V15" s="192"/>
      <c r="W15" s="192"/>
      <c r="X15" s="192"/>
      <c r="Y15" s="192"/>
    </row>
    <row r="16" spans="2:25" s="193" customFormat="1" hidden="1" outlineLevel="2">
      <c r="B16" s="189" t="s">
        <v>750</v>
      </c>
      <c r="C16" s="189"/>
      <c r="D16" s="190"/>
      <c r="E16" s="191">
        <f t="shared" si="1"/>
        <v>0</v>
      </c>
      <c r="F16" s="192"/>
      <c r="G16" s="192"/>
      <c r="H16" s="192"/>
      <c r="I16" s="192"/>
      <c r="J16" s="192"/>
      <c r="K16" s="192"/>
      <c r="L16" s="192"/>
      <c r="M16" s="192"/>
      <c r="N16" s="192"/>
      <c r="O16" s="192"/>
      <c r="P16" s="192"/>
      <c r="Q16" s="192"/>
      <c r="R16" s="192"/>
      <c r="S16" s="192"/>
      <c r="T16" s="192"/>
      <c r="U16" s="192"/>
      <c r="V16" s="192"/>
      <c r="W16" s="192"/>
      <c r="X16" s="192"/>
      <c r="Y16" s="192"/>
    </row>
    <row r="17" spans="2:25" hidden="1" outlineLevel="1">
      <c r="B17" s="185" t="s">
        <v>744</v>
      </c>
      <c r="C17" s="185" t="s">
        <v>8</v>
      </c>
      <c r="D17" s="186" t="s">
        <v>140</v>
      </c>
      <c r="E17" s="187">
        <f t="shared" si="1"/>
        <v>0</v>
      </c>
      <c r="F17" s="188">
        <f>SUM(F18:F23)</f>
        <v>0</v>
      </c>
      <c r="G17" s="188">
        <f>SUM(G18:G23)</f>
        <v>0</v>
      </c>
      <c r="H17" s="188">
        <f>SUM(I17:T17)</f>
        <v>0</v>
      </c>
      <c r="I17" s="188">
        <f t="shared" ref="I17:Y17" si="7">SUM(I18:I23)</f>
        <v>0</v>
      </c>
      <c r="J17" s="188">
        <f t="shared" si="7"/>
        <v>0</v>
      </c>
      <c r="K17" s="188">
        <f t="shared" si="7"/>
        <v>0</v>
      </c>
      <c r="L17" s="188">
        <f t="shared" si="7"/>
        <v>0</v>
      </c>
      <c r="M17" s="188">
        <f t="shared" si="7"/>
        <v>0</v>
      </c>
      <c r="N17" s="188">
        <f t="shared" si="7"/>
        <v>0</v>
      </c>
      <c r="O17" s="188">
        <f t="shared" si="7"/>
        <v>0</v>
      </c>
      <c r="P17" s="188">
        <f t="shared" si="7"/>
        <v>0</v>
      </c>
      <c r="Q17" s="188">
        <f t="shared" si="7"/>
        <v>0</v>
      </c>
      <c r="R17" s="188">
        <f t="shared" si="7"/>
        <v>0</v>
      </c>
      <c r="S17" s="188">
        <f t="shared" si="7"/>
        <v>0</v>
      </c>
      <c r="T17" s="188">
        <f t="shared" si="7"/>
        <v>0</v>
      </c>
      <c r="U17" s="188">
        <f t="shared" si="7"/>
        <v>0</v>
      </c>
      <c r="V17" s="188">
        <f t="shared" si="7"/>
        <v>0</v>
      </c>
      <c r="W17" s="188">
        <f t="shared" si="7"/>
        <v>0</v>
      </c>
      <c r="X17" s="188">
        <f t="shared" si="7"/>
        <v>0</v>
      </c>
      <c r="Y17" s="188">
        <f t="shared" si="7"/>
        <v>0</v>
      </c>
    </row>
    <row r="18" spans="2:25" s="193" customFormat="1" hidden="1" outlineLevel="2">
      <c r="B18" s="189" t="s">
        <v>745</v>
      </c>
      <c r="C18" s="189"/>
      <c r="D18" s="194"/>
      <c r="E18" s="195">
        <f t="shared" si="1"/>
        <v>0</v>
      </c>
      <c r="F18" s="196"/>
      <c r="G18" s="196"/>
      <c r="H18" s="196"/>
      <c r="I18" s="196"/>
      <c r="J18" s="196"/>
      <c r="K18" s="196"/>
      <c r="L18" s="196"/>
      <c r="M18" s="196"/>
      <c r="N18" s="196"/>
      <c r="O18" s="196"/>
      <c r="P18" s="196"/>
      <c r="Q18" s="196"/>
      <c r="R18" s="196"/>
      <c r="S18" s="196"/>
      <c r="T18" s="196"/>
      <c r="U18" s="196"/>
      <c r="V18" s="196"/>
      <c r="W18" s="196"/>
      <c r="X18" s="196"/>
      <c r="Y18" s="196"/>
    </row>
    <row r="19" spans="2:25" s="193" customFormat="1" hidden="1" outlineLevel="2">
      <c r="B19" s="189" t="s">
        <v>746</v>
      </c>
      <c r="C19" s="189"/>
      <c r="D19" s="194"/>
      <c r="E19" s="195">
        <f t="shared" si="1"/>
        <v>0</v>
      </c>
      <c r="F19" s="196"/>
      <c r="G19" s="196"/>
      <c r="H19" s="196"/>
      <c r="I19" s="196"/>
      <c r="J19" s="196"/>
      <c r="K19" s="196"/>
      <c r="L19" s="196"/>
      <c r="M19" s="196"/>
      <c r="N19" s="196"/>
      <c r="O19" s="196"/>
      <c r="P19" s="196"/>
      <c r="Q19" s="196"/>
      <c r="R19" s="196"/>
      <c r="S19" s="196"/>
      <c r="T19" s="196"/>
      <c r="U19" s="196"/>
      <c r="V19" s="196"/>
      <c r="W19" s="196"/>
      <c r="X19" s="196"/>
      <c r="Y19" s="196"/>
    </row>
    <row r="20" spans="2:25" s="193" customFormat="1" hidden="1" outlineLevel="2">
      <c r="B20" s="189" t="s">
        <v>747</v>
      </c>
      <c r="C20" s="189"/>
      <c r="D20" s="194"/>
      <c r="E20" s="195">
        <f t="shared" si="1"/>
        <v>0</v>
      </c>
      <c r="F20" s="196"/>
      <c r="G20" s="196"/>
      <c r="H20" s="196"/>
      <c r="I20" s="196"/>
      <c r="J20" s="196"/>
      <c r="K20" s="196"/>
      <c r="L20" s="196"/>
      <c r="M20" s="196"/>
      <c r="N20" s="196"/>
      <c r="O20" s="196"/>
      <c r="P20" s="196"/>
      <c r="Q20" s="196"/>
      <c r="R20" s="196"/>
      <c r="S20" s="196"/>
      <c r="T20" s="196"/>
      <c r="U20" s="196"/>
      <c r="V20" s="196"/>
      <c r="W20" s="196"/>
      <c r="X20" s="196"/>
      <c r="Y20" s="196"/>
    </row>
    <row r="21" spans="2:25" s="193" customFormat="1" hidden="1" outlineLevel="2">
      <c r="B21" s="189" t="s">
        <v>748</v>
      </c>
      <c r="C21" s="189"/>
      <c r="D21" s="194"/>
      <c r="E21" s="195">
        <f t="shared" si="1"/>
        <v>0</v>
      </c>
      <c r="F21" s="196"/>
      <c r="G21" s="196"/>
      <c r="H21" s="196"/>
      <c r="I21" s="196"/>
      <c r="J21" s="196"/>
      <c r="K21" s="196"/>
      <c r="L21" s="196"/>
      <c r="M21" s="196"/>
      <c r="N21" s="196"/>
      <c r="O21" s="196"/>
      <c r="P21" s="196"/>
      <c r="Q21" s="196"/>
      <c r="R21" s="196"/>
      <c r="S21" s="196"/>
      <c r="T21" s="196"/>
      <c r="U21" s="196"/>
      <c r="V21" s="196"/>
      <c r="W21" s="196"/>
      <c r="X21" s="196"/>
      <c r="Y21" s="196"/>
    </row>
    <row r="22" spans="2:25" s="193" customFormat="1" hidden="1" outlineLevel="2">
      <c r="B22" s="189" t="s">
        <v>749</v>
      </c>
      <c r="C22" s="189"/>
      <c r="D22" s="194"/>
      <c r="E22" s="195">
        <f t="shared" si="1"/>
        <v>0</v>
      </c>
      <c r="F22" s="196"/>
      <c r="G22" s="196"/>
      <c r="H22" s="196"/>
      <c r="I22" s="196"/>
      <c r="J22" s="196"/>
      <c r="K22" s="196"/>
      <c r="L22" s="196"/>
      <c r="M22" s="196"/>
      <c r="N22" s="196"/>
      <c r="O22" s="196"/>
      <c r="P22" s="196"/>
      <c r="Q22" s="196"/>
      <c r="R22" s="196"/>
      <c r="S22" s="196"/>
      <c r="T22" s="196"/>
      <c r="U22" s="196"/>
      <c r="V22" s="196"/>
      <c r="W22" s="196"/>
      <c r="X22" s="196"/>
      <c r="Y22" s="196"/>
    </row>
    <row r="23" spans="2:25" s="193" customFormat="1" hidden="1" outlineLevel="2">
      <c r="B23" s="189" t="s">
        <v>750</v>
      </c>
      <c r="C23" s="189"/>
      <c r="D23" s="194"/>
      <c r="E23" s="195">
        <f t="shared" si="1"/>
        <v>0</v>
      </c>
      <c r="F23" s="196"/>
      <c r="G23" s="196"/>
      <c r="H23" s="196"/>
      <c r="I23" s="196"/>
      <c r="J23" s="196"/>
      <c r="K23" s="196"/>
      <c r="L23" s="196"/>
      <c r="M23" s="196"/>
      <c r="N23" s="196"/>
      <c r="O23" s="196"/>
      <c r="P23" s="196"/>
      <c r="Q23" s="196"/>
      <c r="R23" s="196"/>
      <c r="S23" s="196"/>
      <c r="T23" s="196"/>
      <c r="U23" s="196"/>
      <c r="V23" s="196"/>
      <c r="W23" s="196"/>
      <c r="X23" s="196"/>
      <c r="Y23" s="196"/>
    </row>
    <row r="24" spans="2:25" collapsed="1">
      <c r="B24" s="172" t="s">
        <v>143</v>
      </c>
      <c r="C24" s="173" t="str">
        <f>ИД!D37</f>
        <v>в т.ч. на этап Создание MVP</v>
      </c>
      <c r="D24" s="174" t="s">
        <v>140</v>
      </c>
      <c r="E24" s="175">
        <f t="shared" si="1"/>
        <v>0</v>
      </c>
      <c r="F24" s="184">
        <f t="shared" ref="F24:Y24" si="8">SUM(F25:F32)</f>
        <v>0</v>
      </c>
      <c r="G24" s="184">
        <f t="shared" si="8"/>
        <v>0</v>
      </c>
      <c r="H24" s="184">
        <f t="shared" si="8"/>
        <v>0</v>
      </c>
      <c r="I24" s="184">
        <f t="shared" si="8"/>
        <v>0</v>
      </c>
      <c r="J24" s="184">
        <f t="shared" si="8"/>
        <v>0</v>
      </c>
      <c r="K24" s="184">
        <f t="shared" si="8"/>
        <v>0</v>
      </c>
      <c r="L24" s="184">
        <f t="shared" si="8"/>
        <v>0</v>
      </c>
      <c r="M24" s="184">
        <f t="shared" si="8"/>
        <v>0</v>
      </c>
      <c r="N24" s="184">
        <f t="shared" si="8"/>
        <v>0</v>
      </c>
      <c r="O24" s="184">
        <f t="shared" si="8"/>
        <v>0</v>
      </c>
      <c r="P24" s="184">
        <f t="shared" si="8"/>
        <v>0</v>
      </c>
      <c r="Q24" s="184">
        <f t="shared" si="8"/>
        <v>0</v>
      </c>
      <c r="R24" s="184">
        <f t="shared" si="8"/>
        <v>0</v>
      </c>
      <c r="S24" s="184">
        <f t="shared" si="8"/>
        <v>0</v>
      </c>
      <c r="T24" s="184">
        <f t="shared" si="8"/>
        <v>0</v>
      </c>
      <c r="U24" s="184">
        <f t="shared" si="8"/>
        <v>0</v>
      </c>
      <c r="V24" s="184">
        <f t="shared" si="8"/>
        <v>0</v>
      </c>
      <c r="W24" s="184">
        <f t="shared" si="8"/>
        <v>0</v>
      </c>
      <c r="X24" s="184">
        <f t="shared" si="8"/>
        <v>0</v>
      </c>
      <c r="Y24" s="184">
        <f t="shared" si="8"/>
        <v>0</v>
      </c>
    </row>
    <row r="25" spans="2:25" hidden="1" outlineLevel="1">
      <c r="B25" s="185" t="s">
        <v>751</v>
      </c>
      <c r="C25" s="185" t="s">
        <v>7</v>
      </c>
      <c r="D25" s="186" t="s">
        <v>140</v>
      </c>
      <c r="E25" s="187">
        <f t="shared" si="1"/>
        <v>0</v>
      </c>
      <c r="F25" s="188">
        <f>SUM(F26:F31)</f>
        <v>0</v>
      </c>
      <c r="G25" s="188">
        <f>SUM(G26:G31)</f>
        <v>0</v>
      </c>
      <c r="H25" s="188">
        <f>SUM(I25:T25)</f>
        <v>0</v>
      </c>
      <c r="I25" s="188">
        <f t="shared" ref="I25:Y25" si="9">SUM(I26:I31)</f>
        <v>0</v>
      </c>
      <c r="J25" s="188">
        <f t="shared" si="9"/>
        <v>0</v>
      </c>
      <c r="K25" s="188">
        <f t="shared" si="9"/>
        <v>0</v>
      </c>
      <c r="L25" s="188">
        <f t="shared" si="9"/>
        <v>0</v>
      </c>
      <c r="M25" s="188">
        <f t="shared" si="9"/>
        <v>0</v>
      </c>
      <c r="N25" s="188">
        <f t="shared" si="9"/>
        <v>0</v>
      </c>
      <c r="O25" s="188">
        <f t="shared" si="9"/>
        <v>0</v>
      </c>
      <c r="P25" s="188">
        <f t="shared" si="9"/>
        <v>0</v>
      </c>
      <c r="Q25" s="188">
        <f t="shared" si="9"/>
        <v>0</v>
      </c>
      <c r="R25" s="188">
        <f t="shared" si="9"/>
        <v>0</v>
      </c>
      <c r="S25" s="188">
        <f t="shared" si="9"/>
        <v>0</v>
      </c>
      <c r="T25" s="188">
        <f t="shared" si="9"/>
        <v>0</v>
      </c>
      <c r="U25" s="188">
        <f t="shared" si="9"/>
        <v>0</v>
      </c>
      <c r="V25" s="188">
        <f t="shared" si="9"/>
        <v>0</v>
      </c>
      <c r="W25" s="188">
        <f t="shared" si="9"/>
        <v>0</v>
      </c>
      <c r="X25" s="188">
        <f t="shared" si="9"/>
        <v>0</v>
      </c>
      <c r="Y25" s="188">
        <f t="shared" si="9"/>
        <v>0</v>
      </c>
    </row>
    <row r="26" spans="2:25" hidden="1" outlineLevel="2">
      <c r="B26" s="185" t="s">
        <v>752</v>
      </c>
      <c r="C26" s="185"/>
      <c r="D26" s="186"/>
      <c r="E26" s="187">
        <f t="shared" si="1"/>
        <v>0</v>
      </c>
      <c r="F26" s="197"/>
      <c r="G26" s="197"/>
      <c r="H26" s="197"/>
      <c r="I26" s="197"/>
      <c r="J26" s="197"/>
      <c r="K26" s="197"/>
      <c r="L26" s="197"/>
      <c r="M26" s="197"/>
      <c r="N26" s="197"/>
      <c r="O26" s="197"/>
      <c r="P26" s="197"/>
      <c r="Q26" s="197"/>
      <c r="R26" s="197"/>
      <c r="S26" s="197"/>
      <c r="T26" s="197"/>
      <c r="U26" s="197"/>
      <c r="V26" s="197"/>
      <c r="W26" s="197"/>
      <c r="X26" s="197"/>
      <c r="Y26" s="197"/>
    </row>
    <row r="27" spans="2:25" hidden="1" outlineLevel="2">
      <c r="B27" s="185" t="s">
        <v>753</v>
      </c>
      <c r="C27" s="185"/>
      <c r="D27" s="186"/>
      <c r="E27" s="187">
        <f t="shared" si="1"/>
        <v>0</v>
      </c>
      <c r="F27" s="197"/>
      <c r="G27" s="197"/>
      <c r="H27" s="197"/>
      <c r="I27" s="197"/>
      <c r="J27" s="197"/>
      <c r="K27" s="197"/>
      <c r="L27" s="197"/>
      <c r="M27" s="197"/>
      <c r="N27" s="197"/>
      <c r="O27" s="197"/>
      <c r="P27" s="197"/>
      <c r="Q27" s="197"/>
      <c r="R27" s="197"/>
      <c r="S27" s="197"/>
      <c r="T27" s="197"/>
      <c r="U27" s="197"/>
      <c r="V27" s="197"/>
      <c r="W27" s="197"/>
      <c r="X27" s="197"/>
      <c r="Y27" s="197"/>
    </row>
    <row r="28" spans="2:25" hidden="1" outlineLevel="2">
      <c r="B28" s="185" t="s">
        <v>754</v>
      </c>
      <c r="C28" s="185"/>
      <c r="D28" s="186"/>
      <c r="E28" s="187">
        <f t="shared" si="1"/>
        <v>0</v>
      </c>
      <c r="F28" s="197"/>
      <c r="G28" s="197"/>
      <c r="H28" s="197"/>
      <c r="I28" s="197"/>
      <c r="J28" s="197"/>
      <c r="K28" s="197"/>
      <c r="L28" s="197"/>
      <c r="M28" s="197"/>
      <c r="N28" s="197"/>
      <c r="O28" s="197"/>
      <c r="P28" s="197"/>
      <c r="Q28" s="197"/>
      <c r="R28" s="197"/>
      <c r="S28" s="197"/>
      <c r="T28" s="197"/>
      <c r="U28" s="197"/>
      <c r="V28" s="197"/>
      <c r="W28" s="197"/>
      <c r="X28" s="197"/>
      <c r="Y28" s="197"/>
    </row>
    <row r="29" spans="2:25" hidden="1" outlineLevel="2">
      <c r="B29" s="185" t="s">
        <v>755</v>
      </c>
      <c r="C29" s="185"/>
      <c r="D29" s="186"/>
      <c r="E29" s="187">
        <f t="shared" si="1"/>
        <v>0</v>
      </c>
      <c r="F29" s="197"/>
      <c r="G29" s="197"/>
      <c r="H29" s="197"/>
      <c r="I29" s="197"/>
      <c r="J29" s="197"/>
      <c r="K29" s="197"/>
      <c r="L29" s="197"/>
      <c r="M29" s="197"/>
      <c r="N29" s="197"/>
      <c r="O29" s="197"/>
      <c r="P29" s="197"/>
      <c r="Q29" s="197"/>
      <c r="R29" s="197"/>
      <c r="S29" s="197"/>
      <c r="T29" s="197"/>
      <c r="U29" s="197"/>
      <c r="V29" s="197"/>
      <c r="W29" s="197"/>
      <c r="X29" s="197"/>
      <c r="Y29" s="197"/>
    </row>
    <row r="30" spans="2:25" hidden="1" outlineLevel="2">
      <c r="B30" s="185" t="s">
        <v>756</v>
      </c>
      <c r="C30" s="185"/>
      <c r="D30" s="186"/>
      <c r="E30" s="187">
        <f t="shared" si="1"/>
        <v>0</v>
      </c>
      <c r="F30" s="197"/>
      <c r="G30" s="197"/>
      <c r="H30" s="197"/>
      <c r="I30" s="197"/>
      <c r="J30" s="197"/>
      <c r="K30" s="197"/>
      <c r="L30" s="197"/>
      <c r="M30" s="197"/>
      <c r="N30" s="197"/>
      <c r="O30" s="197"/>
      <c r="P30" s="197"/>
      <c r="Q30" s="197"/>
      <c r="R30" s="197"/>
      <c r="S30" s="197"/>
      <c r="T30" s="197"/>
      <c r="U30" s="197"/>
      <c r="V30" s="197"/>
      <c r="W30" s="197"/>
      <c r="X30" s="197"/>
      <c r="Y30" s="197"/>
    </row>
    <row r="31" spans="2:25" hidden="1" outlineLevel="2">
      <c r="B31" s="185" t="s">
        <v>757</v>
      </c>
      <c r="C31" s="185"/>
      <c r="D31" s="186"/>
      <c r="E31" s="187">
        <f t="shared" si="1"/>
        <v>0</v>
      </c>
      <c r="F31" s="197"/>
      <c r="G31" s="197"/>
      <c r="H31" s="197"/>
      <c r="I31" s="197"/>
      <c r="J31" s="197"/>
      <c r="K31" s="197"/>
      <c r="L31" s="197"/>
      <c r="M31" s="197"/>
      <c r="N31" s="197"/>
      <c r="O31" s="197"/>
      <c r="P31" s="197"/>
      <c r="Q31" s="197"/>
      <c r="R31" s="197"/>
      <c r="S31" s="197"/>
      <c r="T31" s="197"/>
      <c r="U31" s="197"/>
      <c r="V31" s="197"/>
      <c r="W31" s="197"/>
      <c r="X31" s="197"/>
      <c r="Y31" s="197"/>
    </row>
    <row r="32" spans="2:25" hidden="1" outlineLevel="1">
      <c r="B32" s="198" t="s">
        <v>758</v>
      </c>
      <c r="C32" s="185" t="s">
        <v>8</v>
      </c>
      <c r="D32" s="186" t="s">
        <v>140</v>
      </c>
      <c r="E32" s="187">
        <f t="shared" si="1"/>
        <v>0</v>
      </c>
      <c r="F32" s="188">
        <f>SUM(F33:F38)</f>
        <v>0</v>
      </c>
      <c r="G32" s="188">
        <f>SUM(G33:G38)</f>
        <v>0</v>
      </c>
      <c r="H32" s="188">
        <f>SUM(I32:T32)</f>
        <v>0</v>
      </c>
      <c r="I32" s="188">
        <f t="shared" ref="I32:Y32" si="10">SUM(I33:I38)</f>
        <v>0</v>
      </c>
      <c r="J32" s="188">
        <f t="shared" si="10"/>
        <v>0</v>
      </c>
      <c r="K32" s="188">
        <f t="shared" si="10"/>
        <v>0</v>
      </c>
      <c r="L32" s="188">
        <f t="shared" si="10"/>
        <v>0</v>
      </c>
      <c r="M32" s="188">
        <f t="shared" si="10"/>
        <v>0</v>
      </c>
      <c r="N32" s="188">
        <f t="shared" si="10"/>
        <v>0</v>
      </c>
      <c r="O32" s="188">
        <f t="shared" si="10"/>
        <v>0</v>
      </c>
      <c r="P32" s="188">
        <f t="shared" si="10"/>
        <v>0</v>
      </c>
      <c r="Q32" s="188">
        <f t="shared" si="10"/>
        <v>0</v>
      </c>
      <c r="R32" s="188">
        <f t="shared" si="10"/>
        <v>0</v>
      </c>
      <c r="S32" s="188">
        <f t="shared" si="10"/>
        <v>0</v>
      </c>
      <c r="T32" s="188">
        <f t="shared" si="10"/>
        <v>0</v>
      </c>
      <c r="U32" s="188">
        <f t="shared" si="10"/>
        <v>0</v>
      </c>
      <c r="V32" s="188">
        <f t="shared" si="10"/>
        <v>0</v>
      </c>
      <c r="W32" s="188">
        <f t="shared" si="10"/>
        <v>0</v>
      </c>
      <c r="X32" s="188">
        <f t="shared" si="10"/>
        <v>0</v>
      </c>
      <c r="Y32" s="188">
        <f t="shared" si="10"/>
        <v>0</v>
      </c>
    </row>
    <row r="33" spans="2:25" hidden="1" outlineLevel="2">
      <c r="B33" s="198" t="s">
        <v>759</v>
      </c>
      <c r="C33" s="185"/>
      <c r="D33" s="199"/>
      <c r="E33" s="200">
        <f t="shared" si="1"/>
        <v>0</v>
      </c>
      <c r="F33" s="201"/>
      <c r="G33" s="201"/>
      <c r="H33" s="201"/>
      <c r="I33" s="201"/>
      <c r="J33" s="201"/>
      <c r="K33" s="201"/>
      <c r="L33" s="201"/>
      <c r="M33" s="201"/>
      <c r="N33" s="201"/>
      <c r="O33" s="201"/>
      <c r="P33" s="201"/>
      <c r="Q33" s="201"/>
      <c r="R33" s="201"/>
      <c r="S33" s="201"/>
      <c r="T33" s="201"/>
      <c r="U33" s="201"/>
      <c r="V33" s="201"/>
      <c r="W33" s="201"/>
      <c r="X33" s="201"/>
      <c r="Y33" s="201"/>
    </row>
    <row r="34" spans="2:25" hidden="1" outlineLevel="2">
      <c r="B34" s="198" t="s">
        <v>760</v>
      </c>
      <c r="C34" s="185"/>
      <c r="D34" s="199"/>
      <c r="E34" s="200">
        <f t="shared" si="1"/>
        <v>0</v>
      </c>
      <c r="F34" s="201"/>
      <c r="G34" s="201"/>
      <c r="H34" s="201"/>
      <c r="I34" s="201"/>
      <c r="J34" s="201"/>
      <c r="K34" s="201"/>
      <c r="L34" s="201"/>
      <c r="M34" s="201"/>
      <c r="N34" s="201"/>
      <c r="O34" s="201"/>
      <c r="P34" s="201"/>
      <c r="Q34" s="201"/>
      <c r="R34" s="201"/>
      <c r="S34" s="201"/>
      <c r="T34" s="201"/>
      <c r="U34" s="201"/>
      <c r="V34" s="201"/>
      <c r="W34" s="201"/>
      <c r="X34" s="201"/>
      <c r="Y34" s="201"/>
    </row>
    <row r="35" spans="2:25" hidden="1" outlineLevel="2">
      <c r="B35" s="198" t="s">
        <v>761</v>
      </c>
      <c r="C35" s="185"/>
      <c r="D35" s="199"/>
      <c r="E35" s="200">
        <f t="shared" si="1"/>
        <v>0</v>
      </c>
      <c r="F35" s="201"/>
      <c r="G35" s="201"/>
      <c r="H35" s="201"/>
      <c r="I35" s="201"/>
      <c r="J35" s="201"/>
      <c r="K35" s="201"/>
      <c r="L35" s="201"/>
      <c r="M35" s="201"/>
      <c r="N35" s="201"/>
      <c r="O35" s="201"/>
      <c r="P35" s="201"/>
      <c r="Q35" s="201"/>
      <c r="R35" s="201"/>
      <c r="S35" s="201"/>
      <c r="T35" s="201"/>
      <c r="U35" s="201"/>
      <c r="V35" s="201"/>
      <c r="W35" s="201"/>
      <c r="X35" s="201"/>
      <c r="Y35" s="201"/>
    </row>
    <row r="36" spans="2:25" hidden="1" outlineLevel="2">
      <c r="B36" s="198" t="s">
        <v>762</v>
      </c>
      <c r="C36" s="185"/>
      <c r="D36" s="199"/>
      <c r="E36" s="200">
        <f t="shared" si="1"/>
        <v>0</v>
      </c>
      <c r="F36" s="201"/>
      <c r="G36" s="201"/>
      <c r="H36" s="201"/>
      <c r="I36" s="201"/>
      <c r="J36" s="201"/>
      <c r="K36" s="201"/>
      <c r="L36" s="201"/>
      <c r="M36" s="201"/>
      <c r="N36" s="201"/>
      <c r="O36" s="201"/>
      <c r="P36" s="201"/>
      <c r="Q36" s="201"/>
      <c r="R36" s="201"/>
      <c r="S36" s="201"/>
      <c r="T36" s="201"/>
      <c r="U36" s="201"/>
      <c r="V36" s="201"/>
      <c r="W36" s="201"/>
      <c r="X36" s="201"/>
      <c r="Y36" s="201"/>
    </row>
    <row r="37" spans="2:25" ht="14.25" hidden="1" customHeight="1" outlineLevel="2">
      <c r="B37" s="198" t="s">
        <v>763</v>
      </c>
      <c r="C37" s="185"/>
      <c r="D37" s="199"/>
      <c r="E37" s="200">
        <f t="shared" si="1"/>
        <v>0</v>
      </c>
      <c r="F37" s="201"/>
      <c r="G37" s="201"/>
      <c r="H37" s="201"/>
      <c r="I37" s="201"/>
      <c r="J37" s="201"/>
      <c r="K37" s="201"/>
      <c r="L37" s="201"/>
      <c r="M37" s="201"/>
      <c r="N37" s="201"/>
      <c r="O37" s="201"/>
      <c r="P37" s="201"/>
      <c r="Q37" s="201"/>
      <c r="R37" s="201"/>
      <c r="S37" s="201"/>
      <c r="T37" s="201"/>
      <c r="U37" s="201"/>
      <c r="V37" s="201"/>
      <c r="W37" s="201"/>
      <c r="X37" s="201"/>
      <c r="Y37" s="201"/>
    </row>
    <row r="38" spans="2:25" hidden="1" outlineLevel="2">
      <c r="B38" s="198" t="s">
        <v>764</v>
      </c>
      <c r="C38" s="185"/>
      <c r="D38" s="199"/>
      <c r="E38" s="200">
        <f t="shared" si="1"/>
        <v>0</v>
      </c>
      <c r="F38" s="201"/>
      <c r="G38" s="201"/>
      <c r="H38" s="201"/>
      <c r="I38" s="201"/>
      <c r="J38" s="201"/>
      <c r="K38" s="201"/>
      <c r="L38" s="201"/>
      <c r="M38" s="201"/>
      <c r="N38" s="201"/>
      <c r="O38" s="201"/>
      <c r="P38" s="201"/>
      <c r="Q38" s="201"/>
      <c r="R38" s="201"/>
      <c r="S38" s="201"/>
      <c r="T38" s="201"/>
      <c r="U38" s="201"/>
      <c r="V38" s="201"/>
      <c r="W38" s="201"/>
      <c r="X38" s="201"/>
      <c r="Y38" s="201"/>
    </row>
    <row r="39" spans="2:25" collapsed="1">
      <c r="B39" s="172" t="s">
        <v>144</v>
      </c>
      <c r="C39" s="173" t="str">
        <f>ИД!D40</f>
        <v>в т.ч. на этап Доработка и внедрение MVP</v>
      </c>
      <c r="D39" s="174" t="s">
        <v>140</v>
      </c>
      <c r="E39" s="175">
        <f t="shared" si="1"/>
        <v>0</v>
      </c>
      <c r="F39" s="184">
        <f t="shared" ref="F39:Y39" si="11">SUM(F40:F47)</f>
        <v>0</v>
      </c>
      <c r="G39" s="184">
        <f t="shared" si="11"/>
        <v>0</v>
      </c>
      <c r="H39" s="184">
        <f t="shared" si="11"/>
        <v>0</v>
      </c>
      <c r="I39" s="184">
        <f t="shared" si="11"/>
        <v>0</v>
      </c>
      <c r="J39" s="184">
        <f t="shared" si="11"/>
        <v>0</v>
      </c>
      <c r="K39" s="184">
        <f t="shared" si="11"/>
        <v>0</v>
      </c>
      <c r="L39" s="184">
        <f t="shared" si="11"/>
        <v>0</v>
      </c>
      <c r="M39" s="184">
        <f t="shared" si="11"/>
        <v>0</v>
      </c>
      <c r="N39" s="184">
        <f t="shared" si="11"/>
        <v>0</v>
      </c>
      <c r="O39" s="184">
        <f t="shared" si="11"/>
        <v>0</v>
      </c>
      <c r="P39" s="184">
        <f t="shared" si="11"/>
        <v>0</v>
      </c>
      <c r="Q39" s="184">
        <f t="shared" si="11"/>
        <v>0</v>
      </c>
      <c r="R39" s="184">
        <f t="shared" si="11"/>
        <v>0</v>
      </c>
      <c r="S39" s="184">
        <f t="shared" si="11"/>
        <v>0</v>
      </c>
      <c r="T39" s="184">
        <f t="shared" si="11"/>
        <v>0</v>
      </c>
      <c r="U39" s="184">
        <f t="shared" si="11"/>
        <v>0</v>
      </c>
      <c r="V39" s="184">
        <f t="shared" si="11"/>
        <v>0</v>
      </c>
      <c r="W39" s="184">
        <f t="shared" si="11"/>
        <v>0</v>
      </c>
      <c r="X39" s="184">
        <f t="shared" si="11"/>
        <v>0</v>
      </c>
      <c r="Y39" s="184">
        <f t="shared" si="11"/>
        <v>0</v>
      </c>
    </row>
    <row r="40" spans="2:25" hidden="1" outlineLevel="1">
      <c r="B40" s="185" t="s">
        <v>765</v>
      </c>
      <c r="C40" s="185" t="s">
        <v>766</v>
      </c>
      <c r="D40" s="186" t="s">
        <v>140</v>
      </c>
      <c r="E40" s="187">
        <f t="shared" si="1"/>
        <v>0</v>
      </c>
      <c r="F40" s="188">
        <f>SUM(F41:F46)</f>
        <v>0</v>
      </c>
      <c r="G40" s="188">
        <f>SUM(G41:G46)</f>
        <v>0</v>
      </c>
      <c r="H40" s="188">
        <f>SUM(I40:T40)</f>
        <v>0</v>
      </c>
      <c r="I40" s="188">
        <f t="shared" ref="I40:Y40" si="12">SUM(I41:I46)</f>
        <v>0</v>
      </c>
      <c r="J40" s="188">
        <f t="shared" si="12"/>
        <v>0</v>
      </c>
      <c r="K40" s="188">
        <f t="shared" si="12"/>
        <v>0</v>
      </c>
      <c r="L40" s="188">
        <f t="shared" si="12"/>
        <v>0</v>
      </c>
      <c r="M40" s="188">
        <f t="shared" si="12"/>
        <v>0</v>
      </c>
      <c r="N40" s="188">
        <f t="shared" si="12"/>
        <v>0</v>
      </c>
      <c r="O40" s="188">
        <f t="shared" si="12"/>
        <v>0</v>
      </c>
      <c r="P40" s="188">
        <f t="shared" si="12"/>
        <v>0</v>
      </c>
      <c r="Q40" s="188">
        <f t="shared" si="12"/>
        <v>0</v>
      </c>
      <c r="R40" s="188">
        <f t="shared" si="12"/>
        <v>0</v>
      </c>
      <c r="S40" s="188">
        <f t="shared" si="12"/>
        <v>0</v>
      </c>
      <c r="T40" s="188">
        <f t="shared" si="12"/>
        <v>0</v>
      </c>
      <c r="U40" s="188">
        <f t="shared" si="12"/>
        <v>0</v>
      </c>
      <c r="V40" s="188">
        <f t="shared" si="12"/>
        <v>0</v>
      </c>
      <c r="W40" s="188">
        <f t="shared" si="12"/>
        <v>0</v>
      </c>
      <c r="X40" s="188">
        <f t="shared" si="12"/>
        <v>0</v>
      </c>
      <c r="Y40" s="188">
        <f t="shared" si="12"/>
        <v>0</v>
      </c>
    </row>
    <row r="41" spans="2:25" hidden="1" outlineLevel="2">
      <c r="B41" s="185" t="s">
        <v>767</v>
      </c>
      <c r="C41" s="185"/>
      <c r="D41" s="186"/>
      <c r="E41" s="187">
        <f t="shared" si="1"/>
        <v>0</v>
      </c>
      <c r="F41" s="197"/>
      <c r="G41" s="197"/>
      <c r="H41" s="197"/>
      <c r="I41" s="197"/>
      <c r="J41" s="197"/>
      <c r="K41" s="197"/>
      <c r="L41" s="197"/>
      <c r="M41" s="197"/>
      <c r="N41" s="197"/>
      <c r="O41" s="197"/>
      <c r="P41" s="197"/>
      <c r="Q41" s="197"/>
      <c r="R41" s="197"/>
      <c r="S41" s="197"/>
      <c r="T41" s="197"/>
      <c r="U41" s="197"/>
      <c r="V41" s="197"/>
      <c r="W41" s="197"/>
      <c r="X41" s="197"/>
      <c r="Y41" s="197"/>
    </row>
    <row r="42" spans="2:25" hidden="1" outlineLevel="2">
      <c r="B42" s="185" t="s">
        <v>768</v>
      </c>
      <c r="C42" s="185"/>
      <c r="D42" s="186"/>
      <c r="E42" s="187">
        <f t="shared" si="1"/>
        <v>0</v>
      </c>
      <c r="F42" s="197"/>
      <c r="G42" s="197"/>
      <c r="H42" s="197"/>
      <c r="I42" s="197"/>
      <c r="J42" s="197"/>
      <c r="K42" s="197"/>
      <c r="L42" s="197"/>
      <c r="M42" s="197"/>
      <c r="N42" s="197"/>
      <c r="O42" s="197"/>
      <c r="P42" s="197"/>
      <c r="Q42" s="197"/>
      <c r="R42" s="197"/>
      <c r="S42" s="197"/>
      <c r="T42" s="197"/>
      <c r="U42" s="197"/>
      <c r="V42" s="197"/>
      <c r="W42" s="197"/>
      <c r="X42" s="197"/>
      <c r="Y42" s="197"/>
    </row>
    <row r="43" spans="2:25" hidden="1" outlineLevel="2">
      <c r="B43" s="185" t="s">
        <v>769</v>
      </c>
      <c r="C43" s="185"/>
      <c r="D43" s="186"/>
      <c r="E43" s="187">
        <f t="shared" si="1"/>
        <v>0</v>
      </c>
      <c r="F43" s="197"/>
      <c r="G43" s="197"/>
      <c r="H43" s="197"/>
      <c r="I43" s="197"/>
      <c r="J43" s="197"/>
      <c r="K43" s="197"/>
      <c r="L43" s="197"/>
      <c r="M43" s="197"/>
      <c r="N43" s="197"/>
      <c r="O43" s="197"/>
      <c r="P43" s="197"/>
      <c r="Q43" s="197"/>
      <c r="R43" s="197"/>
      <c r="S43" s="197"/>
      <c r="T43" s="197"/>
      <c r="U43" s="197"/>
      <c r="V43" s="197"/>
      <c r="W43" s="197"/>
      <c r="X43" s="197"/>
      <c r="Y43" s="197"/>
    </row>
    <row r="44" spans="2:25" hidden="1" outlineLevel="2">
      <c r="B44" s="185" t="s">
        <v>770</v>
      </c>
      <c r="C44" s="185"/>
      <c r="D44" s="186"/>
      <c r="E44" s="187">
        <f t="shared" si="1"/>
        <v>0</v>
      </c>
      <c r="F44" s="197"/>
      <c r="G44" s="197"/>
      <c r="H44" s="197"/>
      <c r="I44" s="197"/>
      <c r="J44" s="197"/>
      <c r="K44" s="197"/>
      <c r="L44" s="197"/>
      <c r="M44" s="197"/>
      <c r="N44" s="197"/>
      <c r="O44" s="197"/>
      <c r="P44" s="197"/>
      <c r="Q44" s="197"/>
      <c r="R44" s="197"/>
      <c r="S44" s="197"/>
      <c r="T44" s="197"/>
      <c r="U44" s="197"/>
      <c r="V44" s="197"/>
      <c r="W44" s="197"/>
      <c r="X44" s="197"/>
      <c r="Y44" s="197"/>
    </row>
    <row r="45" spans="2:25" hidden="1" outlineLevel="2">
      <c r="B45" s="185" t="s">
        <v>771</v>
      </c>
      <c r="C45" s="185"/>
      <c r="D45" s="186"/>
      <c r="E45" s="187">
        <f t="shared" si="1"/>
        <v>0</v>
      </c>
      <c r="F45" s="197"/>
      <c r="G45" s="197"/>
      <c r="H45" s="197"/>
      <c r="I45" s="197"/>
      <c r="J45" s="197"/>
      <c r="K45" s="197"/>
      <c r="L45" s="197"/>
      <c r="M45" s="197"/>
      <c r="N45" s="197"/>
      <c r="O45" s="197"/>
      <c r="P45" s="197"/>
      <c r="Q45" s="197"/>
      <c r="R45" s="197"/>
      <c r="S45" s="197"/>
      <c r="T45" s="197"/>
      <c r="U45" s="197"/>
      <c r="V45" s="197"/>
      <c r="W45" s="197"/>
      <c r="X45" s="197"/>
      <c r="Y45" s="197"/>
    </row>
    <row r="46" spans="2:25" hidden="1" outlineLevel="2">
      <c r="B46" s="185" t="s">
        <v>772</v>
      </c>
      <c r="C46" s="185"/>
      <c r="D46" s="186"/>
      <c r="E46" s="187">
        <f t="shared" si="1"/>
        <v>0</v>
      </c>
      <c r="F46" s="197"/>
      <c r="G46" s="197"/>
      <c r="H46" s="197"/>
      <c r="I46" s="197"/>
      <c r="J46" s="197"/>
      <c r="K46" s="197"/>
      <c r="L46" s="197"/>
      <c r="M46" s="197"/>
      <c r="N46" s="197"/>
      <c r="O46" s="197"/>
      <c r="P46" s="197"/>
      <c r="Q46" s="197"/>
      <c r="R46" s="197"/>
      <c r="S46" s="197"/>
      <c r="T46" s="197"/>
      <c r="U46" s="197"/>
      <c r="V46" s="197"/>
      <c r="W46" s="197"/>
      <c r="X46" s="197"/>
      <c r="Y46" s="197"/>
    </row>
    <row r="47" spans="2:25" hidden="1" outlineLevel="1">
      <c r="B47" s="185" t="s">
        <v>773</v>
      </c>
      <c r="C47" s="185" t="s">
        <v>742</v>
      </c>
      <c r="D47" s="186" t="s">
        <v>140</v>
      </c>
      <c r="E47" s="187">
        <f t="shared" si="1"/>
        <v>0</v>
      </c>
      <c r="F47" s="188">
        <f>SUM(F48:F53)</f>
        <v>0</v>
      </c>
      <c r="G47" s="188">
        <f>SUM(G48:G53)</f>
        <v>0</v>
      </c>
      <c r="H47" s="188">
        <f>SUM(I47:T47)</f>
        <v>0</v>
      </c>
      <c r="I47" s="188">
        <f t="shared" ref="I47:Y47" si="13">SUM(I48:I53)</f>
        <v>0</v>
      </c>
      <c r="J47" s="188">
        <f t="shared" si="13"/>
        <v>0</v>
      </c>
      <c r="K47" s="188">
        <f t="shared" si="13"/>
        <v>0</v>
      </c>
      <c r="L47" s="188">
        <f t="shared" si="13"/>
        <v>0</v>
      </c>
      <c r="M47" s="188">
        <f t="shared" si="13"/>
        <v>0</v>
      </c>
      <c r="N47" s="188">
        <f t="shared" si="13"/>
        <v>0</v>
      </c>
      <c r="O47" s="188">
        <f t="shared" si="13"/>
        <v>0</v>
      </c>
      <c r="P47" s="188">
        <f t="shared" si="13"/>
        <v>0</v>
      </c>
      <c r="Q47" s="188">
        <f t="shared" si="13"/>
        <v>0</v>
      </c>
      <c r="R47" s="188">
        <f t="shared" si="13"/>
        <v>0</v>
      </c>
      <c r="S47" s="188">
        <f t="shared" si="13"/>
        <v>0</v>
      </c>
      <c r="T47" s="188">
        <f t="shared" si="13"/>
        <v>0</v>
      </c>
      <c r="U47" s="188">
        <f t="shared" si="13"/>
        <v>0</v>
      </c>
      <c r="V47" s="188">
        <f t="shared" si="13"/>
        <v>0</v>
      </c>
      <c r="W47" s="188">
        <f t="shared" si="13"/>
        <v>0</v>
      </c>
      <c r="X47" s="188">
        <f t="shared" si="13"/>
        <v>0</v>
      </c>
      <c r="Y47" s="188">
        <f t="shared" si="13"/>
        <v>0</v>
      </c>
    </row>
    <row r="48" spans="2:25" hidden="1" outlineLevel="2">
      <c r="B48" s="185" t="s">
        <v>774</v>
      </c>
      <c r="C48" s="185"/>
      <c r="D48" s="199"/>
      <c r="E48" s="200">
        <f t="shared" si="1"/>
        <v>0</v>
      </c>
      <c r="F48" s="201"/>
      <c r="G48" s="201"/>
      <c r="H48" s="201"/>
      <c r="I48" s="201"/>
      <c r="J48" s="201"/>
      <c r="K48" s="201"/>
      <c r="L48" s="201"/>
      <c r="M48" s="201"/>
      <c r="N48" s="201"/>
      <c r="O48" s="201"/>
      <c r="P48" s="201"/>
      <c r="Q48" s="201"/>
      <c r="R48" s="201"/>
      <c r="S48" s="201"/>
      <c r="T48" s="201"/>
      <c r="U48" s="201"/>
      <c r="V48" s="201"/>
      <c r="W48" s="201"/>
      <c r="X48" s="201"/>
      <c r="Y48" s="201"/>
    </row>
    <row r="49" spans="2:25" hidden="1" outlineLevel="2">
      <c r="B49" s="185" t="s">
        <v>775</v>
      </c>
      <c r="C49" s="185"/>
      <c r="D49" s="199"/>
      <c r="E49" s="200">
        <f t="shared" si="1"/>
        <v>0</v>
      </c>
      <c r="F49" s="201"/>
      <c r="G49" s="201"/>
      <c r="H49" s="201"/>
      <c r="I49" s="201"/>
      <c r="J49" s="201"/>
      <c r="K49" s="201"/>
      <c r="L49" s="201"/>
      <c r="M49" s="201"/>
      <c r="N49" s="201"/>
      <c r="O49" s="201"/>
      <c r="P49" s="201"/>
      <c r="Q49" s="201"/>
      <c r="R49" s="201"/>
      <c r="S49" s="201"/>
      <c r="T49" s="201"/>
      <c r="U49" s="201"/>
      <c r="V49" s="201"/>
      <c r="W49" s="201"/>
      <c r="X49" s="201"/>
      <c r="Y49" s="201"/>
    </row>
    <row r="50" spans="2:25" hidden="1" outlineLevel="2">
      <c r="B50" s="185" t="s">
        <v>776</v>
      </c>
      <c r="C50" s="185"/>
      <c r="D50" s="199"/>
      <c r="E50" s="200">
        <f t="shared" si="1"/>
        <v>0</v>
      </c>
      <c r="F50" s="201"/>
      <c r="G50" s="201"/>
      <c r="H50" s="201"/>
      <c r="I50" s="201"/>
      <c r="J50" s="201"/>
      <c r="K50" s="201"/>
      <c r="L50" s="201"/>
      <c r="M50" s="201"/>
      <c r="N50" s="201"/>
      <c r="O50" s="201"/>
      <c r="P50" s="201"/>
      <c r="Q50" s="201"/>
      <c r="R50" s="201"/>
      <c r="S50" s="201"/>
      <c r="T50" s="201"/>
      <c r="U50" s="201"/>
      <c r="V50" s="201"/>
      <c r="W50" s="201"/>
      <c r="X50" s="201"/>
      <c r="Y50" s="201"/>
    </row>
    <row r="51" spans="2:25" hidden="1" outlineLevel="2">
      <c r="B51" s="185" t="s">
        <v>777</v>
      </c>
      <c r="C51" s="185"/>
      <c r="D51" s="199"/>
      <c r="E51" s="200">
        <f t="shared" si="1"/>
        <v>0</v>
      </c>
      <c r="F51" s="201"/>
      <c r="G51" s="201"/>
      <c r="H51" s="201"/>
      <c r="I51" s="201"/>
      <c r="J51" s="201"/>
      <c r="K51" s="201"/>
      <c r="L51" s="201"/>
      <c r="M51" s="201"/>
      <c r="N51" s="201"/>
      <c r="O51" s="201"/>
      <c r="P51" s="201"/>
      <c r="Q51" s="201"/>
      <c r="R51" s="201"/>
      <c r="S51" s="201"/>
      <c r="T51" s="201"/>
      <c r="U51" s="201"/>
      <c r="V51" s="201"/>
      <c r="W51" s="201"/>
      <c r="X51" s="201"/>
      <c r="Y51" s="201"/>
    </row>
    <row r="52" spans="2:25" hidden="1" outlineLevel="2">
      <c r="B52" s="185" t="s">
        <v>778</v>
      </c>
      <c r="C52" s="185"/>
      <c r="D52" s="199"/>
      <c r="E52" s="200">
        <f t="shared" si="1"/>
        <v>0</v>
      </c>
      <c r="F52" s="201"/>
      <c r="G52" s="201"/>
      <c r="H52" s="201"/>
      <c r="I52" s="201"/>
      <c r="J52" s="201"/>
      <c r="K52" s="201"/>
      <c r="L52" s="201"/>
      <c r="M52" s="201"/>
      <c r="N52" s="201"/>
      <c r="O52" s="201"/>
      <c r="P52" s="201"/>
      <c r="Q52" s="201"/>
      <c r="R52" s="201"/>
      <c r="S52" s="201"/>
      <c r="T52" s="201"/>
      <c r="U52" s="201"/>
      <c r="V52" s="201"/>
      <c r="W52" s="201"/>
      <c r="X52" s="201"/>
      <c r="Y52" s="201"/>
    </row>
    <row r="53" spans="2:25" hidden="1" outlineLevel="2">
      <c r="B53" s="185" t="s">
        <v>779</v>
      </c>
      <c r="C53" s="185"/>
      <c r="D53" s="199"/>
      <c r="E53" s="200">
        <f t="shared" si="1"/>
        <v>0</v>
      </c>
      <c r="F53" s="201"/>
      <c r="G53" s="201"/>
      <c r="H53" s="201"/>
      <c r="I53" s="201"/>
      <c r="J53" s="201"/>
      <c r="K53" s="201"/>
      <c r="L53" s="201"/>
      <c r="M53" s="201"/>
      <c r="N53" s="201"/>
      <c r="O53" s="201"/>
      <c r="P53" s="201"/>
      <c r="Q53" s="201"/>
      <c r="R53" s="201"/>
      <c r="S53" s="201"/>
      <c r="T53" s="201"/>
      <c r="U53" s="201"/>
      <c r="V53" s="201"/>
      <c r="W53" s="201"/>
      <c r="X53" s="201"/>
      <c r="Y53" s="201"/>
    </row>
    <row r="54" spans="2:25" collapsed="1">
      <c r="B54" s="172" t="s">
        <v>145</v>
      </c>
      <c r="C54" s="173" t="str">
        <f>ИД!D43</f>
        <v>в т.ч. на этап Развитие и тиражирование</v>
      </c>
      <c r="D54" s="174" t="s">
        <v>140</v>
      </c>
      <c r="E54" s="175">
        <f t="shared" si="1"/>
        <v>0</v>
      </c>
      <c r="F54" s="184">
        <f t="shared" ref="F54:Y54" si="14">SUM(F55:F62)</f>
        <v>0</v>
      </c>
      <c r="G54" s="184">
        <f t="shared" si="14"/>
        <v>0</v>
      </c>
      <c r="H54" s="184">
        <f t="shared" si="14"/>
        <v>0</v>
      </c>
      <c r="I54" s="184">
        <f t="shared" si="14"/>
        <v>0</v>
      </c>
      <c r="J54" s="184">
        <f t="shared" si="14"/>
        <v>0</v>
      </c>
      <c r="K54" s="184">
        <f t="shared" si="14"/>
        <v>0</v>
      </c>
      <c r="L54" s="184">
        <f t="shared" si="14"/>
        <v>0</v>
      </c>
      <c r="M54" s="184">
        <f t="shared" si="14"/>
        <v>0</v>
      </c>
      <c r="N54" s="184">
        <f t="shared" si="14"/>
        <v>0</v>
      </c>
      <c r="O54" s="184">
        <f t="shared" si="14"/>
        <v>0</v>
      </c>
      <c r="P54" s="184">
        <f t="shared" si="14"/>
        <v>0</v>
      </c>
      <c r="Q54" s="184">
        <f t="shared" si="14"/>
        <v>0</v>
      </c>
      <c r="R54" s="184">
        <f t="shared" si="14"/>
        <v>0</v>
      </c>
      <c r="S54" s="184">
        <f t="shared" si="14"/>
        <v>0</v>
      </c>
      <c r="T54" s="184">
        <f t="shared" si="14"/>
        <v>0</v>
      </c>
      <c r="U54" s="184">
        <f t="shared" si="14"/>
        <v>0</v>
      </c>
      <c r="V54" s="184">
        <f t="shared" si="14"/>
        <v>0</v>
      </c>
      <c r="W54" s="184">
        <f t="shared" si="14"/>
        <v>0</v>
      </c>
      <c r="X54" s="184">
        <f t="shared" si="14"/>
        <v>0</v>
      </c>
      <c r="Y54" s="184">
        <f t="shared" si="14"/>
        <v>0</v>
      </c>
    </row>
    <row r="55" spans="2:25" hidden="1" outlineLevel="1">
      <c r="B55" s="198" t="s">
        <v>780</v>
      </c>
      <c r="C55" s="185" t="s">
        <v>766</v>
      </c>
      <c r="D55" s="186" t="s">
        <v>140</v>
      </c>
      <c r="E55" s="187">
        <f t="shared" si="1"/>
        <v>0</v>
      </c>
      <c r="F55" s="188">
        <f>SUM(F56:F61)</f>
        <v>0</v>
      </c>
      <c r="G55" s="188">
        <f>SUM(G56:G61)</f>
        <v>0</v>
      </c>
      <c r="H55" s="188">
        <f>SUM(I55:T55)</f>
        <v>0</v>
      </c>
      <c r="I55" s="188">
        <f t="shared" ref="I55:Y55" si="15">SUM(I56:I61)</f>
        <v>0</v>
      </c>
      <c r="J55" s="188">
        <f t="shared" si="15"/>
        <v>0</v>
      </c>
      <c r="K55" s="188">
        <f t="shared" si="15"/>
        <v>0</v>
      </c>
      <c r="L55" s="188">
        <f t="shared" si="15"/>
        <v>0</v>
      </c>
      <c r="M55" s="188">
        <f t="shared" si="15"/>
        <v>0</v>
      </c>
      <c r="N55" s="188">
        <f t="shared" si="15"/>
        <v>0</v>
      </c>
      <c r="O55" s="188">
        <f t="shared" si="15"/>
        <v>0</v>
      </c>
      <c r="P55" s="188">
        <f t="shared" si="15"/>
        <v>0</v>
      </c>
      <c r="Q55" s="188">
        <f t="shared" si="15"/>
        <v>0</v>
      </c>
      <c r="R55" s="188">
        <f t="shared" si="15"/>
        <v>0</v>
      </c>
      <c r="S55" s="188">
        <f t="shared" si="15"/>
        <v>0</v>
      </c>
      <c r="T55" s="188">
        <f t="shared" si="15"/>
        <v>0</v>
      </c>
      <c r="U55" s="188">
        <f t="shared" si="15"/>
        <v>0</v>
      </c>
      <c r="V55" s="188">
        <f t="shared" si="15"/>
        <v>0</v>
      </c>
      <c r="W55" s="188">
        <f t="shared" si="15"/>
        <v>0</v>
      </c>
      <c r="X55" s="188">
        <f t="shared" si="15"/>
        <v>0</v>
      </c>
      <c r="Y55" s="188">
        <f t="shared" si="15"/>
        <v>0</v>
      </c>
    </row>
    <row r="56" spans="2:25" hidden="1" outlineLevel="2">
      <c r="B56" s="198" t="s">
        <v>781</v>
      </c>
      <c r="C56" s="185"/>
      <c r="D56" s="186"/>
      <c r="E56" s="187">
        <f t="shared" si="1"/>
        <v>0</v>
      </c>
      <c r="F56" s="197"/>
      <c r="G56" s="197"/>
      <c r="H56" s="197"/>
      <c r="I56" s="197"/>
      <c r="J56" s="197"/>
      <c r="K56" s="197"/>
      <c r="L56" s="197"/>
      <c r="M56" s="197"/>
      <c r="N56" s="197"/>
      <c r="O56" s="197"/>
      <c r="P56" s="197"/>
      <c r="Q56" s="197"/>
      <c r="R56" s="197"/>
      <c r="S56" s="197"/>
      <c r="T56" s="197"/>
      <c r="U56" s="197"/>
      <c r="V56" s="197"/>
      <c r="W56" s="197"/>
      <c r="X56" s="197"/>
      <c r="Y56" s="197"/>
    </row>
    <row r="57" spans="2:25" hidden="1" outlineLevel="2">
      <c r="B57" s="198" t="s">
        <v>782</v>
      </c>
      <c r="C57" s="185"/>
      <c r="D57" s="186"/>
      <c r="E57" s="187">
        <f t="shared" si="1"/>
        <v>0</v>
      </c>
      <c r="F57" s="197"/>
      <c r="G57" s="197"/>
      <c r="H57" s="197"/>
      <c r="I57" s="197"/>
      <c r="J57" s="197"/>
      <c r="K57" s="197"/>
      <c r="L57" s="197"/>
      <c r="M57" s="197"/>
      <c r="N57" s="197"/>
      <c r="O57" s="197"/>
      <c r="P57" s="197"/>
      <c r="Q57" s="197"/>
      <c r="R57" s="197"/>
      <c r="S57" s="197"/>
      <c r="T57" s="197"/>
      <c r="U57" s="197"/>
      <c r="V57" s="197"/>
      <c r="W57" s="197"/>
      <c r="X57" s="197"/>
      <c r="Y57" s="197"/>
    </row>
    <row r="58" spans="2:25" hidden="1" outlineLevel="2">
      <c r="B58" s="198" t="s">
        <v>783</v>
      </c>
      <c r="C58" s="185"/>
      <c r="D58" s="186"/>
      <c r="E58" s="187">
        <f t="shared" si="1"/>
        <v>0</v>
      </c>
      <c r="F58" s="197"/>
      <c r="G58" s="197"/>
      <c r="H58" s="197"/>
      <c r="I58" s="197"/>
      <c r="J58" s="197"/>
      <c r="K58" s="197"/>
      <c r="L58" s="197"/>
      <c r="M58" s="197"/>
      <c r="N58" s="197"/>
      <c r="O58" s="197"/>
      <c r="P58" s="197"/>
      <c r="Q58" s="197"/>
      <c r="R58" s="197"/>
      <c r="S58" s="197"/>
      <c r="T58" s="197"/>
      <c r="U58" s="197"/>
      <c r="V58" s="197"/>
      <c r="W58" s="197"/>
      <c r="X58" s="197"/>
      <c r="Y58" s="197"/>
    </row>
    <row r="59" spans="2:25" hidden="1" outlineLevel="2">
      <c r="B59" s="198" t="s">
        <v>784</v>
      </c>
      <c r="C59" s="185"/>
      <c r="D59" s="186"/>
      <c r="E59" s="187">
        <f t="shared" si="1"/>
        <v>0</v>
      </c>
      <c r="F59" s="197"/>
      <c r="G59" s="197"/>
      <c r="H59" s="197"/>
      <c r="I59" s="197"/>
      <c r="J59" s="197"/>
      <c r="K59" s="197"/>
      <c r="L59" s="197"/>
      <c r="M59" s="197"/>
      <c r="N59" s="197"/>
      <c r="O59" s="197"/>
      <c r="P59" s="197"/>
      <c r="Q59" s="197"/>
      <c r="R59" s="197"/>
      <c r="S59" s="197"/>
      <c r="T59" s="197"/>
      <c r="U59" s="197"/>
      <c r="V59" s="197"/>
      <c r="W59" s="197"/>
      <c r="X59" s="197"/>
      <c r="Y59" s="197"/>
    </row>
    <row r="60" spans="2:25" hidden="1" outlineLevel="2">
      <c r="B60" s="198" t="s">
        <v>785</v>
      </c>
      <c r="C60" s="185"/>
      <c r="D60" s="186"/>
      <c r="E60" s="187">
        <f t="shared" si="1"/>
        <v>0</v>
      </c>
      <c r="F60" s="197"/>
      <c r="G60" s="197"/>
      <c r="H60" s="197"/>
      <c r="I60" s="197"/>
      <c r="J60" s="197"/>
      <c r="K60" s="197"/>
      <c r="L60" s="197"/>
      <c r="M60" s="197"/>
      <c r="N60" s="197"/>
      <c r="O60" s="197"/>
      <c r="P60" s="197"/>
      <c r="Q60" s="197"/>
      <c r="R60" s="197"/>
      <c r="S60" s="197"/>
      <c r="T60" s="197"/>
      <c r="U60" s="197"/>
      <c r="V60" s="197"/>
      <c r="W60" s="197"/>
      <c r="X60" s="197"/>
      <c r="Y60" s="197"/>
    </row>
    <row r="61" spans="2:25" hidden="1" outlineLevel="2">
      <c r="B61" s="198" t="s">
        <v>786</v>
      </c>
      <c r="C61" s="185"/>
      <c r="D61" s="186"/>
      <c r="E61" s="187">
        <f t="shared" si="1"/>
        <v>0</v>
      </c>
      <c r="F61" s="197"/>
      <c r="G61" s="197"/>
      <c r="H61" s="197"/>
      <c r="I61" s="197"/>
      <c r="J61" s="197"/>
      <c r="K61" s="197"/>
      <c r="L61" s="197"/>
      <c r="M61" s="197"/>
      <c r="N61" s="197"/>
      <c r="O61" s="197"/>
      <c r="P61" s="197"/>
      <c r="Q61" s="197"/>
      <c r="R61" s="197"/>
      <c r="S61" s="197"/>
      <c r="T61" s="197"/>
      <c r="U61" s="197"/>
      <c r="V61" s="197"/>
      <c r="W61" s="197"/>
      <c r="X61" s="197"/>
      <c r="Y61" s="197"/>
    </row>
    <row r="62" spans="2:25" hidden="1" outlineLevel="1">
      <c r="B62" s="185" t="s">
        <v>787</v>
      </c>
      <c r="C62" s="185" t="s">
        <v>742</v>
      </c>
      <c r="D62" s="186" t="s">
        <v>140</v>
      </c>
      <c r="E62" s="187">
        <f t="shared" si="1"/>
        <v>0</v>
      </c>
      <c r="F62" s="188">
        <f>SUM(F63:F68)</f>
        <v>0</v>
      </c>
      <c r="G62" s="188">
        <f>SUM(G63:G68)</f>
        <v>0</v>
      </c>
      <c r="H62" s="188">
        <f>SUM(I62:T62)</f>
        <v>0</v>
      </c>
      <c r="I62" s="188">
        <f t="shared" ref="I62:Y62" si="16">SUM(I63:I68)</f>
        <v>0</v>
      </c>
      <c r="J62" s="188">
        <f t="shared" si="16"/>
        <v>0</v>
      </c>
      <c r="K62" s="188">
        <f t="shared" si="16"/>
        <v>0</v>
      </c>
      <c r="L62" s="188">
        <f t="shared" si="16"/>
        <v>0</v>
      </c>
      <c r="M62" s="188">
        <f t="shared" si="16"/>
        <v>0</v>
      </c>
      <c r="N62" s="188">
        <f t="shared" si="16"/>
        <v>0</v>
      </c>
      <c r="O62" s="188">
        <f t="shared" si="16"/>
        <v>0</v>
      </c>
      <c r="P62" s="188">
        <f t="shared" si="16"/>
        <v>0</v>
      </c>
      <c r="Q62" s="188">
        <f t="shared" si="16"/>
        <v>0</v>
      </c>
      <c r="R62" s="188">
        <f t="shared" si="16"/>
        <v>0</v>
      </c>
      <c r="S62" s="188">
        <f t="shared" si="16"/>
        <v>0</v>
      </c>
      <c r="T62" s="188">
        <f t="shared" si="16"/>
        <v>0</v>
      </c>
      <c r="U62" s="188">
        <f t="shared" si="16"/>
        <v>0</v>
      </c>
      <c r="V62" s="188">
        <f t="shared" si="16"/>
        <v>0</v>
      </c>
      <c r="W62" s="188">
        <f t="shared" si="16"/>
        <v>0</v>
      </c>
      <c r="X62" s="188">
        <f t="shared" si="16"/>
        <v>0</v>
      </c>
      <c r="Y62" s="188">
        <f t="shared" si="16"/>
        <v>0</v>
      </c>
    </row>
    <row r="63" spans="2:25" hidden="1" outlineLevel="2">
      <c r="B63" s="185" t="s">
        <v>788</v>
      </c>
      <c r="C63" s="185"/>
      <c r="D63" s="186"/>
      <c r="E63" s="187">
        <f t="shared" si="1"/>
        <v>0</v>
      </c>
      <c r="F63" s="197"/>
      <c r="G63" s="197"/>
      <c r="H63" s="201"/>
      <c r="I63" s="201"/>
      <c r="J63" s="201"/>
      <c r="K63" s="201"/>
      <c r="L63" s="201"/>
      <c r="M63" s="201"/>
      <c r="N63" s="201"/>
      <c r="O63" s="201"/>
      <c r="P63" s="201"/>
      <c r="Q63" s="201"/>
      <c r="R63" s="201"/>
      <c r="S63" s="201"/>
      <c r="T63" s="201"/>
      <c r="U63" s="201"/>
      <c r="V63" s="201"/>
      <c r="W63" s="201"/>
      <c r="X63" s="201"/>
      <c r="Y63" s="201"/>
    </row>
    <row r="64" spans="2:25" hidden="1" outlineLevel="2">
      <c r="B64" s="185" t="s">
        <v>789</v>
      </c>
      <c r="C64" s="185"/>
      <c r="D64" s="186"/>
      <c r="E64" s="187">
        <f t="shared" si="1"/>
        <v>0</v>
      </c>
      <c r="F64" s="197"/>
      <c r="G64" s="197"/>
      <c r="H64" s="201"/>
      <c r="I64" s="201"/>
      <c r="J64" s="201"/>
      <c r="K64" s="201"/>
      <c r="L64" s="201"/>
      <c r="M64" s="201"/>
      <c r="N64" s="201"/>
      <c r="O64" s="201"/>
      <c r="P64" s="201"/>
      <c r="Q64" s="201"/>
      <c r="R64" s="201"/>
      <c r="S64" s="201"/>
      <c r="T64" s="201"/>
      <c r="U64" s="201"/>
      <c r="V64" s="201"/>
      <c r="W64" s="201"/>
      <c r="X64" s="201"/>
      <c r="Y64" s="201"/>
    </row>
    <row r="65" spans="2:25" hidden="1" outlineLevel="2">
      <c r="B65" s="185" t="s">
        <v>790</v>
      </c>
      <c r="C65" s="185"/>
      <c r="D65" s="186"/>
      <c r="E65" s="187">
        <f t="shared" si="1"/>
        <v>0</v>
      </c>
      <c r="F65" s="197"/>
      <c r="G65" s="197"/>
      <c r="H65" s="201"/>
      <c r="I65" s="201"/>
      <c r="J65" s="201"/>
      <c r="K65" s="201"/>
      <c r="L65" s="201"/>
      <c r="M65" s="201"/>
      <c r="N65" s="201"/>
      <c r="O65" s="201"/>
      <c r="P65" s="201"/>
      <c r="Q65" s="201"/>
      <c r="R65" s="201"/>
      <c r="S65" s="201"/>
      <c r="T65" s="201"/>
      <c r="U65" s="201"/>
      <c r="V65" s="201"/>
      <c r="W65" s="201"/>
      <c r="X65" s="201"/>
      <c r="Y65" s="201"/>
    </row>
    <row r="66" spans="2:25" hidden="1" outlineLevel="2">
      <c r="B66" s="185" t="s">
        <v>791</v>
      </c>
      <c r="C66" s="185"/>
      <c r="D66" s="186"/>
      <c r="E66" s="187">
        <f t="shared" si="1"/>
        <v>0</v>
      </c>
      <c r="F66" s="197"/>
      <c r="G66" s="197"/>
      <c r="H66" s="201"/>
      <c r="I66" s="201"/>
      <c r="J66" s="201"/>
      <c r="K66" s="201"/>
      <c r="L66" s="201"/>
      <c r="M66" s="201"/>
      <c r="N66" s="201"/>
      <c r="O66" s="201"/>
      <c r="P66" s="201"/>
      <c r="Q66" s="201"/>
      <c r="R66" s="201"/>
      <c r="S66" s="201"/>
      <c r="T66" s="201"/>
      <c r="U66" s="201"/>
      <c r="V66" s="201"/>
      <c r="W66" s="201"/>
      <c r="X66" s="201"/>
      <c r="Y66" s="201"/>
    </row>
    <row r="67" spans="2:25" hidden="1" outlineLevel="2">
      <c r="B67" s="185" t="s">
        <v>792</v>
      </c>
      <c r="C67" s="185"/>
      <c r="D67" s="186"/>
      <c r="E67" s="187">
        <f t="shared" si="1"/>
        <v>0</v>
      </c>
      <c r="F67" s="197"/>
      <c r="G67" s="197"/>
      <c r="H67" s="201"/>
      <c r="I67" s="201"/>
      <c r="J67" s="201"/>
      <c r="K67" s="201"/>
      <c r="L67" s="201"/>
      <c r="M67" s="201"/>
      <c r="N67" s="201"/>
      <c r="O67" s="201"/>
      <c r="P67" s="201"/>
      <c r="Q67" s="201"/>
      <c r="R67" s="201"/>
      <c r="S67" s="201"/>
      <c r="T67" s="201"/>
      <c r="U67" s="201"/>
      <c r="V67" s="201"/>
      <c r="W67" s="201"/>
      <c r="X67" s="201"/>
      <c r="Y67" s="201"/>
    </row>
    <row r="68" spans="2:25" hidden="1" outlineLevel="2">
      <c r="B68" s="185" t="s">
        <v>793</v>
      </c>
      <c r="C68" s="185"/>
      <c r="D68" s="186"/>
      <c r="E68" s="187">
        <f t="shared" si="1"/>
        <v>0</v>
      </c>
      <c r="F68" s="197"/>
      <c r="G68" s="197"/>
      <c r="H68" s="201"/>
      <c r="I68" s="201"/>
      <c r="J68" s="201"/>
      <c r="K68" s="201"/>
      <c r="L68" s="201"/>
      <c r="M68" s="201"/>
      <c r="N68" s="201"/>
      <c r="O68" s="201"/>
      <c r="P68" s="201"/>
      <c r="Q68" s="201"/>
      <c r="R68" s="201"/>
      <c r="S68" s="201"/>
      <c r="T68" s="201"/>
      <c r="U68" s="201"/>
      <c r="V68" s="201"/>
      <c r="W68" s="201"/>
      <c r="X68" s="201"/>
      <c r="Y68" s="201"/>
    </row>
    <row r="69" spans="2:25" hidden="1" outlineLevel="1">
      <c r="B69" s="189" t="s">
        <v>794</v>
      </c>
      <c r="C69" s="189" t="s">
        <v>743</v>
      </c>
      <c r="D69" s="190" t="s">
        <v>140</v>
      </c>
      <c r="E69" s="191">
        <f t="shared" si="1"/>
        <v>0</v>
      </c>
      <c r="F69" s="188">
        <f>SUM(F70:F75)</f>
        <v>0</v>
      </c>
      <c r="G69" s="188">
        <f>SUM(G70:G75)</f>
        <v>0</v>
      </c>
      <c r="H69" s="188">
        <f>SUM(I69:T69)</f>
        <v>0</v>
      </c>
      <c r="I69" s="188">
        <f t="shared" ref="I69:Y69" si="17">SUM(I70:I75)</f>
        <v>0</v>
      </c>
      <c r="J69" s="188">
        <f t="shared" si="17"/>
        <v>0</v>
      </c>
      <c r="K69" s="188">
        <f t="shared" si="17"/>
        <v>0</v>
      </c>
      <c r="L69" s="188">
        <f t="shared" si="17"/>
        <v>0</v>
      </c>
      <c r="M69" s="188">
        <f t="shared" si="17"/>
        <v>0</v>
      </c>
      <c r="N69" s="188">
        <f t="shared" si="17"/>
        <v>0</v>
      </c>
      <c r="O69" s="188">
        <f t="shared" si="17"/>
        <v>0</v>
      </c>
      <c r="P69" s="188">
        <f t="shared" si="17"/>
        <v>0</v>
      </c>
      <c r="Q69" s="188">
        <f t="shared" si="17"/>
        <v>0</v>
      </c>
      <c r="R69" s="188">
        <f t="shared" si="17"/>
        <v>0</v>
      </c>
      <c r="S69" s="188">
        <f t="shared" si="17"/>
        <v>0</v>
      </c>
      <c r="T69" s="188">
        <f t="shared" si="17"/>
        <v>0</v>
      </c>
      <c r="U69" s="188">
        <f t="shared" si="17"/>
        <v>0</v>
      </c>
      <c r="V69" s="188">
        <f t="shared" si="17"/>
        <v>0</v>
      </c>
      <c r="W69" s="188">
        <f t="shared" si="17"/>
        <v>0</v>
      </c>
      <c r="X69" s="188">
        <f t="shared" si="17"/>
        <v>0</v>
      </c>
      <c r="Y69" s="188">
        <f t="shared" si="17"/>
        <v>0</v>
      </c>
    </row>
    <row r="70" spans="2:25" hidden="1" outlineLevel="2">
      <c r="B70" s="189" t="s">
        <v>795</v>
      </c>
      <c r="C70" s="185"/>
      <c r="D70" s="186"/>
      <c r="E70" s="187">
        <f t="shared" ref="E70:E75" si="18">F70+G70+H70+U70+V70+W70+X70+Y70</f>
        <v>0</v>
      </c>
      <c r="F70" s="197"/>
      <c r="G70" s="197"/>
      <c r="H70" s="201"/>
      <c r="I70" s="201"/>
      <c r="J70" s="201"/>
      <c r="K70" s="201"/>
      <c r="L70" s="201"/>
      <c r="M70" s="201"/>
      <c r="N70" s="201"/>
      <c r="O70" s="201"/>
      <c r="P70" s="201"/>
      <c r="Q70" s="201"/>
      <c r="R70" s="201"/>
      <c r="S70" s="201"/>
      <c r="T70" s="201"/>
      <c r="U70" s="201"/>
      <c r="V70" s="201"/>
      <c r="W70" s="201"/>
      <c r="X70" s="201"/>
      <c r="Y70" s="201"/>
    </row>
    <row r="71" spans="2:25" hidden="1" outlineLevel="2">
      <c r="B71" s="189" t="s">
        <v>796</v>
      </c>
      <c r="C71" s="185"/>
      <c r="D71" s="186"/>
      <c r="E71" s="187">
        <f t="shared" si="18"/>
        <v>0</v>
      </c>
      <c r="F71" s="197"/>
      <c r="G71" s="197"/>
      <c r="H71" s="201"/>
      <c r="I71" s="201"/>
      <c r="J71" s="201"/>
      <c r="K71" s="201"/>
      <c r="L71" s="201"/>
      <c r="M71" s="201"/>
      <c r="N71" s="201"/>
      <c r="O71" s="201"/>
      <c r="P71" s="201"/>
      <c r="Q71" s="201"/>
      <c r="R71" s="201"/>
      <c r="S71" s="201"/>
      <c r="T71" s="201"/>
      <c r="U71" s="201"/>
      <c r="V71" s="201"/>
      <c r="W71" s="201"/>
      <c r="X71" s="201"/>
      <c r="Y71" s="201"/>
    </row>
    <row r="72" spans="2:25" hidden="1" outlineLevel="2">
      <c r="B72" s="189" t="s">
        <v>797</v>
      </c>
      <c r="C72" s="185"/>
      <c r="D72" s="186"/>
      <c r="E72" s="187">
        <f t="shared" si="18"/>
        <v>0</v>
      </c>
      <c r="F72" s="197"/>
      <c r="G72" s="197"/>
      <c r="H72" s="201"/>
      <c r="I72" s="201"/>
      <c r="J72" s="201"/>
      <c r="K72" s="201"/>
      <c r="L72" s="201"/>
      <c r="M72" s="201"/>
      <c r="N72" s="201"/>
      <c r="O72" s="201"/>
      <c r="P72" s="201"/>
      <c r="Q72" s="201"/>
      <c r="R72" s="201"/>
      <c r="S72" s="201"/>
      <c r="T72" s="201"/>
      <c r="U72" s="201"/>
      <c r="V72" s="201"/>
      <c r="W72" s="201"/>
      <c r="X72" s="201"/>
      <c r="Y72" s="201"/>
    </row>
    <row r="73" spans="2:25" hidden="1" outlineLevel="2">
      <c r="B73" s="189" t="s">
        <v>798</v>
      </c>
      <c r="C73" s="185"/>
      <c r="D73" s="186"/>
      <c r="E73" s="187">
        <f t="shared" si="18"/>
        <v>0</v>
      </c>
      <c r="F73" s="197"/>
      <c r="G73" s="197"/>
      <c r="H73" s="201"/>
      <c r="I73" s="201"/>
      <c r="J73" s="201"/>
      <c r="K73" s="201"/>
      <c r="L73" s="201"/>
      <c r="M73" s="201"/>
      <c r="N73" s="201"/>
      <c r="O73" s="201"/>
      <c r="P73" s="201"/>
      <c r="Q73" s="201"/>
      <c r="R73" s="201"/>
      <c r="S73" s="201"/>
      <c r="T73" s="201"/>
      <c r="U73" s="201"/>
      <c r="V73" s="201"/>
      <c r="W73" s="201"/>
      <c r="X73" s="201"/>
      <c r="Y73" s="201"/>
    </row>
    <row r="74" spans="2:25" hidden="1" outlineLevel="2">
      <c r="B74" s="189" t="s">
        <v>799</v>
      </c>
      <c r="C74" s="185"/>
      <c r="D74" s="186"/>
      <c r="E74" s="187">
        <f t="shared" si="18"/>
        <v>0</v>
      </c>
      <c r="F74" s="197"/>
      <c r="G74" s="197"/>
      <c r="H74" s="201"/>
      <c r="I74" s="201"/>
      <c r="J74" s="201"/>
      <c r="K74" s="201"/>
      <c r="L74" s="201"/>
      <c r="M74" s="201"/>
      <c r="N74" s="201"/>
      <c r="O74" s="201"/>
      <c r="P74" s="201"/>
      <c r="Q74" s="201"/>
      <c r="R74" s="201"/>
      <c r="S74" s="201"/>
      <c r="T74" s="201"/>
      <c r="U74" s="201"/>
      <c r="V74" s="201"/>
      <c r="W74" s="201"/>
      <c r="X74" s="201"/>
      <c r="Y74" s="201"/>
    </row>
    <row r="75" spans="2:25" hidden="1" outlineLevel="2">
      <c r="B75" s="189" t="s">
        <v>800</v>
      </c>
      <c r="C75" s="185"/>
      <c r="D75" s="186"/>
      <c r="E75" s="187">
        <f t="shared" si="18"/>
        <v>0</v>
      </c>
      <c r="F75" s="197"/>
      <c r="G75" s="197"/>
      <c r="H75" s="201"/>
      <c r="I75" s="201"/>
      <c r="J75" s="201"/>
      <c r="K75" s="201"/>
      <c r="L75" s="201"/>
      <c r="M75" s="201"/>
      <c r="N75" s="201"/>
      <c r="O75" s="201"/>
      <c r="P75" s="201"/>
      <c r="Q75" s="201"/>
      <c r="R75" s="201"/>
      <c r="S75" s="201"/>
      <c r="T75" s="201"/>
      <c r="U75" s="201"/>
      <c r="V75" s="201"/>
      <c r="W75" s="201"/>
      <c r="X75" s="201"/>
      <c r="Y75" s="201"/>
    </row>
  </sheetData>
  <mergeCells count="12">
    <mergeCell ref="Y3:Y4"/>
    <mergeCell ref="B3:B4"/>
    <mergeCell ref="C3:C4"/>
    <mergeCell ref="D3:D4"/>
    <mergeCell ref="E3:E4"/>
    <mergeCell ref="F3:F4"/>
    <mergeCell ref="G3:G4"/>
    <mergeCell ref="H3:T3"/>
    <mergeCell ref="U3:U4"/>
    <mergeCell ref="V3:V4"/>
    <mergeCell ref="W3:W4"/>
    <mergeCell ref="X3:X4"/>
  </mergeCells>
  <conditionalFormatting sqref="F56:F61 F63:F68">
    <cfRule type="cellIs" dxfId="126" priority="38" stopIfTrue="1" operator="equal">
      <formula>0</formula>
    </cfRule>
  </conditionalFormatting>
  <conditionalFormatting sqref="E6:E8">
    <cfRule type="cellIs" dxfId="125" priority="54" stopIfTrue="1" operator="equal">
      <formula>0</formula>
    </cfRule>
  </conditionalFormatting>
  <conditionalFormatting sqref="F6:F8">
    <cfRule type="cellIs" dxfId="124" priority="53" stopIfTrue="1" operator="equal">
      <formula>0</formula>
    </cfRule>
  </conditionalFormatting>
  <conditionalFormatting sqref="E5">
    <cfRule type="cellIs" dxfId="123" priority="52" stopIfTrue="1" operator="equal">
      <formula>0</formula>
    </cfRule>
  </conditionalFormatting>
  <conditionalFormatting sqref="F5:Y5">
    <cfRule type="cellIs" dxfId="122" priority="51" stopIfTrue="1" operator="equal">
      <formula>0</formula>
    </cfRule>
  </conditionalFormatting>
  <conditionalFormatting sqref="E9">
    <cfRule type="cellIs" dxfId="121" priority="50" stopIfTrue="1" operator="equal">
      <formula>0</formula>
    </cfRule>
  </conditionalFormatting>
  <conditionalFormatting sqref="F9">
    <cfRule type="cellIs" dxfId="120" priority="49" stopIfTrue="1" operator="equal">
      <formula>0</formula>
    </cfRule>
  </conditionalFormatting>
  <conditionalFormatting sqref="E24">
    <cfRule type="cellIs" dxfId="119" priority="48" stopIfTrue="1" operator="equal">
      <formula>0</formula>
    </cfRule>
  </conditionalFormatting>
  <conditionalFormatting sqref="E39">
    <cfRule type="cellIs" dxfId="118" priority="47" stopIfTrue="1" operator="equal">
      <formula>0</formula>
    </cfRule>
  </conditionalFormatting>
  <conditionalFormatting sqref="E54">
    <cfRule type="cellIs" dxfId="117" priority="46" stopIfTrue="1" operator="equal">
      <formula>0</formula>
    </cfRule>
  </conditionalFormatting>
  <conditionalFormatting sqref="E10:E23">
    <cfRule type="cellIs" dxfId="116" priority="45" stopIfTrue="1" operator="equal">
      <formula>0</formula>
    </cfRule>
  </conditionalFormatting>
  <conditionalFormatting sqref="F10:F16 G10 F18:F23">
    <cfRule type="cellIs" dxfId="115" priority="44" stopIfTrue="1" operator="equal">
      <formula>0</formula>
    </cfRule>
  </conditionalFormatting>
  <conditionalFormatting sqref="E40:E53">
    <cfRule type="cellIs" dxfId="114" priority="41" stopIfTrue="1" operator="equal">
      <formula>0</formula>
    </cfRule>
  </conditionalFormatting>
  <conditionalFormatting sqref="F41:F46 F48:F53">
    <cfRule type="cellIs" dxfId="113" priority="40" stopIfTrue="1" operator="equal">
      <formula>0</formula>
    </cfRule>
  </conditionalFormatting>
  <conditionalFormatting sqref="E55:E69">
    <cfRule type="cellIs" dxfId="112" priority="39" stopIfTrue="1" operator="equal">
      <formula>0</formula>
    </cfRule>
  </conditionalFormatting>
  <conditionalFormatting sqref="E25:E38">
    <cfRule type="cellIs" dxfId="111" priority="43" stopIfTrue="1" operator="equal">
      <formula>0</formula>
    </cfRule>
  </conditionalFormatting>
  <conditionalFormatting sqref="F26:F31 F33:F38">
    <cfRule type="cellIs" dxfId="110" priority="42" stopIfTrue="1" operator="equal">
      <formula>0</formula>
    </cfRule>
  </conditionalFormatting>
  <conditionalFormatting sqref="G56:Y61 G63:Y68">
    <cfRule type="cellIs" dxfId="109" priority="31" stopIfTrue="1" operator="equal">
      <formula>0</formula>
    </cfRule>
  </conditionalFormatting>
  <conditionalFormatting sqref="G6:Y8">
    <cfRule type="cellIs" dxfId="108" priority="37" stopIfTrue="1" operator="equal">
      <formula>0</formula>
    </cfRule>
  </conditionalFormatting>
  <conditionalFormatting sqref="G5:Y5">
    <cfRule type="cellIs" dxfId="107" priority="36" stopIfTrue="1" operator="equal">
      <formula>0</formula>
    </cfRule>
  </conditionalFormatting>
  <conditionalFormatting sqref="G9:Y9">
    <cfRule type="cellIs" dxfId="106" priority="35" stopIfTrue="1" operator="equal">
      <formula>0</formula>
    </cfRule>
  </conditionalFormatting>
  <conditionalFormatting sqref="G11:Y16 H10 G18:Y23">
    <cfRule type="cellIs" dxfId="105" priority="34" stopIfTrue="1" operator="equal">
      <formula>0</formula>
    </cfRule>
  </conditionalFormatting>
  <conditionalFormatting sqref="G41:Y46 G48:Y53">
    <cfRule type="cellIs" dxfId="104" priority="32" stopIfTrue="1" operator="equal">
      <formula>0</formula>
    </cfRule>
  </conditionalFormatting>
  <conditionalFormatting sqref="G26:Y31 G33:Y38">
    <cfRule type="cellIs" dxfId="103" priority="33" stopIfTrue="1" operator="equal">
      <formula>0</formula>
    </cfRule>
  </conditionalFormatting>
  <conditionalFormatting sqref="I10:Y10">
    <cfRule type="cellIs" dxfId="102" priority="30" stopIfTrue="1" operator="equal">
      <formula>0</formula>
    </cfRule>
  </conditionalFormatting>
  <conditionalFormatting sqref="F17:G17">
    <cfRule type="cellIs" dxfId="101" priority="29" stopIfTrue="1" operator="equal">
      <formula>0</formula>
    </cfRule>
  </conditionalFormatting>
  <conditionalFormatting sqref="H17">
    <cfRule type="cellIs" dxfId="100" priority="28" stopIfTrue="1" operator="equal">
      <formula>0</formula>
    </cfRule>
  </conditionalFormatting>
  <conditionalFormatting sqref="I17:Y17">
    <cfRule type="cellIs" dxfId="99" priority="27" stopIfTrue="1" operator="equal">
      <formula>0</formula>
    </cfRule>
  </conditionalFormatting>
  <conditionalFormatting sqref="F25:G25">
    <cfRule type="cellIs" dxfId="98" priority="26" stopIfTrue="1" operator="equal">
      <formula>0</formula>
    </cfRule>
  </conditionalFormatting>
  <conditionalFormatting sqref="H25">
    <cfRule type="cellIs" dxfId="97" priority="25" stopIfTrue="1" operator="equal">
      <formula>0</formula>
    </cfRule>
  </conditionalFormatting>
  <conditionalFormatting sqref="I25:Y25">
    <cfRule type="cellIs" dxfId="96" priority="24" stopIfTrue="1" operator="equal">
      <formula>0</formula>
    </cfRule>
  </conditionalFormatting>
  <conditionalFormatting sqref="F32:G32">
    <cfRule type="cellIs" dxfId="95" priority="23" stopIfTrue="1" operator="equal">
      <formula>0</formula>
    </cfRule>
  </conditionalFormatting>
  <conditionalFormatting sqref="H32">
    <cfRule type="cellIs" dxfId="94" priority="22" stopIfTrue="1" operator="equal">
      <formula>0</formula>
    </cfRule>
  </conditionalFormatting>
  <conditionalFormatting sqref="I32:Y32">
    <cfRule type="cellIs" dxfId="93" priority="21" stopIfTrue="1" operator="equal">
      <formula>0</formula>
    </cfRule>
  </conditionalFormatting>
  <conditionalFormatting sqref="F40:G40">
    <cfRule type="cellIs" dxfId="92" priority="20" stopIfTrue="1" operator="equal">
      <formula>0</formula>
    </cfRule>
  </conditionalFormatting>
  <conditionalFormatting sqref="H40">
    <cfRule type="cellIs" dxfId="91" priority="19" stopIfTrue="1" operator="equal">
      <formula>0</formula>
    </cfRule>
  </conditionalFormatting>
  <conditionalFormatting sqref="I40:Y40">
    <cfRule type="cellIs" dxfId="90" priority="18" stopIfTrue="1" operator="equal">
      <formula>0</formula>
    </cfRule>
  </conditionalFormatting>
  <conditionalFormatting sqref="F47:G47">
    <cfRule type="cellIs" dxfId="89" priority="17" stopIfTrue="1" operator="equal">
      <formula>0</formula>
    </cfRule>
  </conditionalFormatting>
  <conditionalFormatting sqref="H47">
    <cfRule type="cellIs" dxfId="88" priority="16" stopIfTrue="1" operator="equal">
      <formula>0</formula>
    </cfRule>
  </conditionalFormatting>
  <conditionalFormatting sqref="I47:Y47">
    <cfRule type="cellIs" dxfId="87" priority="15" stopIfTrue="1" operator="equal">
      <formula>0</formula>
    </cfRule>
  </conditionalFormatting>
  <conditionalFormatting sqref="F55:G55">
    <cfRule type="cellIs" dxfId="86" priority="14" stopIfTrue="1" operator="equal">
      <formula>0</formula>
    </cfRule>
  </conditionalFormatting>
  <conditionalFormatting sqref="H55">
    <cfRule type="cellIs" dxfId="85" priority="13" stopIfTrue="1" operator="equal">
      <formula>0</formula>
    </cfRule>
  </conditionalFormatting>
  <conditionalFormatting sqref="I55:Y55">
    <cfRule type="cellIs" dxfId="84" priority="12" stopIfTrue="1" operator="equal">
      <formula>0</formula>
    </cfRule>
  </conditionalFormatting>
  <conditionalFormatting sqref="F62:G62">
    <cfRule type="cellIs" dxfId="83" priority="11" stopIfTrue="1" operator="equal">
      <formula>0</formula>
    </cfRule>
  </conditionalFormatting>
  <conditionalFormatting sqref="H62">
    <cfRule type="cellIs" dxfId="82" priority="10" stopIfTrue="1" operator="equal">
      <formula>0</formula>
    </cfRule>
  </conditionalFormatting>
  <conditionalFormatting sqref="I62:Y62">
    <cfRule type="cellIs" dxfId="81" priority="9" stopIfTrue="1" operator="equal">
      <formula>0</formula>
    </cfRule>
  </conditionalFormatting>
  <conditionalFormatting sqref="F70:F75">
    <cfRule type="cellIs" dxfId="80" priority="7" stopIfTrue="1" operator="equal">
      <formula>0</formula>
    </cfRule>
  </conditionalFormatting>
  <conditionalFormatting sqref="E70:E75">
    <cfRule type="cellIs" dxfId="79" priority="8" stopIfTrue="1" operator="equal">
      <formula>0</formula>
    </cfRule>
  </conditionalFormatting>
  <conditionalFormatting sqref="G70:Y75">
    <cfRule type="cellIs" dxfId="78" priority="6" stopIfTrue="1" operator="equal">
      <formula>0</formula>
    </cfRule>
  </conditionalFormatting>
  <conditionalFormatting sqref="F69:G69">
    <cfRule type="cellIs" dxfId="77" priority="5" stopIfTrue="1" operator="equal">
      <formula>0</formula>
    </cfRule>
  </conditionalFormatting>
  <conditionalFormatting sqref="H69">
    <cfRule type="cellIs" dxfId="76" priority="4" stopIfTrue="1" operator="equal">
      <formula>0</formula>
    </cfRule>
  </conditionalFormatting>
  <conditionalFormatting sqref="I69:Y69">
    <cfRule type="cellIs" dxfId="75" priority="3" stopIfTrue="1" operator="equal">
      <formula>0</formula>
    </cfRule>
  </conditionalFormatting>
  <conditionalFormatting sqref="F54 F39 F24">
    <cfRule type="cellIs" dxfId="74" priority="2" stopIfTrue="1" operator="equal">
      <formula>0</formula>
    </cfRule>
  </conditionalFormatting>
  <conditionalFormatting sqref="G54:Y54 G39:Y39 G24:Y24">
    <cfRule type="cellIs" dxfId="73" priority="1" stopIfTrue="1" operator="equal">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Лист2">
    <outlinePr summaryBelow="0"/>
  </sheetPr>
  <dimension ref="A1:DM1209"/>
  <sheetViews>
    <sheetView topLeftCell="A16" workbookViewId="0">
      <selection activeCell="B33" sqref="B33"/>
    </sheetView>
    <sheetView workbookViewId="1"/>
  </sheetViews>
  <sheetFormatPr baseColWidth="10" defaultColWidth="17.1640625" defaultRowHeight="15" zeroHeight="1" outlineLevelRow="5" outlineLevelCol="1"/>
  <cols>
    <col min="1" max="2" width="4.5" style="218" customWidth="1"/>
    <col min="3" max="3" width="6.33203125" style="329" customWidth="1"/>
    <col min="4" max="4" width="68" style="330" customWidth="1"/>
    <col min="5" max="5" width="21.33203125" style="330" customWidth="1" outlineLevel="1"/>
    <col min="6" max="6" width="21" style="330" customWidth="1" outlineLevel="1"/>
    <col min="7" max="7" width="12.1640625" style="210" customWidth="1"/>
    <col min="8" max="8" width="20.1640625" style="218" customWidth="1"/>
    <col min="9" max="9" width="15.6640625" style="218" bestFit="1" customWidth="1"/>
    <col min="10" max="17" width="17" style="218" bestFit="1" customWidth="1"/>
    <col min="18" max="19" width="17.1640625" style="218"/>
    <col min="20" max="88" width="0" style="218" hidden="1" customWidth="1"/>
    <col min="89" max="104" width="17.1640625" style="218"/>
    <col min="105" max="105" width="17.1640625" style="210"/>
    <col min="106" max="106" width="17.1640625" style="257"/>
    <col min="107" max="107" width="17.1640625" style="212"/>
    <col min="108" max="16384" width="17.1640625" style="218"/>
  </cols>
  <sheetData>
    <row r="1" spans="1:117" s="210" customFormat="1" ht="21.75" customHeight="1">
      <c r="A1" s="204" t="s">
        <v>72</v>
      </c>
      <c r="B1" s="204" t="s">
        <v>1249</v>
      </c>
      <c r="C1" s="205" t="s">
        <v>73</v>
      </c>
      <c r="D1" s="206" t="s">
        <v>74</v>
      </c>
      <c r="E1" s="206" t="s">
        <v>75</v>
      </c>
      <c r="F1" s="206" t="s">
        <v>76</v>
      </c>
      <c r="G1" s="207" t="s">
        <v>77</v>
      </c>
      <c r="H1" s="207" t="s">
        <v>78</v>
      </c>
      <c r="I1" s="208">
        <f>I3</f>
        <v>2020</v>
      </c>
      <c r="J1" s="209">
        <f>I1+1</f>
        <v>2021</v>
      </c>
      <c r="K1" s="209">
        <f>J1+1</f>
        <v>2022</v>
      </c>
      <c r="L1" s="209">
        <f t="shared" ref="L1:BW1" si="0">K1+1</f>
        <v>2023</v>
      </c>
      <c r="M1" s="209">
        <f t="shared" si="0"/>
        <v>2024</v>
      </c>
      <c r="N1" s="209">
        <f t="shared" si="0"/>
        <v>2025</v>
      </c>
      <c r="O1" s="209">
        <f t="shared" si="0"/>
        <v>2026</v>
      </c>
      <c r="P1" s="209">
        <f t="shared" si="0"/>
        <v>2027</v>
      </c>
      <c r="Q1" s="209">
        <f t="shared" si="0"/>
        <v>2028</v>
      </c>
      <c r="R1" s="209">
        <f t="shared" si="0"/>
        <v>2029</v>
      </c>
      <c r="S1" s="209">
        <f t="shared" si="0"/>
        <v>2030</v>
      </c>
      <c r="T1" s="209">
        <f t="shared" si="0"/>
        <v>2031</v>
      </c>
      <c r="U1" s="209">
        <f t="shared" si="0"/>
        <v>2032</v>
      </c>
      <c r="V1" s="209">
        <f t="shared" si="0"/>
        <v>2033</v>
      </c>
      <c r="W1" s="209">
        <f t="shared" si="0"/>
        <v>2034</v>
      </c>
      <c r="X1" s="209">
        <f t="shared" si="0"/>
        <v>2035</v>
      </c>
      <c r="Y1" s="209">
        <f t="shared" si="0"/>
        <v>2036</v>
      </c>
      <c r="Z1" s="209">
        <f t="shared" si="0"/>
        <v>2037</v>
      </c>
      <c r="AA1" s="209">
        <f t="shared" si="0"/>
        <v>2038</v>
      </c>
      <c r="AB1" s="209">
        <f t="shared" si="0"/>
        <v>2039</v>
      </c>
      <c r="AC1" s="209">
        <f t="shared" si="0"/>
        <v>2040</v>
      </c>
      <c r="AD1" s="209">
        <f t="shared" si="0"/>
        <v>2041</v>
      </c>
      <c r="AE1" s="209">
        <f t="shared" si="0"/>
        <v>2042</v>
      </c>
      <c r="AF1" s="209">
        <f t="shared" si="0"/>
        <v>2043</v>
      </c>
      <c r="AG1" s="209">
        <f t="shared" si="0"/>
        <v>2044</v>
      </c>
      <c r="AH1" s="209">
        <f t="shared" si="0"/>
        <v>2045</v>
      </c>
      <c r="AI1" s="209">
        <f t="shared" si="0"/>
        <v>2046</v>
      </c>
      <c r="AJ1" s="209">
        <f t="shared" si="0"/>
        <v>2047</v>
      </c>
      <c r="AK1" s="209">
        <f t="shared" si="0"/>
        <v>2048</v>
      </c>
      <c r="AL1" s="209">
        <f t="shared" si="0"/>
        <v>2049</v>
      </c>
      <c r="AM1" s="209">
        <f t="shared" si="0"/>
        <v>2050</v>
      </c>
      <c r="AN1" s="209">
        <f t="shared" si="0"/>
        <v>2051</v>
      </c>
      <c r="AO1" s="209">
        <f t="shared" si="0"/>
        <v>2052</v>
      </c>
      <c r="AP1" s="209">
        <f t="shared" si="0"/>
        <v>2053</v>
      </c>
      <c r="AQ1" s="209">
        <f t="shared" si="0"/>
        <v>2054</v>
      </c>
      <c r="AR1" s="209">
        <f t="shared" si="0"/>
        <v>2055</v>
      </c>
      <c r="AS1" s="209">
        <f t="shared" si="0"/>
        <v>2056</v>
      </c>
      <c r="AT1" s="209">
        <f t="shared" si="0"/>
        <v>2057</v>
      </c>
      <c r="AU1" s="209">
        <f t="shared" si="0"/>
        <v>2058</v>
      </c>
      <c r="AV1" s="209">
        <f t="shared" si="0"/>
        <v>2059</v>
      </c>
      <c r="AW1" s="209">
        <f t="shared" si="0"/>
        <v>2060</v>
      </c>
      <c r="AX1" s="209">
        <f t="shared" si="0"/>
        <v>2061</v>
      </c>
      <c r="AY1" s="209">
        <f t="shared" si="0"/>
        <v>2062</v>
      </c>
      <c r="AZ1" s="209">
        <f t="shared" si="0"/>
        <v>2063</v>
      </c>
      <c r="BA1" s="209">
        <f t="shared" si="0"/>
        <v>2064</v>
      </c>
      <c r="BB1" s="209">
        <f t="shared" si="0"/>
        <v>2065</v>
      </c>
      <c r="BC1" s="209">
        <f t="shared" si="0"/>
        <v>2066</v>
      </c>
      <c r="BD1" s="209">
        <f t="shared" si="0"/>
        <v>2067</v>
      </c>
      <c r="BE1" s="209">
        <f t="shared" si="0"/>
        <v>2068</v>
      </c>
      <c r="BF1" s="209">
        <f t="shared" si="0"/>
        <v>2069</v>
      </c>
      <c r="BG1" s="209">
        <f t="shared" si="0"/>
        <v>2070</v>
      </c>
      <c r="BH1" s="209">
        <f t="shared" si="0"/>
        <v>2071</v>
      </c>
      <c r="BI1" s="209">
        <f t="shared" si="0"/>
        <v>2072</v>
      </c>
      <c r="BJ1" s="209">
        <f t="shared" si="0"/>
        <v>2073</v>
      </c>
      <c r="BK1" s="209">
        <f t="shared" si="0"/>
        <v>2074</v>
      </c>
      <c r="BL1" s="209">
        <f t="shared" si="0"/>
        <v>2075</v>
      </c>
      <c r="BM1" s="209">
        <f t="shared" si="0"/>
        <v>2076</v>
      </c>
      <c r="BN1" s="209">
        <f t="shared" si="0"/>
        <v>2077</v>
      </c>
      <c r="BO1" s="209">
        <f t="shared" si="0"/>
        <v>2078</v>
      </c>
      <c r="BP1" s="209">
        <f t="shared" si="0"/>
        <v>2079</v>
      </c>
      <c r="BQ1" s="209">
        <f t="shared" si="0"/>
        <v>2080</v>
      </c>
      <c r="BR1" s="209">
        <f t="shared" si="0"/>
        <v>2081</v>
      </c>
      <c r="BS1" s="209">
        <f t="shared" si="0"/>
        <v>2082</v>
      </c>
      <c r="BT1" s="209">
        <f t="shared" si="0"/>
        <v>2083</v>
      </c>
      <c r="BU1" s="209">
        <f t="shared" si="0"/>
        <v>2084</v>
      </c>
      <c r="BV1" s="209">
        <f t="shared" si="0"/>
        <v>2085</v>
      </c>
      <c r="BW1" s="209">
        <f t="shared" si="0"/>
        <v>2086</v>
      </c>
      <c r="BX1" s="209">
        <f t="shared" ref="BX1:CJ1" si="1">BW1+1</f>
        <v>2087</v>
      </c>
      <c r="BY1" s="209">
        <f t="shared" si="1"/>
        <v>2088</v>
      </c>
      <c r="BZ1" s="209">
        <f t="shared" si="1"/>
        <v>2089</v>
      </c>
      <c r="CA1" s="209">
        <f t="shared" si="1"/>
        <v>2090</v>
      </c>
      <c r="CB1" s="209">
        <f t="shared" si="1"/>
        <v>2091</v>
      </c>
      <c r="CC1" s="209">
        <f t="shared" si="1"/>
        <v>2092</v>
      </c>
      <c r="CD1" s="209">
        <f t="shared" si="1"/>
        <v>2093</v>
      </c>
      <c r="CE1" s="209">
        <f t="shared" si="1"/>
        <v>2094</v>
      </c>
      <c r="CF1" s="209">
        <f t="shared" si="1"/>
        <v>2095</v>
      </c>
      <c r="CG1" s="209">
        <f t="shared" si="1"/>
        <v>2096</v>
      </c>
      <c r="CH1" s="209">
        <f t="shared" si="1"/>
        <v>2097</v>
      </c>
      <c r="CI1" s="209">
        <f t="shared" si="1"/>
        <v>2098</v>
      </c>
      <c r="CJ1" s="209">
        <f t="shared" si="1"/>
        <v>2099</v>
      </c>
      <c r="CZ1" s="211" t="s">
        <v>79</v>
      </c>
      <c r="DA1" s="210" t="s">
        <v>80</v>
      </c>
      <c r="DB1" s="210">
        <v>1</v>
      </c>
      <c r="DC1" s="212" t="str">
        <f t="shared" ref="DC1:DC61" si="2">C1&amp;D1</f>
        <v>№Наименование</v>
      </c>
    </row>
    <row r="2" spans="1:117" ht="14">
      <c r="A2" s="213" t="s">
        <v>81</v>
      </c>
      <c r="B2" s="213"/>
      <c r="C2" s="214"/>
      <c r="D2" s="215"/>
      <c r="E2" s="215"/>
      <c r="F2" s="216"/>
      <c r="G2" s="217"/>
      <c r="H2" s="215"/>
      <c r="I2" s="215"/>
      <c r="J2" s="215"/>
      <c r="K2" s="215"/>
      <c r="L2" s="215"/>
      <c r="M2" s="215"/>
      <c r="N2" s="215"/>
      <c r="O2" s="215"/>
      <c r="P2" s="215"/>
      <c r="Q2" s="215"/>
      <c r="R2" s="215"/>
      <c r="S2" s="215"/>
      <c r="T2" s="215"/>
      <c r="U2" s="215"/>
      <c r="V2" s="215"/>
      <c r="W2" s="215"/>
      <c r="X2" s="215"/>
      <c r="Y2" s="215"/>
      <c r="Z2" s="215"/>
      <c r="AA2" s="215"/>
      <c r="AB2" s="215"/>
      <c r="AC2" s="215"/>
      <c r="AD2" s="215"/>
      <c r="AE2" s="215"/>
      <c r="AF2" s="215"/>
      <c r="AG2" s="215"/>
      <c r="AH2" s="215"/>
      <c r="AI2" s="215"/>
      <c r="AJ2" s="215"/>
      <c r="AK2" s="215"/>
      <c r="AL2" s="215"/>
      <c r="AM2" s="215"/>
      <c r="AN2" s="215"/>
      <c r="AO2" s="215"/>
      <c r="AP2" s="215"/>
      <c r="AQ2" s="215"/>
      <c r="AR2" s="215"/>
      <c r="AS2" s="215"/>
      <c r="AT2" s="215"/>
      <c r="AU2" s="215"/>
      <c r="AV2" s="215"/>
      <c r="AW2" s="215"/>
      <c r="AX2" s="215"/>
      <c r="AY2" s="215"/>
      <c r="AZ2" s="215"/>
      <c r="BA2" s="215"/>
      <c r="BB2" s="215"/>
      <c r="BC2" s="215"/>
      <c r="BD2" s="215"/>
      <c r="BE2" s="215"/>
      <c r="BF2" s="215"/>
      <c r="BG2" s="215"/>
      <c r="BH2" s="215"/>
      <c r="BI2" s="215"/>
      <c r="BJ2" s="215"/>
      <c r="BK2" s="215"/>
      <c r="BL2" s="215"/>
      <c r="BM2" s="215"/>
      <c r="BN2" s="215"/>
      <c r="BO2" s="215"/>
      <c r="BP2" s="215"/>
      <c r="BQ2" s="215"/>
      <c r="BR2" s="215"/>
      <c r="BS2" s="215"/>
      <c r="BT2" s="215"/>
      <c r="BU2" s="215"/>
      <c r="BV2" s="215"/>
      <c r="BW2" s="215"/>
      <c r="BX2" s="215"/>
      <c r="BY2" s="215"/>
      <c r="BZ2" s="215"/>
      <c r="CA2" s="215"/>
      <c r="CB2" s="215"/>
      <c r="CC2" s="215"/>
      <c r="CD2" s="215"/>
      <c r="CE2" s="215"/>
      <c r="CF2" s="215"/>
      <c r="CG2" s="215"/>
      <c r="CH2" s="215"/>
      <c r="CI2" s="215"/>
      <c r="CJ2" s="215"/>
      <c r="DA2" s="210" t="s">
        <v>80</v>
      </c>
      <c r="DB2" s="210">
        <v>2</v>
      </c>
      <c r="DC2" s="212" t="str">
        <f t="shared" si="2"/>
        <v/>
      </c>
    </row>
    <row r="3" spans="1:117" s="227" customFormat="1" ht="32.25" customHeight="1">
      <c r="A3" s="219"/>
      <c r="B3" s="219"/>
      <c r="C3" s="220" t="s">
        <v>82</v>
      </c>
      <c r="D3" s="221" t="s">
        <v>83</v>
      </c>
      <c r="E3" s="221"/>
      <c r="F3" s="222"/>
      <c r="G3" s="223"/>
      <c r="H3" s="224"/>
      <c r="I3" s="225">
        <v>2020</v>
      </c>
      <c r="J3" s="226">
        <f>I3+1</f>
        <v>2021</v>
      </c>
      <c r="K3" s="226">
        <f>J3+1</f>
        <v>2022</v>
      </c>
      <c r="L3" s="226">
        <f t="shared" ref="L3:BW3" si="3">K3+1</f>
        <v>2023</v>
      </c>
      <c r="M3" s="226">
        <f t="shared" si="3"/>
        <v>2024</v>
      </c>
      <c r="N3" s="226">
        <f t="shared" si="3"/>
        <v>2025</v>
      </c>
      <c r="O3" s="226">
        <f t="shared" si="3"/>
        <v>2026</v>
      </c>
      <c r="P3" s="226">
        <f t="shared" si="3"/>
        <v>2027</v>
      </c>
      <c r="Q3" s="226">
        <f t="shared" si="3"/>
        <v>2028</v>
      </c>
      <c r="R3" s="226">
        <f t="shared" si="3"/>
        <v>2029</v>
      </c>
      <c r="S3" s="226">
        <f t="shared" si="3"/>
        <v>2030</v>
      </c>
      <c r="T3" s="226">
        <f t="shared" si="3"/>
        <v>2031</v>
      </c>
      <c r="U3" s="226">
        <f t="shared" si="3"/>
        <v>2032</v>
      </c>
      <c r="V3" s="226">
        <f t="shared" si="3"/>
        <v>2033</v>
      </c>
      <c r="W3" s="226">
        <f t="shared" si="3"/>
        <v>2034</v>
      </c>
      <c r="X3" s="226">
        <f t="shared" si="3"/>
        <v>2035</v>
      </c>
      <c r="Y3" s="226">
        <f t="shared" si="3"/>
        <v>2036</v>
      </c>
      <c r="Z3" s="226">
        <f t="shared" si="3"/>
        <v>2037</v>
      </c>
      <c r="AA3" s="226">
        <f t="shared" si="3"/>
        <v>2038</v>
      </c>
      <c r="AB3" s="226">
        <f t="shared" si="3"/>
        <v>2039</v>
      </c>
      <c r="AC3" s="226">
        <f t="shared" si="3"/>
        <v>2040</v>
      </c>
      <c r="AD3" s="226">
        <f t="shared" si="3"/>
        <v>2041</v>
      </c>
      <c r="AE3" s="226">
        <f t="shared" si="3"/>
        <v>2042</v>
      </c>
      <c r="AF3" s="226">
        <f t="shared" si="3"/>
        <v>2043</v>
      </c>
      <c r="AG3" s="226">
        <f t="shared" si="3"/>
        <v>2044</v>
      </c>
      <c r="AH3" s="226">
        <f t="shared" si="3"/>
        <v>2045</v>
      </c>
      <c r="AI3" s="226">
        <f t="shared" si="3"/>
        <v>2046</v>
      </c>
      <c r="AJ3" s="226">
        <f t="shared" si="3"/>
        <v>2047</v>
      </c>
      <c r="AK3" s="226">
        <f t="shared" si="3"/>
        <v>2048</v>
      </c>
      <c r="AL3" s="226">
        <f t="shared" si="3"/>
        <v>2049</v>
      </c>
      <c r="AM3" s="226">
        <f t="shared" si="3"/>
        <v>2050</v>
      </c>
      <c r="AN3" s="226">
        <f t="shared" si="3"/>
        <v>2051</v>
      </c>
      <c r="AO3" s="226">
        <f t="shared" si="3"/>
        <v>2052</v>
      </c>
      <c r="AP3" s="226">
        <f t="shared" si="3"/>
        <v>2053</v>
      </c>
      <c r="AQ3" s="226">
        <f t="shared" si="3"/>
        <v>2054</v>
      </c>
      <c r="AR3" s="226">
        <f t="shared" si="3"/>
        <v>2055</v>
      </c>
      <c r="AS3" s="226">
        <f t="shared" si="3"/>
        <v>2056</v>
      </c>
      <c r="AT3" s="226">
        <f t="shared" si="3"/>
        <v>2057</v>
      </c>
      <c r="AU3" s="226">
        <f t="shared" si="3"/>
        <v>2058</v>
      </c>
      <c r="AV3" s="226">
        <f t="shared" si="3"/>
        <v>2059</v>
      </c>
      <c r="AW3" s="226">
        <f t="shared" si="3"/>
        <v>2060</v>
      </c>
      <c r="AX3" s="226">
        <f t="shared" si="3"/>
        <v>2061</v>
      </c>
      <c r="AY3" s="226">
        <f t="shared" si="3"/>
        <v>2062</v>
      </c>
      <c r="AZ3" s="226">
        <f t="shared" si="3"/>
        <v>2063</v>
      </c>
      <c r="BA3" s="226">
        <f t="shared" si="3"/>
        <v>2064</v>
      </c>
      <c r="BB3" s="226">
        <f t="shared" si="3"/>
        <v>2065</v>
      </c>
      <c r="BC3" s="226">
        <f t="shared" si="3"/>
        <v>2066</v>
      </c>
      <c r="BD3" s="226">
        <f t="shared" si="3"/>
        <v>2067</v>
      </c>
      <c r="BE3" s="226">
        <f t="shared" si="3"/>
        <v>2068</v>
      </c>
      <c r="BF3" s="226">
        <f t="shared" si="3"/>
        <v>2069</v>
      </c>
      <c r="BG3" s="226">
        <f t="shared" si="3"/>
        <v>2070</v>
      </c>
      <c r="BH3" s="226">
        <f t="shared" si="3"/>
        <v>2071</v>
      </c>
      <c r="BI3" s="226">
        <f t="shared" si="3"/>
        <v>2072</v>
      </c>
      <c r="BJ3" s="226">
        <f t="shared" si="3"/>
        <v>2073</v>
      </c>
      <c r="BK3" s="226">
        <f t="shared" si="3"/>
        <v>2074</v>
      </c>
      <c r="BL3" s="226">
        <f t="shared" si="3"/>
        <v>2075</v>
      </c>
      <c r="BM3" s="226">
        <f t="shared" si="3"/>
        <v>2076</v>
      </c>
      <c r="BN3" s="226">
        <f t="shared" si="3"/>
        <v>2077</v>
      </c>
      <c r="BO3" s="226">
        <f t="shared" si="3"/>
        <v>2078</v>
      </c>
      <c r="BP3" s="226">
        <f t="shared" si="3"/>
        <v>2079</v>
      </c>
      <c r="BQ3" s="226">
        <f t="shared" si="3"/>
        <v>2080</v>
      </c>
      <c r="BR3" s="226">
        <f t="shared" si="3"/>
        <v>2081</v>
      </c>
      <c r="BS3" s="226">
        <f t="shared" si="3"/>
        <v>2082</v>
      </c>
      <c r="BT3" s="226">
        <f t="shared" si="3"/>
        <v>2083</v>
      </c>
      <c r="BU3" s="226">
        <f t="shared" si="3"/>
        <v>2084</v>
      </c>
      <c r="BV3" s="226">
        <f t="shared" si="3"/>
        <v>2085</v>
      </c>
      <c r="BW3" s="226">
        <f t="shared" si="3"/>
        <v>2086</v>
      </c>
      <c r="BX3" s="226">
        <f t="shared" ref="BX3:CJ3" si="4">BW3+1</f>
        <v>2087</v>
      </c>
      <c r="BY3" s="226">
        <f t="shared" si="4"/>
        <v>2088</v>
      </c>
      <c r="BZ3" s="226">
        <f t="shared" si="4"/>
        <v>2089</v>
      </c>
      <c r="CA3" s="226">
        <f t="shared" si="4"/>
        <v>2090</v>
      </c>
      <c r="CB3" s="226">
        <f t="shared" si="4"/>
        <v>2091</v>
      </c>
      <c r="CC3" s="226">
        <f t="shared" si="4"/>
        <v>2092</v>
      </c>
      <c r="CD3" s="226">
        <f t="shared" si="4"/>
        <v>2093</v>
      </c>
      <c r="CE3" s="226">
        <f t="shared" si="4"/>
        <v>2094</v>
      </c>
      <c r="CF3" s="226">
        <f t="shared" si="4"/>
        <v>2095</v>
      </c>
      <c r="CG3" s="226">
        <f t="shared" si="4"/>
        <v>2096</v>
      </c>
      <c r="CH3" s="226">
        <f t="shared" si="4"/>
        <v>2097</v>
      </c>
      <c r="CI3" s="226">
        <f t="shared" si="4"/>
        <v>2098</v>
      </c>
      <c r="CJ3" s="226">
        <f t="shared" si="4"/>
        <v>2099</v>
      </c>
      <c r="DA3" s="210" t="s">
        <v>80</v>
      </c>
      <c r="DB3" s="210">
        <v>3</v>
      </c>
      <c r="DC3" s="212" t="str">
        <f t="shared" si="2"/>
        <v>1Дорожная карта проекта</v>
      </c>
    </row>
    <row r="4" spans="1:117" outlineLevel="1">
      <c r="A4" s="219"/>
      <c r="B4" s="219"/>
      <c r="C4" s="125" t="s">
        <v>84</v>
      </c>
      <c r="D4" s="125" t="s">
        <v>85</v>
      </c>
      <c r="E4" s="228"/>
      <c r="F4" s="228"/>
      <c r="G4" s="229"/>
      <c r="H4" s="230">
        <v>2021</v>
      </c>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c r="AH4" s="219"/>
      <c r="AI4" s="219"/>
      <c r="AJ4" s="219"/>
      <c r="AK4" s="219"/>
      <c r="AL4" s="219"/>
      <c r="AM4" s="219"/>
      <c r="AN4" s="219"/>
      <c r="AO4" s="219"/>
      <c r="AP4" s="219"/>
      <c r="AQ4" s="219"/>
      <c r="AR4" s="219"/>
      <c r="AS4" s="219"/>
      <c r="AT4" s="219"/>
      <c r="AU4" s="219"/>
      <c r="AV4" s="219"/>
      <c r="AW4" s="219"/>
      <c r="AX4" s="219"/>
      <c r="AY4" s="219"/>
      <c r="AZ4" s="219"/>
      <c r="BA4" s="219"/>
      <c r="BB4" s="219"/>
      <c r="BC4" s="219"/>
      <c r="BD4" s="219"/>
      <c r="BE4" s="219"/>
      <c r="BF4" s="219"/>
      <c r="BG4" s="219"/>
      <c r="BH4" s="219"/>
      <c r="BI4" s="219"/>
      <c r="BJ4" s="219"/>
      <c r="BK4" s="219"/>
      <c r="BL4" s="219"/>
      <c r="BM4" s="219"/>
      <c r="BN4" s="219"/>
      <c r="BO4" s="219"/>
      <c r="BP4" s="219"/>
      <c r="BQ4" s="219"/>
      <c r="BR4" s="219"/>
      <c r="BS4" s="219"/>
      <c r="BT4" s="219"/>
      <c r="BU4" s="219"/>
      <c r="BV4" s="219"/>
      <c r="BW4" s="219"/>
      <c r="BX4" s="219"/>
      <c r="BY4" s="219"/>
      <c r="BZ4" s="219"/>
      <c r="CA4" s="219"/>
      <c r="CB4" s="219"/>
      <c r="CC4" s="219"/>
      <c r="CD4" s="219"/>
      <c r="CE4" s="219"/>
      <c r="CF4" s="219"/>
      <c r="CG4" s="219"/>
      <c r="CH4" s="219"/>
      <c r="CI4" s="219"/>
      <c r="CJ4" s="219"/>
      <c r="DA4" s="210" t="s">
        <v>80</v>
      </c>
      <c r="DB4" s="210">
        <v>4</v>
      </c>
      <c r="DC4" s="212" t="str">
        <f t="shared" si="2"/>
        <v>1.1Год старта проекта</v>
      </c>
      <c r="DI4" s="99"/>
      <c r="DJ4" s="99"/>
      <c r="DK4" s="99"/>
      <c r="DL4" s="99"/>
      <c r="DM4" s="99"/>
    </row>
    <row r="5" spans="1:117" outlineLevel="1">
      <c r="A5" s="219"/>
      <c r="B5" s="219"/>
      <c r="C5" s="125" t="s">
        <v>86</v>
      </c>
      <c r="D5" s="125" t="s">
        <v>87</v>
      </c>
      <c r="E5" s="228"/>
      <c r="F5" s="228"/>
      <c r="G5" s="229"/>
      <c r="H5" s="230">
        <f>H4</f>
        <v>2021</v>
      </c>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c r="AH5" s="219"/>
      <c r="AI5" s="219"/>
      <c r="AJ5" s="219"/>
      <c r="AK5" s="219"/>
      <c r="AL5" s="219"/>
      <c r="AM5" s="219"/>
      <c r="AN5" s="219"/>
      <c r="AO5" s="219"/>
      <c r="AP5" s="219"/>
      <c r="AQ5" s="219"/>
      <c r="AR5" s="219"/>
      <c r="AS5" s="219"/>
      <c r="AT5" s="219"/>
      <c r="AU5" s="219"/>
      <c r="AV5" s="219"/>
      <c r="AW5" s="219"/>
      <c r="AX5" s="219"/>
      <c r="AY5" s="219"/>
      <c r="AZ5" s="219"/>
      <c r="BA5" s="219"/>
      <c r="BB5" s="219"/>
      <c r="BC5" s="219"/>
      <c r="BD5" s="219"/>
      <c r="BE5" s="219"/>
      <c r="BF5" s="219"/>
      <c r="BG5" s="219"/>
      <c r="BH5" s="219"/>
      <c r="BI5" s="219"/>
      <c r="BJ5" s="219"/>
      <c r="BK5" s="219"/>
      <c r="BL5" s="219"/>
      <c r="BM5" s="219"/>
      <c r="BN5" s="219"/>
      <c r="BO5" s="219"/>
      <c r="BP5" s="219"/>
      <c r="BQ5" s="219"/>
      <c r="BR5" s="219"/>
      <c r="BS5" s="219"/>
      <c r="BT5" s="219"/>
      <c r="BU5" s="219"/>
      <c r="BV5" s="219"/>
      <c r="BW5" s="219"/>
      <c r="BX5" s="219"/>
      <c r="BY5" s="219"/>
      <c r="BZ5" s="219"/>
      <c r="CA5" s="219"/>
      <c r="CB5" s="219"/>
      <c r="CC5" s="219"/>
      <c r="CD5" s="219"/>
      <c r="CE5" s="219"/>
      <c r="CF5" s="219"/>
      <c r="CG5" s="219"/>
      <c r="CH5" s="219"/>
      <c r="CI5" s="219"/>
      <c r="CJ5" s="219"/>
      <c r="DA5" s="210" t="s">
        <v>80</v>
      </c>
      <c r="DB5" s="210">
        <v>5</v>
      </c>
      <c r="DC5" s="212" t="str">
        <f t="shared" si="2"/>
        <v>1.2Начало дисконтирования</v>
      </c>
      <c r="DI5" s="99"/>
      <c r="DJ5" s="99"/>
      <c r="DK5" s="99"/>
      <c r="DL5" s="99"/>
      <c r="DM5" s="99"/>
    </row>
    <row r="6" spans="1:117" outlineLevel="1">
      <c r="A6" s="219"/>
      <c r="B6" s="219"/>
      <c r="C6" s="125" t="s">
        <v>88</v>
      </c>
      <c r="D6" s="125" t="s">
        <v>89</v>
      </c>
      <c r="E6" s="228"/>
      <c r="F6" s="228"/>
      <c r="G6" s="229"/>
      <c r="H6" s="231">
        <v>44742</v>
      </c>
      <c r="I6" s="232">
        <f>(DATEVALUE("31.12."&amp;YEAR(H6))-H6)/I100</f>
        <v>0.50273224043715847</v>
      </c>
      <c r="J6" s="233"/>
      <c r="K6" s="219"/>
      <c r="L6" s="219"/>
      <c r="M6" s="219"/>
      <c r="N6" s="219"/>
      <c r="O6" s="219"/>
      <c r="P6" s="219"/>
      <c r="Q6" s="219"/>
      <c r="R6" s="219"/>
      <c r="S6" s="219"/>
      <c r="T6" s="219"/>
      <c r="U6" s="219"/>
      <c r="V6" s="219"/>
      <c r="W6" s="219"/>
      <c r="X6" s="219"/>
      <c r="Y6" s="219"/>
      <c r="Z6" s="219"/>
      <c r="AA6" s="219"/>
      <c r="AB6" s="219"/>
      <c r="AC6" s="219"/>
      <c r="AD6" s="219"/>
      <c r="AE6" s="219"/>
      <c r="AF6" s="219"/>
      <c r="AG6" s="219"/>
      <c r="AH6" s="219"/>
      <c r="AI6" s="219"/>
      <c r="AJ6" s="219"/>
      <c r="AK6" s="219"/>
      <c r="AL6" s="219"/>
      <c r="AM6" s="219"/>
      <c r="AN6" s="219"/>
      <c r="AO6" s="219"/>
      <c r="AP6" s="219"/>
      <c r="AQ6" s="219"/>
      <c r="AR6" s="219"/>
      <c r="AS6" s="219"/>
      <c r="AT6" s="219"/>
      <c r="AU6" s="219"/>
      <c r="AV6" s="219"/>
      <c r="AW6" s="219"/>
      <c r="AX6" s="219"/>
      <c r="AY6" s="219"/>
      <c r="AZ6" s="219"/>
      <c r="BA6" s="219"/>
      <c r="BB6" s="219"/>
      <c r="BC6" s="219"/>
      <c r="BD6" s="219"/>
      <c r="BE6" s="219"/>
      <c r="BF6" s="219"/>
      <c r="BG6" s="219"/>
      <c r="BH6" s="219"/>
      <c r="BI6" s="219"/>
      <c r="BJ6" s="219"/>
      <c r="BK6" s="219"/>
      <c r="BL6" s="219"/>
      <c r="BM6" s="219"/>
      <c r="BN6" s="219"/>
      <c r="BO6" s="219"/>
      <c r="BP6" s="219"/>
      <c r="BQ6" s="219"/>
      <c r="BR6" s="219"/>
      <c r="BS6" s="219"/>
      <c r="BT6" s="219"/>
      <c r="BU6" s="219"/>
      <c r="BV6" s="219"/>
      <c r="BW6" s="219"/>
      <c r="BX6" s="219"/>
      <c r="BY6" s="219"/>
      <c r="BZ6" s="219"/>
      <c r="CA6" s="219"/>
      <c r="CB6" s="219"/>
      <c r="CC6" s="219"/>
      <c r="CD6" s="219"/>
      <c r="CE6" s="219"/>
      <c r="CF6" s="219"/>
      <c r="CG6" s="219"/>
      <c r="CH6" s="219"/>
      <c r="CI6" s="219"/>
      <c r="CJ6" s="219"/>
      <c r="DA6" s="210" t="s">
        <v>80</v>
      </c>
      <c r="DB6" s="210">
        <v>6</v>
      </c>
      <c r="DC6" s="212" t="str">
        <f t="shared" si="2"/>
        <v xml:space="preserve">1.3Дата начала амортизации </v>
      </c>
      <c r="DI6" s="234" t="s">
        <v>90</v>
      </c>
      <c r="DJ6" s="234" t="s">
        <v>91</v>
      </c>
      <c r="DK6" s="99"/>
      <c r="DL6" s="234" t="s">
        <v>90</v>
      </c>
      <c r="DM6" s="234" t="s">
        <v>91</v>
      </c>
    </row>
    <row r="7" spans="1:117" outlineLevel="1">
      <c r="A7" s="219"/>
      <c r="B7" s="219"/>
      <c r="C7" s="125" t="s">
        <v>92</v>
      </c>
      <c r="D7" s="125" t="s">
        <v>93</v>
      </c>
      <c r="E7" s="228"/>
      <c r="F7" s="228"/>
      <c r="G7" s="235"/>
      <c r="H7" s="236">
        <f t="array" aca="1" ref="H7" ca="1">IF(ISNA(OFFSET(H7,0,MATCH(1=1,I7:CJ7&lt;&gt;"",))),"",OFFSET(H7,0,MATCH(1=1,I7:CJ7&lt;&gt;"",)))</f>
        <v>44285</v>
      </c>
      <c r="I7" s="237"/>
      <c r="J7" s="237">
        <v>44285</v>
      </c>
      <c r="K7" s="237"/>
      <c r="L7" s="237"/>
      <c r="M7" s="237"/>
      <c r="N7" s="237"/>
      <c r="O7" s="237"/>
      <c r="P7" s="237"/>
      <c r="Q7" s="237"/>
      <c r="R7" s="237"/>
      <c r="S7" s="237"/>
      <c r="T7" s="237"/>
      <c r="U7" s="237"/>
      <c r="V7" s="237"/>
      <c r="W7" s="237"/>
      <c r="X7" s="237"/>
      <c r="Y7" s="237"/>
      <c r="Z7" s="237"/>
      <c r="AA7" s="237"/>
      <c r="AB7" s="237"/>
      <c r="AC7" s="237"/>
      <c r="AD7" s="237"/>
      <c r="AE7" s="237"/>
      <c r="AF7" s="237"/>
      <c r="AG7" s="237"/>
      <c r="AH7" s="237"/>
      <c r="AI7" s="237"/>
      <c r="AJ7" s="237"/>
      <c r="AK7" s="237"/>
      <c r="AL7" s="237"/>
      <c r="AM7" s="237"/>
      <c r="AN7" s="237"/>
      <c r="AO7" s="237"/>
      <c r="AP7" s="237"/>
      <c r="AQ7" s="237"/>
      <c r="AR7" s="237"/>
      <c r="AS7" s="237"/>
      <c r="AT7" s="237"/>
      <c r="AU7" s="237"/>
      <c r="AV7" s="237"/>
      <c r="AW7" s="237"/>
      <c r="AX7" s="237"/>
      <c r="AY7" s="237"/>
      <c r="AZ7" s="237"/>
      <c r="BA7" s="237"/>
      <c r="BB7" s="237"/>
      <c r="BC7" s="237"/>
      <c r="BD7" s="237"/>
      <c r="BE7" s="237"/>
      <c r="BF7" s="237"/>
      <c r="BG7" s="237"/>
      <c r="BH7" s="237"/>
      <c r="BI7" s="237"/>
      <c r="BJ7" s="237"/>
      <c r="BK7" s="237"/>
      <c r="BL7" s="237"/>
      <c r="BM7" s="237"/>
      <c r="BN7" s="237"/>
      <c r="BO7" s="237"/>
      <c r="BP7" s="237"/>
      <c r="BQ7" s="237"/>
      <c r="BR7" s="237"/>
      <c r="BS7" s="237"/>
      <c r="BT7" s="237"/>
      <c r="BU7" s="237"/>
      <c r="BV7" s="237"/>
      <c r="BW7" s="237"/>
      <c r="BX7" s="237"/>
      <c r="BY7" s="237"/>
      <c r="BZ7" s="237"/>
      <c r="CA7" s="237"/>
      <c r="CB7" s="237"/>
      <c r="CC7" s="237"/>
      <c r="CD7" s="237"/>
      <c r="CE7" s="237"/>
      <c r="CF7" s="237"/>
      <c r="CG7" s="237"/>
      <c r="CH7" s="237"/>
      <c r="CI7" s="237"/>
      <c r="CJ7" s="237"/>
      <c r="DA7" s="210" t="s">
        <v>80</v>
      </c>
      <c r="DB7" s="210">
        <v>7</v>
      </c>
      <c r="DC7" s="212" t="str">
        <f t="shared" si="2"/>
        <v>1.4Завершение этапа Прототипирование</v>
      </c>
      <c r="DI7" s="99" t="s">
        <v>94</v>
      </c>
      <c r="DJ7" s="99" t="s">
        <v>95</v>
      </c>
      <c r="DK7" s="99"/>
      <c r="DL7" s="99" t="s">
        <v>93</v>
      </c>
      <c r="DM7" s="99" t="s">
        <v>96</v>
      </c>
    </row>
    <row r="8" spans="1:117" outlineLevel="1">
      <c r="A8" s="219"/>
      <c r="B8" s="219"/>
      <c r="C8" s="125" t="s">
        <v>97</v>
      </c>
      <c r="D8" s="125" t="s">
        <v>98</v>
      </c>
      <c r="E8" s="228"/>
      <c r="F8" s="228"/>
      <c r="G8" s="235"/>
      <c r="H8" s="236">
        <f t="array" aca="1" ref="H8" ca="1">IF(ISNA(OFFSET(H8,0,MATCH(1=1,I8:CJ8&lt;&gt;"",))),"",OFFSET(H8,0,MATCH(1=1,I8:CJ8&lt;&gt;"",)))</f>
        <v>44377</v>
      </c>
      <c r="I8" s="237"/>
      <c r="J8" s="237">
        <v>44377</v>
      </c>
      <c r="K8" s="237"/>
      <c r="L8" s="237"/>
      <c r="M8" s="237"/>
      <c r="N8" s="237"/>
      <c r="O8" s="237"/>
      <c r="P8" s="237"/>
      <c r="Q8" s="237"/>
      <c r="R8" s="237"/>
      <c r="S8" s="237"/>
      <c r="T8" s="237"/>
      <c r="U8" s="237"/>
      <c r="V8" s="237"/>
      <c r="W8" s="237"/>
      <c r="X8" s="237"/>
      <c r="Y8" s="237"/>
      <c r="Z8" s="237"/>
      <c r="AA8" s="237"/>
      <c r="AB8" s="237"/>
      <c r="AC8" s="237"/>
      <c r="AD8" s="237"/>
      <c r="AE8" s="237"/>
      <c r="AF8" s="237"/>
      <c r="AG8" s="237"/>
      <c r="AH8" s="237"/>
      <c r="AI8" s="237"/>
      <c r="AJ8" s="237"/>
      <c r="AK8" s="237"/>
      <c r="AL8" s="237"/>
      <c r="AM8" s="237"/>
      <c r="AN8" s="237"/>
      <c r="AO8" s="237"/>
      <c r="AP8" s="237"/>
      <c r="AQ8" s="237"/>
      <c r="AR8" s="237"/>
      <c r="AS8" s="237"/>
      <c r="AT8" s="237"/>
      <c r="AU8" s="237"/>
      <c r="AV8" s="237"/>
      <c r="AW8" s="237"/>
      <c r="AX8" s="237"/>
      <c r="AY8" s="237"/>
      <c r="AZ8" s="237"/>
      <c r="BA8" s="237"/>
      <c r="BB8" s="237"/>
      <c r="BC8" s="237"/>
      <c r="BD8" s="237"/>
      <c r="BE8" s="237"/>
      <c r="BF8" s="237"/>
      <c r="BG8" s="237"/>
      <c r="BH8" s="237"/>
      <c r="BI8" s="237"/>
      <c r="BJ8" s="237"/>
      <c r="BK8" s="237"/>
      <c r="BL8" s="237"/>
      <c r="BM8" s="237"/>
      <c r="BN8" s="237"/>
      <c r="BO8" s="237"/>
      <c r="BP8" s="237"/>
      <c r="BQ8" s="237"/>
      <c r="BR8" s="237"/>
      <c r="BS8" s="237"/>
      <c r="BT8" s="237"/>
      <c r="BU8" s="237"/>
      <c r="BV8" s="237"/>
      <c r="BW8" s="237"/>
      <c r="BX8" s="237"/>
      <c r="BY8" s="237"/>
      <c r="BZ8" s="237"/>
      <c r="CA8" s="237"/>
      <c r="CB8" s="237"/>
      <c r="CC8" s="237"/>
      <c r="CD8" s="237"/>
      <c r="CE8" s="237"/>
      <c r="CF8" s="237"/>
      <c r="CG8" s="237"/>
      <c r="CH8" s="237"/>
      <c r="CI8" s="237"/>
      <c r="CJ8" s="237"/>
      <c r="DA8" s="210" t="s">
        <v>80</v>
      </c>
      <c r="DB8" s="210">
        <v>8</v>
      </c>
      <c r="DC8" s="212" t="str">
        <f t="shared" si="2"/>
        <v>1.5Завершение этапа Создание MVP</v>
      </c>
      <c r="DI8" s="99" t="s">
        <v>99</v>
      </c>
      <c r="DJ8" s="99" t="s">
        <v>100</v>
      </c>
      <c r="DK8" s="99"/>
      <c r="DL8" s="99" t="s">
        <v>98</v>
      </c>
      <c r="DM8" s="99" t="s">
        <v>101</v>
      </c>
    </row>
    <row r="9" spans="1:117" outlineLevel="1">
      <c r="A9" s="219"/>
      <c r="B9" s="219"/>
      <c r="C9" s="125" t="s">
        <v>102</v>
      </c>
      <c r="D9" s="125" t="s">
        <v>103</v>
      </c>
      <c r="E9" s="228"/>
      <c r="F9" s="228"/>
      <c r="G9" s="235"/>
      <c r="H9" s="236">
        <f t="array" aca="1" ref="H9" ca="1">IF(ISNA(OFFSET(H9,0,MATCH(1=1,I9:CJ9&lt;&gt;"",))),"",OFFSET(H9,0,MATCH(1=1,I9:CJ9&lt;&gt;"",)))</f>
        <v>44469</v>
      </c>
      <c r="I9" s="237"/>
      <c r="J9" s="237">
        <v>44469</v>
      </c>
      <c r="K9" s="237"/>
      <c r="L9" s="237"/>
      <c r="M9" s="237"/>
      <c r="N9" s="237"/>
      <c r="O9" s="237"/>
      <c r="P9" s="237"/>
      <c r="Q9" s="237"/>
      <c r="R9" s="237"/>
      <c r="S9" s="237"/>
      <c r="T9" s="237"/>
      <c r="U9" s="237"/>
      <c r="V9" s="237"/>
      <c r="W9" s="237"/>
      <c r="X9" s="237"/>
      <c r="Y9" s="237"/>
      <c r="Z9" s="237"/>
      <c r="AA9" s="237"/>
      <c r="AB9" s="237"/>
      <c r="AC9" s="237"/>
      <c r="AD9" s="237"/>
      <c r="AE9" s="237"/>
      <c r="AF9" s="237"/>
      <c r="AG9" s="237"/>
      <c r="AH9" s="237"/>
      <c r="AI9" s="237"/>
      <c r="AJ9" s="237"/>
      <c r="AK9" s="237"/>
      <c r="AL9" s="237"/>
      <c r="AM9" s="237"/>
      <c r="AN9" s="237"/>
      <c r="AO9" s="237"/>
      <c r="AP9" s="237"/>
      <c r="AQ9" s="237"/>
      <c r="AR9" s="237"/>
      <c r="AS9" s="237"/>
      <c r="AT9" s="237"/>
      <c r="AU9" s="237"/>
      <c r="AV9" s="237"/>
      <c r="AW9" s="237"/>
      <c r="AX9" s="237"/>
      <c r="AY9" s="237"/>
      <c r="AZ9" s="237"/>
      <c r="BA9" s="237"/>
      <c r="BB9" s="237"/>
      <c r="BC9" s="237"/>
      <c r="BD9" s="237"/>
      <c r="BE9" s="237"/>
      <c r="BF9" s="237"/>
      <c r="BG9" s="237"/>
      <c r="BH9" s="237"/>
      <c r="BI9" s="237"/>
      <c r="BJ9" s="237"/>
      <c r="BK9" s="237"/>
      <c r="BL9" s="237"/>
      <c r="BM9" s="237"/>
      <c r="BN9" s="237"/>
      <c r="BO9" s="237"/>
      <c r="BP9" s="237"/>
      <c r="BQ9" s="237"/>
      <c r="BR9" s="237"/>
      <c r="BS9" s="237"/>
      <c r="BT9" s="237"/>
      <c r="BU9" s="237"/>
      <c r="BV9" s="237"/>
      <c r="BW9" s="237"/>
      <c r="BX9" s="237"/>
      <c r="BY9" s="237"/>
      <c r="BZ9" s="237"/>
      <c r="CA9" s="237"/>
      <c r="CB9" s="237"/>
      <c r="CC9" s="237"/>
      <c r="CD9" s="237"/>
      <c r="CE9" s="237"/>
      <c r="CF9" s="237"/>
      <c r="CG9" s="237"/>
      <c r="CH9" s="237"/>
      <c r="CI9" s="237"/>
      <c r="CJ9" s="237"/>
      <c r="DA9" s="210" t="s">
        <v>80</v>
      </c>
      <c r="DB9" s="210">
        <v>9</v>
      </c>
      <c r="DC9" s="212" t="str">
        <f t="shared" si="2"/>
        <v>1.6Завершение этапа Доработка и внедрение MVP</v>
      </c>
      <c r="DI9" s="99" t="s">
        <v>104</v>
      </c>
      <c r="DJ9" s="99" t="s">
        <v>105</v>
      </c>
      <c r="DK9" s="99"/>
      <c r="DL9" s="99" t="s">
        <v>103</v>
      </c>
      <c r="DM9" s="99" t="s">
        <v>106</v>
      </c>
    </row>
    <row r="10" spans="1:117" outlineLevel="1">
      <c r="A10" s="219"/>
      <c r="B10" s="219"/>
      <c r="C10" s="125" t="s">
        <v>107</v>
      </c>
      <c r="D10" s="125" t="s">
        <v>108</v>
      </c>
      <c r="E10" s="228"/>
      <c r="F10" s="228"/>
      <c r="G10" s="235"/>
      <c r="H10" s="236">
        <f t="array" aca="1" ref="H10" ca="1">IF(ISNA(OFFSET(H10,0,MATCH(1=1,I10:CJ10&lt;&gt;"",))),"",OFFSET(H10,0,MATCH(1=1,I10:CJ10&lt;&gt;"",)))</f>
        <v>44561</v>
      </c>
      <c r="I10" s="237"/>
      <c r="J10" s="237">
        <v>44561</v>
      </c>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c r="AH10" s="237"/>
      <c r="AI10" s="237"/>
      <c r="AJ10" s="237"/>
      <c r="AK10" s="237"/>
      <c r="AL10" s="237"/>
      <c r="AM10" s="237"/>
      <c r="AN10" s="237"/>
      <c r="AO10" s="237"/>
      <c r="AP10" s="237"/>
      <c r="AQ10" s="237"/>
      <c r="AR10" s="237"/>
      <c r="AS10" s="237"/>
      <c r="AT10" s="237"/>
      <c r="AU10" s="237"/>
      <c r="AV10" s="237"/>
      <c r="AW10" s="237"/>
      <c r="AX10" s="237"/>
      <c r="AY10" s="237"/>
      <c r="AZ10" s="237"/>
      <c r="BA10" s="237"/>
      <c r="BB10" s="237"/>
      <c r="BC10" s="237"/>
      <c r="BD10" s="237"/>
      <c r="BE10" s="237"/>
      <c r="BF10" s="237"/>
      <c r="BG10" s="237"/>
      <c r="BH10" s="237"/>
      <c r="BI10" s="237"/>
      <c r="BJ10" s="237"/>
      <c r="BK10" s="237"/>
      <c r="BL10" s="237"/>
      <c r="BM10" s="237"/>
      <c r="BN10" s="237"/>
      <c r="BO10" s="237"/>
      <c r="BP10" s="237"/>
      <c r="BQ10" s="237"/>
      <c r="BR10" s="237"/>
      <c r="BS10" s="237"/>
      <c r="BT10" s="237"/>
      <c r="BU10" s="237"/>
      <c r="BV10" s="237"/>
      <c r="BW10" s="237"/>
      <c r="BX10" s="237"/>
      <c r="BY10" s="237"/>
      <c r="BZ10" s="237"/>
      <c r="CA10" s="237"/>
      <c r="CB10" s="237"/>
      <c r="CC10" s="237"/>
      <c r="CD10" s="237"/>
      <c r="CE10" s="237"/>
      <c r="CF10" s="237"/>
      <c r="CG10" s="237"/>
      <c r="CH10" s="237"/>
      <c r="CI10" s="237"/>
      <c r="CJ10" s="237"/>
      <c r="DA10" s="210" t="s">
        <v>80</v>
      </c>
      <c r="DB10" s="210">
        <v>10</v>
      </c>
      <c r="DC10" s="212" t="str">
        <f t="shared" si="2"/>
        <v>1.7Завершение этапа Развитие и тиражирование (Итерация 1)</v>
      </c>
      <c r="DI10" s="99" t="s">
        <v>109</v>
      </c>
      <c r="DJ10" s="99" t="s">
        <v>110</v>
      </c>
      <c r="DK10" s="99"/>
      <c r="DL10" s="99" t="s">
        <v>111</v>
      </c>
      <c r="DM10" s="99" t="s">
        <v>112</v>
      </c>
    </row>
    <row r="11" spans="1:117" outlineLevel="1">
      <c r="A11" s="219"/>
      <c r="B11" s="219"/>
      <c r="C11" s="125" t="s">
        <v>113</v>
      </c>
      <c r="D11" s="125" t="s">
        <v>114</v>
      </c>
      <c r="E11" s="228"/>
      <c r="F11" s="228"/>
      <c r="G11" s="235"/>
      <c r="H11" s="236" t="str">
        <f t="array" aca="1" ref="H11" ca="1">IF(ISNA(OFFSET(H11,0,MATCH(1=1,I11:CJ11&lt;&gt;"",))),"",OFFSET(H11,0,MATCH(1=1,I11:CJ11&lt;&gt;"",)))</f>
        <v/>
      </c>
      <c r="I11" s="237"/>
      <c r="J11" s="237"/>
      <c r="K11" s="237"/>
      <c r="L11" s="237"/>
      <c r="M11" s="237"/>
      <c r="N11" s="237"/>
      <c r="O11" s="237"/>
      <c r="P11" s="237"/>
      <c r="Q11" s="237"/>
      <c r="R11" s="237"/>
      <c r="S11" s="237"/>
      <c r="T11" s="237"/>
      <c r="U11" s="237"/>
      <c r="V11" s="237"/>
      <c r="W11" s="237"/>
      <c r="X11" s="237"/>
      <c r="Y11" s="237"/>
      <c r="Z11" s="237"/>
      <c r="AA11" s="237"/>
      <c r="AB11" s="237"/>
      <c r="AC11" s="237"/>
      <c r="AD11" s="237"/>
      <c r="AE11" s="237"/>
      <c r="AF11" s="237"/>
      <c r="AG11" s="237"/>
      <c r="AH11" s="237"/>
      <c r="AI11" s="237"/>
      <c r="AJ11" s="237"/>
      <c r="AK11" s="237"/>
      <c r="AL11" s="237"/>
      <c r="AM11" s="237"/>
      <c r="AN11" s="237"/>
      <c r="AO11" s="237"/>
      <c r="AP11" s="237"/>
      <c r="AQ11" s="237"/>
      <c r="AR11" s="237"/>
      <c r="AS11" s="237"/>
      <c r="AT11" s="237"/>
      <c r="AU11" s="237"/>
      <c r="AV11" s="237"/>
      <c r="AW11" s="237"/>
      <c r="AX11" s="237"/>
      <c r="AY11" s="237"/>
      <c r="AZ11" s="237"/>
      <c r="BA11" s="237"/>
      <c r="BB11" s="237"/>
      <c r="BC11" s="237"/>
      <c r="BD11" s="237"/>
      <c r="BE11" s="237"/>
      <c r="BF11" s="237"/>
      <c r="BG11" s="237"/>
      <c r="BH11" s="237"/>
      <c r="BI11" s="237"/>
      <c r="BJ11" s="237"/>
      <c r="BK11" s="237"/>
      <c r="BL11" s="237"/>
      <c r="BM11" s="237"/>
      <c r="BN11" s="237"/>
      <c r="BO11" s="237"/>
      <c r="BP11" s="237"/>
      <c r="BQ11" s="237"/>
      <c r="BR11" s="237"/>
      <c r="BS11" s="237"/>
      <c r="BT11" s="237"/>
      <c r="BU11" s="237"/>
      <c r="BV11" s="237"/>
      <c r="BW11" s="237"/>
      <c r="BX11" s="237"/>
      <c r="BY11" s="237"/>
      <c r="BZ11" s="237"/>
      <c r="CA11" s="237"/>
      <c r="CB11" s="237"/>
      <c r="CC11" s="237"/>
      <c r="CD11" s="237"/>
      <c r="CE11" s="237"/>
      <c r="CF11" s="237"/>
      <c r="CG11" s="237"/>
      <c r="CH11" s="237"/>
      <c r="CI11" s="237"/>
      <c r="CJ11" s="237"/>
      <c r="DA11" s="210" t="s">
        <v>80</v>
      </c>
      <c r="DB11" s="210">
        <v>11</v>
      </c>
      <c r="DC11" s="212" t="str">
        <f t="shared" si="2"/>
        <v>1.8Завершение этапа Развитие и тиражирование (Итерация 2)</v>
      </c>
      <c r="DI11" s="99" t="s">
        <v>109</v>
      </c>
      <c r="DJ11" s="99" t="s">
        <v>110</v>
      </c>
      <c r="DK11" s="99"/>
      <c r="DL11" s="99" t="s">
        <v>111</v>
      </c>
      <c r="DM11" s="99" t="s">
        <v>112</v>
      </c>
    </row>
    <row r="12" spans="1:117" outlineLevel="1">
      <c r="A12" s="219"/>
      <c r="B12" s="219"/>
      <c r="C12" s="125" t="s">
        <v>115</v>
      </c>
      <c r="D12" s="125" t="s">
        <v>116</v>
      </c>
      <c r="E12" s="228"/>
      <c r="F12" s="228"/>
      <c r="G12" s="235"/>
      <c r="H12" s="236" t="str">
        <f t="array" aca="1" ref="H12" ca="1">IF(ISNA(OFFSET(H12,0,MATCH(1=1,I12:CJ12&lt;&gt;"",))),"",OFFSET(H12,0,MATCH(1=1,I12:CJ12&lt;&gt;"",)))</f>
        <v/>
      </c>
      <c r="I12" s="237"/>
      <c r="J12" s="237"/>
      <c r="K12" s="237"/>
      <c r="L12" s="237"/>
      <c r="M12" s="237"/>
      <c r="N12" s="237"/>
      <c r="O12" s="237"/>
      <c r="P12" s="237"/>
      <c r="Q12" s="237"/>
      <c r="R12" s="237"/>
      <c r="S12" s="237"/>
      <c r="T12" s="237"/>
      <c r="U12" s="237"/>
      <c r="V12" s="237"/>
      <c r="W12" s="237"/>
      <c r="X12" s="237"/>
      <c r="Y12" s="237"/>
      <c r="Z12" s="237"/>
      <c r="AA12" s="237"/>
      <c r="AB12" s="237"/>
      <c r="AC12" s="237"/>
      <c r="AD12" s="237"/>
      <c r="AE12" s="237"/>
      <c r="AF12" s="237"/>
      <c r="AG12" s="237"/>
      <c r="AH12" s="237"/>
      <c r="AI12" s="237"/>
      <c r="AJ12" s="237"/>
      <c r="AK12" s="237"/>
      <c r="AL12" s="237"/>
      <c r="AM12" s="237"/>
      <c r="AN12" s="237"/>
      <c r="AO12" s="237"/>
      <c r="AP12" s="237"/>
      <c r="AQ12" s="237"/>
      <c r="AR12" s="237"/>
      <c r="AS12" s="237"/>
      <c r="AT12" s="237"/>
      <c r="AU12" s="237"/>
      <c r="AV12" s="237"/>
      <c r="AW12" s="237"/>
      <c r="AX12" s="237"/>
      <c r="AY12" s="237"/>
      <c r="AZ12" s="237"/>
      <c r="BA12" s="237"/>
      <c r="BB12" s="237"/>
      <c r="BC12" s="237"/>
      <c r="BD12" s="237"/>
      <c r="BE12" s="237"/>
      <c r="BF12" s="237"/>
      <c r="BG12" s="237"/>
      <c r="BH12" s="237"/>
      <c r="BI12" s="237"/>
      <c r="BJ12" s="237"/>
      <c r="BK12" s="237"/>
      <c r="BL12" s="237"/>
      <c r="BM12" s="237"/>
      <c r="BN12" s="237"/>
      <c r="BO12" s="237"/>
      <c r="BP12" s="237"/>
      <c r="BQ12" s="237"/>
      <c r="BR12" s="237"/>
      <c r="BS12" s="237"/>
      <c r="BT12" s="237"/>
      <c r="BU12" s="237"/>
      <c r="BV12" s="237"/>
      <c r="BW12" s="237"/>
      <c r="BX12" s="237"/>
      <c r="BY12" s="237"/>
      <c r="BZ12" s="237"/>
      <c r="CA12" s="237"/>
      <c r="CB12" s="237"/>
      <c r="CC12" s="237"/>
      <c r="CD12" s="237"/>
      <c r="CE12" s="237"/>
      <c r="CF12" s="237"/>
      <c r="CG12" s="237"/>
      <c r="CH12" s="237"/>
      <c r="CI12" s="237"/>
      <c r="CJ12" s="237"/>
      <c r="DA12" s="210" t="s">
        <v>80</v>
      </c>
      <c r="DB12" s="210">
        <v>12</v>
      </c>
      <c r="DC12" s="212" t="str">
        <f t="shared" si="2"/>
        <v>1.9Завершение этапа Развитие и тиражирование (Итерация 3)</v>
      </c>
      <c r="DI12" s="99" t="s">
        <v>109</v>
      </c>
      <c r="DJ12" s="99" t="s">
        <v>110</v>
      </c>
      <c r="DK12" s="99"/>
      <c r="DL12" s="99" t="s">
        <v>111</v>
      </c>
      <c r="DM12" s="99" t="s">
        <v>112</v>
      </c>
    </row>
    <row r="13" spans="1:117" outlineLevel="1">
      <c r="A13" s="219"/>
      <c r="B13" s="219"/>
      <c r="C13" s="125" t="s">
        <v>117</v>
      </c>
      <c r="D13" s="125" t="s">
        <v>118</v>
      </c>
      <c r="E13" s="228"/>
      <c r="F13" s="228"/>
      <c r="G13" s="235"/>
      <c r="H13" s="236" t="str">
        <f t="array" aca="1" ref="H13" ca="1">IF(ISNA(OFFSET(H13,0,MATCH(1=1,I13:CJ13&lt;&gt;"",))),"",OFFSET(H13,0,MATCH(1=1,I13:CJ13&lt;&gt;"",)))</f>
        <v/>
      </c>
      <c r="I13" s="237"/>
      <c r="J13" s="237"/>
      <c r="K13" s="237"/>
      <c r="L13" s="237"/>
      <c r="M13" s="237"/>
      <c r="N13" s="237"/>
      <c r="O13" s="237"/>
      <c r="P13" s="237"/>
      <c r="Q13" s="237"/>
      <c r="R13" s="237"/>
      <c r="S13" s="237"/>
      <c r="T13" s="237"/>
      <c r="U13" s="237"/>
      <c r="V13" s="237"/>
      <c r="W13" s="237"/>
      <c r="X13" s="237"/>
      <c r="Y13" s="237"/>
      <c r="Z13" s="237"/>
      <c r="AA13" s="237"/>
      <c r="AB13" s="237"/>
      <c r="AC13" s="237"/>
      <c r="AD13" s="237"/>
      <c r="AE13" s="237"/>
      <c r="AF13" s="237"/>
      <c r="AG13" s="237"/>
      <c r="AH13" s="237"/>
      <c r="AI13" s="237"/>
      <c r="AJ13" s="237"/>
      <c r="AK13" s="237"/>
      <c r="AL13" s="237"/>
      <c r="AM13" s="237"/>
      <c r="AN13" s="237"/>
      <c r="AO13" s="237"/>
      <c r="AP13" s="237"/>
      <c r="AQ13" s="237"/>
      <c r="AR13" s="237"/>
      <c r="AS13" s="237"/>
      <c r="AT13" s="237"/>
      <c r="AU13" s="237"/>
      <c r="AV13" s="237"/>
      <c r="AW13" s="237"/>
      <c r="AX13" s="237"/>
      <c r="AY13" s="237"/>
      <c r="AZ13" s="237"/>
      <c r="BA13" s="237"/>
      <c r="BB13" s="237"/>
      <c r="BC13" s="237"/>
      <c r="BD13" s="237"/>
      <c r="BE13" s="237"/>
      <c r="BF13" s="237"/>
      <c r="BG13" s="237"/>
      <c r="BH13" s="237"/>
      <c r="BI13" s="237"/>
      <c r="BJ13" s="237"/>
      <c r="BK13" s="237"/>
      <c r="BL13" s="237"/>
      <c r="BM13" s="237"/>
      <c r="BN13" s="237"/>
      <c r="BO13" s="237"/>
      <c r="BP13" s="237"/>
      <c r="BQ13" s="237"/>
      <c r="BR13" s="237"/>
      <c r="BS13" s="237"/>
      <c r="BT13" s="237"/>
      <c r="BU13" s="237"/>
      <c r="BV13" s="237"/>
      <c r="BW13" s="237"/>
      <c r="BX13" s="237"/>
      <c r="BY13" s="237"/>
      <c r="BZ13" s="237"/>
      <c r="CA13" s="237"/>
      <c r="CB13" s="237"/>
      <c r="CC13" s="237"/>
      <c r="CD13" s="237"/>
      <c r="CE13" s="237"/>
      <c r="CF13" s="237"/>
      <c r="CG13" s="237"/>
      <c r="CH13" s="237"/>
      <c r="CI13" s="237"/>
      <c r="CJ13" s="237"/>
      <c r="DA13" s="210" t="s">
        <v>80</v>
      </c>
      <c r="DB13" s="210">
        <v>13</v>
      </c>
      <c r="DC13" s="212" t="str">
        <f t="shared" si="2"/>
        <v>1.10Завершение этапа Развитие и тиражирование (Итерация 4)</v>
      </c>
      <c r="DI13" s="99" t="s">
        <v>109</v>
      </c>
      <c r="DJ13" s="99" t="s">
        <v>110</v>
      </c>
      <c r="DK13" s="99"/>
      <c r="DL13" s="99" t="s">
        <v>111</v>
      </c>
      <c r="DM13" s="99" t="s">
        <v>112</v>
      </c>
    </row>
    <row r="14" spans="1:117" outlineLevel="1">
      <c r="A14" s="219"/>
      <c r="B14" s="219"/>
      <c r="C14" s="125" t="s">
        <v>119</v>
      </c>
      <c r="D14" s="125" t="s">
        <v>120</v>
      </c>
      <c r="E14" s="228"/>
      <c r="F14" s="228"/>
      <c r="G14" s="235"/>
      <c r="H14" s="236" t="str">
        <f t="array" aca="1" ref="H14" ca="1">IF(ISNA(OFFSET(H14,0,MATCH(1=1,I14:CJ14&lt;&gt;"",))),"",OFFSET(H14,0,MATCH(1=1,I14:CJ14&lt;&gt;"",)))</f>
        <v/>
      </c>
      <c r="I14" s="237"/>
      <c r="J14" s="237"/>
      <c r="K14" s="237"/>
      <c r="L14" s="237"/>
      <c r="M14" s="237"/>
      <c r="N14" s="237"/>
      <c r="O14" s="237"/>
      <c r="P14" s="237"/>
      <c r="Q14" s="237"/>
      <c r="R14" s="237"/>
      <c r="S14" s="237"/>
      <c r="T14" s="237"/>
      <c r="U14" s="237"/>
      <c r="V14" s="237"/>
      <c r="W14" s="237"/>
      <c r="X14" s="237"/>
      <c r="Y14" s="237"/>
      <c r="Z14" s="237"/>
      <c r="AA14" s="237"/>
      <c r="AB14" s="237"/>
      <c r="AC14" s="237"/>
      <c r="AD14" s="237"/>
      <c r="AE14" s="237"/>
      <c r="AF14" s="237"/>
      <c r="AG14" s="237"/>
      <c r="AH14" s="237"/>
      <c r="AI14" s="237"/>
      <c r="AJ14" s="237"/>
      <c r="AK14" s="237"/>
      <c r="AL14" s="237"/>
      <c r="AM14" s="237"/>
      <c r="AN14" s="237"/>
      <c r="AO14" s="237"/>
      <c r="AP14" s="237"/>
      <c r="AQ14" s="237"/>
      <c r="AR14" s="237"/>
      <c r="AS14" s="237"/>
      <c r="AT14" s="237"/>
      <c r="AU14" s="237"/>
      <c r="AV14" s="237"/>
      <c r="AW14" s="237"/>
      <c r="AX14" s="237"/>
      <c r="AY14" s="237"/>
      <c r="AZ14" s="237"/>
      <c r="BA14" s="237"/>
      <c r="BB14" s="237"/>
      <c r="BC14" s="237"/>
      <c r="BD14" s="237"/>
      <c r="BE14" s="237"/>
      <c r="BF14" s="237"/>
      <c r="BG14" s="237"/>
      <c r="BH14" s="237"/>
      <c r="BI14" s="237"/>
      <c r="BJ14" s="237"/>
      <c r="BK14" s="237"/>
      <c r="BL14" s="237"/>
      <c r="BM14" s="237"/>
      <c r="BN14" s="237"/>
      <c r="BO14" s="237"/>
      <c r="BP14" s="237"/>
      <c r="BQ14" s="237"/>
      <c r="BR14" s="237"/>
      <c r="BS14" s="237"/>
      <c r="BT14" s="237"/>
      <c r="BU14" s="237"/>
      <c r="BV14" s="237"/>
      <c r="BW14" s="237"/>
      <c r="BX14" s="237"/>
      <c r="BY14" s="237"/>
      <c r="BZ14" s="237"/>
      <c r="CA14" s="237"/>
      <c r="CB14" s="237"/>
      <c r="CC14" s="237"/>
      <c r="CD14" s="237"/>
      <c r="CE14" s="237"/>
      <c r="CF14" s="237"/>
      <c r="CG14" s="237"/>
      <c r="CH14" s="237"/>
      <c r="CI14" s="237"/>
      <c r="CJ14" s="237"/>
      <c r="DA14" s="210" t="s">
        <v>80</v>
      </c>
      <c r="DB14" s="210">
        <v>14</v>
      </c>
      <c r="DC14" s="212" t="str">
        <f t="shared" si="2"/>
        <v>1.11Завершение этапа Развитие и тиражирование (Итерация 5)</v>
      </c>
      <c r="DI14" s="99" t="s">
        <v>109</v>
      </c>
      <c r="DJ14" s="99" t="s">
        <v>110</v>
      </c>
      <c r="DK14" s="99"/>
      <c r="DL14" s="99" t="s">
        <v>111</v>
      </c>
      <c r="DM14" s="99" t="s">
        <v>112</v>
      </c>
    </row>
    <row r="15" spans="1:117" outlineLevel="1">
      <c r="A15" s="219"/>
      <c r="B15" s="219"/>
      <c r="C15" s="125" t="s">
        <v>121</v>
      </c>
      <c r="D15" s="125" t="str">
        <f>IF(Согласование!$B$11="Цифровой",DL15,DM15)</f>
        <v>Завершение</v>
      </c>
      <c r="E15" s="228"/>
      <c r="F15" s="228"/>
      <c r="G15" s="235"/>
      <c r="H15" s="236">
        <f t="array" aca="1" ref="H15" ca="1">IF(ISNA(OFFSET(H15,0,MATCH(1=1,I15:CJ15&lt;&gt;"",))),"",OFFSET(H15,0,MATCH(1=1,I15:CJ15&lt;&gt;"",)))</f>
        <v>44742</v>
      </c>
      <c r="I15" s="237"/>
      <c r="J15" s="237"/>
      <c r="K15" s="237">
        <v>44742</v>
      </c>
      <c r="L15" s="237"/>
      <c r="M15" s="237"/>
      <c r="N15" s="237"/>
      <c r="O15" s="237"/>
      <c r="P15" s="237"/>
      <c r="Q15" s="237"/>
      <c r="R15" s="237"/>
      <c r="S15" s="237"/>
      <c r="T15" s="237"/>
      <c r="U15" s="237"/>
      <c r="V15" s="237"/>
      <c r="W15" s="237"/>
      <c r="X15" s="237"/>
      <c r="Y15" s="237"/>
      <c r="Z15" s="237"/>
      <c r="AA15" s="237"/>
      <c r="AB15" s="237"/>
      <c r="AC15" s="237"/>
      <c r="AD15" s="237"/>
      <c r="AE15" s="237"/>
      <c r="AF15" s="237"/>
      <c r="AG15" s="237"/>
      <c r="AH15" s="237"/>
      <c r="AI15" s="237"/>
      <c r="AJ15" s="237"/>
      <c r="AK15" s="237"/>
      <c r="AL15" s="237"/>
      <c r="AM15" s="237"/>
      <c r="AN15" s="237"/>
      <c r="AO15" s="237"/>
      <c r="AP15" s="237"/>
      <c r="AQ15" s="237"/>
      <c r="AR15" s="237"/>
      <c r="AS15" s="237"/>
      <c r="AT15" s="237"/>
      <c r="AU15" s="237"/>
      <c r="AV15" s="237"/>
      <c r="AW15" s="237"/>
      <c r="AX15" s="237"/>
      <c r="AY15" s="237"/>
      <c r="AZ15" s="237"/>
      <c r="BA15" s="237"/>
      <c r="BB15" s="237"/>
      <c r="BC15" s="237"/>
      <c r="BD15" s="237"/>
      <c r="BE15" s="237"/>
      <c r="BF15" s="237"/>
      <c r="BG15" s="237"/>
      <c r="BH15" s="237"/>
      <c r="BI15" s="237"/>
      <c r="BJ15" s="237"/>
      <c r="BK15" s="237"/>
      <c r="BL15" s="237"/>
      <c r="BM15" s="237"/>
      <c r="BN15" s="237"/>
      <c r="BO15" s="237"/>
      <c r="BP15" s="237"/>
      <c r="BQ15" s="237"/>
      <c r="BR15" s="237"/>
      <c r="BS15" s="237"/>
      <c r="BT15" s="237"/>
      <c r="BU15" s="237"/>
      <c r="BV15" s="237"/>
      <c r="BW15" s="237"/>
      <c r="BX15" s="237"/>
      <c r="BY15" s="237"/>
      <c r="BZ15" s="237"/>
      <c r="CA15" s="237"/>
      <c r="CB15" s="237"/>
      <c r="CC15" s="237"/>
      <c r="CD15" s="237"/>
      <c r="CE15" s="237"/>
      <c r="CF15" s="237"/>
      <c r="CG15" s="237"/>
      <c r="CH15" s="237"/>
      <c r="CI15" s="237"/>
      <c r="CJ15" s="237"/>
      <c r="DA15" s="210" t="s">
        <v>80</v>
      </c>
      <c r="DB15" s="210">
        <v>15</v>
      </c>
      <c r="DC15" s="212" t="str">
        <f t="shared" si="2"/>
        <v>1.12Завершение</v>
      </c>
      <c r="DI15" s="99"/>
      <c r="DJ15" s="99"/>
      <c r="DK15" s="99"/>
      <c r="DL15" s="99" t="s">
        <v>122</v>
      </c>
      <c r="DM15" s="99" t="s">
        <v>123</v>
      </c>
    </row>
    <row r="16" spans="1:117" ht="14" outlineLevel="1">
      <c r="A16" s="219"/>
      <c r="B16" s="219"/>
      <c r="C16" s="214"/>
      <c r="D16" s="216"/>
      <c r="E16" s="216"/>
      <c r="F16" s="219"/>
      <c r="G16" s="238"/>
      <c r="H16" s="239"/>
      <c r="I16" s="239"/>
      <c r="J16" s="239"/>
      <c r="K16" s="239"/>
      <c r="L16" s="239"/>
      <c r="M16" s="239"/>
      <c r="N16" s="239"/>
      <c r="O16" s="239"/>
      <c r="P16" s="239"/>
      <c r="Q16" s="239"/>
      <c r="R16" s="239"/>
      <c r="S16" s="239"/>
      <c r="T16" s="239"/>
      <c r="U16" s="239"/>
      <c r="V16" s="239"/>
      <c r="W16" s="239"/>
      <c r="X16" s="239"/>
      <c r="Y16" s="239"/>
      <c r="Z16" s="239"/>
      <c r="AA16" s="239"/>
      <c r="AB16" s="239"/>
      <c r="AC16" s="239"/>
      <c r="AD16" s="239"/>
      <c r="AE16" s="239"/>
      <c r="AF16" s="239"/>
      <c r="AG16" s="239"/>
      <c r="AH16" s="239"/>
      <c r="AI16" s="239"/>
      <c r="AJ16" s="239"/>
      <c r="AK16" s="239"/>
      <c r="AL16" s="239"/>
      <c r="AM16" s="239"/>
      <c r="AN16" s="239"/>
      <c r="AO16" s="239"/>
      <c r="AP16" s="239"/>
      <c r="AQ16" s="239"/>
      <c r="AR16" s="239"/>
      <c r="AS16" s="239"/>
      <c r="AT16" s="239"/>
      <c r="AU16" s="239"/>
      <c r="AV16" s="239"/>
      <c r="AW16" s="239"/>
      <c r="AX16" s="239"/>
      <c r="AY16" s="239"/>
      <c r="AZ16" s="239"/>
      <c r="BA16" s="239"/>
      <c r="BB16" s="239"/>
      <c r="BC16" s="239"/>
      <c r="BD16" s="239"/>
      <c r="BE16" s="239"/>
      <c r="BF16" s="239"/>
      <c r="BG16" s="239"/>
      <c r="BH16" s="239"/>
      <c r="BI16" s="239"/>
      <c r="BJ16" s="239"/>
      <c r="BK16" s="239"/>
      <c r="BL16" s="239"/>
      <c r="BM16" s="239"/>
      <c r="BN16" s="239"/>
      <c r="BO16" s="239"/>
      <c r="BP16" s="239"/>
      <c r="BQ16" s="239"/>
      <c r="BR16" s="239"/>
      <c r="BS16" s="239"/>
      <c r="BT16" s="239"/>
      <c r="BU16" s="239"/>
      <c r="BV16" s="239"/>
      <c r="BW16" s="239"/>
      <c r="BX16" s="239"/>
      <c r="BY16" s="239"/>
      <c r="BZ16" s="239"/>
      <c r="CA16" s="239"/>
      <c r="CB16" s="239"/>
      <c r="CC16" s="239"/>
      <c r="CD16" s="239"/>
      <c r="CE16" s="239"/>
      <c r="CF16" s="239"/>
      <c r="CG16" s="239"/>
      <c r="CH16" s="239"/>
      <c r="CI16" s="239"/>
      <c r="CJ16" s="239"/>
      <c r="DA16" s="210" t="s">
        <v>80</v>
      </c>
      <c r="DB16" s="210">
        <v>16</v>
      </c>
      <c r="DC16" s="212" t="str">
        <f t="shared" si="2"/>
        <v/>
      </c>
    </row>
    <row r="17" spans="1:107" s="227" customFormat="1" ht="32.25" customHeight="1">
      <c r="A17" s="219"/>
      <c r="B17" s="219"/>
      <c r="C17" s="240" t="s">
        <v>124</v>
      </c>
      <c r="D17" s="241" t="s">
        <v>125</v>
      </c>
      <c r="E17" s="241"/>
      <c r="F17" s="242"/>
      <c r="G17" s="223"/>
      <c r="H17" s="224"/>
      <c r="I17" s="226">
        <f>I$1</f>
        <v>2020</v>
      </c>
      <c r="J17" s="226">
        <f t="shared" ref="J17:BU17" si="5">J$1</f>
        <v>2021</v>
      </c>
      <c r="K17" s="226">
        <f t="shared" si="5"/>
        <v>2022</v>
      </c>
      <c r="L17" s="226">
        <f t="shared" si="5"/>
        <v>2023</v>
      </c>
      <c r="M17" s="226">
        <f t="shared" si="5"/>
        <v>2024</v>
      </c>
      <c r="N17" s="226">
        <f t="shared" si="5"/>
        <v>2025</v>
      </c>
      <c r="O17" s="226">
        <f t="shared" si="5"/>
        <v>2026</v>
      </c>
      <c r="P17" s="226">
        <f t="shared" si="5"/>
        <v>2027</v>
      </c>
      <c r="Q17" s="226">
        <f t="shared" si="5"/>
        <v>2028</v>
      </c>
      <c r="R17" s="226">
        <f t="shared" si="5"/>
        <v>2029</v>
      </c>
      <c r="S17" s="226">
        <f t="shared" si="5"/>
        <v>2030</v>
      </c>
      <c r="T17" s="226">
        <f t="shared" si="5"/>
        <v>2031</v>
      </c>
      <c r="U17" s="226">
        <f t="shared" si="5"/>
        <v>2032</v>
      </c>
      <c r="V17" s="226">
        <f t="shared" si="5"/>
        <v>2033</v>
      </c>
      <c r="W17" s="226">
        <f t="shared" si="5"/>
        <v>2034</v>
      </c>
      <c r="X17" s="226">
        <f t="shared" si="5"/>
        <v>2035</v>
      </c>
      <c r="Y17" s="226">
        <f t="shared" si="5"/>
        <v>2036</v>
      </c>
      <c r="Z17" s="226">
        <f t="shared" si="5"/>
        <v>2037</v>
      </c>
      <c r="AA17" s="226">
        <f t="shared" si="5"/>
        <v>2038</v>
      </c>
      <c r="AB17" s="226">
        <f t="shared" si="5"/>
        <v>2039</v>
      </c>
      <c r="AC17" s="226">
        <f t="shared" si="5"/>
        <v>2040</v>
      </c>
      <c r="AD17" s="226">
        <f t="shared" si="5"/>
        <v>2041</v>
      </c>
      <c r="AE17" s="226">
        <f t="shared" si="5"/>
        <v>2042</v>
      </c>
      <c r="AF17" s="226">
        <f t="shared" si="5"/>
        <v>2043</v>
      </c>
      <c r="AG17" s="226">
        <f t="shared" si="5"/>
        <v>2044</v>
      </c>
      <c r="AH17" s="226">
        <f t="shared" si="5"/>
        <v>2045</v>
      </c>
      <c r="AI17" s="226">
        <f t="shared" si="5"/>
        <v>2046</v>
      </c>
      <c r="AJ17" s="226">
        <f t="shared" si="5"/>
        <v>2047</v>
      </c>
      <c r="AK17" s="226">
        <f t="shared" si="5"/>
        <v>2048</v>
      </c>
      <c r="AL17" s="226">
        <f t="shared" si="5"/>
        <v>2049</v>
      </c>
      <c r="AM17" s="226">
        <f t="shared" si="5"/>
        <v>2050</v>
      </c>
      <c r="AN17" s="226">
        <f t="shared" si="5"/>
        <v>2051</v>
      </c>
      <c r="AO17" s="226">
        <f t="shared" si="5"/>
        <v>2052</v>
      </c>
      <c r="AP17" s="226">
        <f t="shared" si="5"/>
        <v>2053</v>
      </c>
      <c r="AQ17" s="226">
        <f t="shared" si="5"/>
        <v>2054</v>
      </c>
      <c r="AR17" s="226">
        <f t="shared" si="5"/>
        <v>2055</v>
      </c>
      <c r="AS17" s="226">
        <f t="shared" si="5"/>
        <v>2056</v>
      </c>
      <c r="AT17" s="226">
        <f t="shared" si="5"/>
        <v>2057</v>
      </c>
      <c r="AU17" s="226">
        <f t="shared" si="5"/>
        <v>2058</v>
      </c>
      <c r="AV17" s="226">
        <f t="shared" si="5"/>
        <v>2059</v>
      </c>
      <c r="AW17" s="226">
        <f t="shared" si="5"/>
        <v>2060</v>
      </c>
      <c r="AX17" s="226">
        <f t="shared" si="5"/>
        <v>2061</v>
      </c>
      <c r="AY17" s="226">
        <f t="shared" si="5"/>
        <v>2062</v>
      </c>
      <c r="AZ17" s="226">
        <f t="shared" si="5"/>
        <v>2063</v>
      </c>
      <c r="BA17" s="226">
        <f t="shared" si="5"/>
        <v>2064</v>
      </c>
      <c r="BB17" s="226">
        <f t="shared" si="5"/>
        <v>2065</v>
      </c>
      <c r="BC17" s="226">
        <f t="shared" si="5"/>
        <v>2066</v>
      </c>
      <c r="BD17" s="226">
        <f t="shared" si="5"/>
        <v>2067</v>
      </c>
      <c r="BE17" s="226">
        <f t="shared" si="5"/>
        <v>2068</v>
      </c>
      <c r="BF17" s="226">
        <f t="shared" si="5"/>
        <v>2069</v>
      </c>
      <c r="BG17" s="226">
        <f t="shared" si="5"/>
        <v>2070</v>
      </c>
      <c r="BH17" s="226">
        <f t="shared" si="5"/>
        <v>2071</v>
      </c>
      <c r="BI17" s="226">
        <f t="shared" si="5"/>
        <v>2072</v>
      </c>
      <c r="BJ17" s="226">
        <f t="shared" si="5"/>
        <v>2073</v>
      </c>
      <c r="BK17" s="226">
        <f t="shared" si="5"/>
        <v>2074</v>
      </c>
      <c r="BL17" s="226">
        <f t="shared" si="5"/>
        <v>2075</v>
      </c>
      <c r="BM17" s="226">
        <f t="shared" si="5"/>
        <v>2076</v>
      </c>
      <c r="BN17" s="226">
        <f t="shared" si="5"/>
        <v>2077</v>
      </c>
      <c r="BO17" s="226">
        <f t="shared" si="5"/>
        <v>2078</v>
      </c>
      <c r="BP17" s="226">
        <f t="shared" si="5"/>
        <v>2079</v>
      </c>
      <c r="BQ17" s="226">
        <f t="shared" si="5"/>
        <v>2080</v>
      </c>
      <c r="BR17" s="226">
        <f t="shared" si="5"/>
        <v>2081</v>
      </c>
      <c r="BS17" s="226">
        <f t="shared" si="5"/>
        <v>2082</v>
      </c>
      <c r="BT17" s="226">
        <f t="shared" si="5"/>
        <v>2083</v>
      </c>
      <c r="BU17" s="226">
        <f t="shared" si="5"/>
        <v>2084</v>
      </c>
      <c r="BV17" s="226">
        <f t="shared" ref="BV17:CJ17" si="6">BV$1</f>
        <v>2085</v>
      </c>
      <c r="BW17" s="226">
        <f t="shared" si="6"/>
        <v>2086</v>
      </c>
      <c r="BX17" s="226">
        <f t="shared" si="6"/>
        <v>2087</v>
      </c>
      <c r="BY17" s="226">
        <f t="shared" si="6"/>
        <v>2088</v>
      </c>
      <c r="BZ17" s="226">
        <f t="shared" si="6"/>
        <v>2089</v>
      </c>
      <c r="CA17" s="226">
        <f t="shared" si="6"/>
        <v>2090</v>
      </c>
      <c r="CB17" s="226">
        <f t="shared" si="6"/>
        <v>2091</v>
      </c>
      <c r="CC17" s="226">
        <f t="shared" si="6"/>
        <v>2092</v>
      </c>
      <c r="CD17" s="226">
        <f t="shared" si="6"/>
        <v>2093</v>
      </c>
      <c r="CE17" s="226">
        <f t="shared" si="6"/>
        <v>2094</v>
      </c>
      <c r="CF17" s="226">
        <f t="shared" si="6"/>
        <v>2095</v>
      </c>
      <c r="CG17" s="226">
        <f t="shared" si="6"/>
        <v>2096</v>
      </c>
      <c r="CH17" s="226">
        <f t="shared" si="6"/>
        <v>2097</v>
      </c>
      <c r="CI17" s="226">
        <f t="shared" si="6"/>
        <v>2098</v>
      </c>
      <c r="CJ17" s="226">
        <f t="shared" si="6"/>
        <v>2099</v>
      </c>
      <c r="DA17" s="210" t="s">
        <v>80</v>
      </c>
      <c r="DB17" s="210">
        <v>17</v>
      </c>
      <c r="DC17" s="212" t="str">
        <f t="shared" si="2"/>
        <v xml:space="preserve">2Организационный объем проекта и график внедрения </v>
      </c>
    </row>
    <row r="18" spans="1:107" s="245" customFormat="1" ht="14" outlineLevel="1">
      <c r="A18" s="243"/>
      <c r="B18" s="243"/>
      <c r="C18" s="228" t="s">
        <v>126</v>
      </c>
      <c r="D18" s="228"/>
      <c r="E18" s="228"/>
      <c r="F18" s="228"/>
      <c r="G18" s="228"/>
      <c r="H18" s="244" t="str">
        <f t="array" aca="1" ref="H18" ca="1">IF(ISNA(OFFSET(H18,0,MATCH(1=1,I18:CJ18&lt;&gt;"",))),"",OFFSET(H18,0,MATCH(1=1,I18:CJ18&lt;&gt;"",)))</f>
        <v/>
      </c>
      <c r="I18" s="237"/>
      <c r="J18" s="237"/>
      <c r="K18" s="237"/>
      <c r="L18" s="237"/>
      <c r="M18" s="237"/>
      <c r="N18" s="237"/>
      <c r="O18" s="237"/>
      <c r="P18" s="237"/>
      <c r="Q18" s="237"/>
      <c r="R18" s="237"/>
      <c r="S18" s="237"/>
      <c r="T18" s="237"/>
      <c r="U18" s="237"/>
      <c r="V18" s="237"/>
      <c r="W18" s="237"/>
      <c r="X18" s="237"/>
      <c r="Y18" s="237"/>
      <c r="Z18" s="237"/>
      <c r="AA18" s="237"/>
      <c r="AB18" s="237"/>
      <c r="AC18" s="237"/>
      <c r="AD18" s="237"/>
      <c r="AE18" s="237"/>
      <c r="AF18" s="237"/>
      <c r="AG18" s="237"/>
      <c r="AH18" s="237"/>
      <c r="AI18" s="237"/>
      <c r="AJ18" s="237"/>
      <c r="AK18" s="237"/>
      <c r="AL18" s="237"/>
      <c r="AM18" s="237"/>
      <c r="AN18" s="237"/>
      <c r="AO18" s="237"/>
      <c r="AP18" s="237"/>
      <c r="AQ18" s="237"/>
      <c r="AR18" s="237"/>
      <c r="AS18" s="237"/>
      <c r="AT18" s="237"/>
      <c r="AU18" s="237"/>
      <c r="AV18" s="237"/>
      <c r="AW18" s="237"/>
      <c r="AX18" s="237"/>
      <c r="AY18" s="237"/>
      <c r="AZ18" s="237"/>
      <c r="BA18" s="237"/>
      <c r="BB18" s="237"/>
      <c r="BC18" s="237"/>
      <c r="BD18" s="237"/>
      <c r="BE18" s="237"/>
      <c r="BF18" s="237"/>
      <c r="BG18" s="237"/>
      <c r="BH18" s="237"/>
      <c r="BI18" s="237"/>
      <c r="BJ18" s="237"/>
      <c r="BK18" s="237"/>
      <c r="BL18" s="237"/>
      <c r="BM18" s="237"/>
      <c r="BN18" s="237"/>
      <c r="BO18" s="237"/>
      <c r="BP18" s="237"/>
      <c r="BQ18" s="237"/>
      <c r="BR18" s="237"/>
      <c r="BS18" s="237"/>
      <c r="BT18" s="237"/>
      <c r="BU18" s="237"/>
      <c r="BV18" s="237"/>
      <c r="BW18" s="237"/>
      <c r="BX18" s="237"/>
      <c r="BY18" s="237"/>
      <c r="BZ18" s="237"/>
      <c r="CA18" s="237"/>
      <c r="CB18" s="237"/>
      <c r="CC18" s="237"/>
      <c r="CD18" s="237"/>
      <c r="CE18" s="237"/>
      <c r="CF18" s="237"/>
      <c r="CG18" s="237"/>
      <c r="CH18" s="237"/>
      <c r="CI18" s="237"/>
      <c r="CJ18" s="237"/>
      <c r="DA18" s="246"/>
      <c r="DB18" s="246"/>
      <c r="DC18" s="247" t="str">
        <f t="shared" si="2"/>
        <v>2.1</v>
      </c>
    </row>
    <row r="19" spans="1:107" s="245" customFormat="1" ht="14" outlineLevel="1">
      <c r="A19" s="243"/>
      <c r="B19" s="243"/>
      <c r="C19" s="228" t="s">
        <v>127</v>
      </c>
      <c r="D19" s="228"/>
      <c r="E19" s="228"/>
      <c r="F19" s="228"/>
      <c r="G19" s="228"/>
      <c r="H19" s="244" t="str">
        <f t="array" aca="1" ref="H19" ca="1">IF(ISNA(OFFSET(H19,0,MATCH(1=1,I19:CJ19&lt;&gt;"",))),"",OFFSET(H19,0,MATCH(1=1,I19:CJ19&lt;&gt;"",)))</f>
        <v/>
      </c>
      <c r="I19" s="237"/>
      <c r="J19" s="237"/>
      <c r="K19" s="237"/>
      <c r="L19" s="237"/>
      <c r="M19" s="237"/>
      <c r="N19" s="237"/>
      <c r="O19" s="237"/>
      <c r="P19" s="237"/>
      <c r="Q19" s="237"/>
      <c r="R19" s="237"/>
      <c r="S19" s="237"/>
      <c r="T19" s="237"/>
      <c r="U19" s="237"/>
      <c r="V19" s="237"/>
      <c r="W19" s="237"/>
      <c r="X19" s="237"/>
      <c r="Y19" s="237"/>
      <c r="Z19" s="237"/>
      <c r="AA19" s="237"/>
      <c r="AB19" s="237"/>
      <c r="AC19" s="237"/>
      <c r="AD19" s="237"/>
      <c r="AE19" s="237"/>
      <c r="AF19" s="237"/>
      <c r="AG19" s="237"/>
      <c r="AH19" s="237"/>
      <c r="AI19" s="237"/>
      <c r="AJ19" s="237"/>
      <c r="AK19" s="237"/>
      <c r="AL19" s="237"/>
      <c r="AM19" s="237"/>
      <c r="AN19" s="237"/>
      <c r="AO19" s="237"/>
      <c r="AP19" s="237"/>
      <c r="AQ19" s="237"/>
      <c r="AR19" s="237"/>
      <c r="AS19" s="237"/>
      <c r="AT19" s="237"/>
      <c r="AU19" s="237"/>
      <c r="AV19" s="237"/>
      <c r="AW19" s="237"/>
      <c r="AX19" s="237"/>
      <c r="AY19" s="237"/>
      <c r="AZ19" s="237"/>
      <c r="BA19" s="237"/>
      <c r="BB19" s="237"/>
      <c r="BC19" s="237"/>
      <c r="BD19" s="237"/>
      <c r="BE19" s="237"/>
      <c r="BF19" s="237"/>
      <c r="BG19" s="237"/>
      <c r="BH19" s="237"/>
      <c r="BI19" s="237"/>
      <c r="BJ19" s="237"/>
      <c r="BK19" s="237"/>
      <c r="BL19" s="237"/>
      <c r="BM19" s="237"/>
      <c r="BN19" s="237"/>
      <c r="BO19" s="237"/>
      <c r="BP19" s="237"/>
      <c r="BQ19" s="237"/>
      <c r="BR19" s="237"/>
      <c r="BS19" s="237"/>
      <c r="BT19" s="237"/>
      <c r="BU19" s="237"/>
      <c r="BV19" s="237"/>
      <c r="BW19" s="237"/>
      <c r="BX19" s="237"/>
      <c r="BY19" s="237"/>
      <c r="BZ19" s="237"/>
      <c r="CA19" s="237"/>
      <c r="CB19" s="237"/>
      <c r="CC19" s="237"/>
      <c r="CD19" s="237"/>
      <c r="CE19" s="237"/>
      <c r="CF19" s="237"/>
      <c r="CG19" s="237"/>
      <c r="CH19" s="237"/>
      <c r="CI19" s="237"/>
      <c r="CJ19" s="237"/>
      <c r="DA19" s="246"/>
      <c r="DB19" s="246"/>
      <c r="DC19" s="247" t="str">
        <f t="shared" si="2"/>
        <v>2.2</v>
      </c>
    </row>
    <row r="20" spans="1:107" s="245" customFormat="1" ht="14" outlineLevel="1">
      <c r="A20" s="243"/>
      <c r="B20" s="243"/>
      <c r="C20" s="228" t="s">
        <v>128</v>
      </c>
      <c r="D20" s="228"/>
      <c r="E20" s="228"/>
      <c r="F20" s="228"/>
      <c r="G20" s="228"/>
      <c r="H20" s="244" t="str">
        <f t="array" aca="1" ref="H20" ca="1">IF(ISNA(OFFSET(H20,0,MATCH(1=1,I20:CJ20&lt;&gt;"",))),"",OFFSET(H20,0,MATCH(1=1,I20:CJ20&lt;&gt;"",)))</f>
        <v/>
      </c>
      <c r="I20" s="237"/>
      <c r="J20" s="237"/>
      <c r="K20" s="237"/>
      <c r="L20" s="237"/>
      <c r="M20" s="237"/>
      <c r="N20" s="237"/>
      <c r="O20" s="237"/>
      <c r="P20" s="237"/>
      <c r="Q20" s="237"/>
      <c r="R20" s="237"/>
      <c r="S20" s="237"/>
      <c r="T20" s="237"/>
      <c r="U20" s="237"/>
      <c r="V20" s="237"/>
      <c r="W20" s="237"/>
      <c r="X20" s="237"/>
      <c r="Y20" s="237"/>
      <c r="Z20" s="237"/>
      <c r="AA20" s="237"/>
      <c r="AB20" s="237"/>
      <c r="AC20" s="237"/>
      <c r="AD20" s="237"/>
      <c r="AE20" s="237"/>
      <c r="AF20" s="237"/>
      <c r="AG20" s="237"/>
      <c r="AH20" s="237"/>
      <c r="AI20" s="237"/>
      <c r="AJ20" s="237"/>
      <c r="AK20" s="237"/>
      <c r="AL20" s="237"/>
      <c r="AM20" s="237"/>
      <c r="AN20" s="237"/>
      <c r="AO20" s="237"/>
      <c r="AP20" s="237"/>
      <c r="AQ20" s="237"/>
      <c r="AR20" s="237"/>
      <c r="AS20" s="237"/>
      <c r="AT20" s="237"/>
      <c r="AU20" s="237"/>
      <c r="AV20" s="237"/>
      <c r="AW20" s="237"/>
      <c r="AX20" s="237"/>
      <c r="AY20" s="237"/>
      <c r="AZ20" s="237"/>
      <c r="BA20" s="237"/>
      <c r="BB20" s="237"/>
      <c r="BC20" s="237"/>
      <c r="BD20" s="237"/>
      <c r="BE20" s="237"/>
      <c r="BF20" s="237"/>
      <c r="BG20" s="237"/>
      <c r="BH20" s="237"/>
      <c r="BI20" s="237"/>
      <c r="BJ20" s="237"/>
      <c r="BK20" s="237"/>
      <c r="BL20" s="237"/>
      <c r="BM20" s="237"/>
      <c r="BN20" s="237"/>
      <c r="BO20" s="237"/>
      <c r="BP20" s="237"/>
      <c r="BQ20" s="237"/>
      <c r="BR20" s="237"/>
      <c r="BS20" s="237"/>
      <c r="BT20" s="237"/>
      <c r="BU20" s="237"/>
      <c r="BV20" s="237"/>
      <c r="BW20" s="237"/>
      <c r="BX20" s="237"/>
      <c r="BY20" s="237"/>
      <c r="BZ20" s="237"/>
      <c r="CA20" s="237"/>
      <c r="CB20" s="237"/>
      <c r="CC20" s="237"/>
      <c r="CD20" s="237"/>
      <c r="CE20" s="237"/>
      <c r="CF20" s="237"/>
      <c r="CG20" s="237"/>
      <c r="CH20" s="237"/>
      <c r="CI20" s="237"/>
      <c r="CJ20" s="237"/>
      <c r="DA20" s="246"/>
      <c r="DB20" s="246"/>
      <c r="DC20" s="247" t="str">
        <f t="shared" si="2"/>
        <v>2.3</v>
      </c>
    </row>
    <row r="21" spans="1:107" s="245" customFormat="1" ht="14" outlineLevel="1">
      <c r="A21" s="243"/>
      <c r="B21" s="243"/>
      <c r="C21" s="228" t="s">
        <v>129</v>
      </c>
      <c r="D21" s="228"/>
      <c r="E21" s="228"/>
      <c r="F21" s="228"/>
      <c r="G21" s="228"/>
      <c r="H21" s="244" t="str">
        <f t="array" aca="1" ref="H21" ca="1">IF(ISNA(OFFSET(H21,0,MATCH(1=1,I21:CJ21&lt;&gt;"",))),"",OFFSET(H21,0,MATCH(1=1,I21:CJ21&lt;&gt;"",)))</f>
        <v/>
      </c>
      <c r="I21" s="237"/>
      <c r="J21" s="237"/>
      <c r="K21" s="237"/>
      <c r="L21" s="237"/>
      <c r="M21" s="237"/>
      <c r="N21" s="237"/>
      <c r="O21" s="237"/>
      <c r="P21" s="237"/>
      <c r="Q21" s="237"/>
      <c r="R21" s="237"/>
      <c r="S21" s="237"/>
      <c r="T21" s="237"/>
      <c r="U21" s="237"/>
      <c r="V21" s="237"/>
      <c r="W21" s="237"/>
      <c r="X21" s="237"/>
      <c r="Y21" s="237"/>
      <c r="Z21" s="237"/>
      <c r="AA21" s="237"/>
      <c r="AB21" s="237"/>
      <c r="AC21" s="237"/>
      <c r="AD21" s="237"/>
      <c r="AE21" s="237"/>
      <c r="AF21" s="237"/>
      <c r="AG21" s="237"/>
      <c r="AH21" s="237"/>
      <c r="AI21" s="237"/>
      <c r="AJ21" s="237"/>
      <c r="AK21" s="237"/>
      <c r="AL21" s="237"/>
      <c r="AM21" s="237"/>
      <c r="AN21" s="237"/>
      <c r="AO21" s="237"/>
      <c r="AP21" s="237"/>
      <c r="AQ21" s="237"/>
      <c r="AR21" s="237"/>
      <c r="AS21" s="237"/>
      <c r="AT21" s="237"/>
      <c r="AU21" s="237"/>
      <c r="AV21" s="237"/>
      <c r="AW21" s="237"/>
      <c r="AX21" s="237"/>
      <c r="AY21" s="237"/>
      <c r="AZ21" s="237"/>
      <c r="BA21" s="237"/>
      <c r="BB21" s="237"/>
      <c r="BC21" s="237"/>
      <c r="BD21" s="237"/>
      <c r="BE21" s="237"/>
      <c r="BF21" s="237"/>
      <c r="BG21" s="237"/>
      <c r="BH21" s="237"/>
      <c r="BI21" s="237"/>
      <c r="BJ21" s="237"/>
      <c r="BK21" s="237"/>
      <c r="BL21" s="237"/>
      <c r="BM21" s="237"/>
      <c r="BN21" s="237"/>
      <c r="BO21" s="237"/>
      <c r="BP21" s="237"/>
      <c r="BQ21" s="237"/>
      <c r="BR21" s="237"/>
      <c r="BS21" s="237"/>
      <c r="BT21" s="237"/>
      <c r="BU21" s="237"/>
      <c r="BV21" s="237"/>
      <c r="BW21" s="237"/>
      <c r="BX21" s="237"/>
      <c r="BY21" s="237"/>
      <c r="BZ21" s="237"/>
      <c r="CA21" s="237"/>
      <c r="CB21" s="237"/>
      <c r="CC21" s="237"/>
      <c r="CD21" s="237"/>
      <c r="CE21" s="237"/>
      <c r="CF21" s="237"/>
      <c r="CG21" s="237"/>
      <c r="CH21" s="237"/>
      <c r="CI21" s="237"/>
      <c r="CJ21" s="237"/>
      <c r="DA21" s="246"/>
      <c r="DB21" s="246"/>
      <c r="DC21" s="247" t="str">
        <f t="shared" si="2"/>
        <v>2.4</v>
      </c>
    </row>
    <row r="22" spans="1:107" s="245" customFormat="1" ht="14" outlineLevel="1">
      <c r="A22" s="243"/>
      <c r="B22" s="243"/>
      <c r="C22" s="228" t="s">
        <v>130</v>
      </c>
      <c r="D22" s="228"/>
      <c r="E22" s="228"/>
      <c r="F22" s="228"/>
      <c r="G22" s="228"/>
      <c r="H22" s="244" t="str">
        <f t="array" aca="1" ref="H22" ca="1">IF(ISNA(OFFSET(H22,0,MATCH(1=1,I22:CJ22&lt;&gt;"",))),"",OFFSET(H22,0,MATCH(1=1,I22:CJ22&lt;&gt;"",)))</f>
        <v/>
      </c>
      <c r="I22" s="237"/>
      <c r="J22" s="237"/>
      <c r="K22" s="237"/>
      <c r="L22" s="237"/>
      <c r="M22" s="237"/>
      <c r="N22" s="237"/>
      <c r="O22" s="237"/>
      <c r="P22" s="237"/>
      <c r="Q22" s="237"/>
      <c r="R22" s="237"/>
      <c r="S22" s="237"/>
      <c r="T22" s="237"/>
      <c r="U22" s="237"/>
      <c r="V22" s="237"/>
      <c r="W22" s="237"/>
      <c r="X22" s="237"/>
      <c r="Y22" s="237"/>
      <c r="Z22" s="237"/>
      <c r="AA22" s="237"/>
      <c r="AB22" s="237"/>
      <c r="AC22" s="237"/>
      <c r="AD22" s="237"/>
      <c r="AE22" s="237"/>
      <c r="AF22" s="237"/>
      <c r="AG22" s="237"/>
      <c r="AH22" s="237"/>
      <c r="AI22" s="237"/>
      <c r="AJ22" s="237"/>
      <c r="AK22" s="237"/>
      <c r="AL22" s="237"/>
      <c r="AM22" s="237"/>
      <c r="AN22" s="237"/>
      <c r="AO22" s="237"/>
      <c r="AP22" s="237"/>
      <c r="AQ22" s="237"/>
      <c r="AR22" s="237"/>
      <c r="AS22" s="237"/>
      <c r="AT22" s="237"/>
      <c r="AU22" s="237"/>
      <c r="AV22" s="237"/>
      <c r="AW22" s="237"/>
      <c r="AX22" s="237"/>
      <c r="AY22" s="237"/>
      <c r="AZ22" s="237"/>
      <c r="BA22" s="237"/>
      <c r="BB22" s="237"/>
      <c r="BC22" s="237"/>
      <c r="BD22" s="237"/>
      <c r="BE22" s="237"/>
      <c r="BF22" s="237"/>
      <c r="BG22" s="237"/>
      <c r="BH22" s="237"/>
      <c r="BI22" s="237"/>
      <c r="BJ22" s="237"/>
      <c r="BK22" s="237"/>
      <c r="BL22" s="237"/>
      <c r="BM22" s="237"/>
      <c r="BN22" s="237"/>
      <c r="BO22" s="237"/>
      <c r="BP22" s="237"/>
      <c r="BQ22" s="237"/>
      <c r="BR22" s="237"/>
      <c r="BS22" s="237"/>
      <c r="BT22" s="237"/>
      <c r="BU22" s="237"/>
      <c r="BV22" s="237"/>
      <c r="BW22" s="237"/>
      <c r="BX22" s="237"/>
      <c r="BY22" s="237"/>
      <c r="BZ22" s="237"/>
      <c r="CA22" s="237"/>
      <c r="CB22" s="237"/>
      <c r="CC22" s="237"/>
      <c r="CD22" s="237"/>
      <c r="CE22" s="237"/>
      <c r="CF22" s="237"/>
      <c r="CG22" s="237"/>
      <c r="CH22" s="237"/>
      <c r="CI22" s="237"/>
      <c r="CJ22" s="237"/>
      <c r="DA22" s="246"/>
      <c r="DB22" s="246"/>
      <c r="DC22" s="247" t="str">
        <f t="shared" si="2"/>
        <v>2.5</v>
      </c>
    </row>
    <row r="23" spans="1:107" s="245" customFormat="1" ht="14" outlineLevel="1">
      <c r="A23" s="243"/>
      <c r="B23" s="243"/>
      <c r="C23" s="228" t="s">
        <v>131</v>
      </c>
      <c r="D23" s="228"/>
      <c r="E23" s="228"/>
      <c r="F23" s="228"/>
      <c r="G23" s="228"/>
      <c r="H23" s="244" t="str">
        <f t="array" aca="1" ref="H23" ca="1">IF(ISNA(OFFSET(H23,0,MATCH(1=1,I23:CJ23&lt;&gt;"",))),"",OFFSET(H23,0,MATCH(1=1,I23:CJ23&lt;&gt;"",)))</f>
        <v/>
      </c>
      <c r="I23" s="237"/>
      <c r="J23" s="237"/>
      <c r="K23" s="237"/>
      <c r="L23" s="237"/>
      <c r="M23" s="237"/>
      <c r="N23" s="237"/>
      <c r="O23" s="237"/>
      <c r="P23" s="237"/>
      <c r="Q23" s="237"/>
      <c r="R23" s="237"/>
      <c r="S23" s="237"/>
      <c r="T23" s="237"/>
      <c r="U23" s="237"/>
      <c r="V23" s="237"/>
      <c r="W23" s="237"/>
      <c r="X23" s="237"/>
      <c r="Y23" s="237"/>
      <c r="Z23" s="237"/>
      <c r="AA23" s="237"/>
      <c r="AB23" s="237"/>
      <c r="AC23" s="237"/>
      <c r="AD23" s="237"/>
      <c r="AE23" s="237"/>
      <c r="AF23" s="237"/>
      <c r="AG23" s="237"/>
      <c r="AH23" s="237"/>
      <c r="AI23" s="237"/>
      <c r="AJ23" s="237"/>
      <c r="AK23" s="237"/>
      <c r="AL23" s="237"/>
      <c r="AM23" s="237"/>
      <c r="AN23" s="237"/>
      <c r="AO23" s="237"/>
      <c r="AP23" s="237"/>
      <c r="AQ23" s="237"/>
      <c r="AR23" s="237"/>
      <c r="AS23" s="237"/>
      <c r="AT23" s="237"/>
      <c r="AU23" s="237"/>
      <c r="AV23" s="237"/>
      <c r="AW23" s="237"/>
      <c r="AX23" s="237"/>
      <c r="AY23" s="237"/>
      <c r="AZ23" s="237"/>
      <c r="BA23" s="237"/>
      <c r="BB23" s="237"/>
      <c r="BC23" s="237"/>
      <c r="BD23" s="237"/>
      <c r="BE23" s="237"/>
      <c r="BF23" s="237"/>
      <c r="BG23" s="237"/>
      <c r="BH23" s="237"/>
      <c r="BI23" s="237"/>
      <c r="BJ23" s="237"/>
      <c r="BK23" s="237"/>
      <c r="BL23" s="237"/>
      <c r="BM23" s="237"/>
      <c r="BN23" s="237"/>
      <c r="BO23" s="237"/>
      <c r="BP23" s="237"/>
      <c r="BQ23" s="237"/>
      <c r="BR23" s="237"/>
      <c r="BS23" s="237"/>
      <c r="BT23" s="237"/>
      <c r="BU23" s="237"/>
      <c r="BV23" s="237"/>
      <c r="BW23" s="237"/>
      <c r="BX23" s="237"/>
      <c r="BY23" s="237"/>
      <c r="BZ23" s="237"/>
      <c r="CA23" s="237"/>
      <c r="CB23" s="237"/>
      <c r="CC23" s="237"/>
      <c r="CD23" s="237"/>
      <c r="CE23" s="237"/>
      <c r="CF23" s="237"/>
      <c r="CG23" s="237"/>
      <c r="CH23" s="237"/>
      <c r="CI23" s="237"/>
      <c r="CJ23" s="237"/>
      <c r="DA23" s="246"/>
      <c r="DB23" s="246"/>
      <c r="DC23" s="247" t="str">
        <f t="shared" si="2"/>
        <v>2.6</v>
      </c>
    </row>
    <row r="24" spans="1:107" s="245" customFormat="1" ht="14" outlineLevel="1">
      <c r="A24" s="243"/>
      <c r="B24" s="243"/>
      <c r="C24" s="228" t="s">
        <v>132</v>
      </c>
      <c r="D24" s="228"/>
      <c r="E24" s="228"/>
      <c r="F24" s="228"/>
      <c r="G24" s="228"/>
      <c r="H24" s="244" t="str">
        <f t="array" aca="1" ref="H24" ca="1">IF(ISNA(OFFSET(H24,0,MATCH(1=1,I24:CJ24&lt;&gt;"",))),"",OFFSET(H24,0,MATCH(1=1,I24:CJ24&lt;&gt;"",)))</f>
        <v/>
      </c>
      <c r="I24" s="237"/>
      <c r="J24" s="237"/>
      <c r="K24" s="237"/>
      <c r="L24" s="237"/>
      <c r="M24" s="237"/>
      <c r="N24" s="237"/>
      <c r="O24" s="237"/>
      <c r="P24" s="237"/>
      <c r="Q24" s="237"/>
      <c r="R24" s="237"/>
      <c r="S24" s="237"/>
      <c r="T24" s="237"/>
      <c r="U24" s="237"/>
      <c r="V24" s="237"/>
      <c r="W24" s="237"/>
      <c r="X24" s="237"/>
      <c r="Y24" s="237"/>
      <c r="Z24" s="237"/>
      <c r="AA24" s="237"/>
      <c r="AB24" s="237"/>
      <c r="AC24" s="237"/>
      <c r="AD24" s="237"/>
      <c r="AE24" s="237"/>
      <c r="AF24" s="237"/>
      <c r="AG24" s="237"/>
      <c r="AH24" s="237"/>
      <c r="AI24" s="237"/>
      <c r="AJ24" s="237"/>
      <c r="AK24" s="237"/>
      <c r="AL24" s="237"/>
      <c r="AM24" s="237"/>
      <c r="AN24" s="237"/>
      <c r="AO24" s="237"/>
      <c r="AP24" s="237"/>
      <c r="AQ24" s="237"/>
      <c r="AR24" s="237"/>
      <c r="AS24" s="237"/>
      <c r="AT24" s="237"/>
      <c r="AU24" s="237"/>
      <c r="AV24" s="237"/>
      <c r="AW24" s="237"/>
      <c r="AX24" s="237"/>
      <c r="AY24" s="237"/>
      <c r="AZ24" s="237"/>
      <c r="BA24" s="237"/>
      <c r="BB24" s="237"/>
      <c r="BC24" s="237"/>
      <c r="BD24" s="237"/>
      <c r="BE24" s="237"/>
      <c r="BF24" s="237"/>
      <c r="BG24" s="237"/>
      <c r="BH24" s="237"/>
      <c r="BI24" s="237"/>
      <c r="BJ24" s="237"/>
      <c r="BK24" s="237"/>
      <c r="BL24" s="237"/>
      <c r="BM24" s="237"/>
      <c r="BN24" s="237"/>
      <c r="BO24" s="237"/>
      <c r="BP24" s="237"/>
      <c r="BQ24" s="237"/>
      <c r="BR24" s="237"/>
      <c r="BS24" s="237"/>
      <c r="BT24" s="237"/>
      <c r="BU24" s="237"/>
      <c r="BV24" s="237"/>
      <c r="BW24" s="237"/>
      <c r="BX24" s="237"/>
      <c r="BY24" s="237"/>
      <c r="BZ24" s="237"/>
      <c r="CA24" s="237"/>
      <c r="CB24" s="237"/>
      <c r="CC24" s="237"/>
      <c r="CD24" s="237"/>
      <c r="CE24" s="237"/>
      <c r="CF24" s="237"/>
      <c r="CG24" s="237"/>
      <c r="CH24" s="237"/>
      <c r="CI24" s="237"/>
      <c r="CJ24" s="237"/>
      <c r="DA24" s="246"/>
      <c r="DB24" s="246"/>
      <c r="DC24" s="247" t="str">
        <f t="shared" si="2"/>
        <v>2.7</v>
      </c>
    </row>
    <row r="25" spans="1:107" s="245" customFormat="1" ht="14" outlineLevel="1">
      <c r="A25" s="243"/>
      <c r="B25" s="243"/>
      <c r="C25" s="228" t="s">
        <v>133</v>
      </c>
      <c r="D25" s="228"/>
      <c r="E25" s="228"/>
      <c r="F25" s="228"/>
      <c r="G25" s="228"/>
      <c r="H25" s="244" t="str">
        <f t="array" aca="1" ref="H25" ca="1">IF(ISNA(OFFSET(H25,0,MATCH(1=1,I25:CJ25&lt;&gt;"",))),"",OFFSET(H25,0,MATCH(1=1,I25:CJ25&lt;&gt;"",)))</f>
        <v/>
      </c>
      <c r="I25" s="237"/>
      <c r="J25" s="237"/>
      <c r="K25" s="237"/>
      <c r="L25" s="237"/>
      <c r="M25" s="237"/>
      <c r="N25" s="237"/>
      <c r="O25" s="237"/>
      <c r="P25" s="237"/>
      <c r="Q25" s="237"/>
      <c r="R25" s="237"/>
      <c r="S25" s="237"/>
      <c r="T25" s="237"/>
      <c r="U25" s="237"/>
      <c r="V25" s="237"/>
      <c r="W25" s="237"/>
      <c r="X25" s="237"/>
      <c r="Y25" s="237"/>
      <c r="Z25" s="237"/>
      <c r="AA25" s="237"/>
      <c r="AB25" s="237"/>
      <c r="AC25" s="237"/>
      <c r="AD25" s="237"/>
      <c r="AE25" s="237"/>
      <c r="AF25" s="237"/>
      <c r="AG25" s="237"/>
      <c r="AH25" s="237"/>
      <c r="AI25" s="237"/>
      <c r="AJ25" s="237"/>
      <c r="AK25" s="237"/>
      <c r="AL25" s="237"/>
      <c r="AM25" s="237"/>
      <c r="AN25" s="237"/>
      <c r="AO25" s="237"/>
      <c r="AP25" s="237"/>
      <c r="AQ25" s="237"/>
      <c r="AR25" s="237"/>
      <c r="AS25" s="237"/>
      <c r="AT25" s="237"/>
      <c r="AU25" s="237"/>
      <c r="AV25" s="237"/>
      <c r="AW25" s="237"/>
      <c r="AX25" s="237"/>
      <c r="AY25" s="237"/>
      <c r="AZ25" s="237"/>
      <c r="BA25" s="237"/>
      <c r="BB25" s="237"/>
      <c r="BC25" s="237"/>
      <c r="BD25" s="237"/>
      <c r="BE25" s="237"/>
      <c r="BF25" s="237"/>
      <c r="BG25" s="237"/>
      <c r="BH25" s="237"/>
      <c r="BI25" s="237"/>
      <c r="BJ25" s="237"/>
      <c r="BK25" s="237"/>
      <c r="BL25" s="237"/>
      <c r="BM25" s="237"/>
      <c r="BN25" s="237"/>
      <c r="BO25" s="237"/>
      <c r="BP25" s="237"/>
      <c r="BQ25" s="237"/>
      <c r="BR25" s="237"/>
      <c r="BS25" s="237"/>
      <c r="BT25" s="237"/>
      <c r="BU25" s="237"/>
      <c r="BV25" s="237"/>
      <c r="BW25" s="237"/>
      <c r="BX25" s="237"/>
      <c r="BY25" s="237"/>
      <c r="BZ25" s="237"/>
      <c r="CA25" s="237"/>
      <c r="CB25" s="237"/>
      <c r="CC25" s="237"/>
      <c r="CD25" s="237"/>
      <c r="CE25" s="237"/>
      <c r="CF25" s="237"/>
      <c r="CG25" s="237"/>
      <c r="CH25" s="237"/>
      <c r="CI25" s="237"/>
      <c r="CJ25" s="237"/>
      <c r="DA25" s="246"/>
      <c r="DB25" s="246"/>
      <c r="DC25" s="247" t="str">
        <f t="shared" si="2"/>
        <v>2.8</v>
      </c>
    </row>
    <row r="26" spans="1:107" s="245" customFormat="1" ht="14" outlineLevel="1">
      <c r="A26" s="243"/>
      <c r="B26" s="243"/>
      <c r="C26" s="228" t="s">
        <v>134</v>
      </c>
      <c r="D26" s="228"/>
      <c r="E26" s="228"/>
      <c r="F26" s="228"/>
      <c r="G26" s="228"/>
      <c r="H26" s="244" t="str">
        <f t="array" aca="1" ref="H26" ca="1">IF(ISNA(OFFSET(H26,0,MATCH(1=1,I26:CJ26&lt;&gt;"",))),"",OFFSET(H26,0,MATCH(1=1,I26:CJ26&lt;&gt;"",)))</f>
        <v/>
      </c>
      <c r="I26" s="237"/>
      <c r="J26" s="237"/>
      <c r="K26" s="237"/>
      <c r="L26" s="237"/>
      <c r="M26" s="237"/>
      <c r="N26" s="237"/>
      <c r="O26" s="237"/>
      <c r="P26" s="237"/>
      <c r="Q26" s="237"/>
      <c r="R26" s="237"/>
      <c r="S26" s="237"/>
      <c r="T26" s="237"/>
      <c r="U26" s="237"/>
      <c r="V26" s="237"/>
      <c r="W26" s="237"/>
      <c r="X26" s="237"/>
      <c r="Y26" s="237"/>
      <c r="Z26" s="237"/>
      <c r="AA26" s="237"/>
      <c r="AB26" s="237"/>
      <c r="AC26" s="237"/>
      <c r="AD26" s="237"/>
      <c r="AE26" s="237"/>
      <c r="AF26" s="237"/>
      <c r="AG26" s="237"/>
      <c r="AH26" s="237"/>
      <c r="AI26" s="237"/>
      <c r="AJ26" s="237"/>
      <c r="AK26" s="237"/>
      <c r="AL26" s="237"/>
      <c r="AM26" s="237"/>
      <c r="AN26" s="237"/>
      <c r="AO26" s="237"/>
      <c r="AP26" s="237"/>
      <c r="AQ26" s="237"/>
      <c r="AR26" s="237"/>
      <c r="AS26" s="237"/>
      <c r="AT26" s="237"/>
      <c r="AU26" s="237"/>
      <c r="AV26" s="237"/>
      <c r="AW26" s="237"/>
      <c r="AX26" s="237"/>
      <c r="AY26" s="237"/>
      <c r="AZ26" s="237"/>
      <c r="BA26" s="237"/>
      <c r="BB26" s="237"/>
      <c r="BC26" s="237"/>
      <c r="BD26" s="237"/>
      <c r="BE26" s="237"/>
      <c r="BF26" s="237"/>
      <c r="BG26" s="237"/>
      <c r="BH26" s="237"/>
      <c r="BI26" s="237"/>
      <c r="BJ26" s="237"/>
      <c r="BK26" s="237"/>
      <c r="BL26" s="237"/>
      <c r="BM26" s="237"/>
      <c r="BN26" s="237"/>
      <c r="BO26" s="237"/>
      <c r="BP26" s="237"/>
      <c r="BQ26" s="237"/>
      <c r="BR26" s="237"/>
      <c r="BS26" s="237"/>
      <c r="BT26" s="237"/>
      <c r="BU26" s="237"/>
      <c r="BV26" s="237"/>
      <c r="BW26" s="237"/>
      <c r="BX26" s="237"/>
      <c r="BY26" s="237"/>
      <c r="BZ26" s="237"/>
      <c r="CA26" s="237"/>
      <c r="CB26" s="237"/>
      <c r="CC26" s="237"/>
      <c r="CD26" s="237"/>
      <c r="CE26" s="237"/>
      <c r="CF26" s="237"/>
      <c r="CG26" s="237"/>
      <c r="CH26" s="237"/>
      <c r="CI26" s="237"/>
      <c r="CJ26" s="237"/>
      <c r="DA26" s="246"/>
      <c r="DB26" s="246"/>
      <c r="DC26" s="247" t="str">
        <f t="shared" si="2"/>
        <v>2.9</v>
      </c>
    </row>
    <row r="27" spans="1:107" s="245" customFormat="1" ht="14" outlineLevel="1">
      <c r="A27" s="243"/>
      <c r="B27" s="243"/>
      <c r="C27" s="228" t="s">
        <v>135</v>
      </c>
      <c r="D27" s="228"/>
      <c r="E27" s="228"/>
      <c r="F27" s="228"/>
      <c r="G27" s="228"/>
      <c r="H27" s="244" t="str">
        <f t="array" aca="1" ref="H27" ca="1">IF(ISNA(OFFSET(H27,0,MATCH(1=1,I27:CJ27&lt;&gt;"",))),"",OFFSET(H27,0,MATCH(1=1,I27:CJ27&lt;&gt;"",)))</f>
        <v/>
      </c>
      <c r="I27" s="237"/>
      <c r="J27" s="237"/>
      <c r="K27" s="237"/>
      <c r="L27" s="237"/>
      <c r="M27" s="237"/>
      <c r="N27" s="237"/>
      <c r="O27" s="237"/>
      <c r="P27" s="237"/>
      <c r="Q27" s="237"/>
      <c r="R27" s="237"/>
      <c r="S27" s="237"/>
      <c r="T27" s="237"/>
      <c r="U27" s="237"/>
      <c r="V27" s="237"/>
      <c r="W27" s="237"/>
      <c r="X27" s="237"/>
      <c r="Y27" s="237"/>
      <c r="Z27" s="237"/>
      <c r="AA27" s="237"/>
      <c r="AB27" s="237"/>
      <c r="AC27" s="237"/>
      <c r="AD27" s="237"/>
      <c r="AE27" s="237"/>
      <c r="AF27" s="237"/>
      <c r="AG27" s="237"/>
      <c r="AH27" s="237"/>
      <c r="AI27" s="237"/>
      <c r="AJ27" s="237"/>
      <c r="AK27" s="237"/>
      <c r="AL27" s="237"/>
      <c r="AM27" s="237"/>
      <c r="AN27" s="237"/>
      <c r="AO27" s="237"/>
      <c r="AP27" s="237"/>
      <c r="AQ27" s="237"/>
      <c r="AR27" s="237"/>
      <c r="AS27" s="237"/>
      <c r="AT27" s="237"/>
      <c r="AU27" s="237"/>
      <c r="AV27" s="237"/>
      <c r="AW27" s="237"/>
      <c r="AX27" s="237"/>
      <c r="AY27" s="237"/>
      <c r="AZ27" s="237"/>
      <c r="BA27" s="237"/>
      <c r="BB27" s="237"/>
      <c r="BC27" s="237"/>
      <c r="BD27" s="237"/>
      <c r="BE27" s="237"/>
      <c r="BF27" s="237"/>
      <c r="BG27" s="237"/>
      <c r="BH27" s="237"/>
      <c r="BI27" s="237"/>
      <c r="BJ27" s="237"/>
      <c r="BK27" s="237"/>
      <c r="BL27" s="237"/>
      <c r="BM27" s="237"/>
      <c r="BN27" s="237"/>
      <c r="BO27" s="237"/>
      <c r="BP27" s="237"/>
      <c r="BQ27" s="237"/>
      <c r="BR27" s="237"/>
      <c r="BS27" s="237"/>
      <c r="BT27" s="237"/>
      <c r="BU27" s="237"/>
      <c r="BV27" s="237"/>
      <c r="BW27" s="237"/>
      <c r="BX27" s="237"/>
      <c r="BY27" s="237"/>
      <c r="BZ27" s="237"/>
      <c r="CA27" s="237"/>
      <c r="CB27" s="237"/>
      <c r="CC27" s="237"/>
      <c r="CD27" s="237"/>
      <c r="CE27" s="237"/>
      <c r="CF27" s="237"/>
      <c r="CG27" s="237"/>
      <c r="CH27" s="237"/>
      <c r="CI27" s="237"/>
      <c r="CJ27" s="237"/>
      <c r="DA27" s="246"/>
      <c r="DB27" s="246"/>
      <c r="DC27" s="247" t="str">
        <f t="shared" si="2"/>
        <v>2.10</v>
      </c>
    </row>
    <row r="28" spans="1:107" s="243" customFormat="1" outlineLevel="1">
      <c r="A28" s="248"/>
      <c r="B28" s="248"/>
      <c r="C28" s="249"/>
      <c r="D28" s="250"/>
      <c r="E28" s="250"/>
      <c r="F28" s="250"/>
      <c r="G28" s="251"/>
      <c r="H28" s="248"/>
      <c r="I28" s="252"/>
      <c r="J28" s="252"/>
      <c r="K28" s="252"/>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c r="AQ28" s="252"/>
      <c r="AR28" s="252"/>
      <c r="AS28" s="252"/>
      <c r="AT28" s="252"/>
      <c r="AU28" s="252"/>
      <c r="AV28" s="252"/>
      <c r="AW28" s="252"/>
      <c r="AX28" s="252"/>
      <c r="AY28" s="252"/>
      <c r="AZ28" s="252"/>
      <c r="BA28" s="252"/>
      <c r="BB28" s="252"/>
      <c r="BC28" s="252"/>
      <c r="BD28" s="252"/>
      <c r="BE28" s="252"/>
      <c r="BF28" s="252"/>
      <c r="BG28" s="252"/>
      <c r="BH28" s="252"/>
      <c r="BI28" s="252"/>
      <c r="BJ28" s="252"/>
      <c r="BK28" s="252"/>
      <c r="BL28" s="252"/>
      <c r="BM28" s="252"/>
      <c r="BN28" s="252"/>
      <c r="BO28" s="252"/>
      <c r="BP28" s="252"/>
      <c r="BQ28" s="252"/>
      <c r="BR28" s="252"/>
      <c r="BS28" s="252"/>
      <c r="BT28" s="252"/>
      <c r="BU28" s="252"/>
      <c r="BV28" s="252"/>
      <c r="BW28" s="252"/>
      <c r="BX28" s="252"/>
      <c r="BY28" s="252"/>
      <c r="BZ28" s="252"/>
      <c r="CA28" s="252"/>
      <c r="CB28" s="252"/>
      <c r="CC28" s="252"/>
      <c r="CD28" s="252"/>
      <c r="CE28" s="252"/>
      <c r="CF28" s="252"/>
      <c r="CG28" s="252"/>
      <c r="CH28" s="252"/>
      <c r="CI28" s="252"/>
      <c r="CJ28" s="252"/>
      <c r="DA28" s="253" t="s">
        <v>80</v>
      </c>
      <c r="DB28" s="202">
        <v>18</v>
      </c>
      <c r="DC28" s="247" t="str">
        <f t="shared" si="2"/>
        <v/>
      </c>
    </row>
    <row r="29" spans="1:107" s="227" customFormat="1" ht="32.25" customHeight="1">
      <c r="A29" s="219"/>
      <c r="B29" s="219"/>
      <c r="C29" s="220" t="s">
        <v>136</v>
      </c>
      <c r="D29" s="221" t="s">
        <v>137</v>
      </c>
      <c r="E29" s="221" t="s">
        <v>0</v>
      </c>
      <c r="F29" s="222"/>
      <c r="G29" s="223"/>
      <c r="H29" s="254"/>
      <c r="I29" s="226">
        <f>I$1</f>
        <v>2020</v>
      </c>
      <c r="J29" s="226">
        <f t="shared" ref="J29:BU29" si="7">J$1</f>
        <v>2021</v>
      </c>
      <c r="K29" s="226">
        <f t="shared" si="7"/>
        <v>2022</v>
      </c>
      <c r="L29" s="226">
        <f t="shared" si="7"/>
        <v>2023</v>
      </c>
      <c r="M29" s="226">
        <f t="shared" si="7"/>
        <v>2024</v>
      </c>
      <c r="N29" s="226">
        <f t="shared" si="7"/>
        <v>2025</v>
      </c>
      <c r="O29" s="226">
        <f t="shared" si="7"/>
        <v>2026</v>
      </c>
      <c r="P29" s="226">
        <f t="shared" si="7"/>
        <v>2027</v>
      </c>
      <c r="Q29" s="226">
        <f t="shared" si="7"/>
        <v>2028</v>
      </c>
      <c r="R29" s="226">
        <f t="shared" si="7"/>
        <v>2029</v>
      </c>
      <c r="S29" s="226">
        <f t="shared" si="7"/>
        <v>2030</v>
      </c>
      <c r="T29" s="226">
        <f t="shared" si="7"/>
        <v>2031</v>
      </c>
      <c r="U29" s="226">
        <f t="shared" si="7"/>
        <v>2032</v>
      </c>
      <c r="V29" s="226">
        <f t="shared" si="7"/>
        <v>2033</v>
      </c>
      <c r="W29" s="226">
        <f t="shared" si="7"/>
        <v>2034</v>
      </c>
      <c r="X29" s="226">
        <f t="shared" si="7"/>
        <v>2035</v>
      </c>
      <c r="Y29" s="226">
        <f t="shared" si="7"/>
        <v>2036</v>
      </c>
      <c r="Z29" s="226">
        <f t="shared" si="7"/>
        <v>2037</v>
      </c>
      <c r="AA29" s="226">
        <f t="shared" si="7"/>
        <v>2038</v>
      </c>
      <c r="AB29" s="226">
        <f t="shared" si="7"/>
        <v>2039</v>
      </c>
      <c r="AC29" s="226">
        <f t="shared" si="7"/>
        <v>2040</v>
      </c>
      <c r="AD29" s="226">
        <f t="shared" si="7"/>
        <v>2041</v>
      </c>
      <c r="AE29" s="226">
        <f t="shared" si="7"/>
        <v>2042</v>
      </c>
      <c r="AF29" s="226">
        <f t="shared" si="7"/>
        <v>2043</v>
      </c>
      <c r="AG29" s="226">
        <f t="shared" si="7"/>
        <v>2044</v>
      </c>
      <c r="AH29" s="226">
        <f t="shared" si="7"/>
        <v>2045</v>
      </c>
      <c r="AI29" s="226">
        <f t="shared" si="7"/>
        <v>2046</v>
      </c>
      <c r="AJ29" s="226">
        <f t="shared" si="7"/>
        <v>2047</v>
      </c>
      <c r="AK29" s="226">
        <f t="shared" si="7"/>
        <v>2048</v>
      </c>
      <c r="AL29" s="226">
        <f t="shared" si="7"/>
        <v>2049</v>
      </c>
      <c r="AM29" s="226">
        <f t="shared" si="7"/>
        <v>2050</v>
      </c>
      <c r="AN29" s="226">
        <f t="shared" si="7"/>
        <v>2051</v>
      </c>
      <c r="AO29" s="226">
        <f t="shared" si="7"/>
        <v>2052</v>
      </c>
      <c r="AP29" s="226">
        <f t="shared" si="7"/>
        <v>2053</v>
      </c>
      <c r="AQ29" s="226">
        <f t="shared" si="7"/>
        <v>2054</v>
      </c>
      <c r="AR29" s="226">
        <f t="shared" si="7"/>
        <v>2055</v>
      </c>
      <c r="AS29" s="226">
        <f t="shared" si="7"/>
        <v>2056</v>
      </c>
      <c r="AT29" s="226">
        <f t="shared" si="7"/>
        <v>2057</v>
      </c>
      <c r="AU29" s="226">
        <f t="shared" si="7"/>
        <v>2058</v>
      </c>
      <c r="AV29" s="226">
        <f t="shared" si="7"/>
        <v>2059</v>
      </c>
      <c r="AW29" s="226">
        <f t="shared" si="7"/>
        <v>2060</v>
      </c>
      <c r="AX29" s="226">
        <f t="shared" si="7"/>
        <v>2061</v>
      </c>
      <c r="AY29" s="226">
        <f t="shared" si="7"/>
        <v>2062</v>
      </c>
      <c r="AZ29" s="226">
        <f t="shared" si="7"/>
        <v>2063</v>
      </c>
      <c r="BA29" s="226">
        <f t="shared" si="7"/>
        <v>2064</v>
      </c>
      <c r="BB29" s="226">
        <f t="shared" si="7"/>
        <v>2065</v>
      </c>
      <c r="BC29" s="226">
        <f t="shared" si="7"/>
        <v>2066</v>
      </c>
      <c r="BD29" s="226">
        <f t="shared" si="7"/>
        <v>2067</v>
      </c>
      <c r="BE29" s="226">
        <f t="shared" si="7"/>
        <v>2068</v>
      </c>
      <c r="BF29" s="226">
        <f t="shared" si="7"/>
        <v>2069</v>
      </c>
      <c r="BG29" s="226">
        <f t="shared" si="7"/>
        <v>2070</v>
      </c>
      <c r="BH29" s="226">
        <f t="shared" si="7"/>
        <v>2071</v>
      </c>
      <c r="BI29" s="226">
        <f t="shared" si="7"/>
        <v>2072</v>
      </c>
      <c r="BJ29" s="226">
        <f t="shared" si="7"/>
        <v>2073</v>
      </c>
      <c r="BK29" s="226">
        <f t="shared" si="7"/>
        <v>2074</v>
      </c>
      <c r="BL29" s="226">
        <f t="shared" si="7"/>
        <v>2075</v>
      </c>
      <c r="BM29" s="226">
        <f t="shared" si="7"/>
        <v>2076</v>
      </c>
      <c r="BN29" s="226">
        <f t="shared" si="7"/>
        <v>2077</v>
      </c>
      <c r="BO29" s="226">
        <f t="shared" si="7"/>
        <v>2078</v>
      </c>
      <c r="BP29" s="226">
        <f t="shared" si="7"/>
        <v>2079</v>
      </c>
      <c r="BQ29" s="226">
        <f t="shared" si="7"/>
        <v>2080</v>
      </c>
      <c r="BR29" s="226">
        <f t="shared" si="7"/>
        <v>2081</v>
      </c>
      <c r="BS29" s="226">
        <f t="shared" si="7"/>
        <v>2082</v>
      </c>
      <c r="BT29" s="226">
        <f t="shared" si="7"/>
        <v>2083</v>
      </c>
      <c r="BU29" s="226">
        <f t="shared" si="7"/>
        <v>2084</v>
      </c>
      <c r="BV29" s="226">
        <f t="shared" ref="BV29:CJ29" si="8">BV$1</f>
        <v>2085</v>
      </c>
      <c r="BW29" s="226">
        <f t="shared" si="8"/>
        <v>2086</v>
      </c>
      <c r="BX29" s="226">
        <f t="shared" si="8"/>
        <v>2087</v>
      </c>
      <c r="BY29" s="226">
        <f t="shared" si="8"/>
        <v>2088</v>
      </c>
      <c r="BZ29" s="226">
        <f t="shared" si="8"/>
        <v>2089</v>
      </c>
      <c r="CA29" s="226">
        <f t="shared" si="8"/>
        <v>2090</v>
      </c>
      <c r="CB29" s="226">
        <f t="shared" si="8"/>
        <v>2091</v>
      </c>
      <c r="CC29" s="226">
        <f t="shared" si="8"/>
        <v>2092</v>
      </c>
      <c r="CD29" s="226">
        <f t="shared" si="8"/>
        <v>2093</v>
      </c>
      <c r="CE29" s="226">
        <f t="shared" si="8"/>
        <v>2094</v>
      </c>
      <c r="CF29" s="226">
        <f t="shared" si="8"/>
        <v>2095</v>
      </c>
      <c r="CG29" s="226">
        <f t="shared" si="8"/>
        <v>2096</v>
      </c>
      <c r="CH29" s="226">
        <f t="shared" si="8"/>
        <v>2097</v>
      </c>
      <c r="CI29" s="226">
        <f t="shared" si="8"/>
        <v>2098</v>
      </c>
      <c r="CJ29" s="226">
        <f t="shared" si="8"/>
        <v>2099</v>
      </c>
      <c r="DA29" s="210" t="s">
        <v>80</v>
      </c>
      <c r="DB29" s="210">
        <v>19</v>
      </c>
      <c r="DC29" s="212" t="str">
        <f t="shared" si="2"/>
        <v>3.АРасходы по проекту КЦ</v>
      </c>
    </row>
    <row r="30" spans="1:107" s="255" customFormat="1" outlineLevel="1">
      <c r="C30" s="144" t="s">
        <v>138</v>
      </c>
      <c r="D30" s="137" t="s">
        <v>139</v>
      </c>
      <c r="E30" s="144"/>
      <c r="F30" s="144"/>
      <c r="G30" s="144" t="s">
        <v>140</v>
      </c>
      <c r="H30" s="123">
        <f t="shared" ref="H30:H61" si="9">SUM(I30:CJ30)</f>
        <v>132100</v>
      </c>
      <c r="I30" s="256">
        <f>SUM(I31:I33)</f>
        <v>0</v>
      </c>
      <c r="J30" s="256">
        <f t="shared" ref="J30:BU30" si="10">SUM(J31:J33)</f>
        <v>5800</v>
      </c>
      <c r="K30" s="256">
        <f t="shared" si="10"/>
        <v>41300</v>
      </c>
      <c r="L30" s="256">
        <f t="shared" si="10"/>
        <v>62500</v>
      </c>
      <c r="M30" s="256">
        <f t="shared" si="10"/>
        <v>22500</v>
      </c>
      <c r="N30" s="256">
        <f t="shared" si="10"/>
        <v>0</v>
      </c>
      <c r="O30" s="256">
        <f t="shared" si="10"/>
        <v>0</v>
      </c>
      <c r="P30" s="256">
        <f t="shared" si="10"/>
        <v>0</v>
      </c>
      <c r="Q30" s="256">
        <f t="shared" si="10"/>
        <v>0</v>
      </c>
      <c r="R30" s="256">
        <f t="shared" si="10"/>
        <v>0</v>
      </c>
      <c r="S30" s="256">
        <f t="shared" si="10"/>
        <v>0</v>
      </c>
      <c r="T30" s="256">
        <f t="shared" si="10"/>
        <v>0</v>
      </c>
      <c r="U30" s="256">
        <f t="shared" si="10"/>
        <v>0</v>
      </c>
      <c r="V30" s="256">
        <f t="shared" si="10"/>
        <v>0</v>
      </c>
      <c r="W30" s="256">
        <f t="shared" si="10"/>
        <v>0</v>
      </c>
      <c r="X30" s="256">
        <f t="shared" si="10"/>
        <v>0</v>
      </c>
      <c r="Y30" s="256">
        <f t="shared" si="10"/>
        <v>0</v>
      </c>
      <c r="Z30" s="256">
        <f t="shared" si="10"/>
        <v>0</v>
      </c>
      <c r="AA30" s="256">
        <f t="shared" si="10"/>
        <v>0</v>
      </c>
      <c r="AB30" s="256">
        <f t="shared" si="10"/>
        <v>0</v>
      </c>
      <c r="AC30" s="256">
        <f t="shared" si="10"/>
        <v>0</v>
      </c>
      <c r="AD30" s="256">
        <f t="shared" si="10"/>
        <v>0</v>
      </c>
      <c r="AE30" s="256">
        <f t="shared" si="10"/>
        <v>0</v>
      </c>
      <c r="AF30" s="256">
        <f t="shared" si="10"/>
        <v>0</v>
      </c>
      <c r="AG30" s="256">
        <f t="shared" si="10"/>
        <v>0</v>
      </c>
      <c r="AH30" s="256">
        <f t="shared" si="10"/>
        <v>0</v>
      </c>
      <c r="AI30" s="256">
        <f t="shared" si="10"/>
        <v>0</v>
      </c>
      <c r="AJ30" s="256">
        <f t="shared" si="10"/>
        <v>0</v>
      </c>
      <c r="AK30" s="256">
        <f t="shared" si="10"/>
        <v>0</v>
      </c>
      <c r="AL30" s="256">
        <f t="shared" si="10"/>
        <v>0</v>
      </c>
      <c r="AM30" s="256">
        <f t="shared" si="10"/>
        <v>0</v>
      </c>
      <c r="AN30" s="256">
        <f t="shared" si="10"/>
        <v>0</v>
      </c>
      <c r="AO30" s="256">
        <f t="shared" si="10"/>
        <v>0</v>
      </c>
      <c r="AP30" s="256">
        <f t="shared" si="10"/>
        <v>0</v>
      </c>
      <c r="AQ30" s="256">
        <f t="shared" si="10"/>
        <v>0</v>
      </c>
      <c r="AR30" s="256">
        <f t="shared" si="10"/>
        <v>0</v>
      </c>
      <c r="AS30" s="256">
        <f t="shared" si="10"/>
        <v>0</v>
      </c>
      <c r="AT30" s="256">
        <f t="shared" si="10"/>
        <v>0</v>
      </c>
      <c r="AU30" s="256">
        <f t="shared" si="10"/>
        <v>0</v>
      </c>
      <c r="AV30" s="256">
        <f t="shared" si="10"/>
        <v>0</v>
      </c>
      <c r="AW30" s="256">
        <f t="shared" si="10"/>
        <v>0</v>
      </c>
      <c r="AX30" s="256">
        <f t="shared" si="10"/>
        <v>0</v>
      </c>
      <c r="AY30" s="256">
        <f t="shared" si="10"/>
        <v>0</v>
      </c>
      <c r="AZ30" s="256">
        <f t="shared" si="10"/>
        <v>0</v>
      </c>
      <c r="BA30" s="256">
        <f t="shared" si="10"/>
        <v>0</v>
      </c>
      <c r="BB30" s="256">
        <f t="shared" si="10"/>
        <v>0</v>
      </c>
      <c r="BC30" s="256">
        <f t="shared" si="10"/>
        <v>0</v>
      </c>
      <c r="BD30" s="256">
        <f t="shared" si="10"/>
        <v>0</v>
      </c>
      <c r="BE30" s="256">
        <f t="shared" si="10"/>
        <v>0</v>
      </c>
      <c r="BF30" s="256">
        <f t="shared" si="10"/>
        <v>0</v>
      </c>
      <c r="BG30" s="256">
        <f t="shared" si="10"/>
        <v>0</v>
      </c>
      <c r="BH30" s="256">
        <f t="shared" si="10"/>
        <v>0</v>
      </c>
      <c r="BI30" s="256">
        <f t="shared" si="10"/>
        <v>0</v>
      </c>
      <c r="BJ30" s="256">
        <f t="shared" si="10"/>
        <v>0</v>
      </c>
      <c r="BK30" s="256">
        <f t="shared" si="10"/>
        <v>0</v>
      </c>
      <c r="BL30" s="256">
        <f t="shared" si="10"/>
        <v>0</v>
      </c>
      <c r="BM30" s="256">
        <f t="shared" si="10"/>
        <v>0</v>
      </c>
      <c r="BN30" s="256">
        <f t="shared" si="10"/>
        <v>0</v>
      </c>
      <c r="BO30" s="256">
        <f t="shared" si="10"/>
        <v>0</v>
      </c>
      <c r="BP30" s="256">
        <f t="shared" si="10"/>
        <v>0</v>
      </c>
      <c r="BQ30" s="256">
        <f t="shared" si="10"/>
        <v>0</v>
      </c>
      <c r="BR30" s="256">
        <f t="shared" si="10"/>
        <v>0</v>
      </c>
      <c r="BS30" s="256">
        <f t="shared" si="10"/>
        <v>0</v>
      </c>
      <c r="BT30" s="256">
        <f t="shared" si="10"/>
        <v>0</v>
      </c>
      <c r="BU30" s="256">
        <f t="shared" si="10"/>
        <v>0</v>
      </c>
      <c r="BV30" s="256">
        <f t="shared" ref="BV30:CJ30" si="11">SUM(BV31:BV33)</f>
        <v>0</v>
      </c>
      <c r="BW30" s="256">
        <f t="shared" si="11"/>
        <v>0</v>
      </c>
      <c r="BX30" s="256">
        <f t="shared" si="11"/>
        <v>0</v>
      </c>
      <c r="BY30" s="256">
        <f t="shared" si="11"/>
        <v>0</v>
      </c>
      <c r="BZ30" s="256">
        <f t="shared" si="11"/>
        <v>0</v>
      </c>
      <c r="CA30" s="256">
        <f t="shared" si="11"/>
        <v>0</v>
      </c>
      <c r="CB30" s="256">
        <f t="shared" si="11"/>
        <v>0</v>
      </c>
      <c r="CC30" s="256">
        <f t="shared" si="11"/>
        <v>0</v>
      </c>
      <c r="CD30" s="256">
        <f t="shared" si="11"/>
        <v>0</v>
      </c>
      <c r="CE30" s="256">
        <f t="shared" si="11"/>
        <v>0</v>
      </c>
      <c r="CF30" s="256">
        <f t="shared" si="11"/>
        <v>0</v>
      </c>
      <c r="CG30" s="256">
        <f t="shared" si="11"/>
        <v>0</v>
      </c>
      <c r="CH30" s="256">
        <f t="shared" si="11"/>
        <v>0</v>
      </c>
      <c r="CI30" s="256">
        <f t="shared" si="11"/>
        <v>0</v>
      </c>
      <c r="CJ30" s="256">
        <f t="shared" si="11"/>
        <v>0</v>
      </c>
      <c r="DA30" s="210" t="s">
        <v>80</v>
      </c>
      <c r="DB30" s="257">
        <v>20</v>
      </c>
      <c r="DC30" s="212" t="str">
        <f t="shared" si="2"/>
        <v>3.1ВСЕГО</v>
      </c>
    </row>
    <row r="31" spans="1:107" s="255" customFormat="1" ht="14" outlineLevel="1">
      <c r="B31" s="255" t="str">
        <f>E29&amp;E31&amp;F31</f>
        <v>ЗатратыКапитальные затраты (CAPEX):КЦ</v>
      </c>
      <c r="C31" s="137"/>
      <c r="D31" s="137" t="s">
        <v>7</v>
      </c>
      <c r="E31" s="137" t="s">
        <v>436</v>
      </c>
      <c r="F31" s="137" t="s">
        <v>1216</v>
      </c>
      <c r="G31" s="137" t="s">
        <v>140</v>
      </c>
      <c r="H31" s="136">
        <f t="shared" si="9"/>
        <v>83953.001629172111</v>
      </c>
      <c r="I31" s="139">
        <f t="shared" ref="I31:BT33" si="12">SUMIF($D$35:$D$61,$D31,I$35:I$61)</f>
        <v>0</v>
      </c>
      <c r="J31" s="139">
        <f t="shared" si="12"/>
        <v>5060.1208865067047</v>
      </c>
      <c r="K31" s="139">
        <f t="shared" si="12"/>
        <v>30686.481690140845</v>
      </c>
      <c r="L31" s="139">
        <f t="shared" si="12"/>
        <v>48206.399052524561</v>
      </c>
      <c r="M31" s="139">
        <f t="shared" si="12"/>
        <v>0</v>
      </c>
      <c r="N31" s="139">
        <f t="shared" si="12"/>
        <v>0</v>
      </c>
      <c r="O31" s="139">
        <f t="shared" si="12"/>
        <v>0</v>
      </c>
      <c r="P31" s="139">
        <f t="shared" si="12"/>
        <v>0</v>
      </c>
      <c r="Q31" s="139">
        <f t="shared" si="12"/>
        <v>0</v>
      </c>
      <c r="R31" s="139">
        <f t="shared" si="12"/>
        <v>0</v>
      </c>
      <c r="S31" s="139">
        <f t="shared" si="12"/>
        <v>0</v>
      </c>
      <c r="T31" s="139">
        <f t="shared" si="12"/>
        <v>0</v>
      </c>
      <c r="U31" s="139">
        <f t="shared" si="12"/>
        <v>0</v>
      </c>
      <c r="V31" s="139">
        <f t="shared" si="12"/>
        <v>0</v>
      </c>
      <c r="W31" s="139">
        <f t="shared" si="12"/>
        <v>0</v>
      </c>
      <c r="X31" s="139">
        <f t="shared" si="12"/>
        <v>0</v>
      </c>
      <c r="Y31" s="139">
        <f t="shared" si="12"/>
        <v>0</v>
      </c>
      <c r="Z31" s="139">
        <f t="shared" si="12"/>
        <v>0</v>
      </c>
      <c r="AA31" s="139">
        <f t="shared" si="12"/>
        <v>0</v>
      </c>
      <c r="AB31" s="139">
        <f t="shared" si="12"/>
        <v>0</v>
      </c>
      <c r="AC31" s="139">
        <f t="shared" si="12"/>
        <v>0</v>
      </c>
      <c r="AD31" s="139">
        <f t="shared" si="12"/>
        <v>0</v>
      </c>
      <c r="AE31" s="139">
        <f t="shared" si="12"/>
        <v>0</v>
      </c>
      <c r="AF31" s="139">
        <f t="shared" si="12"/>
        <v>0</v>
      </c>
      <c r="AG31" s="139">
        <f t="shared" si="12"/>
        <v>0</v>
      </c>
      <c r="AH31" s="139">
        <f t="shared" si="12"/>
        <v>0</v>
      </c>
      <c r="AI31" s="139">
        <f t="shared" si="12"/>
        <v>0</v>
      </c>
      <c r="AJ31" s="139">
        <f t="shared" si="12"/>
        <v>0</v>
      </c>
      <c r="AK31" s="139">
        <f t="shared" si="12"/>
        <v>0</v>
      </c>
      <c r="AL31" s="139">
        <f t="shared" si="12"/>
        <v>0</v>
      </c>
      <c r="AM31" s="139">
        <f t="shared" si="12"/>
        <v>0</v>
      </c>
      <c r="AN31" s="139">
        <f t="shared" si="12"/>
        <v>0</v>
      </c>
      <c r="AO31" s="139">
        <f t="shared" si="12"/>
        <v>0</v>
      </c>
      <c r="AP31" s="139">
        <f t="shared" si="12"/>
        <v>0</v>
      </c>
      <c r="AQ31" s="139">
        <f t="shared" si="12"/>
        <v>0</v>
      </c>
      <c r="AR31" s="139">
        <f t="shared" si="12"/>
        <v>0</v>
      </c>
      <c r="AS31" s="139">
        <f t="shared" si="12"/>
        <v>0</v>
      </c>
      <c r="AT31" s="139">
        <f t="shared" si="12"/>
        <v>0</v>
      </c>
      <c r="AU31" s="139">
        <f t="shared" si="12"/>
        <v>0</v>
      </c>
      <c r="AV31" s="139">
        <f t="shared" si="12"/>
        <v>0</v>
      </c>
      <c r="AW31" s="139">
        <f t="shared" si="12"/>
        <v>0</v>
      </c>
      <c r="AX31" s="139">
        <f t="shared" si="12"/>
        <v>0</v>
      </c>
      <c r="AY31" s="139">
        <f t="shared" si="12"/>
        <v>0</v>
      </c>
      <c r="AZ31" s="139">
        <f t="shared" si="12"/>
        <v>0</v>
      </c>
      <c r="BA31" s="139">
        <f t="shared" si="12"/>
        <v>0</v>
      </c>
      <c r="BB31" s="139">
        <f t="shared" si="12"/>
        <v>0</v>
      </c>
      <c r="BC31" s="139">
        <f t="shared" si="12"/>
        <v>0</v>
      </c>
      <c r="BD31" s="139">
        <f t="shared" si="12"/>
        <v>0</v>
      </c>
      <c r="BE31" s="139">
        <f t="shared" si="12"/>
        <v>0</v>
      </c>
      <c r="BF31" s="139">
        <f t="shared" si="12"/>
        <v>0</v>
      </c>
      <c r="BG31" s="139">
        <f t="shared" si="12"/>
        <v>0</v>
      </c>
      <c r="BH31" s="139">
        <f t="shared" si="12"/>
        <v>0</v>
      </c>
      <c r="BI31" s="139">
        <f t="shared" si="12"/>
        <v>0</v>
      </c>
      <c r="BJ31" s="139">
        <f t="shared" si="12"/>
        <v>0</v>
      </c>
      <c r="BK31" s="139">
        <f t="shared" si="12"/>
        <v>0</v>
      </c>
      <c r="BL31" s="139">
        <f t="shared" si="12"/>
        <v>0</v>
      </c>
      <c r="BM31" s="139">
        <f t="shared" si="12"/>
        <v>0</v>
      </c>
      <c r="BN31" s="139">
        <f t="shared" si="12"/>
        <v>0</v>
      </c>
      <c r="BO31" s="139">
        <f t="shared" si="12"/>
        <v>0</v>
      </c>
      <c r="BP31" s="139">
        <f t="shared" si="12"/>
        <v>0</v>
      </c>
      <c r="BQ31" s="139">
        <f t="shared" si="12"/>
        <v>0</v>
      </c>
      <c r="BR31" s="139">
        <f t="shared" si="12"/>
        <v>0</v>
      </c>
      <c r="BS31" s="139">
        <f t="shared" si="12"/>
        <v>0</v>
      </c>
      <c r="BT31" s="139">
        <f t="shared" si="12"/>
        <v>0</v>
      </c>
      <c r="BU31" s="139">
        <f t="shared" ref="BU31:CJ33" si="13">SUMIF($D$35:$D$61,$D31,BU$35:BU$61)</f>
        <v>0</v>
      </c>
      <c r="BV31" s="139">
        <f t="shared" si="13"/>
        <v>0</v>
      </c>
      <c r="BW31" s="139">
        <f t="shared" si="13"/>
        <v>0</v>
      </c>
      <c r="BX31" s="139">
        <f t="shared" si="13"/>
        <v>0</v>
      </c>
      <c r="BY31" s="139">
        <f t="shared" si="13"/>
        <v>0</v>
      </c>
      <c r="BZ31" s="139">
        <f t="shared" si="13"/>
        <v>0</v>
      </c>
      <c r="CA31" s="139">
        <f t="shared" si="13"/>
        <v>0</v>
      </c>
      <c r="CB31" s="139">
        <f t="shared" si="13"/>
        <v>0</v>
      </c>
      <c r="CC31" s="139">
        <f t="shared" si="13"/>
        <v>0</v>
      </c>
      <c r="CD31" s="139">
        <f t="shared" si="13"/>
        <v>0</v>
      </c>
      <c r="CE31" s="139">
        <f t="shared" si="13"/>
        <v>0</v>
      </c>
      <c r="CF31" s="139">
        <f t="shared" si="13"/>
        <v>0</v>
      </c>
      <c r="CG31" s="139">
        <f t="shared" si="13"/>
        <v>0</v>
      </c>
      <c r="CH31" s="139">
        <f t="shared" si="13"/>
        <v>0</v>
      </c>
      <c r="CI31" s="139">
        <f t="shared" si="13"/>
        <v>0</v>
      </c>
      <c r="CJ31" s="139">
        <f t="shared" si="13"/>
        <v>0</v>
      </c>
      <c r="DA31" s="210" t="s">
        <v>80</v>
      </c>
      <c r="DB31" s="210">
        <v>21</v>
      </c>
      <c r="DC31" s="212" t="str">
        <f t="shared" si="2"/>
        <v>CAPEX</v>
      </c>
    </row>
    <row r="32" spans="1:107" s="255" customFormat="1" outlineLevel="1">
      <c r="B32" s="255" t="str">
        <f>E29&amp;E32&amp;F31</f>
        <v>ЗатратыОперационные затраты (OPEX):КЦ</v>
      </c>
      <c r="C32" s="137"/>
      <c r="D32" s="137" t="s">
        <v>8</v>
      </c>
      <c r="E32" s="137" t="str">
        <f>Справочники!G4</f>
        <v>Операционные затраты (OPEX):</v>
      </c>
      <c r="F32" s="137"/>
      <c r="G32" s="137" t="s">
        <v>140</v>
      </c>
      <c r="H32" s="136">
        <f t="shared" si="9"/>
        <v>48146.998370827889</v>
      </c>
      <c r="I32" s="139">
        <f t="shared" si="12"/>
        <v>0</v>
      </c>
      <c r="J32" s="139">
        <f t="shared" si="12"/>
        <v>739.87911349329511</v>
      </c>
      <c r="K32" s="139">
        <f t="shared" si="12"/>
        <v>10613.518309859155</v>
      </c>
      <c r="L32" s="139">
        <f t="shared" si="12"/>
        <v>14293.600947475443</v>
      </c>
      <c r="M32" s="139">
        <f t="shared" si="12"/>
        <v>22500</v>
      </c>
      <c r="N32" s="139">
        <f t="shared" si="12"/>
        <v>0</v>
      </c>
      <c r="O32" s="139">
        <f t="shared" si="12"/>
        <v>0</v>
      </c>
      <c r="P32" s="139">
        <f t="shared" si="12"/>
        <v>0</v>
      </c>
      <c r="Q32" s="139">
        <f t="shared" si="12"/>
        <v>0</v>
      </c>
      <c r="R32" s="139">
        <f t="shared" si="12"/>
        <v>0</v>
      </c>
      <c r="S32" s="139">
        <f t="shared" si="12"/>
        <v>0</v>
      </c>
      <c r="T32" s="139">
        <f t="shared" si="12"/>
        <v>0</v>
      </c>
      <c r="U32" s="139">
        <f t="shared" si="12"/>
        <v>0</v>
      </c>
      <c r="V32" s="139">
        <f t="shared" si="12"/>
        <v>0</v>
      </c>
      <c r="W32" s="139">
        <f t="shared" si="12"/>
        <v>0</v>
      </c>
      <c r="X32" s="139">
        <f t="shared" si="12"/>
        <v>0</v>
      </c>
      <c r="Y32" s="139">
        <f t="shared" si="12"/>
        <v>0</v>
      </c>
      <c r="Z32" s="139">
        <f t="shared" si="12"/>
        <v>0</v>
      </c>
      <c r="AA32" s="139">
        <f t="shared" si="12"/>
        <v>0</v>
      </c>
      <c r="AB32" s="139">
        <f t="shared" si="12"/>
        <v>0</v>
      </c>
      <c r="AC32" s="139">
        <f t="shared" si="12"/>
        <v>0</v>
      </c>
      <c r="AD32" s="139">
        <f t="shared" si="12"/>
        <v>0</v>
      </c>
      <c r="AE32" s="139">
        <f t="shared" si="12"/>
        <v>0</v>
      </c>
      <c r="AF32" s="139">
        <f t="shared" si="12"/>
        <v>0</v>
      </c>
      <c r="AG32" s="139">
        <f t="shared" si="12"/>
        <v>0</v>
      </c>
      <c r="AH32" s="139">
        <f t="shared" si="12"/>
        <v>0</v>
      </c>
      <c r="AI32" s="139">
        <f t="shared" si="12"/>
        <v>0</v>
      </c>
      <c r="AJ32" s="139">
        <f t="shared" si="12"/>
        <v>0</v>
      </c>
      <c r="AK32" s="139">
        <f t="shared" si="12"/>
        <v>0</v>
      </c>
      <c r="AL32" s="139">
        <f t="shared" si="12"/>
        <v>0</v>
      </c>
      <c r="AM32" s="139">
        <f t="shared" si="12"/>
        <v>0</v>
      </c>
      <c r="AN32" s="139">
        <f t="shared" si="12"/>
        <v>0</v>
      </c>
      <c r="AO32" s="139">
        <f t="shared" si="12"/>
        <v>0</v>
      </c>
      <c r="AP32" s="139">
        <f t="shared" si="12"/>
        <v>0</v>
      </c>
      <c r="AQ32" s="139">
        <f t="shared" si="12"/>
        <v>0</v>
      </c>
      <c r="AR32" s="139">
        <f t="shared" si="12"/>
        <v>0</v>
      </c>
      <c r="AS32" s="139">
        <f t="shared" si="12"/>
        <v>0</v>
      </c>
      <c r="AT32" s="139">
        <f t="shared" si="12"/>
        <v>0</v>
      </c>
      <c r="AU32" s="139">
        <f t="shared" si="12"/>
        <v>0</v>
      </c>
      <c r="AV32" s="139">
        <f t="shared" si="12"/>
        <v>0</v>
      </c>
      <c r="AW32" s="139">
        <f t="shared" si="12"/>
        <v>0</v>
      </c>
      <c r="AX32" s="139">
        <f t="shared" si="12"/>
        <v>0</v>
      </c>
      <c r="AY32" s="139">
        <f t="shared" si="12"/>
        <v>0</v>
      </c>
      <c r="AZ32" s="139">
        <f t="shared" si="12"/>
        <v>0</v>
      </c>
      <c r="BA32" s="139">
        <f t="shared" si="12"/>
        <v>0</v>
      </c>
      <c r="BB32" s="139">
        <f t="shared" si="12"/>
        <v>0</v>
      </c>
      <c r="BC32" s="139">
        <f t="shared" si="12"/>
        <v>0</v>
      </c>
      <c r="BD32" s="139">
        <f t="shared" si="12"/>
        <v>0</v>
      </c>
      <c r="BE32" s="139">
        <f t="shared" si="12"/>
        <v>0</v>
      </c>
      <c r="BF32" s="139">
        <f t="shared" si="12"/>
        <v>0</v>
      </c>
      <c r="BG32" s="139">
        <f t="shared" si="12"/>
        <v>0</v>
      </c>
      <c r="BH32" s="139">
        <f t="shared" si="12"/>
        <v>0</v>
      </c>
      <c r="BI32" s="139">
        <f t="shared" si="12"/>
        <v>0</v>
      </c>
      <c r="BJ32" s="139">
        <f t="shared" si="12"/>
        <v>0</v>
      </c>
      <c r="BK32" s="139">
        <f t="shared" si="12"/>
        <v>0</v>
      </c>
      <c r="BL32" s="139">
        <f t="shared" si="12"/>
        <v>0</v>
      </c>
      <c r="BM32" s="139">
        <f t="shared" si="12"/>
        <v>0</v>
      </c>
      <c r="BN32" s="139">
        <f t="shared" si="12"/>
        <v>0</v>
      </c>
      <c r="BO32" s="139">
        <f t="shared" si="12"/>
        <v>0</v>
      </c>
      <c r="BP32" s="139">
        <f t="shared" si="12"/>
        <v>0</v>
      </c>
      <c r="BQ32" s="139">
        <f t="shared" si="12"/>
        <v>0</v>
      </c>
      <c r="BR32" s="139">
        <f t="shared" si="12"/>
        <v>0</v>
      </c>
      <c r="BS32" s="139">
        <f t="shared" si="12"/>
        <v>0</v>
      </c>
      <c r="BT32" s="139">
        <f t="shared" si="12"/>
        <v>0</v>
      </c>
      <c r="BU32" s="139">
        <f t="shared" si="13"/>
        <v>0</v>
      </c>
      <c r="BV32" s="139">
        <f t="shared" si="13"/>
        <v>0</v>
      </c>
      <c r="BW32" s="139">
        <f t="shared" si="13"/>
        <v>0</v>
      </c>
      <c r="BX32" s="139">
        <f t="shared" si="13"/>
        <v>0</v>
      </c>
      <c r="BY32" s="139">
        <f t="shared" si="13"/>
        <v>0</v>
      </c>
      <c r="BZ32" s="139">
        <f t="shared" si="13"/>
        <v>0</v>
      </c>
      <c r="CA32" s="139">
        <f t="shared" si="13"/>
        <v>0</v>
      </c>
      <c r="CB32" s="139">
        <f t="shared" si="13"/>
        <v>0</v>
      </c>
      <c r="CC32" s="139">
        <f t="shared" si="13"/>
        <v>0</v>
      </c>
      <c r="CD32" s="139">
        <f t="shared" si="13"/>
        <v>0</v>
      </c>
      <c r="CE32" s="139">
        <f t="shared" si="13"/>
        <v>0</v>
      </c>
      <c r="CF32" s="139">
        <f t="shared" si="13"/>
        <v>0</v>
      </c>
      <c r="CG32" s="139">
        <f t="shared" si="13"/>
        <v>0</v>
      </c>
      <c r="CH32" s="139">
        <f t="shared" si="13"/>
        <v>0</v>
      </c>
      <c r="CI32" s="139">
        <f t="shared" si="13"/>
        <v>0</v>
      </c>
      <c r="CJ32" s="139">
        <f t="shared" si="13"/>
        <v>0</v>
      </c>
      <c r="DA32" s="210" t="s">
        <v>80</v>
      </c>
      <c r="DB32" s="257">
        <v>22</v>
      </c>
      <c r="DC32" s="212" t="str">
        <f t="shared" si="2"/>
        <v>OPEX</v>
      </c>
    </row>
    <row r="33" spans="1:107" s="255" customFormat="1" ht="14" outlineLevel="1">
      <c r="C33" s="137"/>
      <c r="D33" s="137" t="s">
        <v>141</v>
      </c>
      <c r="E33" s="137"/>
      <c r="F33" s="137"/>
      <c r="G33" s="137" t="s">
        <v>140</v>
      </c>
      <c r="H33" s="136">
        <f t="shared" si="9"/>
        <v>0</v>
      </c>
      <c r="I33" s="139">
        <f t="shared" si="12"/>
        <v>0</v>
      </c>
      <c r="J33" s="139">
        <f t="shared" si="12"/>
        <v>0</v>
      </c>
      <c r="K33" s="139">
        <f t="shared" si="12"/>
        <v>0</v>
      </c>
      <c r="L33" s="139">
        <f t="shared" si="12"/>
        <v>0</v>
      </c>
      <c r="M33" s="139">
        <f t="shared" si="12"/>
        <v>0</v>
      </c>
      <c r="N33" s="139">
        <f t="shared" si="12"/>
        <v>0</v>
      </c>
      <c r="O33" s="139">
        <f t="shared" si="12"/>
        <v>0</v>
      </c>
      <c r="P33" s="139">
        <f t="shared" si="12"/>
        <v>0</v>
      </c>
      <c r="Q33" s="139">
        <f t="shared" si="12"/>
        <v>0</v>
      </c>
      <c r="R33" s="139">
        <f t="shared" si="12"/>
        <v>0</v>
      </c>
      <c r="S33" s="139">
        <f t="shared" si="12"/>
        <v>0</v>
      </c>
      <c r="T33" s="139">
        <f t="shared" si="12"/>
        <v>0</v>
      </c>
      <c r="U33" s="139">
        <f t="shared" si="12"/>
        <v>0</v>
      </c>
      <c r="V33" s="139">
        <f t="shared" si="12"/>
        <v>0</v>
      </c>
      <c r="W33" s="139">
        <f t="shared" si="12"/>
        <v>0</v>
      </c>
      <c r="X33" s="139">
        <f t="shared" si="12"/>
        <v>0</v>
      </c>
      <c r="Y33" s="139">
        <f t="shared" si="12"/>
        <v>0</v>
      </c>
      <c r="Z33" s="139">
        <f t="shared" si="12"/>
        <v>0</v>
      </c>
      <c r="AA33" s="139">
        <f t="shared" si="12"/>
        <v>0</v>
      </c>
      <c r="AB33" s="139">
        <f t="shared" si="12"/>
        <v>0</v>
      </c>
      <c r="AC33" s="139">
        <f t="shared" si="12"/>
        <v>0</v>
      </c>
      <c r="AD33" s="139">
        <f t="shared" si="12"/>
        <v>0</v>
      </c>
      <c r="AE33" s="139">
        <f t="shared" si="12"/>
        <v>0</v>
      </c>
      <c r="AF33" s="139">
        <f t="shared" si="12"/>
        <v>0</v>
      </c>
      <c r="AG33" s="139">
        <f t="shared" si="12"/>
        <v>0</v>
      </c>
      <c r="AH33" s="139">
        <f t="shared" si="12"/>
        <v>0</v>
      </c>
      <c r="AI33" s="139">
        <f t="shared" si="12"/>
        <v>0</v>
      </c>
      <c r="AJ33" s="139">
        <f t="shared" si="12"/>
        <v>0</v>
      </c>
      <c r="AK33" s="139">
        <f t="shared" si="12"/>
        <v>0</v>
      </c>
      <c r="AL33" s="139">
        <f t="shared" si="12"/>
        <v>0</v>
      </c>
      <c r="AM33" s="139">
        <f t="shared" si="12"/>
        <v>0</v>
      </c>
      <c r="AN33" s="139">
        <f t="shared" si="12"/>
        <v>0</v>
      </c>
      <c r="AO33" s="139">
        <f t="shared" si="12"/>
        <v>0</v>
      </c>
      <c r="AP33" s="139">
        <f t="shared" si="12"/>
        <v>0</v>
      </c>
      <c r="AQ33" s="139">
        <f t="shared" si="12"/>
        <v>0</v>
      </c>
      <c r="AR33" s="139">
        <f t="shared" si="12"/>
        <v>0</v>
      </c>
      <c r="AS33" s="139">
        <f t="shared" si="12"/>
        <v>0</v>
      </c>
      <c r="AT33" s="139">
        <f t="shared" si="12"/>
        <v>0</v>
      </c>
      <c r="AU33" s="139">
        <f t="shared" si="12"/>
        <v>0</v>
      </c>
      <c r="AV33" s="139">
        <f t="shared" si="12"/>
        <v>0</v>
      </c>
      <c r="AW33" s="139">
        <f t="shared" si="12"/>
        <v>0</v>
      </c>
      <c r="AX33" s="139">
        <f t="shared" si="12"/>
        <v>0</v>
      </c>
      <c r="AY33" s="139">
        <f t="shared" si="12"/>
        <v>0</v>
      </c>
      <c r="AZ33" s="139">
        <f t="shared" si="12"/>
        <v>0</v>
      </c>
      <c r="BA33" s="139">
        <f t="shared" si="12"/>
        <v>0</v>
      </c>
      <c r="BB33" s="139">
        <f t="shared" si="12"/>
        <v>0</v>
      </c>
      <c r="BC33" s="139">
        <f t="shared" si="12"/>
        <v>0</v>
      </c>
      <c r="BD33" s="139">
        <f t="shared" si="12"/>
        <v>0</v>
      </c>
      <c r="BE33" s="139">
        <f t="shared" si="12"/>
        <v>0</v>
      </c>
      <c r="BF33" s="139">
        <f t="shared" si="12"/>
        <v>0</v>
      </c>
      <c r="BG33" s="139">
        <f t="shared" si="12"/>
        <v>0</v>
      </c>
      <c r="BH33" s="139">
        <f t="shared" si="12"/>
        <v>0</v>
      </c>
      <c r="BI33" s="139">
        <f t="shared" si="12"/>
        <v>0</v>
      </c>
      <c r="BJ33" s="139">
        <f t="shared" si="12"/>
        <v>0</v>
      </c>
      <c r="BK33" s="139">
        <f t="shared" si="12"/>
        <v>0</v>
      </c>
      <c r="BL33" s="139">
        <f t="shared" si="12"/>
        <v>0</v>
      </c>
      <c r="BM33" s="139">
        <f t="shared" si="12"/>
        <v>0</v>
      </c>
      <c r="BN33" s="139">
        <f t="shared" si="12"/>
        <v>0</v>
      </c>
      <c r="BO33" s="139">
        <f t="shared" si="12"/>
        <v>0</v>
      </c>
      <c r="BP33" s="139">
        <f t="shared" si="12"/>
        <v>0</v>
      </c>
      <c r="BQ33" s="139">
        <f t="shared" si="12"/>
        <v>0</v>
      </c>
      <c r="BR33" s="139">
        <f t="shared" si="12"/>
        <v>0</v>
      </c>
      <c r="BS33" s="139">
        <f t="shared" si="12"/>
        <v>0</v>
      </c>
      <c r="BT33" s="139">
        <f t="shared" si="12"/>
        <v>0</v>
      </c>
      <c r="BU33" s="139">
        <f t="shared" si="13"/>
        <v>0</v>
      </c>
      <c r="BV33" s="139">
        <f t="shared" si="13"/>
        <v>0</v>
      </c>
      <c r="BW33" s="139">
        <f t="shared" si="13"/>
        <v>0</v>
      </c>
      <c r="BX33" s="139">
        <f t="shared" si="13"/>
        <v>0</v>
      </c>
      <c r="BY33" s="139">
        <f t="shared" si="13"/>
        <v>0</v>
      </c>
      <c r="BZ33" s="139">
        <f t="shared" si="13"/>
        <v>0</v>
      </c>
      <c r="CA33" s="139">
        <f t="shared" si="13"/>
        <v>0</v>
      </c>
      <c r="CB33" s="139">
        <f t="shared" si="13"/>
        <v>0</v>
      </c>
      <c r="CC33" s="139">
        <f t="shared" si="13"/>
        <v>0</v>
      </c>
      <c r="CD33" s="139">
        <f t="shared" si="13"/>
        <v>0</v>
      </c>
      <c r="CE33" s="139">
        <f t="shared" si="13"/>
        <v>0</v>
      </c>
      <c r="CF33" s="139">
        <f t="shared" si="13"/>
        <v>0</v>
      </c>
      <c r="CG33" s="139">
        <f t="shared" si="13"/>
        <v>0</v>
      </c>
      <c r="CH33" s="139">
        <f t="shared" si="13"/>
        <v>0</v>
      </c>
      <c r="CI33" s="139">
        <f t="shared" si="13"/>
        <v>0</v>
      </c>
      <c r="CJ33" s="139">
        <f t="shared" si="13"/>
        <v>0</v>
      </c>
      <c r="DA33" s="210" t="s">
        <v>80</v>
      </c>
      <c r="DB33" s="210">
        <v>23</v>
      </c>
      <c r="DC33" s="212" t="str">
        <f t="shared" si="2"/>
        <v>СЕРВИС</v>
      </c>
    </row>
    <row r="34" spans="1:107" s="255" customFormat="1" outlineLevel="1">
      <c r="C34" s="144" t="s">
        <v>142</v>
      </c>
      <c r="D34" s="137" t="s">
        <v>94</v>
      </c>
      <c r="E34" s="144"/>
      <c r="F34" s="144"/>
      <c r="G34" s="144" t="s">
        <v>140</v>
      </c>
      <c r="H34" s="123">
        <f t="shared" si="9"/>
        <v>0</v>
      </c>
      <c r="I34" s="258">
        <f t="shared" ref="I34:BT34" si="14">SUM(I35:I36)</f>
        <v>0</v>
      </c>
      <c r="J34" s="258">
        <f t="shared" si="14"/>
        <v>0</v>
      </c>
      <c r="K34" s="258">
        <f t="shared" si="14"/>
        <v>0</v>
      </c>
      <c r="L34" s="258">
        <f t="shared" si="14"/>
        <v>0</v>
      </c>
      <c r="M34" s="258">
        <f t="shared" si="14"/>
        <v>0</v>
      </c>
      <c r="N34" s="258">
        <f t="shared" si="14"/>
        <v>0</v>
      </c>
      <c r="O34" s="258">
        <f t="shared" si="14"/>
        <v>0</v>
      </c>
      <c r="P34" s="258">
        <f t="shared" si="14"/>
        <v>0</v>
      </c>
      <c r="Q34" s="258">
        <f t="shared" si="14"/>
        <v>0</v>
      </c>
      <c r="R34" s="258">
        <f t="shared" si="14"/>
        <v>0</v>
      </c>
      <c r="S34" s="258">
        <f t="shared" si="14"/>
        <v>0</v>
      </c>
      <c r="T34" s="258">
        <f t="shared" si="14"/>
        <v>0</v>
      </c>
      <c r="U34" s="258">
        <f t="shared" si="14"/>
        <v>0</v>
      </c>
      <c r="V34" s="258">
        <f t="shared" si="14"/>
        <v>0</v>
      </c>
      <c r="W34" s="258">
        <f t="shared" si="14"/>
        <v>0</v>
      </c>
      <c r="X34" s="258">
        <f t="shared" si="14"/>
        <v>0</v>
      </c>
      <c r="Y34" s="258">
        <f t="shared" si="14"/>
        <v>0</v>
      </c>
      <c r="Z34" s="258">
        <f t="shared" si="14"/>
        <v>0</v>
      </c>
      <c r="AA34" s="258">
        <f t="shared" si="14"/>
        <v>0</v>
      </c>
      <c r="AB34" s="258">
        <f t="shared" si="14"/>
        <v>0</v>
      </c>
      <c r="AC34" s="258">
        <f t="shared" si="14"/>
        <v>0</v>
      </c>
      <c r="AD34" s="258">
        <f t="shared" si="14"/>
        <v>0</v>
      </c>
      <c r="AE34" s="258">
        <f t="shared" si="14"/>
        <v>0</v>
      </c>
      <c r="AF34" s="258">
        <f t="shared" si="14"/>
        <v>0</v>
      </c>
      <c r="AG34" s="258">
        <f t="shared" si="14"/>
        <v>0</v>
      </c>
      <c r="AH34" s="258">
        <f t="shared" si="14"/>
        <v>0</v>
      </c>
      <c r="AI34" s="258">
        <f t="shared" si="14"/>
        <v>0</v>
      </c>
      <c r="AJ34" s="258">
        <f t="shared" si="14"/>
        <v>0</v>
      </c>
      <c r="AK34" s="258">
        <f t="shared" si="14"/>
        <v>0</v>
      </c>
      <c r="AL34" s="258">
        <f t="shared" si="14"/>
        <v>0</v>
      </c>
      <c r="AM34" s="258">
        <f t="shared" si="14"/>
        <v>0</v>
      </c>
      <c r="AN34" s="258">
        <f t="shared" si="14"/>
        <v>0</v>
      </c>
      <c r="AO34" s="258">
        <f t="shared" si="14"/>
        <v>0</v>
      </c>
      <c r="AP34" s="258">
        <f t="shared" si="14"/>
        <v>0</v>
      </c>
      <c r="AQ34" s="258">
        <f t="shared" si="14"/>
        <v>0</v>
      </c>
      <c r="AR34" s="258">
        <f t="shared" si="14"/>
        <v>0</v>
      </c>
      <c r="AS34" s="258">
        <f t="shared" si="14"/>
        <v>0</v>
      </c>
      <c r="AT34" s="258">
        <f t="shared" si="14"/>
        <v>0</v>
      </c>
      <c r="AU34" s="258">
        <f t="shared" si="14"/>
        <v>0</v>
      </c>
      <c r="AV34" s="258">
        <f t="shared" si="14"/>
        <v>0</v>
      </c>
      <c r="AW34" s="258">
        <f t="shared" si="14"/>
        <v>0</v>
      </c>
      <c r="AX34" s="258">
        <f t="shared" si="14"/>
        <v>0</v>
      </c>
      <c r="AY34" s="258">
        <f t="shared" si="14"/>
        <v>0</v>
      </c>
      <c r="AZ34" s="258">
        <f t="shared" si="14"/>
        <v>0</v>
      </c>
      <c r="BA34" s="258">
        <f t="shared" si="14"/>
        <v>0</v>
      </c>
      <c r="BB34" s="258">
        <f t="shared" si="14"/>
        <v>0</v>
      </c>
      <c r="BC34" s="258">
        <f t="shared" si="14"/>
        <v>0</v>
      </c>
      <c r="BD34" s="258">
        <f t="shared" si="14"/>
        <v>0</v>
      </c>
      <c r="BE34" s="258">
        <f t="shared" si="14"/>
        <v>0</v>
      </c>
      <c r="BF34" s="258">
        <f t="shared" si="14"/>
        <v>0</v>
      </c>
      <c r="BG34" s="258">
        <f t="shared" si="14"/>
        <v>0</v>
      </c>
      <c r="BH34" s="258">
        <f t="shared" si="14"/>
        <v>0</v>
      </c>
      <c r="BI34" s="258">
        <f t="shared" si="14"/>
        <v>0</v>
      </c>
      <c r="BJ34" s="258">
        <f t="shared" si="14"/>
        <v>0</v>
      </c>
      <c r="BK34" s="258">
        <f t="shared" si="14"/>
        <v>0</v>
      </c>
      <c r="BL34" s="258">
        <f t="shared" si="14"/>
        <v>0</v>
      </c>
      <c r="BM34" s="258">
        <f t="shared" si="14"/>
        <v>0</v>
      </c>
      <c r="BN34" s="258">
        <f t="shared" si="14"/>
        <v>0</v>
      </c>
      <c r="BO34" s="258">
        <f t="shared" si="14"/>
        <v>0</v>
      </c>
      <c r="BP34" s="258">
        <f t="shared" si="14"/>
        <v>0</v>
      </c>
      <c r="BQ34" s="258">
        <f t="shared" si="14"/>
        <v>0</v>
      </c>
      <c r="BR34" s="258">
        <f t="shared" si="14"/>
        <v>0</v>
      </c>
      <c r="BS34" s="258">
        <f t="shared" si="14"/>
        <v>0</v>
      </c>
      <c r="BT34" s="258">
        <f t="shared" si="14"/>
        <v>0</v>
      </c>
      <c r="BU34" s="258">
        <f t="shared" ref="BU34:CJ34" si="15">SUM(BU35:BU36)</f>
        <v>0</v>
      </c>
      <c r="BV34" s="258">
        <f t="shared" si="15"/>
        <v>0</v>
      </c>
      <c r="BW34" s="258">
        <f t="shared" si="15"/>
        <v>0</v>
      </c>
      <c r="BX34" s="258">
        <f t="shared" si="15"/>
        <v>0</v>
      </c>
      <c r="BY34" s="258">
        <f t="shared" si="15"/>
        <v>0</v>
      </c>
      <c r="BZ34" s="258">
        <f t="shared" si="15"/>
        <v>0</v>
      </c>
      <c r="CA34" s="258">
        <f t="shared" si="15"/>
        <v>0</v>
      </c>
      <c r="CB34" s="258">
        <f t="shared" si="15"/>
        <v>0</v>
      </c>
      <c r="CC34" s="258">
        <f t="shared" si="15"/>
        <v>0</v>
      </c>
      <c r="CD34" s="258">
        <f t="shared" si="15"/>
        <v>0</v>
      </c>
      <c r="CE34" s="258">
        <f t="shared" si="15"/>
        <v>0</v>
      </c>
      <c r="CF34" s="258">
        <f t="shared" si="15"/>
        <v>0</v>
      </c>
      <c r="CG34" s="258">
        <f t="shared" si="15"/>
        <v>0</v>
      </c>
      <c r="CH34" s="258">
        <f t="shared" si="15"/>
        <v>0</v>
      </c>
      <c r="CI34" s="258">
        <f t="shared" si="15"/>
        <v>0</v>
      </c>
      <c r="CJ34" s="258">
        <f t="shared" si="15"/>
        <v>0</v>
      </c>
      <c r="DA34" s="210" t="s">
        <v>80</v>
      </c>
      <c r="DB34" s="257">
        <v>24</v>
      </c>
      <c r="DC34" s="212" t="str">
        <f t="shared" si="2"/>
        <v>3.2в т.ч. на этап Прототипирование</v>
      </c>
    </row>
    <row r="35" spans="1:107" s="262" customFormat="1" ht="14" outlineLevel="1">
      <c r="A35" s="218"/>
      <c r="B35" s="218"/>
      <c r="C35" s="125"/>
      <c r="D35" s="125" t="s">
        <v>7</v>
      </c>
      <c r="E35" s="228"/>
      <c r="F35" s="228"/>
      <c r="G35" s="125" t="s">
        <v>140</v>
      </c>
      <c r="H35" s="259">
        <f t="shared" si="9"/>
        <v>0</v>
      </c>
      <c r="I35" s="260"/>
      <c r="J35" s="260"/>
      <c r="K35" s="260"/>
      <c r="L35" s="260"/>
      <c r="M35" s="260"/>
      <c r="N35" s="260"/>
      <c r="O35" s="260"/>
      <c r="P35" s="260"/>
      <c r="Q35" s="260"/>
      <c r="R35" s="260"/>
      <c r="S35" s="260"/>
      <c r="T35" s="260"/>
      <c r="U35" s="260"/>
      <c r="V35" s="260"/>
      <c r="W35" s="260"/>
      <c r="X35" s="260"/>
      <c r="Y35" s="260"/>
      <c r="Z35" s="260"/>
      <c r="AA35" s="260"/>
      <c r="AB35" s="260"/>
      <c r="AC35" s="260"/>
      <c r="AD35" s="260"/>
      <c r="AE35" s="260"/>
      <c r="AF35" s="260"/>
      <c r="AG35" s="260"/>
      <c r="AH35" s="260"/>
      <c r="AI35" s="260"/>
      <c r="AJ35" s="260"/>
      <c r="AK35" s="260"/>
      <c r="AL35" s="260"/>
      <c r="AM35" s="260"/>
      <c r="AN35" s="260"/>
      <c r="AO35" s="260"/>
      <c r="AP35" s="260"/>
      <c r="AQ35" s="260"/>
      <c r="AR35" s="260"/>
      <c r="AS35" s="260"/>
      <c r="AT35" s="260"/>
      <c r="AU35" s="260"/>
      <c r="AV35" s="260"/>
      <c r="AW35" s="260"/>
      <c r="AX35" s="260"/>
      <c r="AY35" s="260"/>
      <c r="AZ35" s="260"/>
      <c r="BA35" s="260"/>
      <c r="BB35" s="260"/>
      <c r="BC35" s="260"/>
      <c r="BD35" s="260"/>
      <c r="BE35" s="260"/>
      <c r="BF35" s="260"/>
      <c r="BG35" s="260"/>
      <c r="BH35" s="260"/>
      <c r="BI35" s="260"/>
      <c r="BJ35" s="260"/>
      <c r="BK35" s="260"/>
      <c r="BL35" s="260"/>
      <c r="BM35" s="260"/>
      <c r="BN35" s="260"/>
      <c r="BO35" s="260"/>
      <c r="BP35" s="260"/>
      <c r="BQ35" s="260"/>
      <c r="BR35" s="260"/>
      <c r="BS35" s="260"/>
      <c r="BT35" s="260"/>
      <c r="BU35" s="260"/>
      <c r="BV35" s="260"/>
      <c r="BW35" s="260"/>
      <c r="BX35" s="260"/>
      <c r="BY35" s="260"/>
      <c r="BZ35" s="260"/>
      <c r="CA35" s="260"/>
      <c r="CB35" s="260"/>
      <c r="CC35" s="260"/>
      <c r="CD35" s="260"/>
      <c r="CE35" s="260"/>
      <c r="CF35" s="260"/>
      <c r="CG35" s="260"/>
      <c r="CH35" s="260"/>
      <c r="CI35" s="260"/>
      <c r="CJ35" s="261"/>
      <c r="DA35" s="210" t="s">
        <v>80</v>
      </c>
      <c r="DB35" s="210">
        <v>25</v>
      </c>
      <c r="DC35" s="212" t="str">
        <f t="shared" si="2"/>
        <v>CAPEX</v>
      </c>
    </row>
    <row r="36" spans="1:107" s="262" customFormat="1" outlineLevel="1">
      <c r="A36" s="218"/>
      <c r="B36" s="218"/>
      <c r="C36" s="125"/>
      <c r="D36" s="125" t="s">
        <v>8</v>
      </c>
      <c r="E36" s="228"/>
      <c r="F36" s="228"/>
      <c r="G36" s="125" t="s">
        <v>140</v>
      </c>
      <c r="H36" s="259">
        <f t="shared" si="9"/>
        <v>0</v>
      </c>
      <c r="I36" s="263"/>
      <c r="J36" s="263"/>
      <c r="K36" s="263"/>
      <c r="L36" s="263"/>
      <c r="M36" s="263"/>
      <c r="N36" s="263"/>
      <c r="O36" s="263"/>
      <c r="P36" s="263"/>
      <c r="Q36" s="263"/>
      <c r="R36" s="263"/>
      <c r="S36" s="263"/>
      <c r="T36" s="263"/>
      <c r="U36" s="263"/>
      <c r="V36" s="263"/>
      <c r="W36" s="263"/>
      <c r="X36" s="263"/>
      <c r="Y36" s="263"/>
      <c r="Z36" s="263"/>
      <c r="AA36" s="263"/>
      <c r="AB36" s="263"/>
      <c r="AC36" s="263"/>
      <c r="AD36" s="263"/>
      <c r="AE36" s="263"/>
      <c r="AF36" s="263"/>
      <c r="AG36" s="263"/>
      <c r="AH36" s="263"/>
      <c r="AI36" s="263"/>
      <c r="AJ36" s="263"/>
      <c r="AK36" s="263"/>
      <c r="AL36" s="263"/>
      <c r="AM36" s="263"/>
      <c r="AN36" s="263"/>
      <c r="AO36" s="263"/>
      <c r="AP36" s="263"/>
      <c r="AQ36" s="263"/>
      <c r="AR36" s="263"/>
      <c r="AS36" s="263"/>
      <c r="AT36" s="263"/>
      <c r="AU36" s="263"/>
      <c r="AV36" s="263"/>
      <c r="AW36" s="263"/>
      <c r="AX36" s="263"/>
      <c r="AY36" s="263"/>
      <c r="AZ36" s="263"/>
      <c r="BA36" s="263"/>
      <c r="BB36" s="263"/>
      <c r="BC36" s="263"/>
      <c r="BD36" s="263"/>
      <c r="BE36" s="263"/>
      <c r="BF36" s="263"/>
      <c r="BG36" s="263"/>
      <c r="BH36" s="263"/>
      <c r="BI36" s="263"/>
      <c r="BJ36" s="263"/>
      <c r="BK36" s="263"/>
      <c r="BL36" s="263"/>
      <c r="BM36" s="263"/>
      <c r="BN36" s="263"/>
      <c r="BO36" s="263"/>
      <c r="BP36" s="263"/>
      <c r="BQ36" s="263"/>
      <c r="BR36" s="263"/>
      <c r="BS36" s="263"/>
      <c r="BT36" s="263"/>
      <c r="BU36" s="263"/>
      <c r="BV36" s="263"/>
      <c r="BW36" s="263"/>
      <c r="BX36" s="263"/>
      <c r="BY36" s="263"/>
      <c r="BZ36" s="263"/>
      <c r="CA36" s="263"/>
      <c r="CB36" s="263"/>
      <c r="CC36" s="263"/>
      <c r="CD36" s="263"/>
      <c r="CE36" s="263"/>
      <c r="CF36" s="263"/>
      <c r="CG36" s="263"/>
      <c r="CH36" s="263"/>
      <c r="CI36" s="263"/>
      <c r="CJ36" s="264"/>
      <c r="DA36" s="210" t="s">
        <v>80</v>
      </c>
      <c r="DB36" s="202">
        <v>26</v>
      </c>
      <c r="DC36" s="212" t="str">
        <f t="shared" si="2"/>
        <v>OPEX</v>
      </c>
    </row>
    <row r="37" spans="1:107" s="255" customFormat="1" ht="14" outlineLevel="1">
      <c r="C37" s="144" t="s">
        <v>143</v>
      </c>
      <c r="D37" s="137" t="s">
        <v>99</v>
      </c>
      <c r="E37" s="144"/>
      <c r="F37" s="144"/>
      <c r="G37" s="144" t="s">
        <v>140</v>
      </c>
      <c r="H37" s="123">
        <f t="shared" si="9"/>
        <v>5060.1208865067047</v>
      </c>
      <c r="I37" s="256">
        <f t="shared" ref="I37:BT37" si="16">SUM(I38:I39)</f>
        <v>0</v>
      </c>
      <c r="J37" s="256">
        <f t="shared" si="16"/>
        <v>5060.1208865067047</v>
      </c>
      <c r="K37" s="256">
        <f t="shared" si="16"/>
        <v>0</v>
      </c>
      <c r="L37" s="256">
        <f t="shared" si="16"/>
        <v>0</v>
      </c>
      <c r="M37" s="256">
        <f t="shared" si="16"/>
        <v>0</v>
      </c>
      <c r="N37" s="256">
        <f t="shared" si="16"/>
        <v>0</v>
      </c>
      <c r="O37" s="256">
        <f t="shared" si="16"/>
        <v>0</v>
      </c>
      <c r="P37" s="256">
        <f t="shared" si="16"/>
        <v>0</v>
      </c>
      <c r="Q37" s="256">
        <f t="shared" si="16"/>
        <v>0</v>
      </c>
      <c r="R37" s="256">
        <f t="shared" si="16"/>
        <v>0</v>
      </c>
      <c r="S37" s="256">
        <f t="shared" si="16"/>
        <v>0</v>
      </c>
      <c r="T37" s="256">
        <f t="shared" si="16"/>
        <v>0</v>
      </c>
      <c r="U37" s="256">
        <f t="shared" si="16"/>
        <v>0</v>
      </c>
      <c r="V37" s="256">
        <f t="shared" si="16"/>
        <v>0</v>
      </c>
      <c r="W37" s="256">
        <f t="shared" si="16"/>
        <v>0</v>
      </c>
      <c r="X37" s="256">
        <f t="shared" si="16"/>
        <v>0</v>
      </c>
      <c r="Y37" s="256">
        <f t="shared" si="16"/>
        <v>0</v>
      </c>
      <c r="Z37" s="256">
        <f t="shared" si="16"/>
        <v>0</v>
      </c>
      <c r="AA37" s="256">
        <f t="shared" si="16"/>
        <v>0</v>
      </c>
      <c r="AB37" s="256">
        <f t="shared" si="16"/>
        <v>0</v>
      </c>
      <c r="AC37" s="256">
        <f t="shared" si="16"/>
        <v>0</v>
      </c>
      <c r="AD37" s="256">
        <f t="shared" si="16"/>
        <v>0</v>
      </c>
      <c r="AE37" s="256">
        <f t="shared" si="16"/>
        <v>0</v>
      </c>
      <c r="AF37" s="256">
        <f t="shared" si="16"/>
        <v>0</v>
      </c>
      <c r="AG37" s="256">
        <f t="shared" si="16"/>
        <v>0</v>
      </c>
      <c r="AH37" s="256">
        <f t="shared" si="16"/>
        <v>0</v>
      </c>
      <c r="AI37" s="256">
        <f t="shared" si="16"/>
        <v>0</v>
      </c>
      <c r="AJ37" s="256">
        <f t="shared" si="16"/>
        <v>0</v>
      </c>
      <c r="AK37" s="256">
        <f t="shared" si="16"/>
        <v>0</v>
      </c>
      <c r="AL37" s="256">
        <f t="shared" si="16"/>
        <v>0</v>
      </c>
      <c r="AM37" s="256">
        <f t="shared" si="16"/>
        <v>0</v>
      </c>
      <c r="AN37" s="256">
        <f t="shared" si="16"/>
        <v>0</v>
      </c>
      <c r="AO37" s="256">
        <f t="shared" si="16"/>
        <v>0</v>
      </c>
      <c r="AP37" s="256">
        <f t="shared" si="16"/>
        <v>0</v>
      </c>
      <c r="AQ37" s="256">
        <f t="shared" si="16"/>
        <v>0</v>
      </c>
      <c r="AR37" s="256">
        <f t="shared" si="16"/>
        <v>0</v>
      </c>
      <c r="AS37" s="256">
        <f t="shared" si="16"/>
        <v>0</v>
      </c>
      <c r="AT37" s="256">
        <f t="shared" si="16"/>
        <v>0</v>
      </c>
      <c r="AU37" s="256">
        <f t="shared" si="16"/>
        <v>0</v>
      </c>
      <c r="AV37" s="256">
        <f t="shared" si="16"/>
        <v>0</v>
      </c>
      <c r="AW37" s="256">
        <f t="shared" si="16"/>
        <v>0</v>
      </c>
      <c r="AX37" s="256">
        <f t="shared" si="16"/>
        <v>0</v>
      </c>
      <c r="AY37" s="256">
        <f t="shared" si="16"/>
        <v>0</v>
      </c>
      <c r="AZ37" s="256">
        <f t="shared" si="16"/>
        <v>0</v>
      </c>
      <c r="BA37" s="256">
        <f t="shared" si="16"/>
        <v>0</v>
      </c>
      <c r="BB37" s="256">
        <f t="shared" si="16"/>
        <v>0</v>
      </c>
      <c r="BC37" s="256">
        <f t="shared" si="16"/>
        <v>0</v>
      </c>
      <c r="BD37" s="256">
        <f t="shared" si="16"/>
        <v>0</v>
      </c>
      <c r="BE37" s="256">
        <f t="shared" si="16"/>
        <v>0</v>
      </c>
      <c r="BF37" s="256">
        <f t="shared" si="16"/>
        <v>0</v>
      </c>
      <c r="BG37" s="256">
        <f t="shared" si="16"/>
        <v>0</v>
      </c>
      <c r="BH37" s="256">
        <f t="shared" si="16"/>
        <v>0</v>
      </c>
      <c r="BI37" s="256">
        <f t="shared" si="16"/>
        <v>0</v>
      </c>
      <c r="BJ37" s="256">
        <f t="shared" si="16"/>
        <v>0</v>
      </c>
      <c r="BK37" s="256">
        <f t="shared" si="16"/>
        <v>0</v>
      </c>
      <c r="BL37" s="256">
        <f t="shared" si="16"/>
        <v>0</v>
      </c>
      <c r="BM37" s="256">
        <f t="shared" si="16"/>
        <v>0</v>
      </c>
      <c r="BN37" s="256">
        <f t="shared" si="16"/>
        <v>0</v>
      </c>
      <c r="BO37" s="256">
        <f t="shared" si="16"/>
        <v>0</v>
      </c>
      <c r="BP37" s="256">
        <f t="shared" si="16"/>
        <v>0</v>
      </c>
      <c r="BQ37" s="256">
        <f t="shared" si="16"/>
        <v>0</v>
      </c>
      <c r="BR37" s="256">
        <f t="shared" si="16"/>
        <v>0</v>
      </c>
      <c r="BS37" s="256">
        <f t="shared" si="16"/>
        <v>0</v>
      </c>
      <c r="BT37" s="256">
        <f t="shared" si="16"/>
        <v>0</v>
      </c>
      <c r="BU37" s="256">
        <f t="shared" ref="BU37:CJ37" si="17">SUM(BU38:BU39)</f>
        <v>0</v>
      </c>
      <c r="BV37" s="256">
        <f t="shared" si="17"/>
        <v>0</v>
      </c>
      <c r="BW37" s="256">
        <f t="shared" si="17"/>
        <v>0</v>
      </c>
      <c r="BX37" s="256">
        <f t="shared" si="17"/>
        <v>0</v>
      </c>
      <c r="BY37" s="256">
        <f t="shared" si="17"/>
        <v>0</v>
      </c>
      <c r="BZ37" s="256">
        <f t="shared" si="17"/>
        <v>0</v>
      </c>
      <c r="CA37" s="256">
        <f t="shared" si="17"/>
        <v>0</v>
      </c>
      <c r="CB37" s="256">
        <f t="shared" si="17"/>
        <v>0</v>
      </c>
      <c r="CC37" s="256">
        <f t="shared" si="17"/>
        <v>0</v>
      </c>
      <c r="CD37" s="256">
        <f t="shared" si="17"/>
        <v>0</v>
      </c>
      <c r="CE37" s="256">
        <f t="shared" si="17"/>
        <v>0</v>
      </c>
      <c r="CF37" s="256">
        <f t="shared" si="17"/>
        <v>0</v>
      </c>
      <c r="CG37" s="256">
        <f t="shared" si="17"/>
        <v>0</v>
      </c>
      <c r="CH37" s="256">
        <f t="shared" si="17"/>
        <v>0</v>
      </c>
      <c r="CI37" s="256">
        <f t="shared" si="17"/>
        <v>0</v>
      </c>
      <c r="CJ37" s="256">
        <f t="shared" si="17"/>
        <v>0</v>
      </c>
      <c r="DA37" s="210" t="s">
        <v>80</v>
      </c>
      <c r="DB37" s="210">
        <v>27</v>
      </c>
      <c r="DC37" s="212" t="str">
        <f t="shared" si="2"/>
        <v>3.3в т.ч. на этап Создание MVP</v>
      </c>
    </row>
    <row r="38" spans="1:107" s="262" customFormat="1" outlineLevel="1">
      <c r="A38" s="218"/>
      <c r="B38" s="218"/>
      <c r="C38" s="125"/>
      <c r="D38" s="125" t="s">
        <v>7</v>
      </c>
      <c r="E38" s="228"/>
      <c r="F38" s="228"/>
      <c r="G38" s="125" t="s">
        <v>140</v>
      </c>
      <c r="H38" s="259">
        <f t="shared" si="9"/>
        <v>5060.1208865067047</v>
      </c>
      <c r="I38" s="260">
        <f>Расчет!H190</f>
        <v>0</v>
      </c>
      <c r="J38" s="263">
        <v>5060.1208865067047</v>
      </c>
      <c r="K38" s="260">
        <f>Расчет!J190</f>
        <v>0</v>
      </c>
      <c r="L38" s="260">
        <f>Расчет!K190</f>
        <v>0</v>
      </c>
      <c r="M38" s="260">
        <f>Расчет!L190</f>
        <v>0</v>
      </c>
      <c r="N38" s="260">
        <f>Расчет!M190</f>
        <v>0</v>
      </c>
      <c r="O38" s="260">
        <f>Расчет!N190</f>
        <v>0</v>
      </c>
      <c r="P38" s="260">
        <f>Расчет!O190</f>
        <v>0</v>
      </c>
      <c r="Q38" s="260">
        <f>Расчет!P190</f>
        <v>0</v>
      </c>
      <c r="R38" s="260">
        <f>Расчет!Q190</f>
        <v>0</v>
      </c>
      <c r="S38" s="260">
        <f>Расчет!R190</f>
        <v>0</v>
      </c>
      <c r="T38" s="260"/>
      <c r="U38" s="260"/>
      <c r="V38" s="260"/>
      <c r="W38" s="260"/>
      <c r="X38" s="260"/>
      <c r="Y38" s="260"/>
      <c r="Z38" s="260"/>
      <c r="AA38" s="260"/>
      <c r="AB38" s="260"/>
      <c r="AC38" s="260"/>
      <c r="AD38" s="260"/>
      <c r="AE38" s="260"/>
      <c r="AF38" s="260"/>
      <c r="AG38" s="260"/>
      <c r="AH38" s="260"/>
      <c r="AI38" s="260"/>
      <c r="AJ38" s="260"/>
      <c r="AK38" s="260"/>
      <c r="AL38" s="260"/>
      <c r="AM38" s="260"/>
      <c r="AN38" s="260"/>
      <c r="AO38" s="260"/>
      <c r="AP38" s="260"/>
      <c r="AQ38" s="260"/>
      <c r="AR38" s="260"/>
      <c r="AS38" s="260"/>
      <c r="AT38" s="260"/>
      <c r="AU38" s="260"/>
      <c r="AV38" s="260"/>
      <c r="AW38" s="260"/>
      <c r="AX38" s="260"/>
      <c r="AY38" s="260"/>
      <c r="AZ38" s="260"/>
      <c r="BA38" s="260"/>
      <c r="BB38" s="260"/>
      <c r="BC38" s="260"/>
      <c r="BD38" s="260"/>
      <c r="BE38" s="260"/>
      <c r="BF38" s="260"/>
      <c r="BG38" s="260"/>
      <c r="BH38" s="260"/>
      <c r="BI38" s="260"/>
      <c r="BJ38" s="260"/>
      <c r="BK38" s="260"/>
      <c r="BL38" s="260"/>
      <c r="BM38" s="260"/>
      <c r="BN38" s="260"/>
      <c r="BO38" s="260"/>
      <c r="BP38" s="260"/>
      <c r="BQ38" s="260"/>
      <c r="BR38" s="260"/>
      <c r="BS38" s="260"/>
      <c r="BT38" s="260"/>
      <c r="BU38" s="260"/>
      <c r="BV38" s="260"/>
      <c r="BW38" s="260"/>
      <c r="BX38" s="260"/>
      <c r="BY38" s="260"/>
      <c r="BZ38" s="260"/>
      <c r="CA38" s="260"/>
      <c r="CB38" s="260"/>
      <c r="CC38" s="260"/>
      <c r="CD38" s="260"/>
      <c r="CE38" s="260"/>
      <c r="CF38" s="260"/>
      <c r="CG38" s="260"/>
      <c r="CH38" s="260"/>
      <c r="CI38" s="260"/>
      <c r="CJ38" s="261"/>
      <c r="DA38" s="210" t="s">
        <v>80</v>
      </c>
      <c r="DB38" s="202">
        <v>28</v>
      </c>
      <c r="DC38" s="212" t="str">
        <f t="shared" si="2"/>
        <v>CAPEX</v>
      </c>
    </row>
    <row r="39" spans="1:107" s="262" customFormat="1" ht="14" outlineLevel="1">
      <c r="A39" s="218"/>
      <c r="B39" s="218"/>
      <c r="C39" s="125"/>
      <c r="D39" s="125" t="s">
        <v>8</v>
      </c>
      <c r="E39" s="228"/>
      <c r="F39" s="228"/>
      <c r="G39" s="125" t="s">
        <v>140</v>
      </c>
      <c r="H39" s="259">
        <f t="shared" si="9"/>
        <v>0</v>
      </c>
      <c r="I39" s="263">
        <f>Расчет!H229</f>
        <v>0</v>
      </c>
      <c r="J39" s="263"/>
      <c r="K39" s="263">
        <f>Расчет!J229</f>
        <v>0</v>
      </c>
      <c r="L39" s="263">
        <f>Расчет!K229</f>
        <v>0</v>
      </c>
      <c r="M39" s="263">
        <f>Расчет!L229</f>
        <v>0</v>
      </c>
      <c r="N39" s="263">
        <f>Расчет!M229</f>
        <v>0</v>
      </c>
      <c r="O39" s="263">
        <f>Расчет!N229</f>
        <v>0</v>
      </c>
      <c r="P39" s="263">
        <f>Расчет!O229</f>
        <v>0</v>
      </c>
      <c r="Q39" s="263">
        <f>Расчет!P229</f>
        <v>0</v>
      </c>
      <c r="R39" s="263">
        <f>Расчет!Q229</f>
        <v>0</v>
      </c>
      <c r="S39" s="263">
        <f>Расчет!R229</f>
        <v>0</v>
      </c>
      <c r="T39" s="263">
        <f>Расчет!S229</f>
        <v>0</v>
      </c>
      <c r="U39" s="263">
        <f>Расчет!T229</f>
        <v>0</v>
      </c>
      <c r="V39" s="263">
        <f>Расчет!U229</f>
        <v>0</v>
      </c>
      <c r="W39" s="263">
        <f>Расчет!V229</f>
        <v>0</v>
      </c>
      <c r="X39" s="263">
        <f>Расчет!W229</f>
        <v>0</v>
      </c>
      <c r="Y39" s="263">
        <f>Расчет!X229</f>
        <v>0</v>
      </c>
      <c r="Z39" s="263">
        <f>Расчет!Y229</f>
        <v>0</v>
      </c>
      <c r="AA39" s="263">
        <f>Расчет!Z229</f>
        <v>0</v>
      </c>
      <c r="AB39" s="263">
        <f>Расчет!AA229</f>
        <v>0</v>
      </c>
      <c r="AC39" s="263">
        <f>Расчет!AB229</f>
        <v>0</v>
      </c>
      <c r="AD39" s="263">
        <f>Расчет!AC229</f>
        <v>0</v>
      </c>
      <c r="AE39" s="263">
        <f>Расчет!AD229</f>
        <v>0</v>
      </c>
      <c r="AF39" s="263">
        <f>Расчет!AE229</f>
        <v>0</v>
      </c>
      <c r="AG39" s="263">
        <f>Расчет!AF229</f>
        <v>0</v>
      </c>
      <c r="AH39" s="263">
        <f>Расчет!AG229</f>
        <v>0</v>
      </c>
      <c r="AI39" s="263">
        <f>Расчет!AH229</f>
        <v>0</v>
      </c>
      <c r="AJ39" s="263">
        <f>Расчет!AI229</f>
        <v>0</v>
      </c>
      <c r="AK39" s="263">
        <f>Расчет!AJ229</f>
        <v>0</v>
      </c>
      <c r="AL39" s="263">
        <f>Расчет!AK229</f>
        <v>0</v>
      </c>
      <c r="AM39" s="263">
        <f>Расчет!AL229</f>
        <v>0</v>
      </c>
      <c r="AN39" s="263">
        <f>Расчет!AM229</f>
        <v>0</v>
      </c>
      <c r="AO39" s="263">
        <f>Расчет!AN229</f>
        <v>0</v>
      </c>
      <c r="AP39" s="263">
        <f>Расчет!AO229</f>
        <v>0</v>
      </c>
      <c r="AQ39" s="263">
        <f>Расчет!AP229</f>
        <v>0</v>
      </c>
      <c r="AR39" s="263">
        <f>Расчет!AQ229</f>
        <v>0</v>
      </c>
      <c r="AS39" s="263">
        <f>Расчет!AR229</f>
        <v>0</v>
      </c>
      <c r="AT39" s="263">
        <f>Расчет!AS229</f>
        <v>0</v>
      </c>
      <c r="AU39" s="263">
        <f>Расчет!AT229</f>
        <v>0</v>
      </c>
      <c r="AV39" s="263">
        <f>Расчет!AU229</f>
        <v>0</v>
      </c>
      <c r="AW39" s="263">
        <f>Расчет!AV229</f>
        <v>0</v>
      </c>
      <c r="AX39" s="263">
        <f>Расчет!AW229</f>
        <v>0</v>
      </c>
      <c r="AY39" s="263">
        <f>Расчет!AX229</f>
        <v>0</v>
      </c>
      <c r="AZ39" s="263">
        <f>Расчет!AY229</f>
        <v>0</v>
      </c>
      <c r="BA39" s="263">
        <f>Расчет!AZ229</f>
        <v>0</v>
      </c>
      <c r="BB39" s="263">
        <f>Расчет!BA229</f>
        <v>0</v>
      </c>
      <c r="BC39" s="263">
        <f>Расчет!BB229</f>
        <v>0</v>
      </c>
      <c r="BD39" s="263">
        <f>Расчет!BC229</f>
        <v>0</v>
      </c>
      <c r="BE39" s="263">
        <f>Расчет!BD229</f>
        <v>0</v>
      </c>
      <c r="BF39" s="263">
        <f>Расчет!BE229</f>
        <v>0</v>
      </c>
      <c r="BG39" s="263">
        <f>Расчет!BF229</f>
        <v>0</v>
      </c>
      <c r="BH39" s="263">
        <f>Расчет!BG229</f>
        <v>0</v>
      </c>
      <c r="BI39" s="263">
        <f>Расчет!BH229</f>
        <v>0</v>
      </c>
      <c r="BJ39" s="263">
        <f>Расчет!BI229</f>
        <v>0</v>
      </c>
      <c r="BK39" s="263">
        <f>Расчет!BJ229</f>
        <v>0</v>
      </c>
      <c r="BL39" s="263">
        <f>Расчет!BK229</f>
        <v>0</v>
      </c>
      <c r="BM39" s="263">
        <f>Расчет!BL229</f>
        <v>0</v>
      </c>
      <c r="BN39" s="263">
        <f>Расчет!BM229</f>
        <v>0</v>
      </c>
      <c r="BO39" s="263">
        <f>Расчет!BN229</f>
        <v>0</v>
      </c>
      <c r="BP39" s="263">
        <f>Расчет!BO229</f>
        <v>0</v>
      </c>
      <c r="BQ39" s="263">
        <f>Расчет!BP229</f>
        <v>0</v>
      </c>
      <c r="BR39" s="263">
        <f>Расчет!BQ229</f>
        <v>0</v>
      </c>
      <c r="BS39" s="263">
        <f>Расчет!BR229</f>
        <v>0</v>
      </c>
      <c r="BT39" s="263">
        <f>Расчет!BS229</f>
        <v>0</v>
      </c>
      <c r="BU39" s="263">
        <f>Расчет!BT229</f>
        <v>0</v>
      </c>
      <c r="BV39" s="263">
        <f>Расчет!BU229</f>
        <v>0</v>
      </c>
      <c r="BW39" s="263">
        <f>Расчет!BV229</f>
        <v>0</v>
      </c>
      <c r="BX39" s="263">
        <f>Расчет!BW229</f>
        <v>0</v>
      </c>
      <c r="BY39" s="263">
        <f>Расчет!BX229</f>
        <v>0</v>
      </c>
      <c r="BZ39" s="263">
        <f>Расчет!BY229</f>
        <v>0</v>
      </c>
      <c r="CA39" s="263">
        <f>Расчет!BZ229</f>
        <v>0</v>
      </c>
      <c r="CB39" s="263">
        <f>Расчет!CA229</f>
        <v>0</v>
      </c>
      <c r="CC39" s="263">
        <f>Расчет!CB229</f>
        <v>0</v>
      </c>
      <c r="CD39" s="263">
        <f>Расчет!CC229</f>
        <v>0</v>
      </c>
      <c r="CE39" s="263">
        <f>Расчет!CD229</f>
        <v>0</v>
      </c>
      <c r="CF39" s="263">
        <f>Расчет!CE229</f>
        <v>0</v>
      </c>
      <c r="CG39" s="263">
        <f>Расчет!CF229</f>
        <v>0</v>
      </c>
      <c r="CH39" s="263">
        <f>Расчет!CG229</f>
        <v>0</v>
      </c>
      <c r="CI39" s="263">
        <f>Расчет!CH229</f>
        <v>0</v>
      </c>
      <c r="CJ39" s="263">
        <f>Расчет!CI229</f>
        <v>0</v>
      </c>
      <c r="DA39" s="210" t="s">
        <v>80</v>
      </c>
      <c r="DB39" s="210">
        <v>29</v>
      </c>
      <c r="DC39" s="212" t="str">
        <f t="shared" si="2"/>
        <v>OPEX</v>
      </c>
    </row>
    <row r="40" spans="1:107" s="255" customFormat="1" outlineLevel="1">
      <c r="C40" s="144" t="s">
        <v>144</v>
      </c>
      <c r="D40" s="137" t="s">
        <v>104</v>
      </c>
      <c r="E40" s="144"/>
      <c r="F40" s="144"/>
      <c r="G40" s="144" t="s">
        <v>140</v>
      </c>
      <c r="H40" s="123">
        <f t="shared" si="9"/>
        <v>0</v>
      </c>
      <c r="I40" s="256">
        <f t="shared" ref="I40:BT40" si="18">SUM(I41:I42)</f>
        <v>0</v>
      </c>
      <c r="J40" s="256">
        <f t="shared" si="18"/>
        <v>0</v>
      </c>
      <c r="K40" s="256">
        <f t="shared" si="18"/>
        <v>0</v>
      </c>
      <c r="L40" s="256">
        <f t="shared" si="18"/>
        <v>0</v>
      </c>
      <c r="M40" s="256">
        <f t="shared" si="18"/>
        <v>0</v>
      </c>
      <c r="N40" s="256">
        <f t="shared" si="18"/>
        <v>0</v>
      </c>
      <c r="O40" s="256">
        <f t="shared" si="18"/>
        <v>0</v>
      </c>
      <c r="P40" s="256">
        <f t="shared" si="18"/>
        <v>0</v>
      </c>
      <c r="Q40" s="256">
        <f t="shared" si="18"/>
        <v>0</v>
      </c>
      <c r="R40" s="256">
        <f t="shared" si="18"/>
        <v>0</v>
      </c>
      <c r="S40" s="256">
        <f t="shared" si="18"/>
        <v>0</v>
      </c>
      <c r="T40" s="256">
        <f t="shared" si="18"/>
        <v>0</v>
      </c>
      <c r="U40" s="256">
        <f t="shared" si="18"/>
        <v>0</v>
      </c>
      <c r="V40" s="256">
        <f t="shared" si="18"/>
        <v>0</v>
      </c>
      <c r="W40" s="256">
        <f t="shared" si="18"/>
        <v>0</v>
      </c>
      <c r="X40" s="256">
        <f t="shared" si="18"/>
        <v>0</v>
      </c>
      <c r="Y40" s="256">
        <f t="shared" si="18"/>
        <v>0</v>
      </c>
      <c r="Z40" s="256">
        <f t="shared" si="18"/>
        <v>0</v>
      </c>
      <c r="AA40" s="256">
        <f t="shared" si="18"/>
        <v>0</v>
      </c>
      <c r="AB40" s="256">
        <f t="shared" si="18"/>
        <v>0</v>
      </c>
      <c r="AC40" s="256">
        <f t="shared" si="18"/>
        <v>0</v>
      </c>
      <c r="AD40" s="256">
        <f t="shared" si="18"/>
        <v>0</v>
      </c>
      <c r="AE40" s="256">
        <f t="shared" si="18"/>
        <v>0</v>
      </c>
      <c r="AF40" s="256">
        <f t="shared" si="18"/>
        <v>0</v>
      </c>
      <c r="AG40" s="256">
        <f t="shared" si="18"/>
        <v>0</v>
      </c>
      <c r="AH40" s="256">
        <f t="shared" si="18"/>
        <v>0</v>
      </c>
      <c r="AI40" s="256">
        <f t="shared" si="18"/>
        <v>0</v>
      </c>
      <c r="AJ40" s="256">
        <f t="shared" si="18"/>
        <v>0</v>
      </c>
      <c r="AK40" s="256">
        <f t="shared" si="18"/>
        <v>0</v>
      </c>
      <c r="AL40" s="256">
        <f t="shared" si="18"/>
        <v>0</v>
      </c>
      <c r="AM40" s="256">
        <f t="shared" si="18"/>
        <v>0</v>
      </c>
      <c r="AN40" s="256">
        <f t="shared" si="18"/>
        <v>0</v>
      </c>
      <c r="AO40" s="256">
        <f t="shared" si="18"/>
        <v>0</v>
      </c>
      <c r="AP40" s="256">
        <f t="shared" si="18"/>
        <v>0</v>
      </c>
      <c r="AQ40" s="256">
        <f t="shared" si="18"/>
        <v>0</v>
      </c>
      <c r="AR40" s="256">
        <f t="shared" si="18"/>
        <v>0</v>
      </c>
      <c r="AS40" s="256">
        <f t="shared" si="18"/>
        <v>0</v>
      </c>
      <c r="AT40" s="256">
        <f t="shared" si="18"/>
        <v>0</v>
      </c>
      <c r="AU40" s="256">
        <f t="shared" si="18"/>
        <v>0</v>
      </c>
      <c r="AV40" s="256">
        <f t="shared" si="18"/>
        <v>0</v>
      </c>
      <c r="AW40" s="256">
        <f t="shared" si="18"/>
        <v>0</v>
      </c>
      <c r="AX40" s="256">
        <f t="shared" si="18"/>
        <v>0</v>
      </c>
      <c r="AY40" s="256">
        <f t="shared" si="18"/>
        <v>0</v>
      </c>
      <c r="AZ40" s="256">
        <f t="shared" si="18"/>
        <v>0</v>
      </c>
      <c r="BA40" s="256">
        <f t="shared" si="18"/>
        <v>0</v>
      </c>
      <c r="BB40" s="256">
        <f t="shared" si="18"/>
        <v>0</v>
      </c>
      <c r="BC40" s="256">
        <f t="shared" si="18"/>
        <v>0</v>
      </c>
      <c r="BD40" s="256">
        <f t="shared" si="18"/>
        <v>0</v>
      </c>
      <c r="BE40" s="256">
        <f t="shared" si="18"/>
        <v>0</v>
      </c>
      <c r="BF40" s="256">
        <f t="shared" si="18"/>
        <v>0</v>
      </c>
      <c r="BG40" s="256">
        <f t="shared" si="18"/>
        <v>0</v>
      </c>
      <c r="BH40" s="256">
        <f t="shared" si="18"/>
        <v>0</v>
      </c>
      <c r="BI40" s="256">
        <f t="shared" si="18"/>
        <v>0</v>
      </c>
      <c r="BJ40" s="256">
        <f t="shared" si="18"/>
        <v>0</v>
      </c>
      <c r="BK40" s="256">
        <f t="shared" si="18"/>
        <v>0</v>
      </c>
      <c r="BL40" s="256">
        <f t="shared" si="18"/>
        <v>0</v>
      </c>
      <c r="BM40" s="256">
        <f t="shared" si="18"/>
        <v>0</v>
      </c>
      <c r="BN40" s="256">
        <f t="shared" si="18"/>
        <v>0</v>
      </c>
      <c r="BO40" s="256">
        <f t="shared" si="18"/>
        <v>0</v>
      </c>
      <c r="BP40" s="256">
        <f t="shared" si="18"/>
        <v>0</v>
      </c>
      <c r="BQ40" s="256">
        <f t="shared" si="18"/>
        <v>0</v>
      </c>
      <c r="BR40" s="256">
        <f t="shared" si="18"/>
        <v>0</v>
      </c>
      <c r="BS40" s="256">
        <f t="shared" si="18"/>
        <v>0</v>
      </c>
      <c r="BT40" s="256">
        <f t="shared" si="18"/>
        <v>0</v>
      </c>
      <c r="BU40" s="256">
        <f t="shared" ref="BU40:CJ40" si="19">SUM(BU41:BU42)</f>
        <v>0</v>
      </c>
      <c r="BV40" s="256">
        <f t="shared" si="19"/>
        <v>0</v>
      </c>
      <c r="BW40" s="256">
        <f t="shared" si="19"/>
        <v>0</v>
      </c>
      <c r="BX40" s="256">
        <f t="shared" si="19"/>
        <v>0</v>
      </c>
      <c r="BY40" s="256">
        <f t="shared" si="19"/>
        <v>0</v>
      </c>
      <c r="BZ40" s="256">
        <f t="shared" si="19"/>
        <v>0</v>
      </c>
      <c r="CA40" s="256">
        <f t="shared" si="19"/>
        <v>0</v>
      </c>
      <c r="CB40" s="256">
        <f t="shared" si="19"/>
        <v>0</v>
      </c>
      <c r="CC40" s="256">
        <f t="shared" si="19"/>
        <v>0</v>
      </c>
      <c r="CD40" s="256">
        <f t="shared" si="19"/>
        <v>0</v>
      </c>
      <c r="CE40" s="256">
        <f t="shared" si="19"/>
        <v>0</v>
      </c>
      <c r="CF40" s="256">
        <f t="shared" si="19"/>
        <v>0</v>
      </c>
      <c r="CG40" s="256">
        <f t="shared" si="19"/>
        <v>0</v>
      </c>
      <c r="CH40" s="256">
        <f t="shared" si="19"/>
        <v>0</v>
      </c>
      <c r="CI40" s="256">
        <f t="shared" si="19"/>
        <v>0</v>
      </c>
      <c r="CJ40" s="256">
        <f t="shared" si="19"/>
        <v>0</v>
      </c>
      <c r="DA40" s="210" t="s">
        <v>80</v>
      </c>
      <c r="DB40" s="202">
        <v>30</v>
      </c>
      <c r="DC40" s="212" t="str">
        <f t="shared" si="2"/>
        <v>3.4в т.ч. на этап Доработка и внедрение MVP</v>
      </c>
    </row>
    <row r="41" spans="1:107" s="262" customFormat="1" ht="14" outlineLevel="1">
      <c r="A41" s="218"/>
      <c r="B41" s="218"/>
      <c r="C41" s="125"/>
      <c r="D41" s="125" t="s">
        <v>7</v>
      </c>
      <c r="E41" s="228"/>
      <c r="F41" s="228"/>
      <c r="G41" s="125" t="s">
        <v>140</v>
      </c>
      <c r="H41" s="259">
        <f t="shared" si="9"/>
        <v>0</v>
      </c>
      <c r="I41" s="260"/>
      <c r="J41" s="260"/>
      <c r="K41" s="260"/>
      <c r="L41" s="260"/>
      <c r="M41" s="260"/>
      <c r="N41" s="260"/>
      <c r="O41" s="260"/>
      <c r="P41" s="260"/>
      <c r="Q41" s="260"/>
      <c r="R41" s="260"/>
      <c r="S41" s="260"/>
      <c r="T41" s="260"/>
      <c r="U41" s="260"/>
      <c r="V41" s="260"/>
      <c r="W41" s="260"/>
      <c r="X41" s="260"/>
      <c r="Y41" s="260"/>
      <c r="Z41" s="260"/>
      <c r="AA41" s="260"/>
      <c r="AB41" s="260"/>
      <c r="AC41" s="260"/>
      <c r="AD41" s="260"/>
      <c r="AE41" s="260"/>
      <c r="AF41" s="260"/>
      <c r="AG41" s="260"/>
      <c r="AH41" s="260"/>
      <c r="AI41" s="260"/>
      <c r="AJ41" s="260"/>
      <c r="AK41" s="260"/>
      <c r="AL41" s="260"/>
      <c r="AM41" s="260"/>
      <c r="AN41" s="260"/>
      <c r="AO41" s="260"/>
      <c r="AP41" s="260"/>
      <c r="AQ41" s="260"/>
      <c r="AR41" s="260"/>
      <c r="AS41" s="260"/>
      <c r="AT41" s="260"/>
      <c r="AU41" s="260"/>
      <c r="AV41" s="260"/>
      <c r="AW41" s="260"/>
      <c r="AX41" s="260"/>
      <c r="AY41" s="260"/>
      <c r="AZ41" s="260"/>
      <c r="BA41" s="260"/>
      <c r="BB41" s="260"/>
      <c r="BC41" s="260"/>
      <c r="BD41" s="260"/>
      <c r="BE41" s="260"/>
      <c r="BF41" s="260"/>
      <c r="BG41" s="260"/>
      <c r="BH41" s="260"/>
      <c r="BI41" s="260"/>
      <c r="BJ41" s="260"/>
      <c r="BK41" s="260"/>
      <c r="BL41" s="260"/>
      <c r="BM41" s="260"/>
      <c r="BN41" s="260"/>
      <c r="BO41" s="260"/>
      <c r="BP41" s="260"/>
      <c r="BQ41" s="260"/>
      <c r="BR41" s="260"/>
      <c r="BS41" s="260"/>
      <c r="BT41" s="260"/>
      <c r="BU41" s="260"/>
      <c r="BV41" s="260"/>
      <c r="BW41" s="260"/>
      <c r="BX41" s="260"/>
      <c r="BY41" s="260"/>
      <c r="BZ41" s="260"/>
      <c r="CA41" s="260"/>
      <c r="CB41" s="260"/>
      <c r="CC41" s="260"/>
      <c r="CD41" s="260"/>
      <c r="CE41" s="260"/>
      <c r="CF41" s="260"/>
      <c r="CG41" s="260"/>
      <c r="CH41" s="260"/>
      <c r="CI41" s="260"/>
      <c r="CJ41" s="261"/>
      <c r="DA41" s="210" t="s">
        <v>80</v>
      </c>
      <c r="DB41" s="210">
        <v>31</v>
      </c>
      <c r="DC41" s="212" t="str">
        <f t="shared" si="2"/>
        <v>CAPEX</v>
      </c>
    </row>
    <row r="42" spans="1:107" s="262" customFormat="1" outlineLevel="1">
      <c r="A42" s="218"/>
      <c r="B42" s="218"/>
      <c r="C42" s="125"/>
      <c r="D42" s="125" t="s">
        <v>8</v>
      </c>
      <c r="E42" s="228"/>
      <c r="F42" s="228"/>
      <c r="G42" s="125" t="s">
        <v>140</v>
      </c>
      <c r="H42" s="259">
        <f t="shared" si="9"/>
        <v>0</v>
      </c>
      <c r="I42" s="263"/>
      <c r="J42" s="263"/>
      <c r="K42" s="263"/>
      <c r="L42" s="263"/>
      <c r="M42" s="263"/>
      <c r="N42" s="263"/>
      <c r="O42" s="263"/>
      <c r="P42" s="263"/>
      <c r="Q42" s="263"/>
      <c r="R42" s="263"/>
      <c r="S42" s="263"/>
      <c r="T42" s="263"/>
      <c r="U42" s="263"/>
      <c r="V42" s="263"/>
      <c r="W42" s="263"/>
      <c r="X42" s="263"/>
      <c r="Y42" s="263"/>
      <c r="Z42" s="263"/>
      <c r="AA42" s="263"/>
      <c r="AB42" s="263"/>
      <c r="AC42" s="263"/>
      <c r="AD42" s="263"/>
      <c r="AE42" s="263"/>
      <c r="AF42" s="263"/>
      <c r="AG42" s="263"/>
      <c r="AH42" s="263"/>
      <c r="AI42" s="263"/>
      <c r="AJ42" s="263"/>
      <c r="AK42" s="263"/>
      <c r="AL42" s="263"/>
      <c r="AM42" s="263"/>
      <c r="AN42" s="263"/>
      <c r="AO42" s="263"/>
      <c r="AP42" s="263"/>
      <c r="AQ42" s="263"/>
      <c r="AR42" s="263"/>
      <c r="AS42" s="263"/>
      <c r="AT42" s="263"/>
      <c r="AU42" s="263"/>
      <c r="AV42" s="263"/>
      <c r="AW42" s="263"/>
      <c r="AX42" s="263"/>
      <c r="AY42" s="263"/>
      <c r="AZ42" s="263"/>
      <c r="BA42" s="263"/>
      <c r="BB42" s="263"/>
      <c r="BC42" s="263"/>
      <c r="BD42" s="263"/>
      <c r="BE42" s="263"/>
      <c r="BF42" s="263"/>
      <c r="BG42" s="263"/>
      <c r="BH42" s="263"/>
      <c r="BI42" s="263"/>
      <c r="BJ42" s="263"/>
      <c r="BK42" s="263"/>
      <c r="BL42" s="263"/>
      <c r="BM42" s="263"/>
      <c r="BN42" s="263"/>
      <c r="BO42" s="263"/>
      <c r="BP42" s="263"/>
      <c r="BQ42" s="263"/>
      <c r="BR42" s="263"/>
      <c r="BS42" s="263"/>
      <c r="BT42" s="263"/>
      <c r="BU42" s="263"/>
      <c r="BV42" s="263"/>
      <c r="BW42" s="263"/>
      <c r="BX42" s="263"/>
      <c r="BY42" s="263"/>
      <c r="BZ42" s="263"/>
      <c r="CA42" s="263"/>
      <c r="CB42" s="263"/>
      <c r="CC42" s="263"/>
      <c r="CD42" s="263"/>
      <c r="CE42" s="263"/>
      <c r="CF42" s="263"/>
      <c r="CG42" s="263"/>
      <c r="CH42" s="263"/>
      <c r="CI42" s="263"/>
      <c r="CJ42" s="264"/>
      <c r="DA42" s="210" t="s">
        <v>80</v>
      </c>
      <c r="DB42" s="202">
        <v>32</v>
      </c>
      <c r="DC42" s="212" t="str">
        <f t="shared" si="2"/>
        <v>OPEX</v>
      </c>
    </row>
    <row r="43" spans="1:107" s="255" customFormat="1" ht="14" outlineLevel="1">
      <c r="C43" s="144" t="s">
        <v>145</v>
      </c>
      <c r="D43" s="137" t="s">
        <v>109</v>
      </c>
      <c r="E43" s="144"/>
      <c r="F43" s="144"/>
      <c r="G43" s="144" t="s">
        <v>140</v>
      </c>
      <c r="H43" s="123">
        <f t="shared" si="9"/>
        <v>127039.8791134933</v>
      </c>
      <c r="I43" s="256">
        <f t="shared" ref="I43:BT43" si="20">SUM(I44:I45)</f>
        <v>0</v>
      </c>
      <c r="J43" s="256">
        <f t="shared" si="20"/>
        <v>739.87911349329511</v>
      </c>
      <c r="K43" s="256">
        <f t="shared" si="20"/>
        <v>41300</v>
      </c>
      <c r="L43" s="256">
        <f t="shared" si="20"/>
        <v>62500</v>
      </c>
      <c r="M43" s="256">
        <f t="shared" si="20"/>
        <v>22500</v>
      </c>
      <c r="N43" s="256">
        <f t="shared" si="20"/>
        <v>0</v>
      </c>
      <c r="O43" s="256">
        <f t="shared" si="20"/>
        <v>0</v>
      </c>
      <c r="P43" s="256">
        <f t="shared" si="20"/>
        <v>0</v>
      </c>
      <c r="Q43" s="256">
        <f t="shared" si="20"/>
        <v>0</v>
      </c>
      <c r="R43" s="256">
        <f t="shared" si="20"/>
        <v>0</v>
      </c>
      <c r="S43" s="256">
        <f t="shared" si="20"/>
        <v>0</v>
      </c>
      <c r="T43" s="256">
        <f t="shared" si="20"/>
        <v>0</v>
      </c>
      <c r="U43" s="256">
        <f t="shared" si="20"/>
        <v>0</v>
      </c>
      <c r="V43" s="256">
        <f t="shared" si="20"/>
        <v>0</v>
      </c>
      <c r="W43" s="256">
        <f t="shared" si="20"/>
        <v>0</v>
      </c>
      <c r="X43" s="256">
        <f t="shared" si="20"/>
        <v>0</v>
      </c>
      <c r="Y43" s="256">
        <f t="shared" si="20"/>
        <v>0</v>
      </c>
      <c r="Z43" s="256">
        <f t="shared" si="20"/>
        <v>0</v>
      </c>
      <c r="AA43" s="256">
        <f t="shared" si="20"/>
        <v>0</v>
      </c>
      <c r="AB43" s="256">
        <f t="shared" si="20"/>
        <v>0</v>
      </c>
      <c r="AC43" s="256">
        <f t="shared" si="20"/>
        <v>0</v>
      </c>
      <c r="AD43" s="256">
        <f t="shared" si="20"/>
        <v>0</v>
      </c>
      <c r="AE43" s="256">
        <f t="shared" si="20"/>
        <v>0</v>
      </c>
      <c r="AF43" s="256">
        <f t="shared" si="20"/>
        <v>0</v>
      </c>
      <c r="AG43" s="256">
        <f t="shared" si="20"/>
        <v>0</v>
      </c>
      <c r="AH43" s="256">
        <f t="shared" si="20"/>
        <v>0</v>
      </c>
      <c r="AI43" s="256">
        <f t="shared" si="20"/>
        <v>0</v>
      </c>
      <c r="AJ43" s="256">
        <f t="shared" si="20"/>
        <v>0</v>
      </c>
      <c r="AK43" s="256">
        <f t="shared" si="20"/>
        <v>0</v>
      </c>
      <c r="AL43" s="256">
        <f t="shared" si="20"/>
        <v>0</v>
      </c>
      <c r="AM43" s="256">
        <f t="shared" si="20"/>
        <v>0</v>
      </c>
      <c r="AN43" s="256">
        <f t="shared" si="20"/>
        <v>0</v>
      </c>
      <c r="AO43" s="256">
        <f t="shared" si="20"/>
        <v>0</v>
      </c>
      <c r="AP43" s="256">
        <f t="shared" si="20"/>
        <v>0</v>
      </c>
      <c r="AQ43" s="256">
        <f t="shared" si="20"/>
        <v>0</v>
      </c>
      <c r="AR43" s="256">
        <f t="shared" si="20"/>
        <v>0</v>
      </c>
      <c r="AS43" s="256">
        <f t="shared" si="20"/>
        <v>0</v>
      </c>
      <c r="AT43" s="256">
        <f t="shared" si="20"/>
        <v>0</v>
      </c>
      <c r="AU43" s="256">
        <f t="shared" si="20"/>
        <v>0</v>
      </c>
      <c r="AV43" s="256">
        <f t="shared" si="20"/>
        <v>0</v>
      </c>
      <c r="AW43" s="256">
        <f t="shared" si="20"/>
        <v>0</v>
      </c>
      <c r="AX43" s="256">
        <f t="shared" si="20"/>
        <v>0</v>
      </c>
      <c r="AY43" s="256">
        <f t="shared" si="20"/>
        <v>0</v>
      </c>
      <c r="AZ43" s="256">
        <f t="shared" si="20"/>
        <v>0</v>
      </c>
      <c r="BA43" s="256">
        <f t="shared" si="20"/>
        <v>0</v>
      </c>
      <c r="BB43" s="256">
        <f t="shared" si="20"/>
        <v>0</v>
      </c>
      <c r="BC43" s="256">
        <f t="shared" si="20"/>
        <v>0</v>
      </c>
      <c r="BD43" s="256">
        <f t="shared" si="20"/>
        <v>0</v>
      </c>
      <c r="BE43" s="256">
        <f t="shared" si="20"/>
        <v>0</v>
      </c>
      <c r="BF43" s="256">
        <f t="shared" si="20"/>
        <v>0</v>
      </c>
      <c r="BG43" s="256">
        <f t="shared" si="20"/>
        <v>0</v>
      </c>
      <c r="BH43" s="256">
        <f t="shared" si="20"/>
        <v>0</v>
      </c>
      <c r="BI43" s="256">
        <f t="shared" si="20"/>
        <v>0</v>
      </c>
      <c r="BJ43" s="256">
        <f t="shared" si="20"/>
        <v>0</v>
      </c>
      <c r="BK43" s="256">
        <f t="shared" si="20"/>
        <v>0</v>
      </c>
      <c r="BL43" s="256">
        <f t="shared" si="20"/>
        <v>0</v>
      </c>
      <c r="BM43" s="256">
        <f t="shared" si="20"/>
        <v>0</v>
      </c>
      <c r="BN43" s="256">
        <f t="shared" si="20"/>
        <v>0</v>
      </c>
      <c r="BO43" s="256">
        <f t="shared" si="20"/>
        <v>0</v>
      </c>
      <c r="BP43" s="256">
        <f t="shared" si="20"/>
        <v>0</v>
      </c>
      <c r="BQ43" s="256">
        <f t="shared" si="20"/>
        <v>0</v>
      </c>
      <c r="BR43" s="256">
        <f t="shared" si="20"/>
        <v>0</v>
      </c>
      <c r="BS43" s="256">
        <f t="shared" si="20"/>
        <v>0</v>
      </c>
      <c r="BT43" s="256">
        <f t="shared" si="20"/>
        <v>0</v>
      </c>
      <c r="BU43" s="256">
        <f t="shared" ref="BU43:CJ43" si="21">SUM(BU44:BU45)</f>
        <v>0</v>
      </c>
      <c r="BV43" s="256">
        <f t="shared" si="21"/>
        <v>0</v>
      </c>
      <c r="BW43" s="256">
        <f t="shared" si="21"/>
        <v>0</v>
      </c>
      <c r="BX43" s="256">
        <f t="shared" si="21"/>
        <v>0</v>
      </c>
      <c r="BY43" s="256">
        <f t="shared" si="21"/>
        <v>0</v>
      </c>
      <c r="BZ43" s="256">
        <f t="shared" si="21"/>
        <v>0</v>
      </c>
      <c r="CA43" s="256">
        <f t="shared" si="21"/>
        <v>0</v>
      </c>
      <c r="CB43" s="256">
        <f t="shared" si="21"/>
        <v>0</v>
      </c>
      <c r="CC43" s="256">
        <f t="shared" si="21"/>
        <v>0</v>
      </c>
      <c r="CD43" s="256">
        <f t="shared" si="21"/>
        <v>0</v>
      </c>
      <c r="CE43" s="256">
        <f t="shared" si="21"/>
        <v>0</v>
      </c>
      <c r="CF43" s="256">
        <f t="shared" si="21"/>
        <v>0</v>
      </c>
      <c r="CG43" s="256">
        <f t="shared" si="21"/>
        <v>0</v>
      </c>
      <c r="CH43" s="256">
        <f t="shared" si="21"/>
        <v>0</v>
      </c>
      <c r="CI43" s="256">
        <f t="shared" si="21"/>
        <v>0</v>
      </c>
      <c r="CJ43" s="256">
        <f t="shared" si="21"/>
        <v>0</v>
      </c>
      <c r="DA43" s="210" t="s">
        <v>80</v>
      </c>
      <c r="DB43" s="210">
        <v>33</v>
      </c>
      <c r="DC43" s="212" t="str">
        <f t="shared" si="2"/>
        <v>3.5в т.ч. на этап Развитие и тиражирование</v>
      </c>
    </row>
    <row r="44" spans="1:107" s="262" customFormat="1" outlineLevel="1">
      <c r="A44" s="218"/>
      <c r="B44" s="218"/>
      <c r="C44" s="125"/>
      <c r="D44" s="125" t="s">
        <v>7</v>
      </c>
      <c r="E44" s="125"/>
      <c r="F44" s="125"/>
      <c r="G44" s="125" t="s">
        <v>140</v>
      </c>
      <c r="H44" s="259">
        <f t="shared" si="9"/>
        <v>78892.880742665409</v>
      </c>
      <c r="I44" s="135">
        <f t="shared" ref="I44:BT45" si="22">I47+I50+I53+I56+I59</f>
        <v>0</v>
      </c>
      <c r="J44" s="135">
        <f t="shared" si="22"/>
        <v>0</v>
      </c>
      <c r="K44" s="135">
        <f t="shared" si="22"/>
        <v>30686.481690140845</v>
      </c>
      <c r="L44" s="135">
        <f t="shared" si="22"/>
        <v>48206.399052524561</v>
      </c>
      <c r="M44" s="135">
        <f t="shared" si="22"/>
        <v>0</v>
      </c>
      <c r="N44" s="135">
        <f t="shared" si="22"/>
        <v>0</v>
      </c>
      <c r="O44" s="135">
        <f t="shared" si="22"/>
        <v>0</v>
      </c>
      <c r="P44" s="135">
        <f t="shared" si="22"/>
        <v>0</v>
      </c>
      <c r="Q44" s="135">
        <f t="shared" si="22"/>
        <v>0</v>
      </c>
      <c r="R44" s="135">
        <f t="shared" si="22"/>
        <v>0</v>
      </c>
      <c r="S44" s="135">
        <f t="shared" si="22"/>
        <v>0</v>
      </c>
      <c r="T44" s="135">
        <f t="shared" si="22"/>
        <v>0</v>
      </c>
      <c r="U44" s="135">
        <f t="shared" si="22"/>
        <v>0</v>
      </c>
      <c r="V44" s="135">
        <f t="shared" si="22"/>
        <v>0</v>
      </c>
      <c r="W44" s="135">
        <f t="shared" si="22"/>
        <v>0</v>
      </c>
      <c r="X44" s="135">
        <f t="shared" si="22"/>
        <v>0</v>
      </c>
      <c r="Y44" s="135">
        <f t="shared" si="22"/>
        <v>0</v>
      </c>
      <c r="Z44" s="135">
        <f t="shared" si="22"/>
        <v>0</v>
      </c>
      <c r="AA44" s="135">
        <f t="shared" si="22"/>
        <v>0</v>
      </c>
      <c r="AB44" s="135">
        <f t="shared" si="22"/>
        <v>0</v>
      </c>
      <c r="AC44" s="135">
        <f t="shared" si="22"/>
        <v>0</v>
      </c>
      <c r="AD44" s="135">
        <f t="shared" si="22"/>
        <v>0</v>
      </c>
      <c r="AE44" s="135">
        <f t="shared" si="22"/>
        <v>0</v>
      </c>
      <c r="AF44" s="135">
        <f t="shared" si="22"/>
        <v>0</v>
      </c>
      <c r="AG44" s="135">
        <f t="shared" si="22"/>
        <v>0</v>
      </c>
      <c r="AH44" s="135">
        <f t="shared" si="22"/>
        <v>0</v>
      </c>
      <c r="AI44" s="135">
        <f t="shared" si="22"/>
        <v>0</v>
      </c>
      <c r="AJ44" s="135">
        <f t="shared" si="22"/>
        <v>0</v>
      </c>
      <c r="AK44" s="135">
        <f t="shared" si="22"/>
        <v>0</v>
      </c>
      <c r="AL44" s="135">
        <f t="shared" si="22"/>
        <v>0</v>
      </c>
      <c r="AM44" s="135">
        <f t="shared" si="22"/>
        <v>0</v>
      </c>
      <c r="AN44" s="135">
        <f t="shared" si="22"/>
        <v>0</v>
      </c>
      <c r="AO44" s="135">
        <f t="shared" si="22"/>
        <v>0</v>
      </c>
      <c r="AP44" s="135">
        <f t="shared" si="22"/>
        <v>0</v>
      </c>
      <c r="AQ44" s="135">
        <f t="shared" si="22"/>
        <v>0</v>
      </c>
      <c r="AR44" s="135">
        <f t="shared" si="22"/>
        <v>0</v>
      </c>
      <c r="AS44" s="135">
        <f t="shared" si="22"/>
        <v>0</v>
      </c>
      <c r="AT44" s="135">
        <f t="shared" si="22"/>
        <v>0</v>
      </c>
      <c r="AU44" s="135">
        <f t="shared" si="22"/>
        <v>0</v>
      </c>
      <c r="AV44" s="135">
        <f t="shared" si="22"/>
        <v>0</v>
      </c>
      <c r="AW44" s="135">
        <f t="shared" si="22"/>
        <v>0</v>
      </c>
      <c r="AX44" s="135">
        <f t="shared" si="22"/>
        <v>0</v>
      </c>
      <c r="AY44" s="135">
        <f t="shared" si="22"/>
        <v>0</v>
      </c>
      <c r="AZ44" s="135">
        <f t="shared" si="22"/>
        <v>0</v>
      </c>
      <c r="BA44" s="135">
        <f t="shared" si="22"/>
        <v>0</v>
      </c>
      <c r="BB44" s="135">
        <f t="shared" si="22"/>
        <v>0</v>
      </c>
      <c r="BC44" s="135">
        <f t="shared" si="22"/>
        <v>0</v>
      </c>
      <c r="BD44" s="135">
        <f t="shared" si="22"/>
        <v>0</v>
      </c>
      <c r="BE44" s="135">
        <f t="shared" si="22"/>
        <v>0</v>
      </c>
      <c r="BF44" s="135">
        <f t="shared" si="22"/>
        <v>0</v>
      </c>
      <c r="BG44" s="135">
        <f t="shared" si="22"/>
        <v>0</v>
      </c>
      <c r="BH44" s="135">
        <f t="shared" si="22"/>
        <v>0</v>
      </c>
      <c r="BI44" s="135">
        <f t="shared" si="22"/>
        <v>0</v>
      </c>
      <c r="BJ44" s="135">
        <f t="shared" si="22"/>
        <v>0</v>
      </c>
      <c r="BK44" s="135">
        <f t="shared" si="22"/>
        <v>0</v>
      </c>
      <c r="BL44" s="135">
        <f t="shared" si="22"/>
        <v>0</v>
      </c>
      <c r="BM44" s="135">
        <f t="shared" si="22"/>
        <v>0</v>
      </c>
      <c r="BN44" s="135">
        <f t="shared" si="22"/>
        <v>0</v>
      </c>
      <c r="BO44" s="135">
        <f t="shared" si="22"/>
        <v>0</v>
      </c>
      <c r="BP44" s="135">
        <f t="shared" si="22"/>
        <v>0</v>
      </c>
      <c r="BQ44" s="135">
        <f t="shared" si="22"/>
        <v>0</v>
      </c>
      <c r="BR44" s="135">
        <f t="shared" si="22"/>
        <v>0</v>
      </c>
      <c r="BS44" s="135">
        <f t="shared" si="22"/>
        <v>0</v>
      </c>
      <c r="BT44" s="135">
        <f t="shared" si="22"/>
        <v>0</v>
      </c>
      <c r="BU44" s="135">
        <f t="shared" ref="BU44:CJ45" si="23">BU47+BU50+BU53+BU56+BU59</f>
        <v>0</v>
      </c>
      <c r="BV44" s="135">
        <f t="shared" si="23"/>
        <v>0</v>
      </c>
      <c r="BW44" s="135">
        <f t="shared" si="23"/>
        <v>0</v>
      </c>
      <c r="BX44" s="135">
        <f t="shared" si="23"/>
        <v>0</v>
      </c>
      <c r="BY44" s="135">
        <f t="shared" si="23"/>
        <v>0</v>
      </c>
      <c r="BZ44" s="135">
        <f t="shared" si="23"/>
        <v>0</v>
      </c>
      <c r="CA44" s="135">
        <f t="shared" si="23"/>
        <v>0</v>
      </c>
      <c r="CB44" s="135">
        <f t="shared" si="23"/>
        <v>0</v>
      </c>
      <c r="CC44" s="135">
        <f t="shared" si="23"/>
        <v>0</v>
      </c>
      <c r="CD44" s="135">
        <f t="shared" si="23"/>
        <v>0</v>
      </c>
      <c r="CE44" s="135">
        <f t="shared" si="23"/>
        <v>0</v>
      </c>
      <c r="CF44" s="135">
        <f t="shared" si="23"/>
        <v>0</v>
      </c>
      <c r="CG44" s="135">
        <f t="shared" si="23"/>
        <v>0</v>
      </c>
      <c r="CH44" s="135">
        <f t="shared" si="23"/>
        <v>0</v>
      </c>
      <c r="CI44" s="135">
        <f t="shared" si="23"/>
        <v>0</v>
      </c>
      <c r="CJ44" s="135">
        <f t="shared" si="23"/>
        <v>0</v>
      </c>
      <c r="DA44" s="210" t="s">
        <v>80</v>
      </c>
      <c r="DB44" s="202">
        <v>34</v>
      </c>
      <c r="DC44" s="212" t="str">
        <f t="shared" si="2"/>
        <v>CAPEX</v>
      </c>
    </row>
    <row r="45" spans="1:107" s="262" customFormat="1" ht="14" outlineLevel="1">
      <c r="A45" s="218"/>
      <c r="B45" s="218"/>
      <c r="C45" s="125"/>
      <c r="D45" s="125" t="s">
        <v>8</v>
      </c>
      <c r="E45" s="125"/>
      <c r="F45" s="125"/>
      <c r="G45" s="125" t="s">
        <v>140</v>
      </c>
      <c r="H45" s="259">
        <f t="shared" si="9"/>
        <v>48146.998370827889</v>
      </c>
      <c r="I45" s="135">
        <f t="shared" si="22"/>
        <v>0</v>
      </c>
      <c r="J45" s="135">
        <f t="shared" si="22"/>
        <v>739.87911349329511</v>
      </c>
      <c r="K45" s="135">
        <f t="shared" si="22"/>
        <v>10613.518309859155</v>
      </c>
      <c r="L45" s="135">
        <f t="shared" si="22"/>
        <v>14293.600947475443</v>
      </c>
      <c r="M45" s="135">
        <f t="shared" si="22"/>
        <v>22500</v>
      </c>
      <c r="N45" s="135">
        <f t="shared" si="22"/>
        <v>0</v>
      </c>
      <c r="O45" s="135">
        <f t="shared" si="22"/>
        <v>0</v>
      </c>
      <c r="P45" s="135">
        <f t="shared" si="22"/>
        <v>0</v>
      </c>
      <c r="Q45" s="135">
        <f t="shared" si="22"/>
        <v>0</v>
      </c>
      <c r="R45" s="135">
        <f t="shared" si="22"/>
        <v>0</v>
      </c>
      <c r="S45" s="135">
        <f t="shared" si="22"/>
        <v>0</v>
      </c>
      <c r="T45" s="135">
        <f t="shared" si="22"/>
        <v>0</v>
      </c>
      <c r="U45" s="135">
        <f t="shared" si="22"/>
        <v>0</v>
      </c>
      <c r="V45" s="135">
        <f t="shared" si="22"/>
        <v>0</v>
      </c>
      <c r="W45" s="135">
        <f t="shared" si="22"/>
        <v>0</v>
      </c>
      <c r="X45" s="135">
        <f t="shared" si="22"/>
        <v>0</v>
      </c>
      <c r="Y45" s="135">
        <f t="shared" si="22"/>
        <v>0</v>
      </c>
      <c r="Z45" s="135">
        <f t="shared" si="22"/>
        <v>0</v>
      </c>
      <c r="AA45" s="135">
        <f t="shared" si="22"/>
        <v>0</v>
      </c>
      <c r="AB45" s="135">
        <f t="shared" si="22"/>
        <v>0</v>
      </c>
      <c r="AC45" s="135">
        <f t="shared" si="22"/>
        <v>0</v>
      </c>
      <c r="AD45" s="135">
        <f t="shared" si="22"/>
        <v>0</v>
      </c>
      <c r="AE45" s="135">
        <f t="shared" si="22"/>
        <v>0</v>
      </c>
      <c r="AF45" s="135">
        <f t="shared" si="22"/>
        <v>0</v>
      </c>
      <c r="AG45" s="135">
        <f t="shared" si="22"/>
        <v>0</v>
      </c>
      <c r="AH45" s="135">
        <f t="shared" si="22"/>
        <v>0</v>
      </c>
      <c r="AI45" s="135">
        <f t="shared" si="22"/>
        <v>0</v>
      </c>
      <c r="AJ45" s="135">
        <f t="shared" si="22"/>
        <v>0</v>
      </c>
      <c r="AK45" s="135">
        <f t="shared" si="22"/>
        <v>0</v>
      </c>
      <c r="AL45" s="135">
        <f t="shared" si="22"/>
        <v>0</v>
      </c>
      <c r="AM45" s="135">
        <f t="shared" si="22"/>
        <v>0</v>
      </c>
      <c r="AN45" s="135">
        <f t="shared" si="22"/>
        <v>0</v>
      </c>
      <c r="AO45" s="135">
        <f t="shared" si="22"/>
        <v>0</v>
      </c>
      <c r="AP45" s="135">
        <f t="shared" si="22"/>
        <v>0</v>
      </c>
      <c r="AQ45" s="135">
        <f t="shared" si="22"/>
        <v>0</v>
      </c>
      <c r="AR45" s="135">
        <f t="shared" si="22"/>
        <v>0</v>
      </c>
      <c r="AS45" s="135">
        <f t="shared" si="22"/>
        <v>0</v>
      </c>
      <c r="AT45" s="135">
        <f t="shared" si="22"/>
        <v>0</v>
      </c>
      <c r="AU45" s="135">
        <f t="shared" si="22"/>
        <v>0</v>
      </c>
      <c r="AV45" s="135">
        <f t="shared" si="22"/>
        <v>0</v>
      </c>
      <c r="AW45" s="135">
        <f t="shared" si="22"/>
        <v>0</v>
      </c>
      <c r="AX45" s="135">
        <f t="shared" si="22"/>
        <v>0</v>
      </c>
      <c r="AY45" s="135">
        <f t="shared" si="22"/>
        <v>0</v>
      </c>
      <c r="AZ45" s="135">
        <f t="shared" si="22"/>
        <v>0</v>
      </c>
      <c r="BA45" s="135">
        <f t="shared" si="22"/>
        <v>0</v>
      </c>
      <c r="BB45" s="135">
        <f t="shared" si="22"/>
        <v>0</v>
      </c>
      <c r="BC45" s="135">
        <f t="shared" si="22"/>
        <v>0</v>
      </c>
      <c r="BD45" s="135">
        <f t="shared" si="22"/>
        <v>0</v>
      </c>
      <c r="BE45" s="135">
        <f t="shared" si="22"/>
        <v>0</v>
      </c>
      <c r="BF45" s="135">
        <f t="shared" si="22"/>
        <v>0</v>
      </c>
      <c r="BG45" s="135">
        <f t="shared" si="22"/>
        <v>0</v>
      </c>
      <c r="BH45" s="135">
        <f t="shared" si="22"/>
        <v>0</v>
      </c>
      <c r="BI45" s="135">
        <f t="shared" si="22"/>
        <v>0</v>
      </c>
      <c r="BJ45" s="135">
        <f t="shared" si="22"/>
        <v>0</v>
      </c>
      <c r="BK45" s="135">
        <f t="shared" si="22"/>
        <v>0</v>
      </c>
      <c r="BL45" s="135">
        <f t="shared" si="22"/>
        <v>0</v>
      </c>
      <c r="BM45" s="135">
        <f t="shared" si="22"/>
        <v>0</v>
      </c>
      <c r="BN45" s="135">
        <f t="shared" si="22"/>
        <v>0</v>
      </c>
      <c r="BO45" s="135">
        <f t="shared" si="22"/>
        <v>0</v>
      </c>
      <c r="BP45" s="135">
        <f t="shared" si="22"/>
        <v>0</v>
      </c>
      <c r="BQ45" s="135">
        <f t="shared" si="22"/>
        <v>0</v>
      </c>
      <c r="BR45" s="135">
        <f t="shared" si="22"/>
        <v>0</v>
      </c>
      <c r="BS45" s="135">
        <f t="shared" si="22"/>
        <v>0</v>
      </c>
      <c r="BT45" s="135">
        <f t="shared" si="22"/>
        <v>0</v>
      </c>
      <c r="BU45" s="135">
        <f t="shared" si="23"/>
        <v>0</v>
      </c>
      <c r="BV45" s="135">
        <f t="shared" si="23"/>
        <v>0</v>
      </c>
      <c r="BW45" s="135">
        <f t="shared" si="23"/>
        <v>0</v>
      </c>
      <c r="BX45" s="135">
        <f t="shared" si="23"/>
        <v>0</v>
      </c>
      <c r="BY45" s="135">
        <f t="shared" si="23"/>
        <v>0</v>
      </c>
      <c r="BZ45" s="135">
        <f t="shared" si="23"/>
        <v>0</v>
      </c>
      <c r="CA45" s="135">
        <f t="shared" si="23"/>
        <v>0</v>
      </c>
      <c r="CB45" s="135">
        <f t="shared" si="23"/>
        <v>0</v>
      </c>
      <c r="CC45" s="135">
        <f t="shared" si="23"/>
        <v>0</v>
      </c>
      <c r="CD45" s="135">
        <f t="shared" si="23"/>
        <v>0</v>
      </c>
      <c r="CE45" s="135">
        <f t="shared" si="23"/>
        <v>0</v>
      </c>
      <c r="CF45" s="135">
        <f t="shared" si="23"/>
        <v>0</v>
      </c>
      <c r="CG45" s="135">
        <f t="shared" si="23"/>
        <v>0</v>
      </c>
      <c r="CH45" s="135">
        <f t="shared" si="23"/>
        <v>0</v>
      </c>
      <c r="CI45" s="135">
        <f t="shared" si="23"/>
        <v>0</v>
      </c>
      <c r="CJ45" s="135">
        <f t="shared" si="23"/>
        <v>0</v>
      </c>
      <c r="DA45" s="210" t="s">
        <v>80</v>
      </c>
      <c r="DB45" s="210">
        <v>35</v>
      </c>
      <c r="DC45" s="212" t="str">
        <f t="shared" si="2"/>
        <v>OPEX</v>
      </c>
    </row>
    <row r="46" spans="1:107" s="255" customFormat="1" outlineLevel="1">
      <c r="C46" s="265" t="s">
        <v>146</v>
      </c>
      <c r="D46" s="137" t="s">
        <v>147</v>
      </c>
      <c r="E46" s="144"/>
      <c r="F46" s="144"/>
      <c r="G46" s="144" t="s">
        <v>140</v>
      </c>
      <c r="H46" s="123">
        <f t="shared" si="9"/>
        <v>-132152.12088650669</v>
      </c>
      <c r="I46" s="256">
        <f>SUM(I47:I48)</f>
        <v>0</v>
      </c>
      <c r="J46" s="256">
        <f>SUM(J47:J48)</f>
        <v>739.87911349329511</v>
      </c>
      <c r="K46" s="256">
        <f>SUM(K47:K48)</f>
        <v>41300</v>
      </c>
      <c r="L46" s="256">
        <f t="shared" ref="L46:BW46" si="24">SUM(L47:L48)</f>
        <v>0</v>
      </c>
      <c r="M46" s="256">
        <f t="shared" si="24"/>
        <v>0</v>
      </c>
      <c r="N46" s="256">
        <f t="shared" si="24"/>
        <v>-29032</v>
      </c>
      <c r="O46" s="256">
        <f t="shared" si="24"/>
        <v>-29032</v>
      </c>
      <c r="P46" s="256">
        <f t="shared" si="24"/>
        <v>-29032</v>
      </c>
      <c r="Q46" s="256">
        <f t="shared" si="24"/>
        <v>-29032</v>
      </c>
      <c r="R46" s="256">
        <f t="shared" si="24"/>
        <v>-29032</v>
      </c>
      <c r="S46" s="256">
        <f t="shared" si="24"/>
        <v>-29032</v>
      </c>
      <c r="T46" s="256">
        <f t="shared" si="24"/>
        <v>0</v>
      </c>
      <c r="U46" s="256">
        <f t="shared" si="24"/>
        <v>0</v>
      </c>
      <c r="V46" s="256">
        <f t="shared" si="24"/>
        <v>0</v>
      </c>
      <c r="W46" s="256">
        <f t="shared" si="24"/>
        <v>0</v>
      </c>
      <c r="X46" s="256">
        <f t="shared" si="24"/>
        <v>0</v>
      </c>
      <c r="Y46" s="256">
        <f t="shared" si="24"/>
        <v>0</v>
      </c>
      <c r="Z46" s="256">
        <f t="shared" si="24"/>
        <v>0</v>
      </c>
      <c r="AA46" s="256">
        <f t="shared" si="24"/>
        <v>0</v>
      </c>
      <c r="AB46" s="256">
        <f t="shared" si="24"/>
        <v>0</v>
      </c>
      <c r="AC46" s="256">
        <f t="shared" si="24"/>
        <v>0</v>
      </c>
      <c r="AD46" s="256">
        <f t="shared" si="24"/>
        <v>0</v>
      </c>
      <c r="AE46" s="256">
        <f t="shared" si="24"/>
        <v>0</v>
      </c>
      <c r="AF46" s="256">
        <f t="shared" si="24"/>
        <v>0</v>
      </c>
      <c r="AG46" s="256">
        <f t="shared" si="24"/>
        <v>0</v>
      </c>
      <c r="AH46" s="256">
        <f t="shared" si="24"/>
        <v>0</v>
      </c>
      <c r="AI46" s="256">
        <f t="shared" si="24"/>
        <v>0</v>
      </c>
      <c r="AJ46" s="256">
        <f t="shared" si="24"/>
        <v>0</v>
      </c>
      <c r="AK46" s="256">
        <f t="shared" si="24"/>
        <v>0</v>
      </c>
      <c r="AL46" s="256">
        <f t="shared" si="24"/>
        <v>0</v>
      </c>
      <c r="AM46" s="256">
        <f t="shared" si="24"/>
        <v>0</v>
      </c>
      <c r="AN46" s="256">
        <f t="shared" si="24"/>
        <v>0</v>
      </c>
      <c r="AO46" s="256">
        <f t="shared" si="24"/>
        <v>0</v>
      </c>
      <c r="AP46" s="256">
        <f t="shared" si="24"/>
        <v>0</v>
      </c>
      <c r="AQ46" s="256">
        <f t="shared" si="24"/>
        <v>0</v>
      </c>
      <c r="AR46" s="256">
        <f t="shared" si="24"/>
        <v>0</v>
      </c>
      <c r="AS46" s="256">
        <f t="shared" si="24"/>
        <v>0</v>
      </c>
      <c r="AT46" s="256">
        <f t="shared" si="24"/>
        <v>0</v>
      </c>
      <c r="AU46" s="256">
        <f t="shared" si="24"/>
        <v>0</v>
      </c>
      <c r="AV46" s="256">
        <f t="shared" si="24"/>
        <v>0</v>
      </c>
      <c r="AW46" s="256">
        <f t="shared" si="24"/>
        <v>0</v>
      </c>
      <c r="AX46" s="256">
        <f t="shared" si="24"/>
        <v>0</v>
      </c>
      <c r="AY46" s="256">
        <f t="shared" si="24"/>
        <v>0</v>
      </c>
      <c r="AZ46" s="256">
        <f t="shared" si="24"/>
        <v>0</v>
      </c>
      <c r="BA46" s="256">
        <f t="shared" si="24"/>
        <v>0</v>
      </c>
      <c r="BB46" s="256">
        <f t="shared" si="24"/>
        <v>0</v>
      </c>
      <c r="BC46" s="256">
        <f t="shared" si="24"/>
        <v>0</v>
      </c>
      <c r="BD46" s="256">
        <f t="shared" si="24"/>
        <v>0</v>
      </c>
      <c r="BE46" s="256">
        <f t="shared" si="24"/>
        <v>0</v>
      </c>
      <c r="BF46" s="256">
        <f t="shared" si="24"/>
        <v>0</v>
      </c>
      <c r="BG46" s="256">
        <f t="shared" si="24"/>
        <v>0</v>
      </c>
      <c r="BH46" s="256">
        <f t="shared" si="24"/>
        <v>0</v>
      </c>
      <c r="BI46" s="256">
        <f t="shared" si="24"/>
        <v>0</v>
      </c>
      <c r="BJ46" s="256">
        <f t="shared" si="24"/>
        <v>0</v>
      </c>
      <c r="BK46" s="256">
        <f t="shared" si="24"/>
        <v>0</v>
      </c>
      <c r="BL46" s="256">
        <f t="shared" si="24"/>
        <v>0</v>
      </c>
      <c r="BM46" s="256">
        <f t="shared" si="24"/>
        <v>0</v>
      </c>
      <c r="BN46" s="256">
        <f t="shared" si="24"/>
        <v>0</v>
      </c>
      <c r="BO46" s="256">
        <f t="shared" si="24"/>
        <v>0</v>
      </c>
      <c r="BP46" s="256">
        <f t="shared" si="24"/>
        <v>0</v>
      </c>
      <c r="BQ46" s="256">
        <f t="shared" si="24"/>
        <v>0</v>
      </c>
      <c r="BR46" s="256">
        <f t="shared" si="24"/>
        <v>0</v>
      </c>
      <c r="BS46" s="256">
        <f t="shared" si="24"/>
        <v>0</v>
      </c>
      <c r="BT46" s="256">
        <f t="shared" si="24"/>
        <v>0</v>
      </c>
      <c r="BU46" s="256">
        <f t="shared" si="24"/>
        <v>0</v>
      </c>
      <c r="BV46" s="256">
        <f t="shared" si="24"/>
        <v>0</v>
      </c>
      <c r="BW46" s="256">
        <f t="shared" si="24"/>
        <v>0</v>
      </c>
      <c r="BX46" s="256">
        <f t="shared" ref="BX46:CJ46" si="25">SUM(BX47:BX48)</f>
        <v>0</v>
      </c>
      <c r="BY46" s="256">
        <f t="shared" si="25"/>
        <v>0</v>
      </c>
      <c r="BZ46" s="256">
        <f t="shared" si="25"/>
        <v>0</v>
      </c>
      <c r="CA46" s="256">
        <f t="shared" si="25"/>
        <v>0</v>
      </c>
      <c r="CB46" s="256">
        <f t="shared" si="25"/>
        <v>0</v>
      </c>
      <c r="CC46" s="256">
        <f t="shared" si="25"/>
        <v>0</v>
      </c>
      <c r="CD46" s="256">
        <f t="shared" si="25"/>
        <v>0</v>
      </c>
      <c r="CE46" s="256">
        <f t="shared" si="25"/>
        <v>0</v>
      </c>
      <c r="CF46" s="256">
        <f t="shared" si="25"/>
        <v>0</v>
      </c>
      <c r="CG46" s="256">
        <f t="shared" si="25"/>
        <v>0</v>
      </c>
      <c r="CH46" s="256">
        <f t="shared" si="25"/>
        <v>0</v>
      </c>
      <c r="CI46" s="256">
        <f t="shared" si="25"/>
        <v>0</v>
      </c>
      <c r="CJ46" s="256">
        <f t="shared" si="25"/>
        <v>0</v>
      </c>
      <c r="DA46" s="210" t="s">
        <v>80</v>
      </c>
      <c r="DB46" s="202">
        <v>36</v>
      </c>
      <c r="DC46" s="212" t="str">
        <f t="shared" si="2"/>
        <v>3.5.1в т.ч. на этап Развитие и тиражирование ИТЕРАЦИЯ 1</v>
      </c>
    </row>
    <row r="47" spans="1:107" s="262" customFormat="1" ht="14" outlineLevel="1">
      <c r="A47" s="218"/>
      <c r="B47" s="218"/>
      <c r="C47" s="125"/>
      <c r="D47" s="125" t="s">
        <v>148</v>
      </c>
      <c r="E47" s="228"/>
      <c r="F47" s="228"/>
      <c r="G47" s="125" t="s">
        <v>140</v>
      </c>
      <c r="H47" s="259">
        <f t="shared" si="9"/>
        <v>30686.481690140845</v>
      </c>
      <c r="I47" s="260">
        <f>Расчет!H191</f>
        <v>0</v>
      </c>
      <c r="J47" s="260"/>
      <c r="K47" s="260">
        <v>30686.481690140845</v>
      </c>
      <c r="L47" s="260">
        <f>Расчет!K191</f>
        <v>0</v>
      </c>
      <c r="M47" s="260">
        <f>Расчет!L191</f>
        <v>0</v>
      </c>
      <c r="N47" s="260">
        <f>Расчет!M191</f>
        <v>0</v>
      </c>
      <c r="O47" s="260">
        <f>Расчет!N191</f>
        <v>0</v>
      </c>
      <c r="P47" s="260">
        <f>Расчет!O191</f>
        <v>0</v>
      </c>
      <c r="Q47" s="260">
        <f>Расчет!P191</f>
        <v>0</v>
      </c>
      <c r="R47" s="260">
        <f>Расчет!Q191</f>
        <v>0</v>
      </c>
      <c r="S47" s="260">
        <f>Расчет!R191</f>
        <v>0</v>
      </c>
      <c r="T47" s="260"/>
      <c r="U47" s="260"/>
      <c r="V47" s="260"/>
      <c r="W47" s="260"/>
      <c r="X47" s="260"/>
      <c r="Y47" s="260"/>
      <c r="Z47" s="260"/>
      <c r="AA47" s="260"/>
      <c r="AB47" s="260"/>
      <c r="AC47" s="260"/>
      <c r="AD47" s="260"/>
      <c r="AE47" s="260"/>
      <c r="AF47" s="260"/>
      <c r="AG47" s="260"/>
      <c r="AH47" s="260"/>
      <c r="AI47" s="260"/>
      <c r="AJ47" s="260"/>
      <c r="AK47" s="260"/>
      <c r="AL47" s="260"/>
      <c r="AM47" s="260"/>
      <c r="AN47" s="260"/>
      <c r="AO47" s="260"/>
      <c r="AP47" s="260"/>
      <c r="AQ47" s="260"/>
      <c r="AR47" s="260"/>
      <c r="AS47" s="260"/>
      <c r="AT47" s="260"/>
      <c r="AU47" s="260"/>
      <c r="AV47" s="260"/>
      <c r="AW47" s="260"/>
      <c r="AX47" s="260"/>
      <c r="AY47" s="260"/>
      <c r="AZ47" s="260"/>
      <c r="BA47" s="260"/>
      <c r="BB47" s="260"/>
      <c r="BC47" s="260"/>
      <c r="BD47" s="260"/>
      <c r="BE47" s="260"/>
      <c r="BF47" s="260"/>
      <c r="BG47" s="260"/>
      <c r="BH47" s="260"/>
      <c r="BI47" s="260"/>
      <c r="BJ47" s="260"/>
      <c r="BK47" s="260"/>
      <c r="BL47" s="260"/>
      <c r="BM47" s="260"/>
      <c r="BN47" s="260"/>
      <c r="BO47" s="260"/>
      <c r="BP47" s="260"/>
      <c r="BQ47" s="260"/>
      <c r="BR47" s="260"/>
      <c r="BS47" s="260"/>
      <c r="BT47" s="260"/>
      <c r="BU47" s="260"/>
      <c r="BV47" s="260"/>
      <c r="BW47" s="260"/>
      <c r="BX47" s="260"/>
      <c r="BY47" s="260"/>
      <c r="BZ47" s="260"/>
      <c r="CA47" s="260"/>
      <c r="CB47" s="260"/>
      <c r="CC47" s="260"/>
      <c r="CD47" s="260"/>
      <c r="CE47" s="260"/>
      <c r="CF47" s="260"/>
      <c r="CG47" s="260"/>
      <c r="CH47" s="260"/>
      <c r="CI47" s="260"/>
      <c r="CJ47" s="260"/>
      <c r="DA47" s="210" t="s">
        <v>80</v>
      </c>
      <c r="DB47" s="210">
        <v>37</v>
      </c>
      <c r="DC47" s="212" t="str">
        <f t="shared" si="2"/>
        <v xml:space="preserve">  CAPEX</v>
      </c>
    </row>
    <row r="48" spans="1:107" s="262" customFormat="1" outlineLevel="1">
      <c r="A48" s="218"/>
      <c r="B48" s="218"/>
      <c r="C48" s="125"/>
      <c r="D48" s="125" t="s">
        <v>149</v>
      </c>
      <c r="E48" s="228"/>
      <c r="F48" s="228"/>
      <c r="G48" s="125" t="s">
        <v>140</v>
      </c>
      <c r="H48" s="259">
        <f t="shared" si="9"/>
        <v>-162838.60257664754</v>
      </c>
      <c r="I48" s="263">
        <f>Расчет!H230</f>
        <v>0</v>
      </c>
      <c r="J48" s="263">
        <v>739.87911349329511</v>
      </c>
      <c r="K48" s="263">
        <v>10613.518309859155</v>
      </c>
      <c r="L48" s="263">
        <f>Расчет!K228-L51</f>
        <v>0</v>
      </c>
      <c r="M48" s="263">
        <f>Расчет!L228-M51</f>
        <v>0</v>
      </c>
      <c r="N48" s="263">
        <f>Расчет!M228-N51</f>
        <v>-29032</v>
      </c>
      <c r="O48" s="263">
        <f>Расчет!N228-O51</f>
        <v>-29032</v>
      </c>
      <c r="P48" s="263">
        <f>Расчет!O228-P51</f>
        <v>-29032</v>
      </c>
      <c r="Q48" s="263">
        <f>Расчет!P228-Q51</f>
        <v>-29032</v>
      </c>
      <c r="R48" s="263">
        <f>Расчет!Q228-R51</f>
        <v>-29032</v>
      </c>
      <c r="S48" s="263">
        <f>Расчет!R228-S51</f>
        <v>-29032</v>
      </c>
      <c r="T48" s="263"/>
      <c r="U48" s="263"/>
      <c r="V48" s="263"/>
      <c r="W48" s="263"/>
      <c r="X48" s="263"/>
      <c r="Y48" s="263"/>
      <c r="Z48" s="263"/>
      <c r="AA48" s="263"/>
      <c r="AB48" s="263"/>
      <c r="AC48" s="263"/>
      <c r="AD48" s="263"/>
      <c r="AE48" s="263"/>
      <c r="AF48" s="263"/>
      <c r="AG48" s="263"/>
      <c r="AH48" s="263"/>
      <c r="AI48" s="263"/>
      <c r="AJ48" s="263"/>
      <c r="AK48" s="263"/>
      <c r="AL48" s="263"/>
      <c r="AM48" s="263"/>
      <c r="AN48" s="263"/>
      <c r="AO48" s="263"/>
      <c r="AP48" s="263"/>
      <c r="AQ48" s="263"/>
      <c r="AR48" s="263"/>
      <c r="AS48" s="263"/>
      <c r="AT48" s="263"/>
      <c r="AU48" s="263"/>
      <c r="AV48" s="263"/>
      <c r="AW48" s="263"/>
      <c r="AX48" s="263"/>
      <c r="AY48" s="263"/>
      <c r="AZ48" s="263"/>
      <c r="BA48" s="263"/>
      <c r="BB48" s="263"/>
      <c r="BC48" s="263"/>
      <c r="BD48" s="263"/>
      <c r="BE48" s="263"/>
      <c r="BF48" s="263"/>
      <c r="BG48" s="263"/>
      <c r="BH48" s="263"/>
      <c r="BI48" s="263"/>
      <c r="BJ48" s="263"/>
      <c r="BK48" s="263"/>
      <c r="BL48" s="263"/>
      <c r="BM48" s="263"/>
      <c r="BN48" s="263"/>
      <c r="BO48" s="263"/>
      <c r="BP48" s="263"/>
      <c r="BQ48" s="263"/>
      <c r="BR48" s="263"/>
      <c r="BS48" s="263"/>
      <c r="BT48" s="263"/>
      <c r="BU48" s="263"/>
      <c r="BV48" s="263"/>
      <c r="BW48" s="263"/>
      <c r="BX48" s="263"/>
      <c r="BY48" s="263"/>
      <c r="BZ48" s="263"/>
      <c r="CA48" s="263"/>
      <c r="CB48" s="263"/>
      <c r="CC48" s="263"/>
      <c r="CD48" s="263"/>
      <c r="CE48" s="263"/>
      <c r="CF48" s="263"/>
      <c r="CG48" s="263"/>
      <c r="CH48" s="263"/>
      <c r="CI48" s="263"/>
      <c r="CJ48" s="263"/>
      <c r="DA48" s="210" t="s">
        <v>80</v>
      </c>
      <c r="DB48" s="202">
        <v>38</v>
      </c>
      <c r="DC48" s="212" t="str">
        <f t="shared" si="2"/>
        <v xml:space="preserve">  OPEX</v>
      </c>
    </row>
    <row r="49" spans="1:107" s="255" customFormat="1" ht="14" outlineLevel="1">
      <c r="C49" s="265" t="s">
        <v>150</v>
      </c>
      <c r="D49" s="137" t="s">
        <v>151</v>
      </c>
      <c r="E49" s="144"/>
      <c r="F49" s="144"/>
      <c r="G49" s="144" t="s">
        <v>140</v>
      </c>
      <c r="H49" s="123">
        <f t="shared" si="9"/>
        <v>259192</v>
      </c>
      <c r="I49" s="256">
        <f>SUM(I50:I51)</f>
        <v>0</v>
      </c>
      <c r="J49" s="256">
        <f>SUM(J50:J51)</f>
        <v>0</v>
      </c>
      <c r="K49" s="256">
        <f>SUM(K50:K51)</f>
        <v>0</v>
      </c>
      <c r="L49" s="256">
        <f t="shared" ref="L49:BW49" si="26">SUM(L50:L51)</f>
        <v>62500</v>
      </c>
      <c r="M49" s="256">
        <f t="shared" si="26"/>
        <v>22500</v>
      </c>
      <c r="N49" s="256">
        <f t="shared" si="26"/>
        <v>29032</v>
      </c>
      <c r="O49" s="256">
        <f t="shared" si="26"/>
        <v>29032</v>
      </c>
      <c r="P49" s="256">
        <f t="shared" si="26"/>
        <v>29032</v>
      </c>
      <c r="Q49" s="256">
        <f t="shared" si="26"/>
        <v>29032</v>
      </c>
      <c r="R49" s="256">
        <f t="shared" si="26"/>
        <v>29032</v>
      </c>
      <c r="S49" s="256">
        <f t="shared" si="26"/>
        <v>29032</v>
      </c>
      <c r="T49" s="256">
        <f t="shared" si="26"/>
        <v>0</v>
      </c>
      <c r="U49" s="256">
        <f t="shared" si="26"/>
        <v>0</v>
      </c>
      <c r="V49" s="256">
        <f t="shared" si="26"/>
        <v>0</v>
      </c>
      <c r="W49" s="256">
        <f t="shared" si="26"/>
        <v>0</v>
      </c>
      <c r="X49" s="256">
        <f t="shared" si="26"/>
        <v>0</v>
      </c>
      <c r="Y49" s="256">
        <f t="shared" si="26"/>
        <v>0</v>
      </c>
      <c r="Z49" s="256">
        <f t="shared" si="26"/>
        <v>0</v>
      </c>
      <c r="AA49" s="256">
        <f t="shared" si="26"/>
        <v>0</v>
      </c>
      <c r="AB49" s="256">
        <f t="shared" si="26"/>
        <v>0</v>
      </c>
      <c r="AC49" s="256">
        <f t="shared" si="26"/>
        <v>0</v>
      </c>
      <c r="AD49" s="256">
        <f t="shared" si="26"/>
        <v>0</v>
      </c>
      <c r="AE49" s="256">
        <f t="shared" si="26"/>
        <v>0</v>
      </c>
      <c r="AF49" s="256">
        <f t="shared" si="26"/>
        <v>0</v>
      </c>
      <c r="AG49" s="256">
        <f t="shared" si="26"/>
        <v>0</v>
      </c>
      <c r="AH49" s="256">
        <f t="shared" si="26"/>
        <v>0</v>
      </c>
      <c r="AI49" s="256">
        <f t="shared" si="26"/>
        <v>0</v>
      </c>
      <c r="AJ49" s="256">
        <f t="shared" si="26"/>
        <v>0</v>
      </c>
      <c r="AK49" s="256">
        <f t="shared" si="26"/>
        <v>0</v>
      </c>
      <c r="AL49" s="256">
        <f t="shared" si="26"/>
        <v>0</v>
      </c>
      <c r="AM49" s="256">
        <f t="shared" si="26"/>
        <v>0</v>
      </c>
      <c r="AN49" s="256">
        <f t="shared" si="26"/>
        <v>0</v>
      </c>
      <c r="AO49" s="256">
        <f t="shared" si="26"/>
        <v>0</v>
      </c>
      <c r="AP49" s="256">
        <f t="shared" si="26"/>
        <v>0</v>
      </c>
      <c r="AQ49" s="256">
        <f t="shared" si="26"/>
        <v>0</v>
      </c>
      <c r="AR49" s="256">
        <f t="shared" si="26"/>
        <v>0</v>
      </c>
      <c r="AS49" s="256">
        <f t="shared" si="26"/>
        <v>0</v>
      </c>
      <c r="AT49" s="256">
        <f t="shared" si="26"/>
        <v>0</v>
      </c>
      <c r="AU49" s="256">
        <f t="shared" si="26"/>
        <v>0</v>
      </c>
      <c r="AV49" s="256">
        <f t="shared" si="26"/>
        <v>0</v>
      </c>
      <c r="AW49" s="256">
        <f t="shared" si="26"/>
        <v>0</v>
      </c>
      <c r="AX49" s="256">
        <f t="shared" si="26"/>
        <v>0</v>
      </c>
      <c r="AY49" s="256">
        <f t="shared" si="26"/>
        <v>0</v>
      </c>
      <c r="AZ49" s="256">
        <f t="shared" si="26"/>
        <v>0</v>
      </c>
      <c r="BA49" s="256">
        <f t="shared" si="26"/>
        <v>0</v>
      </c>
      <c r="BB49" s="256">
        <f t="shared" si="26"/>
        <v>0</v>
      </c>
      <c r="BC49" s="256">
        <f t="shared" si="26"/>
        <v>0</v>
      </c>
      <c r="BD49" s="256">
        <f t="shared" si="26"/>
        <v>0</v>
      </c>
      <c r="BE49" s="256">
        <f t="shared" si="26"/>
        <v>0</v>
      </c>
      <c r="BF49" s="256">
        <f t="shared" si="26"/>
        <v>0</v>
      </c>
      <c r="BG49" s="256">
        <f t="shared" si="26"/>
        <v>0</v>
      </c>
      <c r="BH49" s="256">
        <f t="shared" si="26"/>
        <v>0</v>
      </c>
      <c r="BI49" s="256">
        <f t="shared" si="26"/>
        <v>0</v>
      </c>
      <c r="BJ49" s="256">
        <f t="shared" si="26"/>
        <v>0</v>
      </c>
      <c r="BK49" s="256">
        <f t="shared" si="26"/>
        <v>0</v>
      </c>
      <c r="BL49" s="256">
        <f t="shared" si="26"/>
        <v>0</v>
      </c>
      <c r="BM49" s="256">
        <f t="shared" si="26"/>
        <v>0</v>
      </c>
      <c r="BN49" s="256">
        <f t="shared" si="26"/>
        <v>0</v>
      </c>
      <c r="BO49" s="256">
        <f t="shared" si="26"/>
        <v>0</v>
      </c>
      <c r="BP49" s="256">
        <f t="shared" si="26"/>
        <v>0</v>
      </c>
      <c r="BQ49" s="256">
        <f t="shared" si="26"/>
        <v>0</v>
      </c>
      <c r="BR49" s="256">
        <f t="shared" si="26"/>
        <v>0</v>
      </c>
      <c r="BS49" s="256">
        <f t="shared" si="26"/>
        <v>0</v>
      </c>
      <c r="BT49" s="256">
        <f t="shared" si="26"/>
        <v>0</v>
      </c>
      <c r="BU49" s="256">
        <f t="shared" si="26"/>
        <v>0</v>
      </c>
      <c r="BV49" s="256">
        <f t="shared" si="26"/>
        <v>0</v>
      </c>
      <c r="BW49" s="256">
        <f t="shared" si="26"/>
        <v>0</v>
      </c>
      <c r="BX49" s="256">
        <f t="shared" ref="BX49:CJ49" si="27">SUM(BX50:BX51)</f>
        <v>0</v>
      </c>
      <c r="BY49" s="256">
        <f t="shared" si="27"/>
        <v>0</v>
      </c>
      <c r="BZ49" s="256">
        <f t="shared" si="27"/>
        <v>0</v>
      </c>
      <c r="CA49" s="256">
        <f t="shared" si="27"/>
        <v>0</v>
      </c>
      <c r="CB49" s="256">
        <f t="shared" si="27"/>
        <v>0</v>
      </c>
      <c r="CC49" s="256">
        <f t="shared" si="27"/>
        <v>0</v>
      </c>
      <c r="CD49" s="256">
        <f t="shared" si="27"/>
        <v>0</v>
      </c>
      <c r="CE49" s="256">
        <f t="shared" si="27"/>
        <v>0</v>
      </c>
      <c r="CF49" s="256">
        <f t="shared" si="27"/>
        <v>0</v>
      </c>
      <c r="CG49" s="256">
        <f t="shared" si="27"/>
        <v>0</v>
      </c>
      <c r="CH49" s="256">
        <f t="shared" si="27"/>
        <v>0</v>
      </c>
      <c r="CI49" s="256">
        <f t="shared" si="27"/>
        <v>0</v>
      </c>
      <c r="CJ49" s="256">
        <f t="shared" si="27"/>
        <v>0</v>
      </c>
      <c r="DA49" s="210" t="s">
        <v>80</v>
      </c>
      <c r="DB49" s="210">
        <v>39</v>
      </c>
      <c r="DC49" s="212" t="str">
        <f t="shared" si="2"/>
        <v>3.5.2в т.ч. на этап Развитие и тиражирование ИТЕРАЦИЯ 2</v>
      </c>
    </row>
    <row r="50" spans="1:107" s="262" customFormat="1" outlineLevel="1">
      <c r="A50" s="218"/>
      <c r="B50" s="218"/>
      <c r="C50" s="125"/>
      <c r="D50" s="125" t="s">
        <v>148</v>
      </c>
      <c r="E50" s="228"/>
      <c r="F50" s="228"/>
      <c r="G50" s="125" t="s">
        <v>140</v>
      </c>
      <c r="H50" s="259">
        <f t="shared" si="9"/>
        <v>48206.399052524561</v>
      </c>
      <c r="I50" s="260">
        <f>Расчет!H192</f>
        <v>0</v>
      </c>
      <c r="J50" s="260">
        <f>Расчет!I192</f>
        <v>0</v>
      </c>
      <c r="K50" s="260">
        <f>Расчет!J192</f>
        <v>0</v>
      </c>
      <c r="L50" s="260">
        <v>48206.399052524561</v>
      </c>
      <c r="M50" s="260">
        <f>Расчет!L192</f>
        <v>0</v>
      </c>
      <c r="N50" s="260">
        <f>Расчет!M192</f>
        <v>0</v>
      </c>
      <c r="O50" s="260">
        <f>Расчет!N192</f>
        <v>0</v>
      </c>
      <c r="P50" s="260">
        <f>Расчет!O192</f>
        <v>0</v>
      </c>
      <c r="Q50" s="260">
        <f>Расчет!P192</f>
        <v>0</v>
      </c>
      <c r="R50" s="260">
        <f>Расчет!Q192</f>
        <v>0</v>
      </c>
      <c r="S50" s="260">
        <f>Расчет!R192</f>
        <v>0</v>
      </c>
      <c r="T50" s="260">
        <f>Расчет!S192</f>
        <v>0</v>
      </c>
      <c r="U50" s="260">
        <f>Расчет!T192</f>
        <v>0</v>
      </c>
      <c r="V50" s="260">
        <f>Расчет!U192</f>
        <v>0</v>
      </c>
      <c r="W50" s="260">
        <f>Расчет!V192</f>
        <v>0</v>
      </c>
      <c r="X50" s="260">
        <f>Расчет!W192</f>
        <v>0</v>
      </c>
      <c r="Y50" s="260">
        <f>Расчет!X192</f>
        <v>0</v>
      </c>
      <c r="Z50" s="260">
        <f>Расчет!Y192</f>
        <v>0</v>
      </c>
      <c r="AA50" s="260">
        <f>Расчет!Z192</f>
        <v>0</v>
      </c>
      <c r="AB50" s="260">
        <f>Расчет!AA192</f>
        <v>0</v>
      </c>
      <c r="AC50" s="260">
        <f>Расчет!AB192</f>
        <v>0</v>
      </c>
      <c r="AD50" s="260">
        <f>Расчет!AC192</f>
        <v>0</v>
      </c>
      <c r="AE50" s="260">
        <f>Расчет!AD192</f>
        <v>0</v>
      </c>
      <c r="AF50" s="260">
        <f>Расчет!AE192</f>
        <v>0</v>
      </c>
      <c r="AG50" s="260">
        <f>Расчет!AF192</f>
        <v>0</v>
      </c>
      <c r="AH50" s="260">
        <f>Расчет!AG192</f>
        <v>0</v>
      </c>
      <c r="AI50" s="260">
        <f>Расчет!AH192</f>
        <v>0</v>
      </c>
      <c r="AJ50" s="260">
        <f>Расчет!AI192</f>
        <v>0</v>
      </c>
      <c r="AK50" s="260">
        <f>Расчет!AJ192</f>
        <v>0</v>
      </c>
      <c r="AL50" s="260">
        <f>Расчет!AK192</f>
        <v>0</v>
      </c>
      <c r="AM50" s="260">
        <f>Расчет!AL192</f>
        <v>0</v>
      </c>
      <c r="AN50" s="260">
        <f>Расчет!AM192</f>
        <v>0</v>
      </c>
      <c r="AO50" s="260">
        <f>Расчет!AN192</f>
        <v>0</v>
      </c>
      <c r="AP50" s="260">
        <f>Расчет!AO192</f>
        <v>0</v>
      </c>
      <c r="AQ50" s="260">
        <f>Расчет!AP192</f>
        <v>0</v>
      </c>
      <c r="AR50" s="260">
        <f>Расчет!AQ192</f>
        <v>0</v>
      </c>
      <c r="AS50" s="260">
        <f>Расчет!AR192</f>
        <v>0</v>
      </c>
      <c r="AT50" s="260">
        <f>Расчет!AS192</f>
        <v>0</v>
      </c>
      <c r="AU50" s="260">
        <f>Расчет!AT192</f>
        <v>0</v>
      </c>
      <c r="AV50" s="260">
        <f>Расчет!AU192</f>
        <v>0</v>
      </c>
      <c r="AW50" s="260">
        <f>Расчет!AV192</f>
        <v>0</v>
      </c>
      <c r="AX50" s="260">
        <f>Расчет!AW192</f>
        <v>0</v>
      </c>
      <c r="AY50" s="260">
        <f>Расчет!AX192</f>
        <v>0</v>
      </c>
      <c r="AZ50" s="260">
        <f>Расчет!AY192</f>
        <v>0</v>
      </c>
      <c r="BA50" s="260">
        <f>Расчет!AZ192</f>
        <v>0</v>
      </c>
      <c r="BB50" s="260">
        <f>Расчет!BA192</f>
        <v>0</v>
      </c>
      <c r="BC50" s="260">
        <f>Расчет!BB192</f>
        <v>0</v>
      </c>
      <c r="BD50" s="260">
        <f>Расчет!BC192</f>
        <v>0</v>
      </c>
      <c r="BE50" s="260">
        <f>Расчет!BD192</f>
        <v>0</v>
      </c>
      <c r="BF50" s="260">
        <f>Расчет!BE192</f>
        <v>0</v>
      </c>
      <c r="BG50" s="260">
        <f>Расчет!BF192</f>
        <v>0</v>
      </c>
      <c r="BH50" s="260">
        <f>Расчет!BG192</f>
        <v>0</v>
      </c>
      <c r="BI50" s="260">
        <f>Расчет!BH192</f>
        <v>0</v>
      </c>
      <c r="BJ50" s="260">
        <f>Расчет!BI192</f>
        <v>0</v>
      </c>
      <c r="BK50" s="260">
        <f>Расчет!BJ192</f>
        <v>0</v>
      </c>
      <c r="BL50" s="260">
        <f>Расчет!BK192</f>
        <v>0</v>
      </c>
      <c r="BM50" s="260">
        <f>Расчет!BL192</f>
        <v>0</v>
      </c>
      <c r="BN50" s="260">
        <f>Расчет!BM192</f>
        <v>0</v>
      </c>
      <c r="BO50" s="260">
        <f>Расчет!BN192</f>
        <v>0</v>
      </c>
      <c r="BP50" s="260">
        <f>Расчет!BO192</f>
        <v>0</v>
      </c>
      <c r="BQ50" s="260">
        <f>Расчет!BP192</f>
        <v>0</v>
      </c>
      <c r="BR50" s="260">
        <f>Расчет!BQ192</f>
        <v>0</v>
      </c>
      <c r="BS50" s="260">
        <f>Расчет!BR192</f>
        <v>0</v>
      </c>
      <c r="BT50" s="260">
        <f>Расчет!BS192</f>
        <v>0</v>
      </c>
      <c r="BU50" s="260">
        <f>Расчет!BT192</f>
        <v>0</v>
      </c>
      <c r="BV50" s="260">
        <f>Расчет!BU192</f>
        <v>0</v>
      </c>
      <c r="BW50" s="260">
        <f>Расчет!BV192</f>
        <v>0</v>
      </c>
      <c r="BX50" s="260">
        <f>Расчет!BW192</f>
        <v>0</v>
      </c>
      <c r="BY50" s="260">
        <f>Расчет!BX192</f>
        <v>0</v>
      </c>
      <c r="BZ50" s="260">
        <f>Расчет!BY192</f>
        <v>0</v>
      </c>
      <c r="CA50" s="260">
        <f>Расчет!BZ192</f>
        <v>0</v>
      </c>
      <c r="CB50" s="260">
        <f>Расчет!CA192</f>
        <v>0</v>
      </c>
      <c r="CC50" s="260">
        <f>Расчет!CB192</f>
        <v>0</v>
      </c>
      <c r="CD50" s="260">
        <f>Расчет!CC192</f>
        <v>0</v>
      </c>
      <c r="CE50" s="260">
        <f>Расчет!CD192</f>
        <v>0</v>
      </c>
      <c r="CF50" s="260">
        <f>Расчет!CE192</f>
        <v>0</v>
      </c>
      <c r="CG50" s="260">
        <f>Расчет!CF192</f>
        <v>0</v>
      </c>
      <c r="CH50" s="260">
        <f>Расчет!CG192</f>
        <v>0</v>
      </c>
      <c r="CI50" s="260">
        <f>Расчет!CH192</f>
        <v>0</v>
      </c>
      <c r="CJ50" s="260">
        <f>Расчет!CI192</f>
        <v>0</v>
      </c>
      <c r="DA50" s="210" t="s">
        <v>80</v>
      </c>
      <c r="DB50" s="202">
        <v>40</v>
      </c>
      <c r="DC50" s="212" t="str">
        <f t="shared" si="2"/>
        <v xml:space="preserve">  CAPEX</v>
      </c>
    </row>
    <row r="51" spans="1:107" s="262" customFormat="1" ht="14" outlineLevel="1">
      <c r="A51" s="218"/>
      <c r="B51" s="218"/>
      <c r="C51" s="125"/>
      <c r="D51" s="125" t="s">
        <v>149</v>
      </c>
      <c r="E51" s="228"/>
      <c r="F51" s="228"/>
      <c r="G51" s="125" t="s">
        <v>140</v>
      </c>
      <c r="H51" s="259">
        <f t="shared" si="9"/>
        <v>210985.60094747544</v>
      </c>
      <c r="I51" s="263">
        <f>Расчет!H231</f>
        <v>0</v>
      </c>
      <c r="J51" s="263">
        <f>Расчет!I231</f>
        <v>0</v>
      </c>
      <c r="K51" s="263">
        <f>Расчет!J231</f>
        <v>0</v>
      </c>
      <c r="L51" s="263">
        <v>14293.600947475443</v>
      </c>
      <c r="M51" s="263">
        <v>22500</v>
      </c>
      <c r="N51" s="263">
        <f>Расчет!M231</f>
        <v>29032</v>
      </c>
      <c r="O51" s="263">
        <f>Расчет!N231</f>
        <v>29032</v>
      </c>
      <c r="P51" s="263">
        <f>Расчет!O231</f>
        <v>29032</v>
      </c>
      <c r="Q51" s="263">
        <f>Расчет!P231</f>
        <v>29032</v>
      </c>
      <c r="R51" s="263">
        <f>Расчет!Q231</f>
        <v>29032</v>
      </c>
      <c r="S51" s="263">
        <f>Расчет!R231</f>
        <v>29032</v>
      </c>
      <c r="T51" s="263">
        <f>Расчет!S231</f>
        <v>0</v>
      </c>
      <c r="U51" s="263">
        <f>Расчет!T231</f>
        <v>0</v>
      </c>
      <c r="V51" s="263">
        <f>Расчет!U231</f>
        <v>0</v>
      </c>
      <c r="W51" s="263">
        <f>Расчет!V231</f>
        <v>0</v>
      </c>
      <c r="X51" s="263">
        <f>Расчет!W231</f>
        <v>0</v>
      </c>
      <c r="Y51" s="263">
        <f>Расчет!X231</f>
        <v>0</v>
      </c>
      <c r="Z51" s="263">
        <f>Расчет!Y231</f>
        <v>0</v>
      </c>
      <c r="AA51" s="263">
        <f>Расчет!Z231</f>
        <v>0</v>
      </c>
      <c r="AB51" s="263">
        <f>Расчет!AA231</f>
        <v>0</v>
      </c>
      <c r="AC51" s="263">
        <f>Расчет!AB231</f>
        <v>0</v>
      </c>
      <c r="AD51" s="263">
        <f>Расчет!AC231</f>
        <v>0</v>
      </c>
      <c r="AE51" s="263">
        <f>Расчет!AD231</f>
        <v>0</v>
      </c>
      <c r="AF51" s="263">
        <f>Расчет!AE231</f>
        <v>0</v>
      </c>
      <c r="AG51" s="263">
        <f>Расчет!AF231</f>
        <v>0</v>
      </c>
      <c r="AH51" s="263">
        <f>Расчет!AG231</f>
        <v>0</v>
      </c>
      <c r="AI51" s="263">
        <f>Расчет!AH231</f>
        <v>0</v>
      </c>
      <c r="AJ51" s="263">
        <f>Расчет!AI231</f>
        <v>0</v>
      </c>
      <c r="AK51" s="263">
        <f>Расчет!AJ231</f>
        <v>0</v>
      </c>
      <c r="AL51" s="263">
        <f>Расчет!AK231</f>
        <v>0</v>
      </c>
      <c r="AM51" s="263">
        <f>Расчет!AL231</f>
        <v>0</v>
      </c>
      <c r="AN51" s="263">
        <f>Расчет!AM231</f>
        <v>0</v>
      </c>
      <c r="AO51" s="263">
        <f>Расчет!AN231</f>
        <v>0</v>
      </c>
      <c r="AP51" s="263">
        <f>Расчет!AO231</f>
        <v>0</v>
      </c>
      <c r="AQ51" s="263">
        <f>Расчет!AP231</f>
        <v>0</v>
      </c>
      <c r="AR51" s="263">
        <f>Расчет!AQ231</f>
        <v>0</v>
      </c>
      <c r="AS51" s="263">
        <f>Расчет!AR231</f>
        <v>0</v>
      </c>
      <c r="AT51" s="263">
        <f>Расчет!AS231</f>
        <v>0</v>
      </c>
      <c r="AU51" s="263">
        <f>Расчет!AT231</f>
        <v>0</v>
      </c>
      <c r="AV51" s="263">
        <f>Расчет!AU231</f>
        <v>0</v>
      </c>
      <c r="AW51" s="263">
        <f>Расчет!AV231</f>
        <v>0</v>
      </c>
      <c r="AX51" s="263">
        <f>Расчет!AW231</f>
        <v>0</v>
      </c>
      <c r="AY51" s="263">
        <f>Расчет!AX231</f>
        <v>0</v>
      </c>
      <c r="AZ51" s="263">
        <f>Расчет!AY231</f>
        <v>0</v>
      </c>
      <c r="BA51" s="263">
        <f>Расчет!AZ231</f>
        <v>0</v>
      </c>
      <c r="BB51" s="263">
        <f>Расчет!BA231</f>
        <v>0</v>
      </c>
      <c r="BC51" s="263">
        <f>Расчет!BB231</f>
        <v>0</v>
      </c>
      <c r="BD51" s="263">
        <f>Расчет!BC231</f>
        <v>0</v>
      </c>
      <c r="BE51" s="263">
        <f>Расчет!BD231</f>
        <v>0</v>
      </c>
      <c r="BF51" s="263">
        <f>Расчет!BE231</f>
        <v>0</v>
      </c>
      <c r="BG51" s="263">
        <f>Расчет!BF231</f>
        <v>0</v>
      </c>
      <c r="BH51" s="263">
        <f>Расчет!BG231</f>
        <v>0</v>
      </c>
      <c r="BI51" s="263">
        <f>Расчет!BH231</f>
        <v>0</v>
      </c>
      <c r="BJ51" s="263">
        <f>Расчет!BI231</f>
        <v>0</v>
      </c>
      <c r="BK51" s="263">
        <f>Расчет!BJ231</f>
        <v>0</v>
      </c>
      <c r="BL51" s="263">
        <f>Расчет!BK231</f>
        <v>0</v>
      </c>
      <c r="BM51" s="263">
        <f>Расчет!BL231</f>
        <v>0</v>
      </c>
      <c r="BN51" s="263">
        <f>Расчет!BM231</f>
        <v>0</v>
      </c>
      <c r="BO51" s="263">
        <f>Расчет!BN231</f>
        <v>0</v>
      </c>
      <c r="BP51" s="263">
        <f>Расчет!BO231</f>
        <v>0</v>
      </c>
      <c r="BQ51" s="263">
        <f>Расчет!BP231</f>
        <v>0</v>
      </c>
      <c r="BR51" s="263">
        <f>Расчет!BQ231</f>
        <v>0</v>
      </c>
      <c r="BS51" s="263">
        <f>Расчет!BR231</f>
        <v>0</v>
      </c>
      <c r="BT51" s="263">
        <f>Расчет!BS231</f>
        <v>0</v>
      </c>
      <c r="BU51" s="263">
        <f>Расчет!BT231</f>
        <v>0</v>
      </c>
      <c r="BV51" s="263">
        <f>Расчет!BU231</f>
        <v>0</v>
      </c>
      <c r="BW51" s="263">
        <f>Расчет!BV231</f>
        <v>0</v>
      </c>
      <c r="BX51" s="263">
        <f>Расчет!BW231</f>
        <v>0</v>
      </c>
      <c r="BY51" s="263">
        <f>Расчет!BX231</f>
        <v>0</v>
      </c>
      <c r="BZ51" s="263">
        <f>Расчет!BY231</f>
        <v>0</v>
      </c>
      <c r="CA51" s="263">
        <f>Расчет!BZ231</f>
        <v>0</v>
      </c>
      <c r="CB51" s="263">
        <f>Расчет!CA231</f>
        <v>0</v>
      </c>
      <c r="CC51" s="263">
        <f>Расчет!CB231</f>
        <v>0</v>
      </c>
      <c r="CD51" s="263">
        <f>Расчет!CC231</f>
        <v>0</v>
      </c>
      <c r="CE51" s="263">
        <f>Расчет!CD231</f>
        <v>0</v>
      </c>
      <c r="CF51" s="263">
        <f>Расчет!CE231</f>
        <v>0</v>
      </c>
      <c r="CG51" s="263">
        <f>Расчет!CF231</f>
        <v>0</v>
      </c>
      <c r="CH51" s="263">
        <f>Расчет!CG231</f>
        <v>0</v>
      </c>
      <c r="CI51" s="263">
        <f>Расчет!CH231</f>
        <v>0</v>
      </c>
      <c r="CJ51" s="263">
        <f>Расчет!CI231</f>
        <v>0</v>
      </c>
      <c r="DA51" s="210" t="s">
        <v>80</v>
      </c>
      <c r="DB51" s="210">
        <v>41</v>
      </c>
      <c r="DC51" s="212" t="str">
        <f t="shared" si="2"/>
        <v xml:space="preserve">  OPEX</v>
      </c>
    </row>
    <row r="52" spans="1:107" s="255" customFormat="1" outlineLevel="1">
      <c r="C52" s="265" t="s">
        <v>152</v>
      </c>
      <c r="D52" s="137" t="s">
        <v>153</v>
      </c>
      <c r="E52" s="144"/>
      <c r="F52" s="144"/>
      <c r="G52" s="144" t="s">
        <v>140</v>
      </c>
      <c r="H52" s="123">
        <f t="shared" si="9"/>
        <v>0</v>
      </c>
      <c r="I52" s="256">
        <f t="shared" ref="I52:BT52" si="28">SUM(I53:I54)</f>
        <v>0</v>
      </c>
      <c r="J52" s="256">
        <f t="shared" si="28"/>
        <v>0</v>
      </c>
      <c r="K52" s="256">
        <f t="shared" si="28"/>
        <v>0</v>
      </c>
      <c r="L52" s="256">
        <f t="shared" si="28"/>
        <v>0</v>
      </c>
      <c r="M52" s="256">
        <f t="shared" si="28"/>
        <v>0</v>
      </c>
      <c r="N52" s="256">
        <f t="shared" si="28"/>
        <v>0</v>
      </c>
      <c r="O52" s="256">
        <f t="shared" si="28"/>
        <v>0</v>
      </c>
      <c r="P52" s="256">
        <f t="shared" si="28"/>
        <v>0</v>
      </c>
      <c r="Q52" s="256">
        <f t="shared" si="28"/>
        <v>0</v>
      </c>
      <c r="R52" s="256">
        <f t="shared" si="28"/>
        <v>0</v>
      </c>
      <c r="S52" s="256">
        <f t="shared" si="28"/>
        <v>0</v>
      </c>
      <c r="T52" s="256">
        <f t="shared" si="28"/>
        <v>0</v>
      </c>
      <c r="U52" s="256">
        <f t="shared" si="28"/>
        <v>0</v>
      </c>
      <c r="V52" s="256">
        <f t="shared" si="28"/>
        <v>0</v>
      </c>
      <c r="W52" s="256">
        <f t="shared" si="28"/>
        <v>0</v>
      </c>
      <c r="X52" s="256">
        <f t="shared" si="28"/>
        <v>0</v>
      </c>
      <c r="Y52" s="256">
        <f t="shared" si="28"/>
        <v>0</v>
      </c>
      <c r="Z52" s="256">
        <f t="shared" si="28"/>
        <v>0</v>
      </c>
      <c r="AA52" s="256">
        <f t="shared" si="28"/>
        <v>0</v>
      </c>
      <c r="AB52" s="256">
        <f t="shared" si="28"/>
        <v>0</v>
      </c>
      <c r="AC52" s="256">
        <f t="shared" si="28"/>
        <v>0</v>
      </c>
      <c r="AD52" s="256">
        <f t="shared" si="28"/>
        <v>0</v>
      </c>
      <c r="AE52" s="256">
        <f t="shared" si="28"/>
        <v>0</v>
      </c>
      <c r="AF52" s="256">
        <f t="shared" si="28"/>
        <v>0</v>
      </c>
      <c r="AG52" s="256">
        <f t="shared" si="28"/>
        <v>0</v>
      </c>
      <c r="AH52" s="256">
        <f t="shared" si="28"/>
        <v>0</v>
      </c>
      <c r="AI52" s="256">
        <f t="shared" si="28"/>
        <v>0</v>
      </c>
      <c r="AJ52" s="256">
        <f t="shared" si="28"/>
        <v>0</v>
      </c>
      <c r="AK52" s="256">
        <f t="shared" si="28"/>
        <v>0</v>
      </c>
      <c r="AL52" s="256">
        <f t="shared" si="28"/>
        <v>0</v>
      </c>
      <c r="AM52" s="256">
        <f t="shared" si="28"/>
        <v>0</v>
      </c>
      <c r="AN52" s="256">
        <f t="shared" si="28"/>
        <v>0</v>
      </c>
      <c r="AO52" s="256">
        <f t="shared" si="28"/>
        <v>0</v>
      </c>
      <c r="AP52" s="256">
        <f t="shared" si="28"/>
        <v>0</v>
      </c>
      <c r="AQ52" s="256">
        <f t="shared" si="28"/>
        <v>0</v>
      </c>
      <c r="AR52" s="256">
        <f t="shared" si="28"/>
        <v>0</v>
      </c>
      <c r="AS52" s="256">
        <f t="shared" si="28"/>
        <v>0</v>
      </c>
      <c r="AT52" s="256">
        <f t="shared" si="28"/>
        <v>0</v>
      </c>
      <c r="AU52" s="256">
        <f t="shared" si="28"/>
        <v>0</v>
      </c>
      <c r="AV52" s="256">
        <f t="shared" si="28"/>
        <v>0</v>
      </c>
      <c r="AW52" s="256">
        <f t="shared" si="28"/>
        <v>0</v>
      </c>
      <c r="AX52" s="256">
        <f t="shared" si="28"/>
        <v>0</v>
      </c>
      <c r="AY52" s="256">
        <f t="shared" si="28"/>
        <v>0</v>
      </c>
      <c r="AZ52" s="256">
        <f t="shared" si="28"/>
        <v>0</v>
      </c>
      <c r="BA52" s="256">
        <f t="shared" si="28"/>
        <v>0</v>
      </c>
      <c r="BB52" s="256">
        <f t="shared" si="28"/>
        <v>0</v>
      </c>
      <c r="BC52" s="256">
        <f t="shared" si="28"/>
        <v>0</v>
      </c>
      <c r="BD52" s="256">
        <f t="shared" si="28"/>
        <v>0</v>
      </c>
      <c r="BE52" s="256">
        <f t="shared" si="28"/>
        <v>0</v>
      </c>
      <c r="BF52" s="256">
        <f t="shared" si="28"/>
        <v>0</v>
      </c>
      <c r="BG52" s="256">
        <f t="shared" si="28"/>
        <v>0</v>
      </c>
      <c r="BH52" s="256">
        <f t="shared" si="28"/>
        <v>0</v>
      </c>
      <c r="BI52" s="256">
        <f t="shared" si="28"/>
        <v>0</v>
      </c>
      <c r="BJ52" s="256">
        <f t="shared" si="28"/>
        <v>0</v>
      </c>
      <c r="BK52" s="256">
        <f t="shared" si="28"/>
        <v>0</v>
      </c>
      <c r="BL52" s="256">
        <f t="shared" si="28"/>
        <v>0</v>
      </c>
      <c r="BM52" s="256">
        <f t="shared" si="28"/>
        <v>0</v>
      </c>
      <c r="BN52" s="256">
        <f t="shared" si="28"/>
        <v>0</v>
      </c>
      <c r="BO52" s="256">
        <f t="shared" si="28"/>
        <v>0</v>
      </c>
      <c r="BP52" s="256">
        <f t="shared" si="28"/>
        <v>0</v>
      </c>
      <c r="BQ52" s="256">
        <f t="shared" si="28"/>
        <v>0</v>
      </c>
      <c r="BR52" s="256">
        <f t="shared" si="28"/>
        <v>0</v>
      </c>
      <c r="BS52" s="256">
        <f t="shared" si="28"/>
        <v>0</v>
      </c>
      <c r="BT52" s="256">
        <f t="shared" si="28"/>
        <v>0</v>
      </c>
      <c r="BU52" s="256">
        <f t="shared" ref="BU52:CJ52" si="29">SUM(BU53:BU54)</f>
        <v>0</v>
      </c>
      <c r="BV52" s="256">
        <f t="shared" si="29"/>
        <v>0</v>
      </c>
      <c r="BW52" s="256">
        <f t="shared" si="29"/>
        <v>0</v>
      </c>
      <c r="BX52" s="256">
        <f t="shared" si="29"/>
        <v>0</v>
      </c>
      <c r="BY52" s="256">
        <f t="shared" si="29"/>
        <v>0</v>
      </c>
      <c r="BZ52" s="256">
        <f t="shared" si="29"/>
        <v>0</v>
      </c>
      <c r="CA52" s="256">
        <f t="shared" si="29"/>
        <v>0</v>
      </c>
      <c r="CB52" s="256">
        <f t="shared" si="29"/>
        <v>0</v>
      </c>
      <c r="CC52" s="256">
        <f t="shared" si="29"/>
        <v>0</v>
      </c>
      <c r="CD52" s="256">
        <f t="shared" si="29"/>
        <v>0</v>
      </c>
      <c r="CE52" s="256">
        <f t="shared" si="29"/>
        <v>0</v>
      </c>
      <c r="CF52" s="256">
        <f t="shared" si="29"/>
        <v>0</v>
      </c>
      <c r="CG52" s="256">
        <f t="shared" si="29"/>
        <v>0</v>
      </c>
      <c r="CH52" s="256">
        <f t="shared" si="29"/>
        <v>0</v>
      </c>
      <c r="CI52" s="256">
        <f t="shared" si="29"/>
        <v>0</v>
      </c>
      <c r="CJ52" s="256">
        <f t="shared" si="29"/>
        <v>0</v>
      </c>
      <c r="DA52" s="210" t="s">
        <v>80</v>
      </c>
      <c r="DB52" s="202">
        <v>42</v>
      </c>
      <c r="DC52" s="212" t="str">
        <f t="shared" si="2"/>
        <v>3.5.3в т.ч. на этап Развитие и тиражирование ИТЕРАЦИЯ 3</v>
      </c>
    </row>
    <row r="53" spans="1:107" s="262" customFormat="1" ht="14" outlineLevel="1">
      <c r="A53" s="218"/>
      <c r="B53" s="218"/>
      <c r="C53" s="125"/>
      <c r="D53" s="125" t="s">
        <v>148</v>
      </c>
      <c r="E53" s="228"/>
      <c r="F53" s="228"/>
      <c r="G53" s="125" t="s">
        <v>140</v>
      </c>
      <c r="H53" s="259">
        <f t="shared" si="9"/>
        <v>0</v>
      </c>
      <c r="I53" s="260"/>
      <c r="J53" s="260"/>
      <c r="K53" s="260"/>
      <c r="L53" s="260"/>
      <c r="M53" s="260"/>
      <c r="N53" s="260"/>
      <c r="O53" s="260"/>
      <c r="P53" s="260"/>
      <c r="Q53" s="260"/>
      <c r="R53" s="260"/>
      <c r="S53" s="260"/>
      <c r="T53" s="260"/>
      <c r="U53" s="260"/>
      <c r="V53" s="260"/>
      <c r="W53" s="260"/>
      <c r="X53" s="260"/>
      <c r="Y53" s="260"/>
      <c r="Z53" s="260"/>
      <c r="AA53" s="260"/>
      <c r="AB53" s="260"/>
      <c r="AC53" s="260"/>
      <c r="AD53" s="260"/>
      <c r="AE53" s="260"/>
      <c r="AF53" s="260"/>
      <c r="AG53" s="260"/>
      <c r="AH53" s="260"/>
      <c r="AI53" s="260"/>
      <c r="AJ53" s="260"/>
      <c r="AK53" s="260"/>
      <c r="AL53" s="260"/>
      <c r="AM53" s="260"/>
      <c r="AN53" s="260"/>
      <c r="AO53" s="260"/>
      <c r="AP53" s="260"/>
      <c r="AQ53" s="260"/>
      <c r="AR53" s="260"/>
      <c r="AS53" s="260"/>
      <c r="AT53" s="260"/>
      <c r="AU53" s="260"/>
      <c r="AV53" s="260"/>
      <c r="AW53" s="260"/>
      <c r="AX53" s="260"/>
      <c r="AY53" s="260"/>
      <c r="AZ53" s="260"/>
      <c r="BA53" s="260"/>
      <c r="BB53" s="260"/>
      <c r="BC53" s="260"/>
      <c r="BD53" s="260"/>
      <c r="BE53" s="260"/>
      <c r="BF53" s="260"/>
      <c r="BG53" s="260"/>
      <c r="BH53" s="260"/>
      <c r="BI53" s="260"/>
      <c r="BJ53" s="260"/>
      <c r="BK53" s="260"/>
      <c r="BL53" s="260"/>
      <c r="BM53" s="260"/>
      <c r="BN53" s="260"/>
      <c r="BO53" s="260"/>
      <c r="BP53" s="260"/>
      <c r="BQ53" s="260"/>
      <c r="BR53" s="260"/>
      <c r="BS53" s="260"/>
      <c r="BT53" s="260"/>
      <c r="BU53" s="260"/>
      <c r="BV53" s="260"/>
      <c r="BW53" s="260"/>
      <c r="BX53" s="260"/>
      <c r="BY53" s="260"/>
      <c r="BZ53" s="260"/>
      <c r="CA53" s="260"/>
      <c r="CB53" s="260"/>
      <c r="CC53" s="260"/>
      <c r="CD53" s="260"/>
      <c r="CE53" s="260"/>
      <c r="CF53" s="260"/>
      <c r="CG53" s="260"/>
      <c r="CH53" s="260"/>
      <c r="CI53" s="260"/>
      <c r="CJ53" s="260"/>
      <c r="DA53" s="210" t="s">
        <v>80</v>
      </c>
      <c r="DB53" s="210">
        <v>43</v>
      </c>
      <c r="DC53" s="212" t="str">
        <f t="shared" si="2"/>
        <v xml:space="preserve">  CAPEX</v>
      </c>
    </row>
    <row r="54" spans="1:107" s="262" customFormat="1" outlineLevel="1">
      <c r="A54" s="218"/>
      <c r="B54" s="218"/>
      <c r="C54" s="125"/>
      <c r="D54" s="125" t="s">
        <v>149</v>
      </c>
      <c r="E54" s="228"/>
      <c r="F54" s="228"/>
      <c r="G54" s="125" t="s">
        <v>140</v>
      </c>
      <c r="H54" s="259">
        <f t="shared" si="9"/>
        <v>0</v>
      </c>
      <c r="I54" s="263"/>
      <c r="J54" s="263"/>
      <c r="K54" s="263"/>
      <c r="L54" s="263"/>
      <c r="M54" s="263"/>
      <c r="N54" s="263"/>
      <c r="O54" s="263"/>
      <c r="P54" s="263"/>
      <c r="Q54" s="263"/>
      <c r="R54" s="263"/>
      <c r="S54" s="263"/>
      <c r="T54" s="263"/>
      <c r="U54" s="263"/>
      <c r="V54" s="263"/>
      <c r="W54" s="263"/>
      <c r="X54" s="263"/>
      <c r="Y54" s="263"/>
      <c r="Z54" s="263"/>
      <c r="AA54" s="263"/>
      <c r="AB54" s="263"/>
      <c r="AC54" s="263"/>
      <c r="AD54" s="263"/>
      <c r="AE54" s="263"/>
      <c r="AF54" s="263"/>
      <c r="AG54" s="263"/>
      <c r="AH54" s="263"/>
      <c r="AI54" s="263"/>
      <c r="AJ54" s="263"/>
      <c r="AK54" s="263"/>
      <c r="AL54" s="263"/>
      <c r="AM54" s="263"/>
      <c r="AN54" s="263"/>
      <c r="AO54" s="263"/>
      <c r="AP54" s="263"/>
      <c r="AQ54" s="263"/>
      <c r="AR54" s="263"/>
      <c r="AS54" s="263"/>
      <c r="AT54" s="263"/>
      <c r="AU54" s="263"/>
      <c r="AV54" s="263"/>
      <c r="AW54" s="263"/>
      <c r="AX54" s="263"/>
      <c r="AY54" s="263"/>
      <c r="AZ54" s="263"/>
      <c r="BA54" s="263"/>
      <c r="BB54" s="263"/>
      <c r="BC54" s="263"/>
      <c r="BD54" s="263"/>
      <c r="BE54" s="263"/>
      <c r="BF54" s="263"/>
      <c r="BG54" s="263"/>
      <c r="BH54" s="263"/>
      <c r="BI54" s="263"/>
      <c r="BJ54" s="263"/>
      <c r="BK54" s="263"/>
      <c r="BL54" s="263"/>
      <c r="BM54" s="263"/>
      <c r="BN54" s="263"/>
      <c r="BO54" s="263"/>
      <c r="BP54" s="263"/>
      <c r="BQ54" s="263"/>
      <c r="BR54" s="263"/>
      <c r="BS54" s="263"/>
      <c r="BT54" s="263"/>
      <c r="BU54" s="263"/>
      <c r="BV54" s="263"/>
      <c r="BW54" s="263"/>
      <c r="BX54" s="263"/>
      <c r="BY54" s="263"/>
      <c r="BZ54" s="263"/>
      <c r="CA54" s="263"/>
      <c r="CB54" s="263"/>
      <c r="CC54" s="263"/>
      <c r="CD54" s="263"/>
      <c r="CE54" s="263"/>
      <c r="CF54" s="263"/>
      <c r="CG54" s="263"/>
      <c r="CH54" s="263"/>
      <c r="CI54" s="263"/>
      <c r="CJ54" s="263"/>
      <c r="DA54" s="210" t="s">
        <v>80</v>
      </c>
      <c r="DB54" s="202">
        <v>44</v>
      </c>
      <c r="DC54" s="212" t="str">
        <f t="shared" si="2"/>
        <v xml:space="preserve">  OPEX</v>
      </c>
    </row>
    <row r="55" spans="1:107" s="255" customFormat="1" ht="14" outlineLevel="1">
      <c r="C55" s="265" t="s">
        <v>154</v>
      </c>
      <c r="D55" s="137" t="s">
        <v>155</v>
      </c>
      <c r="E55" s="144"/>
      <c r="F55" s="144"/>
      <c r="G55" s="144" t="s">
        <v>140</v>
      </c>
      <c r="H55" s="123">
        <f t="shared" si="9"/>
        <v>0</v>
      </c>
      <c r="I55" s="256">
        <f t="shared" ref="I55:BT55" si="30">SUM(I56:I57)</f>
        <v>0</v>
      </c>
      <c r="J55" s="256">
        <f t="shared" si="30"/>
        <v>0</v>
      </c>
      <c r="K55" s="256">
        <f t="shared" si="30"/>
        <v>0</v>
      </c>
      <c r="L55" s="256">
        <f t="shared" si="30"/>
        <v>0</v>
      </c>
      <c r="M55" s="256">
        <f t="shared" si="30"/>
        <v>0</v>
      </c>
      <c r="N55" s="256">
        <f t="shared" si="30"/>
        <v>0</v>
      </c>
      <c r="O55" s="256">
        <f t="shared" si="30"/>
        <v>0</v>
      </c>
      <c r="P55" s="256">
        <f t="shared" si="30"/>
        <v>0</v>
      </c>
      <c r="Q55" s="256">
        <f t="shared" si="30"/>
        <v>0</v>
      </c>
      <c r="R55" s="256">
        <f t="shared" si="30"/>
        <v>0</v>
      </c>
      <c r="S55" s="256">
        <f t="shared" si="30"/>
        <v>0</v>
      </c>
      <c r="T55" s="256">
        <f t="shared" si="30"/>
        <v>0</v>
      </c>
      <c r="U55" s="256">
        <f t="shared" si="30"/>
        <v>0</v>
      </c>
      <c r="V55" s="256">
        <f t="shared" si="30"/>
        <v>0</v>
      </c>
      <c r="W55" s="256">
        <f t="shared" si="30"/>
        <v>0</v>
      </c>
      <c r="X55" s="256">
        <f t="shared" si="30"/>
        <v>0</v>
      </c>
      <c r="Y55" s="256">
        <f t="shared" si="30"/>
        <v>0</v>
      </c>
      <c r="Z55" s="256">
        <f t="shared" si="30"/>
        <v>0</v>
      </c>
      <c r="AA55" s="256">
        <f t="shared" si="30"/>
        <v>0</v>
      </c>
      <c r="AB55" s="256">
        <f t="shared" si="30"/>
        <v>0</v>
      </c>
      <c r="AC55" s="256">
        <f t="shared" si="30"/>
        <v>0</v>
      </c>
      <c r="AD55" s="256">
        <f t="shared" si="30"/>
        <v>0</v>
      </c>
      <c r="AE55" s="256">
        <f t="shared" si="30"/>
        <v>0</v>
      </c>
      <c r="AF55" s="256">
        <f t="shared" si="30"/>
        <v>0</v>
      </c>
      <c r="AG55" s="256">
        <f t="shared" si="30"/>
        <v>0</v>
      </c>
      <c r="AH55" s="256">
        <f t="shared" si="30"/>
        <v>0</v>
      </c>
      <c r="AI55" s="256">
        <f t="shared" si="30"/>
        <v>0</v>
      </c>
      <c r="AJ55" s="256">
        <f t="shared" si="30"/>
        <v>0</v>
      </c>
      <c r="AK55" s="256">
        <f t="shared" si="30"/>
        <v>0</v>
      </c>
      <c r="AL55" s="256">
        <f t="shared" si="30"/>
        <v>0</v>
      </c>
      <c r="AM55" s="256">
        <f t="shared" si="30"/>
        <v>0</v>
      </c>
      <c r="AN55" s="256">
        <f t="shared" si="30"/>
        <v>0</v>
      </c>
      <c r="AO55" s="256">
        <f t="shared" si="30"/>
        <v>0</v>
      </c>
      <c r="AP55" s="256">
        <f t="shared" si="30"/>
        <v>0</v>
      </c>
      <c r="AQ55" s="256">
        <f t="shared" si="30"/>
        <v>0</v>
      </c>
      <c r="AR55" s="256">
        <f t="shared" si="30"/>
        <v>0</v>
      </c>
      <c r="AS55" s="256">
        <f t="shared" si="30"/>
        <v>0</v>
      </c>
      <c r="AT55" s="256">
        <f t="shared" si="30"/>
        <v>0</v>
      </c>
      <c r="AU55" s="256">
        <f t="shared" si="30"/>
        <v>0</v>
      </c>
      <c r="AV55" s="256">
        <f t="shared" si="30"/>
        <v>0</v>
      </c>
      <c r="AW55" s="256">
        <f t="shared" si="30"/>
        <v>0</v>
      </c>
      <c r="AX55" s="256">
        <f t="shared" si="30"/>
        <v>0</v>
      </c>
      <c r="AY55" s="256">
        <f t="shared" si="30"/>
        <v>0</v>
      </c>
      <c r="AZ55" s="256">
        <f t="shared" si="30"/>
        <v>0</v>
      </c>
      <c r="BA55" s="256">
        <f t="shared" si="30"/>
        <v>0</v>
      </c>
      <c r="BB55" s="256">
        <f t="shared" si="30"/>
        <v>0</v>
      </c>
      <c r="BC55" s="256">
        <f t="shared" si="30"/>
        <v>0</v>
      </c>
      <c r="BD55" s="256">
        <f t="shared" si="30"/>
        <v>0</v>
      </c>
      <c r="BE55" s="256">
        <f t="shared" si="30"/>
        <v>0</v>
      </c>
      <c r="BF55" s="256">
        <f t="shared" si="30"/>
        <v>0</v>
      </c>
      <c r="BG55" s="256">
        <f t="shared" si="30"/>
        <v>0</v>
      </c>
      <c r="BH55" s="256">
        <f t="shared" si="30"/>
        <v>0</v>
      </c>
      <c r="BI55" s="256">
        <f t="shared" si="30"/>
        <v>0</v>
      </c>
      <c r="BJ55" s="256">
        <f t="shared" si="30"/>
        <v>0</v>
      </c>
      <c r="BK55" s="256">
        <f t="shared" si="30"/>
        <v>0</v>
      </c>
      <c r="BL55" s="256">
        <f t="shared" si="30"/>
        <v>0</v>
      </c>
      <c r="BM55" s="256">
        <f t="shared" si="30"/>
        <v>0</v>
      </c>
      <c r="BN55" s="256">
        <f t="shared" si="30"/>
        <v>0</v>
      </c>
      <c r="BO55" s="256">
        <f t="shared" si="30"/>
        <v>0</v>
      </c>
      <c r="BP55" s="256">
        <f t="shared" si="30"/>
        <v>0</v>
      </c>
      <c r="BQ55" s="256">
        <f t="shared" si="30"/>
        <v>0</v>
      </c>
      <c r="BR55" s="256">
        <f t="shared" si="30"/>
        <v>0</v>
      </c>
      <c r="BS55" s="256">
        <f t="shared" si="30"/>
        <v>0</v>
      </c>
      <c r="BT55" s="256">
        <f t="shared" si="30"/>
        <v>0</v>
      </c>
      <c r="BU55" s="256">
        <f t="shared" ref="BU55:CJ55" si="31">SUM(BU56:BU57)</f>
        <v>0</v>
      </c>
      <c r="BV55" s="256">
        <f t="shared" si="31"/>
        <v>0</v>
      </c>
      <c r="BW55" s="256">
        <f t="shared" si="31"/>
        <v>0</v>
      </c>
      <c r="BX55" s="256">
        <f t="shared" si="31"/>
        <v>0</v>
      </c>
      <c r="BY55" s="256">
        <f t="shared" si="31"/>
        <v>0</v>
      </c>
      <c r="BZ55" s="256">
        <f t="shared" si="31"/>
        <v>0</v>
      </c>
      <c r="CA55" s="256">
        <f t="shared" si="31"/>
        <v>0</v>
      </c>
      <c r="CB55" s="256">
        <f t="shared" si="31"/>
        <v>0</v>
      </c>
      <c r="CC55" s="256">
        <f t="shared" si="31"/>
        <v>0</v>
      </c>
      <c r="CD55" s="256">
        <f t="shared" si="31"/>
        <v>0</v>
      </c>
      <c r="CE55" s="256">
        <f t="shared" si="31"/>
        <v>0</v>
      </c>
      <c r="CF55" s="256">
        <f t="shared" si="31"/>
        <v>0</v>
      </c>
      <c r="CG55" s="256">
        <f t="shared" si="31"/>
        <v>0</v>
      </c>
      <c r="CH55" s="256">
        <f t="shared" si="31"/>
        <v>0</v>
      </c>
      <c r="CI55" s="256">
        <f t="shared" si="31"/>
        <v>0</v>
      </c>
      <c r="CJ55" s="256">
        <f t="shared" si="31"/>
        <v>0</v>
      </c>
      <c r="DA55" s="210" t="s">
        <v>80</v>
      </c>
      <c r="DB55" s="210">
        <v>45</v>
      </c>
      <c r="DC55" s="212" t="str">
        <f t="shared" si="2"/>
        <v>3.5.4в т.ч. на этап Развитие и тиражирование ИТЕРАЦИЯ 4</v>
      </c>
    </row>
    <row r="56" spans="1:107" s="262" customFormat="1" outlineLevel="1">
      <c r="A56" s="218"/>
      <c r="B56" s="218"/>
      <c r="C56" s="125"/>
      <c r="D56" s="125" t="s">
        <v>148</v>
      </c>
      <c r="E56" s="228"/>
      <c r="F56" s="228"/>
      <c r="G56" s="125" t="s">
        <v>140</v>
      </c>
      <c r="H56" s="259">
        <f t="shared" si="9"/>
        <v>0</v>
      </c>
      <c r="I56" s="260"/>
      <c r="J56" s="260"/>
      <c r="K56" s="260"/>
      <c r="L56" s="260"/>
      <c r="M56" s="260"/>
      <c r="N56" s="260"/>
      <c r="O56" s="260"/>
      <c r="P56" s="260"/>
      <c r="Q56" s="260"/>
      <c r="R56" s="260"/>
      <c r="S56" s="260"/>
      <c r="T56" s="260"/>
      <c r="U56" s="260"/>
      <c r="V56" s="260"/>
      <c r="W56" s="260"/>
      <c r="X56" s="260"/>
      <c r="Y56" s="260"/>
      <c r="Z56" s="260"/>
      <c r="AA56" s="260"/>
      <c r="AB56" s="260"/>
      <c r="AC56" s="260"/>
      <c r="AD56" s="260"/>
      <c r="AE56" s="260"/>
      <c r="AF56" s="260"/>
      <c r="AG56" s="260"/>
      <c r="AH56" s="260"/>
      <c r="AI56" s="260"/>
      <c r="AJ56" s="260"/>
      <c r="AK56" s="260"/>
      <c r="AL56" s="260"/>
      <c r="AM56" s="260"/>
      <c r="AN56" s="260"/>
      <c r="AO56" s="260"/>
      <c r="AP56" s="260"/>
      <c r="AQ56" s="260"/>
      <c r="AR56" s="260"/>
      <c r="AS56" s="260"/>
      <c r="AT56" s="260"/>
      <c r="AU56" s="260"/>
      <c r="AV56" s="260"/>
      <c r="AW56" s="260"/>
      <c r="AX56" s="260"/>
      <c r="AY56" s="260"/>
      <c r="AZ56" s="260"/>
      <c r="BA56" s="260"/>
      <c r="BB56" s="260"/>
      <c r="BC56" s="260"/>
      <c r="BD56" s="260"/>
      <c r="BE56" s="260"/>
      <c r="BF56" s="260"/>
      <c r="BG56" s="260"/>
      <c r="BH56" s="260"/>
      <c r="BI56" s="260"/>
      <c r="BJ56" s="260"/>
      <c r="BK56" s="260"/>
      <c r="BL56" s="260"/>
      <c r="BM56" s="260"/>
      <c r="BN56" s="260"/>
      <c r="BO56" s="260"/>
      <c r="BP56" s="260"/>
      <c r="BQ56" s="260"/>
      <c r="BR56" s="260"/>
      <c r="BS56" s="260"/>
      <c r="BT56" s="260"/>
      <c r="BU56" s="260"/>
      <c r="BV56" s="260"/>
      <c r="BW56" s="260"/>
      <c r="BX56" s="260"/>
      <c r="BY56" s="260"/>
      <c r="BZ56" s="260"/>
      <c r="CA56" s="260"/>
      <c r="CB56" s="260"/>
      <c r="CC56" s="260"/>
      <c r="CD56" s="260"/>
      <c r="CE56" s="260"/>
      <c r="CF56" s="260"/>
      <c r="CG56" s="260"/>
      <c r="CH56" s="260"/>
      <c r="CI56" s="260"/>
      <c r="CJ56" s="260"/>
      <c r="DA56" s="210" t="s">
        <v>80</v>
      </c>
      <c r="DB56" s="202">
        <v>46</v>
      </c>
      <c r="DC56" s="212" t="str">
        <f t="shared" si="2"/>
        <v xml:space="preserve">  CAPEX</v>
      </c>
    </row>
    <row r="57" spans="1:107" s="262" customFormat="1" ht="14" outlineLevel="1">
      <c r="A57" s="218"/>
      <c r="B57" s="218"/>
      <c r="C57" s="125"/>
      <c r="D57" s="125" t="s">
        <v>149</v>
      </c>
      <c r="E57" s="228"/>
      <c r="F57" s="228"/>
      <c r="G57" s="125" t="s">
        <v>140</v>
      </c>
      <c r="H57" s="259">
        <f t="shared" si="9"/>
        <v>0</v>
      </c>
      <c r="I57" s="263"/>
      <c r="J57" s="263"/>
      <c r="K57" s="263"/>
      <c r="L57" s="263"/>
      <c r="M57" s="263"/>
      <c r="N57" s="263"/>
      <c r="O57" s="263"/>
      <c r="P57" s="263"/>
      <c r="Q57" s="263"/>
      <c r="R57" s="263"/>
      <c r="S57" s="263"/>
      <c r="T57" s="263"/>
      <c r="U57" s="263"/>
      <c r="V57" s="263"/>
      <c r="W57" s="263"/>
      <c r="X57" s="263"/>
      <c r="Y57" s="263"/>
      <c r="Z57" s="263"/>
      <c r="AA57" s="263"/>
      <c r="AB57" s="263"/>
      <c r="AC57" s="263"/>
      <c r="AD57" s="263"/>
      <c r="AE57" s="263"/>
      <c r="AF57" s="263"/>
      <c r="AG57" s="263"/>
      <c r="AH57" s="263"/>
      <c r="AI57" s="263"/>
      <c r="AJ57" s="263"/>
      <c r="AK57" s="263"/>
      <c r="AL57" s="263"/>
      <c r="AM57" s="263"/>
      <c r="AN57" s="263"/>
      <c r="AO57" s="263"/>
      <c r="AP57" s="263"/>
      <c r="AQ57" s="263"/>
      <c r="AR57" s="263"/>
      <c r="AS57" s="263"/>
      <c r="AT57" s="263"/>
      <c r="AU57" s="263"/>
      <c r="AV57" s="263"/>
      <c r="AW57" s="263"/>
      <c r="AX57" s="263"/>
      <c r="AY57" s="263"/>
      <c r="AZ57" s="263"/>
      <c r="BA57" s="263"/>
      <c r="BB57" s="263"/>
      <c r="BC57" s="263"/>
      <c r="BD57" s="263"/>
      <c r="BE57" s="263"/>
      <c r="BF57" s="263"/>
      <c r="BG57" s="263"/>
      <c r="BH57" s="263"/>
      <c r="BI57" s="263"/>
      <c r="BJ57" s="263"/>
      <c r="BK57" s="263"/>
      <c r="BL57" s="263"/>
      <c r="BM57" s="263"/>
      <c r="BN57" s="263"/>
      <c r="BO57" s="263"/>
      <c r="BP57" s="263"/>
      <c r="BQ57" s="263"/>
      <c r="BR57" s="263"/>
      <c r="BS57" s="263"/>
      <c r="BT57" s="263"/>
      <c r="BU57" s="263"/>
      <c r="BV57" s="263"/>
      <c r="BW57" s="263"/>
      <c r="BX57" s="263"/>
      <c r="BY57" s="263"/>
      <c r="BZ57" s="263"/>
      <c r="CA57" s="263"/>
      <c r="CB57" s="263"/>
      <c r="CC57" s="263"/>
      <c r="CD57" s="263"/>
      <c r="CE57" s="263"/>
      <c r="CF57" s="263"/>
      <c r="CG57" s="263"/>
      <c r="CH57" s="263"/>
      <c r="CI57" s="263"/>
      <c r="CJ57" s="263"/>
      <c r="DA57" s="210" t="s">
        <v>80</v>
      </c>
      <c r="DB57" s="210">
        <v>47</v>
      </c>
      <c r="DC57" s="212" t="str">
        <f t="shared" si="2"/>
        <v xml:space="preserve">  OPEX</v>
      </c>
    </row>
    <row r="58" spans="1:107" s="255" customFormat="1" outlineLevel="1">
      <c r="C58" s="265" t="s">
        <v>156</v>
      </c>
      <c r="D58" s="137" t="s">
        <v>157</v>
      </c>
      <c r="E58" s="144"/>
      <c r="F58" s="144"/>
      <c r="G58" s="144" t="s">
        <v>140</v>
      </c>
      <c r="H58" s="123">
        <f t="shared" si="9"/>
        <v>0</v>
      </c>
      <c r="I58" s="256">
        <f t="shared" ref="I58:BT58" si="32">SUM(I59:I60)</f>
        <v>0</v>
      </c>
      <c r="J58" s="256">
        <f t="shared" si="32"/>
        <v>0</v>
      </c>
      <c r="K58" s="256">
        <f t="shared" si="32"/>
        <v>0</v>
      </c>
      <c r="L58" s="256">
        <f t="shared" si="32"/>
        <v>0</v>
      </c>
      <c r="M58" s="256">
        <f t="shared" si="32"/>
        <v>0</v>
      </c>
      <c r="N58" s="256">
        <f t="shared" si="32"/>
        <v>0</v>
      </c>
      <c r="O58" s="256">
        <f t="shared" si="32"/>
        <v>0</v>
      </c>
      <c r="P58" s="256">
        <f t="shared" si="32"/>
        <v>0</v>
      </c>
      <c r="Q58" s="256">
        <f t="shared" si="32"/>
        <v>0</v>
      </c>
      <c r="R58" s="256">
        <f t="shared" si="32"/>
        <v>0</v>
      </c>
      <c r="S58" s="256">
        <f t="shared" si="32"/>
        <v>0</v>
      </c>
      <c r="T58" s="256">
        <f t="shared" si="32"/>
        <v>0</v>
      </c>
      <c r="U58" s="256">
        <f t="shared" si="32"/>
        <v>0</v>
      </c>
      <c r="V58" s="256">
        <f t="shared" si="32"/>
        <v>0</v>
      </c>
      <c r="W58" s="256">
        <f t="shared" si="32"/>
        <v>0</v>
      </c>
      <c r="X58" s="256">
        <f t="shared" si="32"/>
        <v>0</v>
      </c>
      <c r="Y58" s="256">
        <f t="shared" si="32"/>
        <v>0</v>
      </c>
      <c r="Z58" s="256">
        <f t="shared" si="32"/>
        <v>0</v>
      </c>
      <c r="AA58" s="256">
        <f t="shared" si="32"/>
        <v>0</v>
      </c>
      <c r="AB58" s="256">
        <f t="shared" si="32"/>
        <v>0</v>
      </c>
      <c r="AC58" s="256">
        <f t="shared" si="32"/>
        <v>0</v>
      </c>
      <c r="AD58" s="256">
        <f t="shared" si="32"/>
        <v>0</v>
      </c>
      <c r="AE58" s="256">
        <f t="shared" si="32"/>
        <v>0</v>
      </c>
      <c r="AF58" s="256">
        <f t="shared" si="32"/>
        <v>0</v>
      </c>
      <c r="AG58" s="256">
        <f t="shared" si="32"/>
        <v>0</v>
      </c>
      <c r="AH58" s="256">
        <f t="shared" si="32"/>
        <v>0</v>
      </c>
      <c r="AI58" s="256">
        <f t="shared" si="32"/>
        <v>0</v>
      </c>
      <c r="AJ58" s="256">
        <f t="shared" si="32"/>
        <v>0</v>
      </c>
      <c r="AK58" s="256">
        <f t="shared" si="32"/>
        <v>0</v>
      </c>
      <c r="AL58" s="256">
        <f t="shared" si="32"/>
        <v>0</v>
      </c>
      <c r="AM58" s="256">
        <f t="shared" si="32"/>
        <v>0</v>
      </c>
      <c r="AN58" s="256">
        <f t="shared" si="32"/>
        <v>0</v>
      </c>
      <c r="AO58" s="256">
        <f t="shared" si="32"/>
        <v>0</v>
      </c>
      <c r="AP58" s="256">
        <f t="shared" si="32"/>
        <v>0</v>
      </c>
      <c r="AQ58" s="256">
        <f t="shared" si="32"/>
        <v>0</v>
      </c>
      <c r="AR58" s="256">
        <f t="shared" si="32"/>
        <v>0</v>
      </c>
      <c r="AS58" s="256">
        <f t="shared" si="32"/>
        <v>0</v>
      </c>
      <c r="AT58" s="256">
        <f t="shared" si="32"/>
        <v>0</v>
      </c>
      <c r="AU58" s="256">
        <f t="shared" si="32"/>
        <v>0</v>
      </c>
      <c r="AV58" s="256">
        <f t="shared" si="32"/>
        <v>0</v>
      </c>
      <c r="AW58" s="256">
        <f t="shared" si="32"/>
        <v>0</v>
      </c>
      <c r="AX58" s="256">
        <f t="shared" si="32"/>
        <v>0</v>
      </c>
      <c r="AY58" s="256">
        <f t="shared" si="32"/>
        <v>0</v>
      </c>
      <c r="AZ58" s="256">
        <f t="shared" si="32"/>
        <v>0</v>
      </c>
      <c r="BA58" s="256">
        <f t="shared" si="32"/>
        <v>0</v>
      </c>
      <c r="BB58" s="256">
        <f t="shared" si="32"/>
        <v>0</v>
      </c>
      <c r="BC58" s="256">
        <f t="shared" si="32"/>
        <v>0</v>
      </c>
      <c r="BD58" s="256">
        <f t="shared" si="32"/>
        <v>0</v>
      </c>
      <c r="BE58" s="256">
        <f t="shared" si="32"/>
        <v>0</v>
      </c>
      <c r="BF58" s="256">
        <f t="shared" si="32"/>
        <v>0</v>
      </c>
      <c r="BG58" s="256">
        <f t="shared" si="32"/>
        <v>0</v>
      </c>
      <c r="BH58" s="256">
        <f t="shared" si="32"/>
        <v>0</v>
      </c>
      <c r="BI58" s="256">
        <f t="shared" si="32"/>
        <v>0</v>
      </c>
      <c r="BJ58" s="256">
        <f t="shared" si="32"/>
        <v>0</v>
      </c>
      <c r="BK58" s="256">
        <f t="shared" si="32"/>
        <v>0</v>
      </c>
      <c r="BL58" s="256">
        <f t="shared" si="32"/>
        <v>0</v>
      </c>
      <c r="BM58" s="256">
        <f t="shared" si="32"/>
        <v>0</v>
      </c>
      <c r="BN58" s="256">
        <f t="shared" si="32"/>
        <v>0</v>
      </c>
      <c r="BO58" s="256">
        <f t="shared" si="32"/>
        <v>0</v>
      </c>
      <c r="BP58" s="256">
        <f t="shared" si="32"/>
        <v>0</v>
      </c>
      <c r="BQ58" s="256">
        <f t="shared" si="32"/>
        <v>0</v>
      </c>
      <c r="BR58" s="256">
        <f t="shared" si="32"/>
        <v>0</v>
      </c>
      <c r="BS58" s="256">
        <f t="shared" si="32"/>
        <v>0</v>
      </c>
      <c r="BT58" s="256">
        <f t="shared" si="32"/>
        <v>0</v>
      </c>
      <c r="BU58" s="256">
        <f t="shared" ref="BU58:CJ58" si="33">SUM(BU59:BU60)</f>
        <v>0</v>
      </c>
      <c r="BV58" s="256">
        <f t="shared" si="33"/>
        <v>0</v>
      </c>
      <c r="BW58" s="256">
        <f t="shared" si="33"/>
        <v>0</v>
      </c>
      <c r="BX58" s="256">
        <f t="shared" si="33"/>
        <v>0</v>
      </c>
      <c r="BY58" s="256">
        <f t="shared" si="33"/>
        <v>0</v>
      </c>
      <c r="BZ58" s="256">
        <f t="shared" si="33"/>
        <v>0</v>
      </c>
      <c r="CA58" s="256">
        <f t="shared" si="33"/>
        <v>0</v>
      </c>
      <c r="CB58" s="256">
        <f t="shared" si="33"/>
        <v>0</v>
      </c>
      <c r="CC58" s="256">
        <f t="shared" si="33"/>
        <v>0</v>
      </c>
      <c r="CD58" s="256">
        <f t="shared" si="33"/>
        <v>0</v>
      </c>
      <c r="CE58" s="256">
        <f t="shared" si="33"/>
        <v>0</v>
      </c>
      <c r="CF58" s="256">
        <f t="shared" si="33"/>
        <v>0</v>
      </c>
      <c r="CG58" s="256">
        <f t="shared" si="33"/>
        <v>0</v>
      </c>
      <c r="CH58" s="256">
        <f t="shared" si="33"/>
        <v>0</v>
      </c>
      <c r="CI58" s="256">
        <f t="shared" si="33"/>
        <v>0</v>
      </c>
      <c r="CJ58" s="256">
        <f t="shared" si="33"/>
        <v>0</v>
      </c>
      <c r="DA58" s="210" t="s">
        <v>80</v>
      </c>
      <c r="DB58" s="202">
        <v>48</v>
      </c>
      <c r="DC58" s="212" t="str">
        <f t="shared" si="2"/>
        <v>3.5.5в т.ч. на этап Развитие и тиражирование ИТЕРАЦИЯ 5</v>
      </c>
    </row>
    <row r="59" spans="1:107" s="262" customFormat="1" ht="14" outlineLevel="1">
      <c r="A59" s="218"/>
      <c r="B59" s="218"/>
      <c r="C59" s="125"/>
      <c r="D59" s="125" t="s">
        <v>148</v>
      </c>
      <c r="E59" s="228"/>
      <c r="F59" s="228"/>
      <c r="G59" s="125" t="s">
        <v>140</v>
      </c>
      <c r="H59" s="259">
        <f t="shared" si="9"/>
        <v>0</v>
      </c>
      <c r="I59" s="260"/>
      <c r="J59" s="260"/>
      <c r="K59" s="260"/>
      <c r="L59" s="260"/>
      <c r="M59" s="260"/>
      <c r="N59" s="260"/>
      <c r="O59" s="260"/>
      <c r="P59" s="260"/>
      <c r="Q59" s="260"/>
      <c r="R59" s="260"/>
      <c r="S59" s="260"/>
      <c r="T59" s="260"/>
      <c r="U59" s="260"/>
      <c r="V59" s="260"/>
      <c r="W59" s="260"/>
      <c r="X59" s="260"/>
      <c r="Y59" s="260"/>
      <c r="Z59" s="260"/>
      <c r="AA59" s="260"/>
      <c r="AB59" s="260"/>
      <c r="AC59" s="260"/>
      <c r="AD59" s="260"/>
      <c r="AE59" s="260"/>
      <c r="AF59" s="260"/>
      <c r="AG59" s="260"/>
      <c r="AH59" s="260"/>
      <c r="AI59" s="260"/>
      <c r="AJ59" s="260"/>
      <c r="AK59" s="260"/>
      <c r="AL59" s="260"/>
      <c r="AM59" s="260"/>
      <c r="AN59" s="260"/>
      <c r="AO59" s="260"/>
      <c r="AP59" s="260"/>
      <c r="AQ59" s="260"/>
      <c r="AR59" s="260"/>
      <c r="AS59" s="260"/>
      <c r="AT59" s="260"/>
      <c r="AU59" s="260"/>
      <c r="AV59" s="260"/>
      <c r="AW59" s="260"/>
      <c r="AX59" s="260"/>
      <c r="AY59" s="260"/>
      <c r="AZ59" s="260"/>
      <c r="BA59" s="260"/>
      <c r="BB59" s="260"/>
      <c r="BC59" s="260"/>
      <c r="BD59" s="260"/>
      <c r="BE59" s="260"/>
      <c r="BF59" s="260"/>
      <c r="BG59" s="260"/>
      <c r="BH59" s="260"/>
      <c r="BI59" s="260"/>
      <c r="BJ59" s="260"/>
      <c r="BK59" s="260"/>
      <c r="BL59" s="260"/>
      <c r="BM59" s="260"/>
      <c r="BN59" s="260"/>
      <c r="BO59" s="260"/>
      <c r="BP59" s="260"/>
      <c r="BQ59" s="260"/>
      <c r="BR59" s="260"/>
      <c r="BS59" s="260"/>
      <c r="BT59" s="260"/>
      <c r="BU59" s="260"/>
      <c r="BV59" s="260"/>
      <c r="BW59" s="260"/>
      <c r="BX59" s="260"/>
      <c r="BY59" s="260"/>
      <c r="BZ59" s="260"/>
      <c r="CA59" s="260"/>
      <c r="CB59" s="260"/>
      <c r="CC59" s="260"/>
      <c r="CD59" s="260"/>
      <c r="CE59" s="260"/>
      <c r="CF59" s="260"/>
      <c r="CG59" s="260"/>
      <c r="CH59" s="260"/>
      <c r="CI59" s="260"/>
      <c r="CJ59" s="261"/>
      <c r="DA59" s="210" t="s">
        <v>80</v>
      </c>
      <c r="DB59" s="210">
        <v>49</v>
      </c>
      <c r="DC59" s="212" t="str">
        <f t="shared" si="2"/>
        <v xml:space="preserve">  CAPEX</v>
      </c>
    </row>
    <row r="60" spans="1:107" s="262" customFormat="1" outlineLevel="1">
      <c r="A60" s="218"/>
      <c r="B60" s="218"/>
      <c r="C60" s="125"/>
      <c r="D60" s="125" t="s">
        <v>149</v>
      </c>
      <c r="E60" s="228"/>
      <c r="F60" s="228"/>
      <c r="G60" s="125" t="s">
        <v>140</v>
      </c>
      <c r="H60" s="259">
        <f t="shared" si="9"/>
        <v>0</v>
      </c>
      <c r="I60" s="263"/>
      <c r="J60" s="263"/>
      <c r="K60" s="263"/>
      <c r="L60" s="263"/>
      <c r="M60" s="263"/>
      <c r="N60" s="263"/>
      <c r="O60" s="263"/>
      <c r="P60" s="263"/>
      <c r="Q60" s="263"/>
      <c r="R60" s="263"/>
      <c r="S60" s="263"/>
      <c r="T60" s="263"/>
      <c r="U60" s="263"/>
      <c r="V60" s="263"/>
      <c r="W60" s="263"/>
      <c r="X60" s="263"/>
      <c r="Y60" s="263"/>
      <c r="Z60" s="263"/>
      <c r="AA60" s="263"/>
      <c r="AB60" s="263"/>
      <c r="AC60" s="263"/>
      <c r="AD60" s="263"/>
      <c r="AE60" s="263"/>
      <c r="AF60" s="263"/>
      <c r="AG60" s="263"/>
      <c r="AH60" s="263"/>
      <c r="AI60" s="263"/>
      <c r="AJ60" s="263"/>
      <c r="AK60" s="263"/>
      <c r="AL60" s="263"/>
      <c r="AM60" s="263"/>
      <c r="AN60" s="263"/>
      <c r="AO60" s="263"/>
      <c r="AP60" s="263"/>
      <c r="AQ60" s="263"/>
      <c r="AR60" s="263"/>
      <c r="AS60" s="263"/>
      <c r="AT60" s="263"/>
      <c r="AU60" s="263"/>
      <c r="AV60" s="263"/>
      <c r="AW60" s="263"/>
      <c r="AX60" s="263"/>
      <c r="AY60" s="263"/>
      <c r="AZ60" s="263"/>
      <c r="BA60" s="263"/>
      <c r="BB60" s="263"/>
      <c r="BC60" s="263"/>
      <c r="BD60" s="263"/>
      <c r="BE60" s="263"/>
      <c r="BF60" s="263"/>
      <c r="BG60" s="263"/>
      <c r="BH60" s="263"/>
      <c r="BI60" s="263"/>
      <c r="BJ60" s="263"/>
      <c r="BK60" s="263"/>
      <c r="BL60" s="263"/>
      <c r="BM60" s="263"/>
      <c r="BN60" s="263"/>
      <c r="BO60" s="263"/>
      <c r="BP60" s="263"/>
      <c r="BQ60" s="263"/>
      <c r="BR60" s="263"/>
      <c r="BS60" s="263"/>
      <c r="BT60" s="263"/>
      <c r="BU60" s="263"/>
      <c r="BV60" s="263"/>
      <c r="BW60" s="263"/>
      <c r="BX60" s="263"/>
      <c r="BY60" s="263"/>
      <c r="BZ60" s="263"/>
      <c r="CA60" s="263"/>
      <c r="CB60" s="263"/>
      <c r="CC60" s="263"/>
      <c r="CD60" s="263"/>
      <c r="CE60" s="263"/>
      <c r="CF60" s="263"/>
      <c r="CG60" s="263"/>
      <c r="CH60" s="263"/>
      <c r="CI60" s="263"/>
      <c r="CJ60" s="264"/>
      <c r="DA60" s="210" t="s">
        <v>80</v>
      </c>
      <c r="DB60" s="202">
        <v>50</v>
      </c>
      <c r="DC60" s="212" t="str">
        <f t="shared" si="2"/>
        <v xml:space="preserve">  OPEX</v>
      </c>
    </row>
    <row r="61" spans="1:107" s="255" customFormat="1" ht="14" outlineLevel="1">
      <c r="C61" s="265" t="s">
        <v>158</v>
      </c>
      <c r="D61" s="137" t="s">
        <v>141</v>
      </c>
      <c r="E61" s="228"/>
      <c r="F61" s="228"/>
      <c r="G61" s="144" t="s">
        <v>140</v>
      </c>
      <c r="H61" s="123">
        <f t="shared" si="9"/>
        <v>0</v>
      </c>
      <c r="I61" s="260"/>
      <c r="J61" s="260"/>
      <c r="K61" s="260"/>
      <c r="L61" s="260"/>
      <c r="M61" s="260"/>
      <c r="N61" s="260"/>
      <c r="O61" s="260"/>
      <c r="P61" s="260"/>
      <c r="Q61" s="260"/>
      <c r="R61" s="260"/>
      <c r="S61" s="260"/>
      <c r="T61" s="260"/>
      <c r="U61" s="260"/>
      <c r="V61" s="260"/>
      <c r="W61" s="260"/>
      <c r="X61" s="260"/>
      <c r="Y61" s="260"/>
      <c r="Z61" s="260"/>
      <c r="AA61" s="260"/>
      <c r="AB61" s="260"/>
      <c r="AC61" s="260"/>
      <c r="AD61" s="260"/>
      <c r="AE61" s="260"/>
      <c r="AF61" s="260"/>
      <c r="AG61" s="260"/>
      <c r="AH61" s="260"/>
      <c r="AI61" s="260"/>
      <c r="AJ61" s="260"/>
      <c r="AK61" s="260"/>
      <c r="AL61" s="260"/>
      <c r="AM61" s="260"/>
      <c r="AN61" s="260"/>
      <c r="AO61" s="260"/>
      <c r="AP61" s="260"/>
      <c r="AQ61" s="260"/>
      <c r="AR61" s="260"/>
      <c r="AS61" s="260"/>
      <c r="AT61" s="260"/>
      <c r="AU61" s="260"/>
      <c r="AV61" s="260"/>
      <c r="AW61" s="260"/>
      <c r="AX61" s="260"/>
      <c r="AY61" s="260"/>
      <c r="AZ61" s="260"/>
      <c r="BA61" s="260"/>
      <c r="BB61" s="260"/>
      <c r="BC61" s="260"/>
      <c r="BD61" s="260"/>
      <c r="BE61" s="260"/>
      <c r="BF61" s="260"/>
      <c r="BG61" s="260"/>
      <c r="BH61" s="260"/>
      <c r="BI61" s="260"/>
      <c r="BJ61" s="260"/>
      <c r="BK61" s="260"/>
      <c r="BL61" s="260"/>
      <c r="BM61" s="260"/>
      <c r="BN61" s="260"/>
      <c r="BO61" s="260"/>
      <c r="BP61" s="260"/>
      <c r="BQ61" s="260"/>
      <c r="BR61" s="260"/>
      <c r="BS61" s="260"/>
      <c r="BT61" s="260"/>
      <c r="BU61" s="260"/>
      <c r="BV61" s="260"/>
      <c r="BW61" s="260"/>
      <c r="BX61" s="260"/>
      <c r="BY61" s="260"/>
      <c r="BZ61" s="260"/>
      <c r="CA61" s="260"/>
      <c r="CB61" s="260"/>
      <c r="CC61" s="260"/>
      <c r="CD61" s="260"/>
      <c r="CE61" s="260"/>
      <c r="CF61" s="260"/>
      <c r="CG61" s="260"/>
      <c r="CH61" s="260"/>
      <c r="CI61" s="260"/>
      <c r="CJ61" s="261"/>
      <c r="DA61" s="210" t="s">
        <v>80</v>
      </c>
      <c r="DB61" s="210">
        <v>51</v>
      </c>
      <c r="DC61" s="212" t="str">
        <f t="shared" si="2"/>
        <v>3.6СЕРВИС</v>
      </c>
    </row>
    <row r="62" spans="1:107" s="255" customFormat="1" ht="14" outlineLevel="1">
      <c r="C62" s="266"/>
      <c r="D62" s="267"/>
      <c r="E62" s="267"/>
      <c r="F62" s="267"/>
      <c r="G62" s="267"/>
      <c r="H62" s="268"/>
      <c r="I62" s="201"/>
      <c r="J62" s="201"/>
      <c r="K62" s="201"/>
      <c r="L62" s="201"/>
      <c r="M62" s="201"/>
      <c r="N62" s="201"/>
      <c r="O62" s="201"/>
      <c r="P62" s="201"/>
      <c r="Q62" s="201"/>
      <c r="R62" s="201"/>
      <c r="S62" s="201"/>
      <c r="T62" s="201"/>
      <c r="U62" s="201"/>
      <c r="V62" s="201"/>
      <c r="W62" s="201"/>
      <c r="X62" s="201"/>
      <c r="Y62" s="201"/>
      <c r="Z62" s="201"/>
      <c r="AA62" s="201"/>
      <c r="AB62" s="201"/>
      <c r="AC62" s="201"/>
      <c r="AD62" s="201"/>
      <c r="AE62" s="201"/>
      <c r="AF62" s="201"/>
      <c r="AG62" s="201"/>
      <c r="AH62" s="201"/>
      <c r="AI62" s="201"/>
      <c r="AJ62" s="201"/>
      <c r="AK62" s="201"/>
      <c r="AL62" s="201"/>
      <c r="AM62" s="201"/>
      <c r="AN62" s="201"/>
      <c r="AO62" s="201"/>
      <c r="AP62" s="201"/>
      <c r="AQ62" s="201"/>
      <c r="AR62" s="201"/>
      <c r="AS62" s="201"/>
      <c r="AT62" s="201"/>
      <c r="AU62" s="201"/>
      <c r="AV62" s="201"/>
      <c r="AW62" s="201"/>
      <c r="AX62" s="201"/>
      <c r="AY62" s="201"/>
      <c r="AZ62" s="201"/>
      <c r="BA62" s="201"/>
      <c r="BB62" s="201"/>
      <c r="BC62" s="201"/>
      <c r="BD62" s="201"/>
      <c r="BE62" s="201"/>
      <c r="BF62" s="201"/>
      <c r="BG62" s="201"/>
      <c r="BH62" s="201"/>
      <c r="BI62" s="201"/>
      <c r="BJ62" s="201"/>
      <c r="BK62" s="201"/>
      <c r="BL62" s="201"/>
      <c r="BM62" s="201"/>
      <c r="BN62" s="201"/>
      <c r="BO62" s="201"/>
      <c r="BP62" s="201"/>
      <c r="BQ62" s="201"/>
      <c r="BR62" s="201"/>
      <c r="BS62" s="201"/>
      <c r="BT62" s="201"/>
      <c r="BU62" s="201"/>
      <c r="BV62" s="201"/>
      <c r="BW62" s="201"/>
      <c r="BX62" s="201"/>
      <c r="BY62" s="201"/>
      <c r="BZ62" s="201"/>
      <c r="CA62" s="201"/>
      <c r="CB62" s="201"/>
      <c r="CC62" s="201"/>
      <c r="CD62" s="201"/>
      <c r="CE62" s="201"/>
      <c r="CF62" s="201"/>
      <c r="CG62" s="201"/>
      <c r="CH62" s="201"/>
      <c r="CI62" s="201"/>
      <c r="CJ62" s="201"/>
      <c r="DA62" s="210"/>
      <c r="DB62" s="210"/>
      <c r="DC62" s="212"/>
    </row>
    <row r="63" spans="1:107" s="227" customFormat="1" ht="32.25" customHeight="1" collapsed="1">
      <c r="A63" s="219"/>
      <c r="B63" s="219"/>
      <c r="C63" s="220" t="s">
        <v>159</v>
      </c>
      <c r="D63" s="221" t="s">
        <v>160</v>
      </c>
      <c r="E63" s="221"/>
      <c r="F63" s="222"/>
      <c r="G63" s="223"/>
      <c r="H63" s="254"/>
      <c r="I63" s="226">
        <f>I$1</f>
        <v>2020</v>
      </c>
      <c r="J63" s="226">
        <f t="shared" ref="J63:BU63" si="34">J$1</f>
        <v>2021</v>
      </c>
      <c r="K63" s="226">
        <f t="shared" si="34"/>
        <v>2022</v>
      </c>
      <c r="L63" s="226">
        <f t="shared" si="34"/>
        <v>2023</v>
      </c>
      <c r="M63" s="226">
        <f t="shared" si="34"/>
        <v>2024</v>
      </c>
      <c r="N63" s="226">
        <f t="shared" si="34"/>
        <v>2025</v>
      </c>
      <c r="O63" s="226">
        <f t="shared" si="34"/>
        <v>2026</v>
      </c>
      <c r="P63" s="226">
        <f t="shared" si="34"/>
        <v>2027</v>
      </c>
      <c r="Q63" s="226">
        <f t="shared" si="34"/>
        <v>2028</v>
      </c>
      <c r="R63" s="226">
        <f t="shared" si="34"/>
        <v>2029</v>
      </c>
      <c r="S63" s="226">
        <f t="shared" si="34"/>
        <v>2030</v>
      </c>
      <c r="T63" s="226">
        <f t="shared" si="34"/>
        <v>2031</v>
      </c>
      <c r="U63" s="226">
        <f t="shared" si="34"/>
        <v>2032</v>
      </c>
      <c r="V63" s="226">
        <f t="shared" si="34"/>
        <v>2033</v>
      </c>
      <c r="W63" s="226">
        <f t="shared" si="34"/>
        <v>2034</v>
      </c>
      <c r="X63" s="226">
        <f t="shared" si="34"/>
        <v>2035</v>
      </c>
      <c r="Y63" s="226">
        <f t="shared" si="34"/>
        <v>2036</v>
      </c>
      <c r="Z63" s="226">
        <f t="shared" si="34"/>
        <v>2037</v>
      </c>
      <c r="AA63" s="226">
        <f t="shared" si="34"/>
        <v>2038</v>
      </c>
      <c r="AB63" s="226">
        <f t="shared" si="34"/>
        <v>2039</v>
      </c>
      <c r="AC63" s="226">
        <f t="shared" si="34"/>
        <v>2040</v>
      </c>
      <c r="AD63" s="226">
        <f t="shared" si="34"/>
        <v>2041</v>
      </c>
      <c r="AE63" s="226">
        <f t="shared" si="34"/>
        <v>2042</v>
      </c>
      <c r="AF63" s="226">
        <f t="shared" si="34"/>
        <v>2043</v>
      </c>
      <c r="AG63" s="226">
        <f t="shared" si="34"/>
        <v>2044</v>
      </c>
      <c r="AH63" s="226">
        <f t="shared" si="34"/>
        <v>2045</v>
      </c>
      <c r="AI63" s="226">
        <f t="shared" si="34"/>
        <v>2046</v>
      </c>
      <c r="AJ63" s="226">
        <f t="shared" si="34"/>
        <v>2047</v>
      </c>
      <c r="AK63" s="226">
        <f t="shared" si="34"/>
        <v>2048</v>
      </c>
      <c r="AL63" s="226">
        <f t="shared" si="34"/>
        <v>2049</v>
      </c>
      <c r="AM63" s="226">
        <f t="shared" si="34"/>
        <v>2050</v>
      </c>
      <c r="AN63" s="226">
        <f t="shared" si="34"/>
        <v>2051</v>
      </c>
      <c r="AO63" s="226">
        <f t="shared" si="34"/>
        <v>2052</v>
      </c>
      <c r="AP63" s="226">
        <f t="shared" si="34"/>
        <v>2053</v>
      </c>
      <c r="AQ63" s="226">
        <f t="shared" si="34"/>
        <v>2054</v>
      </c>
      <c r="AR63" s="226">
        <f t="shared" si="34"/>
        <v>2055</v>
      </c>
      <c r="AS63" s="226">
        <f t="shared" si="34"/>
        <v>2056</v>
      </c>
      <c r="AT63" s="226">
        <f t="shared" si="34"/>
        <v>2057</v>
      </c>
      <c r="AU63" s="226">
        <f t="shared" si="34"/>
        <v>2058</v>
      </c>
      <c r="AV63" s="226">
        <f t="shared" si="34"/>
        <v>2059</v>
      </c>
      <c r="AW63" s="226">
        <f t="shared" si="34"/>
        <v>2060</v>
      </c>
      <c r="AX63" s="226">
        <f t="shared" si="34"/>
        <v>2061</v>
      </c>
      <c r="AY63" s="226">
        <f t="shared" si="34"/>
        <v>2062</v>
      </c>
      <c r="AZ63" s="226">
        <f t="shared" si="34"/>
        <v>2063</v>
      </c>
      <c r="BA63" s="226">
        <f t="shared" si="34"/>
        <v>2064</v>
      </c>
      <c r="BB63" s="226">
        <f t="shared" si="34"/>
        <v>2065</v>
      </c>
      <c r="BC63" s="226">
        <f t="shared" si="34"/>
        <v>2066</v>
      </c>
      <c r="BD63" s="226">
        <f t="shared" si="34"/>
        <v>2067</v>
      </c>
      <c r="BE63" s="226">
        <f t="shared" si="34"/>
        <v>2068</v>
      </c>
      <c r="BF63" s="226">
        <f t="shared" si="34"/>
        <v>2069</v>
      </c>
      <c r="BG63" s="226">
        <f t="shared" si="34"/>
        <v>2070</v>
      </c>
      <c r="BH63" s="226">
        <f t="shared" si="34"/>
        <v>2071</v>
      </c>
      <c r="BI63" s="226">
        <f t="shared" si="34"/>
        <v>2072</v>
      </c>
      <c r="BJ63" s="226">
        <f t="shared" si="34"/>
        <v>2073</v>
      </c>
      <c r="BK63" s="226">
        <f t="shared" si="34"/>
        <v>2074</v>
      </c>
      <c r="BL63" s="226">
        <f t="shared" si="34"/>
        <v>2075</v>
      </c>
      <c r="BM63" s="226">
        <f t="shared" si="34"/>
        <v>2076</v>
      </c>
      <c r="BN63" s="226">
        <f t="shared" si="34"/>
        <v>2077</v>
      </c>
      <c r="BO63" s="226">
        <f t="shared" si="34"/>
        <v>2078</v>
      </c>
      <c r="BP63" s="226">
        <f t="shared" si="34"/>
        <v>2079</v>
      </c>
      <c r="BQ63" s="226">
        <f t="shared" si="34"/>
        <v>2080</v>
      </c>
      <c r="BR63" s="226">
        <f t="shared" si="34"/>
        <v>2081</v>
      </c>
      <c r="BS63" s="226">
        <f t="shared" si="34"/>
        <v>2082</v>
      </c>
      <c r="BT63" s="226">
        <f t="shared" si="34"/>
        <v>2083</v>
      </c>
      <c r="BU63" s="226">
        <f t="shared" si="34"/>
        <v>2084</v>
      </c>
      <c r="BV63" s="226">
        <f t="shared" ref="BV63:CJ63" si="35">BV$1</f>
        <v>2085</v>
      </c>
      <c r="BW63" s="226">
        <f t="shared" si="35"/>
        <v>2086</v>
      </c>
      <c r="BX63" s="226">
        <f t="shared" si="35"/>
        <v>2087</v>
      </c>
      <c r="BY63" s="226">
        <f t="shared" si="35"/>
        <v>2088</v>
      </c>
      <c r="BZ63" s="226">
        <f t="shared" si="35"/>
        <v>2089</v>
      </c>
      <c r="CA63" s="226">
        <f t="shared" si="35"/>
        <v>2090</v>
      </c>
      <c r="CB63" s="226">
        <f t="shared" si="35"/>
        <v>2091</v>
      </c>
      <c r="CC63" s="226">
        <f t="shared" si="35"/>
        <v>2092</v>
      </c>
      <c r="CD63" s="226">
        <f t="shared" si="35"/>
        <v>2093</v>
      </c>
      <c r="CE63" s="226">
        <f t="shared" si="35"/>
        <v>2094</v>
      </c>
      <c r="CF63" s="226">
        <f t="shared" si="35"/>
        <v>2095</v>
      </c>
      <c r="CG63" s="226">
        <f t="shared" si="35"/>
        <v>2096</v>
      </c>
      <c r="CH63" s="226">
        <f t="shared" si="35"/>
        <v>2097</v>
      </c>
      <c r="CI63" s="226">
        <f t="shared" si="35"/>
        <v>2098</v>
      </c>
      <c r="CJ63" s="226">
        <f t="shared" si="35"/>
        <v>2099</v>
      </c>
      <c r="DA63" s="210" t="s">
        <v>80</v>
      </c>
      <c r="DB63" s="210">
        <v>52</v>
      </c>
      <c r="DC63" s="212" t="str">
        <f t="shared" ref="DC63:DC126" si="36">C63&amp;D63</f>
        <v>3.БРасходы по проекту ДО</v>
      </c>
    </row>
    <row r="64" spans="1:107" s="255" customFormat="1" hidden="1" outlineLevel="1">
      <c r="C64" s="144" t="s">
        <v>138</v>
      </c>
      <c r="D64" s="137" t="s">
        <v>139</v>
      </c>
      <c r="E64" s="144"/>
      <c r="F64" s="144"/>
      <c r="G64" s="144" t="s">
        <v>140</v>
      </c>
      <c r="H64" s="123">
        <f t="shared" ref="H64:H95" si="37">SUM(I64:CJ64)</f>
        <v>0</v>
      </c>
      <c r="I64" s="256">
        <f>SUM(I65:I67)</f>
        <v>0</v>
      </c>
      <c r="J64" s="256">
        <f t="shared" ref="J64:BU64" si="38">SUM(J65:J67)</f>
        <v>0</v>
      </c>
      <c r="K64" s="256">
        <f t="shared" si="38"/>
        <v>0</v>
      </c>
      <c r="L64" s="256">
        <f t="shared" si="38"/>
        <v>0</v>
      </c>
      <c r="M64" s="256">
        <f t="shared" si="38"/>
        <v>0</v>
      </c>
      <c r="N64" s="256">
        <f t="shared" si="38"/>
        <v>0</v>
      </c>
      <c r="O64" s="256">
        <f t="shared" si="38"/>
        <v>0</v>
      </c>
      <c r="P64" s="256">
        <f t="shared" si="38"/>
        <v>0</v>
      </c>
      <c r="Q64" s="256">
        <f t="shared" si="38"/>
        <v>0</v>
      </c>
      <c r="R64" s="256">
        <f t="shared" si="38"/>
        <v>0</v>
      </c>
      <c r="S64" s="256">
        <f t="shared" si="38"/>
        <v>0</v>
      </c>
      <c r="T64" s="256">
        <f t="shared" si="38"/>
        <v>0</v>
      </c>
      <c r="U64" s="256">
        <f t="shared" si="38"/>
        <v>0</v>
      </c>
      <c r="V64" s="256">
        <f t="shared" si="38"/>
        <v>0</v>
      </c>
      <c r="W64" s="256">
        <f t="shared" si="38"/>
        <v>0</v>
      </c>
      <c r="X64" s="256">
        <f t="shared" si="38"/>
        <v>0</v>
      </c>
      <c r="Y64" s="256">
        <f t="shared" si="38"/>
        <v>0</v>
      </c>
      <c r="Z64" s="256">
        <f t="shared" si="38"/>
        <v>0</v>
      </c>
      <c r="AA64" s="256">
        <f t="shared" si="38"/>
        <v>0</v>
      </c>
      <c r="AB64" s="256">
        <f t="shared" si="38"/>
        <v>0</v>
      </c>
      <c r="AC64" s="256">
        <f t="shared" si="38"/>
        <v>0</v>
      </c>
      <c r="AD64" s="256">
        <f t="shared" si="38"/>
        <v>0</v>
      </c>
      <c r="AE64" s="256">
        <f t="shared" si="38"/>
        <v>0</v>
      </c>
      <c r="AF64" s="256">
        <f t="shared" si="38"/>
        <v>0</v>
      </c>
      <c r="AG64" s="256">
        <f t="shared" si="38"/>
        <v>0</v>
      </c>
      <c r="AH64" s="256">
        <f t="shared" si="38"/>
        <v>0</v>
      </c>
      <c r="AI64" s="256">
        <f t="shared" si="38"/>
        <v>0</v>
      </c>
      <c r="AJ64" s="256">
        <f t="shared" si="38"/>
        <v>0</v>
      </c>
      <c r="AK64" s="256">
        <f t="shared" si="38"/>
        <v>0</v>
      </c>
      <c r="AL64" s="256">
        <f t="shared" si="38"/>
        <v>0</v>
      </c>
      <c r="AM64" s="256">
        <f t="shared" si="38"/>
        <v>0</v>
      </c>
      <c r="AN64" s="256">
        <f t="shared" si="38"/>
        <v>0</v>
      </c>
      <c r="AO64" s="256">
        <f t="shared" si="38"/>
        <v>0</v>
      </c>
      <c r="AP64" s="256">
        <f t="shared" si="38"/>
        <v>0</v>
      </c>
      <c r="AQ64" s="256">
        <f t="shared" si="38"/>
        <v>0</v>
      </c>
      <c r="AR64" s="256">
        <f t="shared" si="38"/>
        <v>0</v>
      </c>
      <c r="AS64" s="256">
        <f t="shared" si="38"/>
        <v>0</v>
      </c>
      <c r="AT64" s="256">
        <f t="shared" si="38"/>
        <v>0</v>
      </c>
      <c r="AU64" s="256">
        <f t="shared" si="38"/>
        <v>0</v>
      </c>
      <c r="AV64" s="256">
        <f t="shared" si="38"/>
        <v>0</v>
      </c>
      <c r="AW64" s="256">
        <f t="shared" si="38"/>
        <v>0</v>
      </c>
      <c r="AX64" s="256">
        <f t="shared" si="38"/>
        <v>0</v>
      </c>
      <c r="AY64" s="256">
        <f t="shared" si="38"/>
        <v>0</v>
      </c>
      <c r="AZ64" s="256">
        <f t="shared" si="38"/>
        <v>0</v>
      </c>
      <c r="BA64" s="256">
        <f t="shared" si="38"/>
        <v>0</v>
      </c>
      <c r="BB64" s="256">
        <f t="shared" si="38"/>
        <v>0</v>
      </c>
      <c r="BC64" s="256">
        <f t="shared" si="38"/>
        <v>0</v>
      </c>
      <c r="BD64" s="256">
        <f t="shared" si="38"/>
        <v>0</v>
      </c>
      <c r="BE64" s="256">
        <f t="shared" si="38"/>
        <v>0</v>
      </c>
      <c r="BF64" s="256">
        <f t="shared" si="38"/>
        <v>0</v>
      </c>
      <c r="BG64" s="256">
        <f t="shared" si="38"/>
        <v>0</v>
      </c>
      <c r="BH64" s="256">
        <f t="shared" si="38"/>
        <v>0</v>
      </c>
      <c r="BI64" s="256">
        <f t="shared" si="38"/>
        <v>0</v>
      </c>
      <c r="BJ64" s="256">
        <f t="shared" si="38"/>
        <v>0</v>
      </c>
      <c r="BK64" s="256">
        <f t="shared" si="38"/>
        <v>0</v>
      </c>
      <c r="BL64" s="256">
        <f t="shared" si="38"/>
        <v>0</v>
      </c>
      <c r="BM64" s="256">
        <f t="shared" si="38"/>
        <v>0</v>
      </c>
      <c r="BN64" s="256">
        <f t="shared" si="38"/>
        <v>0</v>
      </c>
      <c r="BO64" s="256">
        <f t="shared" si="38"/>
        <v>0</v>
      </c>
      <c r="BP64" s="256">
        <f t="shared" si="38"/>
        <v>0</v>
      </c>
      <c r="BQ64" s="256">
        <f t="shared" si="38"/>
        <v>0</v>
      </c>
      <c r="BR64" s="256">
        <f t="shared" si="38"/>
        <v>0</v>
      </c>
      <c r="BS64" s="256">
        <f t="shared" si="38"/>
        <v>0</v>
      </c>
      <c r="BT64" s="256">
        <f t="shared" si="38"/>
        <v>0</v>
      </c>
      <c r="BU64" s="256">
        <f t="shared" si="38"/>
        <v>0</v>
      </c>
      <c r="BV64" s="256">
        <f t="shared" ref="BV64:CJ64" si="39">SUM(BV65:BV67)</f>
        <v>0</v>
      </c>
      <c r="BW64" s="256">
        <f t="shared" si="39"/>
        <v>0</v>
      </c>
      <c r="BX64" s="256">
        <f t="shared" si="39"/>
        <v>0</v>
      </c>
      <c r="BY64" s="256">
        <f t="shared" si="39"/>
        <v>0</v>
      </c>
      <c r="BZ64" s="256">
        <f t="shared" si="39"/>
        <v>0</v>
      </c>
      <c r="CA64" s="256">
        <f t="shared" si="39"/>
        <v>0</v>
      </c>
      <c r="CB64" s="256">
        <f t="shared" si="39"/>
        <v>0</v>
      </c>
      <c r="CC64" s="256">
        <f t="shared" si="39"/>
        <v>0</v>
      </c>
      <c r="CD64" s="256">
        <f t="shared" si="39"/>
        <v>0</v>
      </c>
      <c r="CE64" s="256">
        <f t="shared" si="39"/>
        <v>0</v>
      </c>
      <c r="CF64" s="256">
        <f t="shared" si="39"/>
        <v>0</v>
      </c>
      <c r="CG64" s="256">
        <f t="shared" si="39"/>
        <v>0</v>
      </c>
      <c r="CH64" s="256">
        <f t="shared" si="39"/>
        <v>0</v>
      </c>
      <c r="CI64" s="256">
        <f t="shared" si="39"/>
        <v>0</v>
      </c>
      <c r="CJ64" s="256">
        <f t="shared" si="39"/>
        <v>0</v>
      </c>
      <c r="DA64" s="210" t="s">
        <v>80</v>
      </c>
      <c r="DB64" s="257">
        <v>53</v>
      </c>
      <c r="DC64" s="212" t="str">
        <f t="shared" si="36"/>
        <v>3.1ВСЕГО</v>
      </c>
    </row>
    <row r="65" spans="1:107" s="255" customFormat="1" ht="14" hidden="1" outlineLevel="1">
      <c r="C65" s="137"/>
      <c r="D65" s="137" t="s">
        <v>7</v>
      </c>
      <c r="E65" s="137"/>
      <c r="F65" s="137"/>
      <c r="G65" s="137" t="s">
        <v>140</v>
      </c>
      <c r="H65" s="136">
        <f t="shared" si="37"/>
        <v>0</v>
      </c>
      <c r="I65" s="139">
        <f>SUMIF($D$69:$D$95,$D65,I$69:I$95)</f>
        <v>0</v>
      </c>
      <c r="J65" s="139">
        <f t="shared" ref="J65:BU67" si="40">SUMIF($D$69:$D$95,$D65,J$69:J$95)</f>
        <v>0</v>
      </c>
      <c r="K65" s="139">
        <f t="shared" si="40"/>
        <v>0</v>
      </c>
      <c r="L65" s="139">
        <f t="shared" si="40"/>
        <v>0</v>
      </c>
      <c r="M65" s="139">
        <f t="shared" si="40"/>
        <v>0</v>
      </c>
      <c r="N65" s="139">
        <f t="shared" si="40"/>
        <v>0</v>
      </c>
      <c r="O65" s="139">
        <f t="shared" si="40"/>
        <v>0</v>
      </c>
      <c r="P65" s="139">
        <f t="shared" si="40"/>
        <v>0</v>
      </c>
      <c r="Q65" s="139">
        <f t="shared" si="40"/>
        <v>0</v>
      </c>
      <c r="R65" s="139">
        <f t="shared" si="40"/>
        <v>0</v>
      </c>
      <c r="S65" s="139">
        <f t="shared" si="40"/>
        <v>0</v>
      </c>
      <c r="T65" s="139">
        <f t="shared" si="40"/>
        <v>0</v>
      </c>
      <c r="U65" s="139">
        <f t="shared" si="40"/>
        <v>0</v>
      </c>
      <c r="V65" s="139">
        <f t="shared" si="40"/>
        <v>0</v>
      </c>
      <c r="W65" s="139">
        <f t="shared" si="40"/>
        <v>0</v>
      </c>
      <c r="X65" s="139">
        <f t="shared" si="40"/>
        <v>0</v>
      </c>
      <c r="Y65" s="139">
        <f t="shared" si="40"/>
        <v>0</v>
      </c>
      <c r="Z65" s="139">
        <f t="shared" si="40"/>
        <v>0</v>
      </c>
      <c r="AA65" s="139">
        <f t="shared" si="40"/>
        <v>0</v>
      </c>
      <c r="AB65" s="139">
        <f t="shared" si="40"/>
        <v>0</v>
      </c>
      <c r="AC65" s="139">
        <f t="shared" si="40"/>
        <v>0</v>
      </c>
      <c r="AD65" s="139">
        <f t="shared" si="40"/>
        <v>0</v>
      </c>
      <c r="AE65" s="139">
        <f t="shared" si="40"/>
        <v>0</v>
      </c>
      <c r="AF65" s="139">
        <f t="shared" si="40"/>
        <v>0</v>
      </c>
      <c r="AG65" s="139">
        <f t="shared" si="40"/>
        <v>0</v>
      </c>
      <c r="AH65" s="139">
        <f t="shared" si="40"/>
        <v>0</v>
      </c>
      <c r="AI65" s="139">
        <f t="shared" si="40"/>
        <v>0</v>
      </c>
      <c r="AJ65" s="139">
        <f t="shared" si="40"/>
        <v>0</v>
      </c>
      <c r="AK65" s="139">
        <f t="shared" si="40"/>
        <v>0</v>
      </c>
      <c r="AL65" s="139">
        <f t="shared" si="40"/>
        <v>0</v>
      </c>
      <c r="AM65" s="139">
        <f t="shared" si="40"/>
        <v>0</v>
      </c>
      <c r="AN65" s="139">
        <f t="shared" si="40"/>
        <v>0</v>
      </c>
      <c r="AO65" s="139">
        <f t="shared" si="40"/>
        <v>0</v>
      </c>
      <c r="AP65" s="139">
        <f t="shared" si="40"/>
        <v>0</v>
      </c>
      <c r="AQ65" s="139">
        <f t="shared" si="40"/>
        <v>0</v>
      </c>
      <c r="AR65" s="139">
        <f t="shared" si="40"/>
        <v>0</v>
      </c>
      <c r="AS65" s="139">
        <f t="shared" si="40"/>
        <v>0</v>
      </c>
      <c r="AT65" s="139">
        <f t="shared" si="40"/>
        <v>0</v>
      </c>
      <c r="AU65" s="139">
        <f t="shared" si="40"/>
        <v>0</v>
      </c>
      <c r="AV65" s="139">
        <f t="shared" si="40"/>
        <v>0</v>
      </c>
      <c r="AW65" s="139">
        <f t="shared" si="40"/>
        <v>0</v>
      </c>
      <c r="AX65" s="139">
        <f t="shared" si="40"/>
        <v>0</v>
      </c>
      <c r="AY65" s="139">
        <f t="shared" si="40"/>
        <v>0</v>
      </c>
      <c r="AZ65" s="139">
        <f t="shared" si="40"/>
        <v>0</v>
      </c>
      <c r="BA65" s="139">
        <f t="shared" si="40"/>
        <v>0</v>
      </c>
      <c r="BB65" s="139">
        <f t="shared" si="40"/>
        <v>0</v>
      </c>
      <c r="BC65" s="139">
        <f t="shared" si="40"/>
        <v>0</v>
      </c>
      <c r="BD65" s="139">
        <f t="shared" si="40"/>
        <v>0</v>
      </c>
      <c r="BE65" s="139">
        <f t="shared" si="40"/>
        <v>0</v>
      </c>
      <c r="BF65" s="139">
        <f t="shared" si="40"/>
        <v>0</v>
      </c>
      <c r="BG65" s="139">
        <f t="shared" si="40"/>
        <v>0</v>
      </c>
      <c r="BH65" s="139">
        <f t="shared" si="40"/>
        <v>0</v>
      </c>
      <c r="BI65" s="139">
        <f t="shared" si="40"/>
        <v>0</v>
      </c>
      <c r="BJ65" s="139">
        <f t="shared" si="40"/>
        <v>0</v>
      </c>
      <c r="BK65" s="139">
        <f t="shared" si="40"/>
        <v>0</v>
      </c>
      <c r="BL65" s="139">
        <f t="shared" si="40"/>
        <v>0</v>
      </c>
      <c r="BM65" s="139">
        <f t="shared" si="40"/>
        <v>0</v>
      </c>
      <c r="BN65" s="139">
        <f t="shared" si="40"/>
        <v>0</v>
      </c>
      <c r="BO65" s="139">
        <f t="shared" si="40"/>
        <v>0</v>
      </c>
      <c r="BP65" s="139">
        <f t="shared" si="40"/>
        <v>0</v>
      </c>
      <c r="BQ65" s="139">
        <f t="shared" si="40"/>
        <v>0</v>
      </c>
      <c r="BR65" s="139">
        <f t="shared" si="40"/>
        <v>0</v>
      </c>
      <c r="BS65" s="139">
        <f t="shared" si="40"/>
        <v>0</v>
      </c>
      <c r="BT65" s="139">
        <f t="shared" si="40"/>
        <v>0</v>
      </c>
      <c r="BU65" s="139">
        <f t="shared" si="40"/>
        <v>0</v>
      </c>
      <c r="BV65" s="139">
        <f t="shared" ref="BV65:CJ67" si="41">SUMIF($D$69:$D$95,$D65,BV$69:BV$95)</f>
        <v>0</v>
      </c>
      <c r="BW65" s="139">
        <f t="shared" si="41"/>
        <v>0</v>
      </c>
      <c r="BX65" s="139">
        <f t="shared" si="41"/>
        <v>0</v>
      </c>
      <c r="BY65" s="139">
        <f t="shared" si="41"/>
        <v>0</v>
      </c>
      <c r="BZ65" s="139">
        <f t="shared" si="41"/>
        <v>0</v>
      </c>
      <c r="CA65" s="139">
        <f t="shared" si="41"/>
        <v>0</v>
      </c>
      <c r="CB65" s="139">
        <f t="shared" si="41"/>
        <v>0</v>
      </c>
      <c r="CC65" s="139">
        <f t="shared" si="41"/>
        <v>0</v>
      </c>
      <c r="CD65" s="139">
        <f t="shared" si="41"/>
        <v>0</v>
      </c>
      <c r="CE65" s="139">
        <f t="shared" si="41"/>
        <v>0</v>
      </c>
      <c r="CF65" s="139">
        <f t="shared" si="41"/>
        <v>0</v>
      </c>
      <c r="CG65" s="139">
        <f t="shared" si="41"/>
        <v>0</v>
      </c>
      <c r="CH65" s="139">
        <f t="shared" si="41"/>
        <v>0</v>
      </c>
      <c r="CI65" s="139">
        <f t="shared" si="41"/>
        <v>0</v>
      </c>
      <c r="CJ65" s="139">
        <f t="shared" si="41"/>
        <v>0</v>
      </c>
      <c r="DA65" s="210" t="s">
        <v>80</v>
      </c>
      <c r="DB65" s="210">
        <v>54</v>
      </c>
      <c r="DC65" s="212" t="str">
        <f t="shared" si="36"/>
        <v>CAPEX</v>
      </c>
    </row>
    <row r="66" spans="1:107" s="255" customFormat="1" hidden="1" outlineLevel="1">
      <c r="C66" s="137"/>
      <c r="D66" s="137" t="s">
        <v>8</v>
      </c>
      <c r="E66" s="137"/>
      <c r="F66" s="137"/>
      <c r="G66" s="137" t="s">
        <v>140</v>
      </c>
      <c r="H66" s="136">
        <f t="shared" si="37"/>
        <v>0</v>
      </c>
      <c r="I66" s="139">
        <f t="shared" ref="I66:X67" si="42">SUMIF($D$69:$D$95,$D66,I$69:I$95)</f>
        <v>0</v>
      </c>
      <c r="J66" s="139">
        <f t="shared" si="42"/>
        <v>0</v>
      </c>
      <c r="K66" s="139">
        <f t="shared" si="42"/>
        <v>0</v>
      </c>
      <c r="L66" s="139">
        <f t="shared" si="42"/>
        <v>0</v>
      </c>
      <c r="M66" s="139">
        <f t="shared" si="42"/>
        <v>0</v>
      </c>
      <c r="N66" s="139">
        <f t="shared" si="42"/>
        <v>0</v>
      </c>
      <c r="O66" s="139">
        <f t="shared" si="42"/>
        <v>0</v>
      </c>
      <c r="P66" s="139">
        <f t="shared" si="42"/>
        <v>0</v>
      </c>
      <c r="Q66" s="139">
        <f t="shared" si="42"/>
        <v>0</v>
      </c>
      <c r="R66" s="139">
        <f t="shared" si="42"/>
        <v>0</v>
      </c>
      <c r="S66" s="139">
        <f t="shared" si="42"/>
        <v>0</v>
      </c>
      <c r="T66" s="139">
        <f t="shared" si="42"/>
        <v>0</v>
      </c>
      <c r="U66" s="139">
        <f t="shared" si="42"/>
        <v>0</v>
      </c>
      <c r="V66" s="139">
        <f t="shared" si="42"/>
        <v>0</v>
      </c>
      <c r="W66" s="139">
        <f t="shared" si="42"/>
        <v>0</v>
      </c>
      <c r="X66" s="139">
        <f t="shared" si="42"/>
        <v>0</v>
      </c>
      <c r="Y66" s="139">
        <f t="shared" si="40"/>
        <v>0</v>
      </c>
      <c r="Z66" s="139">
        <f t="shared" si="40"/>
        <v>0</v>
      </c>
      <c r="AA66" s="139">
        <f t="shared" si="40"/>
        <v>0</v>
      </c>
      <c r="AB66" s="139">
        <f t="shared" si="40"/>
        <v>0</v>
      </c>
      <c r="AC66" s="139">
        <f t="shared" si="40"/>
        <v>0</v>
      </c>
      <c r="AD66" s="139">
        <f t="shared" si="40"/>
        <v>0</v>
      </c>
      <c r="AE66" s="139">
        <f t="shared" si="40"/>
        <v>0</v>
      </c>
      <c r="AF66" s="139">
        <f t="shared" si="40"/>
        <v>0</v>
      </c>
      <c r="AG66" s="139">
        <f t="shared" si="40"/>
        <v>0</v>
      </c>
      <c r="AH66" s="139">
        <f t="shared" si="40"/>
        <v>0</v>
      </c>
      <c r="AI66" s="139">
        <f t="shared" si="40"/>
        <v>0</v>
      </c>
      <c r="AJ66" s="139">
        <f t="shared" si="40"/>
        <v>0</v>
      </c>
      <c r="AK66" s="139">
        <f t="shared" si="40"/>
        <v>0</v>
      </c>
      <c r="AL66" s="139">
        <f t="shared" si="40"/>
        <v>0</v>
      </c>
      <c r="AM66" s="139">
        <f t="shared" si="40"/>
        <v>0</v>
      </c>
      <c r="AN66" s="139">
        <f t="shared" si="40"/>
        <v>0</v>
      </c>
      <c r="AO66" s="139">
        <f t="shared" si="40"/>
        <v>0</v>
      </c>
      <c r="AP66" s="139">
        <f t="shared" si="40"/>
        <v>0</v>
      </c>
      <c r="AQ66" s="139">
        <f t="shared" si="40"/>
        <v>0</v>
      </c>
      <c r="AR66" s="139">
        <f t="shared" si="40"/>
        <v>0</v>
      </c>
      <c r="AS66" s="139">
        <f t="shared" si="40"/>
        <v>0</v>
      </c>
      <c r="AT66" s="139">
        <f t="shared" si="40"/>
        <v>0</v>
      </c>
      <c r="AU66" s="139">
        <f t="shared" si="40"/>
        <v>0</v>
      </c>
      <c r="AV66" s="139">
        <f t="shared" si="40"/>
        <v>0</v>
      </c>
      <c r="AW66" s="139">
        <f t="shared" si="40"/>
        <v>0</v>
      </c>
      <c r="AX66" s="139">
        <f t="shared" si="40"/>
        <v>0</v>
      </c>
      <c r="AY66" s="139">
        <f t="shared" si="40"/>
        <v>0</v>
      </c>
      <c r="AZ66" s="139">
        <f t="shared" si="40"/>
        <v>0</v>
      </c>
      <c r="BA66" s="139">
        <f t="shared" si="40"/>
        <v>0</v>
      </c>
      <c r="BB66" s="139">
        <f t="shared" si="40"/>
        <v>0</v>
      </c>
      <c r="BC66" s="139">
        <f t="shared" si="40"/>
        <v>0</v>
      </c>
      <c r="BD66" s="139">
        <f t="shared" si="40"/>
        <v>0</v>
      </c>
      <c r="BE66" s="139">
        <f t="shared" si="40"/>
        <v>0</v>
      </c>
      <c r="BF66" s="139">
        <f t="shared" si="40"/>
        <v>0</v>
      </c>
      <c r="BG66" s="139">
        <f t="shared" si="40"/>
        <v>0</v>
      </c>
      <c r="BH66" s="139">
        <f t="shared" si="40"/>
        <v>0</v>
      </c>
      <c r="BI66" s="139">
        <f t="shared" si="40"/>
        <v>0</v>
      </c>
      <c r="BJ66" s="139">
        <f t="shared" si="40"/>
        <v>0</v>
      </c>
      <c r="BK66" s="139">
        <f t="shared" si="40"/>
        <v>0</v>
      </c>
      <c r="BL66" s="139">
        <f t="shared" si="40"/>
        <v>0</v>
      </c>
      <c r="BM66" s="139">
        <f t="shared" si="40"/>
        <v>0</v>
      </c>
      <c r="BN66" s="139">
        <f t="shared" si="40"/>
        <v>0</v>
      </c>
      <c r="BO66" s="139">
        <f t="shared" si="40"/>
        <v>0</v>
      </c>
      <c r="BP66" s="139">
        <f t="shared" si="40"/>
        <v>0</v>
      </c>
      <c r="BQ66" s="139">
        <f t="shared" si="40"/>
        <v>0</v>
      </c>
      <c r="BR66" s="139">
        <f t="shared" si="40"/>
        <v>0</v>
      </c>
      <c r="BS66" s="139">
        <f t="shared" si="40"/>
        <v>0</v>
      </c>
      <c r="BT66" s="139">
        <f t="shared" si="40"/>
        <v>0</v>
      </c>
      <c r="BU66" s="139">
        <f t="shared" si="40"/>
        <v>0</v>
      </c>
      <c r="BV66" s="139">
        <f t="shared" si="41"/>
        <v>0</v>
      </c>
      <c r="BW66" s="139">
        <f t="shared" si="41"/>
        <v>0</v>
      </c>
      <c r="BX66" s="139">
        <f t="shared" si="41"/>
        <v>0</v>
      </c>
      <c r="BY66" s="139">
        <f t="shared" si="41"/>
        <v>0</v>
      </c>
      <c r="BZ66" s="139">
        <f t="shared" si="41"/>
        <v>0</v>
      </c>
      <c r="CA66" s="139">
        <f t="shared" si="41"/>
        <v>0</v>
      </c>
      <c r="CB66" s="139">
        <f t="shared" si="41"/>
        <v>0</v>
      </c>
      <c r="CC66" s="139">
        <f t="shared" si="41"/>
        <v>0</v>
      </c>
      <c r="CD66" s="139">
        <f t="shared" si="41"/>
        <v>0</v>
      </c>
      <c r="CE66" s="139">
        <f t="shared" si="41"/>
        <v>0</v>
      </c>
      <c r="CF66" s="139">
        <f t="shared" si="41"/>
        <v>0</v>
      </c>
      <c r="CG66" s="139">
        <f t="shared" si="41"/>
        <v>0</v>
      </c>
      <c r="CH66" s="139">
        <f t="shared" si="41"/>
        <v>0</v>
      </c>
      <c r="CI66" s="139">
        <f t="shared" si="41"/>
        <v>0</v>
      </c>
      <c r="CJ66" s="139">
        <f t="shared" si="41"/>
        <v>0</v>
      </c>
      <c r="DA66" s="210" t="s">
        <v>80</v>
      </c>
      <c r="DB66" s="257">
        <v>55</v>
      </c>
      <c r="DC66" s="212" t="str">
        <f t="shared" si="36"/>
        <v>OPEX</v>
      </c>
    </row>
    <row r="67" spans="1:107" s="255" customFormat="1" ht="14" hidden="1" outlineLevel="1">
      <c r="C67" s="137"/>
      <c r="D67" s="137" t="s">
        <v>141</v>
      </c>
      <c r="E67" s="137"/>
      <c r="F67" s="137"/>
      <c r="G67" s="137" t="s">
        <v>140</v>
      </c>
      <c r="H67" s="136">
        <f t="shared" si="37"/>
        <v>0</v>
      </c>
      <c r="I67" s="139">
        <f t="shared" si="42"/>
        <v>0</v>
      </c>
      <c r="J67" s="139">
        <f t="shared" si="42"/>
        <v>0</v>
      </c>
      <c r="K67" s="139">
        <f t="shared" si="42"/>
        <v>0</v>
      </c>
      <c r="L67" s="139">
        <f t="shared" si="42"/>
        <v>0</v>
      </c>
      <c r="M67" s="139">
        <f t="shared" si="42"/>
        <v>0</v>
      </c>
      <c r="N67" s="139">
        <f t="shared" si="42"/>
        <v>0</v>
      </c>
      <c r="O67" s="139">
        <f t="shared" si="42"/>
        <v>0</v>
      </c>
      <c r="P67" s="139">
        <f t="shared" si="42"/>
        <v>0</v>
      </c>
      <c r="Q67" s="139">
        <f t="shared" si="42"/>
        <v>0</v>
      </c>
      <c r="R67" s="139">
        <f t="shared" si="42"/>
        <v>0</v>
      </c>
      <c r="S67" s="139">
        <f t="shared" si="42"/>
        <v>0</v>
      </c>
      <c r="T67" s="139">
        <f t="shared" si="42"/>
        <v>0</v>
      </c>
      <c r="U67" s="139">
        <f t="shared" si="42"/>
        <v>0</v>
      </c>
      <c r="V67" s="139">
        <f t="shared" si="42"/>
        <v>0</v>
      </c>
      <c r="W67" s="139">
        <f t="shared" si="42"/>
        <v>0</v>
      </c>
      <c r="X67" s="139">
        <f t="shared" si="42"/>
        <v>0</v>
      </c>
      <c r="Y67" s="139">
        <f t="shared" si="40"/>
        <v>0</v>
      </c>
      <c r="Z67" s="139">
        <f t="shared" si="40"/>
        <v>0</v>
      </c>
      <c r="AA67" s="139">
        <f t="shared" si="40"/>
        <v>0</v>
      </c>
      <c r="AB67" s="139">
        <f t="shared" si="40"/>
        <v>0</v>
      </c>
      <c r="AC67" s="139">
        <f t="shared" si="40"/>
        <v>0</v>
      </c>
      <c r="AD67" s="139">
        <f t="shared" si="40"/>
        <v>0</v>
      </c>
      <c r="AE67" s="139">
        <f t="shared" si="40"/>
        <v>0</v>
      </c>
      <c r="AF67" s="139">
        <f t="shared" si="40"/>
        <v>0</v>
      </c>
      <c r="AG67" s="139">
        <f t="shared" si="40"/>
        <v>0</v>
      </c>
      <c r="AH67" s="139">
        <f t="shared" si="40"/>
        <v>0</v>
      </c>
      <c r="AI67" s="139">
        <f t="shared" si="40"/>
        <v>0</v>
      </c>
      <c r="AJ67" s="139">
        <f t="shared" si="40"/>
        <v>0</v>
      </c>
      <c r="AK67" s="139">
        <f t="shared" si="40"/>
        <v>0</v>
      </c>
      <c r="AL67" s="139">
        <f t="shared" si="40"/>
        <v>0</v>
      </c>
      <c r="AM67" s="139">
        <f t="shared" si="40"/>
        <v>0</v>
      </c>
      <c r="AN67" s="139">
        <f t="shared" si="40"/>
        <v>0</v>
      </c>
      <c r="AO67" s="139">
        <f t="shared" si="40"/>
        <v>0</v>
      </c>
      <c r="AP67" s="139">
        <f t="shared" si="40"/>
        <v>0</v>
      </c>
      <c r="AQ67" s="139">
        <f t="shared" si="40"/>
        <v>0</v>
      </c>
      <c r="AR67" s="139">
        <f t="shared" si="40"/>
        <v>0</v>
      </c>
      <c r="AS67" s="139">
        <f t="shared" si="40"/>
        <v>0</v>
      </c>
      <c r="AT67" s="139">
        <f t="shared" si="40"/>
        <v>0</v>
      </c>
      <c r="AU67" s="139">
        <f t="shared" si="40"/>
        <v>0</v>
      </c>
      <c r="AV67" s="139">
        <f t="shared" si="40"/>
        <v>0</v>
      </c>
      <c r="AW67" s="139">
        <f t="shared" si="40"/>
        <v>0</v>
      </c>
      <c r="AX67" s="139">
        <f t="shared" si="40"/>
        <v>0</v>
      </c>
      <c r="AY67" s="139">
        <f t="shared" si="40"/>
        <v>0</v>
      </c>
      <c r="AZ67" s="139">
        <f t="shared" si="40"/>
        <v>0</v>
      </c>
      <c r="BA67" s="139">
        <f t="shared" si="40"/>
        <v>0</v>
      </c>
      <c r="BB67" s="139">
        <f t="shared" si="40"/>
        <v>0</v>
      </c>
      <c r="BC67" s="139">
        <f t="shared" si="40"/>
        <v>0</v>
      </c>
      <c r="BD67" s="139">
        <f t="shared" si="40"/>
        <v>0</v>
      </c>
      <c r="BE67" s="139">
        <f t="shared" si="40"/>
        <v>0</v>
      </c>
      <c r="BF67" s="139">
        <f t="shared" si="40"/>
        <v>0</v>
      </c>
      <c r="BG67" s="139">
        <f t="shared" si="40"/>
        <v>0</v>
      </c>
      <c r="BH67" s="139">
        <f t="shared" si="40"/>
        <v>0</v>
      </c>
      <c r="BI67" s="139">
        <f t="shared" si="40"/>
        <v>0</v>
      </c>
      <c r="BJ67" s="139">
        <f t="shared" si="40"/>
        <v>0</v>
      </c>
      <c r="BK67" s="139">
        <f t="shared" si="40"/>
        <v>0</v>
      </c>
      <c r="BL67" s="139">
        <f t="shared" si="40"/>
        <v>0</v>
      </c>
      <c r="BM67" s="139">
        <f t="shared" si="40"/>
        <v>0</v>
      </c>
      <c r="BN67" s="139">
        <f t="shared" si="40"/>
        <v>0</v>
      </c>
      <c r="BO67" s="139">
        <f t="shared" si="40"/>
        <v>0</v>
      </c>
      <c r="BP67" s="139">
        <f t="shared" si="40"/>
        <v>0</v>
      </c>
      <c r="BQ67" s="139">
        <f t="shared" si="40"/>
        <v>0</v>
      </c>
      <c r="BR67" s="139">
        <f t="shared" si="40"/>
        <v>0</v>
      </c>
      <c r="BS67" s="139">
        <f t="shared" si="40"/>
        <v>0</v>
      </c>
      <c r="BT67" s="139">
        <f t="shared" si="40"/>
        <v>0</v>
      </c>
      <c r="BU67" s="139">
        <f t="shared" si="40"/>
        <v>0</v>
      </c>
      <c r="BV67" s="139">
        <f t="shared" si="41"/>
        <v>0</v>
      </c>
      <c r="BW67" s="139">
        <f t="shared" si="41"/>
        <v>0</v>
      </c>
      <c r="BX67" s="139">
        <f t="shared" si="41"/>
        <v>0</v>
      </c>
      <c r="BY67" s="139">
        <f t="shared" si="41"/>
        <v>0</v>
      </c>
      <c r="BZ67" s="139">
        <f t="shared" si="41"/>
        <v>0</v>
      </c>
      <c r="CA67" s="139">
        <f t="shared" si="41"/>
        <v>0</v>
      </c>
      <c r="CB67" s="139">
        <f t="shared" si="41"/>
        <v>0</v>
      </c>
      <c r="CC67" s="139">
        <f t="shared" si="41"/>
        <v>0</v>
      </c>
      <c r="CD67" s="139">
        <f t="shared" si="41"/>
        <v>0</v>
      </c>
      <c r="CE67" s="139">
        <f t="shared" si="41"/>
        <v>0</v>
      </c>
      <c r="CF67" s="139">
        <f t="shared" si="41"/>
        <v>0</v>
      </c>
      <c r="CG67" s="139">
        <f t="shared" si="41"/>
        <v>0</v>
      </c>
      <c r="CH67" s="139">
        <f t="shared" si="41"/>
        <v>0</v>
      </c>
      <c r="CI67" s="139">
        <f t="shared" si="41"/>
        <v>0</v>
      </c>
      <c r="CJ67" s="139">
        <f t="shared" si="41"/>
        <v>0</v>
      </c>
      <c r="DA67" s="210" t="s">
        <v>80</v>
      </c>
      <c r="DB67" s="210">
        <v>56</v>
      </c>
      <c r="DC67" s="212" t="str">
        <f t="shared" si="36"/>
        <v>СЕРВИС</v>
      </c>
    </row>
    <row r="68" spans="1:107" s="255" customFormat="1" hidden="1" outlineLevel="1">
      <c r="C68" s="144" t="s">
        <v>142</v>
      </c>
      <c r="D68" s="137" t="s">
        <v>94</v>
      </c>
      <c r="E68" s="144"/>
      <c r="F68" s="144"/>
      <c r="G68" s="144" t="s">
        <v>140</v>
      </c>
      <c r="H68" s="123">
        <f t="shared" si="37"/>
        <v>0</v>
      </c>
      <c r="I68" s="258">
        <f t="shared" ref="I68:BT68" si="43">SUM(I69:I70)</f>
        <v>0</v>
      </c>
      <c r="J68" s="258">
        <f t="shared" si="43"/>
        <v>0</v>
      </c>
      <c r="K68" s="258">
        <f t="shared" si="43"/>
        <v>0</v>
      </c>
      <c r="L68" s="258">
        <f t="shared" si="43"/>
        <v>0</v>
      </c>
      <c r="M68" s="258">
        <f t="shared" si="43"/>
        <v>0</v>
      </c>
      <c r="N68" s="258">
        <f t="shared" si="43"/>
        <v>0</v>
      </c>
      <c r="O68" s="258">
        <f t="shared" si="43"/>
        <v>0</v>
      </c>
      <c r="P68" s="258">
        <f t="shared" si="43"/>
        <v>0</v>
      </c>
      <c r="Q68" s="258">
        <f t="shared" si="43"/>
        <v>0</v>
      </c>
      <c r="R68" s="258">
        <f t="shared" si="43"/>
        <v>0</v>
      </c>
      <c r="S68" s="258">
        <f t="shared" si="43"/>
        <v>0</v>
      </c>
      <c r="T68" s="258">
        <f t="shared" si="43"/>
        <v>0</v>
      </c>
      <c r="U68" s="258">
        <f t="shared" si="43"/>
        <v>0</v>
      </c>
      <c r="V68" s="258">
        <f t="shared" si="43"/>
        <v>0</v>
      </c>
      <c r="W68" s="258">
        <f t="shared" si="43"/>
        <v>0</v>
      </c>
      <c r="X68" s="258">
        <f t="shared" si="43"/>
        <v>0</v>
      </c>
      <c r="Y68" s="258">
        <f t="shared" si="43"/>
        <v>0</v>
      </c>
      <c r="Z68" s="258">
        <f t="shared" si="43"/>
        <v>0</v>
      </c>
      <c r="AA68" s="258">
        <f t="shared" si="43"/>
        <v>0</v>
      </c>
      <c r="AB68" s="258">
        <f t="shared" si="43"/>
        <v>0</v>
      </c>
      <c r="AC68" s="258">
        <f t="shared" si="43"/>
        <v>0</v>
      </c>
      <c r="AD68" s="258">
        <f t="shared" si="43"/>
        <v>0</v>
      </c>
      <c r="AE68" s="258">
        <f t="shared" si="43"/>
        <v>0</v>
      </c>
      <c r="AF68" s="258">
        <f t="shared" si="43"/>
        <v>0</v>
      </c>
      <c r="AG68" s="258">
        <f t="shared" si="43"/>
        <v>0</v>
      </c>
      <c r="AH68" s="258">
        <f t="shared" si="43"/>
        <v>0</v>
      </c>
      <c r="AI68" s="258">
        <f t="shared" si="43"/>
        <v>0</v>
      </c>
      <c r="AJ68" s="258">
        <f t="shared" si="43"/>
        <v>0</v>
      </c>
      <c r="AK68" s="258">
        <f t="shared" si="43"/>
        <v>0</v>
      </c>
      <c r="AL68" s="258">
        <f t="shared" si="43"/>
        <v>0</v>
      </c>
      <c r="AM68" s="258">
        <f t="shared" si="43"/>
        <v>0</v>
      </c>
      <c r="AN68" s="258">
        <f t="shared" si="43"/>
        <v>0</v>
      </c>
      <c r="AO68" s="258">
        <f t="shared" si="43"/>
        <v>0</v>
      </c>
      <c r="AP68" s="258">
        <f t="shared" si="43"/>
        <v>0</v>
      </c>
      <c r="AQ68" s="258">
        <f t="shared" si="43"/>
        <v>0</v>
      </c>
      <c r="AR68" s="258">
        <f t="shared" si="43"/>
        <v>0</v>
      </c>
      <c r="AS68" s="258">
        <f t="shared" si="43"/>
        <v>0</v>
      </c>
      <c r="AT68" s="258">
        <f t="shared" si="43"/>
        <v>0</v>
      </c>
      <c r="AU68" s="258">
        <f t="shared" si="43"/>
        <v>0</v>
      </c>
      <c r="AV68" s="258">
        <f t="shared" si="43"/>
        <v>0</v>
      </c>
      <c r="AW68" s="258">
        <f t="shared" si="43"/>
        <v>0</v>
      </c>
      <c r="AX68" s="258">
        <f t="shared" si="43"/>
        <v>0</v>
      </c>
      <c r="AY68" s="258">
        <f t="shared" si="43"/>
        <v>0</v>
      </c>
      <c r="AZ68" s="258">
        <f t="shared" si="43"/>
        <v>0</v>
      </c>
      <c r="BA68" s="258">
        <f t="shared" si="43"/>
        <v>0</v>
      </c>
      <c r="BB68" s="258">
        <f t="shared" si="43"/>
        <v>0</v>
      </c>
      <c r="BC68" s="258">
        <f t="shared" si="43"/>
        <v>0</v>
      </c>
      <c r="BD68" s="258">
        <f t="shared" si="43"/>
        <v>0</v>
      </c>
      <c r="BE68" s="258">
        <f t="shared" si="43"/>
        <v>0</v>
      </c>
      <c r="BF68" s="258">
        <f t="shared" si="43"/>
        <v>0</v>
      </c>
      <c r="BG68" s="258">
        <f t="shared" si="43"/>
        <v>0</v>
      </c>
      <c r="BH68" s="258">
        <f t="shared" si="43"/>
        <v>0</v>
      </c>
      <c r="BI68" s="258">
        <f t="shared" si="43"/>
        <v>0</v>
      </c>
      <c r="BJ68" s="258">
        <f t="shared" si="43"/>
        <v>0</v>
      </c>
      <c r="BK68" s="258">
        <f t="shared" si="43"/>
        <v>0</v>
      </c>
      <c r="BL68" s="258">
        <f t="shared" si="43"/>
        <v>0</v>
      </c>
      <c r="BM68" s="258">
        <f t="shared" si="43"/>
        <v>0</v>
      </c>
      <c r="BN68" s="258">
        <f t="shared" si="43"/>
        <v>0</v>
      </c>
      <c r="BO68" s="258">
        <f t="shared" si="43"/>
        <v>0</v>
      </c>
      <c r="BP68" s="258">
        <f t="shared" si="43"/>
        <v>0</v>
      </c>
      <c r="BQ68" s="258">
        <f t="shared" si="43"/>
        <v>0</v>
      </c>
      <c r="BR68" s="258">
        <f t="shared" si="43"/>
        <v>0</v>
      </c>
      <c r="BS68" s="258">
        <f t="shared" si="43"/>
        <v>0</v>
      </c>
      <c r="BT68" s="258">
        <f t="shared" si="43"/>
        <v>0</v>
      </c>
      <c r="BU68" s="258">
        <f t="shared" ref="BU68:CJ68" si="44">SUM(BU69:BU70)</f>
        <v>0</v>
      </c>
      <c r="BV68" s="258">
        <f t="shared" si="44"/>
        <v>0</v>
      </c>
      <c r="BW68" s="258">
        <f t="shared" si="44"/>
        <v>0</v>
      </c>
      <c r="BX68" s="258">
        <f t="shared" si="44"/>
        <v>0</v>
      </c>
      <c r="BY68" s="258">
        <f t="shared" si="44"/>
        <v>0</v>
      </c>
      <c r="BZ68" s="258">
        <f t="shared" si="44"/>
        <v>0</v>
      </c>
      <c r="CA68" s="258">
        <f t="shared" si="44"/>
        <v>0</v>
      </c>
      <c r="CB68" s="258">
        <f t="shared" si="44"/>
        <v>0</v>
      </c>
      <c r="CC68" s="258">
        <f t="shared" si="44"/>
        <v>0</v>
      </c>
      <c r="CD68" s="258">
        <f t="shared" si="44"/>
        <v>0</v>
      </c>
      <c r="CE68" s="258">
        <f t="shared" si="44"/>
        <v>0</v>
      </c>
      <c r="CF68" s="258">
        <f t="shared" si="44"/>
        <v>0</v>
      </c>
      <c r="CG68" s="258">
        <f t="shared" si="44"/>
        <v>0</v>
      </c>
      <c r="CH68" s="258">
        <f t="shared" si="44"/>
        <v>0</v>
      </c>
      <c r="CI68" s="258">
        <f t="shared" si="44"/>
        <v>0</v>
      </c>
      <c r="CJ68" s="258">
        <f t="shared" si="44"/>
        <v>0</v>
      </c>
      <c r="DA68" s="210" t="s">
        <v>80</v>
      </c>
      <c r="DB68" s="257">
        <v>57</v>
      </c>
      <c r="DC68" s="212" t="str">
        <f t="shared" si="36"/>
        <v>3.2в т.ч. на этап Прототипирование</v>
      </c>
    </row>
    <row r="69" spans="1:107" s="262" customFormat="1" ht="14" hidden="1" outlineLevel="1">
      <c r="A69" s="218"/>
      <c r="B69" s="218"/>
      <c r="C69" s="125"/>
      <c r="D69" s="125" t="s">
        <v>7</v>
      </c>
      <c r="E69" s="228"/>
      <c r="F69" s="228"/>
      <c r="G69" s="125" t="s">
        <v>140</v>
      </c>
      <c r="H69" s="259">
        <f t="shared" si="37"/>
        <v>0</v>
      </c>
      <c r="I69" s="260"/>
      <c r="J69" s="260"/>
      <c r="K69" s="260"/>
      <c r="L69" s="260"/>
      <c r="M69" s="260"/>
      <c r="N69" s="260"/>
      <c r="O69" s="260"/>
      <c r="P69" s="260"/>
      <c r="Q69" s="260"/>
      <c r="R69" s="260"/>
      <c r="S69" s="260"/>
      <c r="T69" s="260"/>
      <c r="U69" s="260"/>
      <c r="V69" s="260"/>
      <c r="W69" s="260"/>
      <c r="X69" s="260"/>
      <c r="Y69" s="260"/>
      <c r="Z69" s="260"/>
      <c r="AA69" s="260"/>
      <c r="AB69" s="260"/>
      <c r="AC69" s="260"/>
      <c r="AD69" s="260"/>
      <c r="AE69" s="260"/>
      <c r="AF69" s="260"/>
      <c r="AG69" s="260"/>
      <c r="AH69" s="260"/>
      <c r="AI69" s="260"/>
      <c r="AJ69" s="260"/>
      <c r="AK69" s="260"/>
      <c r="AL69" s="260"/>
      <c r="AM69" s="260"/>
      <c r="AN69" s="260"/>
      <c r="AO69" s="260"/>
      <c r="AP69" s="260"/>
      <c r="AQ69" s="260"/>
      <c r="AR69" s="260"/>
      <c r="AS69" s="260"/>
      <c r="AT69" s="260"/>
      <c r="AU69" s="260"/>
      <c r="AV69" s="260"/>
      <c r="AW69" s="260"/>
      <c r="AX69" s="260"/>
      <c r="AY69" s="260"/>
      <c r="AZ69" s="260"/>
      <c r="BA69" s="260"/>
      <c r="BB69" s="260"/>
      <c r="BC69" s="260"/>
      <c r="BD69" s="260"/>
      <c r="BE69" s="260"/>
      <c r="BF69" s="260"/>
      <c r="BG69" s="260"/>
      <c r="BH69" s="260"/>
      <c r="BI69" s="260"/>
      <c r="BJ69" s="260"/>
      <c r="BK69" s="260"/>
      <c r="BL69" s="260"/>
      <c r="BM69" s="260"/>
      <c r="BN69" s="260"/>
      <c r="BO69" s="260"/>
      <c r="BP69" s="260"/>
      <c r="BQ69" s="260"/>
      <c r="BR69" s="260"/>
      <c r="BS69" s="260"/>
      <c r="BT69" s="260"/>
      <c r="BU69" s="260"/>
      <c r="BV69" s="260"/>
      <c r="BW69" s="260"/>
      <c r="BX69" s="260"/>
      <c r="BY69" s="260"/>
      <c r="BZ69" s="260"/>
      <c r="CA69" s="260"/>
      <c r="CB69" s="260"/>
      <c r="CC69" s="260"/>
      <c r="CD69" s="260"/>
      <c r="CE69" s="260"/>
      <c r="CF69" s="260"/>
      <c r="CG69" s="260"/>
      <c r="CH69" s="260"/>
      <c r="CI69" s="260"/>
      <c r="CJ69" s="261"/>
      <c r="DA69" s="210" t="s">
        <v>80</v>
      </c>
      <c r="DB69" s="210">
        <v>58</v>
      </c>
      <c r="DC69" s="212" t="str">
        <f t="shared" si="36"/>
        <v>CAPEX</v>
      </c>
    </row>
    <row r="70" spans="1:107" s="262" customFormat="1" hidden="1" outlineLevel="1">
      <c r="A70" s="218"/>
      <c r="B70" s="218"/>
      <c r="C70" s="125"/>
      <c r="D70" s="125" t="s">
        <v>8</v>
      </c>
      <c r="E70" s="228"/>
      <c r="F70" s="228"/>
      <c r="G70" s="125" t="s">
        <v>140</v>
      </c>
      <c r="H70" s="259">
        <f t="shared" si="37"/>
        <v>0</v>
      </c>
      <c r="I70" s="263"/>
      <c r="J70" s="263"/>
      <c r="K70" s="263"/>
      <c r="L70" s="263"/>
      <c r="M70" s="263"/>
      <c r="N70" s="263"/>
      <c r="O70" s="263"/>
      <c r="P70" s="263"/>
      <c r="Q70" s="263"/>
      <c r="R70" s="263"/>
      <c r="S70" s="263"/>
      <c r="T70" s="263"/>
      <c r="U70" s="263"/>
      <c r="V70" s="263"/>
      <c r="W70" s="263"/>
      <c r="X70" s="263"/>
      <c r="Y70" s="263"/>
      <c r="Z70" s="263"/>
      <c r="AA70" s="263"/>
      <c r="AB70" s="263"/>
      <c r="AC70" s="263"/>
      <c r="AD70" s="263"/>
      <c r="AE70" s="263"/>
      <c r="AF70" s="263"/>
      <c r="AG70" s="263"/>
      <c r="AH70" s="263"/>
      <c r="AI70" s="263"/>
      <c r="AJ70" s="263"/>
      <c r="AK70" s="263"/>
      <c r="AL70" s="263"/>
      <c r="AM70" s="263"/>
      <c r="AN70" s="263"/>
      <c r="AO70" s="263"/>
      <c r="AP70" s="263"/>
      <c r="AQ70" s="263"/>
      <c r="AR70" s="263"/>
      <c r="AS70" s="263"/>
      <c r="AT70" s="263"/>
      <c r="AU70" s="263"/>
      <c r="AV70" s="263"/>
      <c r="AW70" s="263"/>
      <c r="AX70" s="263"/>
      <c r="AY70" s="263"/>
      <c r="AZ70" s="263"/>
      <c r="BA70" s="263"/>
      <c r="BB70" s="263"/>
      <c r="BC70" s="263"/>
      <c r="BD70" s="263"/>
      <c r="BE70" s="263"/>
      <c r="BF70" s="263"/>
      <c r="BG70" s="263"/>
      <c r="BH70" s="263"/>
      <c r="BI70" s="263"/>
      <c r="BJ70" s="263"/>
      <c r="BK70" s="263"/>
      <c r="BL70" s="263"/>
      <c r="BM70" s="263"/>
      <c r="BN70" s="263"/>
      <c r="BO70" s="263"/>
      <c r="BP70" s="263"/>
      <c r="BQ70" s="263"/>
      <c r="BR70" s="263"/>
      <c r="BS70" s="263"/>
      <c r="BT70" s="263"/>
      <c r="BU70" s="263"/>
      <c r="BV70" s="263"/>
      <c r="BW70" s="263"/>
      <c r="BX70" s="263"/>
      <c r="BY70" s="263"/>
      <c r="BZ70" s="263"/>
      <c r="CA70" s="263"/>
      <c r="CB70" s="263"/>
      <c r="CC70" s="263"/>
      <c r="CD70" s="263"/>
      <c r="CE70" s="263"/>
      <c r="CF70" s="263"/>
      <c r="CG70" s="263"/>
      <c r="CH70" s="263"/>
      <c r="CI70" s="263"/>
      <c r="CJ70" s="264"/>
      <c r="DA70" s="210" t="s">
        <v>80</v>
      </c>
      <c r="DB70" s="257">
        <v>59</v>
      </c>
      <c r="DC70" s="212" t="str">
        <f t="shared" si="36"/>
        <v>OPEX</v>
      </c>
    </row>
    <row r="71" spans="1:107" s="255" customFormat="1" ht="14" hidden="1" outlineLevel="1">
      <c r="C71" s="144" t="s">
        <v>143</v>
      </c>
      <c r="D71" s="137" t="s">
        <v>99</v>
      </c>
      <c r="E71" s="144"/>
      <c r="F71" s="144"/>
      <c r="G71" s="144" t="s">
        <v>140</v>
      </c>
      <c r="H71" s="123">
        <f t="shared" si="37"/>
        <v>0</v>
      </c>
      <c r="I71" s="256">
        <f t="shared" ref="I71:BT71" si="45">SUM(I72:I73)</f>
        <v>0</v>
      </c>
      <c r="J71" s="256">
        <f t="shared" si="45"/>
        <v>0</v>
      </c>
      <c r="K71" s="256">
        <f t="shared" si="45"/>
        <v>0</v>
      </c>
      <c r="L71" s="256">
        <f t="shared" si="45"/>
        <v>0</v>
      </c>
      <c r="M71" s="256">
        <f t="shared" si="45"/>
        <v>0</v>
      </c>
      <c r="N71" s="256">
        <f t="shared" si="45"/>
        <v>0</v>
      </c>
      <c r="O71" s="256">
        <f t="shared" si="45"/>
        <v>0</v>
      </c>
      <c r="P71" s="256">
        <f t="shared" si="45"/>
        <v>0</v>
      </c>
      <c r="Q71" s="256">
        <f t="shared" si="45"/>
        <v>0</v>
      </c>
      <c r="R71" s="256">
        <f t="shared" si="45"/>
        <v>0</v>
      </c>
      <c r="S71" s="256">
        <f t="shared" si="45"/>
        <v>0</v>
      </c>
      <c r="T71" s="256">
        <f t="shared" si="45"/>
        <v>0</v>
      </c>
      <c r="U71" s="256">
        <f t="shared" si="45"/>
        <v>0</v>
      </c>
      <c r="V71" s="256">
        <f t="shared" si="45"/>
        <v>0</v>
      </c>
      <c r="W71" s="256">
        <f t="shared" si="45"/>
        <v>0</v>
      </c>
      <c r="X71" s="256">
        <f t="shared" si="45"/>
        <v>0</v>
      </c>
      <c r="Y71" s="256">
        <f t="shared" si="45"/>
        <v>0</v>
      </c>
      <c r="Z71" s="256">
        <f t="shared" si="45"/>
        <v>0</v>
      </c>
      <c r="AA71" s="256">
        <f t="shared" si="45"/>
        <v>0</v>
      </c>
      <c r="AB71" s="256">
        <f t="shared" si="45"/>
        <v>0</v>
      </c>
      <c r="AC71" s="256">
        <f t="shared" si="45"/>
        <v>0</v>
      </c>
      <c r="AD71" s="256">
        <f t="shared" si="45"/>
        <v>0</v>
      </c>
      <c r="AE71" s="256">
        <f t="shared" si="45"/>
        <v>0</v>
      </c>
      <c r="AF71" s="256">
        <f t="shared" si="45"/>
        <v>0</v>
      </c>
      <c r="AG71" s="256">
        <f t="shared" si="45"/>
        <v>0</v>
      </c>
      <c r="AH71" s="256">
        <f t="shared" si="45"/>
        <v>0</v>
      </c>
      <c r="AI71" s="256">
        <f t="shared" si="45"/>
        <v>0</v>
      </c>
      <c r="AJ71" s="256">
        <f t="shared" si="45"/>
        <v>0</v>
      </c>
      <c r="AK71" s="256">
        <f t="shared" si="45"/>
        <v>0</v>
      </c>
      <c r="AL71" s="256">
        <f t="shared" si="45"/>
        <v>0</v>
      </c>
      <c r="AM71" s="256">
        <f t="shared" si="45"/>
        <v>0</v>
      </c>
      <c r="AN71" s="256">
        <f t="shared" si="45"/>
        <v>0</v>
      </c>
      <c r="AO71" s="256">
        <f t="shared" si="45"/>
        <v>0</v>
      </c>
      <c r="AP71" s="256">
        <f t="shared" si="45"/>
        <v>0</v>
      </c>
      <c r="AQ71" s="256">
        <f t="shared" si="45"/>
        <v>0</v>
      </c>
      <c r="AR71" s="256">
        <f t="shared" si="45"/>
        <v>0</v>
      </c>
      <c r="AS71" s="256">
        <f t="shared" si="45"/>
        <v>0</v>
      </c>
      <c r="AT71" s="256">
        <f t="shared" si="45"/>
        <v>0</v>
      </c>
      <c r="AU71" s="256">
        <f t="shared" si="45"/>
        <v>0</v>
      </c>
      <c r="AV71" s="256">
        <f t="shared" si="45"/>
        <v>0</v>
      </c>
      <c r="AW71" s="256">
        <f t="shared" si="45"/>
        <v>0</v>
      </c>
      <c r="AX71" s="256">
        <f t="shared" si="45"/>
        <v>0</v>
      </c>
      <c r="AY71" s="256">
        <f t="shared" si="45"/>
        <v>0</v>
      </c>
      <c r="AZ71" s="256">
        <f t="shared" si="45"/>
        <v>0</v>
      </c>
      <c r="BA71" s="256">
        <f t="shared" si="45"/>
        <v>0</v>
      </c>
      <c r="BB71" s="256">
        <f t="shared" si="45"/>
        <v>0</v>
      </c>
      <c r="BC71" s="256">
        <f t="shared" si="45"/>
        <v>0</v>
      </c>
      <c r="BD71" s="256">
        <f t="shared" si="45"/>
        <v>0</v>
      </c>
      <c r="BE71" s="256">
        <f t="shared" si="45"/>
        <v>0</v>
      </c>
      <c r="BF71" s="256">
        <f t="shared" si="45"/>
        <v>0</v>
      </c>
      <c r="BG71" s="256">
        <f t="shared" si="45"/>
        <v>0</v>
      </c>
      <c r="BH71" s="256">
        <f t="shared" si="45"/>
        <v>0</v>
      </c>
      <c r="BI71" s="256">
        <f t="shared" si="45"/>
        <v>0</v>
      </c>
      <c r="BJ71" s="256">
        <f t="shared" si="45"/>
        <v>0</v>
      </c>
      <c r="BK71" s="256">
        <f t="shared" si="45"/>
        <v>0</v>
      </c>
      <c r="BL71" s="256">
        <f t="shared" si="45"/>
        <v>0</v>
      </c>
      <c r="BM71" s="256">
        <f t="shared" si="45"/>
        <v>0</v>
      </c>
      <c r="BN71" s="256">
        <f t="shared" si="45"/>
        <v>0</v>
      </c>
      <c r="BO71" s="256">
        <f t="shared" si="45"/>
        <v>0</v>
      </c>
      <c r="BP71" s="256">
        <f t="shared" si="45"/>
        <v>0</v>
      </c>
      <c r="BQ71" s="256">
        <f t="shared" si="45"/>
        <v>0</v>
      </c>
      <c r="BR71" s="256">
        <f t="shared" si="45"/>
        <v>0</v>
      </c>
      <c r="BS71" s="256">
        <f t="shared" si="45"/>
        <v>0</v>
      </c>
      <c r="BT71" s="256">
        <f t="shared" si="45"/>
        <v>0</v>
      </c>
      <c r="BU71" s="256">
        <f t="shared" ref="BU71:CJ71" si="46">SUM(BU72:BU73)</f>
        <v>0</v>
      </c>
      <c r="BV71" s="256">
        <f t="shared" si="46"/>
        <v>0</v>
      </c>
      <c r="BW71" s="256">
        <f t="shared" si="46"/>
        <v>0</v>
      </c>
      <c r="BX71" s="256">
        <f t="shared" si="46"/>
        <v>0</v>
      </c>
      <c r="BY71" s="256">
        <f t="shared" si="46"/>
        <v>0</v>
      </c>
      <c r="BZ71" s="256">
        <f t="shared" si="46"/>
        <v>0</v>
      </c>
      <c r="CA71" s="256">
        <f t="shared" si="46"/>
        <v>0</v>
      </c>
      <c r="CB71" s="256">
        <f t="shared" si="46"/>
        <v>0</v>
      </c>
      <c r="CC71" s="256">
        <f t="shared" si="46"/>
        <v>0</v>
      </c>
      <c r="CD71" s="256">
        <f t="shared" si="46"/>
        <v>0</v>
      </c>
      <c r="CE71" s="256">
        <f t="shared" si="46"/>
        <v>0</v>
      </c>
      <c r="CF71" s="256">
        <f t="shared" si="46"/>
        <v>0</v>
      </c>
      <c r="CG71" s="256">
        <f t="shared" si="46"/>
        <v>0</v>
      </c>
      <c r="CH71" s="256">
        <f t="shared" si="46"/>
        <v>0</v>
      </c>
      <c r="CI71" s="256">
        <f t="shared" si="46"/>
        <v>0</v>
      </c>
      <c r="CJ71" s="256">
        <f t="shared" si="46"/>
        <v>0</v>
      </c>
      <c r="DA71" s="210" t="s">
        <v>80</v>
      </c>
      <c r="DB71" s="210">
        <v>60</v>
      </c>
      <c r="DC71" s="212" t="str">
        <f t="shared" si="36"/>
        <v>3.3в т.ч. на этап Создание MVP</v>
      </c>
    </row>
    <row r="72" spans="1:107" s="262" customFormat="1" hidden="1" outlineLevel="1">
      <c r="A72" s="218"/>
      <c r="B72" s="218"/>
      <c r="C72" s="125"/>
      <c r="D72" s="125" t="s">
        <v>7</v>
      </c>
      <c r="E72" s="228"/>
      <c r="F72" s="228"/>
      <c r="G72" s="125" t="s">
        <v>140</v>
      </c>
      <c r="H72" s="259">
        <f t="shared" si="37"/>
        <v>0</v>
      </c>
      <c r="I72" s="260"/>
      <c r="J72" s="260"/>
      <c r="K72" s="260"/>
      <c r="L72" s="260"/>
      <c r="M72" s="260"/>
      <c r="N72" s="260"/>
      <c r="O72" s="260"/>
      <c r="P72" s="260"/>
      <c r="Q72" s="260"/>
      <c r="R72" s="260"/>
      <c r="S72" s="260"/>
      <c r="T72" s="260"/>
      <c r="U72" s="260"/>
      <c r="V72" s="260"/>
      <c r="W72" s="260"/>
      <c r="X72" s="260"/>
      <c r="Y72" s="260"/>
      <c r="Z72" s="260"/>
      <c r="AA72" s="260"/>
      <c r="AB72" s="260"/>
      <c r="AC72" s="260"/>
      <c r="AD72" s="260"/>
      <c r="AE72" s="260"/>
      <c r="AF72" s="260"/>
      <c r="AG72" s="260"/>
      <c r="AH72" s="260"/>
      <c r="AI72" s="260"/>
      <c r="AJ72" s="260"/>
      <c r="AK72" s="260"/>
      <c r="AL72" s="260"/>
      <c r="AM72" s="260"/>
      <c r="AN72" s="260"/>
      <c r="AO72" s="260"/>
      <c r="AP72" s="260"/>
      <c r="AQ72" s="260"/>
      <c r="AR72" s="260"/>
      <c r="AS72" s="260"/>
      <c r="AT72" s="260"/>
      <c r="AU72" s="260"/>
      <c r="AV72" s="260"/>
      <c r="AW72" s="260"/>
      <c r="AX72" s="260"/>
      <c r="AY72" s="260"/>
      <c r="AZ72" s="260"/>
      <c r="BA72" s="260"/>
      <c r="BB72" s="260"/>
      <c r="BC72" s="260"/>
      <c r="BD72" s="260"/>
      <c r="BE72" s="260"/>
      <c r="BF72" s="260"/>
      <c r="BG72" s="260"/>
      <c r="BH72" s="260"/>
      <c r="BI72" s="260"/>
      <c r="BJ72" s="260"/>
      <c r="BK72" s="260"/>
      <c r="BL72" s="260"/>
      <c r="BM72" s="260"/>
      <c r="BN72" s="260"/>
      <c r="BO72" s="260"/>
      <c r="BP72" s="260"/>
      <c r="BQ72" s="260"/>
      <c r="BR72" s="260"/>
      <c r="BS72" s="260"/>
      <c r="BT72" s="260"/>
      <c r="BU72" s="260"/>
      <c r="BV72" s="260"/>
      <c r="BW72" s="260"/>
      <c r="BX72" s="260"/>
      <c r="BY72" s="260"/>
      <c r="BZ72" s="260"/>
      <c r="CA72" s="260"/>
      <c r="CB72" s="260"/>
      <c r="CC72" s="260"/>
      <c r="CD72" s="260"/>
      <c r="CE72" s="260"/>
      <c r="CF72" s="260"/>
      <c r="CG72" s="260"/>
      <c r="CH72" s="260"/>
      <c r="CI72" s="260"/>
      <c r="CJ72" s="261"/>
      <c r="DA72" s="210" t="s">
        <v>80</v>
      </c>
      <c r="DB72" s="257">
        <v>61</v>
      </c>
      <c r="DC72" s="212" t="str">
        <f t="shared" si="36"/>
        <v>CAPEX</v>
      </c>
    </row>
    <row r="73" spans="1:107" s="262" customFormat="1" ht="14" hidden="1" outlineLevel="1">
      <c r="A73" s="218"/>
      <c r="B73" s="218"/>
      <c r="C73" s="125"/>
      <c r="D73" s="125" t="s">
        <v>8</v>
      </c>
      <c r="E73" s="228"/>
      <c r="F73" s="228"/>
      <c r="G73" s="125" t="s">
        <v>140</v>
      </c>
      <c r="H73" s="259">
        <f t="shared" si="37"/>
        <v>0</v>
      </c>
      <c r="I73" s="263"/>
      <c r="J73" s="263"/>
      <c r="K73" s="263"/>
      <c r="L73" s="263"/>
      <c r="M73" s="263"/>
      <c r="N73" s="263"/>
      <c r="O73" s="263"/>
      <c r="P73" s="263"/>
      <c r="Q73" s="263"/>
      <c r="R73" s="263"/>
      <c r="S73" s="263"/>
      <c r="T73" s="263"/>
      <c r="U73" s="263"/>
      <c r="V73" s="263"/>
      <c r="W73" s="263"/>
      <c r="X73" s="263"/>
      <c r="Y73" s="263"/>
      <c r="Z73" s="263"/>
      <c r="AA73" s="263"/>
      <c r="AB73" s="263"/>
      <c r="AC73" s="263"/>
      <c r="AD73" s="263"/>
      <c r="AE73" s="263"/>
      <c r="AF73" s="263"/>
      <c r="AG73" s="263"/>
      <c r="AH73" s="263"/>
      <c r="AI73" s="263"/>
      <c r="AJ73" s="263"/>
      <c r="AK73" s="263"/>
      <c r="AL73" s="263"/>
      <c r="AM73" s="263"/>
      <c r="AN73" s="263"/>
      <c r="AO73" s="263"/>
      <c r="AP73" s="263"/>
      <c r="AQ73" s="263"/>
      <c r="AR73" s="263"/>
      <c r="AS73" s="263"/>
      <c r="AT73" s="263"/>
      <c r="AU73" s="263"/>
      <c r="AV73" s="263"/>
      <c r="AW73" s="263"/>
      <c r="AX73" s="263"/>
      <c r="AY73" s="263"/>
      <c r="AZ73" s="263"/>
      <c r="BA73" s="263"/>
      <c r="BB73" s="263"/>
      <c r="BC73" s="263"/>
      <c r="BD73" s="263"/>
      <c r="BE73" s="263"/>
      <c r="BF73" s="263"/>
      <c r="BG73" s="263"/>
      <c r="BH73" s="263"/>
      <c r="BI73" s="263"/>
      <c r="BJ73" s="263"/>
      <c r="BK73" s="263"/>
      <c r="BL73" s="263"/>
      <c r="BM73" s="263"/>
      <c r="BN73" s="263"/>
      <c r="BO73" s="263"/>
      <c r="BP73" s="263"/>
      <c r="BQ73" s="263"/>
      <c r="BR73" s="263"/>
      <c r="BS73" s="263"/>
      <c r="BT73" s="263"/>
      <c r="BU73" s="263"/>
      <c r="BV73" s="263"/>
      <c r="BW73" s="263"/>
      <c r="BX73" s="263"/>
      <c r="BY73" s="263"/>
      <c r="BZ73" s="263"/>
      <c r="CA73" s="263"/>
      <c r="CB73" s="263"/>
      <c r="CC73" s="263"/>
      <c r="CD73" s="263"/>
      <c r="CE73" s="263"/>
      <c r="CF73" s="263"/>
      <c r="CG73" s="263"/>
      <c r="CH73" s="263"/>
      <c r="CI73" s="263"/>
      <c r="CJ73" s="264"/>
      <c r="DA73" s="210" t="s">
        <v>80</v>
      </c>
      <c r="DB73" s="210">
        <v>62</v>
      </c>
      <c r="DC73" s="212" t="str">
        <f t="shared" si="36"/>
        <v>OPEX</v>
      </c>
    </row>
    <row r="74" spans="1:107" s="255" customFormat="1" hidden="1" outlineLevel="1">
      <c r="C74" s="144" t="s">
        <v>144</v>
      </c>
      <c r="D74" s="137" t="s">
        <v>104</v>
      </c>
      <c r="E74" s="144"/>
      <c r="F74" s="144"/>
      <c r="G74" s="144" t="s">
        <v>140</v>
      </c>
      <c r="H74" s="123">
        <f t="shared" si="37"/>
        <v>0</v>
      </c>
      <c r="I74" s="256">
        <f t="shared" ref="I74:BT74" si="47">SUM(I75:I76)</f>
        <v>0</v>
      </c>
      <c r="J74" s="256">
        <f t="shared" si="47"/>
        <v>0</v>
      </c>
      <c r="K74" s="256">
        <f t="shared" si="47"/>
        <v>0</v>
      </c>
      <c r="L74" s="256">
        <f t="shared" si="47"/>
        <v>0</v>
      </c>
      <c r="M74" s="256">
        <f t="shared" si="47"/>
        <v>0</v>
      </c>
      <c r="N74" s="256">
        <f t="shared" si="47"/>
        <v>0</v>
      </c>
      <c r="O74" s="256">
        <f t="shared" si="47"/>
        <v>0</v>
      </c>
      <c r="P74" s="256">
        <f t="shared" si="47"/>
        <v>0</v>
      </c>
      <c r="Q74" s="256">
        <f t="shared" si="47"/>
        <v>0</v>
      </c>
      <c r="R74" s="256">
        <f t="shared" si="47"/>
        <v>0</v>
      </c>
      <c r="S74" s="256">
        <f t="shared" si="47"/>
        <v>0</v>
      </c>
      <c r="T74" s="256">
        <f t="shared" si="47"/>
        <v>0</v>
      </c>
      <c r="U74" s="256">
        <f t="shared" si="47"/>
        <v>0</v>
      </c>
      <c r="V74" s="256">
        <f t="shared" si="47"/>
        <v>0</v>
      </c>
      <c r="W74" s="256">
        <f t="shared" si="47"/>
        <v>0</v>
      </c>
      <c r="X74" s="256">
        <f t="shared" si="47"/>
        <v>0</v>
      </c>
      <c r="Y74" s="256">
        <f t="shared" si="47"/>
        <v>0</v>
      </c>
      <c r="Z74" s="256">
        <f t="shared" si="47"/>
        <v>0</v>
      </c>
      <c r="AA74" s="256">
        <f t="shared" si="47"/>
        <v>0</v>
      </c>
      <c r="AB74" s="256">
        <f t="shared" si="47"/>
        <v>0</v>
      </c>
      <c r="AC74" s="256">
        <f t="shared" si="47"/>
        <v>0</v>
      </c>
      <c r="AD74" s="256">
        <f t="shared" si="47"/>
        <v>0</v>
      </c>
      <c r="AE74" s="256">
        <f t="shared" si="47"/>
        <v>0</v>
      </c>
      <c r="AF74" s="256">
        <f t="shared" si="47"/>
        <v>0</v>
      </c>
      <c r="AG74" s="256">
        <f t="shared" si="47"/>
        <v>0</v>
      </c>
      <c r="AH74" s="256">
        <f t="shared" si="47"/>
        <v>0</v>
      </c>
      <c r="AI74" s="256">
        <f t="shared" si="47"/>
        <v>0</v>
      </c>
      <c r="AJ74" s="256">
        <f t="shared" si="47"/>
        <v>0</v>
      </c>
      <c r="AK74" s="256">
        <f t="shared" si="47"/>
        <v>0</v>
      </c>
      <c r="AL74" s="256">
        <f t="shared" si="47"/>
        <v>0</v>
      </c>
      <c r="AM74" s="256">
        <f t="shared" si="47"/>
        <v>0</v>
      </c>
      <c r="AN74" s="256">
        <f t="shared" si="47"/>
        <v>0</v>
      </c>
      <c r="AO74" s="256">
        <f t="shared" si="47"/>
        <v>0</v>
      </c>
      <c r="AP74" s="256">
        <f t="shared" si="47"/>
        <v>0</v>
      </c>
      <c r="AQ74" s="256">
        <f t="shared" si="47"/>
        <v>0</v>
      </c>
      <c r="AR74" s="256">
        <f t="shared" si="47"/>
        <v>0</v>
      </c>
      <c r="AS74" s="256">
        <f t="shared" si="47"/>
        <v>0</v>
      </c>
      <c r="AT74" s="256">
        <f t="shared" si="47"/>
        <v>0</v>
      </c>
      <c r="AU74" s="256">
        <f t="shared" si="47"/>
        <v>0</v>
      </c>
      <c r="AV74" s="256">
        <f t="shared" si="47"/>
        <v>0</v>
      </c>
      <c r="AW74" s="256">
        <f t="shared" si="47"/>
        <v>0</v>
      </c>
      <c r="AX74" s="256">
        <f t="shared" si="47"/>
        <v>0</v>
      </c>
      <c r="AY74" s="256">
        <f t="shared" si="47"/>
        <v>0</v>
      </c>
      <c r="AZ74" s="256">
        <f t="shared" si="47"/>
        <v>0</v>
      </c>
      <c r="BA74" s="256">
        <f t="shared" si="47"/>
        <v>0</v>
      </c>
      <c r="BB74" s="256">
        <f t="shared" si="47"/>
        <v>0</v>
      </c>
      <c r="BC74" s="256">
        <f t="shared" si="47"/>
        <v>0</v>
      </c>
      <c r="BD74" s="256">
        <f t="shared" si="47"/>
        <v>0</v>
      </c>
      <c r="BE74" s="256">
        <f t="shared" si="47"/>
        <v>0</v>
      </c>
      <c r="BF74" s="256">
        <f t="shared" si="47"/>
        <v>0</v>
      </c>
      <c r="BG74" s="256">
        <f t="shared" si="47"/>
        <v>0</v>
      </c>
      <c r="BH74" s="256">
        <f t="shared" si="47"/>
        <v>0</v>
      </c>
      <c r="BI74" s="256">
        <f t="shared" si="47"/>
        <v>0</v>
      </c>
      <c r="BJ74" s="256">
        <f t="shared" si="47"/>
        <v>0</v>
      </c>
      <c r="BK74" s="256">
        <f t="shared" si="47"/>
        <v>0</v>
      </c>
      <c r="BL74" s="256">
        <f t="shared" si="47"/>
        <v>0</v>
      </c>
      <c r="BM74" s="256">
        <f t="shared" si="47"/>
        <v>0</v>
      </c>
      <c r="BN74" s="256">
        <f t="shared" si="47"/>
        <v>0</v>
      </c>
      <c r="BO74" s="256">
        <f t="shared" si="47"/>
        <v>0</v>
      </c>
      <c r="BP74" s="256">
        <f t="shared" si="47"/>
        <v>0</v>
      </c>
      <c r="BQ74" s="256">
        <f t="shared" si="47"/>
        <v>0</v>
      </c>
      <c r="BR74" s="256">
        <f t="shared" si="47"/>
        <v>0</v>
      </c>
      <c r="BS74" s="256">
        <f t="shared" si="47"/>
        <v>0</v>
      </c>
      <c r="BT74" s="256">
        <f t="shared" si="47"/>
        <v>0</v>
      </c>
      <c r="BU74" s="256">
        <f t="shared" ref="BU74:CJ74" si="48">SUM(BU75:BU76)</f>
        <v>0</v>
      </c>
      <c r="BV74" s="256">
        <f t="shared" si="48"/>
        <v>0</v>
      </c>
      <c r="BW74" s="256">
        <f t="shared" si="48"/>
        <v>0</v>
      </c>
      <c r="BX74" s="256">
        <f t="shared" si="48"/>
        <v>0</v>
      </c>
      <c r="BY74" s="256">
        <f t="shared" si="48"/>
        <v>0</v>
      </c>
      <c r="BZ74" s="256">
        <f t="shared" si="48"/>
        <v>0</v>
      </c>
      <c r="CA74" s="256">
        <f t="shared" si="48"/>
        <v>0</v>
      </c>
      <c r="CB74" s="256">
        <f t="shared" si="48"/>
        <v>0</v>
      </c>
      <c r="CC74" s="256">
        <f t="shared" si="48"/>
        <v>0</v>
      </c>
      <c r="CD74" s="256">
        <f t="shared" si="48"/>
        <v>0</v>
      </c>
      <c r="CE74" s="256">
        <f t="shared" si="48"/>
        <v>0</v>
      </c>
      <c r="CF74" s="256">
        <f t="shared" si="48"/>
        <v>0</v>
      </c>
      <c r="CG74" s="256">
        <f t="shared" si="48"/>
        <v>0</v>
      </c>
      <c r="CH74" s="256">
        <f t="shared" si="48"/>
        <v>0</v>
      </c>
      <c r="CI74" s="256">
        <f t="shared" si="48"/>
        <v>0</v>
      </c>
      <c r="CJ74" s="256">
        <f t="shared" si="48"/>
        <v>0</v>
      </c>
      <c r="DA74" s="210" t="s">
        <v>80</v>
      </c>
      <c r="DB74" s="257">
        <v>63</v>
      </c>
      <c r="DC74" s="212" t="str">
        <f t="shared" si="36"/>
        <v>3.4в т.ч. на этап Доработка и внедрение MVP</v>
      </c>
    </row>
    <row r="75" spans="1:107" s="262" customFormat="1" ht="14" hidden="1" outlineLevel="1">
      <c r="A75" s="218"/>
      <c r="B75" s="218"/>
      <c r="C75" s="125"/>
      <c r="D75" s="125" t="s">
        <v>7</v>
      </c>
      <c r="E75" s="228"/>
      <c r="F75" s="228"/>
      <c r="G75" s="125" t="s">
        <v>140</v>
      </c>
      <c r="H75" s="259">
        <f t="shared" si="37"/>
        <v>0</v>
      </c>
      <c r="I75" s="260"/>
      <c r="J75" s="260"/>
      <c r="K75" s="260"/>
      <c r="L75" s="260"/>
      <c r="M75" s="260"/>
      <c r="N75" s="260"/>
      <c r="O75" s="260"/>
      <c r="P75" s="260"/>
      <c r="Q75" s="260"/>
      <c r="R75" s="260"/>
      <c r="S75" s="260"/>
      <c r="T75" s="260"/>
      <c r="U75" s="260"/>
      <c r="V75" s="260"/>
      <c r="W75" s="260"/>
      <c r="X75" s="260"/>
      <c r="Y75" s="260"/>
      <c r="Z75" s="260"/>
      <c r="AA75" s="260"/>
      <c r="AB75" s="260"/>
      <c r="AC75" s="260"/>
      <c r="AD75" s="260"/>
      <c r="AE75" s="260"/>
      <c r="AF75" s="260"/>
      <c r="AG75" s="260"/>
      <c r="AH75" s="260"/>
      <c r="AI75" s="260"/>
      <c r="AJ75" s="260"/>
      <c r="AK75" s="260"/>
      <c r="AL75" s="260"/>
      <c r="AM75" s="260"/>
      <c r="AN75" s="260"/>
      <c r="AO75" s="260"/>
      <c r="AP75" s="260"/>
      <c r="AQ75" s="260"/>
      <c r="AR75" s="260"/>
      <c r="AS75" s="260"/>
      <c r="AT75" s="260"/>
      <c r="AU75" s="260"/>
      <c r="AV75" s="260"/>
      <c r="AW75" s="260"/>
      <c r="AX75" s="260"/>
      <c r="AY75" s="260"/>
      <c r="AZ75" s="260"/>
      <c r="BA75" s="260"/>
      <c r="BB75" s="260"/>
      <c r="BC75" s="260"/>
      <c r="BD75" s="260"/>
      <c r="BE75" s="260"/>
      <c r="BF75" s="260"/>
      <c r="BG75" s="260"/>
      <c r="BH75" s="260"/>
      <c r="BI75" s="260"/>
      <c r="BJ75" s="260"/>
      <c r="BK75" s="260"/>
      <c r="BL75" s="260"/>
      <c r="BM75" s="260"/>
      <c r="BN75" s="260"/>
      <c r="BO75" s="260"/>
      <c r="BP75" s="260"/>
      <c r="BQ75" s="260"/>
      <c r="BR75" s="260"/>
      <c r="BS75" s="260"/>
      <c r="BT75" s="260"/>
      <c r="BU75" s="260"/>
      <c r="BV75" s="260"/>
      <c r="BW75" s="260"/>
      <c r="BX75" s="260"/>
      <c r="BY75" s="260"/>
      <c r="BZ75" s="260"/>
      <c r="CA75" s="260"/>
      <c r="CB75" s="260"/>
      <c r="CC75" s="260"/>
      <c r="CD75" s="260"/>
      <c r="CE75" s="260"/>
      <c r="CF75" s="260"/>
      <c r="CG75" s="260"/>
      <c r="CH75" s="260"/>
      <c r="CI75" s="260"/>
      <c r="CJ75" s="261"/>
      <c r="DA75" s="210" t="s">
        <v>80</v>
      </c>
      <c r="DB75" s="210">
        <v>64</v>
      </c>
      <c r="DC75" s="212" t="str">
        <f t="shared" si="36"/>
        <v>CAPEX</v>
      </c>
    </row>
    <row r="76" spans="1:107" s="262" customFormat="1" hidden="1" outlineLevel="1">
      <c r="A76" s="218"/>
      <c r="B76" s="218"/>
      <c r="C76" s="125"/>
      <c r="D76" s="125" t="s">
        <v>8</v>
      </c>
      <c r="E76" s="228"/>
      <c r="F76" s="228"/>
      <c r="G76" s="125" t="s">
        <v>140</v>
      </c>
      <c r="H76" s="259">
        <f t="shared" si="37"/>
        <v>0</v>
      </c>
      <c r="I76" s="263"/>
      <c r="J76" s="263"/>
      <c r="K76" s="263"/>
      <c r="L76" s="263"/>
      <c r="M76" s="263"/>
      <c r="N76" s="263"/>
      <c r="O76" s="263"/>
      <c r="P76" s="263"/>
      <c r="Q76" s="263"/>
      <c r="R76" s="263"/>
      <c r="S76" s="263"/>
      <c r="T76" s="263"/>
      <c r="U76" s="263"/>
      <c r="V76" s="263"/>
      <c r="W76" s="263"/>
      <c r="X76" s="263"/>
      <c r="Y76" s="263"/>
      <c r="Z76" s="263"/>
      <c r="AA76" s="263"/>
      <c r="AB76" s="263"/>
      <c r="AC76" s="263"/>
      <c r="AD76" s="263"/>
      <c r="AE76" s="263"/>
      <c r="AF76" s="263"/>
      <c r="AG76" s="263"/>
      <c r="AH76" s="263"/>
      <c r="AI76" s="263"/>
      <c r="AJ76" s="263"/>
      <c r="AK76" s="263"/>
      <c r="AL76" s="263"/>
      <c r="AM76" s="263"/>
      <c r="AN76" s="263"/>
      <c r="AO76" s="263"/>
      <c r="AP76" s="263"/>
      <c r="AQ76" s="263"/>
      <c r="AR76" s="263"/>
      <c r="AS76" s="263"/>
      <c r="AT76" s="263"/>
      <c r="AU76" s="263"/>
      <c r="AV76" s="263"/>
      <c r="AW76" s="263"/>
      <c r="AX76" s="263"/>
      <c r="AY76" s="263"/>
      <c r="AZ76" s="263"/>
      <c r="BA76" s="263"/>
      <c r="BB76" s="263"/>
      <c r="BC76" s="263"/>
      <c r="BD76" s="263"/>
      <c r="BE76" s="263"/>
      <c r="BF76" s="263"/>
      <c r="BG76" s="263"/>
      <c r="BH76" s="263"/>
      <c r="BI76" s="263"/>
      <c r="BJ76" s="263"/>
      <c r="BK76" s="263"/>
      <c r="BL76" s="263"/>
      <c r="BM76" s="263"/>
      <c r="BN76" s="263"/>
      <c r="BO76" s="263"/>
      <c r="BP76" s="263"/>
      <c r="BQ76" s="263"/>
      <c r="BR76" s="263"/>
      <c r="BS76" s="263"/>
      <c r="BT76" s="263"/>
      <c r="BU76" s="263"/>
      <c r="BV76" s="263"/>
      <c r="BW76" s="263"/>
      <c r="BX76" s="263"/>
      <c r="BY76" s="263"/>
      <c r="BZ76" s="263"/>
      <c r="CA76" s="263"/>
      <c r="CB76" s="263"/>
      <c r="CC76" s="263"/>
      <c r="CD76" s="263"/>
      <c r="CE76" s="263"/>
      <c r="CF76" s="263"/>
      <c r="CG76" s="263"/>
      <c r="CH76" s="263"/>
      <c r="CI76" s="263"/>
      <c r="CJ76" s="264"/>
      <c r="DA76" s="210" t="s">
        <v>80</v>
      </c>
      <c r="DB76" s="257">
        <v>65</v>
      </c>
      <c r="DC76" s="212" t="str">
        <f t="shared" si="36"/>
        <v>OPEX</v>
      </c>
    </row>
    <row r="77" spans="1:107" s="255" customFormat="1" ht="14" hidden="1" outlineLevel="1">
      <c r="C77" s="144" t="s">
        <v>145</v>
      </c>
      <c r="D77" s="137" t="s">
        <v>109</v>
      </c>
      <c r="E77" s="144"/>
      <c r="F77" s="144"/>
      <c r="G77" s="144" t="s">
        <v>140</v>
      </c>
      <c r="H77" s="123">
        <f t="shared" si="37"/>
        <v>0</v>
      </c>
      <c r="I77" s="256">
        <f t="shared" ref="I77:BT77" si="49">SUM(I78:I79)</f>
        <v>0</v>
      </c>
      <c r="J77" s="256">
        <f t="shared" si="49"/>
        <v>0</v>
      </c>
      <c r="K77" s="256">
        <f t="shared" si="49"/>
        <v>0</v>
      </c>
      <c r="L77" s="256">
        <f t="shared" si="49"/>
        <v>0</v>
      </c>
      <c r="M77" s="256">
        <f t="shared" si="49"/>
        <v>0</v>
      </c>
      <c r="N77" s="256">
        <f t="shared" si="49"/>
        <v>0</v>
      </c>
      <c r="O77" s="256">
        <f t="shared" si="49"/>
        <v>0</v>
      </c>
      <c r="P77" s="256">
        <f t="shared" si="49"/>
        <v>0</v>
      </c>
      <c r="Q77" s="256">
        <f t="shared" si="49"/>
        <v>0</v>
      </c>
      <c r="R77" s="256">
        <f t="shared" si="49"/>
        <v>0</v>
      </c>
      <c r="S77" s="256">
        <f t="shared" si="49"/>
        <v>0</v>
      </c>
      <c r="T77" s="256">
        <f t="shared" si="49"/>
        <v>0</v>
      </c>
      <c r="U77" s="256">
        <f t="shared" si="49"/>
        <v>0</v>
      </c>
      <c r="V77" s="256">
        <f t="shared" si="49"/>
        <v>0</v>
      </c>
      <c r="W77" s="256">
        <f t="shared" si="49"/>
        <v>0</v>
      </c>
      <c r="X77" s="256">
        <f t="shared" si="49"/>
        <v>0</v>
      </c>
      <c r="Y77" s="256">
        <f t="shared" si="49"/>
        <v>0</v>
      </c>
      <c r="Z77" s="256">
        <f t="shared" si="49"/>
        <v>0</v>
      </c>
      <c r="AA77" s="256">
        <f t="shared" si="49"/>
        <v>0</v>
      </c>
      <c r="AB77" s="256">
        <f t="shared" si="49"/>
        <v>0</v>
      </c>
      <c r="AC77" s="256">
        <f t="shared" si="49"/>
        <v>0</v>
      </c>
      <c r="AD77" s="256">
        <f t="shared" si="49"/>
        <v>0</v>
      </c>
      <c r="AE77" s="256">
        <f t="shared" si="49"/>
        <v>0</v>
      </c>
      <c r="AF77" s="256">
        <f t="shared" si="49"/>
        <v>0</v>
      </c>
      <c r="AG77" s="256">
        <f t="shared" si="49"/>
        <v>0</v>
      </c>
      <c r="AH77" s="256">
        <f t="shared" si="49"/>
        <v>0</v>
      </c>
      <c r="AI77" s="256">
        <f t="shared" si="49"/>
        <v>0</v>
      </c>
      <c r="AJ77" s="256">
        <f t="shared" si="49"/>
        <v>0</v>
      </c>
      <c r="AK77" s="256">
        <f t="shared" si="49"/>
        <v>0</v>
      </c>
      <c r="AL77" s="256">
        <f t="shared" si="49"/>
        <v>0</v>
      </c>
      <c r="AM77" s="256">
        <f t="shared" si="49"/>
        <v>0</v>
      </c>
      <c r="AN77" s="256">
        <f t="shared" si="49"/>
        <v>0</v>
      </c>
      <c r="AO77" s="256">
        <f t="shared" si="49"/>
        <v>0</v>
      </c>
      <c r="AP77" s="256">
        <f t="shared" si="49"/>
        <v>0</v>
      </c>
      <c r="AQ77" s="256">
        <f t="shared" si="49"/>
        <v>0</v>
      </c>
      <c r="AR77" s="256">
        <f t="shared" si="49"/>
        <v>0</v>
      </c>
      <c r="AS77" s="256">
        <f t="shared" si="49"/>
        <v>0</v>
      </c>
      <c r="AT77" s="256">
        <f t="shared" si="49"/>
        <v>0</v>
      </c>
      <c r="AU77" s="256">
        <f t="shared" si="49"/>
        <v>0</v>
      </c>
      <c r="AV77" s="256">
        <f t="shared" si="49"/>
        <v>0</v>
      </c>
      <c r="AW77" s="256">
        <f t="shared" si="49"/>
        <v>0</v>
      </c>
      <c r="AX77" s="256">
        <f t="shared" si="49"/>
        <v>0</v>
      </c>
      <c r="AY77" s="256">
        <f t="shared" si="49"/>
        <v>0</v>
      </c>
      <c r="AZ77" s="256">
        <f t="shared" si="49"/>
        <v>0</v>
      </c>
      <c r="BA77" s="256">
        <f t="shared" si="49"/>
        <v>0</v>
      </c>
      <c r="BB77" s="256">
        <f t="shared" si="49"/>
        <v>0</v>
      </c>
      <c r="BC77" s="256">
        <f t="shared" si="49"/>
        <v>0</v>
      </c>
      <c r="BD77" s="256">
        <f t="shared" si="49"/>
        <v>0</v>
      </c>
      <c r="BE77" s="256">
        <f t="shared" si="49"/>
        <v>0</v>
      </c>
      <c r="BF77" s="256">
        <f t="shared" si="49"/>
        <v>0</v>
      </c>
      <c r="BG77" s="256">
        <f t="shared" si="49"/>
        <v>0</v>
      </c>
      <c r="BH77" s="256">
        <f t="shared" si="49"/>
        <v>0</v>
      </c>
      <c r="BI77" s="256">
        <f t="shared" si="49"/>
        <v>0</v>
      </c>
      <c r="BJ77" s="256">
        <f t="shared" si="49"/>
        <v>0</v>
      </c>
      <c r="BK77" s="256">
        <f t="shared" si="49"/>
        <v>0</v>
      </c>
      <c r="BL77" s="256">
        <f t="shared" si="49"/>
        <v>0</v>
      </c>
      <c r="BM77" s="256">
        <f t="shared" si="49"/>
        <v>0</v>
      </c>
      <c r="BN77" s="256">
        <f t="shared" si="49"/>
        <v>0</v>
      </c>
      <c r="BO77" s="256">
        <f t="shared" si="49"/>
        <v>0</v>
      </c>
      <c r="BP77" s="256">
        <f t="shared" si="49"/>
        <v>0</v>
      </c>
      <c r="BQ77" s="256">
        <f t="shared" si="49"/>
        <v>0</v>
      </c>
      <c r="BR77" s="256">
        <f t="shared" si="49"/>
        <v>0</v>
      </c>
      <c r="BS77" s="256">
        <f t="shared" si="49"/>
        <v>0</v>
      </c>
      <c r="BT77" s="256">
        <f t="shared" si="49"/>
        <v>0</v>
      </c>
      <c r="BU77" s="256">
        <f t="shared" ref="BU77:CJ77" si="50">SUM(BU78:BU79)</f>
        <v>0</v>
      </c>
      <c r="BV77" s="256">
        <f t="shared" si="50"/>
        <v>0</v>
      </c>
      <c r="BW77" s="256">
        <f t="shared" si="50"/>
        <v>0</v>
      </c>
      <c r="BX77" s="256">
        <f t="shared" si="50"/>
        <v>0</v>
      </c>
      <c r="BY77" s="256">
        <f t="shared" si="50"/>
        <v>0</v>
      </c>
      <c r="BZ77" s="256">
        <f t="shared" si="50"/>
        <v>0</v>
      </c>
      <c r="CA77" s="256">
        <f t="shared" si="50"/>
        <v>0</v>
      </c>
      <c r="CB77" s="256">
        <f t="shared" si="50"/>
        <v>0</v>
      </c>
      <c r="CC77" s="256">
        <f t="shared" si="50"/>
        <v>0</v>
      </c>
      <c r="CD77" s="256">
        <f t="shared" si="50"/>
        <v>0</v>
      </c>
      <c r="CE77" s="256">
        <f t="shared" si="50"/>
        <v>0</v>
      </c>
      <c r="CF77" s="256">
        <f t="shared" si="50"/>
        <v>0</v>
      </c>
      <c r="CG77" s="256">
        <f t="shared" si="50"/>
        <v>0</v>
      </c>
      <c r="CH77" s="256">
        <f t="shared" si="50"/>
        <v>0</v>
      </c>
      <c r="CI77" s="256">
        <f t="shared" si="50"/>
        <v>0</v>
      </c>
      <c r="CJ77" s="256">
        <f t="shared" si="50"/>
        <v>0</v>
      </c>
      <c r="DA77" s="210" t="s">
        <v>80</v>
      </c>
      <c r="DB77" s="210">
        <v>66</v>
      </c>
      <c r="DC77" s="212" t="str">
        <f t="shared" si="36"/>
        <v>3.5в т.ч. на этап Развитие и тиражирование</v>
      </c>
    </row>
    <row r="78" spans="1:107" s="262" customFormat="1" hidden="1" outlineLevel="1">
      <c r="A78" s="218"/>
      <c r="B78" s="218"/>
      <c r="C78" s="125"/>
      <c r="D78" s="125" t="s">
        <v>7</v>
      </c>
      <c r="E78" s="228"/>
      <c r="F78" s="228"/>
      <c r="G78" s="125" t="s">
        <v>140</v>
      </c>
      <c r="H78" s="259">
        <f t="shared" si="37"/>
        <v>0</v>
      </c>
      <c r="I78" s="135">
        <f t="shared" ref="I78:BT79" si="51">I81+I84+I87+I90+I93</f>
        <v>0</v>
      </c>
      <c r="J78" s="135">
        <f t="shared" si="51"/>
        <v>0</v>
      </c>
      <c r="K78" s="135">
        <f t="shared" si="51"/>
        <v>0</v>
      </c>
      <c r="L78" s="135">
        <f t="shared" si="51"/>
        <v>0</v>
      </c>
      <c r="M78" s="135">
        <f t="shared" si="51"/>
        <v>0</v>
      </c>
      <c r="N78" s="135">
        <f t="shared" si="51"/>
        <v>0</v>
      </c>
      <c r="O78" s="135">
        <f t="shared" si="51"/>
        <v>0</v>
      </c>
      <c r="P78" s="135">
        <f t="shared" si="51"/>
        <v>0</v>
      </c>
      <c r="Q78" s="135">
        <f t="shared" si="51"/>
        <v>0</v>
      </c>
      <c r="R78" s="135">
        <f t="shared" si="51"/>
        <v>0</v>
      </c>
      <c r="S78" s="135">
        <f t="shared" si="51"/>
        <v>0</v>
      </c>
      <c r="T78" s="135">
        <f t="shared" si="51"/>
        <v>0</v>
      </c>
      <c r="U78" s="135">
        <f t="shared" si="51"/>
        <v>0</v>
      </c>
      <c r="V78" s="135">
        <f t="shared" si="51"/>
        <v>0</v>
      </c>
      <c r="W78" s="135">
        <f t="shared" si="51"/>
        <v>0</v>
      </c>
      <c r="X78" s="135">
        <f t="shared" si="51"/>
        <v>0</v>
      </c>
      <c r="Y78" s="135">
        <f t="shared" si="51"/>
        <v>0</v>
      </c>
      <c r="Z78" s="135">
        <f t="shared" si="51"/>
        <v>0</v>
      </c>
      <c r="AA78" s="135">
        <f t="shared" si="51"/>
        <v>0</v>
      </c>
      <c r="AB78" s="135">
        <f t="shared" si="51"/>
        <v>0</v>
      </c>
      <c r="AC78" s="135">
        <f t="shared" si="51"/>
        <v>0</v>
      </c>
      <c r="AD78" s="135">
        <f t="shared" si="51"/>
        <v>0</v>
      </c>
      <c r="AE78" s="135">
        <f t="shared" si="51"/>
        <v>0</v>
      </c>
      <c r="AF78" s="135">
        <f t="shared" si="51"/>
        <v>0</v>
      </c>
      <c r="AG78" s="135">
        <f t="shared" si="51"/>
        <v>0</v>
      </c>
      <c r="AH78" s="135">
        <f t="shared" si="51"/>
        <v>0</v>
      </c>
      <c r="AI78" s="135">
        <f t="shared" si="51"/>
        <v>0</v>
      </c>
      <c r="AJ78" s="135">
        <f t="shared" si="51"/>
        <v>0</v>
      </c>
      <c r="AK78" s="135">
        <f t="shared" si="51"/>
        <v>0</v>
      </c>
      <c r="AL78" s="135">
        <f t="shared" si="51"/>
        <v>0</v>
      </c>
      <c r="AM78" s="135">
        <f t="shared" si="51"/>
        <v>0</v>
      </c>
      <c r="AN78" s="135">
        <f t="shared" si="51"/>
        <v>0</v>
      </c>
      <c r="AO78" s="135">
        <f t="shared" si="51"/>
        <v>0</v>
      </c>
      <c r="AP78" s="135">
        <f t="shared" si="51"/>
        <v>0</v>
      </c>
      <c r="AQ78" s="135">
        <f t="shared" si="51"/>
        <v>0</v>
      </c>
      <c r="AR78" s="135">
        <f t="shared" si="51"/>
        <v>0</v>
      </c>
      <c r="AS78" s="135">
        <f t="shared" si="51"/>
        <v>0</v>
      </c>
      <c r="AT78" s="135">
        <f t="shared" si="51"/>
        <v>0</v>
      </c>
      <c r="AU78" s="135">
        <f t="shared" si="51"/>
        <v>0</v>
      </c>
      <c r="AV78" s="135">
        <f t="shared" si="51"/>
        <v>0</v>
      </c>
      <c r="AW78" s="135">
        <f t="shared" si="51"/>
        <v>0</v>
      </c>
      <c r="AX78" s="135">
        <f t="shared" si="51"/>
        <v>0</v>
      </c>
      <c r="AY78" s="135">
        <f t="shared" si="51"/>
        <v>0</v>
      </c>
      <c r="AZ78" s="135">
        <f t="shared" si="51"/>
        <v>0</v>
      </c>
      <c r="BA78" s="135">
        <f t="shared" si="51"/>
        <v>0</v>
      </c>
      <c r="BB78" s="135">
        <f t="shared" si="51"/>
        <v>0</v>
      </c>
      <c r="BC78" s="135">
        <f t="shared" si="51"/>
        <v>0</v>
      </c>
      <c r="BD78" s="135">
        <f t="shared" si="51"/>
        <v>0</v>
      </c>
      <c r="BE78" s="135">
        <f t="shared" si="51"/>
        <v>0</v>
      </c>
      <c r="BF78" s="135">
        <f t="shared" si="51"/>
        <v>0</v>
      </c>
      <c r="BG78" s="135">
        <f t="shared" si="51"/>
        <v>0</v>
      </c>
      <c r="BH78" s="135">
        <f t="shared" si="51"/>
        <v>0</v>
      </c>
      <c r="BI78" s="135">
        <f t="shared" si="51"/>
        <v>0</v>
      </c>
      <c r="BJ78" s="135">
        <f t="shared" si="51"/>
        <v>0</v>
      </c>
      <c r="BK78" s="135">
        <f t="shared" si="51"/>
        <v>0</v>
      </c>
      <c r="BL78" s="135">
        <f t="shared" si="51"/>
        <v>0</v>
      </c>
      <c r="BM78" s="135">
        <f t="shared" si="51"/>
        <v>0</v>
      </c>
      <c r="BN78" s="135">
        <f t="shared" si="51"/>
        <v>0</v>
      </c>
      <c r="BO78" s="135">
        <f t="shared" si="51"/>
        <v>0</v>
      </c>
      <c r="BP78" s="135">
        <f t="shared" si="51"/>
        <v>0</v>
      </c>
      <c r="BQ78" s="135">
        <f t="shared" si="51"/>
        <v>0</v>
      </c>
      <c r="BR78" s="135">
        <f t="shared" si="51"/>
        <v>0</v>
      </c>
      <c r="BS78" s="135">
        <f t="shared" si="51"/>
        <v>0</v>
      </c>
      <c r="BT78" s="135">
        <f t="shared" si="51"/>
        <v>0</v>
      </c>
      <c r="BU78" s="135">
        <f t="shared" ref="BU78:CJ79" si="52">BU81+BU84+BU87+BU90+BU93</f>
        <v>0</v>
      </c>
      <c r="BV78" s="135">
        <f t="shared" si="52"/>
        <v>0</v>
      </c>
      <c r="BW78" s="135">
        <f t="shared" si="52"/>
        <v>0</v>
      </c>
      <c r="BX78" s="135">
        <f t="shared" si="52"/>
        <v>0</v>
      </c>
      <c r="BY78" s="135">
        <f t="shared" si="52"/>
        <v>0</v>
      </c>
      <c r="BZ78" s="135">
        <f t="shared" si="52"/>
        <v>0</v>
      </c>
      <c r="CA78" s="135">
        <f t="shared" si="52"/>
        <v>0</v>
      </c>
      <c r="CB78" s="135">
        <f t="shared" si="52"/>
        <v>0</v>
      </c>
      <c r="CC78" s="135">
        <f t="shared" si="52"/>
        <v>0</v>
      </c>
      <c r="CD78" s="135">
        <f t="shared" si="52"/>
        <v>0</v>
      </c>
      <c r="CE78" s="135">
        <f t="shared" si="52"/>
        <v>0</v>
      </c>
      <c r="CF78" s="135">
        <f t="shared" si="52"/>
        <v>0</v>
      </c>
      <c r="CG78" s="135">
        <f t="shared" si="52"/>
        <v>0</v>
      </c>
      <c r="CH78" s="135">
        <f t="shared" si="52"/>
        <v>0</v>
      </c>
      <c r="CI78" s="135">
        <f t="shared" si="52"/>
        <v>0</v>
      </c>
      <c r="CJ78" s="135">
        <f t="shared" si="52"/>
        <v>0</v>
      </c>
      <c r="DA78" s="210" t="s">
        <v>80</v>
      </c>
      <c r="DB78" s="257">
        <v>67</v>
      </c>
      <c r="DC78" s="212" t="str">
        <f t="shared" si="36"/>
        <v>CAPEX</v>
      </c>
    </row>
    <row r="79" spans="1:107" s="262" customFormat="1" ht="14" hidden="1" outlineLevel="1">
      <c r="A79" s="218"/>
      <c r="B79" s="218"/>
      <c r="C79" s="125"/>
      <c r="D79" s="125" t="s">
        <v>8</v>
      </c>
      <c r="E79" s="228"/>
      <c r="F79" s="228"/>
      <c r="G79" s="125" t="s">
        <v>140</v>
      </c>
      <c r="H79" s="259">
        <f t="shared" si="37"/>
        <v>0</v>
      </c>
      <c r="I79" s="135">
        <f t="shared" si="51"/>
        <v>0</v>
      </c>
      <c r="J79" s="135">
        <f t="shared" si="51"/>
        <v>0</v>
      </c>
      <c r="K79" s="135">
        <f t="shared" si="51"/>
        <v>0</v>
      </c>
      <c r="L79" s="135">
        <f t="shared" si="51"/>
        <v>0</v>
      </c>
      <c r="M79" s="135">
        <f t="shared" si="51"/>
        <v>0</v>
      </c>
      <c r="N79" s="135">
        <f t="shared" si="51"/>
        <v>0</v>
      </c>
      <c r="O79" s="135">
        <f t="shared" si="51"/>
        <v>0</v>
      </c>
      <c r="P79" s="135">
        <f t="shared" si="51"/>
        <v>0</v>
      </c>
      <c r="Q79" s="135">
        <f t="shared" si="51"/>
        <v>0</v>
      </c>
      <c r="R79" s="135">
        <f t="shared" si="51"/>
        <v>0</v>
      </c>
      <c r="S79" s="135">
        <f t="shared" si="51"/>
        <v>0</v>
      </c>
      <c r="T79" s="135">
        <f t="shared" si="51"/>
        <v>0</v>
      </c>
      <c r="U79" s="135">
        <f t="shared" si="51"/>
        <v>0</v>
      </c>
      <c r="V79" s="135">
        <f t="shared" si="51"/>
        <v>0</v>
      </c>
      <c r="W79" s="135">
        <f t="shared" si="51"/>
        <v>0</v>
      </c>
      <c r="X79" s="135">
        <f t="shared" si="51"/>
        <v>0</v>
      </c>
      <c r="Y79" s="135">
        <f t="shared" si="51"/>
        <v>0</v>
      </c>
      <c r="Z79" s="135">
        <f t="shared" si="51"/>
        <v>0</v>
      </c>
      <c r="AA79" s="135">
        <f t="shared" si="51"/>
        <v>0</v>
      </c>
      <c r="AB79" s="135">
        <f t="shared" si="51"/>
        <v>0</v>
      </c>
      <c r="AC79" s="135">
        <f t="shared" si="51"/>
        <v>0</v>
      </c>
      <c r="AD79" s="135">
        <f t="shared" si="51"/>
        <v>0</v>
      </c>
      <c r="AE79" s="135">
        <f t="shared" si="51"/>
        <v>0</v>
      </c>
      <c r="AF79" s="135">
        <f t="shared" si="51"/>
        <v>0</v>
      </c>
      <c r="AG79" s="135">
        <f t="shared" si="51"/>
        <v>0</v>
      </c>
      <c r="AH79" s="135">
        <f t="shared" si="51"/>
        <v>0</v>
      </c>
      <c r="AI79" s="135">
        <f t="shared" si="51"/>
        <v>0</v>
      </c>
      <c r="AJ79" s="135">
        <f t="shared" si="51"/>
        <v>0</v>
      </c>
      <c r="AK79" s="135">
        <f t="shared" si="51"/>
        <v>0</v>
      </c>
      <c r="AL79" s="135">
        <f t="shared" si="51"/>
        <v>0</v>
      </c>
      <c r="AM79" s="135">
        <f t="shared" si="51"/>
        <v>0</v>
      </c>
      <c r="AN79" s="135">
        <f t="shared" si="51"/>
        <v>0</v>
      </c>
      <c r="AO79" s="135">
        <f t="shared" si="51"/>
        <v>0</v>
      </c>
      <c r="AP79" s="135">
        <f t="shared" si="51"/>
        <v>0</v>
      </c>
      <c r="AQ79" s="135">
        <f t="shared" si="51"/>
        <v>0</v>
      </c>
      <c r="AR79" s="135">
        <f t="shared" si="51"/>
        <v>0</v>
      </c>
      <c r="AS79" s="135">
        <f t="shared" si="51"/>
        <v>0</v>
      </c>
      <c r="AT79" s="135">
        <f t="shared" si="51"/>
        <v>0</v>
      </c>
      <c r="AU79" s="135">
        <f t="shared" si="51"/>
        <v>0</v>
      </c>
      <c r="AV79" s="135">
        <f t="shared" si="51"/>
        <v>0</v>
      </c>
      <c r="AW79" s="135">
        <f t="shared" si="51"/>
        <v>0</v>
      </c>
      <c r="AX79" s="135">
        <f t="shared" si="51"/>
        <v>0</v>
      </c>
      <c r="AY79" s="135">
        <f t="shared" si="51"/>
        <v>0</v>
      </c>
      <c r="AZ79" s="135">
        <f t="shared" si="51"/>
        <v>0</v>
      </c>
      <c r="BA79" s="135">
        <f t="shared" si="51"/>
        <v>0</v>
      </c>
      <c r="BB79" s="135">
        <f t="shared" si="51"/>
        <v>0</v>
      </c>
      <c r="BC79" s="135">
        <f t="shared" si="51"/>
        <v>0</v>
      </c>
      <c r="BD79" s="135">
        <f t="shared" si="51"/>
        <v>0</v>
      </c>
      <c r="BE79" s="135">
        <f t="shared" si="51"/>
        <v>0</v>
      </c>
      <c r="BF79" s="135">
        <f t="shared" si="51"/>
        <v>0</v>
      </c>
      <c r="BG79" s="135">
        <f t="shared" si="51"/>
        <v>0</v>
      </c>
      <c r="BH79" s="135">
        <f t="shared" si="51"/>
        <v>0</v>
      </c>
      <c r="BI79" s="135">
        <f t="shared" si="51"/>
        <v>0</v>
      </c>
      <c r="BJ79" s="135">
        <f t="shared" si="51"/>
        <v>0</v>
      </c>
      <c r="BK79" s="135">
        <f t="shared" si="51"/>
        <v>0</v>
      </c>
      <c r="BL79" s="135">
        <f t="shared" si="51"/>
        <v>0</v>
      </c>
      <c r="BM79" s="135">
        <f t="shared" si="51"/>
        <v>0</v>
      </c>
      <c r="BN79" s="135">
        <f t="shared" si="51"/>
        <v>0</v>
      </c>
      <c r="BO79" s="135">
        <f t="shared" si="51"/>
        <v>0</v>
      </c>
      <c r="BP79" s="135">
        <f t="shared" si="51"/>
        <v>0</v>
      </c>
      <c r="BQ79" s="135">
        <f t="shared" si="51"/>
        <v>0</v>
      </c>
      <c r="BR79" s="135">
        <f t="shared" si="51"/>
        <v>0</v>
      </c>
      <c r="BS79" s="135">
        <f t="shared" si="51"/>
        <v>0</v>
      </c>
      <c r="BT79" s="135">
        <f t="shared" si="51"/>
        <v>0</v>
      </c>
      <c r="BU79" s="135">
        <f t="shared" si="52"/>
        <v>0</v>
      </c>
      <c r="BV79" s="135">
        <f t="shared" si="52"/>
        <v>0</v>
      </c>
      <c r="BW79" s="135">
        <f t="shared" si="52"/>
        <v>0</v>
      </c>
      <c r="BX79" s="135">
        <f t="shared" si="52"/>
        <v>0</v>
      </c>
      <c r="BY79" s="135">
        <f t="shared" si="52"/>
        <v>0</v>
      </c>
      <c r="BZ79" s="135">
        <f t="shared" si="52"/>
        <v>0</v>
      </c>
      <c r="CA79" s="135">
        <f t="shared" si="52"/>
        <v>0</v>
      </c>
      <c r="CB79" s="135">
        <f t="shared" si="52"/>
        <v>0</v>
      </c>
      <c r="CC79" s="135">
        <f t="shared" si="52"/>
        <v>0</v>
      </c>
      <c r="CD79" s="135">
        <f t="shared" si="52"/>
        <v>0</v>
      </c>
      <c r="CE79" s="135">
        <f t="shared" si="52"/>
        <v>0</v>
      </c>
      <c r="CF79" s="135">
        <f t="shared" si="52"/>
        <v>0</v>
      </c>
      <c r="CG79" s="135">
        <f t="shared" si="52"/>
        <v>0</v>
      </c>
      <c r="CH79" s="135">
        <f t="shared" si="52"/>
        <v>0</v>
      </c>
      <c r="CI79" s="135">
        <f t="shared" si="52"/>
        <v>0</v>
      </c>
      <c r="CJ79" s="135">
        <f t="shared" si="52"/>
        <v>0</v>
      </c>
      <c r="DA79" s="210" t="s">
        <v>80</v>
      </c>
      <c r="DB79" s="210">
        <v>68</v>
      </c>
      <c r="DC79" s="212" t="str">
        <f t="shared" si="36"/>
        <v>OPEX</v>
      </c>
    </row>
    <row r="80" spans="1:107" s="255" customFormat="1" hidden="1" outlineLevel="1">
      <c r="C80" s="265" t="s">
        <v>146</v>
      </c>
      <c r="D80" s="137" t="s">
        <v>147</v>
      </c>
      <c r="E80" s="144"/>
      <c r="F80" s="144"/>
      <c r="G80" s="144" t="s">
        <v>140</v>
      </c>
      <c r="H80" s="123">
        <f t="shared" si="37"/>
        <v>0</v>
      </c>
      <c r="I80" s="256">
        <f>SUM(I81:I82)</f>
        <v>0</v>
      </c>
      <c r="J80" s="256">
        <f>SUM(J81:J82)</f>
        <v>0</v>
      </c>
      <c r="K80" s="256">
        <f>SUM(K81:K82)</f>
        <v>0</v>
      </c>
      <c r="L80" s="256">
        <f t="shared" ref="L80:BW80" si="53">SUM(L81:L82)</f>
        <v>0</v>
      </c>
      <c r="M80" s="256">
        <f t="shared" si="53"/>
        <v>0</v>
      </c>
      <c r="N80" s="256">
        <f t="shared" si="53"/>
        <v>0</v>
      </c>
      <c r="O80" s="256">
        <f t="shared" si="53"/>
        <v>0</v>
      </c>
      <c r="P80" s="256">
        <f t="shared" si="53"/>
        <v>0</v>
      </c>
      <c r="Q80" s="256">
        <f t="shared" si="53"/>
        <v>0</v>
      </c>
      <c r="R80" s="256">
        <f t="shared" si="53"/>
        <v>0</v>
      </c>
      <c r="S80" s="256">
        <f t="shared" si="53"/>
        <v>0</v>
      </c>
      <c r="T80" s="256">
        <f t="shared" si="53"/>
        <v>0</v>
      </c>
      <c r="U80" s="256">
        <f t="shared" si="53"/>
        <v>0</v>
      </c>
      <c r="V80" s="256">
        <f t="shared" si="53"/>
        <v>0</v>
      </c>
      <c r="W80" s="256">
        <f t="shared" si="53"/>
        <v>0</v>
      </c>
      <c r="X80" s="256">
        <f t="shared" si="53"/>
        <v>0</v>
      </c>
      <c r="Y80" s="256">
        <f t="shared" si="53"/>
        <v>0</v>
      </c>
      <c r="Z80" s="256">
        <f t="shared" si="53"/>
        <v>0</v>
      </c>
      <c r="AA80" s="256">
        <f t="shared" si="53"/>
        <v>0</v>
      </c>
      <c r="AB80" s="256">
        <f t="shared" si="53"/>
        <v>0</v>
      </c>
      <c r="AC80" s="256">
        <f t="shared" si="53"/>
        <v>0</v>
      </c>
      <c r="AD80" s="256">
        <f t="shared" si="53"/>
        <v>0</v>
      </c>
      <c r="AE80" s="256">
        <f t="shared" si="53"/>
        <v>0</v>
      </c>
      <c r="AF80" s="256">
        <f t="shared" si="53"/>
        <v>0</v>
      </c>
      <c r="AG80" s="256">
        <f t="shared" si="53"/>
        <v>0</v>
      </c>
      <c r="AH80" s="256">
        <f t="shared" si="53"/>
        <v>0</v>
      </c>
      <c r="AI80" s="256">
        <f t="shared" si="53"/>
        <v>0</v>
      </c>
      <c r="AJ80" s="256">
        <f t="shared" si="53"/>
        <v>0</v>
      </c>
      <c r="AK80" s="256">
        <f t="shared" si="53"/>
        <v>0</v>
      </c>
      <c r="AL80" s="256">
        <f t="shared" si="53"/>
        <v>0</v>
      </c>
      <c r="AM80" s="256">
        <f t="shared" si="53"/>
        <v>0</v>
      </c>
      <c r="AN80" s="256">
        <f t="shared" si="53"/>
        <v>0</v>
      </c>
      <c r="AO80" s="256">
        <f t="shared" si="53"/>
        <v>0</v>
      </c>
      <c r="AP80" s="256">
        <f t="shared" si="53"/>
        <v>0</v>
      </c>
      <c r="AQ80" s="256">
        <f t="shared" si="53"/>
        <v>0</v>
      </c>
      <c r="AR80" s="256">
        <f t="shared" si="53"/>
        <v>0</v>
      </c>
      <c r="AS80" s="256">
        <f t="shared" si="53"/>
        <v>0</v>
      </c>
      <c r="AT80" s="256">
        <f t="shared" si="53"/>
        <v>0</v>
      </c>
      <c r="AU80" s="256">
        <f t="shared" si="53"/>
        <v>0</v>
      </c>
      <c r="AV80" s="256">
        <f t="shared" si="53"/>
        <v>0</v>
      </c>
      <c r="AW80" s="256">
        <f t="shared" si="53"/>
        <v>0</v>
      </c>
      <c r="AX80" s="256">
        <f t="shared" si="53"/>
        <v>0</v>
      </c>
      <c r="AY80" s="256">
        <f t="shared" si="53"/>
        <v>0</v>
      </c>
      <c r="AZ80" s="256">
        <f t="shared" si="53"/>
        <v>0</v>
      </c>
      <c r="BA80" s="256">
        <f t="shared" si="53"/>
        <v>0</v>
      </c>
      <c r="BB80" s="256">
        <f t="shared" si="53"/>
        <v>0</v>
      </c>
      <c r="BC80" s="256">
        <f t="shared" si="53"/>
        <v>0</v>
      </c>
      <c r="BD80" s="256">
        <f t="shared" si="53"/>
        <v>0</v>
      </c>
      <c r="BE80" s="256">
        <f t="shared" si="53"/>
        <v>0</v>
      </c>
      <c r="BF80" s="256">
        <f t="shared" si="53"/>
        <v>0</v>
      </c>
      <c r="BG80" s="256">
        <f t="shared" si="53"/>
        <v>0</v>
      </c>
      <c r="BH80" s="256">
        <f t="shared" si="53"/>
        <v>0</v>
      </c>
      <c r="BI80" s="256">
        <f t="shared" si="53"/>
        <v>0</v>
      </c>
      <c r="BJ80" s="256">
        <f t="shared" si="53"/>
        <v>0</v>
      </c>
      <c r="BK80" s="256">
        <f t="shared" si="53"/>
        <v>0</v>
      </c>
      <c r="BL80" s="256">
        <f t="shared" si="53"/>
        <v>0</v>
      </c>
      <c r="BM80" s="256">
        <f t="shared" si="53"/>
        <v>0</v>
      </c>
      <c r="BN80" s="256">
        <f t="shared" si="53"/>
        <v>0</v>
      </c>
      <c r="BO80" s="256">
        <f t="shared" si="53"/>
        <v>0</v>
      </c>
      <c r="BP80" s="256">
        <f t="shared" si="53"/>
        <v>0</v>
      </c>
      <c r="BQ80" s="256">
        <f t="shared" si="53"/>
        <v>0</v>
      </c>
      <c r="BR80" s="256">
        <f t="shared" si="53"/>
        <v>0</v>
      </c>
      <c r="BS80" s="256">
        <f t="shared" si="53"/>
        <v>0</v>
      </c>
      <c r="BT80" s="256">
        <f t="shared" si="53"/>
        <v>0</v>
      </c>
      <c r="BU80" s="256">
        <f t="shared" si="53"/>
        <v>0</v>
      </c>
      <c r="BV80" s="256">
        <f t="shared" si="53"/>
        <v>0</v>
      </c>
      <c r="BW80" s="256">
        <f t="shared" si="53"/>
        <v>0</v>
      </c>
      <c r="BX80" s="256">
        <f t="shared" ref="BX80:CJ80" si="54">SUM(BX81:BX82)</f>
        <v>0</v>
      </c>
      <c r="BY80" s="256">
        <f t="shared" si="54"/>
        <v>0</v>
      </c>
      <c r="BZ80" s="256">
        <f t="shared" si="54"/>
        <v>0</v>
      </c>
      <c r="CA80" s="256">
        <f t="shared" si="54"/>
        <v>0</v>
      </c>
      <c r="CB80" s="256">
        <f t="shared" si="54"/>
        <v>0</v>
      </c>
      <c r="CC80" s="256">
        <f t="shared" si="54"/>
        <v>0</v>
      </c>
      <c r="CD80" s="256">
        <f t="shared" si="54"/>
        <v>0</v>
      </c>
      <c r="CE80" s="256">
        <f t="shared" si="54"/>
        <v>0</v>
      </c>
      <c r="CF80" s="256">
        <f t="shared" si="54"/>
        <v>0</v>
      </c>
      <c r="CG80" s="256">
        <f t="shared" si="54"/>
        <v>0</v>
      </c>
      <c r="CH80" s="256">
        <f t="shared" si="54"/>
        <v>0</v>
      </c>
      <c r="CI80" s="256">
        <f t="shared" si="54"/>
        <v>0</v>
      </c>
      <c r="CJ80" s="256">
        <f t="shared" si="54"/>
        <v>0</v>
      </c>
      <c r="DA80" s="210" t="s">
        <v>80</v>
      </c>
      <c r="DB80" s="257">
        <v>69</v>
      </c>
      <c r="DC80" s="212" t="str">
        <f t="shared" si="36"/>
        <v>3.5.1в т.ч. на этап Развитие и тиражирование ИТЕРАЦИЯ 1</v>
      </c>
    </row>
    <row r="81" spans="1:107" s="262" customFormat="1" ht="14" hidden="1" outlineLevel="1">
      <c r="A81" s="218"/>
      <c r="B81" s="218"/>
      <c r="C81" s="125"/>
      <c r="D81" s="125" t="s">
        <v>148</v>
      </c>
      <c r="E81" s="228"/>
      <c r="F81" s="228"/>
      <c r="G81" s="125" t="s">
        <v>140</v>
      </c>
      <c r="H81" s="259">
        <f t="shared" si="37"/>
        <v>0</v>
      </c>
      <c r="I81" s="260"/>
      <c r="J81" s="260"/>
      <c r="K81" s="260"/>
      <c r="L81" s="260"/>
      <c r="M81" s="260"/>
      <c r="N81" s="260"/>
      <c r="O81" s="260"/>
      <c r="P81" s="260"/>
      <c r="Q81" s="260"/>
      <c r="R81" s="260"/>
      <c r="S81" s="260"/>
      <c r="T81" s="260"/>
      <c r="U81" s="260"/>
      <c r="V81" s="260"/>
      <c r="W81" s="260"/>
      <c r="X81" s="260"/>
      <c r="Y81" s="260"/>
      <c r="Z81" s="260"/>
      <c r="AA81" s="260"/>
      <c r="AB81" s="260"/>
      <c r="AC81" s="260"/>
      <c r="AD81" s="260"/>
      <c r="AE81" s="260"/>
      <c r="AF81" s="260"/>
      <c r="AG81" s="260"/>
      <c r="AH81" s="260"/>
      <c r="AI81" s="260"/>
      <c r="AJ81" s="260"/>
      <c r="AK81" s="260"/>
      <c r="AL81" s="260"/>
      <c r="AM81" s="260"/>
      <c r="AN81" s="260"/>
      <c r="AO81" s="260"/>
      <c r="AP81" s="260"/>
      <c r="AQ81" s="260"/>
      <c r="AR81" s="260"/>
      <c r="AS81" s="260"/>
      <c r="AT81" s="260"/>
      <c r="AU81" s="260"/>
      <c r="AV81" s="260"/>
      <c r="AW81" s="260"/>
      <c r="AX81" s="260"/>
      <c r="AY81" s="260"/>
      <c r="AZ81" s="260"/>
      <c r="BA81" s="260"/>
      <c r="BB81" s="260"/>
      <c r="BC81" s="260"/>
      <c r="BD81" s="260"/>
      <c r="BE81" s="260"/>
      <c r="BF81" s="260"/>
      <c r="BG81" s="260"/>
      <c r="BH81" s="260"/>
      <c r="BI81" s="260"/>
      <c r="BJ81" s="260"/>
      <c r="BK81" s="260"/>
      <c r="BL81" s="260"/>
      <c r="BM81" s="260"/>
      <c r="BN81" s="260"/>
      <c r="BO81" s="260"/>
      <c r="BP81" s="260"/>
      <c r="BQ81" s="260"/>
      <c r="BR81" s="260"/>
      <c r="BS81" s="260"/>
      <c r="BT81" s="260"/>
      <c r="BU81" s="260"/>
      <c r="BV81" s="260"/>
      <c r="BW81" s="260"/>
      <c r="BX81" s="260"/>
      <c r="BY81" s="260"/>
      <c r="BZ81" s="260"/>
      <c r="CA81" s="260"/>
      <c r="CB81" s="260"/>
      <c r="CC81" s="260"/>
      <c r="CD81" s="260"/>
      <c r="CE81" s="260"/>
      <c r="CF81" s="260"/>
      <c r="CG81" s="260"/>
      <c r="CH81" s="260"/>
      <c r="CI81" s="260"/>
      <c r="CJ81" s="260"/>
      <c r="DA81" s="210" t="s">
        <v>80</v>
      </c>
      <c r="DB81" s="210">
        <v>70</v>
      </c>
      <c r="DC81" s="212" t="str">
        <f t="shared" si="36"/>
        <v xml:space="preserve">  CAPEX</v>
      </c>
    </row>
    <row r="82" spans="1:107" s="262" customFormat="1" hidden="1" outlineLevel="1">
      <c r="A82" s="218"/>
      <c r="B82" s="218"/>
      <c r="C82" s="125"/>
      <c r="D82" s="125" t="s">
        <v>149</v>
      </c>
      <c r="E82" s="228"/>
      <c r="F82" s="228"/>
      <c r="G82" s="125" t="s">
        <v>140</v>
      </c>
      <c r="H82" s="259">
        <f t="shared" si="37"/>
        <v>0</v>
      </c>
      <c r="I82" s="263"/>
      <c r="J82" s="263"/>
      <c r="K82" s="263"/>
      <c r="L82" s="263"/>
      <c r="M82" s="263"/>
      <c r="N82" s="263"/>
      <c r="O82" s="263"/>
      <c r="P82" s="263"/>
      <c r="Q82" s="263"/>
      <c r="R82" s="263"/>
      <c r="S82" s="263"/>
      <c r="T82" s="263"/>
      <c r="U82" s="263"/>
      <c r="V82" s="263"/>
      <c r="W82" s="263"/>
      <c r="X82" s="263"/>
      <c r="Y82" s="263"/>
      <c r="Z82" s="263"/>
      <c r="AA82" s="263"/>
      <c r="AB82" s="263"/>
      <c r="AC82" s="263"/>
      <c r="AD82" s="263"/>
      <c r="AE82" s="263"/>
      <c r="AF82" s="263"/>
      <c r="AG82" s="263"/>
      <c r="AH82" s="263"/>
      <c r="AI82" s="263"/>
      <c r="AJ82" s="263"/>
      <c r="AK82" s="263"/>
      <c r="AL82" s="263"/>
      <c r="AM82" s="263"/>
      <c r="AN82" s="263"/>
      <c r="AO82" s="263"/>
      <c r="AP82" s="263"/>
      <c r="AQ82" s="263"/>
      <c r="AR82" s="263"/>
      <c r="AS82" s="263"/>
      <c r="AT82" s="263"/>
      <c r="AU82" s="263"/>
      <c r="AV82" s="263"/>
      <c r="AW82" s="263"/>
      <c r="AX82" s="263"/>
      <c r="AY82" s="263"/>
      <c r="AZ82" s="263"/>
      <c r="BA82" s="263"/>
      <c r="BB82" s="263"/>
      <c r="BC82" s="263"/>
      <c r="BD82" s="263"/>
      <c r="BE82" s="263"/>
      <c r="BF82" s="263"/>
      <c r="BG82" s="263"/>
      <c r="BH82" s="263"/>
      <c r="BI82" s="263"/>
      <c r="BJ82" s="263"/>
      <c r="BK82" s="263"/>
      <c r="BL82" s="263"/>
      <c r="BM82" s="263"/>
      <c r="BN82" s="263"/>
      <c r="BO82" s="263"/>
      <c r="BP82" s="263"/>
      <c r="BQ82" s="263"/>
      <c r="BR82" s="263"/>
      <c r="BS82" s="263"/>
      <c r="BT82" s="263"/>
      <c r="BU82" s="263"/>
      <c r="BV82" s="263"/>
      <c r="BW82" s="263"/>
      <c r="BX82" s="263"/>
      <c r="BY82" s="263"/>
      <c r="BZ82" s="263"/>
      <c r="CA82" s="263"/>
      <c r="CB82" s="263"/>
      <c r="CC82" s="263"/>
      <c r="CD82" s="263"/>
      <c r="CE82" s="263"/>
      <c r="CF82" s="263"/>
      <c r="CG82" s="263"/>
      <c r="CH82" s="263"/>
      <c r="CI82" s="263"/>
      <c r="CJ82" s="263"/>
      <c r="DA82" s="210" t="s">
        <v>80</v>
      </c>
      <c r="DB82" s="257">
        <v>71</v>
      </c>
      <c r="DC82" s="212" t="str">
        <f t="shared" si="36"/>
        <v xml:space="preserve">  OPEX</v>
      </c>
    </row>
    <row r="83" spans="1:107" s="255" customFormat="1" ht="14" hidden="1" outlineLevel="1">
      <c r="C83" s="265" t="s">
        <v>150</v>
      </c>
      <c r="D83" s="137" t="s">
        <v>151</v>
      </c>
      <c r="E83" s="144"/>
      <c r="F83" s="144"/>
      <c r="G83" s="144" t="s">
        <v>140</v>
      </c>
      <c r="H83" s="123">
        <f t="shared" si="37"/>
        <v>0</v>
      </c>
      <c r="I83" s="256">
        <f t="shared" ref="I83:BT83" si="55">SUM(I84:I85)</f>
        <v>0</v>
      </c>
      <c r="J83" s="256">
        <f t="shared" si="55"/>
        <v>0</v>
      </c>
      <c r="K83" s="256">
        <f t="shared" si="55"/>
        <v>0</v>
      </c>
      <c r="L83" s="256">
        <f t="shared" si="55"/>
        <v>0</v>
      </c>
      <c r="M83" s="256">
        <f t="shared" si="55"/>
        <v>0</v>
      </c>
      <c r="N83" s="256">
        <f t="shared" si="55"/>
        <v>0</v>
      </c>
      <c r="O83" s="256">
        <f t="shared" si="55"/>
        <v>0</v>
      </c>
      <c r="P83" s="256">
        <f t="shared" si="55"/>
        <v>0</v>
      </c>
      <c r="Q83" s="256">
        <f t="shared" si="55"/>
        <v>0</v>
      </c>
      <c r="R83" s="256">
        <f t="shared" si="55"/>
        <v>0</v>
      </c>
      <c r="S83" s="256">
        <f t="shared" si="55"/>
        <v>0</v>
      </c>
      <c r="T83" s="256">
        <f t="shared" si="55"/>
        <v>0</v>
      </c>
      <c r="U83" s="256">
        <f t="shared" si="55"/>
        <v>0</v>
      </c>
      <c r="V83" s="256">
        <f t="shared" si="55"/>
        <v>0</v>
      </c>
      <c r="W83" s="256">
        <f t="shared" si="55"/>
        <v>0</v>
      </c>
      <c r="X83" s="256">
        <f t="shared" si="55"/>
        <v>0</v>
      </c>
      <c r="Y83" s="256">
        <f t="shared" si="55"/>
        <v>0</v>
      </c>
      <c r="Z83" s="256">
        <f t="shared" si="55"/>
        <v>0</v>
      </c>
      <c r="AA83" s="256">
        <f t="shared" si="55"/>
        <v>0</v>
      </c>
      <c r="AB83" s="256">
        <f t="shared" si="55"/>
        <v>0</v>
      </c>
      <c r="AC83" s="256">
        <f t="shared" si="55"/>
        <v>0</v>
      </c>
      <c r="AD83" s="256">
        <f t="shared" si="55"/>
        <v>0</v>
      </c>
      <c r="AE83" s="256">
        <f t="shared" si="55"/>
        <v>0</v>
      </c>
      <c r="AF83" s="256">
        <f t="shared" si="55"/>
        <v>0</v>
      </c>
      <c r="AG83" s="256">
        <f t="shared" si="55"/>
        <v>0</v>
      </c>
      <c r="AH83" s="256">
        <f t="shared" si="55"/>
        <v>0</v>
      </c>
      <c r="AI83" s="256">
        <f t="shared" si="55"/>
        <v>0</v>
      </c>
      <c r="AJ83" s="256">
        <f t="shared" si="55"/>
        <v>0</v>
      </c>
      <c r="AK83" s="256">
        <f t="shared" si="55"/>
        <v>0</v>
      </c>
      <c r="AL83" s="256">
        <f t="shared" si="55"/>
        <v>0</v>
      </c>
      <c r="AM83" s="256">
        <f t="shared" si="55"/>
        <v>0</v>
      </c>
      <c r="AN83" s="256">
        <f t="shared" si="55"/>
        <v>0</v>
      </c>
      <c r="AO83" s="256">
        <f t="shared" si="55"/>
        <v>0</v>
      </c>
      <c r="AP83" s="256">
        <f t="shared" si="55"/>
        <v>0</v>
      </c>
      <c r="AQ83" s="256">
        <f t="shared" si="55"/>
        <v>0</v>
      </c>
      <c r="AR83" s="256">
        <f t="shared" si="55"/>
        <v>0</v>
      </c>
      <c r="AS83" s="256">
        <f t="shared" si="55"/>
        <v>0</v>
      </c>
      <c r="AT83" s="256">
        <f t="shared" si="55"/>
        <v>0</v>
      </c>
      <c r="AU83" s="256">
        <f t="shared" si="55"/>
        <v>0</v>
      </c>
      <c r="AV83" s="256">
        <f t="shared" si="55"/>
        <v>0</v>
      </c>
      <c r="AW83" s="256">
        <f t="shared" si="55"/>
        <v>0</v>
      </c>
      <c r="AX83" s="256">
        <f t="shared" si="55"/>
        <v>0</v>
      </c>
      <c r="AY83" s="256">
        <f t="shared" si="55"/>
        <v>0</v>
      </c>
      <c r="AZ83" s="256">
        <f t="shared" si="55"/>
        <v>0</v>
      </c>
      <c r="BA83" s="256">
        <f t="shared" si="55"/>
        <v>0</v>
      </c>
      <c r="BB83" s="256">
        <f t="shared" si="55"/>
        <v>0</v>
      </c>
      <c r="BC83" s="256">
        <f t="shared" si="55"/>
        <v>0</v>
      </c>
      <c r="BD83" s="256">
        <f t="shared" si="55"/>
        <v>0</v>
      </c>
      <c r="BE83" s="256">
        <f t="shared" si="55"/>
        <v>0</v>
      </c>
      <c r="BF83" s="256">
        <f t="shared" si="55"/>
        <v>0</v>
      </c>
      <c r="BG83" s="256">
        <f t="shared" si="55"/>
        <v>0</v>
      </c>
      <c r="BH83" s="256">
        <f t="shared" si="55"/>
        <v>0</v>
      </c>
      <c r="BI83" s="256">
        <f t="shared" si="55"/>
        <v>0</v>
      </c>
      <c r="BJ83" s="256">
        <f t="shared" si="55"/>
        <v>0</v>
      </c>
      <c r="BK83" s="256">
        <f t="shared" si="55"/>
        <v>0</v>
      </c>
      <c r="BL83" s="256">
        <f t="shared" si="55"/>
        <v>0</v>
      </c>
      <c r="BM83" s="256">
        <f t="shared" si="55"/>
        <v>0</v>
      </c>
      <c r="BN83" s="256">
        <f t="shared" si="55"/>
        <v>0</v>
      </c>
      <c r="BO83" s="256">
        <f t="shared" si="55"/>
        <v>0</v>
      </c>
      <c r="BP83" s="256">
        <f t="shared" si="55"/>
        <v>0</v>
      </c>
      <c r="BQ83" s="256">
        <f t="shared" si="55"/>
        <v>0</v>
      </c>
      <c r="BR83" s="256">
        <f t="shared" si="55"/>
        <v>0</v>
      </c>
      <c r="BS83" s="256">
        <f t="shared" si="55"/>
        <v>0</v>
      </c>
      <c r="BT83" s="256">
        <f t="shared" si="55"/>
        <v>0</v>
      </c>
      <c r="BU83" s="256">
        <f t="shared" ref="BU83:CJ83" si="56">SUM(BU84:BU85)</f>
        <v>0</v>
      </c>
      <c r="BV83" s="256">
        <f t="shared" si="56"/>
        <v>0</v>
      </c>
      <c r="BW83" s="256">
        <f t="shared" si="56"/>
        <v>0</v>
      </c>
      <c r="BX83" s="256">
        <f t="shared" si="56"/>
        <v>0</v>
      </c>
      <c r="BY83" s="256">
        <f t="shared" si="56"/>
        <v>0</v>
      </c>
      <c r="BZ83" s="256">
        <f t="shared" si="56"/>
        <v>0</v>
      </c>
      <c r="CA83" s="256">
        <f t="shared" si="56"/>
        <v>0</v>
      </c>
      <c r="CB83" s="256">
        <f t="shared" si="56"/>
        <v>0</v>
      </c>
      <c r="CC83" s="256">
        <f t="shared" si="56"/>
        <v>0</v>
      </c>
      <c r="CD83" s="256">
        <f t="shared" si="56"/>
        <v>0</v>
      </c>
      <c r="CE83" s="256">
        <f t="shared" si="56"/>
        <v>0</v>
      </c>
      <c r="CF83" s="256">
        <f t="shared" si="56"/>
        <v>0</v>
      </c>
      <c r="CG83" s="256">
        <f t="shared" si="56"/>
        <v>0</v>
      </c>
      <c r="CH83" s="256">
        <f t="shared" si="56"/>
        <v>0</v>
      </c>
      <c r="CI83" s="256">
        <f t="shared" si="56"/>
        <v>0</v>
      </c>
      <c r="CJ83" s="256">
        <f t="shared" si="56"/>
        <v>0</v>
      </c>
      <c r="DA83" s="210" t="s">
        <v>80</v>
      </c>
      <c r="DB83" s="210">
        <v>72</v>
      </c>
      <c r="DC83" s="212" t="str">
        <f t="shared" si="36"/>
        <v>3.5.2в т.ч. на этап Развитие и тиражирование ИТЕРАЦИЯ 2</v>
      </c>
    </row>
    <row r="84" spans="1:107" s="262" customFormat="1" hidden="1" outlineLevel="1">
      <c r="A84" s="218"/>
      <c r="B84" s="218"/>
      <c r="C84" s="125"/>
      <c r="D84" s="125" t="s">
        <v>148</v>
      </c>
      <c r="E84" s="228"/>
      <c r="F84" s="228"/>
      <c r="G84" s="125" t="s">
        <v>140</v>
      </c>
      <c r="H84" s="259">
        <f t="shared" si="37"/>
        <v>0</v>
      </c>
      <c r="I84" s="260"/>
      <c r="J84" s="260"/>
      <c r="K84" s="260"/>
      <c r="L84" s="260"/>
      <c r="M84" s="260"/>
      <c r="N84" s="260"/>
      <c r="O84" s="260"/>
      <c r="P84" s="260"/>
      <c r="Q84" s="260"/>
      <c r="R84" s="260"/>
      <c r="S84" s="260"/>
      <c r="T84" s="260"/>
      <c r="U84" s="260"/>
      <c r="V84" s="260"/>
      <c r="W84" s="260"/>
      <c r="X84" s="260"/>
      <c r="Y84" s="260"/>
      <c r="Z84" s="260"/>
      <c r="AA84" s="260"/>
      <c r="AB84" s="260"/>
      <c r="AC84" s="260"/>
      <c r="AD84" s="260"/>
      <c r="AE84" s="260"/>
      <c r="AF84" s="260"/>
      <c r="AG84" s="260"/>
      <c r="AH84" s="260"/>
      <c r="AI84" s="260"/>
      <c r="AJ84" s="260"/>
      <c r="AK84" s="260"/>
      <c r="AL84" s="260"/>
      <c r="AM84" s="260"/>
      <c r="AN84" s="260"/>
      <c r="AO84" s="260"/>
      <c r="AP84" s="260"/>
      <c r="AQ84" s="260"/>
      <c r="AR84" s="260"/>
      <c r="AS84" s="260"/>
      <c r="AT84" s="260"/>
      <c r="AU84" s="260"/>
      <c r="AV84" s="260"/>
      <c r="AW84" s="260"/>
      <c r="AX84" s="260"/>
      <c r="AY84" s="260"/>
      <c r="AZ84" s="260"/>
      <c r="BA84" s="260"/>
      <c r="BB84" s="260"/>
      <c r="BC84" s="260"/>
      <c r="BD84" s="260"/>
      <c r="BE84" s="260"/>
      <c r="BF84" s="260"/>
      <c r="BG84" s="260"/>
      <c r="BH84" s="260"/>
      <c r="BI84" s="260"/>
      <c r="BJ84" s="260"/>
      <c r="BK84" s="260"/>
      <c r="BL84" s="260"/>
      <c r="BM84" s="260"/>
      <c r="BN84" s="260"/>
      <c r="BO84" s="260"/>
      <c r="BP84" s="260"/>
      <c r="BQ84" s="260"/>
      <c r="BR84" s="260"/>
      <c r="BS84" s="260"/>
      <c r="BT84" s="260"/>
      <c r="BU84" s="260"/>
      <c r="BV84" s="260"/>
      <c r="BW84" s="260"/>
      <c r="BX84" s="260"/>
      <c r="BY84" s="260"/>
      <c r="BZ84" s="260"/>
      <c r="CA84" s="260"/>
      <c r="CB84" s="260"/>
      <c r="CC84" s="260"/>
      <c r="CD84" s="260"/>
      <c r="CE84" s="260"/>
      <c r="CF84" s="260"/>
      <c r="CG84" s="260"/>
      <c r="CH84" s="260"/>
      <c r="CI84" s="260"/>
      <c r="CJ84" s="260"/>
      <c r="DA84" s="210" t="s">
        <v>80</v>
      </c>
      <c r="DB84" s="257">
        <v>73</v>
      </c>
      <c r="DC84" s="212" t="str">
        <f t="shared" si="36"/>
        <v xml:space="preserve">  CAPEX</v>
      </c>
    </row>
    <row r="85" spans="1:107" s="262" customFormat="1" ht="14" hidden="1" outlineLevel="1">
      <c r="A85" s="218"/>
      <c r="B85" s="218"/>
      <c r="C85" s="125"/>
      <c r="D85" s="125" t="s">
        <v>149</v>
      </c>
      <c r="E85" s="228"/>
      <c r="F85" s="228"/>
      <c r="G85" s="125" t="s">
        <v>140</v>
      </c>
      <c r="H85" s="259">
        <f t="shared" si="37"/>
        <v>0</v>
      </c>
      <c r="I85" s="263"/>
      <c r="J85" s="263"/>
      <c r="K85" s="263"/>
      <c r="L85" s="263"/>
      <c r="M85" s="263"/>
      <c r="N85" s="263"/>
      <c r="O85" s="263"/>
      <c r="P85" s="263"/>
      <c r="Q85" s="263"/>
      <c r="R85" s="263"/>
      <c r="S85" s="263"/>
      <c r="T85" s="263"/>
      <c r="U85" s="263"/>
      <c r="V85" s="263"/>
      <c r="W85" s="263"/>
      <c r="X85" s="263"/>
      <c r="Y85" s="263"/>
      <c r="Z85" s="263"/>
      <c r="AA85" s="263"/>
      <c r="AB85" s="263"/>
      <c r="AC85" s="263"/>
      <c r="AD85" s="263"/>
      <c r="AE85" s="263"/>
      <c r="AF85" s="263"/>
      <c r="AG85" s="263"/>
      <c r="AH85" s="263"/>
      <c r="AI85" s="263"/>
      <c r="AJ85" s="263"/>
      <c r="AK85" s="263"/>
      <c r="AL85" s="263"/>
      <c r="AM85" s="263"/>
      <c r="AN85" s="263"/>
      <c r="AO85" s="263"/>
      <c r="AP85" s="263"/>
      <c r="AQ85" s="263"/>
      <c r="AR85" s="263"/>
      <c r="AS85" s="263"/>
      <c r="AT85" s="263"/>
      <c r="AU85" s="263"/>
      <c r="AV85" s="263"/>
      <c r="AW85" s="263"/>
      <c r="AX85" s="263"/>
      <c r="AY85" s="263"/>
      <c r="AZ85" s="263"/>
      <c r="BA85" s="263"/>
      <c r="BB85" s="263"/>
      <c r="BC85" s="263"/>
      <c r="BD85" s="263"/>
      <c r="BE85" s="263"/>
      <c r="BF85" s="263"/>
      <c r="BG85" s="263"/>
      <c r="BH85" s="263"/>
      <c r="BI85" s="263"/>
      <c r="BJ85" s="263"/>
      <c r="BK85" s="263"/>
      <c r="BL85" s="263"/>
      <c r="BM85" s="263"/>
      <c r="BN85" s="263"/>
      <c r="BO85" s="263"/>
      <c r="BP85" s="263"/>
      <c r="BQ85" s="263"/>
      <c r="BR85" s="263"/>
      <c r="BS85" s="263"/>
      <c r="BT85" s="263"/>
      <c r="BU85" s="263"/>
      <c r="BV85" s="263"/>
      <c r="BW85" s="263"/>
      <c r="BX85" s="263"/>
      <c r="BY85" s="263"/>
      <c r="BZ85" s="263"/>
      <c r="CA85" s="263"/>
      <c r="CB85" s="263"/>
      <c r="CC85" s="263"/>
      <c r="CD85" s="263"/>
      <c r="CE85" s="263"/>
      <c r="CF85" s="263"/>
      <c r="CG85" s="263"/>
      <c r="CH85" s="263"/>
      <c r="CI85" s="263"/>
      <c r="CJ85" s="263"/>
      <c r="DA85" s="210" t="s">
        <v>80</v>
      </c>
      <c r="DB85" s="210">
        <v>74</v>
      </c>
      <c r="DC85" s="212" t="str">
        <f t="shared" si="36"/>
        <v xml:space="preserve">  OPEX</v>
      </c>
    </row>
    <row r="86" spans="1:107" s="255" customFormat="1" hidden="1" outlineLevel="1">
      <c r="C86" s="265" t="s">
        <v>152</v>
      </c>
      <c r="D86" s="137" t="s">
        <v>153</v>
      </c>
      <c r="E86" s="144"/>
      <c r="F86" s="144"/>
      <c r="G86" s="144" t="s">
        <v>140</v>
      </c>
      <c r="H86" s="123">
        <f t="shared" si="37"/>
        <v>0</v>
      </c>
      <c r="I86" s="256">
        <f t="shared" ref="I86:BT86" si="57">SUM(I87:I88)</f>
        <v>0</v>
      </c>
      <c r="J86" s="256">
        <f t="shared" si="57"/>
        <v>0</v>
      </c>
      <c r="K86" s="256">
        <f t="shared" si="57"/>
        <v>0</v>
      </c>
      <c r="L86" s="256">
        <f t="shared" si="57"/>
        <v>0</v>
      </c>
      <c r="M86" s="256">
        <f t="shared" si="57"/>
        <v>0</v>
      </c>
      <c r="N86" s="256">
        <f t="shared" si="57"/>
        <v>0</v>
      </c>
      <c r="O86" s="256">
        <f t="shared" si="57"/>
        <v>0</v>
      </c>
      <c r="P86" s="256">
        <f t="shared" si="57"/>
        <v>0</v>
      </c>
      <c r="Q86" s="256">
        <f t="shared" si="57"/>
        <v>0</v>
      </c>
      <c r="R86" s="256">
        <f t="shared" si="57"/>
        <v>0</v>
      </c>
      <c r="S86" s="256">
        <f t="shared" si="57"/>
        <v>0</v>
      </c>
      <c r="T86" s="256">
        <f t="shared" si="57"/>
        <v>0</v>
      </c>
      <c r="U86" s="256">
        <f t="shared" si="57"/>
        <v>0</v>
      </c>
      <c r="V86" s="256">
        <f t="shared" si="57"/>
        <v>0</v>
      </c>
      <c r="W86" s="256">
        <f t="shared" si="57"/>
        <v>0</v>
      </c>
      <c r="X86" s="256">
        <f t="shared" si="57"/>
        <v>0</v>
      </c>
      <c r="Y86" s="256">
        <f t="shared" si="57"/>
        <v>0</v>
      </c>
      <c r="Z86" s="256">
        <f t="shared" si="57"/>
        <v>0</v>
      </c>
      <c r="AA86" s="256">
        <f t="shared" si="57"/>
        <v>0</v>
      </c>
      <c r="AB86" s="256">
        <f t="shared" si="57"/>
        <v>0</v>
      </c>
      <c r="AC86" s="256">
        <f t="shared" si="57"/>
        <v>0</v>
      </c>
      <c r="AD86" s="256">
        <f t="shared" si="57"/>
        <v>0</v>
      </c>
      <c r="AE86" s="256">
        <f t="shared" si="57"/>
        <v>0</v>
      </c>
      <c r="AF86" s="256">
        <f t="shared" si="57"/>
        <v>0</v>
      </c>
      <c r="AG86" s="256">
        <f t="shared" si="57"/>
        <v>0</v>
      </c>
      <c r="AH86" s="256">
        <f t="shared" si="57"/>
        <v>0</v>
      </c>
      <c r="AI86" s="256">
        <f t="shared" si="57"/>
        <v>0</v>
      </c>
      <c r="AJ86" s="256">
        <f t="shared" si="57"/>
        <v>0</v>
      </c>
      <c r="AK86" s="256">
        <f t="shared" si="57"/>
        <v>0</v>
      </c>
      <c r="AL86" s="256">
        <f t="shared" si="57"/>
        <v>0</v>
      </c>
      <c r="AM86" s="256">
        <f t="shared" si="57"/>
        <v>0</v>
      </c>
      <c r="AN86" s="256">
        <f t="shared" si="57"/>
        <v>0</v>
      </c>
      <c r="AO86" s="256">
        <f t="shared" si="57"/>
        <v>0</v>
      </c>
      <c r="AP86" s="256">
        <f t="shared" si="57"/>
        <v>0</v>
      </c>
      <c r="AQ86" s="256">
        <f t="shared" si="57"/>
        <v>0</v>
      </c>
      <c r="AR86" s="256">
        <f t="shared" si="57"/>
        <v>0</v>
      </c>
      <c r="AS86" s="256">
        <f t="shared" si="57"/>
        <v>0</v>
      </c>
      <c r="AT86" s="256">
        <f t="shared" si="57"/>
        <v>0</v>
      </c>
      <c r="AU86" s="256">
        <f t="shared" si="57"/>
        <v>0</v>
      </c>
      <c r="AV86" s="256">
        <f t="shared" si="57"/>
        <v>0</v>
      </c>
      <c r="AW86" s="256">
        <f t="shared" si="57"/>
        <v>0</v>
      </c>
      <c r="AX86" s="256">
        <f t="shared" si="57"/>
        <v>0</v>
      </c>
      <c r="AY86" s="256">
        <f t="shared" si="57"/>
        <v>0</v>
      </c>
      <c r="AZ86" s="256">
        <f t="shared" si="57"/>
        <v>0</v>
      </c>
      <c r="BA86" s="256">
        <f t="shared" si="57"/>
        <v>0</v>
      </c>
      <c r="BB86" s="256">
        <f t="shared" si="57"/>
        <v>0</v>
      </c>
      <c r="BC86" s="256">
        <f t="shared" si="57"/>
        <v>0</v>
      </c>
      <c r="BD86" s="256">
        <f t="shared" si="57"/>
        <v>0</v>
      </c>
      <c r="BE86" s="256">
        <f t="shared" si="57"/>
        <v>0</v>
      </c>
      <c r="BF86" s="256">
        <f t="shared" si="57"/>
        <v>0</v>
      </c>
      <c r="BG86" s="256">
        <f t="shared" si="57"/>
        <v>0</v>
      </c>
      <c r="BH86" s="256">
        <f t="shared" si="57"/>
        <v>0</v>
      </c>
      <c r="BI86" s="256">
        <f t="shared" si="57"/>
        <v>0</v>
      </c>
      <c r="BJ86" s="256">
        <f t="shared" si="57"/>
        <v>0</v>
      </c>
      <c r="BK86" s="256">
        <f t="shared" si="57"/>
        <v>0</v>
      </c>
      <c r="BL86" s="256">
        <f t="shared" si="57"/>
        <v>0</v>
      </c>
      <c r="BM86" s="256">
        <f t="shared" si="57"/>
        <v>0</v>
      </c>
      <c r="BN86" s="256">
        <f t="shared" si="57"/>
        <v>0</v>
      </c>
      <c r="BO86" s="256">
        <f t="shared" si="57"/>
        <v>0</v>
      </c>
      <c r="BP86" s="256">
        <f t="shared" si="57"/>
        <v>0</v>
      </c>
      <c r="BQ86" s="256">
        <f t="shared" si="57"/>
        <v>0</v>
      </c>
      <c r="BR86" s="256">
        <f t="shared" si="57"/>
        <v>0</v>
      </c>
      <c r="BS86" s="256">
        <f t="shared" si="57"/>
        <v>0</v>
      </c>
      <c r="BT86" s="256">
        <f t="shared" si="57"/>
        <v>0</v>
      </c>
      <c r="BU86" s="256">
        <f t="shared" ref="BU86:CJ86" si="58">SUM(BU87:BU88)</f>
        <v>0</v>
      </c>
      <c r="BV86" s="256">
        <f t="shared" si="58"/>
        <v>0</v>
      </c>
      <c r="BW86" s="256">
        <f t="shared" si="58"/>
        <v>0</v>
      </c>
      <c r="BX86" s="256">
        <f t="shared" si="58"/>
        <v>0</v>
      </c>
      <c r="BY86" s="256">
        <f t="shared" si="58"/>
        <v>0</v>
      </c>
      <c r="BZ86" s="256">
        <f t="shared" si="58"/>
        <v>0</v>
      </c>
      <c r="CA86" s="256">
        <f t="shared" si="58"/>
        <v>0</v>
      </c>
      <c r="CB86" s="256">
        <f t="shared" si="58"/>
        <v>0</v>
      </c>
      <c r="CC86" s="256">
        <f t="shared" si="58"/>
        <v>0</v>
      </c>
      <c r="CD86" s="256">
        <f t="shared" si="58"/>
        <v>0</v>
      </c>
      <c r="CE86" s="256">
        <f t="shared" si="58"/>
        <v>0</v>
      </c>
      <c r="CF86" s="256">
        <f t="shared" si="58"/>
        <v>0</v>
      </c>
      <c r="CG86" s="256">
        <f t="shared" si="58"/>
        <v>0</v>
      </c>
      <c r="CH86" s="256">
        <f t="shared" si="58"/>
        <v>0</v>
      </c>
      <c r="CI86" s="256">
        <f t="shared" si="58"/>
        <v>0</v>
      </c>
      <c r="CJ86" s="256">
        <f t="shared" si="58"/>
        <v>0</v>
      </c>
      <c r="DA86" s="210" t="s">
        <v>80</v>
      </c>
      <c r="DB86" s="257">
        <v>75</v>
      </c>
      <c r="DC86" s="212" t="str">
        <f t="shared" si="36"/>
        <v>3.5.3в т.ч. на этап Развитие и тиражирование ИТЕРАЦИЯ 3</v>
      </c>
    </row>
    <row r="87" spans="1:107" s="262" customFormat="1" ht="14" hidden="1" outlineLevel="1">
      <c r="A87" s="218"/>
      <c r="B87" s="218"/>
      <c r="C87" s="125"/>
      <c r="D87" s="125" t="s">
        <v>148</v>
      </c>
      <c r="E87" s="228"/>
      <c r="F87" s="228"/>
      <c r="G87" s="125" t="s">
        <v>140</v>
      </c>
      <c r="H87" s="259">
        <f t="shared" si="37"/>
        <v>0</v>
      </c>
      <c r="I87" s="260"/>
      <c r="J87" s="260"/>
      <c r="K87" s="260"/>
      <c r="L87" s="260"/>
      <c r="M87" s="260"/>
      <c r="N87" s="260"/>
      <c r="O87" s="260"/>
      <c r="P87" s="260"/>
      <c r="Q87" s="260"/>
      <c r="R87" s="260"/>
      <c r="S87" s="260"/>
      <c r="T87" s="260"/>
      <c r="U87" s="260"/>
      <c r="V87" s="260"/>
      <c r="W87" s="260"/>
      <c r="X87" s="260"/>
      <c r="Y87" s="260"/>
      <c r="Z87" s="260"/>
      <c r="AA87" s="260"/>
      <c r="AB87" s="260"/>
      <c r="AC87" s="260"/>
      <c r="AD87" s="260"/>
      <c r="AE87" s="260"/>
      <c r="AF87" s="260"/>
      <c r="AG87" s="260"/>
      <c r="AH87" s="260"/>
      <c r="AI87" s="260"/>
      <c r="AJ87" s="260"/>
      <c r="AK87" s="260"/>
      <c r="AL87" s="260"/>
      <c r="AM87" s="260"/>
      <c r="AN87" s="260"/>
      <c r="AO87" s="260"/>
      <c r="AP87" s="260"/>
      <c r="AQ87" s="260"/>
      <c r="AR87" s="260"/>
      <c r="AS87" s="260"/>
      <c r="AT87" s="260"/>
      <c r="AU87" s="260"/>
      <c r="AV87" s="260"/>
      <c r="AW87" s="260"/>
      <c r="AX87" s="260"/>
      <c r="AY87" s="260"/>
      <c r="AZ87" s="260"/>
      <c r="BA87" s="260"/>
      <c r="BB87" s="260"/>
      <c r="BC87" s="260"/>
      <c r="BD87" s="260"/>
      <c r="BE87" s="260"/>
      <c r="BF87" s="260"/>
      <c r="BG87" s="260"/>
      <c r="BH87" s="260"/>
      <c r="BI87" s="260"/>
      <c r="BJ87" s="260"/>
      <c r="BK87" s="260"/>
      <c r="BL87" s="260"/>
      <c r="BM87" s="260"/>
      <c r="BN87" s="260"/>
      <c r="BO87" s="260"/>
      <c r="BP87" s="260"/>
      <c r="BQ87" s="260"/>
      <c r="BR87" s="260"/>
      <c r="BS87" s="260"/>
      <c r="BT87" s="260"/>
      <c r="BU87" s="260"/>
      <c r="BV87" s="260"/>
      <c r="BW87" s="260"/>
      <c r="BX87" s="260"/>
      <c r="BY87" s="260"/>
      <c r="BZ87" s="260"/>
      <c r="CA87" s="260"/>
      <c r="CB87" s="260"/>
      <c r="CC87" s="260"/>
      <c r="CD87" s="260"/>
      <c r="CE87" s="260"/>
      <c r="CF87" s="260"/>
      <c r="CG87" s="260"/>
      <c r="CH87" s="260"/>
      <c r="CI87" s="260"/>
      <c r="CJ87" s="260"/>
      <c r="DA87" s="210" t="s">
        <v>80</v>
      </c>
      <c r="DB87" s="210">
        <v>76</v>
      </c>
      <c r="DC87" s="212" t="str">
        <f t="shared" si="36"/>
        <v xml:space="preserve">  CAPEX</v>
      </c>
    </row>
    <row r="88" spans="1:107" s="262" customFormat="1" hidden="1" outlineLevel="1">
      <c r="A88" s="218"/>
      <c r="B88" s="218"/>
      <c r="C88" s="125"/>
      <c r="D88" s="125" t="s">
        <v>149</v>
      </c>
      <c r="E88" s="228"/>
      <c r="F88" s="228"/>
      <c r="G88" s="125" t="s">
        <v>140</v>
      </c>
      <c r="H88" s="259">
        <f t="shared" si="37"/>
        <v>0</v>
      </c>
      <c r="I88" s="263"/>
      <c r="J88" s="263"/>
      <c r="K88" s="263"/>
      <c r="L88" s="263"/>
      <c r="M88" s="263"/>
      <c r="N88" s="263"/>
      <c r="O88" s="263"/>
      <c r="P88" s="263"/>
      <c r="Q88" s="263"/>
      <c r="R88" s="263"/>
      <c r="S88" s="263"/>
      <c r="T88" s="263"/>
      <c r="U88" s="263"/>
      <c r="V88" s="263"/>
      <c r="W88" s="263"/>
      <c r="X88" s="263"/>
      <c r="Y88" s="263"/>
      <c r="Z88" s="263"/>
      <c r="AA88" s="263"/>
      <c r="AB88" s="263"/>
      <c r="AC88" s="263"/>
      <c r="AD88" s="263"/>
      <c r="AE88" s="263"/>
      <c r="AF88" s="263"/>
      <c r="AG88" s="263"/>
      <c r="AH88" s="263"/>
      <c r="AI88" s="263"/>
      <c r="AJ88" s="263"/>
      <c r="AK88" s="263"/>
      <c r="AL88" s="263"/>
      <c r="AM88" s="263"/>
      <c r="AN88" s="263"/>
      <c r="AO88" s="263"/>
      <c r="AP88" s="263"/>
      <c r="AQ88" s="263"/>
      <c r="AR88" s="263"/>
      <c r="AS88" s="263"/>
      <c r="AT88" s="263"/>
      <c r="AU88" s="263"/>
      <c r="AV88" s="263"/>
      <c r="AW88" s="263"/>
      <c r="AX88" s="263"/>
      <c r="AY88" s="263"/>
      <c r="AZ88" s="263"/>
      <c r="BA88" s="263"/>
      <c r="BB88" s="263"/>
      <c r="BC88" s="263"/>
      <c r="BD88" s="263"/>
      <c r="BE88" s="263"/>
      <c r="BF88" s="263"/>
      <c r="BG88" s="263"/>
      <c r="BH88" s="263"/>
      <c r="BI88" s="263"/>
      <c r="BJ88" s="263"/>
      <c r="BK88" s="263"/>
      <c r="BL88" s="263"/>
      <c r="BM88" s="263"/>
      <c r="BN88" s="263"/>
      <c r="BO88" s="263"/>
      <c r="BP88" s="263"/>
      <c r="BQ88" s="263"/>
      <c r="BR88" s="263"/>
      <c r="BS88" s="263"/>
      <c r="BT88" s="263"/>
      <c r="BU88" s="263"/>
      <c r="BV88" s="263"/>
      <c r="BW88" s="263"/>
      <c r="BX88" s="263"/>
      <c r="BY88" s="263"/>
      <c r="BZ88" s="263"/>
      <c r="CA88" s="263"/>
      <c r="CB88" s="263"/>
      <c r="CC88" s="263"/>
      <c r="CD88" s="263"/>
      <c r="CE88" s="263"/>
      <c r="CF88" s="263"/>
      <c r="CG88" s="263"/>
      <c r="CH88" s="263"/>
      <c r="CI88" s="263"/>
      <c r="CJ88" s="263"/>
      <c r="DA88" s="210" t="s">
        <v>80</v>
      </c>
      <c r="DB88" s="257">
        <v>77</v>
      </c>
      <c r="DC88" s="212" t="str">
        <f t="shared" si="36"/>
        <v xml:space="preserve">  OPEX</v>
      </c>
    </row>
    <row r="89" spans="1:107" s="255" customFormat="1" ht="14" hidden="1" outlineLevel="1">
      <c r="C89" s="265" t="s">
        <v>154</v>
      </c>
      <c r="D89" s="137" t="s">
        <v>155</v>
      </c>
      <c r="E89" s="144"/>
      <c r="F89" s="144"/>
      <c r="G89" s="144" t="s">
        <v>140</v>
      </c>
      <c r="H89" s="123">
        <f t="shared" si="37"/>
        <v>0</v>
      </c>
      <c r="I89" s="256">
        <f t="shared" ref="I89:BT89" si="59">SUM(I90:I91)</f>
        <v>0</v>
      </c>
      <c r="J89" s="256">
        <f t="shared" si="59"/>
        <v>0</v>
      </c>
      <c r="K89" s="256">
        <f t="shared" si="59"/>
        <v>0</v>
      </c>
      <c r="L89" s="256">
        <f t="shared" si="59"/>
        <v>0</v>
      </c>
      <c r="M89" s="256">
        <f t="shared" si="59"/>
        <v>0</v>
      </c>
      <c r="N89" s="256">
        <f t="shared" si="59"/>
        <v>0</v>
      </c>
      <c r="O89" s="256">
        <f t="shared" si="59"/>
        <v>0</v>
      </c>
      <c r="P89" s="256">
        <f t="shared" si="59"/>
        <v>0</v>
      </c>
      <c r="Q89" s="256">
        <f t="shared" si="59"/>
        <v>0</v>
      </c>
      <c r="R89" s="256">
        <f t="shared" si="59"/>
        <v>0</v>
      </c>
      <c r="S89" s="256">
        <f t="shared" si="59"/>
        <v>0</v>
      </c>
      <c r="T89" s="256">
        <f t="shared" si="59"/>
        <v>0</v>
      </c>
      <c r="U89" s="256">
        <f t="shared" si="59"/>
        <v>0</v>
      </c>
      <c r="V89" s="256">
        <f t="shared" si="59"/>
        <v>0</v>
      </c>
      <c r="W89" s="256">
        <f t="shared" si="59"/>
        <v>0</v>
      </c>
      <c r="X89" s="256">
        <f t="shared" si="59"/>
        <v>0</v>
      </c>
      <c r="Y89" s="256">
        <f t="shared" si="59"/>
        <v>0</v>
      </c>
      <c r="Z89" s="256">
        <f t="shared" si="59"/>
        <v>0</v>
      </c>
      <c r="AA89" s="256">
        <f t="shared" si="59"/>
        <v>0</v>
      </c>
      <c r="AB89" s="256">
        <f t="shared" si="59"/>
        <v>0</v>
      </c>
      <c r="AC89" s="256">
        <f t="shared" si="59"/>
        <v>0</v>
      </c>
      <c r="AD89" s="256">
        <f t="shared" si="59"/>
        <v>0</v>
      </c>
      <c r="AE89" s="256">
        <f t="shared" si="59"/>
        <v>0</v>
      </c>
      <c r="AF89" s="256">
        <f t="shared" si="59"/>
        <v>0</v>
      </c>
      <c r="AG89" s="256">
        <f t="shared" si="59"/>
        <v>0</v>
      </c>
      <c r="AH89" s="256">
        <f t="shared" si="59"/>
        <v>0</v>
      </c>
      <c r="AI89" s="256">
        <f t="shared" si="59"/>
        <v>0</v>
      </c>
      <c r="AJ89" s="256">
        <f t="shared" si="59"/>
        <v>0</v>
      </c>
      <c r="AK89" s="256">
        <f t="shared" si="59"/>
        <v>0</v>
      </c>
      <c r="AL89" s="256">
        <f t="shared" si="59"/>
        <v>0</v>
      </c>
      <c r="AM89" s="256">
        <f t="shared" si="59"/>
        <v>0</v>
      </c>
      <c r="AN89" s="256">
        <f t="shared" si="59"/>
        <v>0</v>
      </c>
      <c r="AO89" s="256">
        <f t="shared" si="59"/>
        <v>0</v>
      </c>
      <c r="AP89" s="256">
        <f t="shared" si="59"/>
        <v>0</v>
      </c>
      <c r="AQ89" s="256">
        <f t="shared" si="59"/>
        <v>0</v>
      </c>
      <c r="AR89" s="256">
        <f t="shared" si="59"/>
        <v>0</v>
      </c>
      <c r="AS89" s="256">
        <f t="shared" si="59"/>
        <v>0</v>
      </c>
      <c r="AT89" s="256">
        <f t="shared" si="59"/>
        <v>0</v>
      </c>
      <c r="AU89" s="256">
        <f t="shared" si="59"/>
        <v>0</v>
      </c>
      <c r="AV89" s="256">
        <f t="shared" si="59"/>
        <v>0</v>
      </c>
      <c r="AW89" s="256">
        <f t="shared" si="59"/>
        <v>0</v>
      </c>
      <c r="AX89" s="256">
        <f t="shared" si="59"/>
        <v>0</v>
      </c>
      <c r="AY89" s="256">
        <f t="shared" si="59"/>
        <v>0</v>
      </c>
      <c r="AZ89" s="256">
        <f t="shared" si="59"/>
        <v>0</v>
      </c>
      <c r="BA89" s="256">
        <f t="shared" si="59"/>
        <v>0</v>
      </c>
      <c r="BB89" s="256">
        <f t="shared" si="59"/>
        <v>0</v>
      </c>
      <c r="BC89" s="256">
        <f t="shared" si="59"/>
        <v>0</v>
      </c>
      <c r="BD89" s="256">
        <f t="shared" si="59"/>
        <v>0</v>
      </c>
      <c r="BE89" s="256">
        <f t="shared" si="59"/>
        <v>0</v>
      </c>
      <c r="BF89" s="256">
        <f t="shared" si="59"/>
        <v>0</v>
      </c>
      <c r="BG89" s="256">
        <f t="shared" si="59"/>
        <v>0</v>
      </c>
      <c r="BH89" s="256">
        <f t="shared" si="59"/>
        <v>0</v>
      </c>
      <c r="BI89" s="256">
        <f t="shared" si="59"/>
        <v>0</v>
      </c>
      <c r="BJ89" s="256">
        <f t="shared" si="59"/>
        <v>0</v>
      </c>
      <c r="BK89" s="256">
        <f t="shared" si="59"/>
        <v>0</v>
      </c>
      <c r="BL89" s="256">
        <f t="shared" si="59"/>
        <v>0</v>
      </c>
      <c r="BM89" s="256">
        <f t="shared" si="59"/>
        <v>0</v>
      </c>
      <c r="BN89" s="256">
        <f t="shared" si="59"/>
        <v>0</v>
      </c>
      <c r="BO89" s="256">
        <f t="shared" si="59"/>
        <v>0</v>
      </c>
      <c r="BP89" s="256">
        <f t="shared" si="59"/>
        <v>0</v>
      </c>
      <c r="BQ89" s="256">
        <f t="shared" si="59"/>
        <v>0</v>
      </c>
      <c r="BR89" s="256">
        <f t="shared" si="59"/>
        <v>0</v>
      </c>
      <c r="BS89" s="256">
        <f t="shared" si="59"/>
        <v>0</v>
      </c>
      <c r="BT89" s="256">
        <f t="shared" si="59"/>
        <v>0</v>
      </c>
      <c r="BU89" s="256">
        <f t="shared" ref="BU89:CJ89" si="60">SUM(BU90:BU91)</f>
        <v>0</v>
      </c>
      <c r="BV89" s="256">
        <f t="shared" si="60"/>
        <v>0</v>
      </c>
      <c r="BW89" s="256">
        <f t="shared" si="60"/>
        <v>0</v>
      </c>
      <c r="BX89" s="256">
        <f t="shared" si="60"/>
        <v>0</v>
      </c>
      <c r="BY89" s="256">
        <f t="shared" si="60"/>
        <v>0</v>
      </c>
      <c r="BZ89" s="256">
        <f t="shared" si="60"/>
        <v>0</v>
      </c>
      <c r="CA89" s="256">
        <f t="shared" si="60"/>
        <v>0</v>
      </c>
      <c r="CB89" s="256">
        <f t="shared" si="60"/>
        <v>0</v>
      </c>
      <c r="CC89" s="256">
        <f t="shared" si="60"/>
        <v>0</v>
      </c>
      <c r="CD89" s="256">
        <f t="shared" si="60"/>
        <v>0</v>
      </c>
      <c r="CE89" s="256">
        <f t="shared" si="60"/>
        <v>0</v>
      </c>
      <c r="CF89" s="256">
        <f t="shared" si="60"/>
        <v>0</v>
      </c>
      <c r="CG89" s="256">
        <f t="shared" si="60"/>
        <v>0</v>
      </c>
      <c r="CH89" s="256">
        <f t="shared" si="60"/>
        <v>0</v>
      </c>
      <c r="CI89" s="256">
        <f t="shared" si="60"/>
        <v>0</v>
      </c>
      <c r="CJ89" s="256">
        <f t="shared" si="60"/>
        <v>0</v>
      </c>
      <c r="DA89" s="210" t="s">
        <v>80</v>
      </c>
      <c r="DB89" s="210">
        <v>78</v>
      </c>
      <c r="DC89" s="212" t="str">
        <f t="shared" si="36"/>
        <v>3.5.4в т.ч. на этап Развитие и тиражирование ИТЕРАЦИЯ 4</v>
      </c>
    </row>
    <row r="90" spans="1:107" s="262" customFormat="1" hidden="1" outlineLevel="1">
      <c r="A90" s="218"/>
      <c r="B90" s="218"/>
      <c r="C90" s="125"/>
      <c r="D90" s="125" t="s">
        <v>148</v>
      </c>
      <c r="E90" s="228"/>
      <c r="F90" s="228"/>
      <c r="G90" s="125" t="s">
        <v>140</v>
      </c>
      <c r="H90" s="259">
        <f t="shared" si="37"/>
        <v>0</v>
      </c>
      <c r="I90" s="260"/>
      <c r="J90" s="260"/>
      <c r="K90" s="260"/>
      <c r="L90" s="260"/>
      <c r="M90" s="260"/>
      <c r="N90" s="260"/>
      <c r="O90" s="260"/>
      <c r="P90" s="260"/>
      <c r="Q90" s="260"/>
      <c r="R90" s="260"/>
      <c r="S90" s="260"/>
      <c r="T90" s="260"/>
      <c r="U90" s="260"/>
      <c r="V90" s="260"/>
      <c r="W90" s="260"/>
      <c r="X90" s="260"/>
      <c r="Y90" s="260"/>
      <c r="Z90" s="260"/>
      <c r="AA90" s="260"/>
      <c r="AB90" s="260"/>
      <c r="AC90" s="260"/>
      <c r="AD90" s="260"/>
      <c r="AE90" s="260"/>
      <c r="AF90" s="260"/>
      <c r="AG90" s="260"/>
      <c r="AH90" s="260"/>
      <c r="AI90" s="260"/>
      <c r="AJ90" s="260"/>
      <c r="AK90" s="260"/>
      <c r="AL90" s="260"/>
      <c r="AM90" s="260"/>
      <c r="AN90" s="260"/>
      <c r="AO90" s="260"/>
      <c r="AP90" s="260"/>
      <c r="AQ90" s="260"/>
      <c r="AR90" s="260"/>
      <c r="AS90" s="260"/>
      <c r="AT90" s="260"/>
      <c r="AU90" s="260"/>
      <c r="AV90" s="260"/>
      <c r="AW90" s="260"/>
      <c r="AX90" s="260"/>
      <c r="AY90" s="260"/>
      <c r="AZ90" s="260"/>
      <c r="BA90" s="260"/>
      <c r="BB90" s="260"/>
      <c r="BC90" s="260"/>
      <c r="BD90" s="260"/>
      <c r="BE90" s="260"/>
      <c r="BF90" s="260"/>
      <c r="BG90" s="260"/>
      <c r="BH90" s="260"/>
      <c r="BI90" s="260"/>
      <c r="BJ90" s="260"/>
      <c r="BK90" s="260"/>
      <c r="BL90" s="260"/>
      <c r="BM90" s="260"/>
      <c r="BN90" s="260"/>
      <c r="BO90" s="260"/>
      <c r="BP90" s="260"/>
      <c r="BQ90" s="260"/>
      <c r="BR90" s="260"/>
      <c r="BS90" s="260"/>
      <c r="BT90" s="260"/>
      <c r="BU90" s="260"/>
      <c r="BV90" s="260"/>
      <c r="BW90" s="260"/>
      <c r="BX90" s="260"/>
      <c r="BY90" s="260"/>
      <c r="BZ90" s="260"/>
      <c r="CA90" s="260"/>
      <c r="CB90" s="260"/>
      <c r="CC90" s="260"/>
      <c r="CD90" s="260"/>
      <c r="CE90" s="260"/>
      <c r="CF90" s="260"/>
      <c r="CG90" s="260"/>
      <c r="CH90" s="260"/>
      <c r="CI90" s="260"/>
      <c r="CJ90" s="260"/>
      <c r="DA90" s="210" t="s">
        <v>80</v>
      </c>
      <c r="DB90" s="257">
        <v>79</v>
      </c>
      <c r="DC90" s="212" t="str">
        <f t="shared" si="36"/>
        <v xml:space="preserve">  CAPEX</v>
      </c>
    </row>
    <row r="91" spans="1:107" s="262" customFormat="1" ht="14" hidden="1" outlineLevel="1">
      <c r="A91" s="218"/>
      <c r="B91" s="218"/>
      <c r="C91" s="125"/>
      <c r="D91" s="125" t="s">
        <v>149</v>
      </c>
      <c r="E91" s="228"/>
      <c r="F91" s="228"/>
      <c r="G91" s="125" t="s">
        <v>140</v>
      </c>
      <c r="H91" s="259">
        <f t="shared" si="37"/>
        <v>0</v>
      </c>
      <c r="I91" s="263"/>
      <c r="J91" s="263"/>
      <c r="K91" s="263"/>
      <c r="L91" s="263"/>
      <c r="M91" s="263"/>
      <c r="N91" s="263"/>
      <c r="O91" s="263"/>
      <c r="P91" s="263"/>
      <c r="Q91" s="263"/>
      <c r="R91" s="263"/>
      <c r="S91" s="263"/>
      <c r="T91" s="263"/>
      <c r="U91" s="263"/>
      <c r="V91" s="263"/>
      <c r="W91" s="263"/>
      <c r="X91" s="263"/>
      <c r="Y91" s="263"/>
      <c r="Z91" s="263"/>
      <c r="AA91" s="263"/>
      <c r="AB91" s="263"/>
      <c r="AC91" s="263"/>
      <c r="AD91" s="263"/>
      <c r="AE91" s="263"/>
      <c r="AF91" s="263"/>
      <c r="AG91" s="263"/>
      <c r="AH91" s="263"/>
      <c r="AI91" s="263"/>
      <c r="AJ91" s="263"/>
      <c r="AK91" s="263"/>
      <c r="AL91" s="263"/>
      <c r="AM91" s="263"/>
      <c r="AN91" s="263"/>
      <c r="AO91" s="263"/>
      <c r="AP91" s="263"/>
      <c r="AQ91" s="263"/>
      <c r="AR91" s="263"/>
      <c r="AS91" s="263"/>
      <c r="AT91" s="263"/>
      <c r="AU91" s="263"/>
      <c r="AV91" s="263"/>
      <c r="AW91" s="263"/>
      <c r="AX91" s="263"/>
      <c r="AY91" s="263"/>
      <c r="AZ91" s="263"/>
      <c r="BA91" s="263"/>
      <c r="BB91" s="263"/>
      <c r="BC91" s="263"/>
      <c r="BD91" s="263"/>
      <c r="BE91" s="263"/>
      <c r="BF91" s="263"/>
      <c r="BG91" s="263"/>
      <c r="BH91" s="263"/>
      <c r="BI91" s="263"/>
      <c r="BJ91" s="263"/>
      <c r="BK91" s="263"/>
      <c r="BL91" s="263"/>
      <c r="BM91" s="263"/>
      <c r="BN91" s="263"/>
      <c r="BO91" s="263"/>
      <c r="BP91" s="263"/>
      <c r="BQ91" s="263"/>
      <c r="BR91" s="263"/>
      <c r="BS91" s="263"/>
      <c r="BT91" s="263"/>
      <c r="BU91" s="263"/>
      <c r="BV91" s="263"/>
      <c r="BW91" s="263"/>
      <c r="BX91" s="263"/>
      <c r="BY91" s="263"/>
      <c r="BZ91" s="263"/>
      <c r="CA91" s="263"/>
      <c r="CB91" s="263"/>
      <c r="CC91" s="263"/>
      <c r="CD91" s="263"/>
      <c r="CE91" s="263"/>
      <c r="CF91" s="263"/>
      <c r="CG91" s="263"/>
      <c r="CH91" s="263"/>
      <c r="CI91" s="263"/>
      <c r="CJ91" s="263"/>
      <c r="DA91" s="210" t="s">
        <v>80</v>
      </c>
      <c r="DB91" s="210">
        <v>80</v>
      </c>
      <c r="DC91" s="212" t="str">
        <f t="shared" si="36"/>
        <v xml:space="preserve">  OPEX</v>
      </c>
    </row>
    <row r="92" spans="1:107" s="255" customFormat="1" hidden="1" outlineLevel="1">
      <c r="C92" s="265" t="s">
        <v>156</v>
      </c>
      <c r="D92" s="137" t="s">
        <v>157</v>
      </c>
      <c r="E92" s="144"/>
      <c r="F92" s="144"/>
      <c r="G92" s="144" t="s">
        <v>140</v>
      </c>
      <c r="H92" s="123">
        <f t="shared" si="37"/>
        <v>0</v>
      </c>
      <c r="I92" s="256">
        <f t="shared" ref="I92:BT92" si="61">SUM(I93:I94)</f>
        <v>0</v>
      </c>
      <c r="J92" s="256">
        <f t="shared" si="61"/>
        <v>0</v>
      </c>
      <c r="K92" s="256">
        <f t="shared" si="61"/>
        <v>0</v>
      </c>
      <c r="L92" s="256">
        <f t="shared" si="61"/>
        <v>0</v>
      </c>
      <c r="M92" s="256">
        <f t="shared" si="61"/>
        <v>0</v>
      </c>
      <c r="N92" s="256">
        <f t="shared" si="61"/>
        <v>0</v>
      </c>
      <c r="O92" s="256">
        <f t="shared" si="61"/>
        <v>0</v>
      </c>
      <c r="P92" s="256">
        <f t="shared" si="61"/>
        <v>0</v>
      </c>
      <c r="Q92" s="256">
        <f t="shared" si="61"/>
        <v>0</v>
      </c>
      <c r="R92" s="256">
        <f t="shared" si="61"/>
        <v>0</v>
      </c>
      <c r="S92" s="256">
        <f t="shared" si="61"/>
        <v>0</v>
      </c>
      <c r="T92" s="256">
        <f t="shared" si="61"/>
        <v>0</v>
      </c>
      <c r="U92" s="256">
        <f t="shared" si="61"/>
        <v>0</v>
      </c>
      <c r="V92" s="256">
        <f t="shared" si="61"/>
        <v>0</v>
      </c>
      <c r="W92" s="256">
        <f t="shared" si="61"/>
        <v>0</v>
      </c>
      <c r="X92" s="256">
        <f t="shared" si="61"/>
        <v>0</v>
      </c>
      <c r="Y92" s="256">
        <f t="shared" si="61"/>
        <v>0</v>
      </c>
      <c r="Z92" s="256">
        <f t="shared" si="61"/>
        <v>0</v>
      </c>
      <c r="AA92" s="256">
        <f t="shared" si="61"/>
        <v>0</v>
      </c>
      <c r="AB92" s="256">
        <f t="shared" si="61"/>
        <v>0</v>
      </c>
      <c r="AC92" s="256">
        <f t="shared" si="61"/>
        <v>0</v>
      </c>
      <c r="AD92" s="256">
        <f t="shared" si="61"/>
        <v>0</v>
      </c>
      <c r="AE92" s="256">
        <f t="shared" si="61"/>
        <v>0</v>
      </c>
      <c r="AF92" s="256">
        <f t="shared" si="61"/>
        <v>0</v>
      </c>
      <c r="AG92" s="256">
        <f t="shared" si="61"/>
        <v>0</v>
      </c>
      <c r="AH92" s="256">
        <f t="shared" si="61"/>
        <v>0</v>
      </c>
      <c r="AI92" s="256">
        <f t="shared" si="61"/>
        <v>0</v>
      </c>
      <c r="AJ92" s="256">
        <f t="shared" si="61"/>
        <v>0</v>
      </c>
      <c r="AK92" s="256">
        <f t="shared" si="61"/>
        <v>0</v>
      </c>
      <c r="AL92" s="256">
        <f t="shared" si="61"/>
        <v>0</v>
      </c>
      <c r="AM92" s="256">
        <f t="shared" si="61"/>
        <v>0</v>
      </c>
      <c r="AN92" s="256">
        <f t="shared" si="61"/>
        <v>0</v>
      </c>
      <c r="AO92" s="256">
        <f t="shared" si="61"/>
        <v>0</v>
      </c>
      <c r="AP92" s="256">
        <f t="shared" si="61"/>
        <v>0</v>
      </c>
      <c r="AQ92" s="256">
        <f t="shared" si="61"/>
        <v>0</v>
      </c>
      <c r="AR92" s="256">
        <f t="shared" si="61"/>
        <v>0</v>
      </c>
      <c r="AS92" s="256">
        <f t="shared" si="61"/>
        <v>0</v>
      </c>
      <c r="AT92" s="256">
        <f t="shared" si="61"/>
        <v>0</v>
      </c>
      <c r="AU92" s="256">
        <f t="shared" si="61"/>
        <v>0</v>
      </c>
      <c r="AV92" s="256">
        <f t="shared" si="61"/>
        <v>0</v>
      </c>
      <c r="AW92" s="256">
        <f t="shared" si="61"/>
        <v>0</v>
      </c>
      <c r="AX92" s="256">
        <f t="shared" si="61"/>
        <v>0</v>
      </c>
      <c r="AY92" s="256">
        <f t="shared" si="61"/>
        <v>0</v>
      </c>
      <c r="AZ92" s="256">
        <f t="shared" si="61"/>
        <v>0</v>
      </c>
      <c r="BA92" s="256">
        <f t="shared" si="61"/>
        <v>0</v>
      </c>
      <c r="BB92" s="256">
        <f t="shared" si="61"/>
        <v>0</v>
      </c>
      <c r="BC92" s="256">
        <f t="shared" si="61"/>
        <v>0</v>
      </c>
      <c r="BD92" s="256">
        <f t="shared" si="61"/>
        <v>0</v>
      </c>
      <c r="BE92" s="256">
        <f t="shared" si="61"/>
        <v>0</v>
      </c>
      <c r="BF92" s="256">
        <f t="shared" si="61"/>
        <v>0</v>
      </c>
      <c r="BG92" s="256">
        <f t="shared" si="61"/>
        <v>0</v>
      </c>
      <c r="BH92" s="256">
        <f t="shared" si="61"/>
        <v>0</v>
      </c>
      <c r="BI92" s="256">
        <f t="shared" si="61"/>
        <v>0</v>
      </c>
      <c r="BJ92" s="256">
        <f t="shared" si="61"/>
        <v>0</v>
      </c>
      <c r="BK92" s="256">
        <f t="shared" si="61"/>
        <v>0</v>
      </c>
      <c r="BL92" s="256">
        <f t="shared" si="61"/>
        <v>0</v>
      </c>
      <c r="BM92" s="256">
        <f t="shared" si="61"/>
        <v>0</v>
      </c>
      <c r="BN92" s="256">
        <f t="shared" si="61"/>
        <v>0</v>
      </c>
      <c r="BO92" s="256">
        <f t="shared" si="61"/>
        <v>0</v>
      </c>
      <c r="BP92" s="256">
        <f t="shared" si="61"/>
        <v>0</v>
      </c>
      <c r="BQ92" s="256">
        <f t="shared" si="61"/>
        <v>0</v>
      </c>
      <c r="BR92" s="256">
        <f t="shared" si="61"/>
        <v>0</v>
      </c>
      <c r="BS92" s="256">
        <f t="shared" si="61"/>
        <v>0</v>
      </c>
      <c r="BT92" s="256">
        <f t="shared" si="61"/>
        <v>0</v>
      </c>
      <c r="BU92" s="256">
        <f t="shared" ref="BU92:CJ92" si="62">SUM(BU93:BU94)</f>
        <v>0</v>
      </c>
      <c r="BV92" s="256">
        <f t="shared" si="62"/>
        <v>0</v>
      </c>
      <c r="BW92" s="256">
        <f t="shared" si="62"/>
        <v>0</v>
      </c>
      <c r="BX92" s="256">
        <f t="shared" si="62"/>
        <v>0</v>
      </c>
      <c r="BY92" s="256">
        <f t="shared" si="62"/>
        <v>0</v>
      </c>
      <c r="BZ92" s="256">
        <f t="shared" si="62"/>
        <v>0</v>
      </c>
      <c r="CA92" s="256">
        <f t="shared" si="62"/>
        <v>0</v>
      </c>
      <c r="CB92" s="256">
        <f t="shared" si="62"/>
        <v>0</v>
      </c>
      <c r="CC92" s="256">
        <f t="shared" si="62"/>
        <v>0</v>
      </c>
      <c r="CD92" s="256">
        <f t="shared" si="62"/>
        <v>0</v>
      </c>
      <c r="CE92" s="256">
        <f t="shared" si="62"/>
        <v>0</v>
      </c>
      <c r="CF92" s="256">
        <f t="shared" si="62"/>
        <v>0</v>
      </c>
      <c r="CG92" s="256">
        <f t="shared" si="62"/>
        <v>0</v>
      </c>
      <c r="CH92" s="256">
        <f t="shared" si="62"/>
        <v>0</v>
      </c>
      <c r="CI92" s="256">
        <f t="shared" si="62"/>
        <v>0</v>
      </c>
      <c r="CJ92" s="256">
        <f t="shared" si="62"/>
        <v>0</v>
      </c>
      <c r="DA92" s="210" t="s">
        <v>80</v>
      </c>
      <c r="DB92" s="257">
        <v>81</v>
      </c>
      <c r="DC92" s="212" t="str">
        <f t="shared" si="36"/>
        <v>3.5.5в т.ч. на этап Развитие и тиражирование ИТЕРАЦИЯ 5</v>
      </c>
    </row>
    <row r="93" spans="1:107" s="262" customFormat="1" ht="14" hidden="1" outlineLevel="1">
      <c r="A93" s="218"/>
      <c r="B93" s="218"/>
      <c r="C93" s="125"/>
      <c r="D93" s="125" t="s">
        <v>148</v>
      </c>
      <c r="E93" s="228"/>
      <c r="F93" s="228"/>
      <c r="G93" s="125" t="s">
        <v>140</v>
      </c>
      <c r="H93" s="259">
        <f t="shared" si="37"/>
        <v>0</v>
      </c>
      <c r="I93" s="260"/>
      <c r="J93" s="260"/>
      <c r="K93" s="260"/>
      <c r="L93" s="260"/>
      <c r="M93" s="260"/>
      <c r="N93" s="260"/>
      <c r="O93" s="260"/>
      <c r="P93" s="260"/>
      <c r="Q93" s="260"/>
      <c r="R93" s="260"/>
      <c r="S93" s="260"/>
      <c r="T93" s="260"/>
      <c r="U93" s="260"/>
      <c r="V93" s="260"/>
      <c r="W93" s="260"/>
      <c r="X93" s="260"/>
      <c r="Y93" s="260"/>
      <c r="Z93" s="260"/>
      <c r="AA93" s="260"/>
      <c r="AB93" s="260"/>
      <c r="AC93" s="260"/>
      <c r="AD93" s="260"/>
      <c r="AE93" s="260"/>
      <c r="AF93" s="260"/>
      <c r="AG93" s="260"/>
      <c r="AH93" s="260"/>
      <c r="AI93" s="260"/>
      <c r="AJ93" s="260"/>
      <c r="AK93" s="260"/>
      <c r="AL93" s="260"/>
      <c r="AM93" s="260"/>
      <c r="AN93" s="260"/>
      <c r="AO93" s="260"/>
      <c r="AP93" s="260"/>
      <c r="AQ93" s="260"/>
      <c r="AR93" s="260"/>
      <c r="AS93" s="260"/>
      <c r="AT93" s="260"/>
      <c r="AU93" s="260"/>
      <c r="AV93" s="260"/>
      <c r="AW93" s="260"/>
      <c r="AX93" s="260"/>
      <c r="AY93" s="260"/>
      <c r="AZ93" s="260"/>
      <c r="BA93" s="260"/>
      <c r="BB93" s="260"/>
      <c r="BC93" s="260"/>
      <c r="BD93" s="260"/>
      <c r="BE93" s="260"/>
      <c r="BF93" s="260"/>
      <c r="BG93" s="260"/>
      <c r="BH93" s="260"/>
      <c r="BI93" s="260"/>
      <c r="BJ93" s="260"/>
      <c r="BK93" s="260"/>
      <c r="BL93" s="260"/>
      <c r="BM93" s="260"/>
      <c r="BN93" s="260"/>
      <c r="BO93" s="260"/>
      <c r="BP93" s="260"/>
      <c r="BQ93" s="260"/>
      <c r="BR93" s="260"/>
      <c r="BS93" s="260"/>
      <c r="BT93" s="260"/>
      <c r="BU93" s="260"/>
      <c r="BV93" s="260"/>
      <c r="BW93" s="260"/>
      <c r="BX93" s="260"/>
      <c r="BY93" s="260"/>
      <c r="BZ93" s="260"/>
      <c r="CA93" s="260"/>
      <c r="CB93" s="260"/>
      <c r="CC93" s="260"/>
      <c r="CD93" s="260"/>
      <c r="CE93" s="260"/>
      <c r="CF93" s="260"/>
      <c r="CG93" s="260"/>
      <c r="CH93" s="260"/>
      <c r="CI93" s="260"/>
      <c r="CJ93" s="261"/>
      <c r="DA93" s="210" t="s">
        <v>80</v>
      </c>
      <c r="DB93" s="210">
        <v>82</v>
      </c>
      <c r="DC93" s="212" t="str">
        <f t="shared" si="36"/>
        <v xml:space="preserve">  CAPEX</v>
      </c>
    </row>
    <row r="94" spans="1:107" s="262" customFormat="1" hidden="1" outlineLevel="1">
      <c r="A94" s="218"/>
      <c r="B94" s="218"/>
      <c r="C94" s="125"/>
      <c r="D94" s="125" t="s">
        <v>149</v>
      </c>
      <c r="E94" s="228"/>
      <c r="F94" s="228"/>
      <c r="G94" s="125" t="s">
        <v>140</v>
      </c>
      <c r="H94" s="259">
        <f t="shared" si="37"/>
        <v>0</v>
      </c>
      <c r="I94" s="263"/>
      <c r="J94" s="263"/>
      <c r="K94" s="263"/>
      <c r="L94" s="263"/>
      <c r="M94" s="263"/>
      <c r="N94" s="263"/>
      <c r="O94" s="263"/>
      <c r="P94" s="263"/>
      <c r="Q94" s="263"/>
      <c r="R94" s="263"/>
      <c r="S94" s="263"/>
      <c r="T94" s="263"/>
      <c r="U94" s="263"/>
      <c r="V94" s="263"/>
      <c r="W94" s="263"/>
      <c r="X94" s="263"/>
      <c r="Y94" s="263"/>
      <c r="Z94" s="263"/>
      <c r="AA94" s="263"/>
      <c r="AB94" s="263"/>
      <c r="AC94" s="263"/>
      <c r="AD94" s="263"/>
      <c r="AE94" s="263"/>
      <c r="AF94" s="263"/>
      <c r="AG94" s="263"/>
      <c r="AH94" s="263"/>
      <c r="AI94" s="263"/>
      <c r="AJ94" s="263"/>
      <c r="AK94" s="263"/>
      <c r="AL94" s="263"/>
      <c r="AM94" s="263"/>
      <c r="AN94" s="263"/>
      <c r="AO94" s="263"/>
      <c r="AP94" s="263"/>
      <c r="AQ94" s="263"/>
      <c r="AR94" s="263"/>
      <c r="AS94" s="263"/>
      <c r="AT94" s="263"/>
      <c r="AU94" s="263"/>
      <c r="AV94" s="263"/>
      <c r="AW94" s="263"/>
      <c r="AX94" s="263"/>
      <c r="AY94" s="263"/>
      <c r="AZ94" s="263"/>
      <c r="BA94" s="263"/>
      <c r="BB94" s="263"/>
      <c r="BC94" s="263"/>
      <c r="BD94" s="263"/>
      <c r="BE94" s="263"/>
      <c r="BF94" s="263"/>
      <c r="BG94" s="263"/>
      <c r="BH94" s="263"/>
      <c r="BI94" s="263"/>
      <c r="BJ94" s="263"/>
      <c r="BK94" s="263"/>
      <c r="BL94" s="263"/>
      <c r="BM94" s="263"/>
      <c r="BN94" s="263"/>
      <c r="BO94" s="263"/>
      <c r="BP94" s="263"/>
      <c r="BQ94" s="263"/>
      <c r="BR94" s="263"/>
      <c r="BS94" s="263"/>
      <c r="BT94" s="263"/>
      <c r="BU94" s="263"/>
      <c r="BV94" s="263"/>
      <c r="BW94" s="263"/>
      <c r="BX94" s="263"/>
      <c r="BY94" s="263"/>
      <c r="BZ94" s="263"/>
      <c r="CA94" s="263"/>
      <c r="CB94" s="263"/>
      <c r="CC94" s="263"/>
      <c r="CD94" s="263"/>
      <c r="CE94" s="263"/>
      <c r="CF94" s="263"/>
      <c r="CG94" s="263"/>
      <c r="CH94" s="263"/>
      <c r="CI94" s="263"/>
      <c r="CJ94" s="264"/>
      <c r="DA94" s="210" t="s">
        <v>80</v>
      </c>
      <c r="DB94" s="257">
        <v>83</v>
      </c>
      <c r="DC94" s="212" t="str">
        <f t="shared" si="36"/>
        <v xml:space="preserve">  OPEX</v>
      </c>
    </row>
    <row r="95" spans="1:107" s="255" customFormat="1" ht="14" hidden="1" outlineLevel="1">
      <c r="C95" s="265" t="s">
        <v>158</v>
      </c>
      <c r="D95" s="137" t="s">
        <v>141</v>
      </c>
      <c r="E95" s="228"/>
      <c r="F95" s="228"/>
      <c r="G95" s="144" t="s">
        <v>140</v>
      </c>
      <c r="H95" s="123">
        <f t="shared" si="37"/>
        <v>0</v>
      </c>
      <c r="I95" s="260"/>
      <c r="J95" s="260"/>
      <c r="K95" s="260"/>
      <c r="L95" s="260"/>
      <c r="M95" s="260"/>
      <c r="N95" s="260"/>
      <c r="O95" s="260"/>
      <c r="P95" s="260"/>
      <c r="Q95" s="260"/>
      <c r="R95" s="260"/>
      <c r="S95" s="260"/>
      <c r="T95" s="260"/>
      <c r="U95" s="260"/>
      <c r="V95" s="260"/>
      <c r="W95" s="260"/>
      <c r="X95" s="260"/>
      <c r="Y95" s="260"/>
      <c r="Z95" s="260"/>
      <c r="AA95" s="260"/>
      <c r="AB95" s="260"/>
      <c r="AC95" s="260"/>
      <c r="AD95" s="260"/>
      <c r="AE95" s="260"/>
      <c r="AF95" s="260"/>
      <c r="AG95" s="260"/>
      <c r="AH95" s="260"/>
      <c r="AI95" s="260"/>
      <c r="AJ95" s="260"/>
      <c r="AK95" s="260"/>
      <c r="AL95" s="260"/>
      <c r="AM95" s="260"/>
      <c r="AN95" s="260"/>
      <c r="AO95" s="260"/>
      <c r="AP95" s="260"/>
      <c r="AQ95" s="260"/>
      <c r="AR95" s="260"/>
      <c r="AS95" s="260"/>
      <c r="AT95" s="260"/>
      <c r="AU95" s="260"/>
      <c r="AV95" s="260"/>
      <c r="AW95" s="260"/>
      <c r="AX95" s="260"/>
      <c r="AY95" s="260"/>
      <c r="AZ95" s="260"/>
      <c r="BA95" s="260"/>
      <c r="BB95" s="260"/>
      <c r="BC95" s="260"/>
      <c r="BD95" s="260"/>
      <c r="BE95" s="260"/>
      <c r="BF95" s="260"/>
      <c r="BG95" s="260"/>
      <c r="BH95" s="260"/>
      <c r="BI95" s="260"/>
      <c r="BJ95" s="260"/>
      <c r="BK95" s="260"/>
      <c r="BL95" s="260"/>
      <c r="BM95" s="260"/>
      <c r="BN95" s="260"/>
      <c r="BO95" s="260"/>
      <c r="BP95" s="260"/>
      <c r="BQ95" s="260"/>
      <c r="BR95" s="260"/>
      <c r="BS95" s="260"/>
      <c r="BT95" s="260"/>
      <c r="BU95" s="260"/>
      <c r="BV95" s="260"/>
      <c r="BW95" s="260"/>
      <c r="BX95" s="260"/>
      <c r="BY95" s="260"/>
      <c r="BZ95" s="260"/>
      <c r="CA95" s="260"/>
      <c r="CB95" s="260"/>
      <c r="CC95" s="260"/>
      <c r="CD95" s="260"/>
      <c r="CE95" s="260"/>
      <c r="CF95" s="260"/>
      <c r="CG95" s="260"/>
      <c r="CH95" s="260"/>
      <c r="CI95" s="260"/>
      <c r="CJ95" s="261"/>
      <c r="DA95" s="210" t="s">
        <v>80</v>
      </c>
      <c r="DB95" s="210">
        <v>84</v>
      </c>
      <c r="DC95" s="212" t="str">
        <f t="shared" si="36"/>
        <v>3.6СЕРВИС</v>
      </c>
    </row>
    <row r="96" spans="1:107" hidden="1" outlineLevel="1">
      <c r="A96" s="219"/>
      <c r="B96" s="219"/>
      <c r="C96" s="214"/>
      <c r="D96" s="216"/>
      <c r="E96" s="216"/>
      <c r="F96" s="216"/>
      <c r="G96" s="238"/>
      <c r="H96" s="219"/>
      <c r="I96" s="239"/>
      <c r="J96" s="239"/>
      <c r="K96" s="239"/>
      <c r="L96" s="239"/>
      <c r="M96" s="239"/>
      <c r="N96" s="239"/>
      <c r="O96" s="239"/>
      <c r="P96" s="239"/>
      <c r="Q96" s="239"/>
      <c r="R96" s="239"/>
      <c r="S96" s="239"/>
      <c r="T96" s="239"/>
      <c r="U96" s="239"/>
      <c r="V96" s="239"/>
      <c r="W96" s="239"/>
      <c r="X96" s="239"/>
      <c r="Y96" s="239"/>
      <c r="Z96" s="239"/>
      <c r="AA96" s="239"/>
      <c r="AB96" s="239"/>
      <c r="AC96" s="239"/>
      <c r="AD96" s="239"/>
      <c r="AE96" s="239"/>
      <c r="AF96" s="239"/>
      <c r="AG96" s="239"/>
      <c r="AH96" s="239"/>
      <c r="AI96" s="239"/>
      <c r="AJ96" s="239"/>
      <c r="AK96" s="239"/>
      <c r="AL96" s="239"/>
      <c r="AM96" s="239"/>
      <c r="AN96" s="239"/>
      <c r="AO96" s="239"/>
      <c r="AP96" s="239"/>
      <c r="AQ96" s="239"/>
      <c r="AR96" s="239"/>
      <c r="AS96" s="239"/>
      <c r="AT96" s="239"/>
      <c r="AU96" s="239"/>
      <c r="AV96" s="239"/>
      <c r="AW96" s="239"/>
      <c r="AX96" s="239"/>
      <c r="AY96" s="239"/>
      <c r="AZ96" s="239"/>
      <c r="BA96" s="239"/>
      <c r="BB96" s="239"/>
      <c r="BC96" s="239"/>
      <c r="BD96" s="239"/>
      <c r="BE96" s="239"/>
      <c r="BF96" s="239"/>
      <c r="BG96" s="239"/>
      <c r="BH96" s="239"/>
      <c r="BI96" s="239"/>
      <c r="BJ96" s="239"/>
      <c r="BK96" s="239"/>
      <c r="BL96" s="239"/>
      <c r="BM96" s="239"/>
      <c r="BN96" s="239"/>
      <c r="BO96" s="239"/>
      <c r="BP96" s="239"/>
      <c r="BQ96" s="239"/>
      <c r="BR96" s="239"/>
      <c r="BS96" s="239"/>
      <c r="BT96" s="239"/>
      <c r="BU96" s="239"/>
      <c r="BV96" s="239"/>
      <c r="BW96" s="239"/>
      <c r="BX96" s="239"/>
      <c r="BY96" s="239"/>
      <c r="BZ96" s="239"/>
      <c r="CA96" s="239"/>
      <c r="CB96" s="239"/>
      <c r="CC96" s="239"/>
      <c r="CD96" s="239"/>
      <c r="CE96" s="239"/>
      <c r="CF96" s="239"/>
      <c r="CG96" s="239"/>
      <c r="CH96" s="239"/>
      <c r="CI96" s="239"/>
      <c r="CJ96" s="239"/>
      <c r="DA96" s="210" t="s">
        <v>80</v>
      </c>
      <c r="DB96" s="257">
        <v>85</v>
      </c>
      <c r="DC96" s="212" t="str">
        <f t="shared" si="36"/>
        <v/>
      </c>
    </row>
    <row r="97" spans="1:107" s="227" customFormat="1" ht="32.25" customHeight="1">
      <c r="A97" s="219"/>
      <c r="B97" s="219"/>
      <c r="C97" s="220" t="s">
        <v>161</v>
      </c>
      <c r="D97" s="221" t="s">
        <v>162</v>
      </c>
      <c r="E97" s="221"/>
      <c r="F97" s="222"/>
      <c r="G97" s="223"/>
      <c r="H97" s="224"/>
      <c r="I97" s="226">
        <f>I$1</f>
        <v>2020</v>
      </c>
      <c r="J97" s="226">
        <f t="shared" ref="J97:BU97" si="63">J$1</f>
        <v>2021</v>
      </c>
      <c r="K97" s="226">
        <f t="shared" si="63"/>
        <v>2022</v>
      </c>
      <c r="L97" s="226">
        <f t="shared" si="63"/>
        <v>2023</v>
      </c>
      <c r="M97" s="226">
        <f t="shared" si="63"/>
        <v>2024</v>
      </c>
      <c r="N97" s="226">
        <f t="shared" si="63"/>
        <v>2025</v>
      </c>
      <c r="O97" s="226">
        <f t="shared" si="63"/>
        <v>2026</v>
      </c>
      <c r="P97" s="226">
        <f t="shared" si="63"/>
        <v>2027</v>
      </c>
      <c r="Q97" s="226">
        <f t="shared" si="63"/>
        <v>2028</v>
      </c>
      <c r="R97" s="226">
        <f t="shared" si="63"/>
        <v>2029</v>
      </c>
      <c r="S97" s="226">
        <f t="shared" si="63"/>
        <v>2030</v>
      </c>
      <c r="T97" s="226">
        <f t="shared" si="63"/>
        <v>2031</v>
      </c>
      <c r="U97" s="226">
        <f t="shared" si="63"/>
        <v>2032</v>
      </c>
      <c r="V97" s="226">
        <f t="shared" si="63"/>
        <v>2033</v>
      </c>
      <c r="W97" s="226">
        <f t="shared" si="63"/>
        <v>2034</v>
      </c>
      <c r="X97" s="226">
        <f t="shared" si="63"/>
        <v>2035</v>
      </c>
      <c r="Y97" s="226">
        <f t="shared" si="63"/>
        <v>2036</v>
      </c>
      <c r="Z97" s="226">
        <f t="shared" si="63"/>
        <v>2037</v>
      </c>
      <c r="AA97" s="226">
        <f t="shared" si="63"/>
        <v>2038</v>
      </c>
      <c r="AB97" s="226">
        <f t="shared" si="63"/>
        <v>2039</v>
      </c>
      <c r="AC97" s="226">
        <f t="shared" si="63"/>
        <v>2040</v>
      </c>
      <c r="AD97" s="226">
        <f t="shared" si="63"/>
        <v>2041</v>
      </c>
      <c r="AE97" s="226">
        <f t="shared" si="63"/>
        <v>2042</v>
      </c>
      <c r="AF97" s="226">
        <f t="shared" si="63"/>
        <v>2043</v>
      </c>
      <c r="AG97" s="226">
        <f t="shared" si="63"/>
        <v>2044</v>
      </c>
      <c r="AH97" s="226">
        <f t="shared" si="63"/>
        <v>2045</v>
      </c>
      <c r="AI97" s="226">
        <f t="shared" si="63"/>
        <v>2046</v>
      </c>
      <c r="AJ97" s="226">
        <f t="shared" si="63"/>
        <v>2047</v>
      </c>
      <c r="AK97" s="226">
        <f t="shared" si="63"/>
        <v>2048</v>
      </c>
      <c r="AL97" s="226">
        <f t="shared" si="63"/>
        <v>2049</v>
      </c>
      <c r="AM97" s="226">
        <f t="shared" si="63"/>
        <v>2050</v>
      </c>
      <c r="AN97" s="226">
        <f t="shared" si="63"/>
        <v>2051</v>
      </c>
      <c r="AO97" s="226">
        <f t="shared" si="63"/>
        <v>2052</v>
      </c>
      <c r="AP97" s="226">
        <f t="shared" si="63"/>
        <v>2053</v>
      </c>
      <c r="AQ97" s="226">
        <f t="shared" si="63"/>
        <v>2054</v>
      </c>
      <c r="AR97" s="226">
        <f t="shared" si="63"/>
        <v>2055</v>
      </c>
      <c r="AS97" s="226">
        <f t="shared" si="63"/>
        <v>2056</v>
      </c>
      <c r="AT97" s="226">
        <f t="shared" si="63"/>
        <v>2057</v>
      </c>
      <c r="AU97" s="226">
        <f t="shared" si="63"/>
        <v>2058</v>
      </c>
      <c r="AV97" s="226">
        <f t="shared" si="63"/>
        <v>2059</v>
      </c>
      <c r="AW97" s="226">
        <f t="shared" si="63"/>
        <v>2060</v>
      </c>
      <c r="AX97" s="226">
        <f t="shared" si="63"/>
        <v>2061</v>
      </c>
      <c r="AY97" s="226">
        <f t="shared" si="63"/>
        <v>2062</v>
      </c>
      <c r="AZ97" s="226">
        <f t="shared" si="63"/>
        <v>2063</v>
      </c>
      <c r="BA97" s="226">
        <f t="shared" si="63"/>
        <v>2064</v>
      </c>
      <c r="BB97" s="226">
        <f t="shared" si="63"/>
        <v>2065</v>
      </c>
      <c r="BC97" s="226">
        <f t="shared" si="63"/>
        <v>2066</v>
      </c>
      <c r="BD97" s="226">
        <f t="shared" si="63"/>
        <v>2067</v>
      </c>
      <c r="BE97" s="226">
        <f t="shared" si="63"/>
        <v>2068</v>
      </c>
      <c r="BF97" s="226">
        <f t="shared" si="63"/>
        <v>2069</v>
      </c>
      <c r="BG97" s="226">
        <f t="shared" si="63"/>
        <v>2070</v>
      </c>
      <c r="BH97" s="226">
        <f t="shared" si="63"/>
        <v>2071</v>
      </c>
      <c r="BI97" s="226">
        <f t="shared" si="63"/>
        <v>2072</v>
      </c>
      <c r="BJ97" s="226">
        <f t="shared" si="63"/>
        <v>2073</v>
      </c>
      <c r="BK97" s="226">
        <f t="shared" si="63"/>
        <v>2074</v>
      </c>
      <c r="BL97" s="226">
        <f t="shared" si="63"/>
        <v>2075</v>
      </c>
      <c r="BM97" s="226">
        <f t="shared" si="63"/>
        <v>2076</v>
      </c>
      <c r="BN97" s="226">
        <f t="shared" si="63"/>
        <v>2077</v>
      </c>
      <c r="BO97" s="226">
        <f t="shared" si="63"/>
        <v>2078</v>
      </c>
      <c r="BP97" s="226">
        <f t="shared" si="63"/>
        <v>2079</v>
      </c>
      <c r="BQ97" s="226">
        <f t="shared" si="63"/>
        <v>2080</v>
      </c>
      <c r="BR97" s="226">
        <f t="shared" si="63"/>
        <v>2081</v>
      </c>
      <c r="BS97" s="226">
        <f t="shared" si="63"/>
        <v>2082</v>
      </c>
      <c r="BT97" s="226">
        <f t="shared" si="63"/>
        <v>2083</v>
      </c>
      <c r="BU97" s="226">
        <f t="shared" si="63"/>
        <v>2084</v>
      </c>
      <c r="BV97" s="226">
        <f t="shared" ref="BV97:CJ97" si="64">BV$1</f>
        <v>2085</v>
      </c>
      <c r="BW97" s="226">
        <f t="shared" si="64"/>
        <v>2086</v>
      </c>
      <c r="BX97" s="226">
        <f t="shared" si="64"/>
        <v>2087</v>
      </c>
      <c r="BY97" s="226">
        <f t="shared" si="64"/>
        <v>2088</v>
      </c>
      <c r="BZ97" s="226">
        <f t="shared" si="64"/>
        <v>2089</v>
      </c>
      <c r="CA97" s="226">
        <f t="shared" si="64"/>
        <v>2090</v>
      </c>
      <c r="CB97" s="226">
        <f t="shared" si="64"/>
        <v>2091</v>
      </c>
      <c r="CC97" s="226">
        <f t="shared" si="64"/>
        <v>2092</v>
      </c>
      <c r="CD97" s="226">
        <f t="shared" si="64"/>
        <v>2093</v>
      </c>
      <c r="CE97" s="226">
        <f t="shared" si="64"/>
        <v>2094</v>
      </c>
      <c r="CF97" s="226">
        <f t="shared" si="64"/>
        <v>2095</v>
      </c>
      <c r="CG97" s="226">
        <f t="shared" si="64"/>
        <v>2096</v>
      </c>
      <c r="CH97" s="226">
        <f t="shared" si="64"/>
        <v>2097</v>
      </c>
      <c r="CI97" s="226">
        <f t="shared" si="64"/>
        <v>2098</v>
      </c>
      <c r="CJ97" s="226">
        <f t="shared" si="64"/>
        <v>2099</v>
      </c>
      <c r="DA97" s="210" t="s">
        <v>80</v>
      </c>
      <c r="DB97" s="210">
        <v>86</v>
      </c>
      <c r="DC97" s="212" t="str">
        <f t="shared" si="36"/>
        <v>4Общие вводные</v>
      </c>
    </row>
    <row r="98" spans="1:107" outlineLevel="1">
      <c r="A98" s="219"/>
      <c r="B98" s="219"/>
      <c r="C98" s="121" t="s">
        <v>163</v>
      </c>
      <c r="D98" s="121" t="s">
        <v>164</v>
      </c>
      <c r="E98" s="260"/>
      <c r="F98" s="260"/>
      <c r="G98" s="121" t="s">
        <v>165</v>
      </c>
      <c r="H98" s="269">
        <v>0.14000000000000001</v>
      </c>
      <c r="I98" s="270"/>
      <c r="J98" s="270"/>
      <c r="K98" s="270"/>
      <c r="L98" s="270"/>
      <c r="M98" s="270"/>
      <c r="N98" s="270"/>
      <c r="O98" s="270"/>
      <c r="P98" s="270"/>
      <c r="Q98" s="270"/>
      <c r="R98" s="270"/>
      <c r="S98" s="270"/>
      <c r="T98" s="270"/>
      <c r="U98" s="270"/>
      <c r="V98" s="270"/>
      <c r="W98" s="270"/>
      <c r="X98" s="270"/>
      <c r="Y98" s="270"/>
      <c r="Z98" s="270"/>
      <c r="AA98" s="270"/>
      <c r="AB98" s="270"/>
      <c r="AC98" s="270"/>
      <c r="AD98" s="270"/>
      <c r="AE98" s="270"/>
      <c r="AF98" s="270"/>
      <c r="AG98" s="270"/>
      <c r="AH98" s="270"/>
      <c r="AI98" s="270"/>
      <c r="AJ98" s="270"/>
      <c r="AK98" s="270"/>
      <c r="AL98" s="270"/>
      <c r="AM98" s="270"/>
      <c r="AN98" s="270"/>
      <c r="AO98" s="270"/>
      <c r="AP98" s="270"/>
      <c r="AQ98" s="270"/>
      <c r="AR98" s="270"/>
      <c r="AS98" s="270"/>
      <c r="AT98" s="270"/>
      <c r="AU98" s="270"/>
      <c r="AV98" s="270"/>
      <c r="AW98" s="270"/>
      <c r="AX98" s="270"/>
      <c r="AY98" s="270"/>
      <c r="AZ98" s="270"/>
      <c r="BA98" s="270"/>
      <c r="BB98" s="270"/>
      <c r="BC98" s="270"/>
      <c r="BD98" s="270"/>
      <c r="BE98" s="270"/>
      <c r="BF98" s="270"/>
      <c r="BG98" s="270"/>
      <c r="BH98" s="270"/>
      <c r="BI98" s="270"/>
      <c r="BJ98" s="270"/>
      <c r="BK98" s="270"/>
      <c r="BL98" s="270"/>
      <c r="BM98" s="270"/>
      <c r="BN98" s="270"/>
      <c r="BO98" s="270"/>
      <c r="BP98" s="270"/>
      <c r="BQ98" s="270"/>
      <c r="BR98" s="270"/>
      <c r="BS98" s="270"/>
      <c r="BT98" s="270"/>
      <c r="BU98" s="270"/>
      <c r="BV98" s="270"/>
      <c r="BW98" s="270"/>
      <c r="BX98" s="270"/>
      <c r="BY98" s="270"/>
      <c r="BZ98" s="270"/>
      <c r="CA98" s="270"/>
      <c r="CB98" s="270"/>
      <c r="CC98" s="270"/>
      <c r="CD98" s="270"/>
      <c r="CE98" s="270"/>
      <c r="CF98" s="270"/>
      <c r="CG98" s="270"/>
      <c r="CH98" s="270"/>
      <c r="CI98" s="270"/>
      <c r="CJ98" s="270"/>
      <c r="DA98" s="210" t="s">
        <v>80</v>
      </c>
      <c r="DB98" s="257">
        <v>87</v>
      </c>
      <c r="DC98" s="212" t="str">
        <f t="shared" si="36"/>
        <v>4.1Ставка дисконтирования</v>
      </c>
    </row>
    <row r="99" spans="1:107" ht="14" outlineLevel="1">
      <c r="A99" s="219"/>
      <c r="B99" s="219"/>
      <c r="C99" s="121" t="s">
        <v>166</v>
      </c>
      <c r="D99" s="121" t="s">
        <v>167</v>
      </c>
      <c r="E99" s="260"/>
      <c r="F99" s="260"/>
      <c r="G99" s="121" t="s">
        <v>168</v>
      </c>
      <c r="H99" s="271">
        <v>12</v>
      </c>
      <c r="I99" s="270"/>
      <c r="J99" s="270"/>
      <c r="K99" s="270"/>
      <c r="L99" s="270"/>
      <c r="M99" s="270"/>
      <c r="N99" s="270"/>
      <c r="O99" s="270"/>
      <c r="P99" s="270"/>
      <c r="Q99" s="270"/>
      <c r="R99" s="270"/>
      <c r="S99" s="270"/>
      <c r="T99" s="270"/>
      <c r="U99" s="270"/>
      <c r="V99" s="270"/>
      <c r="W99" s="270"/>
      <c r="X99" s="270"/>
      <c r="Y99" s="270"/>
      <c r="Z99" s="270"/>
      <c r="AA99" s="270"/>
      <c r="AB99" s="270"/>
      <c r="AC99" s="270"/>
      <c r="AD99" s="270"/>
      <c r="AE99" s="270"/>
      <c r="AF99" s="270"/>
      <c r="AG99" s="270"/>
      <c r="AH99" s="270"/>
      <c r="AI99" s="270"/>
      <c r="AJ99" s="270"/>
      <c r="AK99" s="270"/>
      <c r="AL99" s="270"/>
      <c r="AM99" s="270"/>
      <c r="AN99" s="270"/>
      <c r="AO99" s="270"/>
      <c r="AP99" s="270"/>
      <c r="AQ99" s="270"/>
      <c r="AR99" s="270"/>
      <c r="AS99" s="270"/>
      <c r="AT99" s="270"/>
      <c r="AU99" s="270"/>
      <c r="AV99" s="270"/>
      <c r="AW99" s="270"/>
      <c r="AX99" s="270"/>
      <c r="AY99" s="270"/>
      <c r="AZ99" s="270"/>
      <c r="BA99" s="270"/>
      <c r="BB99" s="270"/>
      <c r="BC99" s="270"/>
      <c r="BD99" s="270"/>
      <c r="BE99" s="270"/>
      <c r="BF99" s="270"/>
      <c r="BG99" s="270"/>
      <c r="BH99" s="270"/>
      <c r="BI99" s="270"/>
      <c r="BJ99" s="270"/>
      <c r="BK99" s="270"/>
      <c r="BL99" s="270"/>
      <c r="BM99" s="270"/>
      <c r="BN99" s="270"/>
      <c r="BO99" s="270"/>
      <c r="BP99" s="270"/>
      <c r="BQ99" s="270"/>
      <c r="BR99" s="270"/>
      <c r="BS99" s="270"/>
      <c r="BT99" s="270"/>
      <c r="BU99" s="270"/>
      <c r="BV99" s="270"/>
      <c r="BW99" s="270"/>
      <c r="BX99" s="270"/>
      <c r="BY99" s="270"/>
      <c r="BZ99" s="270"/>
      <c r="CA99" s="270"/>
      <c r="CB99" s="270"/>
      <c r="CC99" s="270"/>
      <c r="CD99" s="270"/>
      <c r="CE99" s="270"/>
      <c r="CF99" s="270"/>
      <c r="CG99" s="270"/>
      <c r="CH99" s="270"/>
      <c r="CI99" s="270"/>
      <c r="CJ99" s="270"/>
      <c r="DA99" s="210" t="s">
        <v>80</v>
      </c>
      <c r="DB99" s="210">
        <v>88</v>
      </c>
      <c r="DC99" s="212" t="str">
        <f t="shared" si="36"/>
        <v>4.2Месяцев в году</v>
      </c>
    </row>
    <row r="100" spans="1:107" outlineLevel="1">
      <c r="C100" s="121" t="s">
        <v>169</v>
      </c>
      <c r="D100" s="121" t="s">
        <v>170</v>
      </c>
      <c r="E100" s="260"/>
      <c r="F100" s="260"/>
      <c r="G100" s="121" t="s">
        <v>171</v>
      </c>
      <c r="H100" s="123"/>
      <c r="I100" s="135">
        <f>I102-I101+1</f>
        <v>366</v>
      </c>
      <c r="J100" s="135">
        <f>J102-J101+1</f>
        <v>365</v>
      </c>
      <c r="K100" s="135">
        <f t="shared" ref="K100:P100" si="65">K102-K101+1</f>
        <v>365</v>
      </c>
      <c r="L100" s="135">
        <f t="shared" si="65"/>
        <v>365</v>
      </c>
      <c r="M100" s="135">
        <f t="shared" si="65"/>
        <v>366</v>
      </c>
      <c r="N100" s="135">
        <f t="shared" si="65"/>
        <v>365</v>
      </c>
      <c r="O100" s="135">
        <f t="shared" si="65"/>
        <v>365</v>
      </c>
      <c r="P100" s="135">
        <f t="shared" si="65"/>
        <v>365</v>
      </c>
      <c r="Q100" s="135">
        <f>Q102-Q101+1</f>
        <v>366</v>
      </c>
      <c r="R100" s="135">
        <f>R102-R101+1</f>
        <v>365</v>
      </c>
      <c r="S100" s="135">
        <f>S102-S101+1</f>
        <v>365</v>
      </c>
      <c r="T100" s="135">
        <f t="shared" ref="T100:CE100" si="66">T102-T101+1</f>
        <v>365</v>
      </c>
      <c r="U100" s="135">
        <f t="shared" si="66"/>
        <v>366</v>
      </c>
      <c r="V100" s="135">
        <f t="shared" si="66"/>
        <v>365</v>
      </c>
      <c r="W100" s="135">
        <f t="shared" si="66"/>
        <v>365</v>
      </c>
      <c r="X100" s="135">
        <f t="shared" si="66"/>
        <v>365</v>
      </c>
      <c r="Y100" s="135">
        <f t="shared" si="66"/>
        <v>366</v>
      </c>
      <c r="Z100" s="135">
        <f t="shared" si="66"/>
        <v>365</v>
      </c>
      <c r="AA100" s="135">
        <f t="shared" si="66"/>
        <v>365</v>
      </c>
      <c r="AB100" s="135">
        <f t="shared" si="66"/>
        <v>365</v>
      </c>
      <c r="AC100" s="135">
        <f t="shared" si="66"/>
        <v>366</v>
      </c>
      <c r="AD100" s="135">
        <f t="shared" si="66"/>
        <v>365</v>
      </c>
      <c r="AE100" s="135">
        <f t="shared" si="66"/>
        <v>365</v>
      </c>
      <c r="AF100" s="135">
        <f t="shared" si="66"/>
        <v>365</v>
      </c>
      <c r="AG100" s="135">
        <f t="shared" si="66"/>
        <v>366</v>
      </c>
      <c r="AH100" s="135">
        <f t="shared" si="66"/>
        <v>365</v>
      </c>
      <c r="AI100" s="135">
        <f t="shared" si="66"/>
        <v>365</v>
      </c>
      <c r="AJ100" s="135">
        <f t="shared" si="66"/>
        <v>365</v>
      </c>
      <c r="AK100" s="135">
        <f t="shared" si="66"/>
        <v>366</v>
      </c>
      <c r="AL100" s="135">
        <f t="shared" si="66"/>
        <v>365</v>
      </c>
      <c r="AM100" s="135">
        <f t="shared" si="66"/>
        <v>365</v>
      </c>
      <c r="AN100" s="135">
        <f t="shared" si="66"/>
        <v>365</v>
      </c>
      <c r="AO100" s="135">
        <f t="shared" si="66"/>
        <v>366</v>
      </c>
      <c r="AP100" s="135">
        <f t="shared" si="66"/>
        <v>365</v>
      </c>
      <c r="AQ100" s="135">
        <f t="shared" si="66"/>
        <v>365</v>
      </c>
      <c r="AR100" s="135">
        <f t="shared" si="66"/>
        <v>365</v>
      </c>
      <c r="AS100" s="135">
        <f t="shared" si="66"/>
        <v>366</v>
      </c>
      <c r="AT100" s="135">
        <f t="shared" si="66"/>
        <v>365</v>
      </c>
      <c r="AU100" s="135">
        <f t="shared" si="66"/>
        <v>365</v>
      </c>
      <c r="AV100" s="135">
        <f t="shared" si="66"/>
        <v>365</v>
      </c>
      <c r="AW100" s="135">
        <f t="shared" si="66"/>
        <v>366</v>
      </c>
      <c r="AX100" s="135">
        <f t="shared" si="66"/>
        <v>365</v>
      </c>
      <c r="AY100" s="135">
        <f t="shared" si="66"/>
        <v>365</v>
      </c>
      <c r="AZ100" s="135">
        <f t="shared" si="66"/>
        <v>365</v>
      </c>
      <c r="BA100" s="135">
        <f t="shared" si="66"/>
        <v>366</v>
      </c>
      <c r="BB100" s="135">
        <f t="shared" si="66"/>
        <v>365</v>
      </c>
      <c r="BC100" s="135">
        <f t="shared" si="66"/>
        <v>365</v>
      </c>
      <c r="BD100" s="135">
        <f t="shared" si="66"/>
        <v>365</v>
      </c>
      <c r="BE100" s="135">
        <f t="shared" si="66"/>
        <v>366</v>
      </c>
      <c r="BF100" s="135">
        <f t="shared" si="66"/>
        <v>365</v>
      </c>
      <c r="BG100" s="135">
        <f t="shared" si="66"/>
        <v>365</v>
      </c>
      <c r="BH100" s="135">
        <f t="shared" si="66"/>
        <v>365</v>
      </c>
      <c r="BI100" s="135">
        <f t="shared" si="66"/>
        <v>366</v>
      </c>
      <c r="BJ100" s="135">
        <f t="shared" si="66"/>
        <v>365</v>
      </c>
      <c r="BK100" s="135">
        <f t="shared" si="66"/>
        <v>365</v>
      </c>
      <c r="BL100" s="135">
        <f t="shared" si="66"/>
        <v>365</v>
      </c>
      <c r="BM100" s="135">
        <f t="shared" si="66"/>
        <v>366</v>
      </c>
      <c r="BN100" s="135">
        <f t="shared" si="66"/>
        <v>365</v>
      </c>
      <c r="BO100" s="135">
        <f t="shared" si="66"/>
        <v>365</v>
      </c>
      <c r="BP100" s="135">
        <f t="shared" si="66"/>
        <v>365</v>
      </c>
      <c r="BQ100" s="135">
        <f t="shared" si="66"/>
        <v>366</v>
      </c>
      <c r="BR100" s="135">
        <f t="shared" si="66"/>
        <v>365</v>
      </c>
      <c r="BS100" s="135">
        <f t="shared" si="66"/>
        <v>365</v>
      </c>
      <c r="BT100" s="135">
        <f t="shared" si="66"/>
        <v>365</v>
      </c>
      <c r="BU100" s="135">
        <f t="shared" si="66"/>
        <v>366</v>
      </c>
      <c r="BV100" s="135">
        <f t="shared" si="66"/>
        <v>365</v>
      </c>
      <c r="BW100" s="135">
        <f t="shared" si="66"/>
        <v>365</v>
      </c>
      <c r="BX100" s="135">
        <f t="shared" si="66"/>
        <v>365</v>
      </c>
      <c r="BY100" s="135">
        <f t="shared" si="66"/>
        <v>366</v>
      </c>
      <c r="BZ100" s="135">
        <f t="shared" si="66"/>
        <v>365</v>
      </c>
      <c r="CA100" s="135">
        <f t="shared" si="66"/>
        <v>365</v>
      </c>
      <c r="CB100" s="135">
        <f t="shared" si="66"/>
        <v>365</v>
      </c>
      <c r="CC100" s="135">
        <f t="shared" si="66"/>
        <v>366</v>
      </c>
      <c r="CD100" s="135">
        <f t="shared" si="66"/>
        <v>365</v>
      </c>
      <c r="CE100" s="135">
        <f t="shared" si="66"/>
        <v>365</v>
      </c>
      <c r="CF100" s="135">
        <f>CF102-CF101+1</f>
        <v>365</v>
      </c>
      <c r="CG100" s="135">
        <f>CG102-CG101+1</f>
        <v>366</v>
      </c>
      <c r="CH100" s="135">
        <f>CH102-CH101+1</f>
        <v>365</v>
      </c>
      <c r="CI100" s="135">
        <f>CI102-CI101+1</f>
        <v>365</v>
      </c>
      <c r="CJ100" s="135">
        <f>CJ102-CJ101+1</f>
        <v>365</v>
      </c>
      <c r="DA100" s="210" t="s">
        <v>80</v>
      </c>
      <c r="DB100" s="257">
        <v>89</v>
      </c>
      <c r="DC100" s="212" t="str">
        <f t="shared" si="36"/>
        <v>4.3Дней в году/месяце</v>
      </c>
    </row>
    <row r="101" spans="1:107" ht="14" outlineLevel="1">
      <c r="C101" s="121"/>
      <c r="D101" s="272" t="s">
        <v>172</v>
      </c>
      <c r="E101" s="260"/>
      <c r="F101" s="260"/>
      <c r="G101" s="121"/>
      <c r="H101" s="123"/>
      <c r="I101" s="273">
        <f t="shared" ref="I101:BT101" si="67">DATEVALUE("01.01."&amp;I$1)</f>
        <v>43831</v>
      </c>
      <c r="J101" s="273">
        <f t="shared" si="67"/>
        <v>44197</v>
      </c>
      <c r="K101" s="273">
        <f t="shared" si="67"/>
        <v>44562</v>
      </c>
      <c r="L101" s="273">
        <f t="shared" si="67"/>
        <v>44927</v>
      </c>
      <c r="M101" s="273">
        <f t="shared" si="67"/>
        <v>45292</v>
      </c>
      <c r="N101" s="273">
        <f t="shared" si="67"/>
        <v>45658</v>
      </c>
      <c r="O101" s="273">
        <f t="shared" si="67"/>
        <v>46023</v>
      </c>
      <c r="P101" s="273">
        <f t="shared" si="67"/>
        <v>46388</v>
      </c>
      <c r="Q101" s="273">
        <f t="shared" si="67"/>
        <v>46753</v>
      </c>
      <c r="R101" s="273">
        <f t="shared" si="67"/>
        <v>47119</v>
      </c>
      <c r="S101" s="273">
        <f t="shared" si="67"/>
        <v>47484</v>
      </c>
      <c r="T101" s="273">
        <f t="shared" si="67"/>
        <v>47849</v>
      </c>
      <c r="U101" s="273">
        <f t="shared" si="67"/>
        <v>48214</v>
      </c>
      <c r="V101" s="273">
        <f t="shared" si="67"/>
        <v>48580</v>
      </c>
      <c r="W101" s="273">
        <f t="shared" si="67"/>
        <v>48945</v>
      </c>
      <c r="X101" s="273">
        <f t="shared" si="67"/>
        <v>49310</v>
      </c>
      <c r="Y101" s="273">
        <f t="shared" si="67"/>
        <v>49675</v>
      </c>
      <c r="Z101" s="273">
        <f t="shared" si="67"/>
        <v>50041</v>
      </c>
      <c r="AA101" s="273">
        <f t="shared" si="67"/>
        <v>50406</v>
      </c>
      <c r="AB101" s="273">
        <f t="shared" si="67"/>
        <v>50771</v>
      </c>
      <c r="AC101" s="273">
        <f t="shared" si="67"/>
        <v>51136</v>
      </c>
      <c r="AD101" s="273">
        <f t="shared" si="67"/>
        <v>51502</v>
      </c>
      <c r="AE101" s="273">
        <f t="shared" si="67"/>
        <v>51867</v>
      </c>
      <c r="AF101" s="273">
        <f t="shared" si="67"/>
        <v>52232</v>
      </c>
      <c r="AG101" s="273">
        <f t="shared" si="67"/>
        <v>52597</v>
      </c>
      <c r="AH101" s="273">
        <f t="shared" si="67"/>
        <v>52963</v>
      </c>
      <c r="AI101" s="273">
        <f t="shared" si="67"/>
        <v>53328</v>
      </c>
      <c r="AJ101" s="273">
        <f t="shared" si="67"/>
        <v>53693</v>
      </c>
      <c r="AK101" s="273">
        <f t="shared" si="67"/>
        <v>54058</v>
      </c>
      <c r="AL101" s="273">
        <f t="shared" si="67"/>
        <v>54424</v>
      </c>
      <c r="AM101" s="273">
        <f t="shared" si="67"/>
        <v>54789</v>
      </c>
      <c r="AN101" s="273">
        <f t="shared" si="67"/>
        <v>55154</v>
      </c>
      <c r="AO101" s="273">
        <f t="shared" si="67"/>
        <v>55519</v>
      </c>
      <c r="AP101" s="273">
        <f t="shared" si="67"/>
        <v>55885</v>
      </c>
      <c r="AQ101" s="273">
        <f t="shared" si="67"/>
        <v>56250</v>
      </c>
      <c r="AR101" s="273">
        <f t="shared" si="67"/>
        <v>56615</v>
      </c>
      <c r="AS101" s="273">
        <f t="shared" si="67"/>
        <v>56980</v>
      </c>
      <c r="AT101" s="273">
        <f t="shared" si="67"/>
        <v>57346</v>
      </c>
      <c r="AU101" s="273">
        <f t="shared" si="67"/>
        <v>57711</v>
      </c>
      <c r="AV101" s="273">
        <f t="shared" si="67"/>
        <v>58076</v>
      </c>
      <c r="AW101" s="273">
        <f t="shared" si="67"/>
        <v>58441</v>
      </c>
      <c r="AX101" s="273">
        <f t="shared" si="67"/>
        <v>58807</v>
      </c>
      <c r="AY101" s="273">
        <f t="shared" si="67"/>
        <v>59172</v>
      </c>
      <c r="AZ101" s="273">
        <f t="shared" si="67"/>
        <v>59537</v>
      </c>
      <c r="BA101" s="273">
        <f t="shared" si="67"/>
        <v>59902</v>
      </c>
      <c r="BB101" s="273">
        <f t="shared" si="67"/>
        <v>60268</v>
      </c>
      <c r="BC101" s="273">
        <f t="shared" si="67"/>
        <v>60633</v>
      </c>
      <c r="BD101" s="273">
        <f t="shared" si="67"/>
        <v>60998</v>
      </c>
      <c r="BE101" s="273">
        <f t="shared" si="67"/>
        <v>61363</v>
      </c>
      <c r="BF101" s="273">
        <f t="shared" si="67"/>
        <v>61729</v>
      </c>
      <c r="BG101" s="273">
        <f t="shared" si="67"/>
        <v>62094</v>
      </c>
      <c r="BH101" s="273">
        <f t="shared" si="67"/>
        <v>62459</v>
      </c>
      <c r="BI101" s="273">
        <f t="shared" si="67"/>
        <v>62824</v>
      </c>
      <c r="BJ101" s="273">
        <f t="shared" si="67"/>
        <v>63190</v>
      </c>
      <c r="BK101" s="273">
        <f t="shared" si="67"/>
        <v>63555</v>
      </c>
      <c r="BL101" s="273">
        <f t="shared" si="67"/>
        <v>63920</v>
      </c>
      <c r="BM101" s="273">
        <f t="shared" si="67"/>
        <v>64285</v>
      </c>
      <c r="BN101" s="273">
        <f t="shared" si="67"/>
        <v>64651</v>
      </c>
      <c r="BO101" s="273">
        <f t="shared" si="67"/>
        <v>65016</v>
      </c>
      <c r="BP101" s="273">
        <f t="shared" si="67"/>
        <v>65381</v>
      </c>
      <c r="BQ101" s="273">
        <f t="shared" si="67"/>
        <v>65746</v>
      </c>
      <c r="BR101" s="273">
        <f t="shared" si="67"/>
        <v>66112</v>
      </c>
      <c r="BS101" s="273">
        <f t="shared" si="67"/>
        <v>66477</v>
      </c>
      <c r="BT101" s="273">
        <f t="shared" si="67"/>
        <v>66842</v>
      </c>
      <c r="BU101" s="273">
        <f t="shared" ref="BU101:CJ101" si="68">DATEVALUE("01.01."&amp;BU$1)</f>
        <v>67207</v>
      </c>
      <c r="BV101" s="273">
        <f t="shared" si="68"/>
        <v>67573</v>
      </c>
      <c r="BW101" s="273">
        <f t="shared" si="68"/>
        <v>67938</v>
      </c>
      <c r="BX101" s="273">
        <f t="shared" si="68"/>
        <v>68303</v>
      </c>
      <c r="BY101" s="273">
        <f t="shared" si="68"/>
        <v>68668</v>
      </c>
      <c r="BZ101" s="273">
        <f t="shared" si="68"/>
        <v>69034</v>
      </c>
      <c r="CA101" s="273">
        <f t="shared" si="68"/>
        <v>69399</v>
      </c>
      <c r="CB101" s="273">
        <f t="shared" si="68"/>
        <v>69764</v>
      </c>
      <c r="CC101" s="273">
        <f t="shared" si="68"/>
        <v>70129</v>
      </c>
      <c r="CD101" s="273">
        <f t="shared" si="68"/>
        <v>70495</v>
      </c>
      <c r="CE101" s="273">
        <f t="shared" si="68"/>
        <v>70860</v>
      </c>
      <c r="CF101" s="273">
        <f t="shared" si="68"/>
        <v>71225</v>
      </c>
      <c r="CG101" s="273">
        <f t="shared" si="68"/>
        <v>71590</v>
      </c>
      <c r="CH101" s="273">
        <f t="shared" si="68"/>
        <v>71956</v>
      </c>
      <c r="CI101" s="273">
        <f t="shared" si="68"/>
        <v>72321</v>
      </c>
      <c r="CJ101" s="273">
        <f t="shared" si="68"/>
        <v>72686</v>
      </c>
      <c r="DA101" s="210" t="s">
        <v>80</v>
      </c>
      <c r="DB101" s="210">
        <v>90</v>
      </c>
      <c r="DC101" s="212" t="str">
        <f t="shared" si="36"/>
        <v>начало</v>
      </c>
    </row>
    <row r="102" spans="1:107" outlineLevel="1">
      <c r="C102" s="121"/>
      <c r="D102" s="272" t="s">
        <v>173</v>
      </c>
      <c r="E102" s="260"/>
      <c r="F102" s="260"/>
      <c r="G102" s="121"/>
      <c r="H102" s="123"/>
      <c r="I102" s="273">
        <f t="shared" ref="I102:BT102" si="69">DATEVALUE("31.12."&amp;I$1)</f>
        <v>44196</v>
      </c>
      <c r="J102" s="273">
        <f t="shared" si="69"/>
        <v>44561</v>
      </c>
      <c r="K102" s="273">
        <f t="shared" si="69"/>
        <v>44926</v>
      </c>
      <c r="L102" s="273">
        <f t="shared" si="69"/>
        <v>45291</v>
      </c>
      <c r="M102" s="273">
        <f t="shared" si="69"/>
        <v>45657</v>
      </c>
      <c r="N102" s="273">
        <f t="shared" si="69"/>
        <v>46022</v>
      </c>
      <c r="O102" s="273">
        <f t="shared" si="69"/>
        <v>46387</v>
      </c>
      <c r="P102" s="273">
        <f t="shared" si="69"/>
        <v>46752</v>
      </c>
      <c r="Q102" s="273">
        <f t="shared" si="69"/>
        <v>47118</v>
      </c>
      <c r="R102" s="273">
        <f t="shared" si="69"/>
        <v>47483</v>
      </c>
      <c r="S102" s="273">
        <f t="shared" si="69"/>
        <v>47848</v>
      </c>
      <c r="T102" s="273">
        <f t="shared" si="69"/>
        <v>48213</v>
      </c>
      <c r="U102" s="273">
        <f t="shared" si="69"/>
        <v>48579</v>
      </c>
      <c r="V102" s="273">
        <f t="shared" si="69"/>
        <v>48944</v>
      </c>
      <c r="W102" s="273">
        <f t="shared" si="69"/>
        <v>49309</v>
      </c>
      <c r="X102" s="273">
        <f t="shared" si="69"/>
        <v>49674</v>
      </c>
      <c r="Y102" s="273">
        <f t="shared" si="69"/>
        <v>50040</v>
      </c>
      <c r="Z102" s="273">
        <f t="shared" si="69"/>
        <v>50405</v>
      </c>
      <c r="AA102" s="273">
        <f t="shared" si="69"/>
        <v>50770</v>
      </c>
      <c r="AB102" s="273">
        <f t="shared" si="69"/>
        <v>51135</v>
      </c>
      <c r="AC102" s="273">
        <f t="shared" si="69"/>
        <v>51501</v>
      </c>
      <c r="AD102" s="273">
        <f t="shared" si="69"/>
        <v>51866</v>
      </c>
      <c r="AE102" s="273">
        <f t="shared" si="69"/>
        <v>52231</v>
      </c>
      <c r="AF102" s="273">
        <f t="shared" si="69"/>
        <v>52596</v>
      </c>
      <c r="AG102" s="273">
        <f t="shared" si="69"/>
        <v>52962</v>
      </c>
      <c r="AH102" s="273">
        <f t="shared" si="69"/>
        <v>53327</v>
      </c>
      <c r="AI102" s="273">
        <f t="shared" si="69"/>
        <v>53692</v>
      </c>
      <c r="AJ102" s="273">
        <f t="shared" si="69"/>
        <v>54057</v>
      </c>
      <c r="AK102" s="273">
        <f t="shared" si="69"/>
        <v>54423</v>
      </c>
      <c r="AL102" s="273">
        <f t="shared" si="69"/>
        <v>54788</v>
      </c>
      <c r="AM102" s="273">
        <f t="shared" si="69"/>
        <v>55153</v>
      </c>
      <c r="AN102" s="273">
        <f t="shared" si="69"/>
        <v>55518</v>
      </c>
      <c r="AO102" s="273">
        <f t="shared" si="69"/>
        <v>55884</v>
      </c>
      <c r="AP102" s="273">
        <f t="shared" si="69"/>
        <v>56249</v>
      </c>
      <c r="AQ102" s="273">
        <f t="shared" si="69"/>
        <v>56614</v>
      </c>
      <c r="AR102" s="273">
        <f t="shared" si="69"/>
        <v>56979</v>
      </c>
      <c r="AS102" s="273">
        <f t="shared" si="69"/>
        <v>57345</v>
      </c>
      <c r="AT102" s="273">
        <f t="shared" si="69"/>
        <v>57710</v>
      </c>
      <c r="AU102" s="273">
        <f t="shared" si="69"/>
        <v>58075</v>
      </c>
      <c r="AV102" s="273">
        <f t="shared" si="69"/>
        <v>58440</v>
      </c>
      <c r="AW102" s="273">
        <f t="shared" si="69"/>
        <v>58806</v>
      </c>
      <c r="AX102" s="273">
        <f t="shared" si="69"/>
        <v>59171</v>
      </c>
      <c r="AY102" s="273">
        <f t="shared" si="69"/>
        <v>59536</v>
      </c>
      <c r="AZ102" s="273">
        <f t="shared" si="69"/>
        <v>59901</v>
      </c>
      <c r="BA102" s="273">
        <f t="shared" si="69"/>
        <v>60267</v>
      </c>
      <c r="BB102" s="273">
        <f t="shared" si="69"/>
        <v>60632</v>
      </c>
      <c r="BC102" s="273">
        <f t="shared" si="69"/>
        <v>60997</v>
      </c>
      <c r="BD102" s="273">
        <f t="shared" si="69"/>
        <v>61362</v>
      </c>
      <c r="BE102" s="273">
        <f t="shared" si="69"/>
        <v>61728</v>
      </c>
      <c r="BF102" s="273">
        <f t="shared" si="69"/>
        <v>62093</v>
      </c>
      <c r="BG102" s="273">
        <f t="shared" si="69"/>
        <v>62458</v>
      </c>
      <c r="BH102" s="273">
        <f t="shared" si="69"/>
        <v>62823</v>
      </c>
      <c r="BI102" s="273">
        <f t="shared" si="69"/>
        <v>63189</v>
      </c>
      <c r="BJ102" s="273">
        <f t="shared" si="69"/>
        <v>63554</v>
      </c>
      <c r="BK102" s="273">
        <f t="shared" si="69"/>
        <v>63919</v>
      </c>
      <c r="BL102" s="273">
        <f t="shared" si="69"/>
        <v>64284</v>
      </c>
      <c r="BM102" s="273">
        <f t="shared" si="69"/>
        <v>64650</v>
      </c>
      <c r="BN102" s="273">
        <f t="shared" si="69"/>
        <v>65015</v>
      </c>
      <c r="BO102" s="273">
        <f t="shared" si="69"/>
        <v>65380</v>
      </c>
      <c r="BP102" s="273">
        <f t="shared" si="69"/>
        <v>65745</v>
      </c>
      <c r="BQ102" s="273">
        <f t="shared" si="69"/>
        <v>66111</v>
      </c>
      <c r="BR102" s="273">
        <f t="shared" si="69"/>
        <v>66476</v>
      </c>
      <c r="BS102" s="273">
        <f t="shared" si="69"/>
        <v>66841</v>
      </c>
      <c r="BT102" s="273">
        <f t="shared" si="69"/>
        <v>67206</v>
      </c>
      <c r="BU102" s="273">
        <f t="shared" ref="BU102:CJ102" si="70">DATEVALUE("31.12."&amp;BU$1)</f>
        <v>67572</v>
      </c>
      <c r="BV102" s="273">
        <f t="shared" si="70"/>
        <v>67937</v>
      </c>
      <c r="BW102" s="273">
        <f t="shared" si="70"/>
        <v>68302</v>
      </c>
      <c r="BX102" s="273">
        <f t="shared" si="70"/>
        <v>68667</v>
      </c>
      <c r="BY102" s="273">
        <f t="shared" si="70"/>
        <v>69033</v>
      </c>
      <c r="BZ102" s="273">
        <f t="shared" si="70"/>
        <v>69398</v>
      </c>
      <c r="CA102" s="273">
        <f t="shared" si="70"/>
        <v>69763</v>
      </c>
      <c r="CB102" s="273">
        <f t="shared" si="70"/>
        <v>70128</v>
      </c>
      <c r="CC102" s="273">
        <f t="shared" si="70"/>
        <v>70494</v>
      </c>
      <c r="CD102" s="273">
        <f t="shared" si="70"/>
        <v>70859</v>
      </c>
      <c r="CE102" s="273">
        <f t="shared" si="70"/>
        <v>71224</v>
      </c>
      <c r="CF102" s="273">
        <f t="shared" si="70"/>
        <v>71589</v>
      </c>
      <c r="CG102" s="273">
        <f t="shared" si="70"/>
        <v>71955</v>
      </c>
      <c r="CH102" s="273">
        <f t="shared" si="70"/>
        <v>72320</v>
      </c>
      <c r="CI102" s="273">
        <f t="shared" si="70"/>
        <v>72685</v>
      </c>
      <c r="CJ102" s="273">
        <f t="shared" si="70"/>
        <v>73050</v>
      </c>
      <c r="DA102" s="210" t="s">
        <v>80</v>
      </c>
      <c r="DB102" s="257">
        <v>91</v>
      </c>
      <c r="DC102" s="212" t="str">
        <f t="shared" si="36"/>
        <v>конец</v>
      </c>
    </row>
    <row r="103" spans="1:107" ht="14" outlineLevel="1">
      <c r="C103" s="121" t="s">
        <v>174</v>
      </c>
      <c r="D103" s="121" t="s">
        <v>175</v>
      </c>
      <c r="E103" s="260"/>
      <c r="F103" s="260"/>
      <c r="G103" s="121"/>
      <c r="H103" s="123"/>
      <c r="I103" s="135">
        <f>NETWORKDAYS(I101,I102)*7.55</f>
        <v>1978.1</v>
      </c>
      <c r="J103" s="135">
        <f t="shared" ref="J103:BU103" si="71">NETWORKDAYS(J101,J102)*7.55</f>
        <v>1970.55</v>
      </c>
      <c r="K103" s="135">
        <f t="shared" si="71"/>
        <v>1963</v>
      </c>
      <c r="L103" s="135">
        <f t="shared" si="71"/>
        <v>1963</v>
      </c>
      <c r="M103" s="135">
        <f t="shared" si="71"/>
        <v>1978.1</v>
      </c>
      <c r="N103" s="135">
        <f t="shared" si="71"/>
        <v>1970.55</v>
      </c>
      <c r="O103" s="135">
        <f t="shared" si="71"/>
        <v>1970.55</v>
      </c>
      <c r="P103" s="135">
        <f t="shared" si="71"/>
        <v>1970.55</v>
      </c>
      <c r="Q103" s="135">
        <f t="shared" si="71"/>
        <v>1963</v>
      </c>
      <c r="R103" s="135">
        <f t="shared" si="71"/>
        <v>1970.55</v>
      </c>
      <c r="S103" s="135">
        <f t="shared" si="71"/>
        <v>1970.55</v>
      </c>
      <c r="T103" s="135">
        <f t="shared" si="71"/>
        <v>1970.55</v>
      </c>
      <c r="U103" s="135">
        <f t="shared" si="71"/>
        <v>1978.1</v>
      </c>
      <c r="V103" s="135">
        <f t="shared" si="71"/>
        <v>1963</v>
      </c>
      <c r="W103" s="135">
        <f t="shared" si="71"/>
        <v>1963</v>
      </c>
      <c r="X103" s="135">
        <f t="shared" si="71"/>
        <v>1970.55</v>
      </c>
      <c r="Y103" s="135">
        <f t="shared" si="71"/>
        <v>1978.1</v>
      </c>
      <c r="Z103" s="135">
        <f t="shared" si="71"/>
        <v>1970.55</v>
      </c>
      <c r="AA103" s="135">
        <f t="shared" si="71"/>
        <v>1970.55</v>
      </c>
      <c r="AB103" s="135">
        <f t="shared" si="71"/>
        <v>1963</v>
      </c>
      <c r="AC103" s="135">
        <f t="shared" si="71"/>
        <v>1970.55</v>
      </c>
      <c r="AD103" s="135">
        <f t="shared" si="71"/>
        <v>1970.55</v>
      </c>
      <c r="AE103" s="135">
        <f t="shared" si="71"/>
        <v>1970.55</v>
      </c>
      <c r="AF103" s="135">
        <f t="shared" si="71"/>
        <v>1970.55</v>
      </c>
      <c r="AG103" s="135">
        <f t="shared" si="71"/>
        <v>1970.55</v>
      </c>
      <c r="AH103" s="135">
        <f t="shared" si="71"/>
        <v>1963</v>
      </c>
      <c r="AI103" s="135">
        <f t="shared" si="71"/>
        <v>1970.55</v>
      </c>
      <c r="AJ103" s="135">
        <f t="shared" si="71"/>
        <v>1970.55</v>
      </c>
      <c r="AK103" s="135">
        <f t="shared" si="71"/>
        <v>1978.1</v>
      </c>
      <c r="AL103" s="135">
        <f t="shared" si="71"/>
        <v>1970.55</v>
      </c>
      <c r="AM103" s="135">
        <f t="shared" si="71"/>
        <v>1963</v>
      </c>
      <c r="AN103" s="135">
        <f t="shared" si="71"/>
        <v>1963</v>
      </c>
      <c r="AO103" s="135">
        <f t="shared" si="71"/>
        <v>1978.1</v>
      </c>
      <c r="AP103" s="135">
        <f t="shared" si="71"/>
        <v>1970.55</v>
      </c>
      <c r="AQ103" s="135">
        <f t="shared" si="71"/>
        <v>1970.55</v>
      </c>
      <c r="AR103" s="135">
        <f t="shared" si="71"/>
        <v>1970.55</v>
      </c>
      <c r="AS103" s="135">
        <f t="shared" si="71"/>
        <v>1963</v>
      </c>
      <c r="AT103" s="135">
        <f t="shared" si="71"/>
        <v>1970.55</v>
      </c>
      <c r="AU103" s="135">
        <f t="shared" si="71"/>
        <v>1970.55</v>
      </c>
      <c r="AV103" s="135">
        <f t="shared" si="71"/>
        <v>1970.55</v>
      </c>
      <c r="AW103" s="135">
        <f t="shared" si="71"/>
        <v>1978.1</v>
      </c>
      <c r="AX103" s="135">
        <f t="shared" si="71"/>
        <v>1963</v>
      </c>
      <c r="AY103" s="135">
        <f t="shared" si="71"/>
        <v>1963</v>
      </c>
      <c r="AZ103" s="135">
        <f t="shared" si="71"/>
        <v>1970.55</v>
      </c>
      <c r="BA103" s="135">
        <f t="shared" si="71"/>
        <v>1978.1</v>
      </c>
      <c r="BB103" s="135">
        <f t="shared" si="71"/>
        <v>1970.55</v>
      </c>
      <c r="BC103" s="135">
        <f t="shared" si="71"/>
        <v>1970.55</v>
      </c>
      <c r="BD103" s="135">
        <f t="shared" si="71"/>
        <v>1963</v>
      </c>
      <c r="BE103" s="135">
        <f t="shared" si="71"/>
        <v>1970.55</v>
      </c>
      <c r="BF103" s="135">
        <f t="shared" si="71"/>
        <v>1970.55</v>
      </c>
      <c r="BG103" s="135">
        <f t="shared" si="71"/>
        <v>1970.55</v>
      </c>
      <c r="BH103" s="135">
        <f t="shared" si="71"/>
        <v>1970.55</v>
      </c>
      <c r="BI103" s="135">
        <f t="shared" si="71"/>
        <v>1970.55</v>
      </c>
      <c r="BJ103" s="135">
        <f t="shared" si="71"/>
        <v>1963</v>
      </c>
      <c r="BK103" s="135">
        <f t="shared" si="71"/>
        <v>1970.55</v>
      </c>
      <c r="BL103" s="135">
        <f t="shared" si="71"/>
        <v>1970.55</v>
      </c>
      <c r="BM103" s="135">
        <f t="shared" si="71"/>
        <v>1978.1</v>
      </c>
      <c r="BN103" s="135">
        <f t="shared" si="71"/>
        <v>1970.55</v>
      </c>
      <c r="BO103" s="135">
        <f t="shared" si="71"/>
        <v>1963</v>
      </c>
      <c r="BP103" s="135">
        <f t="shared" si="71"/>
        <v>1963</v>
      </c>
      <c r="BQ103" s="135">
        <f t="shared" si="71"/>
        <v>1978.1</v>
      </c>
      <c r="BR103" s="135">
        <f t="shared" si="71"/>
        <v>1970.55</v>
      </c>
      <c r="BS103" s="135">
        <f t="shared" si="71"/>
        <v>1970.55</v>
      </c>
      <c r="BT103" s="135">
        <f t="shared" si="71"/>
        <v>1970.55</v>
      </c>
      <c r="BU103" s="135">
        <f t="shared" si="71"/>
        <v>1963</v>
      </c>
      <c r="BV103" s="135">
        <f t="shared" ref="BV103:CE103" si="72">NETWORKDAYS(BV101,BV102)*7.55</f>
        <v>1970.55</v>
      </c>
      <c r="BW103" s="135">
        <f t="shared" si="72"/>
        <v>1970.55</v>
      </c>
      <c r="BX103" s="135">
        <f t="shared" si="72"/>
        <v>1970.55</v>
      </c>
      <c r="BY103" s="135">
        <f t="shared" si="72"/>
        <v>1978.1</v>
      </c>
      <c r="BZ103" s="135">
        <f t="shared" si="72"/>
        <v>1963</v>
      </c>
      <c r="CA103" s="135">
        <f t="shared" si="72"/>
        <v>1963</v>
      </c>
      <c r="CB103" s="135">
        <f t="shared" si="72"/>
        <v>1970.55</v>
      </c>
      <c r="CC103" s="135">
        <f t="shared" si="72"/>
        <v>1978.1</v>
      </c>
      <c r="CD103" s="135">
        <f t="shared" si="72"/>
        <v>1970.55</v>
      </c>
      <c r="CE103" s="135">
        <f t="shared" si="72"/>
        <v>1970.55</v>
      </c>
      <c r="CF103" s="135">
        <f>NETWORKDAYS(CF101,CF102)*7.55</f>
        <v>1963</v>
      </c>
      <c r="CG103" s="135">
        <f>NETWORKDAYS(CG101,CG102)*7.55</f>
        <v>1970.55</v>
      </c>
      <c r="CH103" s="135">
        <f>NETWORKDAYS(CH101,CH102)*7.55</f>
        <v>1970.55</v>
      </c>
      <c r="CI103" s="135">
        <f>NETWORKDAYS(CI101,CI102)*7.55</f>
        <v>1970.55</v>
      </c>
      <c r="CJ103" s="135">
        <f>NETWORKDAYS(CJ101,CJ102)*7.55</f>
        <v>1970.55</v>
      </c>
      <c r="DA103" s="210" t="s">
        <v>80</v>
      </c>
      <c r="DB103" s="210">
        <v>92</v>
      </c>
      <c r="DC103" s="212" t="str">
        <f t="shared" si="36"/>
        <v>4.4Рабочих часов в году</v>
      </c>
    </row>
    <row r="104" spans="1:107" outlineLevel="1">
      <c r="A104" s="219"/>
      <c r="B104" s="219"/>
      <c r="C104" s="121" t="s">
        <v>176</v>
      </c>
      <c r="D104" s="121" t="s">
        <v>177</v>
      </c>
      <c r="E104" s="260"/>
      <c r="F104" s="260"/>
      <c r="G104" s="121" t="s">
        <v>178</v>
      </c>
      <c r="H104" s="271">
        <v>5</v>
      </c>
      <c r="I104" s="270"/>
      <c r="J104" s="270"/>
      <c r="K104" s="270"/>
      <c r="L104" s="270"/>
      <c r="M104" s="270"/>
      <c r="N104" s="270"/>
      <c r="O104" s="270"/>
      <c r="P104" s="270"/>
      <c r="Q104" s="270"/>
      <c r="R104" s="270"/>
      <c r="S104" s="270"/>
      <c r="T104" s="270"/>
      <c r="U104" s="270"/>
      <c r="V104" s="270"/>
      <c r="W104" s="270"/>
      <c r="X104" s="270"/>
      <c r="Y104" s="270"/>
      <c r="Z104" s="270"/>
      <c r="AA104" s="270"/>
      <c r="AB104" s="270"/>
      <c r="AC104" s="270"/>
      <c r="AD104" s="270"/>
      <c r="AE104" s="270"/>
      <c r="AF104" s="270"/>
      <c r="AG104" s="270"/>
      <c r="AH104" s="270"/>
      <c r="AI104" s="270"/>
      <c r="AJ104" s="270"/>
      <c r="AK104" s="270"/>
      <c r="AL104" s="270"/>
      <c r="AM104" s="270"/>
      <c r="AN104" s="270"/>
      <c r="AO104" s="270"/>
      <c r="AP104" s="270"/>
      <c r="AQ104" s="270"/>
      <c r="AR104" s="270"/>
      <c r="AS104" s="270"/>
      <c r="AT104" s="270"/>
      <c r="AU104" s="270"/>
      <c r="AV104" s="270"/>
      <c r="AW104" s="270"/>
      <c r="AX104" s="270"/>
      <c r="AY104" s="270"/>
      <c r="AZ104" s="270"/>
      <c r="BA104" s="270"/>
      <c r="BB104" s="270"/>
      <c r="BC104" s="270"/>
      <c r="BD104" s="270"/>
      <c r="BE104" s="270"/>
      <c r="BF104" s="270"/>
      <c r="BG104" s="270"/>
      <c r="BH104" s="270"/>
      <c r="BI104" s="270"/>
      <c r="BJ104" s="270"/>
      <c r="BK104" s="270"/>
      <c r="BL104" s="270"/>
      <c r="BM104" s="270"/>
      <c r="BN104" s="270"/>
      <c r="BO104" s="270"/>
      <c r="BP104" s="270"/>
      <c r="BQ104" s="270"/>
      <c r="BR104" s="270"/>
      <c r="BS104" s="270"/>
      <c r="BT104" s="270"/>
      <c r="BU104" s="270"/>
      <c r="BV104" s="270"/>
      <c r="BW104" s="270"/>
      <c r="BX104" s="270"/>
      <c r="BY104" s="270"/>
      <c r="BZ104" s="270"/>
      <c r="CA104" s="270"/>
      <c r="CB104" s="270"/>
      <c r="CC104" s="270"/>
      <c r="CD104" s="270"/>
      <c r="CE104" s="270"/>
      <c r="CF104" s="270"/>
      <c r="CG104" s="270"/>
      <c r="CH104" s="270"/>
      <c r="CI104" s="270"/>
      <c r="CJ104" s="270"/>
      <c r="DA104" s="210" t="s">
        <v>80</v>
      </c>
      <c r="DB104" s="257">
        <v>93</v>
      </c>
      <c r="DC104" s="212" t="str">
        <f t="shared" si="36"/>
        <v>4.5Срок амортизации</v>
      </c>
    </row>
    <row r="105" spans="1:107" ht="14" outlineLevel="1">
      <c r="A105" s="219"/>
      <c r="B105" s="219"/>
      <c r="C105" s="121" t="s">
        <v>179</v>
      </c>
      <c r="D105" s="121" t="s">
        <v>180</v>
      </c>
      <c r="E105" s="260"/>
      <c r="F105" s="260"/>
      <c r="G105" s="121" t="s">
        <v>165</v>
      </c>
      <c r="H105" s="269">
        <v>0.2</v>
      </c>
      <c r="I105" s="270"/>
      <c r="J105" s="270"/>
      <c r="K105" s="270"/>
      <c r="L105" s="270"/>
      <c r="M105" s="270"/>
      <c r="N105" s="270"/>
      <c r="O105" s="270"/>
      <c r="P105" s="270"/>
      <c r="Q105" s="270"/>
      <c r="R105" s="270"/>
      <c r="S105" s="270"/>
      <c r="T105" s="270"/>
      <c r="U105" s="270"/>
      <c r="V105" s="270"/>
      <c r="W105" s="270"/>
      <c r="X105" s="270"/>
      <c r="Y105" s="270"/>
      <c r="Z105" s="270"/>
      <c r="AA105" s="270"/>
      <c r="AB105" s="270"/>
      <c r="AC105" s="270"/>
      <c r="AD105" s="270"/>
      <c r="AE105" s="270"/>
      <c r="AF105" s="270"/>
      <c r="AG105" s="270"/>
      <c r="AH105" s="270"/>
      <c r="AI105" s="270"/>
      <c r="AJ105" s="270"/>
      <c r="AK105" s="270"/>
      <c r="AL105" s="270"/>
      <c r="AM105" s="270"/>
      <c r="AN105" s="270"/>
      <c r="AO105" s="270"/>
      <c r="AP105" s="270"/>
      <c r="AQ105" s="270"/>
      <c r="AR105" s="270"/>
      <c r="AS105" s="270"/>
      <c r="AT105" s="270"/>
      <c r="AU105" s="270"/>
      <c r="AV105" s="270"/>
      <c r="AW105" s="270"/>
      <c r="AX105" s="270"/>
      <c r="AY105" s="270"/>
      <c r="AZ105" s="270"/>
      <c r="BA105" s="270"/>
      <c r="BB105" s="270"/>
      <c r="BC105" s="270"/>
      <c r="BD105" s="270"/>
      <c r="BE105" s="270"/>
      <c r="BF105" s="270"/>
      <c r="BG105" s="270"/>
      <c r="BH105" s="270"/>
      <c r="BI105" s="270"/>
      <c r="BJ105" s="270"/>
      <c r="BK105" s="270"/>
      <c r="BL105" s="270"/>
      <c r="BM105" s="270"/>
      <c r="BN105" s="270"/>
      <c r="BO105" s="270"/>
      <c r="BP105" s="270"/>
      <c r="BQ105" s="270"/>
      <c r="BR105" s="270"/>
      <c r="BS105" s="270"/>
      <c r="BT105" s="270"/>
      <c r="BU105" s="270"/>
      <c r="BV105" s="270"/>
      <c r="BW105" s="270"/>
      <c r="BX105" s="270"/>
      <c r="BY105" s="270"/>
      <c r="BZ105" s="270"/>
      <c r="CA105" s="270"/>
      <c r="CB105" s="270"/>
      <c r="CC105" s="270"/>
      <c r="CD105" s="270"/>
      <c r="CE105" s="270"/>
      <c r="CF105" s="270"/>
      <c r="CG105" s="270"/>
      <c r="CH105" s="270"/>
      <c r="CI105" s="270"/>
      <c r="CJ105" s="270"/>
      <c r="DA105" s="210" t="s">
        <v>80</v>
      </c>
      <c r="DB105" s="210">
        <v>94</v>
      </c>
      <c r="DC105" s="212" t="str">
        <f t="shared" si="36"/>
        <v>4.6Ставка ННП</v>
      </c>
    </row>
    <row r="106" spans="1:107" outlineLevel="1">
      <c r="A106" s="219"/>
      <c r="B106" s="219"/>
      <c r="C106" s="121" t="s">
        <v>181</v>
      </c>
      <c r="D106" s="121" t="s">
        <v>182</v>
      </c>
      <c r="E106" s="260"/>
      <c r="F106" s="274"/>
      <c r="G106" s="121"/>
      <c r="H106" s="271" t="s">
        <v>183</v>
      </c>
      <c r="I106" s="275">
        <f>IF(H106="ручное",0,1)</f>
        <v>0</v>
      </c>
      <c r="J106" s="270"/>
      <c r="K106" s="270"/>
      <c r="L106" s="270"/>
      <c r="M106" s="270"/>
      <c r="N106" s="270"/>
      <c r="O106" s="270"/>
      <c r="P106" s="270"/>
      <c r="Q106" s="270"/>
      <c r="R106" s="270"/>
      <c r="S106" s="270"/>
      <c r="T106" s="270"/>
      <c r="U106" s="270"/>
      <c r="V106" s="270"/>
      <c r="W106" s="270"/>
      <c r="X106" s="270"/>
      <c r="Y106" s="270"/>
      <c r="Z106" s="270"/>
      <c r="AA106" s="270"/>
      <c r="AB106" s="270"/>
      <c r="AC106" s="270"/>
      <c r="AD106" s="270"/>
      <c r="AE106" s="270"/>
      <c r="AF106" s="270"/>
      <c r="AG106" s="270"/>
      <c r="AH106" s="270"/>
      <c r="AI106" s="270"/>
      <c r="AJ106" s="270"/>
      <c r="AK106" s="270"/>
      <c r="AL106" s="270"/>
      <c r="AM106" s="270"/>
      <c r="AN106" s="270"/>
      <c r="AO106" s="270"/>
      <c r="AP106" s="270"/>
      <c r="AQ106" s="270"/>
      <c r="AR106" s="270"/>
      <c r="AS106" s="270"/>
      <c r="AT106" s="270"/>
      <c r="AU106" s="270"/>
      <c r="AV106" s="270"/>
      <c r="AW106" s="270"/>
      <c r="AX106" s="270"/>
      <c r="AY106" s="270"/>
      <c r="AZ106" s="270"/>
      <c r="BA106" s="270"/>
      <c r="BB106" s="270"/>
      <c r="BC106" s="270"/>
      <c r="BD106" s="270"/>
      <c r="BE106" s="270"/>
      <c r="BF106" s="270"/>
      <c r="BG106" s="270"/>
      <c r="BH106" s="270"/>
      <c r="BI106" s="270"/>
      <c r="BJ106" s="270"/>
      <c r="BK106" s="270"/>
      <c r="BL106" s="270"/>
      <c r="BM106" s="270"/>
      <c r="BN106" s="270"/>
      <c r="BO106" s="270"/>
      <c r="BP106" s="270"/>
      <c r="BQ106" s="270"/>
      <c r="BR106" s="270"/>
      <c r="BS106" s="270"/>
      <c r="BT106" s="270"/>
      <c r="BU106" s="270"/>
      <c r="BV106" s="270"/>
      <c r="BW106" s="270"/>
      <c r="BX106" s="270"/>
      <c r="BY106" s="270"/>
      <c r="BZ106" s="270"/>
      <c r="CA106" s="270"/>
      <c r="CB106" s="270"/>
      <c r="CC106" s="270"/>
      <c r="CD106" s="270"/>
      <c r="CE106" s="270"/>
      <c r="CF106" s="270"/>
      <c r="CG106" s="270"/>
      <c r="CH106" s="270"/>
      <c r="CI106" s="270"/>
      <c r="CJ106" s="270"/>
      <c r="DA106" s="210" t="s">
        <v>80</v>
      </c>
      <c r="DB106" s="257">
        <v>95</v>
      </c>
      <c r="DC106" s="212" t="str">
        <f t="shared" si="36"/>
        <v>4.7Определение горизонта оценки</v>
      </c>
    </row>
    <row r="107" spans="1:107" ht="14" outlineLevel="1">
      <c r="A107" s="219"/>
      <c r="B107" s="219"/>
      <c r="C107" s="121" t="s">
        <v>184</v>
      </c>
      <c r="D107" s="121" t="s">
        <v>185</v>
      </c>
      <c r="E107" s="261"/>
      <c r="F107" s="276"/>
      <c r="G107" s="277" t="s">
        <v>178</v>
      </c>
      <c r="H107" s="271">
        <v>9</v>
      </c>
      <c r="I107" s="270"/>
      <c r="J107" s="270"/>
      <c r="K107" s="270"/>
      <c r="L107" s="270"/>
      <c r="M107" s="270"/>
      <c r="N107" s="270"/>
      <c r="O107" s="270"/>
      <c r="P107" s="270"/>
      <c r="Q107" s="270"/>
      <c r="R107" s="270"/>
      <c r="S107" s="270"/>
      <c r="T107" s="270"/>
      <c r="U107" s="270"/>
      <c r="V107" s="270"/>
      <c r="W107" s="270"/>
      <c r="X107" s="270"/>
      <c r="Y107" s="270"/>
      <c r="Z107" s="270"/>
      <c r="AA107" s="270"/>
      <c r="AB107" s="270"/>
      <c r="AC107" s="270"/>
      <c r="AD107" s="270"/>
      <c r="AE107" s="270"/>
      <c r="AF107" s="270"/>
      <c r="AG107" s="270"/>
      <c r="AH107" s="270"/>
      <c r="AI107" s="270"/>
      <c r="AJ107" s="270"/>
      <c r="AK107" s="270"/>
      <c r="AL107" s="270"/>
      <c r="AM107" s="270"/>
      <c r="AN107" s="270"/>
      <c r="AO107" s="270"/>
      <c r="AP107" s="270"/>
      <c r="AQ107" s="270"/>
      <c r="AR107" s="270"/>
      <c r="AS107" s="270"/>
      <c r="AT107" s="270"/>
      <c r="AU107" s="270"/>
      <c r="AV107" s="270"/>
      <c r="AW107" s="270"/>
      <c r="AX107" s="270"/>
      <c r="AY107" s="270"/>
      <c r="AZ107" s="270"/>
      <c r="BA107" s="270"/>
      <c r="BB107" s="270"/>
      <c r="BC107" s="270"/>
      <c r="BD107" s="270"/>
      <c r="BE107" s="270"/>
      <c r="BF107" s="270"/>
      <c r="BG107" s="270"/>
      <c r="BH107" s="270"/>
      <c r="BI107" s="270"/>
      <c r="BJ107" s="270"/>
      <c r="BK107" s="270"/>
      <c r="BL107" s="270"/>
      <c r="BM107" s="270"/>
      <c r="BN107" s="270"/>
      <c r="BO107" s="270"/>
      <c r="BP107" s="270"/>
      <c r="BQ107" s="270"/>
      <c r="BR107" s="270"/>
      <c r="BS107" s="270"/>
      <c r="BT107" s="270"/>
      <c r="BU107" s="270"/>
      <c r="BV107" s="270"/>
      <c r="BW107" s="270"/>
      <c r="BX107" s="270"/>
      <c r="BY107" s="270"/>
      <c r="BZ107" s="270"/>
      <c r="CA107" s="270"/>
      <c r="CB107" s="270"/>
      <c r="CC107" s="270"/>
      <c r="CD107" s="270"/>
      <c r="CE107" s="270"/>
      <c r="CF107" s="270"/>
      <c r="CG107" s="270"/>
      <c r="CH107" s="270"/>
      <c r="CI107" s="270"/>
      <c r="CJ107" s="270"/>
      <c r="DA107" s="210" t="s">
        <v>80</v>
      </c>
      <c r="DB107" s="210">
        <v>96</v>
      </c>
      <c r="DC107" s="212" t="str">
        <f t="shared" si="36"/>
        <v>4.8Горизонт оценки эффективности (при ручной оценке горизонта)</v>
      </c>
    </row>
    <row r="108" spans="1:107" s="219" customFormat="1" outlineLevel="1">
      <c r="C108" s="214"/>
      <c r="D108" s="216"/>
      <c r="E108" s="216"/>
      <c r="F108" s="216"/>
      <c r="G108" s="238"/>
      <c r="DA108" s="210" t="s">
        <v>80</v>
      </c>
      <c r="DB108" s="257">
        <v>97</v>
      </c>
      <c r="DC108" s="212" t="str">
        <f t="shared" si="36"/>
        <v/>
      </c>
    </row>
    <row r="109" spans="1:107" s="227" customFormat="1" ht="32.25" customHeight="1">
      <c r="A109" s="219"/>
      <c r="B109" s="219"/>
      <c r="C109" s="220" t="s">
        <v>186</v>
      </c>
      <c r="D109" s="221" t="s">
        <v>187</v>
      </c>
      <c r="E109" s="221"/>
      <c r="F109" s="222"/>
      <c r="G109" s="223"/>
      <c r="H109" s="254"/>
      <c r="I109" s="278">
        <f>I$1</f>
        <v>2020</v>
      </c>
      <c r="J109" s="226">
        <f t="shared" ref="J109:BU109" si="73">J$1</f>
        <v>2021</v>
      </c>
      <c r="K109" s="226">
        <f t="shared" si="73"/>
        <v>2022</v>
      </c>
      <c r="L109" s="226">
        <f t="shared" si="73"/>
        <v>2023</v>
      </c>
      <c r="M109" s="226">
        <f t="shared" si="73"/>
        <v>2024</v>
      </c>
      <c r="N109" s="226">
        <f t="shared" si="73"/>
        <v>2025</v>
      </c>
      <c r="O109" s="226">
        <f t="shared" si="73"/>
        <v>2026</v>
      </c>
      <c r="P109" s="226">
        <f t="shared" si="73"/>
        <v>2027</v>
      </c>
      <c r="Q109" s="226">
        <f t="shared" si="73"/>
        <v>2028</v>
      </c>
      <c r="R109" s="226">
        <f t="shared" si="73"/>
        <v>2029</v>
      </c>
      <c r="S109" s="226">
        <f t="shared" si="73"/>
        <v>2030</v>
      </c>
      <c r="T109" s="226">
        <f t="shared" si="73"/>
        <v>2031</v>
      </c>
      <c r="U109" s="226">
        <f t="shared" si="73"/>
        <v>2032</v>
      </c>
      <c r="V109" s="226">
        <f t="shared" si="73"/>
        <v>2033</v>
      </c>
      <c r="W109" s="226">
        <f t="shared" si="73"/>
        <v>2034</v>
      </c>
      <c r="X109" s="226">
        <f t="shared" si="73"/>
        <v>2035</v>
      </c>
      <c r="Y109" s="226">
        <f t="shared" si="73"/>
        <v>2036</v>
      </c>
      <c r="Z109" s="226">
        <f t="shared" si="73"/>
        <v>2037</v>
      </c>
      <c r="AA109" s="226">
        <f t="shared" si="73"/>
        <v>2038</v>
      </c>
      <c r="AB109" s="226">
        <f t="shared" si="73"/>
        <v>2039</v>
      </c>
      <c r="AC109" s="226">
        <f t="shared" si="73"/>
        <v>2040</v>
      </c>
      <c r="AD109" s="226">
        <f t="shared" si="73"/>
        <v>2041</v>
      </c>
      <c r="AE109" s="226">
        <f t="shared" si="73"/>
        <v>2042</v>
      </c>
      <c r="AF109" s="226">
        <f t="shared" si="73"/>
        <v>2043</v>
      </c>
      <c r="AG109" s="226">
        <f t="shared" si="73"/>
        <v>2044</v>
      </c>
      <c r="AH109" s="226">
        <f t="shared" si="73"/>
        <v>2045</v>
      </c>
      <c r="AI109" s="226">
        <f t="shared" si="73"/>
        <v>2046</v>
      </c>
      <c r="AJ109" s="226">
        <f t="shared" si="73"/>
        <v>2047</v>
      </c>
      <c r="AK109" s="226">
        <f t="shared" si="73"/>
        <v>2048</v>
      </c>
      <c r="AL109" s="226">
        <f t="shared" si="73"/>
        <v>2049</v>
      </c>
      <c r="AM109" s="226">
        <f t="shared" si="73"/>
        <v>2050</v>
      </c>
      <c r="AN109" s="226">
        <f t="shared" si="73"/>
        <v>2051</v>
      </c>
      <c r="AO109" s="226">
        <f t="shared" si="73"/>
        <v>2052</v>
      </c>
      <c r="AP109" s="226">
        <f t="shared" si="73"/>
        <v>2053</v>
      </c>
      <c r="AQ109" s="226">
        <f t="shared" si="73"/>
        <v>2054</v>
      </c>
      <c r="AR109" s="226">
        <f t="shared" si="73"/>
        <v>2055</v>
      </c>
      <c r="AS109" s="226">
        <f t="shared" si="73"/>
        <v>2056</v>
      </c>
      <c r="AT109" s="226">
        <f t="shared" si="73"/>
        <v>2057</v>
      </c>
      <c r="AU109" s="226">
        <f t="shared" si="73"/>
        <v>2058</v>
      </c>
      <c r="AV109" s="226">
        <f t="shared" si="73"/>
        <v>2059</v>
      </c>
      <c r="AW109" s="226">
        <f t="shared" si="73"/>
        <v>2060</v>
      </c>
      <c r="AX109" s="226">
        <f t="shared" si="73"/>
        <v>2061</v>
      </c>
      <c r="AY109" s="226">
        <f t="shared" si="73"/>
        <v>2062</v>
      </c>
      <c r="AZ109" s="226">
        <f t="shared" si="73"/>
        <v>2063</v>
      </c>
      <c r="BA109" s="226">
        <f t="shared" si="73"/>
        <v>2064</v>
      </c>
      <c r="BB109" s="226">
        <f t="shared" si="73"/>
        <v>2065</v>
      </c>
      <c r="BC109" s="226">
        <f t="shared" si="73"/>
        <v>2066</v>
      </c>
      <c r="BD109" s="226">
        <f t="shared" si="73"/>
        <v>2067</v>
      </c>
      <c r="BE109" s="226">
        <f t="shared" si="73"/>
        <v>2068</v>
      </c>
      <c r="BF109" s="226">
        <f t="shared" si="73"/>
        <v>2069</v>
      </c>
      <c r="BG109" s="226">
        <f t="shared" si="73"/>
        <v>2070</v>
      </c>
      <c r="BH109" s="226">
        <f t="shared" si="73"/>
        <v>2071</v>
      </c>
      <c r="BI109" s="226">
        <f t="shared" si="73"/>
        <v>2072</v>
      </c>
      <c r="BJ109" s="226">
        <f t="shared" si="73"/>
        <v>2073</v>
      </c>
      <c r="BK109" s="226">
        <f t="shared" si="73"/>
        <v>2074</v>
      </c>
      <c r="BL109" s="226">
        <f t="shared" si="73"/>
        <v>2075</v>
      </c>
      <c r="BM109" s="226">
        <f t="shared" si="73"/>
        <v>2076</v>
      </c>
      <c r="BN109" s="226">
        <f t="shared" si="73"/>
        <v>2077</v>
      </c>
      <c r="BO109" s="226">
        <f t="shared" si="73"/>
        <v>2078</v>
      </c>
      <c r="BP109" s="226">
        <f t="shared" si="73"/>
        <v>2079</v>
      </c>
      <c r="BQ109" s="226">
        <f t="shared" si="73"/>
        <v>2080</v>
      </c>
      <c r="BR109" s="226">
        <f t="shared" si="73"/>
        <v>2081</v>
      </c>
      <c r="BS109" s="226">
        <f t="shared" si="73"/>
        <v>2082</v>
      </c>
      <c r="BT109" s="226">
        <f t="shared" si="73"/>
        <v>2083</v>
      </c>
      <c r="BU109" s="226">
        <f t="shared" si="73"/>
        <v>2084</v>
      </c>
      <c r="BV109" s="226">
        <f t="shared" ref="BV109:CJ109" si="74">BV$1</f>
        <v>2085</v>
      </c>
      <c r="BW109" s="226">
        <f t="shared" si="74"/>
        <v>2086</v>
      </c>
      <c r="BX109" s="226">
        <f t="shared" si="74"/>
        <v>2087</v>
      </c>
      <c r="BY109" s="226">
        <f t="shared" si="74"/>
        <v>2088</v>
      </c>
      <c r="BZ109" s="226">
        <f t="shared" si="74"/>
        <v>2089</v>
      </c>
      <c r="CA109" s="226">
        <f t="shared" si="74"/>
        <v>2090</v>
      </c>
      <c r="CB109" s="226">
        <f t="shared" si="74"/>
        <v>2091</v>
      </c>
      <c r="CC109" s="226">
        <f t="shared" si="74"/>
        <v>2092</v>
      </c>
      <c r="CD109" s="226">
        <f t="shared" si="74"/>
        <v>2093</v>
      </c>
      <c r="CE109" s="226">
        <f t="shared" si="74"/>
        <v>2094</v>
      </c>
      <c r="CF109" s="226">
        <f t="shared" si="74"/>
        <v>2095</v>
      </c>
      <c r="CG109" s="226">
        <f t="shared" si="74"/>
        <v>2096</v>
      </c>
      <c r="CH109" s="226">
        <f t="shared" si="74"/>
        <v>2097</v>
      </c>
      <c r="CI109" s="226">
        <f t="shared" si="74"/>
        <v>2098</v>
      </c>
      <c r="CJ109" s="226">
        <f t="shared" si="74"/>
        <v>2099</v>
      </c>
      <c r="DA109" s="210" t="s">
        <v>80</v>
      </c>
      <c r="DB109" s="210">
        <v>98</v>
      </c>
      <c r="DC109" s="212" t="str">
        <f t="shared" si="36"/>
        <v>5Использование решения/горизонт оценки</v>
      </c>
    </row>
    <row r="110" spans="1:107" s="255" customFormat="1" outlineLevel="1">
      <c r="C110" s="144" t="s">
        <v>188</v>
      </c>
      <c r="D110" s="137" t="s">
        <v>189</v>
      </c>
      <c r="E110" s="144"/>
      <c r="F110" s="144"/>
      <c r="G110" s="144"/>
      <c r="H110" s="123"/>
      <c r="I110" s="256"/>
      <c r="J110" s="256"/>
      <c r="K110" s="256"/>
      <c r="L110" s="256"/>
      <c r="M110" s="256"/>
      <c r="N110" s="256"/>
      <c r="O110" s="256"/>
      <c r="P110" s="256"/>
      <c r="Q110" s="256"/>
      <c r="R110" s="256"/>
      <c r="S110" s="256"/>
      <c r="T110" s="256"/>
      <c r="U110" s="256"/>
      <c r="V110" s="256"/>
      <c r="W110" s="256"/>
      <c r="X110" s="256"/>
      <c r="Y110" s="256"/>
      <c r="Z110" s="256"/>
      <c r="AA110" s="256"/>
      <c r="AB110" s="256"/>
      <c r="AC110" s="256"/>
      <c r="AD110" s="256"/>
      <c r="AE110" s="256"/>
      <c r="AF110" s="256"/>
      <c r="AG110" s="256"/>
      <c r="AH110" s="256"/>
      <c r="AI110" s="256"/>
      <c r="AJ110" s="256"/>
      <c r="AK110" s="256"/>
      <c r="AL110" s="256"/>
      <c r="AM110" s="256"/>
      <c r="AN110" s="256"/>
      <c r="AO110" s="256"/>
      <c r="AP110" s="256"/>
      <c r="AQ110" s="256"/>
      <c r="AR110" s="256"/>
      <c r="AS110" s="256"/>
      <c r="AT110" s="256"/>
      <c r="AU110" s="256"/>
      <c r="AV110" s="256"/>
      <c r="AW110" s="256"/>
      <c r="AX110" s="256"/>
      <c r="AY110" s="256"/>
      <c r="AZ110" s="256"/>
      <c r="BA110" s="256"/>
      <c r="BB110" s="256"/>
      <c r="BC110" s="256"/>
      <c r="BD110" s="256"/>
      <c r="BE110" s="256"/>
      <c r="BF110" s="256"/>
      <c r="BG110" s="256"/>
      <c r="BH110" s="256"/>
      <c r="BI110" s="256"/>
      <c r="BJ110" s="256"/>
      <c r="BK110" s="256"/>
      <c r="BL110" s="256"/>
      <c r="BM110" s="256"/>
      <c r="BN110" s="256"/>
      <c r="BO110" s="256"/>
      <c r="BP110" s="256"/>
      <c r="BQ110" s="256"/>
      <c r="BR110" s="256"/>
      <c r="BS110" s="256"/>
      <c r="BT110" s="256"/>
      <c r="BU110" s="256"/>
      <c r="BV110" s="256"/>
      <c r="BW110" s="256"/>
      <c r="BX110" s="256"/>
      <c r="BY110" s="256"/>
      <c r="BZ110" s="256"/>
      <c r="CA110" s="256"/>
      <c r="CB110" s="256"/>
      <c r="CC110" s="256"/>
      <c r="CD110" s="256"/>
      <c r="CE110" s="256"/>
      <c r="CF110" s="256"/>
      <c r="CG110" s="256"/>
      <c r="CH110" s="256"/>
      <c r="CI110" s="256"/>
      <c r="CJ110" s="256"/>
      <c r="DA110" s="279" t="s">
        <v>80</v>
      </c>
      <c r="DB110" s="257">
        <v>99</v>
      </c>
      <c r="DC110" s="212" t="str">
        <f t="shared" si="36"/>
        <v>5.1Использование системы</v>
      </c>
    </row>
    <row r="111" spans="1:107" s="243" customFormat="1" ht="14" outlineLevel="1">
      <c r="C111" s="280" t="s">
        <v>190</v>
      </c>
      <c r="D111" s="280" t="str">
        <f t="shared" ref="D111:D120" si="75">IF(D18&lt;&gt;"",D18,"")</f>
        <v/>
      </c>
      <c r="E111" s="280"/>
      <c r="F111" s="280"/>
      <c r="G111" s="280"/>
      <c r="H111" s="175"/>
      <c r="I111" s="281">
        <f t="shared" ref="I111:BT114" ca="1" si="76">IF($H18&lt;&gt;"",IF(YEAR($H18)=I$109,(DATEVALUE("31.12."&amp;I$109)-$H18)/I$100,IF(YEAR($H18)&lt;I$109,1,0)),0)</f>
        <v>0</v>
      </c>
      <c r="J111" s="281">
        <f t="shared" ca="1" si="76"/>
        <v>0</v>
      </c>
      <c r="K111" s="281">
        <f t="shared" ca="1" si="76"/>
        <v>0</v>
      </c>
      <c r="L111" s="281">
        <f t="shared" ca="1" si="76"/>
        <v>0</v>
      </c>
      <c r="M111" s="281">
        <f t="shared" ca="1" si="76"/>
        <v>0</v>
      </c>
      <c r="N111" s="281">
        <f t="shared" ca="1" si="76"/>
        <v>0</v>
      </c>
      <c r="O111" s="281">
        <f t="shared" ca="1" si="76"/>
        <v>0</v>
      </c>
      <c r="P111" s="281">
        <f t="shared" ca="1" si="76"/>
        <v>0</v>
      </c>
      <c r="Q111" s="281">
        <f t="shared" ca="1" si="76"/>
        <v>0</v>
      </c>
      <c r="R111" s="281">
        <f t="shared" ca="1" si="76"/>
        <v>0</v>
      </c>
      <c r="S111" s="281">
        <f t="shared" ca="1" si="76"/>
        <v>0</v>
      </c>
      <c r="T111" s="281">
        <f t="shared" ca="1" si="76"/>
        <v>0</v>
      </c>
      <c r="U111" s="281">
        <f t="shared" ca="1" si="76"/>
        <v>0</v>
      </c>
      <c r="V111" s="281">
        <f t="shared" ca="1" si="76"/>
        <v>0</v>
      </c>
      <c r="W111" s="281">
        <f t="shared" ca="1" si="76"/>
        <v>0</v>
      </c>
      <c r="X111" s="281">
        <f t="shared" ca="1" si="76"/>
        <v>0</v>
      </c>
      <c r="Y111" s="281">
        <f t="shared" ca="1" si="76"/>
        <v>0</v>
      </c>
      <c r="Z111" s="281">
        <f t="shared" ca="1" si="76"/>
        <v>0</v>
      </c>
      <c r="AA111" s="281">
        <f t="shared" ca="1" si="76"/>
        <v>0</v>
      </c>
      <c r="AB111" s="281">
        <f t="shared" ca="1" si="76"/>
        <v>0</v>
      </c>
      <c r="AC111" s="281">
        <f t="shared" ca="1" si="76"/>
        <v>0</v>
      </c>
      <c r="AD111" s="281">
        <f t="shared" ca="1" si="76"/>
        <v>0</v>
      </c>
      <c r="AE111" s="281">
        <f t="shared" ca="1" si="76"/>
        <v>0</v>
      </c>
      <c r="AF111" s="281">
        <f t="shared" ca="1" si="76"/>
        <v>0</v>
      </c>
      <c r="AG111" s="281">
        <f t="shared" ca="1" si="76"/>
        <v>0</v>
      </c>
      <c r="AH111" s="281">
        <f t="shared" ca="1" si="76"/>
        <v>0</v>
      </c>
      <c r="AI111" s="281">
        <f t="shared" ca="1" si="76"/>
        <v>0</v>
      </c>
      <c r="AJ111" s="281">
        <f t="shared" ca="1" si="76"/>
        <v>0</v>
      </c>
      <c r="AK111" s="281">
        <f t="shared" ca="1" si="76"/>
        <v>0</v>
      </c>
      <c r="AL111" s="281">
        <f t="shared" ca="1" si="76"/>
        <v>0</v>
      </c>
      <c r="AM111" s="281">
        <f t="shared" ca="1" si="76"/>
        <v>0</v>
      </c>
      <c r="AN111" s="281">
        <f t="shared" ca="1" si="76"/>
        <v>0</v>
      </c>
      <c r="AO111" s="281">
        <f t="shared" ca="1" si="76"/>
        <v>0</v>
      </c>
      <c r="AP111" s="281">
        <f t="shared" ca="1" si="76"/>
        <v>0</v>
      </c>
      <c r="AQ111" s="281">
        <f t="shared" ca="1" si="76"/>
        <v>0</v>
      </c>
      <c r="AR111" s="281">
        <f t="shared" ca="1" si="76"/>
        <v>0</v>
      </c>
      <c r="AS111" s="281">
        <f t="shared" ca="1" si="76"/>
        <v>0</v>
      </c>
      <c r="AT111" s="281">
        <f t="shared" ca="1" si="76"/>
        <v>0</v>
      </c>
      <c r="AU111" s="281">
        <f t="shared" ca="1" si="76"/>
        <v>0</v>
      </c>
      <c r="AV111" s="281">
        <f t="shared" ca="1" si="76"/>
        <v>0</v>
      </c>
      <c r="AW111" s="281">
        <f t="shared" ca="1" si="76"/>
        <v>0</v>
      </c>
      <c r="AX111" s="281">
        <f t="shared" ca="1" si="76"/>
        <v>0</v>
      </c>
      <c r="AY111" s="281">
        <f t="shared" ca="1" si="76"/>
        <v>0</v>
      </c>
      <c r="AZ111" s="281">
        <f t="shared" ca="1" si="76"/>
        <v>0</v>
      </c>
      <c r="BA111" s="281">
        <f t="shared" ca="1" si="76"/>
        <v>0</v>
      </c>
      <c r="BB111" s="281">
        <f t="shared" ca="1" si="76"/>
        <v>0</v>
      </c>
      <c r="BC111" s="281">
        <f t="shared" ca="1" si="76"/>
        <v>0</v>
      </c>
      <c r="BD111" s="281">
        <f t="shared" ca="1" si="76"/>
        <v>0</v>
      </c>
      <c r="BE111" s="281">
        <f t="shared" ca="1" si="76"/>
        <v>0</v>
      </c>
      <c r="BF111" s="281">
        <f t="shared" ca="1" si="76"/>
        <v>0</v>
      </c>
      <c r="BG111" s="281">
        <f t="shared" ca="1" si="76"/>
        <v>0</v>
      </c>
      <c r="BH111" s="281">
        <f t="shared" ca="1" si="76"/>
        <v>0</v>
      </c>
      <c r="BI111" s="281">
        <f t="shared" ca="1" si="76"/>
        <v>0</v>
      </c>
      <c r="BJ111" s="281">
        <f t="shared" ca="1" si="76"/>
        <v>0</v>
      </c>
      <c r="BK111" s="281">
        <f t="shared" ca="1" si="76"/>
        <v>0</v>
      </c>
      <c r="BL111" s="281">
        <f t="shared" ca="1" si="76"/>
        <v>0</v>
      </c>
      <c r="BM111" s="281">
        <f t="shared" ca="1" si="76"/>
        <v>0</v>
      </c>
      <c r="BN111" s="281">
        <f t="shared" ca="1" si="76"/>
        <v>0</v>
      </c>
      <c r="BO111" s="281">
        <f t="shared" ca="1" si="76"/>
        <v>0</v>
      </c>
      <c r="BP111" s="281">
        <f t="shared" ca="1" si="76"/>
        <v>0</v>
      </c>
      <c r="BQ111" s="281">
        <f t="shared" ca="1" si="76"/>
        <v>0</v>
      </c>
      <c r="BR111" s="281">
        <f t="shared" ca="1" si="76"/>
        <v>0</v>
      </c>
      <c r="BS111" s="281">
        <f t="shared" ca="1" si="76"/>
        <v>0</v>
      </c>
      <c r="BT111" s="281">
        <f t="shared" ca="1" si="76"/>
        <v>0</v>
      </c>
      <c r="BU111" s="281">
        <f t="shared" ref="BU111:CJ120" ca="1" si="77">IF($H18&lt;&gt;"",IF(YEAR($H18)=BU$109,(DATEVALUE("31.12."&amp;BU$109)-$H18)/BU$100,IF(YEAR($H18)&lt;BU$109,1,0)),0)</f>
        <v>0</v>
      </c>
      <c r="BV111" s="281">
        <f t="shared" ca="1" si="77"/>
        <v>0</v>
      </c>
      <c r="BW111" s="281">
        <f t="shared" ca="1" si="77"/>
        <v>0</v>
      </c>
      <c r="BX111" s="281">
        <f t="shared" ca="1" si="77"/>
        <v>0</v>
      </c>
      <c r="BY111" s="281">
        <f t="shared" ca="1" si="77"/>
        <v>0</v>
      </c>
      <c r="BZ111" s="281">
        <f t="shared" ca="1" si="77"/>
        <v>0</v>
      </c>
      <c r="CA111" s="281">
        <f t="shared" ca="1" si="77"/>
        <v>0</v>
      </c>
      <c r="CB111" s="281">
        <f t="shared" ca="1" si="77"/>
        <v>0</v>
      </c>
      <c r="CC111" s="281">
        <f t="shared" ca="1" si="77"/>
        <v>0</v>
      </c>
      <c r="CD111" s="281">
        <f t="shared" ca="1" si="77"/>
        <v>0</v>
      </c>
      <c r="CE111" s="281">
        <f t="shared" ca="1" si="77"/>
        <v>0</v>
      </c>
      <c r="CF111" s="281">
        <f t="shared" ca="1" si="77"/>
        <v>0</v>
      </c>
      <c r="CG111" s="281">
        <f t="shared" ca="1" si="77"/>
        <v>0</v>
      </c>
      <c r="CH111" s="281">
        <f t="shared" ca="1" si="77"/>
        <v>0</v>
      </c>
      <c r="CI111" s="281">
        <f t="shared" ca="1" si="77"/>
        <v>0</v>
      </c>
      <c r="CJ111" s="281">
        <f t="shared" ca="1" si="77"/>
        <v>0</v>
      </c>
      <c r="DA111" s="253"/>
      <c r="DB111" s="253"/>
      <c r="DC111" s="247" t="str">
        <f t="shared" si="36"/>
        <v>5.1.1</v>
      </c>
    </row>
    <row r="112" spans="1:107" s="243" customFormat="1" ht="14" outlineLevel="1">
      <c r="C112" s="280" t="s">
        <v>191</v>
      </c>
      <c r="D112" s="280" t="str">
        <f t="shared" si="75"/>
        <v/>
      </c>
      <c r="E112" s="280"/>
      <c r="F112" s="280"/>
      <c r="G112" s="280"/>
      <c r="H112" s="175"/>
      <c r="I112" s="281">
        <f t="shared" ca="1" si="76"/>
        <v>0</v>
      </c>
      <c r="J112" s="281">
        <f t="shared" ca="1" si="76"/>
        <v>0</v>
      </c>
      <c r="K112" s="281">
        <f t="shared" ca="1" si="76"/>
        <v>0</v>
      </c>
      <c r="L112" s="281">
        <f t="shared" ca="1" si="76"/>
        <v>0</v>
      </c>
      <c r="M112" s="281">
        <f t="shared" ca="1" si="76"/>
        <v>0</v>
      </c>
      <c r="N112" s="281">
        <f t="shared" ca="1" si="76"/>
        <v>0</v>
      </c>
      <c r="O112" s="281">
        <f t="shared" ca="1" si="76"/>
        <v>0</v>
      </c>
      <c r="P112" s="281">
        <f t="shared" ca="1" si="76"/>
        <v>0</v>
      </c>
      <c r="Q112" s="281">
        <f t="shared" ca="1" si="76"/>
        <v>0</v>
      </c>
      <c r="R112" s="281">
        <f t="shared" ca="1" si="76"/>
        <v>0</v>
      </c>
      <c r="S112" s="281">
        <f t="shared" ca="1" si="76"/>
        <v>0</v>
      </c>
      <c r="T112" s="281">
        <f t="shared" ca="1" si="76"/>
        <v>0</v>
      </c>
      <c r="U112" s="281">
        <f t="shared" ca="1" si="76"/>
        <v>0</v>
      </c>
      <c r="V112" s="281">
        <f t="shared" ca="1" si="76"/>
        <v>0</v>
      </c>
      <c r="W112" s="281">
        <f t="shared" ca="1" si="76"/>
        <v>0</v>
      </c>
      <c r="X112" s="281">
        <f t="shared" ca="1" si="76"/>
        <v>0</v>
      </c>
      <c r="Y112" s="281">
        <f t="shared" ca="1" si="76"/>
        <v>0</v>
      </c>
      <c r="Z112" s="281">
        <f t="shared" ca="1" si="76"/>
        <v>0</v>
      </c>
      <c r="AA112" s="281">
        <f t="shared" ca="1" si="76"/>
        <v>0</v>
      </c>
      <c r="AB112" s="281">
        <f t="shared" ca="1" si="76"/>
        <v>0</v>
      </c>
      <c r="AC112" s="281">
        <f t="shared" ca="1" si="76"/>
        <v>0</v>
      </c>
      <c r="AD112" s="281">
        <f t="shared" ca="1" si="76"/>
        <v>0</v>
      </c>
      <c r="AE112" s="281">
        <f t="shared" ca="1" si="76"/>
        <v>0</v>
      </c>
      <c r="AF112" s="281">
        <f t="shared" ca="1" si="76"/>
        <v>0</v>
      </c>
      <c r="AG112" s="281">
        <f t="shared" ca="1" si="76"/>
        <v>0</v>
      </c>
      <c r="AH112" s="281">
        <f t="shared" ca="1" si="76"/>
        <v>0</v>
      </c>
      <c r="AI112" s="281">
        <f t="shared" ca="1" si="76"/>
        <v>0</v>
      </c>
      <c r="AJ112" s="281">
        <f t="shared" ca="1" si="76"/>
        <v>0</v>
      </c>
      <c r="AK112" s="281">
        <f t="shared" ca="1" si="76"/>
        <v>0</v>
      </c>
      <c r="AL112" s="281">
        <f t="shared" ca="1" si="76"/>
        <v>0</v>
      </c>
      <c r="AM112" s="281">
        <f t="shared" ca="1" si="76"/>
        <v>0</v>
      </c>
      <c r="AN112" s="281">
        <f t="shared" ca="1" si="76"/>
        <v>0</v>
      </c>
      <c r="AO112" s="281">
        <f t="shared" ca="1" si="76"/>
        <v>0</v>
      </c>
      <c r="AP112" s="281">
        <f t="shared" ca="1" si="76"/>
        <v>0</v>
      </c>
      <c r="AQ112" s="281">
        <f t="shared" ca="1" si="76"/>
        <v>0</v>
      </c>
      <c r="AR112" s="281">
        <f t="shared" ca="1" si="76"/>
        <v>0</v>
      </c>
      <c r="AS112" s="281">
        <f t="shared" ca="1" si="76"/>
        <v>0</v>
      </c>
      <c r="AT112" s="281">
        <f t="shared" ca="1" si="76"/>
        <v>0</v>
      </c>
      <c r="AU112" s="281">
        <f t="shared" ca="1" si="76"/>
        <v>0</v>
      </c>
      <c r="AV112" s="281">
        <f t="shared" ca="1" si="76"/>
        <v>0</v>
      </c>
      <c r="AW112" s="281">
        <f t="shared" ca="1" si="76"/>
        <v>0</v>
      </c>
      <c r="AX112" s="281">
        <f t="shared" ca="1" si="76"/>
        <v>0</v>
      </c>
      <c r="AY112" s="281">
        <f t="shared" ca="1" si="76"/>
        <v>0</v>
      </c>
      <c r="AZ112" s="281">
        <f t="shared" ca="1" si="76"/>
        <v>0</v>
      </c>
      <c r="BA112" s="281">
        <f t="shared" ca="1" si="76"/>
        <v>0</v>
      </c>
      <c r="BB112" s="281">
        <f t="shared" ca="1" si="76"/>
        <v>0</v>
      </c>
      <c r="BC112" s="281">
        <f t="shared" ca="1" si="76"/>
        <v>0</v>
      </c>
      <c r="BD112" s="281">
        <f t="shared" ca="1" si="76"/>
        <v>0</v>
      </c>
      <c r="BE112" s="281">
        <f t="shared" ca="1" si="76"/>
        <v>0</v>
      </c>
      <c r="BF112" s="281">
        <f t="shared" ca="1" si="76"/>
        <v>0</v>
      </c>
      <c r="BG112" s="281">
        <f t="shared" ca="1" si="76"/>
        <v>0</v>
      </c>
      <c r="BH112" s="281">
        <f t="shared" ca="1" si="76"/>
        <v>0</v>
      </c>
      <c r="BI112" s="281">
        <f t="shared" ca="1" si="76"/>
        <v>0</v>
      </c>
      <c r="BJ112" s="281">
        <f t="shared" ca="1" si="76"/>
        <v>0</v>
      </c>
      <c r="BK112" s="281">
        <f t="shared" ca="1" si="76"/>
        <v>0</v>
      </c>
      <c r="BL112" s="281">
        <f t="shared" ca="1" si="76"/>
        <v>0</v>
      </c>
      <c r="BM112" s="281">
        <f t="shared" ca="1" si="76"/>
        <v>0</v>
      </c>
      <c r="BN112" s="281">
        <f t="shared" ca="1" si="76"/>
        <v>0</v>
      </c>
      <c r="BO112" s="281">
        <f t="shared" ca="1" si="76"/>
        <v>0</v>
      </c>
      <c r="BP112" s="281">
        <f t="shared" ca="1" si="76"/>
        <v>0</v>
      </c>
      <c r="BQ112" s="281">
        <f t="shared" ca="1" si="76"/>
        <v>0</v>
      </c>
      <c r="BR112" s="281">
        <f t="shared" ca="1" si="76"/>
        <v>0</v>
      </c>
      <c r="BS112" s="281">
        <f t="shared" ca="1" si="76"/>
        <v>0</v>
      </c>
      <c r="BT112" s="281">
        <f t="shared" ca="1" si="76"/>
        <v>0</v>
      </c>
      <c r="BU112" s="281">
        <f t="shared" ca="1" si="77"/>
        <v>0</v>
      </c>
      <c r="BV112" s="281">
        <f t="shared" ca="1" si="77"/>
        <v>0</v>
      </c>
      <c r="BW112" s="281">
        <f t="shared" ca="1" si="77"/>
        <v>0</v>
      </c>
      <c r="BX112" s="281">
        <f t="shared" ca="1" si="77"/>
        <v>0</v>
      </c>
      <c r="BY112" s="281">
        <f t="shared" ca="1" si="77"/>
        <v>0</v>
      </c>
      <c r="BZ112" s="281">
        <f t="shared" ca="1" si="77"/>
        <v>0</v>
      </c>
      <c r="CA112" s="281">
        <f t="shared" ca="1" si="77"/>
        <v>0</v>
      </c>
      <c r="CB112" s="281">
        <f t="shared" ca="1" si="77"/>
        <v>0</v>
      </c>
      <c r="CC112" s="281">
        <f t="shared" ca="1" si="77"/>
        <v>0</v>
      </c>
      <c r="CD112" s="281">
        <f t="shared" ca="1" si="77"/>
        <v>0</v>
      </c>
      <c r="CE112" s="281">
        <f t="shared" ca="1" si="77"/>
        <v>0</v>
      </c>
      <c r="CF112" s="281">
        <f t="shared" ca="1" si="77"/>
        <v>0</v>
      </c>
      <c r="CG112" s="281">
        <f t="shared" ca="1" si="77"/>
        <v>0</v>
      </c>
      <c r="CH112" s="281">
        <f t="shared" ca="1" si="77"/>
        <v>0</v>
      </c>
      <c r="CI112" s="281">
        <f t="shared" ca="1" si="77"/>
        <v>0</v>
      </c>
      <c r="CJ112" s="281">
        <f t="shared" ca="1" si="77"/>
        <v>0</v>
      </c>
      <c r="DA112" s="253"/>
      <c r="DB112" s="253"/>
      <c r="DC112" s="247" t="str">
        <f t="shared" si="36"/>
        <v>5.1.2</v>
      </c>
    </row>
    <row r="113" spans="1:107" s="243" customFormat="1" ht="14" outlineLevel="1">
      <c r="C113" s="280" t="s">
        <v>192</v>
      </c>
      <c r="D113" s="280" t="str">
        <f t="shared" si="75"/>
        <v/>
      </c>
      <c r="E113" s="280"/>
      <c r="F113" s="280"/>
      <c r="G113" s="280"/>
      <c r="H113" s="175"/>
      <c r="I113" s="281">
        <f t="shared" ca="1" si="76"/>
        <v>0</v>
      </c>
      <c r="J113" s="281">
        <f t="shared" ca="1" si="76"/>
        <v>0</v>
      </c>
      <c r="K113" s="281">
        <f t="shared" ca="1" si="76"/>
        <v>0</v>
      </c>
      <c r="L113" s="281">
        <f t="shared" ca="1" si="76"/>
        <v>0</v>
      </c>
      <c r="M113" s="281">
        <f t="shared" ca="1" si="76"/>
        <v>0</v>
      </c>
      <c r="N113" s="281">
        <f t="shared" ca="1" si="76"/>
        <v>0</v>
      </c>
      <c r="O113" s="281">
        <f t="shared" ca="1" si="76"/>
        <v>0</v>
      </c>
      <c r="P113" s="281">
        <f t="shared" ca="1" si="76"/>
        <v>0</v>
      </c>
      <c r="Q113" s="281">
        <f t="shared" ca="1" si="76"/>
        <v>0</v>
      </c>
      <c r="R113" s="281">
        <f t="shared" ca="1" si="76"/>
        <v>0</v>
      </c>
      <c r="S113" s="281">
        <f t="shared" ca="1" si="76"/>
        <v>0</v>
      </c>
      <c r="T113" s="281">
        <f t="shared" ca="1" si="76"/>
        <v>0</v>
      </c>
      <c r="U113" s="281">
        <f t="shared" ca="1" si="76"/>
        <v>0</v>
      </c>
      <c r="V113" s="281">
        <f t="shared" ca="1" si="76"/>
        <v>0</v>
      </c>
      <c r="W113" s="281">
        <f t="shared" ca="1" si="76"/>
        <v>0</v>
      </c>
      <c r="X113" s="281">
        <f t="shared" ca="1" si="76"/>
        <v>0</v>
      </c>
      <c r="Y113" s="281">
        <f t="shared" ca="1" si="76"/>
        <v>0</v>
      </c>
      <c r="Z113" s="281">
        <f t="shared" ca="1" si="76"/>
        <v>0</v>
      </c>
      <c r="AA113" s="281">
        <f t="shared" ca="1" si="76"/>
        <v>0</v>
      </c>
      <c r="AB113" s="281">
        <f t="shared" ca="1" si="76"/>
        <v>0</v>
      </c>
      <c r="AC113" s="281">
        <f t="shared" ca="1" si="76"/>
        <v>0</v>
      </c>
      <c r="AD113" s="281">
        <f t="shared" ca="1" si="76"/>
        <v>0</v>
      </c>
      <c r="AE113" s="281">
        <f t="shared" ca="1" si="76"/>
        <v>0</v>
      </c>
      <c r="AF113" s="281">
        <f t="shared" ca="1" si="76"/>
        <v>0</v>
      </c>
      <c r="AG113" s="281">
        <f t="shared" ca="1" si="76"/>
        <v>0</v>
      </c>
      <c r="AH113" s="281">
        <f t="shared" ca="1" si="76"/>
        <v>0</v>
      </c>
      <c r="AI113" s="281">
        <f t="shared" ca="1" si="76"/>
        <v>0</v>
      </c>
      <c r="AJ113" s="281">
        <f t="shared" ca="1" si="76"/>
        <v>0</v>
      </c>
      <c r="AK113" s="281">
        <f t="shared" ca="1" si="76"/>
        <v>0</v>
      </c>
      <c r="AL113" s="281">
        <f t="shared" ca="1" si="76"/>
        <v>0</v>
      </c>
      <c r="AM113" s="281">
        <f t="shared" ca="1" si="76"/>
        <v>0</v>
      </c>
      <c r="AN113" s="281">
        <f t="shared" ca="1" si="76"/>
        <v>0</v>
      </c>
      <c r="AO113" s="281">
        <f t="shared" ca="1" si="76"/>
        <v>0</v>
      </c>
      <c r="AP113" s="281">
        <f t="shared" ca="1" si="76"/>
        <v>0</v>
      </c>
      <c r="AQ113" s="281">
        <f t="shared" ca="1" si="76"/>
        <v>0</v>
      </c>
      <c r="AR113" s="281">
        <f t="shared" ca="1" si="76"/>
        <v>0</v>
      </c>
      <c r="AS113" s="281">
        <f t="shared" ca="1" si="76"/>
        <v>0</v>
      </c>
      <c r="AT113" s="281">
        <f t="shared" ca="1" si="76"/>
        <v>0</v>
      </c>
      <c r="AU113" s="281">
        <f t="shared" ca="1" si="76"/>
        <v>0</v>
      </c>
      <c r="AV113" s="281">
        <f t="shared" ca="1" si="76"/>
        <v>0</v>
      </c>
      <c r="AW113" s="281">
        <f t="shared" ca="1" si="76"/>
        <v>0</v>
      </c>
      <c r="AX113" s="281">
        <f t="shared" ca="1" si="76"/>
        <v>0</v>
      </c>
      <c r="AY113" s="281">
        <f t="shared" ca="1" si="76"/>
        <v>0</v>
      </c>
      <c r="AZ113" s="281">
        <f t="shared" ca="1" si="76"/>
        <v>0</v>
      </c>
      <c r="BA113" s="281">
        <f t="shared" ca="1" si="76"/>
        <v>0</v>
      </c>
      <c r="BB113" s="281">
        <f t="shared" ca="1" si="76"/>
        <v>0</v>
      </c>
      <c r="BC113" s="281">
        <f t="shared" ca="1" si="76"/>
        <v>0</v>
      </c>
      <c r="BD113" s="281">
        <f t="shared" ca="1" si="76"/>
        <v>0</v>
      </c>
      <c r="BE113" s="281">
        <f t="shared" ca="1" si="76"/>
        <v>0</v>
      </c>
      <c r="BF113" s="281">
        <f t="shared" ca="1" si="76"/>
        <v>0</v>
      </c>
      <c r="BG113" s="281">
        <f t="shared" ca="1" si="76"/>
        <v>0</v>
      </c>
      <c r="BH113" s="281">
        <f t="shared" ca="1" si="76"/>
        <v>0</v>
      </c>
      <c r="BI113" s="281">
        <f t="shared" ca="1" si="76"/>
        <v>0</v>
      </c>
      <c r="BJ113" s="281">
        <f t="shared" ca="1" si="76"/>
        <v>0</v>
      </c>
      <c r="BK113" s="281">
        <f t="shared" ca="1" si="76"/>
        <v>0</v>
      </c>
      <c r="BL113" s="281">
        <f t="shared" ca="1" si="76"/>
        <v>0</v>
      </c>
      <c r="BM113" s="281">
        <f t="shared" ca="1" si="76"/>
        <v>0</v>
      </c>
      <c r="BN113" s="281">
        <f t="shared" ca="1" si="76"/>
        <v>0</v>
      </c>
      <c r="BO113" s="281">
        <f t="shared" ca="1" si="76"/>
        <v>0</v>
      </c>
      <c r="BP113" s="281">
        <f t="shared" ca="1" si="76"/>
        <v>0</v>
      </c>
      <c r="BQ113" s="281">
        <f t="shared" ca="1" si="76"/>
        <v>0</v>
      </c>
      <c r="BR113" s="281">
        <f t="shared" ca="1" si="76"/>
        <v>0</v>
      </c>
      <c r="BS113" s="281">
        <f t="shared" ca="1" si="76"/>
        <v>0</v>
      </c>
      <c r="BT113" s="281">
        <f t="shared" ca="1" si="76"/>
        <v>0</v>
      </c>
      <c r="BU113" s="281">
        <f t="shared" ca="1" si="77"/>
        <v>0</v>
      </c>
      <c r="BV113" s="281">
        <f t="shared" ca="1" si="77"/>
        <v>0</v>
      </c>
      <c r="BW113" s="281">
        <f t="shared" ca="1" si="77"/>
        <v>0</v>
      </c>
      <c r="BX113" s="281">
        <f t="shared" ca="1" si="77"/>
        <v>0</v>
      </c>
      <c r="BY113" s="281">
        <f t="shared" ca="1" si="77"/>
        <v>0</v>
      </c>
      <c r="BZ113" s="281">
        <f t="shared" ca="1" si="77"/>
        <v>0</v>
      </c>
      <c r="CA113" s="281">
        <f t="shared" ca="1" si="77"/>
        <v>0</v>
      </c>
      <c r="CB113" s="281">
        <f t="shared" ca="1" si="77"/>
        <v>0</v>
      </c>
      <c r="CC113" s="281">
        <f t="shared" ca="1" si="77"/>
        <v>0</v>
      </c>
      <c r="CD113" s="281">
        <f t="shared" ca="1" si="77"/>
        <v>0</v>
      </c>
      <c r="CE113" s="281">
        <f t="shared" ca="1" si="77"/>
        <v>0</v>
      </c>
      <c r="CF113" s="281">
        <f t="shared" ca="1" si="77"/>
        <v>0</v>
      </c>
      <c r="CG113" s="281">
        <f t="shared" ca="1" si="77"/>
        <v>0</v>
      </c>
      <c r="CH113" s="281">
        <f t="shared" ca="1" si="77"/>
        <v>0</v>
      </c>
      <c r="CI113" s="281">
        <f t="shared" ca="1" si="77"/>
        <v>0</v>
      </c>
      <c r="CJ113" s="281">
        <f t="shared" ca="1" si="77"/>
        <v>0</v>
      </c>
      <c r="DA113" s="253"/>
      <c r="DB113" s="253"/>
      <c r="DC113" s="247" t="str">
        <f t="shared" si="36"/>
        <v>5.1.3</v>
      </c>
    </row>
    <row r="114" spans="1:107" s="243" customFormat="1" ht="14" outlineLevel="1">
      <c r="C114" s="280" t="s">
        <v>193</v>
      </c>
      <c r="D114" s="280" t="str">
        <f t="shared" si="75"/>
        <v/>
      </c>
      <c r="E114" s="280"/>
      <c r="F114" s="280"/>
      <c r="G114" s="280"/>
      <c r="H114" s="175"/>
      <c r="I114" s="281">
        <f t="shared" ca="1" si="76"/>
        <v>0</v>
      </c>
      <c r="J114" s="281">
        <f t="shared" ca="1" si="76"/>
        <v>0</v>
      </c>
      <c r="K114" s="281">
        <f t="shared" ca="1" si="76"/>
        <v>0</v>
      </c>
      <c r="L114" s="281">
        <f t="shared" ca="1" si="76"/>
        <v>0</v>
      </c>
      <c r="M114" s="281">
        <f t="shared" ca="1" si="76"/>
        <v>0</v>
      </c>
      <c r="N114" s="281">
        <f t="shared" ca="1" si="76"/>
        <v>0</v>
      </c>
      <c r="O114" s="281">
        <f t="shared" ca="1" si="76"/>
        <v>0</v>
      </c>
      <c r="P114" s="281">
        <f t="shared" ca="1" si="76"/>
        <v>0</v>
      </c>
      <c r="Q114" s="281">
        <f t="shared" ca="1" si="76"/>
        <v>0</v>
      </c>
      <c r="R114" s="281">
        <f t="shared" ca="1" si="76"/>
        <v>0</v>
      </c>
      <c r="S114" s="281">
        <f t="shared" ca="1" si="76"/>
        <v>0</v>
      </c>
      <c r="T114" s="281">
        <f t="shared" ca="1" si="76"/>
        <v>0</v>
      </c>
      <c r="U114" s="281">
        <f t="shared" ca="1" si="76"/>
        <v>0</v>
      </c>
      <c r="V114" s="281">
        <f t="shared" ca="1" si="76"/>
        <v>0</v>
      </c>
      <c r="W114" s="281">
        <f t="shared" ca="1" si="76"/>
        <v>0</v>
      </c>
      <c r="X114" s="281">
        <f t="shared" ca="1" si="76"/>
        <v>0</v>
      </c>
      <c r="Y114" s="281">
        <f t="shared" ca="1" si="76"/>
        <v>0</v>
      </c>
      <c r="Z114" s="281">
        <f t="shared" ca="1" si="76"/>
        <v>0</v>
      </c>
      <c r="AA114" s="281">
        <f t="shared" ca="1" si="76"/>
        <v>0</v>
      </c>
      <c r="AB114" s="281">
        <f t="shared" ca="1" si="76"/>
        <v>0</v>
      </c>
      <c r="AC114" s="281">
        <f t="shared" ca="1" si="76"/>
        <v>0</v>
      </c>
      <c r="AD114" s="281">
        <f t="shared" ca="1" si="76"/>
        <v>0</v>
      </c>
      <c r="AE114" s="281">
        <f t="shared" ca="1" si="76"/>
        <v>0</v>
      </c>
      <c r="AF114" s="281">
        <f t="shared" ca="1" si="76"/>
        <v>0</v>
      </c>
      <c r="AG114" s="281">
        <f t="shared" ca="1" si="76"/>
        <v>0</v>
      </c>
      <c r="AH114" s="281">
        <f t="shared" ca="1" si="76"/>
        <v>0</v>
      </c>
      <c r="AI114" s="281">
        <f t="shared" ca="1" si="76"/>
        <v>0</v>
      </c>
      <c r="AJ114" s="281">
        <f t="shared" ca="1" si="76"/>
        <v>0</v>
      </c>
      <c r="AK114" s="281">
        <f t="shared" ca="1" si="76"/>
        <v>0</v>
      </c>
      <c r="AL114" s="281">
        <f t="shared" ca="1" si="76"/>
        <v>0</v>
      </c>
      <c r="AM114" s="281">
        <f t="shared" ca="1" si="76"/>
        <v>0</v>
      </c>
      <c r="AN114" s="281">
        <f t="shared" ca="1" si="76"/>
        <v>0</v>
      </c>
      <c r="AO114" s="281">
        <f t="shared" ca="1" si="76"/>
        <v>0</v>
      </c>
      <c r="AP114" s="281">
        <f t="shared" ca="1" si="76"/>
        <v>0</v>
      </c>
      <c r="AQ114" s="281">
        <f t="shared" ca="1" si="76"/>
        <v>0</v>
      </c>
      <c r="AR114" s="281">
        <f t="shared" ca="1" si="76"/>
        <v>0</v>
      </c>
      <c r="AS114" s="281">
        <f t="shared" ca="1" si="76"/>
        <v>0</v>
      </c>
      <c r="AT114" s="281">
        <f t="shared" ca="1" si="76"/>
        <v>0</v>
      </c>
      <c r="AU114" s="281">
        <f t="shared" ca="1" si="76"/>
        <v>0</v>
      </c>
      <c r="AV114" s="281">
        <f t="shared" ca="1" si="76"/>
        <v>0</v>
      </c>
      <c r="AW114" s="281">
        <f t="shared" ca="1" si="76"/>
        <v>0</v>
      </c>
      <c r="AX114" s="281">
        <f t="shared" ca="1" si="76"/>
        <v>0</v>
      </c>
      <c r="AY114" s="281">
        <f t="shared" ca="1" si="76"/>
        <v>0</v>
      </c>
      <c r="AZ114" s="281">
        <f t="shared" ca="1" si="76"/>
        <v>0</v>
      </c>
      <c r="BA114" s="281">
        <f t="shared" ca="1" si="76"/>
        <v>0</v>
      </c>
      <c r="BB114" s="281">
        <f t="shared" ca="1" si="76"/>
        <v>0</v>
      </c>
      <c r="BC114" s="281">
        <f t="shared" ca="1" si="76"/>
        <v>0</v>
      </c>
      <c r="BD114" s="281">
        <f t="shared" ca="1" si="76"/>
        <v>0</v>
      </c>
      <c r="BE114" s="281">
        <f t="shared" ca="1" si="76"/>
        <v>0</v>
      </c>
      <c r="BF114" s="281">
        <f t="shared" ca="1" si="76"/>
        <v>0</v>
      </c>
      <c r="BG114" s="281">
        <f t="shared" ca="1" si="76"/>
        <v>0</v>
      </c>
      <c r="BH114" s="281">
        <f t="shared" ca="1" si="76"/>
        <v>0</v>
      </c>
      <c r="BI114" s="281">
        <f t="shared" ca="1" si="76"/>
        <v>0</v>
      </c>
      <c r="BJ114" s="281">
        <f t="shared" ca="1" si="76"/>
        <v>0</v>
      </c>
      <c r="BK114" s="281">
        <f t="shared" ca="1" si="76"/>
        <v>0</v>
      </c>
      <c r="BL114" s="281">
        <f t="shared" ca="1" si="76"/>
        <v>0</v>
      </c>
      <c r="BM114" s="281">
        <f t="shared" ca="1" si="76"/>
        <v>0</v>
      </c>
      <c r="BN114" s="281">
        <f t="shared" ca="1" si="76"/>
        <v>0</v>
      </c>
      <c r="BO114" s="281">
        <f t="shared" ca="1" si="76"/>
        <v>0</v>
      </c>
      <c r="BP114" s="281">
        <f t="shared" ca="1" si="76"/>
        <v>0</v>
      </c>
      <c r="BQ114" s="281">
        <f t="shared" ca="1" si="76"/>
        <v>0</v>
      </c>
      <c r="BR114" s="281">
        <f t="shared" ca="1" si="76"/>
        <v>0</v>
      </c>
      <c r="BS114" s="281">
        <f t="shared" ca="1" si="76"/>
        <v>0</v>
      </c>
      <c r="BT114" s="281">
        <f ca="1">IF($H21&lt;&gt;"",IF(YEAR($H21)=BT$109,(DATEVALUE("31.12."&amp;BT$109)-$H21)/BT$100,IF(YEAR($H21)&lt;BT$109,1,0)),0)</f>
        <v>0</v>
      </c>
      <c r="BU114" s="281">
        <f t="shared" ca="1" si="77"/>
        <v>0</v>
      </c>
      <c r="BV114" s="281">
        <f t="shared" ca="1" si="77"/>
        <v>0</v>
      </c>
      <c r="BW114" s="281">
        <f t="shared" ca="1" si="77"/>
        <v>0</v>
      </c>
      <c r="BX114" s="281">
        <f t="shared" ca="1" si="77"/>
        <v>0</v>
      </c>
      <c r="BY114" s="281">
        <f t="shared" ca="1" si="77"/>
        <v>0</v>
      </c>
      <c r="BZ114" s="281">
        <f t="shared" ca="1" si="77"/>
        <v>0</v>
      </c>
      <c r="CA114" s="281">
        <f t="shared" ca="1" si="77"/>
        <v>0</v>
      </c>
      <c r="CB114" s="281">
        <f t="shared" ca="1" si="77"/>
        <v>0</v>
      </c>
      <c r="CC114" s="281">
        <f t="shared" ca="1" si="77"/>
        <v>0</v>
      </c>
      <c r="CD114" s="281">
        <f t="shared" ca="1" si="77"/>
        <v>0</v>
      </c>
      <c r="CE114" s="281">
        <f t="shared" ca="1" si="77"/>
        <v>0</v>
      </c>
      <c r="CF114" s="281">
        <f t="shared" ca="1" si="77"/>
        <v>0</v>
      </c>
      <c r="CG114" s="281">
        <f t="shared" ca="1" si="77"/>
        <v>0</v>
      </c>
      <c r="CH114" s="281">
        <f t="shared" ca="1" si="77"/>
        <v>0</v>
      </c>
      <c r="CI114" s="281">
        <f t="shared" ca="1" si="77"/>
        <v>0</v>
      </c>
      <c r="CJ114" s="281">
        <f t="shared" ca="1" si="77"/>
        <v>0</v>
      </c>
      <c r="DA114" s="253"/>
      <c r="DB114" s="253"/>
      <c r="DC114" s="247" t="str">
        <f t="shared" si="36"/>
        <v>5.1.4</v>
      </c>
    </row>
    <row r="115" spans="1:107" s="243" customFormat="1" ht="14" outlineLevel="1">
      <c r="C115" s="280" t="s">
        <v>194</v>
      </c>
      <c r="D115" s="280" t="str">
        <f t="shared" si="75"/>
        <v/>
      </c>
      <c r="E115" s="280"/>
      <c r="F115" s="280"/>
      <c r="G115" s="280"/>
      <c r="H115" s="175"/>
      <c r="I115" s="281">
        <f t="shared" ref="I115:BT118" ca="1" si="78">IF($H22&lt;&gt;"",IF(YEAR($H22)=I$109,(DATEVALUE("31.12."&amp;I$109)-$H22)/I$100,IF(YEAR($H22)&lt;I$109,1,0)),0)</f>
        <v>0</v>
      </c>
      <c r="J115" s="281">
        <f t="shared" ca="1" si="78"/>
        <v>0</v>
      </c>
      <c r="K115" s="281">
        <f t="shared" ca="1" si="78"/>
        <v>0</v>
      </c>
      <c r="L115" s="281">
        <f t="shared" ca="1" si="78"/>
        <v>0</v>
      </c>
      <c r="M115" s="281">
        <f t="shared" ca="1" si="78"/>
        <v>0</v>
      </c>
      <c r="N115" s="281">
        <f t="shared" ca="1" si="78"/>
        <v>0</v>
      </c>
      <c r="O115" s="281">
        <f t="shared" ca="1" si="78"/>
        <v>0</v>
      </c>
      <c r="P115" s="281">
        <f t="shared" ca="1" si="78"/>
        <v>0</v>
      </c>
      <c r="Q115" s="281">
        <f t="shared" ca="1" si="78"/>
        <v>0</v>
      </c>
      <c r="R115" s="281">
        <f t="shared" ca="1" si="78"/>
        <v>0</v>
      </c>
      <c r="S115" s="281">
        <f t="shared" ca="1" si="78"/>
        <v>0</v>
      </c>
      <c r="T115" s="281">
        <f t="shared" ca="1" si="78"/>
        <v>0</v>
      </c>
      <c r="U115" s="281">
        <f t="shared" ca="1" si="78"/>
        <v>0</v>
      </c>
      <c r="V115" s="281">
        <f t="shared" ca="1" si="78"/>
        <v>0</v>
      </c>
      <c r="W115" s="281">
        <f t="shared" ca="1" si="78"/>
        <v>0</v>
      </c>
      <c r="X115" s="281">
        <f t="shared" ca="1" si="78"/>
        <v>0</v>
      </c>
      <c r="Y115" s="281">
        <f t="shared" ca="1" si="78"/>
        <v>0</v>
      </c>
      <c r="Z115" s="281">
        <f t="shared" ca="1" si="78"/>
        <v>0</v>
      </c>
      <c r="AA115" s="281">
        <f t="shared" ca="1" si="78"/>
        <v>0</v>
      </c>
      <c r="AB115" s="281">
        <f t="shared" ca="1" si="78"/>
        <v>0</v>
      </c>
      <c r="AC115" s="281">
        <f t="shared" ca="1" si="78"/>
        <v>0</v>
      </c>
      <c r="AD115" s="281">
        <f t="shared" ca="1" si="78"/>
        <v>0</v>
      </c>
      <c r="AE115" s="281">
        <f t="shared" ca="1" si="78"/>
        <v>0</v>
      </c>
      <c r="AF115" s="281">
        <f t="shared" ca="1" si="78"/>
        <v>0</v>
      </c>
      <c r="AG115" s="281">
        <f t="shared" ca="1" si="78"/>
        <v>0</v>
      </c>
      <c r="AH115" s="281">
        <f t="shared" ca="1" si="78"/>
        <v>0</v>
      </c>
      <c r="AI115" s="281">
        <f t="shared" ca="1" si="78"/>
        <v>0</v>
      </c>
      <c r="AJ115" s="281">
        <f t="shared" ca="1" si="78"/>
        <v>0</v>
      </c>
      <c r="AK115" s="281">
        <f t="shared" ca="1" si="78"/>
        <v>0</v>
      </c>
      <c r="AL115" s="281">
        <f t="shared" ca="1" si="78"/>
        <v>0</v>
      </c>
      <c r="AM115" s="281">
        <f t="shared" ca="1" si="78"/>
        <v>0</v>
      </c>
      <c r="AN115" s="281">
        <f t="shared" ca="1" si="78"/>
        <v>0</v>
      </c>
      <c r="AO115" s="281">
        <f t="shared" ca="1" si="78"/>
        <v>0</v>
      </c>
      <c r="AP115" s="281">
        <f t="shared" ca="1" si="78"/>
        <v>0</v>
      </c>
      <c r="AQ115" s="281">
        <f t="shared" ca="1" si="78"/>
        <v>0</v>
      </c>
      <c r="AR115" s="281">
        <f t="shared" ca="1" si="78"/>
        <v>0</v>
      </c>
      <c r="AS115" s="281">
        <f t="shared" ca="1" si="78"/>
        <v>0</v>
      </c>
      <c r="AT115" s="281">
        <f t="shared" ca="1" si="78"/>
        <v>0</v>
      </c>
      <c r="AU115" s="281">
        <f t="shared" ca="1" si="78"/>
        <v>0</v>
      </c>
      <c r="AV115" s="281">
        <f t="shared" ca="1" si="78"/>
        <v>0</v>
      </c>
      <c r="AW115" s="281">
        <f t="shared" ca="1" si="78"/>
        <v>0</v>
      </c>
      <c r="AX115" s="281">
        <f t="shared" ca="1" si="78"/>
        <v>0</v>
      </c>
      <c r="AY115" s="281">
        <f t="shared" ca="1" si="78"/>
        <v>0</v>
      </c>
      <c r="AZ115" s="281">
        <f t="shared" ca="1" si="78"/>
        <v>0</v>
      </c>
      <c r="BA115" s="281">
        <f t="shared" ca="1" si="78"/>
        <v>0</v>
      </c>
      <c r="BB115" s="281">
        <f t="shared" ca="1" si="78"/>
        <v>0</v>
      </c>
      <c r="BC115" s="281">
        <f t="shared" ca="1" si="78"/>
        <v>0</v>
      </c>
      <c r="BD115" s="281">
        <f t="shared" ca="1" si="78"/>
        <v>0</v>
      </c>
      <c r="BE115" s="281">
        <f t="shared" ca="1" si="78"/>
        <v>0</v>
      </c>
      <c r="BF115" s="281">
        <f t="shared" ca="1" si="78"/>
        <v>0</v>
      </c>
      <c r="BG115" s="281">
        <f t="shared" ca="1" si="78"/>
        <v>0</v>
      </c>
      <c r="BH115" s="281">
        <f t="shared" ca="1" si="78"/>
        <v>0</v>
      </c>
      <c r="BI115" s="281">
        <f t="shared" ca="1" si="78"/>
        <v>0</v>
      </c>
      <c r="BJ115" s="281">
        <f t="shared" ca="1" si="78"/>
        <v>0</v>
      </c>
      <c r="BK115" s="281">
        <f t="shared" ca="1" si="78"/>
        <v>0</v>
      </c>
      <c r="BL115" s="281">
        <f t="shared" ca="1" si="78"/>
        <v>0</v>
      </c>
      <c r="BM115" s="281">
        <f t="shared" ca="1" si="78"/>
        <v>0</v>
      </c>
      <c r="BN115" s="281">
        <f t="shared" ca="1" si="78"/>
        <v>0</v>
      </c>
      <c r="BO115" s="281">
        <f t="shared" ca="1" si="78"/>
        <v>0</v>
      </c>
      <c r="BP115" s="281">
        <f t="shared" ca="1" si="78"/>
        <v>0</v>
      </c>
      <c r="BQ115" s="281">
        <f t="shared" ca="1" si="78"/>
        <v>0</v>
      </c>
      <c r="BR115" s="281">
        <f t="shared" ca="1" si="78"/>
        <v>0</v>
      </c>
      <c r="BS115" s="281">
        <f t="shared" ca="1" si="78"/>
        <v>0</v>
      </c>
      <c r="BT115" s="281">
        <f t="shared" ca="1" si="78"/>
        <v>0</v>
      </c>
      <c r="BU115" s="281">
        <f t="shared" ca="1" si="77"/>
        <v>0</v>
      </c>
      <c r="BV115" s="281">
        <f t="shared" ca="1" si="77"/>
        <v>0</v>
      </c>
      <c r="BW115" s="281">
        <f t="shared" ca="1" si="77"/>
        <v>0</v>
      </c>
      <c r="BX115" s="281">
        <f t="shared" ca="1" si="77"/>
        <v>0</v>
      </c>
      <c r="BY115" s="281">
        <f t="shared" ca="1" si="77"/>
        <v>0</v>
      </c>
      <c r="BZ115" s="281">
        <f t="shared" ca="1" si="77"/>
        <v>0</v>
      </c>
      <c r="CA115" s="281">
        <f t="shared" ca="1" si="77"/>
        <v>0</v>
      </c>
      <c r="CB115" s="281">
        <f t="shared" ca="1" si="77"/>
        <v>0</v>
      </c>
      <c r="CC115" s="281">
        <f t="shared" ca="1" si="77"/>
        <v>0</v>
      </c>
      <c r="CD115" s="281">
        <f t="shared" ca="1" si="77"/>
        <v>0</v>
      </c>
      <c r="CE115" s="281">
        <f t="shared" ca="1" si="77"/>
        <v>0</v>
      </c>
      <c r="CF115" s="281">
        <f t="shared" ca="1" si="77"/>
        <v>0</v>
      </c>
      <c r="CG115" s="281">
        <f t="shared" ca="1" si="77"/>
        <v>0</v>
      </c>
      <c r="CH115" s="281">
        <f t="shared" ca="1" si="77"/>
        <v>0</v>
      </c>
      <c r="CI115" s="281">
        <f t="shared" ca="1" si="77"/>
        <v>0</v>
      </c>
      <c r="CJ115" s="281">
        <f t="shared" ca="1" si="77"/>
        <v>0</v>
      </c>
      <c r="DA115" s="253"/>
      <c r="DB115" s="253"/>
      <c r="DC115" s="247" t="str">
        <f t="shared" si="36"/>
        <v>5.1.5</v>
      </c>
    </row>
    <row r="116" spans="1:107" s="243" customFormat="1" ht="14" outlineLevel="1">
      <c r="C116" s="280" t="s">
        <v>195</v>
      </c>
      <c r="D116" s="280" t="str">
        <f t="shared" si="75"/>
        <v/>
      </c>
      <c r="E116" s="280"/>
      <c r="F116" s="280"/>
      <c r="G116" s="280"/>
      <c r="H116" s="175"/>
      <c r="I116" s="281">
        <f t="shared" ca="1" si="78"/>
        <v>0</v>
      </c>
      <c r="J116" s="281">
        <f t="shared" ca="1" si="78"/>
        <v>0</v>
      </c>
      <c r="K116" s="281">
        <f t="shared" ca="1" si="78"/>
        <v>0</v>
      </c>
      <c r="L116" s="281">
        <f t="shared" ca="1" si="78"/>
        <v>0</v>
      </c>
      <c r="M116" s="281">
        <f t="shared" ca="1" si="78"/>
        <v>0</v>
      </c>
      <c r="N116" s="281">
        <f t="shared" ca="1" si="78"/>
        <v>0</v>
      </c>
      <c r="O116" s="281">
        <f t="shared" ca="1" si="78"/>
        <v>0</v>
      </c>
      <c r="P116" s="281">
        <f t="shared" ca="1" si="78"/>
        <v>0</v>
      </c>
      <c r="Q116" s="281">
        <f t="shared" ca="1" si="78"/>
        <v>0</v>
      </c>
      <c r="R116" s="281">
        <f t="shared" ca="1" si="78"/>
        <v>0</v>
      </c>
      <c r="S116" s="281">
        <f t="shared" ca="1" si="78"/>
        <v>0</v>
      </c>
      <c r="T116" s="281">
        <f t="shared" ca="1" si="78"/>
        <v>0</v>
      </c>
      <c r="U116" s="281">
        <f t="shared" ca="1" si="78"/>
        <v>0</v>
      </c>
      <c r="V116" s="281">
        <f t="shared" ca="1" si="78"/>
        <v>0</v>
      </c>
      <c r="W116" s="281">
        <f t="shared" ca="1" si="78"/>
        <v>0</v>
      </c>
      <c r="X116" s="281">
        <f t="shared" ca="1" si="78"/>
        <v>0</v>
      </c>
      <c r="Y116" s="281">
        <f t="shared" ca="1" si="78"/>
        <v>0</v>
      </c>
      <c r="Z116" s="281">
        <f t="shared" ca="1" si="78"/>
        <v>0</v>
      </c>
      <c r="AA116" s="281">
        <f t="shared" ca="1" si="78"/>
        <v>0</v>
      </c>
      <c r="AB116" s="281">
        <f t="shared" ca="1" si="78"/>
        <v>0</v>
      </c>
      <c r="AC116" s="281">
        <f t="shared" ca="1" si="78"/>
        <v>0</v>
      </c>
      <c r="AD116" s="281">
        <f t="shared" ca="1" si="78"/>
        <v>0</v>
      </c>
      <c r="AE116" s="281">
        <f t="shared" ca="1" si="78"/>
        <v>0</v>
      </c>
      <c r="AF116" s="281">
        <f t="shared" ca="1" si="78"/>
        <v>0</v>
      </c>
      <c r="AG116" s="281">
        <f t="shared" ca="1" si="78"/>
        <v>0</v>
      </c>
      <c r="AH116" s="281">
        <f t="shared" ca="1" si="78"/>
        <v>0</v>
      </c>
      <c r="AI116" s="281">
        <f t="shared" ca="1" si="78"/>
        <v>0</v>
      </c>
      <c r="AJ116" s="281">
        <f t="shared" ca="1" si="78"/>
        <v>0</v>
      </c>
      <c r="AK116" s="281">
        <f t="shared" ca="1" si="78"/>
        <v>0</v>
      </c>
      <c r="AL116" s="281">
        <f t="shared" ca="1" si="78"/>
        <v>0</v>
      </c>
      <c r="AM116" s="281">
        <f t="shared" ca="1" si="78"/>
        <v>0</v>
      </c>
      <c r="AN116" s="281">
        <f t="shared" ca="1" si="78"/>
        <v>0</v>
      </c>
      <c r="AO116" s="281">
        <f t="shared" ca="1" si="78"/>
        <v>0</v>
      </c>
      <c r="AP116" s="281">
        <f t="shared" ca="1" si="78"/>
        <v>0</v>
      </c>
      <c r="AQ116" s="281">
        <f t="shared" ca="1" si="78"/>
        <v>0</v>
      </c>
      <c r="AR116" s="281">
        <f t="shared" ca="1" si="78"/>
        <v>0</v>
      </c>
      <c r="AS116" s="281">
        <f t="shared" ca="1" si="78"/>
        <v>0</v>
      </c>
      <c r="AT116" s="281">
        <f t="shared" ca="1" si="78"/>
        <v>0</v>
      </c>
      <c r="AU116" s="281">
        <f t="shared" ca="1" si="78"/>
        <v>0</v>
      </c>
      <c r="AV116" s="281">
        <f t="shared" ca="1" si="78"/>
        <v>0</v>
      </c>
      <c r="AW116" s="281">
        <f t="shared" ca="1" si="78"/>
        <v>0</v>
      </c>
      <c r="AX116" s="281">
        <f t="shared" ca="1" si="78"/>
        <v>0</v>
      </c>
      <c r="AY116" s="281">
        <f t="shared" ca="1" si="78"/>
        <v>0</v>
      </c>
      <c r="AZ116" s="281">
        <f t="shared" ca="1" si="78"/>
        <v>0</v>
      </c>
      <c r="BA116" s="281">
        <f t="shared" ca="1" si="78"/>
        <v>0</v>
      </c>
      <c r="BB116" s="281">
        <f t="shared" ca="1" si="78"/>
        <v>0</v>
      </c>
      <c r="BC116" s="281">
        <f t="shared" ca="1" si="78"/>
        <v>0</v>
      </c>
      <c r="BD116" s="281">
        <f t="shared" ca="1" si="78"/>
        <v>0</v>
      </c>
      <c r="BE116" s="281">
        <f t="shared" ca="1" si="78"/>
        <v>0</v>
      </c>
      <c r="BF116" s="281">
        <f t="shared" ca="1" si="78"/>
        <v>0</v>
      </c>
      <c r="BG116" s="281">
        <f t="shared" ca="1" si="78"/>
        <v>0</v>
      </c>
      <c r="BH116" s="281">
        <f t="shared" ca="1" si="78"/>
        <v>0</v>
      </c>
      <c r="BI116" s="281">
        <f t="shared" ca="1" si="78"/>
        <v>0</v>
      </c>
      <c r="BJ116" s="281">
        <f t="shared" ca="1" si="78"/>
        <v>0</v>
      </c>
      <c r="BK116" s="281">
        <f t="shared" ca="1" si="78"/>
        <v>0</v>
      </c>
      <c r="BL116" s="281">
        <f t="shared" ca="1" si="78"/>
        <v>0</v>
      </c>
      <c r="BM116" s="281">
        <f t="shared" ca="1" si="78"/>
        <v>0</v>
      </c>
      <c r="BN116" s="281">
        <f t="shared" ca="1" si="78"/>
        <v>0</v>
      </c>
      <c r="BO116" s="281">
        <f t="shared" ca="1" si="78"/>
        <v>0</v>
      </c>
      <c r="BP116" s="281">
        <f t="shared" ca="1" si="78"/>
        <v>0</v>
      </c>
      <c r="BQ116" s="281">
        <f t="shared" ca="1" si="78"/>
        <v>0</v>
      </c>
      <c r="BR116" s="281">
        <f t="shared" ca="1" si="78"/>
        <v>0</v>
      </c>
      <c r="BS116" s="281">
        <f t="shared" ca="1" si="78"/>
        <v>0</v>
      </c>
      <c r="BT116" s="281">
        <f t="shared" ca="1" si="78"/>
        <v>0</v>
      </c>
      <c r="BU116" s="281">
        <f t="shared" ca="1" si="77"/>
        <v>0</v>
      </c>
      <c r="BV116" s="281">
        <f t="shared" ca="1" si="77"/>
        <v>0</v>
      </c>
      <c r="BW116" s="281">
        <f t="shared" ca="1" si="77"/>
        <v>0</v>
      </c>
      <c r="BX116" s="281">
        <f t="shared" ca="1" si="77"/>
        <v>0</v>
      </c>
      <c r="BY116" s="281">
        <f t="shared" ca="1" si="77"/>
        <v>0</v>
      </c>
      <c r="BZ116" s="281">
        <f t="shared" ca="1" si="77"/>
        <v>0</v>
      </c>
      <c r="CA116" s="281">
        <f t="shared" ca="1" si="77"/>
        <v>0</v>
      </c>
      <c r="CB116" s="281">
        <f t="shared" ca="1" si="77"/>
        <v>0</v>
      </c>
      <c r="CC116" s="281">
        <f t="shared" ca="1" si="77"/>
        <v>0</v>
      </c>
      <c r="CD116" s="281">
        <f t="shared" ca="1" si="77"/>
        <v>0</v>
      </c>
      <c r="CE116" s="281">
        <f t="shared" ca="1" si="77"/>
        <v>0</v>
      </c>
      <c r="CF116" s="281">
        <f t="shared" ca="1" si="77"/>
        <v>0</v>
      </c>
      <c r="CG116" s="281">
        <f t="shared" ca="1" si="77"/>
        <v>0</v>
      </c>
      <c r="CH116" s="281">
        <f t="shared" ca="1" si="77"/>
        <v>0</v>
      </c>
      <c r="CI116" s="281">
        <f t="shared" ca="1" si="77"/>
        <v>0</v>
      </c>
      <c r="CJ116" s="281">
        <f t="shared" ca="1" si="77"/>
        <v>0</v>
      </c>
      <c r="DA116" s="253"/>
      <c r="DB116" s="253"/>
      <c r="DC116" s="247" t="str">
        <f t="shared" si="36"/>
        <v>5.1.6</v>
      </c>
    </row>
    <row r="117" spans="1:107" s="243" customFormat="1" ht="14" outlineLevel="1">
      <c r="C117" s="280" t="s">
        <v>196</v>
      </c>
      <c r="D117" s="280" t="str">
        <f t="shared" si="75"/>
        <v/>
      </c>
      <c r="E117" s="280"/>
      <c r="F117" s="280"/>
      <c r="G117" s="280"/>
      <c r="H117" s="175"/>
      <c r="I117" s="281">
        <f t="shared" ca="1" si="78"/>
        <v>0</v>
      </c>
      <c r="J117" s="281">
        <f t="shared" ca="1" si="78"/>
        <v>0</v>
      </c>
      <c r="K117" s="281">
        <f t="shared" ca="1" si="78"/>
        <v>0</v>
      </c>
      <c r="L117" s="281">
        <f t="shared" ca="1" si="78"/>
        <v>0</v>
      </c>
      <c r="M117" s="281">
        <f t="shared" ca="1" si="78"/>
        <v>0</v>
      </c>
      <c r="N117" s="281">
        <f t="shared" ca="1" si="78"/>
        <v>0</v>
      </c>
      <c r="O117" s="281">
        <f t="shared" ca="1" si="78"/>
        <v>0</v>
      </c>
      <c r="P117" s="281">
        <f t="shared" ca="1" si="78"/>
        <v>0</v>
      </c>
      <c r="Q117" s="281">
        <f t="shared" ca="1" si="78"/>
        <v>0</v>
      </c>
      <c r="R117" s="281">
        <f t="shared" ca="1" si="78"/>
        <v>0</v>
      </c>
      <c r="S117" s="281">
        <f t="shared" ca="1" si="78"/>
        <v>0</v>
      </c>
      <c r="T117" s="281">
        <f t="shared" ca="1" si="78"/>
        <v>0</v>
      </c>
      <c r="U117" s="281">
        <f t="shared" ca="1" si="78"/>
        <v>0</v>
      </c>
      <c r="V117" s="281">
        <f t="shared" ca="1" si="78"/>
        <v>0</v>
      </c>
      <c r="W117" s="281">
        <f t="shared" ca="1" si="78"/>
        <v>0</v>
      </c>
      <c r="X117" s="281">
        <f t="shared" ca="1" si="78"/>
        <v>0</v>
      </c>
      <c r="Y117" s="281">
        <f t="shared" ca="1" si="78"/>
        <v>0</v>
      </c>
      <c r="Z117" s="281">
        <f t="shared" ca="1" si="78"/>
        <v>0</v>
      </c>
      <c r="AA117" s="281">
        <f t="shared" ca="1" si="78"/>
        <v>0</v>
      </c>
      <c r="AB117" s="281">
        <f t="shared" ca="1" si="78"/>
        <v>0</v>
      </c>
      <c r="AC117" s="281">
        <f t="shared" ca="1" si="78"/>
        <v>0</v>
      </c>
      <c r="AD117" s="281">
        <f t="shared" ca="1" si="78"/>
        <v>0</v>
      </c>
      <c r="AE117" s="281">
        <f t="shared" ca="1" si="78"/>
        <v>0</v>
      </c>
      <c r="AF117" s="281">
        <f t="shared" ca="1" si="78"/>
        <v>0</v>
      </c>
      <c r="AG117" s="281">
        <f t="shared" ca="1" si="78"/>
        <v>0</v>
      </c>
      <c r="AH117" s="281">
        <f t="shared" ca="1" si="78"/>
        <v>0</v>
      </c>
      <c r="AI117" s="281">
        <f t="shared" ca="1" si="78"/>
        <v>0</v>
      </c>
      <c r="AJ117" s="281">
        <f t="shared" ca="1" si="78"/>
        <v>0</v>
      </c>
      <c r="AK117" s="281">
        <f t="shared" ca="1" si="78"/>
        <v>0</v>
      </c>
      <c r="AL117" s="281">
        <f t="shared" ca="1" si="78"/>
        <v>0</v>
      </c>
      <c r="AM117" s="281">
        <f t="shared" ca="1" si="78"/>
        <v>0</v>
      </c>
      <c r="AN117" s="281">
        <f t="shared" ca="1" si="78"/>
        <v>0</v>
      </c>
      <c r="AO117" s="281">
        <f t="shared" ca="1" si="78"/>
        <v>0</v>
      </c>
      <c r="AP117" s="281">
        <f t="shared" ca="1" si="78"/>
        <v>0</v>
      </c>
      <c r="AQ117" s="281">
        <f t="shared" ca="1" si="78"/>
        <v>0</v>
      </c>
      <c r="AR117" s="281">
        <f t="shared" ca="1" si="78"/>
        <v>0</v>
      </c>
      <c r="AS117" s="281">
        <f t="shared" ca="1" si="78"/>
        <v>0</v>
      </c>
      <c r="AT117" s="281">
        <f t="shared" ca="1" si="78"/>
        <v>0</v>
      </c>
      <c r="AU117" s="281">
        <f t="shared" ca="1" si="78"/>
        <v>0</v>
      </c>
      <c r="AV117" s="281">
        <f t="shared" ca="1" si="78"/>
        <v>0</v>
      </c>
      <c r="AW117" s="281">
        <f t="shared" ca="1" si="78"/>
        <v>0</v>
      </c>
      <c r="AX117" s="281">
        <f t="shared" ca="1" si="78"/>
        <v>0</v>
      </c>
      <c r="AY117" s="281">
        <f t="shared" ca="1" si="78"/>
        <v>0</v>
      </c>
      <c r="AZ117" s="281">
        <f t="shared" ca="1" si="78"/>
        <v>0</v>
      </c>
      <c r="BA117" s="281">
        <f t="shared" ca="1" si="78"/>
        <v>0</v>
      </c>
      <c r="BB117" s="281">
        <f t="shared" ca="1" si="78"/>
        <v>0</v>
      </c>
      <c r="BC117" s="281">
        <f t="shared" ca="1" si="78"/>
        <v>0</v>
      </c>
      <c r="BD117" s="281">
        <f t="shared" ca="1" si="78"/>
        <v>0</v>
      </c>
      <c r="BE117" s="281">
        <f t="shared" ca="1" si="78"/>
        <v>0</v>
      </c>
      <c r="BF117" s="281">
        <f t="shared" ca="1" si="78"/>
        <v>0</v>
      </c>
      <c r="BG117" s="281">
        <f t="shared" ca="1" si="78"/>
        <v>0</v>
      </c>
      <c r="BH117" s="281">
        <f t="shared" ca="1" si="78"/>
        <v>0</v>
      </c>
      <c r="BI117" s="281">
        <f t="shared" ca="1" si="78"/>
        <v>0</v>
      </c>
      <c r="BJ117" s="281">
        <f t="shared" ca="1" si="78"/>
        <v>0</v>
      </c>
      <c r="BK117" s="281">
        <f t="shared" ca="1" si="78"/>
        <v>0</v>
      </c>
      <c r="BL117" s="281">
        <f t="shared" ca="1" si="78"/>
        <v>0</v>
      </c>
      <c r="BM117" s="281">
        <f t="shared" ca="1" si="78"/>
        <v>0</v>
      </c>
      <c r="BN117" s="281">
        <f t="shared" ca="1" si="78"/>
        <v>0</v>
      </c>
      <c r="BO117" s="281">
        <f t="shared" ca="1" si="78"/>
        <v>0</v>
      </c>
      <c r="BP117" s="281">
        <f t="shared" ca="1" si="78"/>
        <v>0</v>
      </c>
      <c r="BQ117" s="281">
        <f t="shared" ca="1" si="78"/>
        <v>0</v>
      </c>
      <c r="BR117" s="281">
        <f t="shared" ca="1" si="78"/>
        <v>0</v>
      </c>
      <c r="BS117" s="281">
        <f t="shared" ca="1" si="78"/>
        <v>0</v>
      </c>
      <c r="BT117" s="281">
        <f t="shared" ca="1" si="78"/>
        <v>0</v>
      </c>
      <c r="BU117" s="281">
        <f t="shared" ca="1" si="77"/>
        <v>0</v>
      </c>
      <c r="BV117" s="281">
        <f t="shared" ca="1" si="77"/>
        <v>0</v>
      </c>
      <c r="BW117" s="281">
        <f t="shared" ca="1" si="77"/>
        <v>0</v>
      </c>
      <c r="BX117" s="281">
        <f t="shared" ca="1" si="77"/>
        <v>0</v>
      </c>
      <c r="BY117" s="281">
        <f t="shared" ca="1" si="77"/>
        <v>0</v>
      </c>
      <c r="BZ117" s="281">
        <f t="shared" ca="1" si="77"/>
        <v>0</v>
      </c>
      <c r="CA117" s="281">
        <f t="shared" ca="1" si="77"/>
        <v>0</v>
      </c>
      <c r="CB117" s="281">
        <f t="shared" ca="1" si="77"/>
        <v>0</v>
      </c>
      <c r="CC117" s="281">
        <f t="shared" ca="1" si="77"/>
        <v>0</v>
      </c>
      <c r="CD117" s="281">
        <f t="shared" ca="1" si="77"/>
        <v>0</v>
      </c>
      <c r="CE117" s="281">
        <f t="shared" ca="1" si="77"/>
        <v>0</v>
      </c>
      <c r="CF117" s="281">
        <f t="shared" ca="1" si="77"/>
        <v>0</v>
      </c>
      <c r="CG117" s="281">
        <f t="shared" ca="1" si="77"/>
        <v>0</v>
      </c>
      <c r="CH117" s="281">
        <f t="shared" ca="1" si="77"/>
        <v>0</v>
      </c>
      <c r="CI117" s="281">
        <f t="shared" ca="1" si="77"/>
        <v>0</v>
      </c>
      <c r="CJ117" s="281">
        <f t="shared" ca="1" si="77"/>
        <v>0</v>
      </c>
      <c r="DA117" s="253"/>
      <c r="DB117" s="253"/>
      <c r="DC117" s="247" t="str">
        <f t="shared" si="36"/>
        <v>5.1.7</v>
      </c>
    </row>
    <row r="118" spans="1:107" s="243" customFormat="1" ht="14" outlineLevel="1">
      <c r="C118" s="280" t="s">
        <v>197</v>
      </c>
      <c r="D118" s="280" t="str">
        <f t="shared" si="75"/>
        <v/>
      </c>
      <c r="E118" s="280"/>
      <c r="F118" s="280"/>
      <c r="G118" s="280"/>
      <c r="H118" s="175"/>
      <c r="I118" s="281">
        <f t="shared" ca="1" si="78"/>
        <v>0</v>
      </c>
      <c r="J118" s="281">
        <f t="shared" ca="1" si="78"/>
        <v>0</v>
      </c>
      <c r="K118" s="281">
        <f t="shared" ca="1" si="78"/>
        <v>0</v>
      </c>
      <c r="L118" s="281">
        <f t="shared" ca="1" si="78"/>
        <v>0</v>
      </c>
      <c r="M118" s="281">
        <f t="shared" ca="1" si="78"/>
        <v>0</v>
      </c>
      <c r="N118" s="281">
        <f t="shared" ca="1" si="78"/>
        <v>0</v>
      </c>
      <c r="O118" s="281">
        <f t="shared" ca="1" si="78"/>
        <v>0</v>
      </c>
      <c r="P118" s="281">
        <f t="shared" ca="1" si="78"/>
        <v>0</v>
      </c>
      <c r="Q118" s="281">
        <f t="shared" ca="1" si="78"/>
        <v>0</v>
      </c>
      <c r="R118" s="281">
        <f t="shared" ca="1" si="78"/>
        <v>0</v>
      </c>
      <c r="S118" s="281">
        <f t="shared" ca="1" si="78"/>
        <v>0</v>
      </c>
      <c r="T118" s="281">
        <f t="shared" ca="1" si="78"/>
        <v>0</v>
      </c>
      <c r="U118" s="281">
        <f t="shared" ca="1" si="78"/>
        <v>0</v>
      </c>
      <c r="V118" s="281">
        <f t="shared" ca="1" si="78"/>
        <v>0</v>
      </c>
      <c r="W118" s="281">
        <f t="shared" ca="1" si="78"/>
        <v>0</v>
      </c>
      <c r="X118" s="281">
        <f t="shared" ca="1" si="78"/>
        <v>0</v>
      </c>
      <c r="Y118" s="281">
        <f t="shared" ca="1" si="78"/>
        <v>0</v>
      </c>
      <c r="Z118" s="281">
        <f t="shared" ca="1" si="78"/>
        <v>0</v>
      </c>
      <c r="AA118" s="281">
        <f t="shared" ca="1" si="78"/>
        <v>0</v>
      </c>
      <c r="AB118" s="281">
        <f t="shared" ca="1" si="78"/>
        <v>0</v>
      </c>
      <c r="AC118" s="281">
        <f t="shared" ca="1" si="78"/>
        <v>0</v>
      </c>
      <c r="AD118" s="281">
        <f t="shared" ca="1" si="78"/>
        <v>0</v>
      </c>
      <c r="AE118" s="281">
        <f t="shared" ca="1" si="78"/>
        <v>0</v>
      </c>
      <c r="AF118" s="281">
        <f t="shared" ca="1" si="78"/>
        <v>0</v>
      </c>
      <c r="AG118" s="281">
        <f t="shared" ca="1" si="78"/>
        <v>0</v>
      </c>
      <c r="AH118" s="281">
        <f t="shared" ca="1" si="78"/>
        <v>0</v>
      </c>
      <c r="AI118" s="281">
        <f t="shared" ca="1" si="78"/>
        <v>0</v>
      </c>
      <c r="AJ118" s="281">
        <f t="shared" ca="1" si="78"/>
        <v>0</v>
      </c>
      <c r="AK118" s="281">
        <f t="shared" ca="1" si="78"/>
        <v>0</v>
      </c>
      <c r="AL118" s="281">
        <f t="shared" ca="1" si="78"/>
        <v>0</v>
      </c>
      <c r="AM118" s="281">
        <f t="shared" ca="1" si="78"/>
        <v>0</v>
      </c>
      <c r="AN118" s="281">
        <f t="shared" ca="1" si="78"/>
        <v>0</v>
      </c>
      <c r="AO118" s="281">
        <f t="shared" ca="1" si="78"/>
        <v>0</v>
      </c>
      <c r="AP118" s="281">
        <f t="shared" ca="1" si="78"/>
        <v>0</v>
      </c>
      <c r="AQ118" s="281">
        <f t="shared" ca="1" si="78"/>
        <v>0</v>
      </c>
      <c r="AR118" s="281">
        <f t="shared" ca="1" si="78"/>
        <v>0</v>
      </c>
      <c r="AS118" s="281">
        <f t="shared" ca="1" si="78"/>
        <v>0</v>
      </c>
      <c r="AT118" s="281">
        <f t="shared" ca="1" si="78"/>
        <v>0</v>
      </c>
      <c r="AU118" s="281">
        <f t="shared" ca="1" si="78"/>
        <v>0</v>
      </c>
      <c r="AV118" s="281">
        <f t="shared" ca="1" si="78"/>
        <v>0</v>
      </c>
      <c r="AW118" s="281">
        <f t="shared" ca="1" si="78"/>
        <v>0</v>
      </c>
      <c r="AX118" s="281">
        <f t="shared" ca="1" si="78"/>
        <v>0</v>
      </c>
      <c r="AY118" s="281">
        <f t="shared" ca="1" si="78"/>
        <v>0</v>
      </c>
      <c r="AZ118" s="281">
        <f t="shared" ca="1" si="78"/>
        <v>0</v>
      </c>
      <c r="BA118" s="281">
        <f t="shared" ca="1" si="78"/>
        <v>0</v>
      </c>
      <c r="BB118" s="281">
        <f t="shared" ca="1" si="78"/>
        <v>0</v>
      </c>
      <c r="BC118" s="281">
        <f t="shared" ca="1" si="78"/>
        <v>0</v>
      </c>
      <c r="BD118" s="281">
        <f t="shared" ca="1" si="78"/>
        <v>0</v>
      </c>
      <c r="BE118" s="281">
        <f t="shared" ca="1" si="78"/>
        <v>0</v>
      </c>
      <c r="BF118" s="281">
        <f t="shared" ca="1" si="78"/>
        <v>0</v>
      </c>
      <c r="BG118" s="281">
        <f t="shared" ca="1" si="78"/>
        <v>0</v>
      </c>
      <c r="BH118" s="281">
        <f t="shared" ca="1" si="78"/>
        <v>0</v>
      </c>
      <c r="BI118" s="281">
        <f t="shared" ca="1" si="78"/>
        <v>0</v>
      </c>
      <c r="BJ118" s="281">
        <f t="shared" ca="1" si="78"/>
        <v>0</v>
      </c>
      <c r="BK118" s="281">
        <f t="shared" ca="1" si="78"/>
        <v>0</v>
      </c>
      <c r="BL118" s="281">
        <f t="shared" ca="1" si="78"/>
        <v>0</v>
      </c>
      <c r="BM118" s="281">
        <f t="shared" ca="1" si="78"/>
        <v>0</v>
      </c>
      <c r="BN118" s="281">
        <f t="shared" ca="1" si="78"/>
        <v>0</v>
      </c>
      <c r="BO118" s="281">
        <f t="shared" ca="1" si="78"/>
        <v>0</v>
      </c>
      <c r="BP118" s="281">
        <f t="shared" ca="1" si="78"/>
        <v>0</v>
      </c>
      <c r="BQ118" s="281">
        <f t="shared" ca="1" si="78"/>
        <v>0</v>
      </c>
      <c r="BR118" s="281">
        <f t="shared" ca="1" si="78"/>
        <v>0</v>
      </c>
      <c r="BS118" s="281">
        <f t="shared" ca="1" si="78"/>
        <v>0</v>
      </c>
      <c r="BT118" s="281">
        <f ca="1">IF($H25&lt;&gt;"",IF(YEAR($H25)=BT$109,(DATEVALUE("31.12."&amp;BT$109)-$H25)/BT$100,IF(YEAR($H25)&lt;BT$109,1,0)),0)</f>
        <v>0</v>
      </c>
      <c r="BU118" s="281">
        <f t="shared" ca="1" si="77"/>
        <v>0</v>
      </c>
      <c r="BV118" s="281">
        <f t="shared" ca="1" si="77"/>
        <v>0</v>
      </c>
      <c r="BW118" s="281">
        <f t="shared" ca="1" si="77"/>
        <v>0</v>
      </c>
      <c r="BX118" s="281">
        <f t="shared" ca="1" si="77"/>
        <v>0</v>
      </c>
      <c r="BY118" s="281">
        <f t="shared" ca="1" si="77"/>
        <v>0</v>
      </c>
      <c r="BZ118" s="281">
        <f t="shared" ca="1" si="77"/>
        <v>0</v>
      </c>
      <c r="CA118" s="281">
        <f t="shared" ca="1" si="77"/>
        <v>0</v>
      </c>
      <c r="CB118" s="281">
        <f t="shared" ca="1" si="77"/>
        <v>0</v>
      </c>
      <c r="CC118" s="281">
        <f t="shared" ca="1" si="77"/>
        <v>0</v>
      </c>
      <c r="CD118" s="281">
        <f t="shared" ca="1" si="77"/>
        <v>0</v>
      </c>
      <c r="CE118" s="281">
        <f t="shared" ca="1" si="77"/>
        <v>0</v>
      </c>
      <c r="CF118" s="281">
        <f t="shared" ca="1" si="77"/>
        <v>0</v>
      </c>
      <c r="CG118" s="281">
        <f t="shared" ca="1" si="77"/>
        <v>0</v>
      </c>
      <c r="CH118" s="281">
        <f t="shared" ca="1" si="77"/>
        <v>0</v>
      </c>
      <c r="CI118" s="281">
        <f t="shared" ca="1" si="77"/>
        <v>0</v>
      </c>
      <c r="CJ118" s="281">
        <f t="shared" ca="1" si="77"/>
        <v>0</v>
      </c>
      <c r="DA118" s="253"/>
      <c r="DB118" s="253"/>
      <c r="DC118" s="247" t="str">
        <f t="shared" si="36"/>
        <v>5.1.8</v>
      </c>
    </row>
    <row r="119" spans="1:107" s="243" customFormat="1" ht="14" outlineLevel="1">
      <c r="C119" s="280" t="s">
        <v>198</v>
      </c>
      <c r="D119" s="280" t="str">
        <f t="shared" si="75"/>
        <v/>
      </c>
      <c r="E119" s="280"/>
      <c r="F119" s="280"/>
      <c r="G119" s="280"/>
      <c r="H119" s="175"/>
      <c r="I119" s="281">
        <f t="shared" ref="I119:BT120" ca="1" si="79">IF($H26&lt;&gt;"",IF(YEAR($H26)=I$109,(DATEVALUE("31.12."&amp;I$109)-$H26)/I$100,IF(YEAR($H26)&lt;I$109,1,0)),0)</f>
        <v>0</v>
      </c>
      <c r="J119" s="281">
        <f t="shared" ca="1" si="79"/>
        <v>0</v>
      </c>
      <c r="K119" s="281">
        <f t="shared" ca="1" si="79"/>
        <v>0</v>
      </c>
      <c r="L119" s="281">
        <f t="shared" ca="1" si="79"/>
        <v>0</v>
      </c>
      <c r="M119" s="281">
        <f t="shared" ca="1" si="79"/>
        <v>0</v>
      </c>
      <c r="N119" s="281">
        <f t="shared" ca="1" si="79"/>
        <v>0</v>
      </c>
      <c r="O119" s="281">
        <f t="shared" ca="1" si="79"/>
        <v>0</v>
      </c>
      <c r="P119" s="281">
        <f t="shared" ca="1" si="79"/>
        <v>0</v>
      </c>
      <c r="Q119" s="281">
        <f t="shared" ca="1" si="79"/>
        <v>0</v>
      </c>
      <c r="R119" s="281">
        <f t="shared" ca="1" si="79"/>
        <v>0</v>
      </c>
      <c r="S119" s="281">
        <f t="shared" ca="1" si="79"/>
        <v>0</v>
      </c>
      <c r="T119" s="281">
        <f t="shared" ca="1" si="79"/>
        <v>0</v>
      </c>
      <c r="U119" s="281">
        <f t="shared" ca="1" si="79"/>
        <v>0</v>
      </c>
      <c r="V119" s="281">
        <f t="shared" ca="1" si="79"/>
        <v>0</v>
      </c>
      <c r="W119" s="281">
        <f t="shared" ca="1" si="79"/>
        <v>0</v>
      </c>
      <c r="X119" s="281">
        <f t="shared" ca="1" si="79"/>
        <v>0</v>
      </c>
      <c r="Y119" s="281">
        <f t="shared" ca="1" si="79"/>
        <v>0</v>
      </c>
      <c r="Z119" s="281">
        <f t="shared" ca="1" si="79"/>
        <v>0</v>
      </c>
      <c r="AA119" s="281">
        <f t="shared" ca="1" si="79"/>
        <v>0</v>
      </c>
      <c r="AB119" s="281">
        <f t="shared" ca="1" si="79"/>
        <v>0</v>
      </c>
      <c r="AC119" s="281">
        <f t="shared" ca="1" si="79"/>
        <v>0</v>
      </c>
      <c r="AD119" s="281">
        <f t="shared" ca="1" si="79"/>
        <v>0</v>
      </c>
      <c r="AE119" s="281">
        <f t="shared" ca="1" si="79"/>
        <v>0</v>
      </c>
      <c r="AF119" s="281">
        <f t="shared" ca="1" si="79"/>
        <v>0</v>
      </c>
      <c r="AG119" s="281">
        <f t="shared" ca="1" si="79"/>
        <v>0</v>
      </c>
      <c r="AH119" s="281">
        <f t="shared" ca="1" si="79"/>
        <v>0</v>
      </c>
      <c r="AI119" s="281">
        <f t="shared" ca="1" si="79"/>
        <v>0</v>
      </c>
      <c r="AJ119" s="281">
        <f t="shared" ca="1" si="79"/>
        <v>0</v>
      </c>
      <c r="AK119" s="281">
        <f t="shared" ca="1" si="79"/>
        <v>0</v>
      </c>
      <c r="AL119" s="281">
        <f t="shared" ca="1" si="79"/>
        <v>0</v>
      </c>
      <c r="AM119" s="281">
        <f t="shared" ca="1" si="79"/>
        <v>0</v>
      </c>
      <c r="AN119" s="281">
        <f t="shared" ca="1" si="79"/>
        <v>0</v>
      </c>
      <c r="AO119" s="281">
        <f t="shared" ca="1" si="79"/>
        <v>0</v>
      </c>
      <c r="AP119" s="281">
        <f t="shared" ca="1" si="79"/>
        <v>0</v>
      </c>
      <c r="AQ119" s="281">
        <f t="shared" ca="1" si="79"/>
        <v>0</v>
      </c>
      <c r="AR119" s="281">
        <f t="shared" ca="1" si="79"/>
        <v>0</v>
      </c>
      <c r="AS119" s="281">
        <f t="shared" ca="1" si="79"/>
        <v>0</v>
      </c>
      <c r="AT119" s="281">
        <f t="shared" ca="1" si="79"/>
        <v>0</v>
      </c>
      <c r="AU119" s="281">
        <f t="shared" ca="1" si="79"/>
        <v>0</v>
      </c>
      <c r="AV119" s="281">
        <f t="shared" ca="1" si="79"/>
        <v>0</v>
      </c>
      <c r="AW119" s="281">
        <f t="shared" ca="1" si="79"/>
        <v>0</v>
      </c>
      <c r="AX119" s="281">
        <f t="shared" ca="1" si="79"/>
        <v>0</v>
      </c>
      <c r="AY119" s="281">
        <f t="shared" ca="1" si="79"/>
        <v>0</v>
      </c>
      <c r="AZ119" s="281">
        <f t="shared" ca="1" si="79"/>
        <v>0</v>
      </c>
      <c r="BA119" s="281">
        <f t="shared" ca="1" si="79"/>
        <v>0</v>
      </c>
      <c r="BB119" s="281">
        <f t="shared" ca="1" si="79"/>
        <v>0</v>
      </c>
      <c r="BC119" s="281">
        <f t="shared" ca="1" si="79"/>
        <v>0</v>
      </c>
      <c r="BD119" s="281">
        <f t="shared" ca="1" si="79"/>
        <v>0</v>
      </c>
      <c r="BE119" s="281">
        <f t="shared" ca="1" si="79"/>
        <v>0</v>
      </c>
      <c r="BF119" s="281">
        <f t="shared" ca="1" si="79"/>
        <v>0</v>
      </c>
      <c r="BG119" s="281">
        <f t="shared" ca="1" si="79"/>
        <v>0</v>
      </c>
      <c r="BH119" s="281">
        <f t="shared" ca="1" si="79"/>
        <v>0</v>
      </c>
      <c r="BI119" s="281">
        <f t="shared" ca="1" si="79"/>
        <v>0</v>
      </c>
      <c r="BJ119" s="281">
        <f t="shared" ca="1" si="79"/>
        <v>0</v>
      </c>
      <c r="BK119" s="281">
        <f t="shared" ca="1" si="79"/>
        <v>0</v>
      </c>
      <c r="BL119" s="281">
        <f t="shared" ca="1" si="79"/>
        <v>0</v>
      </c>
      <c r="BM119" s="281">
        <f t="shared" ca="1" si="79"/>
        <v>0</v>
      </c>
      <c r="BN119" s="281">
        <f t="shared" ca="1" si="79"/>
        <v>0</v>
      </c>
      <c r="BO119" s="281">
        <f t="shared" ca="1" si="79"/>
        <v>0</v>
      </c>
      <c r="BP119" s="281">
        <f t="shared" ca="1" si="79"/>
        <v>0</v>
      </c>
      <c r="BQ119" s="281">
        <f t="shared" ca="1" si="79"/>
        <v>0</v>
      </c>
      <c r="BR119" s="281">
        <f t="shared" ca="1" si="79"/>
        <v>0</v>
      </c>
      <c r="BS119" s="281">
        <f t="shared" ca="1" si="79"/>
        <v>0</v>
      </c>
      <c r="BT119" s="281">
        <f t="shared" ca="1" si="79"/>
        <v>0</v>
      </c>
      <c r="BU119" s="281">
        <f t="shared" ca="1" si="77"/>
        <v>0</v>
      </c>
      <c r="BV119" s="281">
        <f t="shared" ca="1" si="77"/>
        <v>0</v>
      </c>
      <c r="BW119" s="281">
        <f t="shared" ca="1" si="77"/>
        <v>0</v>
      </c>
      <c r="BX119" s="281">
        <f t="shared" ca="1" si="77"/>
        <v>0</v>
      </c>
      <c r="BY119" s="281">
        <f t="shared" ca="1" si="77"/>
        <v>0</v>
      </c>
      <c r="BZ119" s="281">
        <f t="shared" ca="1" si="77"/>
        <v>0</v>
      </c>
      <c r="CA119" s="281">
        <f t="shared" ca="1" si="77"/>
        <v>0</v>
      </c>
      <c r="CB119" s="281">
        <f t="shared" ca="1" si="77"/>
        <v>0</v>
      </c>
      <c r="CC119" s="281">
        <f t="shared" ca="1" si="77"/>
        <v>0</v>
      </c>
      <c r="CD119" s="281">
        <f t="shared" ca="1" si="77"/>
        <v>0</v>
      </c>
      <c r="CE119" s="281">
        <f t="shared" ca="1" si="77"/>
        <v>0</v>
      </c>
      <c r="CF119" s="281">
        <f t="shared" ca="1" si="77"/>
        <v>0</v>
      </c>
      <c r="CG119" s="281">
        <f t="shared" ca="1" si="77"/>
        <v>0</v>
      </c>
      <c r="CH119" s="281">
        <f t="shared" ca="1" si="77"/>
        <v>0</v>
      </c>
      <c r="CI119" s="281">
        <f t="shared" ca="1" si="77"/>
        <v>0</v>
      </c>
      <c r="CJ119" s="281">
        <f t="shared" ca="1" si="77"/>
        <v>0</v>
      </c>
      <c r="DA119" s="253"/>
      <c r="DB119" s="253"/>
      <c r="DC119" s="247" t="str">
        <f t="shared" si="36"/>
        <v>5.1.9</v>
      </c>
    </row>
    <row r="120" spans="1:107" s="243" customFormat="1" ht="14" outlineLevel="1">
      <c r="C120" s="280" t="s">
        <v>199</v>
      </c>
      <c r="D120" s="280" t="str">
        <f t="shared" si="75"/>
        <v/>
      </c>
      <c r="E120" s="280"/>
      <c r="F120" s="280"/>
      <c r="G120" s="280"/>
      <c r="H120" s="175"/>
      <c r="I120" s="281">
        <f t="shared" ca="1" si="79"/>
        <v>0</v>
      </c>
      <c r="J120" s="281">
        <f t="shared" ca="1" si="79"/>
        <v>0</v>
      </c>
      <c r="K120" s="281">
        <f t="shared" ca="1" si="79"/>
        <v>0</v>
      </c>
      <c r="L120" s="281">
        <f t="shared" ca="1" si="79"/>
        <v>0</v>
      </c>
      <c r="M120" s="281">
        <f t="shared" ca="1" si="79"/>
        <v>0</v>
      </c>
      <c r="N120" s="281">
        <f t="shared" ca="1" si="79"/>
        <v>0</v>
      </c>
      <c r="O120" s="281">
        <f t="shared" ca="1" si="79"/>
        <v>0</v>
      </c>
      <c r="P120" s="281">
        <f t="shared" ca="1" si="79"/>
        <v>0</v>
      </c>
      <c r="Q120" s="281">
        <f t="shared" ca="1" si="79"/>
        <v>0</v>
      </c>
      <c r="R120" s="281">
        <f t="shared" ca="1" si="79"/>
        <v>0</v>
      </c>
      <c r="S120" s="281">
        <f t="shared" ca="1" si="79"/>
        <v>0</v>
      </c>
      <c r="T120" s="281">
        <f t="shared" ca="1" si="79"/>
        <v>0</v>
      </c>
      <c r="U120" s="281">
        <f t="shared" ca="1" si="79"/>
        <v>0</v>
      </c>
      <c r="V120" s="281">
        <f t="shared" ca="1" si="79"/>
        <v>0</v>
      </c>
      <c r="W120" s="281">
        <f t="shared" ca="1" si="79"/>
        <v>0</v>
      </c>
      <c r="X120" s="281">
        <f t="shared" ca="1" si="79"/>
        <v>0</v>
      </c>
      <c r="Y120" s="281">
        <f t="shared" ca="1" si="79"/>
        <v>0</v>
      </c>
      <c r="Z120" s="281">
        <f t="shared" ca="1" si="79"/>
        <v>0</v>
      </c>
      <c r="AA120" s="281">
        <f t="shared" ca="1" si="79"/>
        <v>0</v>
      </c>
      <c r="AB120" s="281">
        <f t="shared" ca="1" si="79"/>
        <v>0</v>
      </c>
      <c r="AC120" s="281">
        <f t="shared" ca="1" si="79"/>
        <v>0</v>
      </c>
      <c r="AD120" s="281">
        <f t="shared" ca="1" si="79"/>
        <v>0</v>
      </c>
      <c r="AE120" s="281">
        <f t="shared" ca="1" si="79"/>
        <v>0</v>
      </c>
      <c r="AF120" s="281">
        <f t="shared" ca="1" si="79"/>
        <v>0</v>
      </c>
      <c r="AG120" s="281">
        <f t="shared" ca="1" si="79"/>
        <v>0</v>
      </c>
      <c r="AH120" s="281">
        <f t="shared" ca="1" si="79"/>
        <v>0</v>
      </c>
      <c r="AI120" s="281">
        <f t="shared" ca="1" si="79"/>
        <v>0</v>
      </c>
      <c r="AJ120" s="281">
        <f t="shared" ca="1" si="79"/>
        <v>0</v>
      </c>
      <c r="AK120" s="281">
        <f t="shared" ca="1" si="79"/>
        <v>0</v>
      </c>
      <c r="AL120" s="281">
        <f t="shared" ca="1" si="79"/>
        <v>0</v>
      </c>
      <c r="AM120" s="281">
        <f t="shared" ca="1" si="79"/>
        <v>0</v>
      </c>
      <c r="AN120" s="281">
        <f t="shared" ca="1" si="79"/>
        <v>0</v>
      </c>
      <c r="AO120" s="281">
        <f t="shared" ca="1" si="79"/>
        <v>0</v>
      </c>
      <c r="AP120" s="281">
        <f t="shared" ca="1" si="79"/>
        <v>0</v>
      </c>
      <c r="AQ120" s="281">
        <f t="shared" ca="1" si="79"/>
        <v>0</v>
      </c>
      <c r="AR120" s="281">
        <f t="shared" ca="1" si="79"/>
        <v>0</v>
      </c>
      <c r="AS120" s="281">
        <f t="shared" ca="1" si="79"/>
        <v>0</v>
      </c>
      <c r="AT120" s="281">
        <f t="shared" ca="1" si="79"/>
        <v>0</v>
      </c>
      <c r="AU120" s="281">
        <f t="shared" ca="1" si="79"/>
        <v>0</v>
      </c>
      <c r="AV120" s="281">
        <f t="shared" ca="1" si="79"/>
        <v>0</v>
      </c>
      <c r="AW120" s="281">
        <f t="shared" ca="1" si="79"/>
        <v>0</v>
      </c>
      <c r="AX120" s="281">
        <f t="shared" ca="1" si="79"/>
        <v>0</v>
      </c>
      <c r="AY120" s="281">
        <f t="shared" ca="1" si="79"/>
        <v>0</v>
      </c>
      <c r="AZ120" s="281">
        <f t="shared" ca="1" si="79"/>
        <v>0</v>
      </c>
      <c r="BA120" s="281">
        <f t="shared" ca="1" si="79"/>
        <v>0</v>
      </c>
      <c r="BB120" s="281">
        <f t="shared" ca="1" si="79"/>
        <v>0</v>
      </c>
      <c r="BC120" s="281">
        <f t="shared" ca="1" si="79"/>
        <v>0</v>
      </c>
      <c r="BD120" s="281">
        <f t="shared" ca="1" si="79"/>
        <v>0</v>
      </c>
      <c r="BE120" s="281">
        <f t="shared" ca="1" si="79"/>
        <v>0</v>
      </c>
      <c r="BF120" s="281">
        <f t="shared" ca="1" si="79"/>
        <v>0</v>
      </c>
      <c r="BG120" s="281">
        <f t="shared" ca="1" si="79"/>
        <v>0</v>
      </c>
      <c r="BH120" s="281">
        <f t="shared" ca="1" si="79"/>
        <v>0</v>
      </c>
      <c r="BI120" s="281">
        <f t="shared" ca="1" si="79"/>
        <v>0</v>
      </c>
      <c r="BJ120" s="281">
        <f t="shared" ca="1" si="79"/>
        <v>0</v>
      </c>
      <c r="BK120" s="281">
        <f t="shared" ca="1" si="79"/>
        <v>0</v>
      </c>
      <c r="BL120" s="281">
        <f t="shared" ca="1" si="79"/>
        <v>0</v>
      </c>
      <c r="BM120" s="281">
        <f t="shared" ca="1" si="79"/>
        <v>0</v>
      </c>
      <c r="BN120" s="281">
        <f t="shared" ca="1" si="79"/>
        <v>0</v>
      </c>
      <c r="BO120" s="281">
        <f t="shared" ca="1" si="79"/>
        <v>0</v>
      </c>
      <c r="BP120" s="281">
        <f t="shared" ca="1" si="79"/>
        <v>0</v>
      </c>
      <c r="BQ120" s="281">
        <f t="shared" ca="1" si="79"/>
        <v>0</v>
      </c>
      <c r="BR120" s="281">
        <f t="shared" ca="1" si="79"/>
        <v>0</v>
      </c>
      <c r="BS120" s="281">
        <f t="shared" ca="1" si="79"/>
        <v>0</v>
      </c>
      <c r="BT120" s="281">
        <f t="shared" ca="1" si="79"/>
        <v>0</v>
      </c>
      <c r="BU120" s="281">
        <f t="shared" ca="1" si="77"/>
        <v>0</v>
      </c>
      <c r="BV120" s="281">
        <f t="shared" ca="1" si="77"/>
        <v>0</v>
      </c>
      <c r="BW120" s="281">
        <f t="shared" ca="1" si="77"/>
        <v>0</v>
      </c>
      <c r="BX120" s="281">
        <f t="shared" ca="1" si="77"/>
        <v>0</v>
      </c>
      <c r="BY120" s="281">
        <f t="shared" ca="1" si="77"/>
        <v>0</v>
      </c>
      <c r="BZ120" s="281">
        <f t="shared" ca="1" si="77"/>
        <v>0</v>
      </c>
      <c r="CA120" s="281">
        <f t="shared" ca="1" si="77"/>
        <v>0</v>
      </c>
      <c r="CB120" s="281">
        <f t="shared" ca="1" si="77"/>
        <v>0</v>
      </c>
      <c r="CC120" s="281">
        <f t="shared" ca="1" si="77"/>
        <v>0</v>
      </c>
      <c r="CD120" s="281">
        <f t="shared" ca="1" si="77"/>
        <v>0</v>
      </c>
      <c r="CE120" s="281">
        <f t="shared" ca="1" si="77"/>
        <v>0</v>
      </c>
      <c r="CF120" s="281">
        <f t="shared" ca="1" si="77"/>
        <v>0</v>
      </c>
      <c r="CG120" s="281">
        <f t="shared" ca="1" si="77"/>
        <v>0</v>
      </c>
      <c r="CH120" s="281">
        <f t="shared" ca="1" si="77"/>
        <v>0</v>
      </c>
      <c r="CI120" s="281">
        <f t="shared" ca="1" si="77"/>
        <v>0</v>
      </c>
      <c r="CJ120" s="281">
        <f t="shared" ca="1" si="77"/>
        <v>0</v>
      </c>
      <c r="DA120" s="253"/>
      <c r="DB120" s="253"/>
      <c r="DC120" s="247" t="str">
        <f t="shared" si="36"/>
        <v>5.1.10</v>
      </c>
    </row>
    <row r="121" spans="1:107" ht="14" outlineLevel="1">
      <c r="C121" s="144" t="s">
        <v>200</v>
      </c>
      <c r="D121" s="144" t="s">
        <v>201</v>
      </c>
      <c r="E121" s="121"/>
      <c r="F121" s="121"/>
      <c r="G121" s="121"/>
      <c r="H121" s="123"/>
      <c r="I121" s="282">
        <f ca="1">IF($I$106=1,IF($H$123+5&gt;$H$122+7,IF(I109&lt;=$H$122+7,1,0),IF(I109&lt;=$H$123+5,1,0)),IF(I109&lt;=$H$123+$H$107,1,0))</f>
        <v>1</v>
      </c>
      <c r="J121" s="282">
        <f t="shared" ref="J121:BU121" ca="1" si="80">IF($I$106=1,IF($H$123+5&gt;$H$122+7,IF(J109&lt;=$H$122+7,1,0),IF(J109&lt;=$H$123+5,1,0)),IF(J109&lt;=$H$123+$H$107,1,0))</f>
        <v>1</v>
      </c>
      <c r="K121" s="282">
        <f t="shared" ca="1" si="80"/>
        <v>1</v>
      </c>
      <c r="L121" s="282">
        <f t="shared" ca="1" si="80"/>
        <v>1</v>
      </c>
      <c r="M121" s="282">
        <f t="shared" ca="1" si="80"/>
        <v>1</v>
      </c>
      <c r="N121" s="282">
        <f t="shared" ca="1" si="80"/>
        <v>1</v>
      </c>
      <c r="O121" s="282">
        <f t="shared" ca="1" si="80"/>
        <v>1</v>
      </c>
      <c r="P121" s="282">
        <f t="shared" ca="1" si="80"/>
        <v>1</v>
      </c>
      <c r="Q121" s="282">
        <f t="shared" ca="1" si="80"/>
        <v>1</v>
      </c>
      <c r="R121" s="282">
        <f t="shared" ca="1" si="80"/>
        <v>1</v>
      </c>
      <c r="S121" s="282">
        <f t="shared" ca="1" si="80"/>
        <v>1</v>
      </c>
      <c r="T121" s="282">
        <f t="shared" ca="1" si="80"/>
        <v>1</v>
      </c>
      <c r="U121" s="282">
        <f t="shared" ca="1" si="80"/>
        <v>0</v>
      </c>
      <c r="V121" s="282">
        <f t="shared" ca="1" si="80"/>
        <v>0</v>
      </c>
      <c r="W121" s="282">
        <f t="shared" ca="1" si="80"/>
        <v>0</v>
      </c>
      <c r="X121" s="282">
        <f t="shared" ca="1" si="80"/>
        <v>0</v>
      </c>
      <c r="Y121" s="282">
        <f t="shared" ca="1" si="80"/>
        <v>0</v>
      </c>
      <c r="Z121" s="282">
        <f t="shared" ca="1" si="80"/>
        <v>0</v>
      </c>
      <c r="AA121" s="282">
        <f t="shared" ca="1" si="80"/>
        <v>0</v>
      </c>
      <c r="AB121" s="282">
        <f t="shared" ca="1" si="80"/>
        <v>0</v>
      </c>
      <c r="AC121" s="282">
        <f t="shared" ca="1" si="80"/>
        <v>0</v>
      </c>
      <c r="AD121" s="282">
        <f t="shared" ca="1" si="80"/>
        <v>0</v>
      </c>
      <c r="AE121" s="282">
        <f t="shared" ca="1" si="80"/>
        <v>0</v>
      </c>
      <c r="AF121" s="282">
        <f t="shared" ca="1" si="80"/>
        <v>0</v>
      </c>
      <c r="AG121" s="282">
        <f t="shared" ca="1" si="80"/>
        <v>0</v>
      </c>
      <c r="AH121" s="282">
        <f t="shared" ca="1" si="80"/>
        <v>0</v>
      </c>
      <c r="AI121" s="282">
        <f t="shared" ca="1" si="80"/>
        <v>0</v>
      </c>
      <c r="AJ121" s="282">
        <f t="shared" ca="1" si="80"/>
        <v>0</v>
      </c>
      <c r="AK121" s="282">
        <f t="shared" ca="1" si="80"/>
        <v>0</v>
      </c>
      <c r="AL121" s="282">
        <f t="shared" ca="1" si="80"/>
        <v>0</v>
      </c>
      <c r="AM121" s="282">
        <f t="shared" ca="1" si="80"/>
        <v>0</v>
      </c>
      <c r="AN121" s="282">
        <f t="shared" ca="1" si="80"/>
        <v>0</v>
      </c>
      <c r="AO121" s="282">
        <f t="shared" ca="1" si="80"/>
        <v>0</v>
      </c>
      <c r="AP121" s="282">
        <f t="shared" ca="1" si="80"/>
        <v>0</v>
      </c>
      <c r="AQ121" s="282">
        <f t="shared" ca="1" si="80"/>
        <v>0</v>
      </c>
      <c r="AR121" s="282">
        <f t="shared" ca="1" si="80"/>
        <v>0</v>
      </c>
      <c r="AS121" s="282">
        <f t="shared" ca="1" si="80"/>
        <v>0</v>
      </c>
      <c r="AT121" s="282">
        <f t="shared" ca="1" si="80"/>
        <v>0</v>
      </c>
      <c r="AU121" s="282">
        <f t="shared" ca="1" si="80"/>
        <v>0</v>
      </c>
      <c r="AV121" s="282">
        <f t="shared" ca="1" si="80"/>
        <v>0</v>
      </c>
      <c r="AW121" s="282">
        <f t="shared" ca="1" si="80"/>
        <v>0</v>
      </c>
      <c r="AX121" s="282">
        <f t="shared" ca="1" si="80"/>
        <v>0</v>
      </c>
      <c r="AY121" s="282">
        <f t="shared" ca="1" si="80"/>
        <v>0</v>
      </c>
      <c r="AZ121" s="282">
        <f t="shared" ca="1" si="80"/>
        <v>0</v>
      </c>
      <c r="BA121" s="282">
        <f t="shared" ca="1" si="80"/>
        <v>0</v>
      </c>
      <c r="BB121" s="282">
        <f t="shared" ca="1" si="80"/>
        <v>0</v>
      </c>
      <c r="BC121" s="282">
        <f t="shared" ca="1" si="80"/>
        <v>0</v>
      </c>
      <c r="BD121" s="282">
        <f t="shared" ca="1" si="80"/>
        <v>0</v>
      </c>
      <c r="BE121" s="282">
        <f t="shared" ca="1" si="80"/>
        <v>0</v>
      </c>
      <c r="BF121" s="282">
        <f t="shared" ca="1" si="80"/>
        <v>0</v>
      </c>
      <c r="BG121" s="282">
        <f t="shared" ca="1" si="80"/>
        <v>0</v>
      </c>
      <c r="BH121" s="282">
        <f t="shared" ca="1" si="80"/>
        <v>0</v>
      </c>
      <c r="BI121" s="282">
        <f t="shared" ca="1" si="80"/>
        <v>0</v>
      </c>
      <c r="BJ121" s="282">
        <f t="shared" ca="1" si="80"/>
        <v>0</v>
      </c>
      <c r="BK121" s="282">
        <f t="shared" ca="1" si="80"/>
        <v>0</v>
      </c>
      <c r="BL121" s="282">
        <f t="shared" ca="1" si="80"/>
        <v>0</v>
      </c>
      <c r="BM121" s="282">
        <f t="shared" ca="1" si="80"/>
        <v>0</v>
      </c>
      <c r="BN121" s="282">
        <f t="shared" ca="1" si="80"/>
        <v>0</v>
      </c>
      <c r="BO121" s="282">
        <f t="shared" ca="1" si="80"/>
        <v>0</v>
      </c>
      <c r="BP121" s="282">
        <f t="shared" ca="1" si="80"/>
        <v>0</v>
      </c>
      <c r="BQ121" s="282">
        <f t="shared" ca="1" si="80"/>
        <v>0</v>
      </c>
      <c r="BR121" s="282">
        <f t="shared" ca="1" si="80"/>
        <v>0</v>
      </c>
      <c r="BS121" s="282">
        <f t="shared" ca="1" si="80"/>
        <v>0</v>
      </c>
      <c r="BT121" s="282">
        <f t="shared" ca="1" si="80"/>
        <v>0</v>
      </c>
      <c r="BU121" s="282">
        <f t="shared" ca="1" si="80"/>
        <v>0</v>
      </c>
      <c r="BV121" s="282">
        <f t="shared" ref="BV121:CJ121" ca="1" si="81">IF($I$106=1,IF($H$123+5&gt;$H$122+7,IF(BV109&lt;=$H$122+7,1,0),IF(BV109&lt;=$H$123+5,1,0)),IF(BV109&lt;=$H$123+$H$107,1,0))</f>
        <v>0</v>
      </c>
      <c r="BW121" s="282">
        <f t="shared" ca="1" si="81"/>
        <v>0</v>
      </c>
      <c r="BX121" s="282">
        <f t="shared" ca="1" si="81"/>
        <v>0</v>
      </c>
      <c r="BY121" s="282">
        <f t="shared" ca="1" si="81"/>
        <v>0</v>
      </c>
      <c r="BZ121" s="282">
        <f t="shared" ca="1" si="81"/>
        <v>0</v>
      </c>
      <c r="CA121" s="282">
        <f t="shared" ca="1" si="81"/>
        <v>0</v>
      </c>
      <c r="CB121" s="282">
        <f t="shared" ca="1" si="81"/>
        <v>0</v>
      </c>
      <c r="CC121" s="282">
        <f t="shared" ca="1" si="81"/>
        <v>0</v>
      </c>
      <c r="CD121" s="282">
        <f t="shared" ca="1" si="81"/>
        <v>0</v>
      </c>
      <c r="CE121" s="282">
        <f t="shared" ca="1" si="81"/>
        <v>0</v>
      </c>
      <c r="CF121" s="282">
        <f t="shared" ca="1" si="81"/>
        <v>0</v>
      </c>
      <c r="CG121" s="282">
        <f t="shared" ca="1" si="81"/>
        <v>0</v>
      </c>
      <c r="CH121" s="282">
        <f t="shared" ca="1" si="81"/>
        <v>0</v>
      </c>
      <c r="CI121" s="282">
        <f t="shared" ca="1" si="81"/>
        <v>0</v>
      </c>
      <c r="CJ121" s="282">
        <f t="shared" ca="1" si="81"/>
        <v>0</v>
      </c>
      <c r="DA121" s="210" t="s">
        <v>80</v>
      </c>
      <c r="DB121" s="210">
        <v>100</v>
      </c>
      <c r="DC121" s="212" t="str">
        <f t="shared" si="36"/>
        <v>5.2Горизонт оценки</v>
      </c>
    </row>
    <row r="122" spans="1:107" ht="14" outlineLevel="1">
      <c r="A122" s="219"/>
      <c r="B122" s="219"/>
      <c r="C122" s="121" t="s">
        <v>202</v>
      </c>
      <c r="D122" s="121" t="s">
        <v>203</v>
      </c>
      <c r="E122" s="121"/>
      <c r="F122" s="121"/>
      <c r="G122" s="121"/>
      <c r="H122" s="283">
        <f t="array" aca="1" ref="H122" ca="1">IF(ISNA(OFFSET(H1,0,MATCH(1=1,$I$30:$CJ$30&lt;&gt;0,))),$H$4,OFFSET(H1,0,MATCH(1=1,$I$30:$CJ$30&lt;&gt;0,)))</f>
        <v>2021</v>
      </c>
      <c r="I122" s="270"/>
      <c r="J122" s="270"/>
      <c r="K122" s="270"/>
      <c r="L122" s="270"/>
      <c r="M122" s="270"/>
      <c r="N122" s="270"/>
      <c r="O122" s="270"/>
      <c r="P122" s="270"/>
      <c r="Q122" s="270"/>
      <c r="R122" s="270"/>
      <c r="S122" s="270"/>
      <c r="T122" s="270"/>
      <c r="U122" s="270"/>
      <c r="V122" s="270"/>
      <c r="W122" s="270"/>
      <c r="X122" s="270"/>
      <c r="Y122" s="270"/>
      <c r="Z122" s="270"/>
      <c r="AA122" s="270"/>
      <c r="AB122" s="270"/>
      <c r="AC122" s="270"/>
      <c r="AD122" s="270"/>
      <c r="AE122" s="270"/>
      <c r="AF122" s="270"/>
      <c r="AG122" s="270"/>
      <c r="AH122" s="270"/>
      <c r="AI122" s="270"/>
      <c r="AJ122" s="270"/>
      <c r="AK122" s="270"/>
      <c r="AL122" s="270"/>
      <c r="AM122" s="270"/>
      <c r="AN122" s="270"/>
      <c r="AO122" s="270"/>
      <c r="AP122" s="270"/>
      <c r="AQ122" s="270"/>
      <c r="AR122" s="270"/>
      <c r="AS122" s="270"/>
      <c r="AT122" s="270"/>
      <c r="AU122" s="270"/>
      <c r="AV122" s="270"/>
      <c r="AW122" s="270"/>
      <c r="AX122" s="270"/>
      <c r="AY122" s="270"/>
      <c r="AZ122" s="270"/>
      <c r="BA122" s="270"/>
      <c r="BB122" s="270"/>
      <c r="BC122" s="270"/>
      <c r="BD122" s="270"/>
      <c r="BE122" s="270"/>
      <c r="BF122" s="270"/>
      <c r="BG122" s="270"/>
      <c r="BH122" s="270"/>
      <c r="BI122" s="270"/>
      <c r="BJ122" s="270"/>
      <c r="BK122" s="270"/>
      <c r="BL122" s="270"/>
      <c r="BM122" s="270"/>
      <c r="BN122" s="270"/>
      <c r="BO122" s="270"/>
      <c r="BP122" s="270"/>
      <c r="BQ122" s="270"/>
      <c r="BR122" s="270"/>
      <c r="BS122" s="270"/>
      <c r="BT122" s="270"/>
      <c r="BU122" s="270"/>
      <c r="BV122" s="270"/>
      <c r="BW122" s="270"/>
      <c r="BX122" s="270"/>
      <c r="BY122" s="270"/>
      <c r="BZ122" s="270"/>
      <c r="CA122" s="270"/>
      <c r="CB122" s="270"/>
      <c r="CC122" s="270"/>
      <c r="CD122" s="270"/>
      <c r="CE122" s="270"/>
      <c r="CF122" s="270"/>
      <c r="CG122" s="270"/>
      <c r="CH122" s="270"/>
      <c r="CI122" s="270"/>
      <c r="CJ122" s="270"/>
      <c r="DA122" s="210" t="s">
        <v>80</v>
      </c>
      <c r="DB122" s="210">
        <v>101</v>
      </c>
      <c r="DC122" s="212" t="str">
        <f t="shared" si="36"/>
        <v>5.2.1первый год инвестиций</v>
      </c>
    </row>
    <row r="123" spans="1:107" ht="14" outlineLevel="1">
      <c r="A123" s="219"/>
      <c r="B123" s="219"/>
      <c r="C123" s="121" t="s">
        <v>204</v>
      </c>
      <c r="D123" s="121" t="s">
        <v>205</v>
      </c>
      <c r="E123" s="121"/>
      <c r="F123" s="121"/>
      <c r="G123" s="121"/>
      <c r="H123" s="283">
        <f ca="1">YEAR(H15)</f>
        <v>2022</v>
      </c>
      <c r="I123" s="270"/>
      <c r="J123" s="270"/>
      <c r="K123" s="270"/>
      <c r="L123" s="270"/>
      <c r="M123" s="270"/>
      <c r="N123" s="270"/>
      <c r="O123" s="270"/>
      <c r="P123" s="270"/>
      <c r="Q123" s="270"/>
      <c r="R123" s="270"/>
      <c r="S123" s="270"/>
      <c r="T123" s="270"/>
      <c r="U123" s="270"/>
      <c r="V123" s="270"/>
      <c r="W123" s="270"/>
      <c r="X123" s="270"/>
      <c r="Y123" s="270"/>
      <c r="Z123" s="270"/>
      <c r="AA123" s="270"/>
      <c r="AB123" s="270"/>
      <c r="AC123" s="270"/>
      <c r="AD123" s="270"/>
      <c r="AE123" s="270"/>
      <c r="AF123" s="270"/>
      <c r="AG123" s="270"/>
      <c r="AH123" s="270"/>
      <c r="AI123" s="270"/>
      <c r="AJ123" s="270"/>
      <c r="AK123" s="270"/>
      <c r="AL123" s="270"/>
      <c r="AM123" s="270"/>
      <c r="AN123" s="270"/>
      <c r="AO123" s="270"/>
      <c r="AP123" s="270"/>
      <c r="AQ123" s="270"/>
      <c r="AR123" s="270"/>
      <c r="AS123" s="270"/>
      <c r="AT123" s="270"/>
      <c r="AU123" s="270"/>
      <c r="AV123" s="270"/>
      <c r="AW123" s="270"/>
      <c r="AX123" s="270"/>
      <c r="AY123" s="270"/>
      <c r="AZ123" s="270"/>
      <c r="BA123" s="270"/>
      <c r="BB123" s="270"/>
      <c r="BC123" s="270"/>
      <c r="BD123" s="270"/>
      <c r="BE123" s="270"/>
      <c r="BF123" s="270"/>
      <c r="BG123" s="270"/>
      <c r="BH123" s="270"/>
      <c r="BI123" s="270"/>
      <c r="BJ123" s="270"/>
      <c r="BK123" s="270"/>
      <c r="BL123" s="270"/>
      <c r="BM123" s="270"/>
      <c r="BN123" s="270"/>
      <c r="BO123" s="270"/>
      <c r="BP123" s="270"/>
      <c r="BQ123" s="270"/>
      <c r="BR123" s="270"/>
      <c r="BS123" s="270"/>
      <c r="BT123" s="270"/>
      <c r="BU123" s="270"/>
      <c r="BV123" s="270"/>
      <c r="BW123" s="270"/>
      <c r="BX123" s="270"/>
      <c r="BY123" s="270"/>
      <c r="BZ123" s="270"/>
      <c r="CA123" s="270"/>
      <c r="CB123" s="270"/>
      <c r="CC123" s="270"/>
      <c r="CD123" s="270"/>
      <c r="CE123" s="270"/>
      <c r="CF123" s="270"/>
      <c r="CG123" s="270"/>
      <c r="CH123" s="270"/>
      <c r="CI123" s="270"/>
      <c r="CJ123" s="270"/>
      <c r="DA123" s="210" t="s">
        <v>80</v>
      </c>
      <c r="DB123" s="210">
        <v>102</v>
      </c>
      <c r="DC123" s="212" t="str">
        <f t="shared" si="36"/>
        <v>5.2.2год перевода решения в промышленною эксплуатацию</v>
      </c>
    </row>
    <row r="124" spans="1:107" s="219" customFormat="1" ht="14" outlineLevel="1">
      <c r="C124" s="214"/>
      <c r="D124" s="216"/>
      <c r="E124" s="216"/>
      <c r="F124" s="216"/>
      <c r="G124" s="238"/>
      <c r="DA124" s="210" t="s">
        <v>80</v>
      </c>
      <c r="DB124" s="210">
        <v>103</v>
      </c>
      <c r="DC124" s="212" t="str">
        <f t="shared" si="36"/>
        <v/>
      </c>
    </row>
    <row r="125" spans="1:107" s="227" customFormat="1" ht="32.25" customHeight="1">
      <c r="A125" s="219"/>
      <c r="B125" s="219"/>
      <c r="C125" s="220" t="s">
        <v>206</v>
      </c>
      <c r="D125" s="221" t="s">
        <v>207</v>
      </c>
      <c r="E125" s="221"/>
      <c r="F125" s="222" t="s">
        <v>208</v>
      </c>
      <c r="G125" s="223"/>
      <c r="H125" s="224"/>
      <c r="I125" s="226">
        <f>I$1</f>
        <v>2020</v>
      </c>
      <c r="J125" s="226">
        <f t="shared" ref="J125:BU125" si="82">J$1</f>
        <v>2021</v>
      </c>
      <c r="K125" s="226">
        <f t="shared" si="82"/>
        <v>2022</v>
      </c>
      <c r="L125" s="226">
        <f t="shared" si="82"/>
        <v>2023</v>
      </c>
      <c r="M125" s="226">
        <f t="shared" si="82"/>
        <v>2024</v>
      </c>
      <c r="N125" s="226">
        <f t="shared" si="82"/>
        <v>2025</v>
      </c>
      <c r="O125" s="226">
        <f t="shared" si="82"/>
        <v>2026</v>
      </c>
      <c r="P125" s="226">
        <f t="shared" si="82"/>
        <v>2027</v>
      </c>
      <c r="Q125" s="226">
        <f t="shared" si="82"/>
        <v>2028</v>
      </c>
      <c r="R125" s="226">
        <f t="shared" si="82"/>
        <v>2029</v>
      </c>
      <c r="S125" s="226">
        <f t="shared" si="82"/>
        <v>2030</v>
      </c>
      <c r="T125" s="226">
        <f t="shared" si="82"/>
        <v>2031</v>
      </c>
      <c r="U125" s="226">
        <f t="shared" si="82"/>
        <v>2032</v>
      </c>
      <c r="V125" s="226">
        <f t="shared" si="82"/>
        <v>2033</v>
      </c>
      <c r="W125" s="226">
        <f t="shared" si="82"/>
        <v>2034</v>
      </c>
      <c r="X125" s="226">
        <f t="shared" si="82"/>
        <v>2035</v>
      </c>
      <c r="Y125" s="226">
        <f t="shared" si="82"/>
        <v>2036</v>
      </c>
      <c r="Z125" s="226">
        <f t="shared" si="82"/>
        <v>2037</v>
      </c>
      <c r="AA125" s="226">
        <f t="shared" si="82"/>
        <v>2038</v>
      </c>
      <c r="AB125" s="226">
        <f t="shared" si="82"/>
        <v>2039</v>
      </c>
      <c r="AC125" s="226">
        <f t="shared" si="82"/>
        <v>2040</v>
      </c>
      <c r="AD125" s="226">
        <f t="shared" si="82"/>
        <v>2041</v>
      </c>
      <c r="AE125" s="226">
        <f t="shared" si="82"/>
        <v>2042</v>
      </c>
      <c r="AF125" s="226">
        <f t="shared" si="82"/>
        <v>2043</v>
      </c>
      <c r="AG125" s="226">
        <f t="shared" si="82"/>
        <v>2044</v>
      </c>
      <c r="AH125" s="226">
        <f t="shared" si="82"/>
        <v>2045</v>
      </c>
      <c r="AI125" s="226">
        <f t="shared" si="82"/>
        <v>2046</v>
      </c>
      <c r="AJ125" s="226">
        <f t="shared" si="82"/>
        <v>2047</v>
      </c>
      <c r="AK125" s="226">
        <f t="shared" si="82"/>
        <v>2048</v>
      </c>
      <c r="AL125" s="226">
        <f t="shared" si="82"/>
        <v>2049</v>
      </c>
      <c r="AM125" s="226">
        <f t="shared" si="82"/>
        <v>2050</v>
      </c>
      <c r="AN125" s="226">
        <f t="shared" si="82"/>
        <v>2051</v>
      </c>
      <c r="AO125" s="226">
        <f t="shared" si="82"/>
        <v>2052</v>
      </c>
      <c r="AP125" s="226">
        <f t="shared" si="82"/>
        <v>2053</v>
      </c>
      <c r="AQ125" s="226">
        <f t="shared" si="82"/>
        <v>2054</v>
      </c>
      <c r="AR125" s="226">
        <f t="shared" si="82"/>
        <v>2055</v>
      </c>
      <c r="AS125" s="226">
        <f t="shared" si="82"/>
        <v>2056</v>
      </c>
      <c r="AT125" s="226">
        <f t="shared" si="82"/>
        <v>2057</v>
      </c>
      <c r="AU125" s="226">
        <f t="shared" si="82"/>
        <v>2058</v>
      </c>
      <c r="AV125" s="226">
        <f t="shared" si="82"/>
        <v>2059</v>
      </c>
      <c r="AW125" s="226">
        <f t="shared" si="82"/>
        <v>2060</v>
      </c>
      <c r="AX125" s="226">
        <f t="shared" si="82"/>
        <v>2061</v>
      </c>
      <c r="AY125" s="226">
        <f t="shared" si="82"/>
        <v>2062</v>
      </c>
      <c r="AZ125" s="226">
        <f t="shared" si="82"/>
        <v>2063</v>
      </c>
      <c r="BA125" s="226">
        <f t="shared" si="82"/>
        <v>2064</v>
      </c>
      <c r="BB125" s="226">
        <f t="shared" si="82"/>
        <v>2065</v>
      </c>
      <c r="BC125" s="226">
        <f t="shared" si="82"/>
        <v>2066</v>
      </c>
      <c r="BD125" s="226">
        <f t="shared" si="82"/>
        <v>2067</v>
      </c>
      <c r="BE125" s="226">
        <f t="shared" si="82"/>
        <v>2068</v>
      </c>
      <c r="BF125" s="226">
        <f t="shared" si="82"/>
        <v>2069</v>
      </c>
      <c r="BG125" s="226">
        <f t="shared" si="82"/>
        <v>2070</v>
      </c>
      <c r="BH125" s="226">
        <f t="shared" si="82"/>
        <v>2071</v>
      </c>
      <c r="BI125" s="226">
        <f t="shared" si="82"/>
        <v>2072</v>
      </c>
      <c r="BJ125" s="226">
        <f t="shared" si="82"/>
        <v>2073</v>
      </c>
      <c r="BK125" s="226">
        <f t="shared" si="82"/>
        <v>2074</v>
      </c>
      <c r="BL125" s="226">
        <f t="shared" si="82"/>
        <v>2075</v>
      </c>
      <c r="BM125" s="226">
        <f t="shared" si="82"/>
        <v>2076</v>
      </c>
      <c r="BN125" s="226">
        <f t="shared" si="82"/>
        <v>2077</v>
      </c>
      <c r="BO125" s="226">
        <f t="shared" si="82"/>
        <v>2078</v>
      </c>
      <c r="BP125" s="226">
        <f t="shared" si="82"/>
        <v>2079</v>
      </c>
      <c r="BQ125" s="226">
        <f t="shared" si="82"/>
        <v>2080</v>
      </c>
      <c r="BR125" s="226">
        <f t="shared" si="82"/>
        <v>2081</v>
      </c>
      <c r="BS125" s="226">
        <f t="shared" si="82"/>
        <v>2082</v>
      </c>
      <c r="BT125" s="226">
        <f t="shared" si="82"/>
        <v>2083</v>
      </c>
      <c r="BU125" s="226">
        <f t="shared" si="82"/>
        <v>2084</v>
      </c>
      <c r="BV125" s="226">
        <f t="shared" ref="BV125:CJ125" si="83">BV$1</f>
        <v>2085</v>
      </c>
      <c r="BW125" s="226">
        <f t="shared" si="83"/>
        <v>2086</v>
      </c>
      <c r="BX125" s="226">
        <f t="shared" si="83"/>
        <v>2087</v>
      </c>
      <c r="BY125" s="226">
        <f t="shared" si="83"/>
        <v>2088</v>
      </c>
      <c r="BZ125" s="226">
        <f t="shared" si="83"/>
        <v>2089</v>
      </c>
      <c r="CA125" s="226">
        <f t="shared" si="83"/>
        <v>2090</v>
      </c>
      <c r="CB125" s="226">
        <f t="shared" si="83"/>
        <v>2091</v>
      </c>
      <c r="CC125" s="226">
        <f t="shared" si="83"/>
        <v>2092</v>
      </c>
      <c r="CD125" s="226">
        <f t="shared" si="83"/>
        <v>2093</v>
      </c>
      <c r="CE125" s="226">
        <f t="shared" si="83"/>
        <v>2094</v>
      </c>
      <c r="CF125" s="226">
        <f t="shared" si="83"/>
        <v>2095</v>
      </c>
      <c r="CG125" s="226">
        <f t="shared" si="83"/>
        <v>2096</v>
      </c>
      <c r="CH125" s="226">
        <f t="shared" si="83"/>
        <v>2097</v>
      </c>
      <c r="CI125" s="226">
        <f t="shared" si="83"/>
        <v>2098</v>
      </c>
      <c r="CJ125" s="226">
        <f t="shared" si="83"/>
        <v>2099</v>
      </c>
      <c r="DA125" s="210" t="s">
        <v>80</v>
      </c>
      <c r="DB125" s="210">
        <v>104</v>
      </c>
      <c r="DC125" s="212" t="str">
        <f t="shared" si="36"/>
        <v>6Эффекты проекта</v>
      </c>
    </row>
    <row r="126" spans="1:107" ht="14" outlineLevel="1">
      <c r="C126" s="121" t="s">
        <v>209</v>
      </c>
      <c r="D126" s="134" t="s">
        <v>210</v>
      </c>
      <c r="E126" s="121" t="str">
        <f t="array" aca="1" ref="E126" ca="1">_xlfn.IFNA(OFFSET($E$162,MATCH(1,--($C$163:$C$330=$C126)*--($E$163:$E$330&lt;&gt;""),0),0),"")</f>
        <v/>
      </c>
      <c r="F126" s="125" t="str">
        <f t="array" aca="1" ref="F126" ca="1">_xlfn.IFNA(OFFSET($F$162,MATCH(1,--($C$163:$C$330=$C126)*--($F$163:$F$330&lt;&gt;""),0),0),"")</f>
        <v/>
      </c>
      <c r="G126" s="121" t="s">
        <v>140</v>
      </c>
      <c r="H126" s="123">
        <f ca="1">SUM(I126:CJ126)</f>
        <v>1544837.4312370438</v>
      </c>
      <c r="I126" s="150">
        <f t="shared" ref="I126:BT126" ca="1" si="84">SUM(I163,I191,I219,I247,I275,I303)*I$121</f>
        <v>0</v>
      </c>
      <c r="J126" s="150">
        <f t="shared" ca="1" si="84"/>
        <v>0</v>
      </c>
      <c r="K126" s="150">
        <f t="shared" ca="1" si="84"/>
        <v>97912.917985868335</v>
      </c>
      <c r="L126" s="150">
        <f t="shared" ca="1" si="84"/>
        <v>180865.56415639693</v>
      </c>
      <c r="M126" s="150">
        <f t="shared" ca="1" si="84"/>
        <v>180865.56415639693</v>
      </c>
      <c r="N126" s="150">
        <f t="shared" ca="1" si="84"/>
        <v>180865.56415639693</v>
      </c>
      <c r="O126" s="150">
        <f t="shared" ca="1" si="84"/>
        <v>180865.56415639693</v>
      </c>
      <c r="P126" s="150">
        <f t="shared" ca="1" si="84"/>
        <v>180865.56415639693</v>
      </c>
      <c r="Q126" s="150">
        <f t="shared" ca="1" si="84"/>
        <v>180865.56415639693</v>
      </c>
      <c r="R126" s="150">
        <f t="shared" ca="1" si="84"/>
        <v>180865.56415639693</v>
      </c>
      <c r="S126" s="150">
        <f t="shared" ca="1" si="84"/>
        <v>180865.56415639693</v>
      </c>
      <c r="T126" s="284">
        <f t="shared" ca="1" si="84"/>
        <v>0</v>
      </c>
      <c r="U126" s="284">
        <f t="shared" ca="1" si="84"/>
        <v>0</v>
      </c>
      <c r="V126" s="284">
        <f t="shared" ca="1" si="84"/>
        <v>0</v>
      </c>
      <c r="W126" s="284">
        <f t="shared" ca="1" si="84"/>
        <v>0</v>
      </c>
      <c r="X126" s="284">
        <f t="shared" ca="1" si="84"/>
        <v>0</v>
      </c>
      <c r="Y126" s="284">
        <f t="shared" ca="1" si="84"/>
        <v>0</v>
      </c>
      <c r="Z126" s="284">
        <f t="shared" ca="1" si="84"/>
        <v>0</v>
      </c>
      <c r="AA126" s="284">
        <f t="shared" ca="1" si="84"/>
        <v>0</v>
      </c>
      <c r="AB126" s="284">
        <f t="shared" ca="1" si="84"/>
        <v>0</v>
      </c>
      <c r="AC126" s="284">
        <f t="shared" ca="1" si="84"/>
        <v>0</v>
      </c>
      <c r="AD126" s="284">
        <f t="shared" ca="1" si="84"/>
        <v>0</v>
      </c>
      <c r="AE126" s="284">
        <f t="shared" ca="1" si="84"/>
        <v>0</v>
      </c>
      <c r="AF126" s="284">
        <f t="shared" ca="1" si="84"/>
        <v>0</v>
      </c>
      <c r="AG126" s="284">
        <f t="shared" ca="1" si="84"/>
        <v>0</v>
      </c>
      <c r="AH126" s="284">
        <f t="shared" ca="1" si="84"/>
        <v>0</v>
      </c>
      <c r="AI126" s="284">
        <f t="shared" ca="1" si="84"/>
        <v>0</v>
      </c>
      <c r="AJ126" s="284">
        <f t="shared" ca="1" si="84"/>
        <v>0</v>
      </c>
      <c r="AK126" s="284">
        <f t="shared" ca="1" si="84"/>
        <v>0</v>
      </c>
      <c r="AL126" s="284">
        <f t="shared" ca="1" si="84"/>
        <v>0</v>
      </c>
      <c r="AM126" s="284">
        <f t="shared" ca="1" si="84"/>
        <v>0</v>
      </c>
      <c r="AN126" s="284">
        <f t="shared" ca="1" si="84"/>
        <v>0</v>
      </c>
      <c r="AO126" s="284">
        <f t="shared" ca="1" si="84"/>
        <v>0</v>
      </c>
      <c r="AP126" s="284">
        <f t="shared" ca="1" si="84"/>
        <v>0</v>
      </c>
      <c r="AQ126" s="284">
        <f t="shared" ca="1" si="84"/>
        <v>0</v>
      </c>
      <c r="AR126" s="284">
        <f t="shared" ca="1" si="84"/>
        <v>0</v>
      </c>
      <c r="AS126" s="284">
        <f t="shared" ca="1" si="84"/>
        <v>0</v>
      </c>
      <c r="AT126" s="284">
        <f t="shared" ca="1" si="84"/>
        <v>0</v>
      </c>
      <c r="AU126" s="284">
        <f t="shared" ca="1" si="84"/>
        <v>0</v>
      </c>
      <c r="AV126" s="284">
        <f t="shared" ca="1" si="84"/>
        <v>0</v>
      </c>
      <c r="AW126" s="284">
        <f t="shared" ca="1" si="84"/>
        <v>0</v>
      </c>
      <c r="AX126" s="284">
        <f t="shared" ca="1" si="84"/>
        <v>0</v>
      </c>
      <c r="AY126" s="284">
        <f t="shared" ca="1" si="84"/>
        <v>0</v>
      </c>
      <c r="AZ126" s="284">
        <f t="shared" ca="1" si="84"/>
        <v>0</v>
      </c>
      <c r="BA126" s="284">
        <f t="shared" ca="1" si="84"/>
        <v>0</v>
      </c>
      <c r="BB126" s="284">
        <f t="shared" ca="1" si="84"/>
        <v>0</v>
      </c>
      <c r="BC126" s="284">
        <f t="shared" ca="1" si="84"/>
        <v>0</v>
      </c>
      <c r="BD126" s="284">
        <f t="shared" ca="1" si="84"/>
        <v>0</v>
      </c>
      <c r="BE126" s="284">
        <f t="shared" ca="1" si="84"/>
        <v>0</v>
      </c>
      <c r="BF126" s="284">
        <f t="shared" ca="1" si="84"/>
        <v>0</v>
      </c>
      <c r="BG126" s="284">
        <f t="shared" ca="1" si="84"/>
        <v>0</v>
      </c>
      <c r="BH126" s="284">
        <f t="shared" ca="1" si="84"/>
        <v>0</v>
      </c>
      <c r="BI126" s="284">
        <f t="shared" ca="1" si="84"/>
        <v>0</v>
      </c>
      <c r="BJ126" s="284">
        <f t="shared" ca="1" si="84"/>
        <v>0</v>
      </c>
      <c r="BK126" s="284">
        <f t="shared" ca="1" si="84"/>
        <v>0</v>
      </c>
      <c r="BL126" s="284">
        <f t="shared" ca="1" si="84"/>
        <v>0</v>
      </c>
      <c r="BM126" s="284">
        <f t="shared" ca="1" si="84"/>
        <v>0</v>
      </c>
      <c r="BN126" s="284">
        <f t="shared" ca="1" si="84"/>
        <v>0</v>
      </c>
      <c r="BO126" s="284">
        <f t="shared" ca="1" si="84"/>
        <v>0</v>
      </c>
      <c r="BP126" s="284">
        <f t="shared" ca="1" si="84"/>
        <v>0</v>
      </c>
      <c r="BQ126" s="284">
        <f t="shared" ca="1" si="84"/>
        <v>0</v>
      </c>
      <c r="BR126" s="284">
        <f t="shared" ca="1" si="84"/>
        <v>0</v>
      </c>
      <c r="BS126" s="284">
        <f t="shared" ca="1" si="84"/>
        <v>0</v>
      </c>
      <c r="BT126" s="284">
        <f t="shared" ca="1" si="84"/>
        <v>0</v>
      </c>
      <c r="BU126" s="284">
        <f t="shared" ref="BU126:CJ126" ca="1" si="85">SUM(BU163,BU191,BU219,BU247,BU275,BU303)*BU$121</f>
        <v>0</v>
      </c>
      <c r="BV126" s="284">
        <f t="shared" ca="1" si="85"/>
        <v>0</v>
      </c>
      <c r="BW126" s="284">
        <f t="shared" ca="1" si="85"/>
        <v>0</v>
      </c>
      <c r="BX126" s="284">
        <f t="shared" ca="1" si="85"/>
        <v>0</v>
      </c>
      <c r="BY126" s="284">
        <f t="shared" ca="1" si="85"/>
        <v>0</v>
      </c>
      <c r="BZ126" s="284">
        <f t="shared" ca="1" si="85"/>
        <v>0</v>
      </c>
      <c r="CA126" s="284">
        <f t="shared" ca="1" si="85"/>
        <v>0</v>
      </c>
      <c r="CB126" s="284">
        <f t="shared" ca="1" si="85"/>
        <v>0</v>
      </c>
      <c r="CC126" s="284">
        <f t="shared" ca="1" si="85"/>
        <v>0</v>
      </c>
      <c r="CD126" s="284">
        <f t="shared" ca="1" si="85"/>
        <v>0</v>
      </c>
      <c r="CE126" s="284">
        <f t="shared" ca="1" si="85"/>
        <v>0</v>
      </c>
      <c r="CF126" s="284">
        <f t="shared" ca="1" si="85"/>
        <v>0</v>
      </c>
      <c r="CG126" s="284">
        <f t="shared" ca="1" si="85"/>
        <v>0</v>
      </c>
      <c r="CH126" s="284">
        <f t="shared" ca="1" si="85"/>
        <v>0</v>
      </c>
      <c r="CI126" s="284">
        <f t="shared" ca="1" si="85"/>
        <v>0</v>
      </c>
      <c r="CJ126" s="284">
        <f t="shared" ca="1" si="85"/>
        <v>0</v>
      </c>
      <c r="DA126" s="210" t="s">
        <v>80</v>
      </c>
      <c r="DB126" s="210">
        <v>105</v>
      </c>
      <c r="DC126" s="212" t="str">
        <f t="shared" si="36"/>
        <v xml:space="preserve">6.1Сокращение расходов на оплату труда </v>
      </c>
    </row>
    <row r="127" spans="1:107" ht="14" outlineLevel="1">
      <c r="C127" s="125" t="s">
        <v>211</v>
      </c>
      <c r="D127" s="285" t="s">
        <v>212</v>
      </c>
      <c r="E127" s="121" t="str">
        <f t="array" aca="1" ref="E127" ca="1">_xlfn.IFNA(OFFSET($E$162,MATCH(1,--($C$163:$C$330=$C127)*--($E$163:$E$330&lt;&gt;""),0),0),"")</f>
        <v/>
      </c>
      <c r="F127" s="125" t="str">
        <f t="array" aca="1" ref="F127" ca="1">_xlfn.IFNA(OFFSET($F$162,MATCH(1,--($C$163:$C$330=$C127)*--($F$163:$F$330&lt;&gt;""),0),0),"")</f>
        <v/>
      </c>
      <c r="G127" s="125" t="s">
        <v>140</v>
      </c>
      <c r="H127" s="123">
        <f t="shared" ref="H127:H142" ca="1" si="86">SUM(I127:CJ127)</f>
        <v>0</v>
      </c>
      <c r="I127" s="150">
        <f t="shared" ref="I127:BT127" ca="1" si="87">SUM(I166,I194,I222,I250,I278,I306)*I$121</f>
        <v>0</v>
      </c>
      <c r="J127" s="150">
        <f t="shared" ca="1" si="87"/>
        <v>0</v>
      </c>
      <c r="K127" s="150">
        <f t="shared" ca="1" si="87"/>
        <v>0</v>
      </c>
      <c r="L127" s="150">
        <f t="shared" ca="1" si="87"/>
        <v>0</v>
      </c>
      <c r="M127" s="150">
        <f t="shared" ca="1" si="87"/>
        <v>0</v>
      </c>
      <c r="N127" s="150">
        <f t="shared" ca="1" si="87"/>
        <v>0</v>
      </c>
      <c r="O127" s="150">
        <f t="shared" ca="1" si="87"/>
        <v>0</v>
      </c>
      <c r="P127" s="150">
        <f t="shared" ca="1" si="87"/>
        <v>0</v>
      </c>
      <c r="Q127" s="150">
        <f t="shared" ca="1" si="87"/>
        <v>0</v>
      </c>
      <c r="R127" s="150">
        <f t="shared" ca="1" si="87"/>
        <v>0</v>
      </c>
      <c r="S127" s="150">
        <f t="shared" ca="1" si="87"/>
        <v>0</v>
      </c>
      <c r="T127" s="284">
        <f t="shared" ca="1" si="87"/>
        <v>0</v>
      </c>
      <c r="U127" s="284">
        <f t="shared" ca="1" si="87"/>
        <v>0</v>
      </c>
      <c r="V127" s="284">
        <f t="shared" ca="1" si="87"/>
        <v>0</v>
      </c>
      <c r="W127" s="284">
        <f t="shared" ca="1" si="87"/>
        <v>0</v>
      </c>
      <c r="X127" s="284">
        <f t="shared" ca="1" si="87"/>
        <v>0</v>
      </c>
      <c r="Y127" s="284">
        <f t="shared" ca="1" si="87"/>
        <v>0</v>
      </c>
      <c r="Z127" s="284">
        <f t="shared" ca="1" si="87"/>
        <v>0</v>
      </c>
      <c r="AA127" s="284">
        <f t="shared" ca="1" si="87"/>
        <v>0</v>
      </c>
      <c r="AB127" s="284">
        <f t="shared" ca="1" si="87"/>
        <v>0</v>
      </c>
      <c r="AC127" s="284">
        <f t="shared" ca="1" si="87"/>
        <v>0</v>
      </c>
      <c r="AD127" s="284">
        <f t="shared" ca="1" si="87"/>
        <v>0</v>
      </c>
      <c r="AE127" s="284">
        <f t="shared" ca="1" si="87"/>
        <v>0</v>
      </c>
      <c r="AF127" s="284">
        <f t="shared" ca="1" si="87"/>
        <v>0</v>
      </c>
      <c r="AG127" s="284">
        <f t="shared" ca="1" si="87"/>
        <v>0</v>
      </c>
      <c r="AH127" s="284">
        <f t="shared" ca="1" si="87"/>
        <v>0</v>
      </c>
      <c r="AI127" s="284">
        <f t="shared" ca="1" si="87"/>
        <v>0</v>
      </c>
      <c r="AJ127" s="284">
        <f t="shared" ca="1" si="87"/>
        <v>0</v>
      </c>
      <c r="AK127" s="284">
        <f t="shared" ca="1" si="87"/>
        <v>0</v>
      </c>
      <c r="AL127" s="284">
        <f t="shared" ca="1" si="87"/>
        <v>0</v>
      </c>
      <c r="AM127" s="284">
        <f t="shared" ca="1" si="87"/>
        <v>0</v>
      </c>
      <c r="AN127" s="284">
        <f t="shared" ca="1" si="87"/>
        <v>0</v>
      </c>
      <c r="AO127" s="284">
        <f t="shared" ca="1" si="87"/>
        <v>0</v>
      </c>
      <c r="AP127" s="284">
        <f t="shared" ca="1" si="87"/>
        <v>0</v>
      </c>
      <c r="AQ127" s="284">
        <f t="shared" ca="1" si="87"/>
        <v>0</v>
      </c>
      <c r="AR127" s="284">
        <f t="shared" ca="1" si="87"/>
        <v>0</v>
      </c>
      <c r="AS127" s="284">
        <f t="shared" ca="1" si="87"/>
        <v>0</v>
      </c>
      <c r="AT127" s="284">
        <f t="shared" ca="1" si="87"/>
        <v>0</v>
      </c>
      <c r="AU127" s="284">
        <f t="shared" ca="1" si="87"/>
        <v>0</v>
      </c>
      <c r="AV127" s="284">
        <f t="shared" ca="1" si="87"/>
        <v>0</v>
      </c>
      <c r="AW127" s="284">
        <f t="shared" ca="1" si="87"/>
        <v>0</v>
      </c>
      <c r="AX127" s="284">
        <f t="shared" ca="1" si="87"/>
        <v>0</v>
      </c>
      <c r="AY127" s="284">
        <f t="shared" ca="1" si="87"/>
        <v>0</v>
      </c>
      <c r="AZ127" s="284">
        <f t="shared" ca="1" si="87"/>
        <v>0</v>
      </c>
      <c r="BA127" s="284">
        <f t="shared" ca="1" si="87"/>
        <v>0</v>
      </c>
      <c r="BB127" s="284">
        <f t="shared" ca="1" si="87"/>
        <v>0</v>
      </c>
      <c r="BC127" s="284">
        <f t="shared" ca="1" si="87"/>
        <v>0</v>
      </c>
      <c r="BD127" s="284">
        <f t="shared" ca="1" si="87"/>
        <v>0</v>
      </c>
      <c r="BE127" s="284">
        <f t="shared" ca="1" si="87"/>
        <v>0</v>
      </c>
      <c r="BF127" s="284">
        <f t="shared" ca="1" si="87"/>
        <v>0</v>
      </c>
      <c r="BG127" s="284">
        <f t="shared" ca="1" si="87"/>
        <v>0</v>
      </c>
      <c r="BH127" s="284">
        <f t="shared" ca="1" si="87"/>
        <v>0</v>
      </c>
      <c r="BI127" s="284">
        <f t="shared" ca="1" si="87"/>
        <v>0</v>
      </c>
      <c r="BJ127" s="284">
        <f t="shared" ca="1" si="87"/>
        <v>0</v>
      </c>
      <c r="BK127" s="284">
        <f t="shared" ca="1" si="87"/>
        <v>0</v>
      </c>
      <c r="BL127" s="284">
        <f t="shared" ca="1" si="87"/>
        <v>0</v>
      </c>
      <c r="BM127" s="284">
        <f t="shared" ca="1" si="87"/>
        <v>0</v>
      </c>
      <c r="BN127" s="284">
        <f t="shared" ca="1" si="87"/>
        <v>0</v>
      </c>
      <c r="BO127" s="284">
        <f t="shared" ca="1" si="87"/>
        <v>0</v>
      </c>
      <c r="BP127" s="284">
        <f t="shared" ca="1" si="87"/>
        <v>0</v>
      </c>
      <c r="BQ127" s="284">
        <f t="shared" ca="1" si="87"/>
        <v>0</v>
      </c>
      <c r="BR127" s="284">
        <f t="shared" ca="1" si="87"/>
        <v>0</v>
      </c>
      <c r="BS127" s="284">
        <f t="shared" ca="1" si="87"/>
        <v>0</v>
      </c>
      <c r="BT127" s="284">
        <f t="shared" ca="1" si="87"/>
        <v>0</v>
      </c>
      <c r="BU127" s="284">
        <f t="shared" ref="BU127:CJ127" ca="1" si="88">SUM(BU166,BU194,BU222,BU250,BU278,BU306)*BU$121</f>
        <v>0</v>
      </c>
      <c r="BV127" s="284">
        <f t="shared" ca="1" si="88"/>
        <v>0</v>
      </c>
      <c r="BW127" s="284">
        <f t="shared" ca="1" si="88"/>
        <v>0</v>
      </c>
      <c r="BX127" s="284">
        <f t="shared" ca="1" si="88"/>
        <v>0</v>
      </c>
      <c r="BY127" s="284">
        <f t="shared" ca="1" si="88"/>
        <v>0</v>
      </c>
      <c r="BZ127" s="284">
        <f t="shared" ca="1" si="88"/>
        <v>0</v>
      </c>
      <c r="CA127" s="284">
        <f t="shared" ca="1" si="88"/>
        <v>0</v>
      </c>
      <c r="CB127" s="284">
        <f t="shared" ca="1" si="88"/>
        <v>0</v>
      </c>
      <c r="CC127" s="284">
        <f t="shared" ca="1" si="88"/>
        <v>0</v>
      </c>
      <c r="CD127" s="284">
        <f t="shared" ca="1" si="88"/>
        <v>0</v>
      </c>
      <c r="CE127" s="284">
        <f t="shared" ca="1" si="88"/>
        <v>0</v>
      </c>
      <c r="CF127" s="284">
        <f t="shared" ca="1" si="88"/>
        <v>0</v>
      </c>
      <c r="CG127" s="284">
        <f t="shared" ca="1" si="88"/>
        <v>0</v>
      </c>
      <c r="CH127" s="284">
        <f t="shared" ca="1" si="88"/>
        <v>0</v>
      </c>
      <c r="CI127" s="284">
        <f t="shared" ca="1" si="88"/>
        <v>0</v>
      </c>
      <c r="CJ127" s="284">
        <f t="shared" ca="1" si="88"/>
        <v>0</v>
      </c>
      <c r="DA127" s="210" t="s">
        <v>80</v>
      </c>
      <c r="DB127" s="210">
        <v>106</v>
      </c>
      <c r="DC127" s="212" t="str">
        <f t="shared" ref="DC127:DC147" si="89">C127&amp;D127</f>
        <v>6.2Сокращение CAPEX</v>
      </c>
    </row>
    <row r="128" spans="1:107" ht="14" outlineLevel="1">
      <c r="C128" s="125" t="s">
        <v>213</v>
      </c>
      <c r="D128" s="285" t="s">
        <v>214</v>
      </c>
      <c r="E128" s="121" t="str">
        <f t="array" aca="1" ref="E128" ca="1">_xlfn.IFNA(OFFSET($E$162,MATCH(1,--($C$163:$C$330=$C128)*--($E$163:$E$330&lt;&gt;""),0),0),"")</f>
        <v/>
      </c>
      <c r="F128" s="125" t="str">
        <f t="array" aca="1" ref="F128" ca="1">_xlfn.IFNA(OFFSET($F$162,MATCH(1,--($C$163:$C$330=$C128)*--($F$163:$F$330&lt;&gt;""),0),0),"")</f>
        <v/>
      </c>
      <c r="G128" s="125" t="s">
        <v>140</v>
      </c>
      <c r="H128" s="123">
        <f t="shared" ca="1" si="86"/>
        <v>0</v>
      </c>
      <c r="I128" s="286">
        <f t="shared" ref="I128:BT128" ca="1" si="90">SUM(I170,I198,I226,I254,I282,I310)*I$121</f>
        <v>0</v>
      </c>
      <c r="J128" s="286">
        <f t="shared" ca="1" si="90"/>
        <v>0</v>
      </c>
      <c r="K128" s="286">
        <f t="shared" ca="1" si="90"/>
        <v>0</v>
      </c>
      <c r="L128" s="286">
        <f t="shared" ca="1" si="90"/>
        <v>0</v>
      </c>
      <c r="M128" s="286">
        <f t="shared" ca="1" si="90"/>
        <v>0</v>
      </c>
      <c r="N128" s="286">
        <f t="shared" ca="1" si="90"/>
        <v>0</v>
      </c>
      <c r="O128" s="286">
        <f t="shared" ca="1" si="90"/>
        <v>0</v>
      </c>
      <c r="P128" s="286">
        <f t="shared" ca="1" si="90"/>
        <v>0</v>
      </c>
      <c r="Q128" s="286">
        <f t="shared" ca="1" si="90"/>
        <v>0</v>
      </c>
      <c r="R128" s="286">
        <f t="shared" ca="1" si="90"/>
        <v>0</v>
      </c>
      <c r="S128" s="286">
        <f t="shared" ca="1" si="90"/>
        <v>0</v>
      </c>
      <c r="T128" s="287">
        <f t="shared" ca="1" si="90"/>
        <v>0</v>
      </c>
      <c r="U128" s="287">
        <f t="shared" ca="1" si="90"/>
        <v>0</v>
      </c>
      <c r="V128" s="287">
        <f t="shared" ca="1" si="90"/>
        <v>0</v>
      </c>
      <c r="W128" s="287">
        <f t="shared" ca="1" si="90"/>
        <v>0</v>
      </c>
      <c r="X128" s="287">
        <f t="shared" ca="1" si="90"/>
        <v>0</v>
      </c>
      <c r="Y128" s="287">
        <f t="shared" ca="1" si="90"/>
        <v>0</v>
      </c>
      <c r="Z128" s="287">
        <f t="shared" ca="1" si="90"/>
        <v>0</v>
      </c>
      <c r="AA128" s="287">
        <f t="shared" ca="1" si="90"/>
        <v>0</v>
      </c>
      <c r="AB128" s="287">
        <f t="shared" ca="1" si="90"/>
        <v>0</v>
      </c>
      <c r="AC128" s="287">
        <f t="shared" ca="1" si="90"/>
        <v>0</v>
      </c>
      <c r="AD128" s="287">
        <f t="shared" ca="1" si="90"/>
        <v>0</v>
      </c>
      <c r="AE128" s="287">
        <f t="shared" ca="1" si="90"/>
        <v>0</v>
      </c>
      <c r="AF128" s="287">
        <f t="shared" ca="1" si="90"/>
        <v>0</v>
      </c>
      <c r="AG128" s="287">
        <f t="shared" ca="1" si="90"/>
        <v>0</v>
      </c>
      <c r="AH128" s="287">
        <f t="shared" ca="1" si="90"/>
        <v>0</v>
      </c>
      <c r="AI128" s="287">
        <f t="shared" ca="1" si="90"/>
        <v>0</v>
      </c>
      <c r="AJ128" s="287">
        <f t="shared" ca="1" si="90"/>
        <v>0</v>
      </c>
      <c r="AK128" s="287">
        <f t="shared" ca="1" si="90"/>
        <v>0</v>
      </c>
      <c r="AL128" s="287">
        <f t="shared" ca="1" si="90"/>
        <v>0</v>
      </c>
      <c r="AM128" s="287">
        <f t="shared" ca="1" si="90"/>
        <v>0</v>
      </c>
      <c r="AN128" s="287">
        <f t="shared" ca="1" si="90"/>
        <v>0</v>
      </c>
      <c r="AO128" s="287">
        <f t="shared" ca="1" si="90"/>
        <v>0</v>
      </c>
      <c r="AP128" s="287">
        <f t="shared" ca="1" si="90"/>
        <v>0</v>
      </c>
      <c r="AQ128" s="287">
        <f t="shared" ca="1" si="90"/>
        <v>0</v>
      </c>
      <c r="AR128" s="287">
        <f t="shared" ca="1" si="90"/>
        <v>0</v>
      </c>
      <c r="AS128" s="287">
        <f t="shared" ca="1" si="90"/>
        <v>0</v>
      </c>
      <c r="AT128" s="287">
        <f t="shared" ca="1" si="90"/>
        <v>0</v>
      </c>
      <c r="AU128" s="287">
        <f t="shared" ca="1" si="90"/>
        <v>0</v>
      </c>
      <c r="AV128" s="287">
        <f t="shared" ca="1" si="90"/>
        <v>0</v>
      </c>
      <c r="AW128" s="287">
        <f t="shared" ca="1" si="90"/>
        <v>0</v>
      </c>
      <c r="AX128" s="287">
        <f t="shared" ca="1" si="90"/>
        <v>0</v>
      </c>
      <c r="AY128" s="287">
        <f t="shared" ca="1" si="90"/>
        <v>0</v>
      </c>
      <c r="AZ128" s="287">
        <f t="shared" ca="1" si="90"/>
        <v>0</v>
      </c>
      <c r="BA128" s="287">
        <f t="shared" ca="1" si="90"/>
        <v>0</v>
      </c>
      <c r="BB128" s="287">
        <f t="shared" ca="1" si="90"/>
        <v>0</v>
      </c>
      <c r="BC128" s="287">
        <f t="shared" ca="1" si="90"/>
        <v>0</v>
      </c>
      <c r="BD128" s="287">
        <f t="shared" ca="1" si="90"/>
        <v>0</v>
      </c>
      <c r="BE128" s="287">
        <f t="shared" ca="1" si="90"/>
        <v>0</v>
      </c>
      <c r="BF128" s="287">
        <f t="shared" ca="1" si="90"/>
        <v>0</v>
      </c>
      <c r="BG128" s="287">
        <f t="shared" ca="1" si="90"/>
        <v>0</v>
      </c>
      <c r="BH128" s="287">
        <f t="shared" ca="1" si="90"/>
        <v>0</v>
      </c>
      <c r="BI128" s="287">
        <f t="shared" ca="1" si="90"/>
        <v>0</v>
      </c>
      <c r="BJ128" s="287">
        <f t="shared" ca="1" si="90"/>
        <v>0</v>
      </c>
      <c r="BK128" s="287">
        <f t="shared" ca="1" si="90"/>
        <v>0</v>
      </c>
      <c r="BL128" s="287">
        <f t="shared" ca="1" si="90"/>
        <v>0</v>
      </c>
      <c r="BM128" s="287">
        <f t="shared" ca="1" si="90"/>
        <v>0</v>
      </c>
      <c r="BN128" s="287">
        <f t="shared" ca="1" si="90"/>
        <v>0</v>
      </c>
      <c r="BO128" s="287">
        <f t="shared" ca="1" si="90"/>
        <v>0</v>
      </c>
      <c r="BP128" s="287">
        <f t="shared" ca="1" si="90"/>
        <v>0</v>
      </c>
      <c r="BQ128" s="287">
        <f t="shared" ca="1" si="90"/>
        <v>0</v>
      </c>
      <c r="BR128" s="287">
        <f t="shared" ca="1" si="90"/>
        <v>0</v>
      </c>
      <c r="BS128" s="287">
        <f t="shared" ca="1" si="90"/>
        <v>0</v>
      </c>
      <c r="BT128" s="287">
        <f t="shared" ca="1" si="90"/>
        <v>0</v>
      </c>
      <c r="BU128" s="287">
        <f t="shared" ref="BU128:CJ128" ca="1" si="91">SUM(BU170,BU198,BU226,BU254,BU282,BU310)*BU$121</f>
        <v>0</v>
      </c>
      <c r="BV128" s="287">
        <f t="shared" ca="1" si="91"/>
        <v>0</v>
      </c>
      <c r="BW128" s="287">
        <f t="shared" ca="1" si="91"/>
        <v>0</v>
      </c>
      <c r="BX128" s="287">
        <f t="shared" ca="1" si="91"/>
        <v>0</v>
      </c>
      <c r="BY128" s="287">
        <f t="shared" ca="1" si="91"/>
        <v>0</v>
      </c>
      <c r="BZ128" s="287">
        <f t="shared" ca="1" si="91"/>
        <v>0</v>
      </c>
      <c r="CA128" s="287">
        <f t="shared" ca="1" si="91"/>
        <v>0</v>
      </c>
      <c r="CB128" s="287">
        <f t="shared" ca="1" si="91"/>
        <v>0</v>
      </c>
      <c r="CC128" s="287">
        <f t="shared" ca="1" si="91"/>
        <v>0</v>
      </c>
      <c r="CD128" s="287">
        <f t="shared" ca="1" si="91"/>
        <v>0</v>
      </c>
      <c r="CE128" s="287">
        <f t="shared" ca="1" si="91"/>
        <v>0</v>
      </c>
      <c r="CF128" s="287">
        <f t="shared" ca="1" si="91"/>
        <v>0</v>
      </c>
      <c r="CG128" s="287">
        <f t="shared" ca="1" si="91"/>
        <v>0</v>
      </c>
      <c r="CH128" s="287">
        <f t="shared" ca="1" si="91"/>
        <v>0</v>
      </c>
      <c r="CI128" s="287">
        <f t="shared" ca="1" si="91"/>
        <v>0</v>
      </c>
      <c r="CJ128" s="287">
        <f t="shared" ca="1" si="91"/>
        <v>0</v>
      </c>
      <c r="DA128" s="210" t="s">
        <v>80</v>
      </c>
      <c r="DB128" s="210">
        <v>107</v>
      </c>
      <c r="DC128" s="212" t="str">
        <f t="shared" si="89"/>
        <v>6.3Сокращение OPEX</v>
      </c>
    </row>
    <row r="129" spans="1:107" ht="14" outlineLevel="1">
      <c r="C129" s="125" t="s">
        <v>215</v>
      </c>
      <c r="D129" s="285" t="s">
        <v>216</v>
      </c>
      <c r="E129" s="121" t="str">
        <f t="array" aca="1" ref="E129" ca="1">_xlfn.IFNA(OFFSET($E$162,MATCH(1,--($C$163:$C$330=$C129)*--($E$163:$E$330&lt;&gt;""),0),0),"")</f>
        <v/>
      </c>
      <c r="F129" s="125" t="str">
        <f t="array" aca="1" ref="F129" ca="1">_xlfn.IFNA(OFFSET($F$162,MATCH(1,--($C$163:$C$330=$C129)*--($F$163:$F$330&lt;&gt;""),0),0),"")</f>
        <v/>
      </c>
      <c r="G129" s="125" t="s">
        <v>140</v>
      </c>
      <c r="H129" s="123">
        <f t="shared" ca="1" si="86"/>
        <v>0</v>
      </c>
      <c r="I129" s="150">
        <f t="shared" ref="I129:BT129" ca="1" si="92">SUM(I173,I201,I229,I257,I285,I313)*I$121</f>
        <v>0</v>
      </c>
      <c r="J129" s="150">
        <f t="shared" ca="1" si="92"/>
        <v>0</v>
      </c>
      <c r="K129" s="150">
        <f t="shared" ca="1" si="92"/>
        <v>0</v>
      </c>
      <c r="L129" s="150">
        <f t="shared" ca="1" si="92"/>
        <v>0</v>
      </c>
      <c r="M129" s="150">
        <f t="shared" ca="1" si="92"/>
        <v>0</v>
      </c>
      <c r="N129" s="150">
        <f t="shared" ca="1" si="92"/>
        <v>0</v>
      </c>
      <c r="O129" s="150">
        <f t="shared" ca="1" si="92"/>
        <v>0</v>
      </c>
      <c r="P129" s="150">
        <f t="shared" ca="1" si="92"/>
        <v>0</v>
      </c>
      <c r="Q129" s="150">
        <f t="shared" ca="1" si="92"/>
        <v>0</v>
      </c>
      <c r="R129" s="150">
        <f t="shared" ca="1" si="92"/>
        <v>0</v>
      </c>
      <c r="S129" s="150">
        <f t="shared" ca="1" si="92"/>
        <v>0</v>
      </c>
      <c r="T129" s="284">
        <f t="shared" ca="1" si="92"/>
        <v>0</v>
      </c>
      <c r="U129" s="284">
        <f t="shared" ca="1" si="92"/>
        <v>0</v>
      </c>
      <c r="V129" s="284">
        <f t="shared" ca="1" si="92"/>
        <v>0</v>
      </c>
      <c r="W129" s="284">
        <f t="shared" ca="1" si="92"/>
        <v>0</v>
      </c>
      <c r="X129" s="284">
        <f t="shared" ca="1" si="92"/>
        <v>0</v>
      </c>
      <c r="Y129" s="284">
        <f t="shared" ca="1" si="92"/>
        <v>0</v>
      </c>
      <c r="Z129" s="284">
        <f t="shared" ca="1" si="92"/>
        <v>0</v>
      </c>
      <c r="AA129" s="284">
        <f t="shared" ca="1" si="92"/>
        <v>0</v>
      </c>
      <c r="AB129" s="284">
        <f t="shared" ca="1" si="92"/>
        <v>0</v>
      </c>
      <c r="AC129" s="284">
        <f t="shared" ca="1" si="92"/>
        <v>0</v>
      </c>
      <c r="AD129" s="284">
        <f t="shared" ca="1" si="92"/>
        <v>0</v>
      </c>
      <c r="AE129" s="284">
        <f t="shared" ca="1" si="92"/>
        <v>0</v>
      </c>
      <c r="AF129" s="284">
        <f t="shared" ca="1" si="92"/>
        <v>0</v>
      </c>
      <c r="AG129" s="284">
        <f t="shared" ca="1" si="92"/>
        <v>0</v>
      </c>
      <c r="AH129" s="284">
        <f t="shared" ca="1" si="92"/>
        <v>0</v>
      </c>
      <c r="AI129" s="284">
        <f t="shared" ca="1" si="92"/>
        <v>0</v>
      </c>
      <c r="AJ129" s="284">
        <f t="shared" ca="1" si="92"/>
        <v>0</v>
      </c>
      <c r="AK129" s="284">
        <f t="shared" ca="1" si="92"/>
        <v>0</v>
      </c>
      <c r="AL129" s="284">
        <f t="shared" ca="1" si="92"/>
        <v>0</v>
      </c>
      <c r="AM129" s="284">
        <f t="shared" ca="1" si="92"/>
        <v>0</v>
      </c>
      <c r="AN129" s="284">
        <f t="shared" ca="1" si="92"/>
        <v>0</v>
      </c>
      <c r="AO129" s="284">
        <f t="shared" ca="1" si="92"/>
        <v>0</v>
      </c>
      <c r="AP129" s="284">
        <f t="shared" ca="1" si="92"/>
        <v>0</v>
      </c>
      <c r="AQ129" s="284">
        <f t="shared" ca="1" si="92"/>
        <v>0</v>
      </c>
      <c r="AR129" s="284">
        <f t="shared" ca="1" si="92"/>
        <v>0</v>
      </c>
      <c r="AS129" s="284">
        <f t="shared" ca="1" si="92"/>
        <v>0</v>
      </c>
      <c r="AT129" s="284">
        <f t="shared" ca="1" si="92"/>
        <v>0</v>
      </c>
      <c r="AU129" s="284">
        <f t="shared" ca="1" si="92"/>
        <v>0</v>
      </c>
      <c r="AV129" s="284">
        <f t="shared" ca="1" si="92"/>
        <v>0</v>
      </c>
      <c r="AW129" s="284">
        <f t="shared" ca="1" si="92"/>
        <v>0</v>
      </c>
      <c r="AX129" s="284">
        <f t="shared" ca="1" si="92"/>
        <v>0</v>
      </c>
      <c r="AY129" s="284">
        <f t="shared" ca="1" si="92"/>
        <v>0</v>
      </c>
      <c r="AZ129" s="284">
        <f t="shared" ca="1" si="92"/>
        <v>0</v>
      </c>
      <c r="BA129" s="284">
        <f t="shared" ca="1" si="92"/>
        <v>0</v>
      </c>
      <c r="BB129" s="284">
        <f t="shared" ca="1" si="92"/>
        <v>0</v>
      </c>
      <c r="BC129" s="284">
        <f t="shared" ca="1" si="92"/>
        <v>0</v>
      </c>
      <c r="BD129" s="284">
        <f t="shared" ca="1" si="92"/>
        <v>0</v>
      </c>
      <c r="BE129" s="284">
        <f t="shared" ca="1" si="92"/>
        <v>0</v>
      </c>
      <c r="BF129" s="284">
        <f t="shared" ca="1" si="92"/>
        <v>0</v>
      </c>
      <c r="BG129" s="284">
        <f t="shared" ca="1" si="92"/>
        <v>0</v>
      </c>
      <c r="BH129" s="284">
        <f t="shared" ca="1" si="92"/>
        <v>0</v>
      </c>
      <c r="BI129" s="284">
        <f t="shared" ca="1" si="92"/>
        <v>0</v>
      </c>
      <c r="BJ129" s="284">
        <f t="shared" ca="1" si="92"/>
        <v>0</v>
      </c>
      <c r="BK129" s="284">
        <f t="shared" ca="1" si="92"/>
        <v>0</v>
      </c>
      <c r="BL129" s="284">
        <f t="shared" ca="1" si="92"/>
        <v>0</v>
      </c>
      <c r="BM129" s="284">
        <f t="shared" ca="1" si="92"/>
        <v>0</v>
      </c>
      <c r="BN129" s="284">
        <f t="shared" ca="1" si="92"/>
        <v>0</v>
      </c>
      <c r="BO129" s="284">
        <f t="shared" ca="1" si="92"/>
        <v>0</v>
      </c>
      <c r="BP129" s="284">
        <f t="shared" ca="1" si="92"/>
        <v>0</v>
      </c>
      <c r="BQ129" s="284">
        <f t="shared" ca="1" si="92"/>
        <v>0</v>
      </c>
      <c r="BR129" s="284">
        <f t="shared" ca="1" si="92"/>
        <v>0</v>
      </c>
      <c r="BS129" s="284">
        <f t="shared" ca="1" si="92"/>
        <v>0</v>
      </c>
      <c r="BT129" s="284">
        <f t="shared" ca="1" si="92"/>
        <v>0</v>
      </c>
      <c r="BU129" s="284">
        <f t="shared" ref="BU129:CJ129" ca="1" si="93">SUM(BU173,BU201,BU229,BU257,BU285,BU313)*BU$121</f>
        <v>0</v>
      </c>
      <c r="BV129" s="284">
        <f t="shared" ca="1" si="93"/>
        <v>0</v>
      </c>
      <c r="BW129" s="284">
        <f t="shared" ca="1" si="93"/>
        <v>0</v>
      </c>
      <c r="BX129" s="284">
        <f t="shared" ca="1" si="93"/>
        <v>0</v>
      </c>
      <c r="BY129" s="284">
        <f t="shared" ca="1" si="93"/>
        <v>0</v>
      </c>
      <c r="BZ129" s="284">
        <f t="shared" ca="1" si="93"/>
        <v>0</v>
      </c>
      <c r="CA129" s="284">
        <f t="shared" ca="1" si="93"/>
        <v>0</v>
      </c>
      <c r="CB129" s="284">
        <f t="shared" ca="1" si="93"/>
        <v>0</v>
      </c>
      <c r="CC129" s="284">
        <f t="shared" ca="1" si="93"/>
        <v>0</v>
      </c>
      <c r="CD129" s="284">
        <f t="shared" ca="1" si="93"/>
        <v>0</v>
      </c>
      <c r="CE129" s="284">
        <f t="shared" ca="1" si="93"/>
        <v>0</v>
      </c>
      <c r="CF129" s="284">
        <f t="shared" ca="1" si="93"/>
        <v>0</v>
      </c>
      <c r="CG129" s="284">
        <f t="shared" ca="1" si="93"/>
        <v>0</v>
      </c>
      <c r="CH129" s="284">
        <f t="shared" ca="1" si="93"/>
        <v>0</v>
      </c>
      <c r="CI129" s="284">
        <f t="shared" ca="1" si="93"/>
        <v>0</v>
      </c>
      <c r="CJ129" s="284">
        <f t="shared" ca="1" si="93"/>
        <v>0</v>
      </c>
      <c r="DA129" s="210" t="s">
        <v>80</v>
      </c>
      <c r="DB129" s="210">
        <v>108</v>
      </c>
      <c r="DC129" s="212" t="str">
        <f t="shared" si="89"/>
        <v>6.4Изменение денежного потока от увеличения добычи/реализации УВ</v>
      </c>
    </row>
    <row r="130" spans="1:107" ht="14" outlineLevel="1">
      <c r="C130" s="125" t="s">
        <v>217</v>
      </c>
      <c r="D130" s="285" t="s">
        <v>218</v>
      </c>
      <c r="E130" s="121" t="str">
        <f t="array" aca="1" ref="E130" ca="1">_xlfn.IFNA(OFFSET($E$162,MATCH(1,--($C$163:$C$330=$C130)*--($E$163:$E$330&lt;&gt;""),0),0),"")</f>
        <v/>
      </c>
      <c r="F130" s="125" t="str">
        <f t="array" aca="1" ref="F130" ca="1">_xlfn.IFNA(OFFSET($F$162,MATCH(1,--($C$163:$C$330=$C130)*--($F$163:$F$330&lt;&gt;""),0),0),"")</f>
        <v/>
      </c>
      <c r="G130" s="125" t="s">
        <v>140</v>
      </c>
      <c r="H130" s="123">
        <f t="shared" ca="1" si="86"/>
        <v>0</v>
      </c>
      <c r="I130" s="150">
        <f t="shared" ref="I130:BT130" ca="1" si="94">SUM(I176,I204,I232,I260,I288,I316)*I$121</f>
        <v>0</v>
      </c>
      <c r="J130" s="150">
        <f t="shared" ca="1" si="94"/>
        <v>0</v>
      </c>
      <c r="K130" s="150">
        <f t="shared" ca="1" si="94"/>
        <v>0</v>
      </c>
      <c r="L130" s="150">
        <f t="shared" ca="1" si="94"/>
        <v>0</v>
      </c>
      <c r="M130" s="150">
        <f t="shared" ca="1" si="94"/>
        <v>0</v>
      </c>
      <c r="N130" s="150">
        <f t="shared" ca="1" si="94"/>
        <v>0</v>
      </c>
      <c r="O130" s="150">
        <f t="shared" ca="1" si="94"/>
        <v>0</v>
      </c>
      <c r="P130" s="150">
        <f t="shared" ca="1" si="94"/>
        <v>0</v>
      </c>
      <c r="Q130" s="150">
        <f t="shared" ca="1" si="94"/>
        <v>0</v>
      </c>
      <c r="R130" s="150">
        <f t="shared" ca="1" si="94"/>
        <v>0</v>
      </c>
      <c r="S130" s="150">
        <f t="shared" ca="1" si="94"/>
        <v>0</v>
      </c>
      <c r="T130" s="284">
        <f t="shared" ca="1" si="94"/>
        <v>0</v>
      </c>
      <c r="U130" s="284">
        <f t="shared" ca="1" si="94"/>
        <v>0</v>
      </c>
      <c r="V130" s="284">
        <f t="shared" ca="1" si="94"/>
        <v>0</v>
      </c>
      <c r="W130" s="284">
        <f t="shared" ca="1" si="94"/>
        <v>0</v>
      </c>
      <c r="X130" s="284">
        <f t="shared" ca="1" si="94"/>
        <v>0</v>
      </c>
      <c r="Y130" s="284">
        <f t="shared" ca="1" si="94"/>
        <v>0</v>
      </c>
      <c r="Z130" s="284">
        <f t="shared" ca="1" si="94"/>
        <v>0</v>
      </c>
      <c r="AA130" s="284">
        <f t="shared" ca="1" si="94"/>
        <v>0</v>
      </c>
      <c r="AB130" s="284">
        <f t="shared" ca="1" si="94"/>
        <v>0</v>
      </c>
      <c r="AC130" s="284">
        <f t="shared" ca="1" si="94"/>
        <v>0</v>
      </c>
      <c r="AD130" s="284">
        <f t="shared" ca="1" si="94"/>
        <v>0</v>
      </c>
      <c r="AE130" s="284">
        <f t="shared" ca="1" si="94"/>
        <v>0</v>
      </c>
      <c r="AF130" s="284">
        <f t="shared" ca="1" si="94"/>
        <v>0</v>
      </c>
      <c r="AG130" s="284">
        <f t="shared" ca="1" si="94"/>
        <v>0</v>
      </c>
      <c r="AH130" s="284">
        <f t="shared" ca="1" si="94"/>
        <v>0</v>
      </c>
      <c r="AI130" s="284">
        <f t="shared" ca="1" si="94"/>
        <v>0</v>
      </c>
      <c r="AJ130" s="284">
        <f t="shared" ca="1" si="94"/>
        <v>0</v>
      </c>
      <c r="AK130" s="284">
        <f t="shared" ca="1" si="94"/>
        <v>0</v>
      </c>
      <c r="AL130" s="284">
        <f t="shared" ca="1" si="94"/>
        <v>0</v>
      </c>
      <c r="AM130" s="284">
        <f t="shared" ca="1" si="94"/>
        <v>0</v>
      </c>
      <c r="AN130" s="284">
        <f t="shared" ca="1" si="94"/>
        <v>0</v>
      </c>
      <c r="AO130" s="284">
        <f t="shared" ca="1" si="94"/>
        <v>0</v>
      </c>
      <c r="AP130" s="284">
        <f t="shared" ca="1" si="94"/>
        <v>0</v>
      </c>
      <c r="AQ130" s="284">
        <f t="shared" ca="1" si="94"/>
        <v>0</v>
      </c>
      <c r="AR130" s="284">
        <f t="shared" ca="1" si="94"/>
        <v>0</v>
      </c>
      <c r="AS130" s="284">
        <f t="shared" ca="1" si="94"/>
        <v>0</v>
      </c>
      <c r="AT130" s="284">
        <f t="shared" ca="1" si="94"/>
        <v>0</v>
      </c>
      <c r="AU130" s="284">
        <f t="shared" ca="1" si="94"/>
        <v>0</v>
      </c>
      <c r="AV130" s="284">
        <f t="shared" ca="1" si="94"/>
        <v>0</v>
      </c>
      <c r="AW130" s="284">
        <f t="shared" ca="1" si="94"/>
        <v>0</v>
      </c>
      <c r="AX130" s="284">
        <f t="shared" ca="1" si="94"/>
        <v>0</v>
      </c>
      <c r="AY130" s="284">
        <f t="shared" ca="1" si="94"/>
        <v>0</v>
      </c>
      <c r="AZ130" s="284">
        <f t="shared" ca="1" si="94"/>
        <v>0</v>
      </c>
      <c r="BA130" s="284">
        <f t="shared" ca="1" si="94"/>
        <v>0</v>
      </c>
      <c r="BB130" s="284">
        <f t="shared" ca="1" si="94"/>
        <v>0</v>
      </c>
      <c r="BC130" s="284">
        <f t="shared" ca="1" si="94"/>
        <v>0</v>
      </c>
      <c r="BD130" s="284">
        <f t="shared" ca="1" si="94"/>
        <v>0</v>
      </c>
      <c r="BE130" s="284">
        <f t="shared" ca="1" si="94"/>
        <v>0</v>
      </c>
      <c r="BF130" s="284">
        <f t="shared" ca="1" si="94"/>
        <v>0</v>
      </c>
      <c r="BG130" s="284">
        <f t="shared" ca="1" si="94"/>
        <v>0</v>
      </c>
      <c r="BH130" s="284">
        <f t="shared" ca="1" si="94"/>
        <v>0</v>
      </c>
      <c r="BI130" s="284">
        <f t="shared" ca="1" si="94"/>
        <v>0</v>
      </c>
      <c r="BJ130" s="284">
        <f t="shared" ca="1" si="94"/>
        <v>0</v>
      </c>
      <c r="BK130" s="284">
        <f t="shared" ca="1" si="94"/>
        <v>0</v>
      </c>
      <c r="BL130" s="284">
        <f t="shared" ca="1" si="94"/>
        <v>0</v>
      </c>
      <c r="BM130" s="284">
        <f t="shared" ca="1" si="94"/>
        <v>0</v>
      </c>
      <c r="BN130" s="284">
        <f t="shared" ca="1" si="94"/>
        <v>0</v>
      </c>
      <c r="BO130" s="284">
        <f t="shared" ca="1" si="94"/>
        <v>0</v>
      </c>
      <c r="BP130" s="284">
        <f t="shared" ca="1" si="94"/>
        <v>0</v>
      </c>
      <c r="BQ130" s="284">
        <f t="shared" ca="1" si="94"/>
        <v>0</v>
      </c>
      <c r="BR130" s="284">
        <f t="shared" ca="1" si="94"/>
        <v>0</v>
      </c>
      <c r="BS130" s="284">
        <f t="shared" ca="1" si="94"/>
        <v>0</v>
      </c>
      <c r="BT130" s="284">
        <f t="shared" ca="1" si="94"/>
        <v>0</v>
      </c>
      <c r="BU130" s="284">
        <f t="shared" ref="BU130:CJ130" ca="1" si="95">SUM(BU176,BU204,BU232,BU260,BU288,BU316)*BU$121</f>
        <v>0</v>
      </c>
      <c r="BV130" s="284">
        <f t="shared" ca="1" si="95"/>
        <v>0</v>
      </c>
      <c r="BW130" s="284">
        <f t="shared" ca="1" si="95"/>
        <v>0</v>
      </c>
      <c r="BX130" s="284">
        <f t="shared" ca="1" si="95"/>
        <v>0</v>
      </c>
      <c r="BY130" s="284">
        <f t="shared" ca="1" si="95"/>
        <v>0</v>
      </c>
      <c r="BZ130" s="284">
        <f t="shared" ca="1" si="95"/>
        <v>0</v>
      </c>
      <c r="CA130" s="284">
        <f t="shared" ca="1" si="95"/>
        <v>0</v>
      </c>
      <c r="CB130" s="284">
        <f t="shared" ca="1" si="95"/>
        <v>0</v>
      </c>
      <c r="CC130" s="284">
        <f t="shared" ca="1" si="95"/>
        <v>0</v>
      </c>
      <c r="CD130" s="284">
        <f t="shared" ca="1" si="95"/>
        <v>0</v>
      </c>
      <c r="CE130" s="284">
        <f t="shared" ca="1" si="95"/>
        <v>0</v>
      </c>
      <c r="CF130" s="284">
        <f t="shared" ca="1" si="95"/>
        <v>0</v>
      </c>
      <c r="CG130" s="284">
        <f t="shared" ca="1" si="95"/>
        <v>0</v>
      </c>
      <c r="CH130" s="284">
        <f t="shared" ca="1" si="95"/>
        <v>0</v>
      </c>
      <c r="CI130" s="284">
        <f t="shared" ca="1" si="95"/>
        <v>0</v>
      </c>
      <c r="CJ130" s="284">
        <f t="shared" ca="1" si="95"/>
        <v>0</v>
      </c>
      <c r="DA130" s="210" t="s">
        <v>80</v>
      </c>
      <c r="DB130" s="210">
        <v>109</v>
      </c>
      <c r="DC130" s="212" t="str">
        <f t="shared" si="89"/>
        <v>6.5Ранняя добыча / ранняя нефть</v>
      </c>
    </row>
    <row r="131" spans="1:107" ht="28" outlineLevel="1">
      <c r="C131" s="125" t="s">
        <v>219</v>
      </c>
      <c r="D131" s="285" t="s">
        <v>220</v>
      </c>
      <c r="E131" s="121" t="str">
        <f t="array" aca="1" ref="E131" ca="1">_xlfn.IFNA(OFFSET($E$162,MATCH(1,--($C$163:$C$330=$C131)*--($E$163:$E$330&lt;&gt;""),0),0),"")</f>
        <v/>
      </c>
      <c r="F131" s="125" t="str">
        <f t="array" aca="1" ref="F131" ca="1">_xlfn.IFNA(OFFSET($F$162,MATCH(1,--($C$163:$C$330=$C131)*--($F$163:$F$330&lt;&gt;""),0),0),"")</f>
        <v/>
      </c>
      <c r="G131" s="125" t="s">
        <v>140</v>
      </c>
      <c r="H131" s="123">
        <f t="shared" ca="1" si="86"/>
        <v>0</v>
      </c>
      <c r="I131" s="150">
        <f t="shared" ref="I131:BT131" ca="1" si="96">SUM(I179,I207,I235,I263,I291,I319)*I$121</f>
        <v>0</v>
      </c>
      <c r="J131" s="150">
        <f t="shared" ca="1" si="96"/>
        <v>0</v>
      </c>
      <c r="K131" s="150">
        <f t="shared" ca="1" si="96"/>
        <v>0</v>
      </c>
      <c r="L131" s="150">
        <f t="shared" ca="1" si="96"/>
        <v>0</v>
      </c>
      <c r="M131" s="150">
        <f t="shared" ca="1" si="96"/>
        <v>0</v>
      </c>
      <c r="N131" s="150">
        <f t="shared" ca="1" si="96"/>
        <v>0</v>
      </c>
      <c r="O131" s="150">
        <f t="shared" ca="1" si="96"/>
        <v>0</v>
      </c>
      <c r="P131" s="150">
        <f t="shared" ca="1" si="96"/>
        <v>0</v>
      </c>
      <c r="Q131" s="150">
        <f t="shared" ca="1" si="96"/>
        <v>0</v>
      </c>
      <c r="R131" s="150">
        <f t="shared" ca="1" si="96"/>
        <v>0</v>
      </c>
      <c r="S131" s="150">
        <f t="shared" ca="1" si="96"/>
        <v>0</v>
      </c>
      <c r="T131" s="284">
        <f t="shared" ca="1" si="96"/>
        <v>0</v>
      </c>
      <c r="U131" s="284">
        <f t="shared" ca="1" si="96"/>
        <v>0</v>
      </c>
      <c r="V131" s="284">
        <f t="shared" ca="1" si="96"/>
        <v>0</v>
      </c>
      <c r="W131" s="284">
        <f t="shared" ca="1" si="96"/>
        <v>0</v>
      </c>
      <c r="X131" s="284">
        <f t="shared" ca="1" si="96"/>
        <v>0</v>
      </c>
      <c r="Y131" s="284">
        <f t="shared" ca="1" si="96"/>
        <v>0</v>
      </c>
      <c r="Z131" s="284">
        <f t="shared" ca="1" si="96"/>
        <v>0</v>
      </c>
      <c r="AA131" s="284">
        <f t="shared" ca="1" si="96"/>
        <v>0</v>
      </c>
      <c r="AB131" s="284">
        <f t="shared" ca="1" si="96"/>
        <v>0</v>
      </c>
      <c r="AC131" s="284">
        <f t="shared" ca="1" si="96"/>
        <v>0</v>
      </c>
      <c r="AD131" s="284">
        <f t="shared" ca="1" si="96"/>
        <v>0</v>
      </c>
      <c r="AE131" s="284">
        <f t="shared" ca="1" si="96"/>
        <v>0</v>
      </c>
      <c r="AF131" s="284">
        <f t="shared" ca="1" si="96"/>
        <v>0</v>
      </c>
      <c r="AG131" s="284">
        <f t="shared" ca="1" si="96"/>
        <v>0</v>
      </c>
      <c r="AH131" s="284">
        <f t="shared" ca="1" si="96"/>
        <v>0</v>
      </c>
      <c r="AI131" s="284">
        <f t="shared" ca="1" si="96"/>
        <v>0</v>
      </c>
      <c r="AJ131" s="284">
        <f t="shared" ca="1" si="96"/>
        <v>0</v>
      </c>
      <c r="AK131" s="284">
        <f t="shared" ca="1" si="96"/>
        <v>0</v>
      </c>
      <c r="AL131" s="284">
        <f t="shared" ca="1" si="96"/>
        <v>0</v>
      </c>
      <c r="AM131" s="284">
        <f t="shared" ca="1" si="96"/>
        <v>0</v>
      </c>
      <c r="AN131" s="284">
        <f t="shared" ca="1" si="96"/>
        <v>0</v>
      </c>
      <c r="AO131" s="284">
        <f t="shared" ca="1" si="96"/>
        <v>0</v>
      </c>
      <c r="AP131" s="284">
        <f t="shared" ca="1" si="96"/>
        <v>0</v>
      </c>
      <c r="AQ131" s="284">
        <f t="shared" ca="1" si="96"/>
        <v>0</v>
      </c>
      <c r="AR131" s="284">
        <f t="shared" ca="1" si="96"/>
        <v>0</v>
      </c>
      <c r="AS131" s="284">
        <f t="shared" ca="1" si="96"/>
        <v>0</v>
      </c>
      <c r="AT131" s="284">
        <f t="shared" ca="1" si="96"/>
        <v>0</v>
      </c>
      <c r="AU131" s="284">
        <f t="shared" ca="1" si="96"/>
        <v>0</v>
      </c>
      <c r="AV131" s="284">
        <f t="shared" ca="1" si="96"/>
        <v>0</v>
      </c>
      <c r="AW131" s="284">
        <f t="shared" ca="1" si="96"/>
        <v>0</v>
      </c>
      <c r="AX131" s="284">
        <f t="shared" ca="1" si="96"/>
        <v>0</v>
      </c>
      <c r="AY131" s="284">
        <f t="shared" ca="1" si="96"/>
        <v>0</v>
      </c>
      <c r="AZ131" s="284">
        <f t="shared" ca="1" si="96"/>
        <v>0</v>
      </c>
      <c r="BA131" s="284">
        <f t="shared" ca="1" si="96"/>
        <v>0</v>
      </c>
      <c r="BB131" s="284">
        <f t="shared" ca="1" si="96"/>
        <v>0</v>
      </c>
      <c r="BC131" s="284">
        <f t="shared" ca="1" si="96"/>
        <v>0</v>
      </c>
      <c r="BD131" s="284">
        <f t="shared" ca="1" si="96"/>
        <v>0</v>
      </c>
      <c r="BE131" s="284">
        <f t="shared" ca="1" si="96"/>
        <v>0</v>
      </c>
      <c r="BF131" s="284">
        <f t="shared" ca="1" si="96"/>
        <v>0</v>
      </c>
      <c r="BG131" s="284">
        <f t="shared" ca="1" si="96"/>
        <v>0</v>
      </c>
      <c r="BH131" s="284">
        <f t="shared" ca="1" si="96"/>
        <v>0</v>
      </c>
      <c r="BI131" s="284">
        <f t="shared" ca="1" si="96"/>
        <v>0</v>
      </c>
      <c r="BJ131" s="284">
        <f t="shared" ca="1" si="96"/>
        <v>0</v>
      </c>
      <c r="BK131" s="284">
        <f t="shared" ca="1" si="96"/>
        <v>0</v>
      </c>
      <c r="BL131" s="284">
        <f t="shared" ca="1" si="96"/>
        <v>0</v>
      </c>
      <c r="BM131" s="284">
        <f t="shared" ca="1" si="96"/>
        <v>0</v>
      </c>
      <c r="BN131" s="284">
        <f t="shared" ca="1" si="96"/>
        <v>0</v>
      </c>
      <c r="BO131" s="284">
        <f t="shared" ca="1" si="96"/>
        <v>0</v>
      </c>
      <c r="BP131" s="284">
        <f t="shared" ca="1" si="96"/>
        <v>0</v>
      </c>
      <c r="BQ131" s="284">
        <f t="shared" ca="1" si="96"/>
        <v>0</v>
      </c>
      <c r="BR131" s="284">
        <f t="shared" ca="1" si="96"/>
        <v>0</v>
      </c>
      <c r="BS131" s="284">
        <f t="shared" ca="1" si="96"/>
        <v>0</v>
      </c>
      <c r="BT131" s="284">
        <f t="shared" ca="1" si="96"/>
        <v>0</v>
      </c>
      <c r="BU131" s="284">
        <f t="shared" ref="BU131:CJ131" ca="1" si="97">SUM(BU179,BU207,BU235,BU263,BU291,BU319)*BU$121</f>
        <v>0</v>
      </c>
      <c r="BV131" s="284">
        <f t="shared" ca="1" si="97"/>
        <v>0</v>
      </c>
      <c r="BW131" s="284">
        <f t="shared" ca="1" si="97"/>
        <v>0</v>
      </c>
      <c r="BX131" s="284">
        <f t="shared" ca="1" si="97"/>
        <v>0</v>
      </c>
      <c r="BY131" s="284">
        <f t="shared" ca="1" si="97"/>
        <v>0</v>
      </c>
      <c r="BZ131" s="284">
        <f t="shared" ca="1" si="97"/>
        <v>0</v>
      </c>
      <c r="CA131" s="284">
        <f t="shared" ca="1" si="97"/>
        <v>0</v>
      </c>
      <c r="CB131" s="284">
        <f t="shared" ca="1" si="97"/>
        <v>0</v>
      </c>
      <c r="CC131" s="284">
        <f t="shared" ca="1" si="97"/>
        <v>0</v>
      </c>
      <c r="CD131" s="284">
        <f t="shared" ca="1" si="97"/>
        <v>0</v>
      </c>
      <c r="CE131" s="284">
        <f t="shared" ca="1" si="97"/>
        <v>0</v>
      </c>
      <c r="CF131" s="284">
        <f t="shared" ca="1" si="97"/>
        <v>0</v>
      </c>
      <c r="CG131" s="284">
        <f t="shared" ca="1" si="97"/>
        <v>0</v>
      </c>
      <c r="CH131" s="284">
        <f t="shared" ca="1" si="97"/>
        <v>0</v>
      </c>
      <c r="CI131" s="284">
        <f t="shared" ca="1" si="97"/>
        <v>0</v>
      </c>
      <c r="CJ131" s="284">
        <f t="shared" ca="1" si="97"/>
        <v>0</v>
      </c>
      <c r="DA131" s="210" t="s">
        <v>80</v>
      </c>
      <c r="DB131" s="210">
        <v>110</v>
      </c>
      <c r="DC131" s="212" t="str">
        <f t="shared" si="89"/>
        <v>6.6Повышение доходов от оказания услуг либо продажи продукции (за исключением нефти, газа и нефтепродуктов)</v>
      </c>
    </row>
    <row r="132" spans="1:107" ht="14" outlineLevel="1">
      <c r="C132" s="125" t="s">
        <v>221</v>
      </c>
      <c r="D132" s="285" t="s">
        <v>222</v>
      </c>
      <c r="E132" s="121" t="str">
        <f t="array" aca="1" ref="E132" ca="1">_xlfn.IFNA(OFFSET($E$162,MATCH(1,--($C$163:$C$330=$C132)*--($E$163:$E$330&lt;&gt;""),0),0),"")</f>
        <v/>
      </c>
      <c r="F132" s="125" t="str">
        <f t="array" aca="1" ref="F132" ca="1">_xlfn.IFNA(OFFSET($F$162,MATCH(1,--($C$163:$C$330=$C132)*--($F$163:$F$330&lt;&gt;""),0),0),"")</f>
        <v/>
      </c>
      <c r="G132" s="125" t="s">
        <v>140</v>
      </c>
      <c r="H132" s="123">
        <f t="shared" ca="1" si="86"/>
        <v>0</v>
      </c>
      <c r="I132" s="150">
        <f t="shared" ref="I132:BT132" ca="1" si="98">SUM(I182,I210,I238,I266,I294,I322)*I$121</f>
        <v>0</v>
      </c>
      <c r="J132" s="150">
        <f t="shared" ca="1" si="98"/>
        <v>0</v>
      </c>
      <c r="K132" s="150">
        <f t="shared" ca="1" si="98"/>
        <v>0</v>
      </c>
      <c r="L132" s="150">
        <f t="shared" ca="1" si="98"/>
        <v>0</v>
      </c>
      <c r="M132" s="150">
        <f t="shared" ca="1" si="98"/>
        <v>0</v>
      </c>
      <c r="N132" s="150">
        <f t="shared" ca="1" si="98"/>
        <v>0</v>
      </c>
      <c r="O132" s="150">
        <f t="shared" ca="1" si="98"/>
        <v>0</v>
      </c>
      <c r="P132" s="150">
        <f t="shared" ca="1" si="98"/>
        <v>0</v>
      </c>
      <c r="Q132" s="150">
        <f t="shared" ca="1" si="98"/>
        <v>0</v>
      </c>
      <c r="R132" s="150">
        <f t="shared" ca="1" si="98"/>
        <v>0</v>
      </c>
      <c r="S132" s="150">
        <f t="shared" ca="1" si="98"/>
        <v>0</v>
      </c>
      <c r="T132" s="284">
        <f t="shared" ca="1" si="98"/>
        <v>0</v>
      </c>
      <c r="U132" s="284">
        <f t="shared" ca="1" si="98"/>
        <v>0</v>
      </c>
      <c r="V132" s="284">
        <f t="shared" ca="1" si="98"/>
        <v>0</v>
      </c>
      <c r="W132" s="284">
        <f t="shared" ca="1" si="98"/>
        <v>0</v>
      </c>
      <c r="X132" s="284">
        <f t="shared" ca="1" si="98"/>
        <v>0</v>
      </c>
      <c r="Y132" s="284">
        <f t="shared" ca="1" si="98"/>
        <v>0</v>
      </c>
      <c r="Z132" s="284">
        <f t="shared" ca="1" si="98"/>
        <v>0</v>
      </c>
      <c r="AA132" s="284">
        <f t="shared" ca="1" si="98"/>
        <v>0</v>
      </c>
      <c r="AB132" s="284">
        <f t="shared" ca="1" si="98"/>
        <v>0</v>
      </c>
      <c r="AC132" s="284">
        <f t="shared" ca="1" si="98"/>
        <v>0</v>
      </c>
      <c r="AD132" s="284">
        <f t="shared" ca="1" si="98"/>
        <v>0</v>
      </c>
      <c r="AE132" s="284">
        <f t="shared" ca="1" si="98"/>
        <v>0</v>
      </c>
      <c r="AF132" s="284">
        <f t="shared" ca="1" si="98"/>
        <v>0</v>
      </c>
      <c r="AG132" s="284">
        <f t="shared" ca="1" si="98"/>
        <v>0</v>
      </c>
      <c r="AH132" s="284">
        <f t="shared" ca="1" si="98"/>
        <v>0</v>
      </c>
      <c r="AI132" s="284">
        <f t="shared" ca="1" si="98"/>
        <v>0</v>
      </c>
      <c r="AJ132" s="284">
        <f t="shared" ca="1" si="98"/>
        <v>0</v>
      </c>
      <c r="AK132" s="284">
        <f t="shared" ca="1" si="98"/>
        <v>0</v>
      </c>
      <c r="AL132" s="284">
        <f t="shared" ca="1" si="98"/>
        <v>0</v>
      </c>
      <c r="AM132" s="284">
        <f t="shared" ca="1" si="98"/>
        <v>0</v>
      </c>
      <c r="AN132" s="284">
        <f t="shared" ca="1" si="98"/>
        <v>0</v>
      </c>
      <c r="AO132" s="284">
        <f t="shared" ca="1" si="98"/>
        <v>0</v>
      </c>
      <c r="AP132" s="284">
        <f t="shared" ca="1" si="98"/>
        <v>0</v>
      </c>
      <c r="AQ132" s="284">
        <f t="shared" ca="1" si="98"/>
        <v>0</v>
      </c>
      <c r="AR132" s="284">
        <f t="shared" ca="1" si="98"/>
        <v>0</v>
      </c>
      <c r="AS132" s="284">
        <f t="shared" ca="1" si="98"/>
        <v>0</v>
      </c>
      <c r="AT132" s="284">
        <f t="shared" ca="1" si="98"/>
        <v>0</v>
      </c>
      <c r="AU132" s="284">
        <f t="shared" ca="1" si="98"/>
        <v>0</v>
      </c>
      <c r="AV132" s="284">
        <f t="shared" ca="1" si="98"/>
        <v>0</v>
      </c>
      <c r="AW132" s="284">
        <f t="shared" ca="1" si="98"/>
        <v>0</v>
      </c>
      <c r="AX132" s="284">
        <f t="shared" ca="1" si="98"/>
        <v>0</v>
      </c>
      <c r="AY132" s="284">
        <f t="shared" ca="1" si="98"/>
        <v>0</v>
      </c>
      <c r="AZ132" s="284">
        <f t="shared" ca="1" si="98"/>
        <v>0</v>
      </c>
      <c r="BA132" s="284">
        <f t="shared" ca="1" si="98"/>
        <v>0</v>
      </c>
      <c r="BB132" s="284">
        <f t="shared" ca="1" si="98"/>
        <v>0</v>
      </c>
      <c r="BC132" s="284">
        <f t="shared" ca="1" si="98"/>
        <v>0</v>
      </c>
      <c r="BD132" s="284">
        <f t="shared" ca="1" si="98"/>
        <v>0</v>
      </c>
      <c r="BE132" s="284">
        <f t="shared" ca="1" si="98"/>
        <v>0</v>
      </c>
      <c r="BF132" s="284">
        <f t="shared" ca="1" si="98"/>
        <v>0</v>
      </c>
      <c r="BG132" s="284">
        <f t="shared" ca="1" si="98"/>
        <v>0</v>
      </c>
      <c r="BH132" s="284">
        <f t="shared" ca="1" si="98"/>
        <v>0</v>
      </c>
      <c r="BI132" s="284">
        <f t="shared" ca="1" si="98"/>
        <v>0</v>
      </c>
      <c r="BJ132" s="284">
        <f t="shared" ca="1" si="98"/>
        <v>0</v>
      </c>
      <c r="BK132" s="284">
        <f t="shared" ca="1" si="98"/>
        <v>0</v>
      </c>
      <c r="BL132" s="284">
        <f t="shared" ca="1" si="98"/>
        <v>0</v>
      </c>
      <c r="BM132" s="284">
        <f t="shared" ca="1" si="98"/>
        <v>0</v>
      </c>
      <c r="BN132" s="284">
        <f t="shared" ca="1" si="98"/>
        <v>0</v>
      </c>
      <c r="BO132" s="284">
        <f t="shared" ca="1" si="98"/>
        <v>0</v>
      </c>
      <c r="BP132" s="284">
        <f t="shared" ca="1" si="98"/>
        <v>0</v>
      </c>
      <c r="BQ132" s="284">
        <f t="shared" ca="1" si="98"/>
        <v>0</v>
      </c>
      <c r="BR132" s="284">
        <f t="shared" ca="1" si="98"/>
        <v>0</v>
      </c>
      <c r="BS132" s="284">
        <f t="shared" ca="1" si="98"/>
        <v>0</v>
      </c>
      <c r="BT132" s="284">
        <f t="shared" ca="1" si="98"/>
        <v>0</v>
      </c>
      <c r="BU132" s="284">
        <f t="shared" ref="BU132:CJ132" ca="1" si="99">SUM(BU182,BU210,BU238,BU266,BU294,BU322)*BU$121</f>
        <v>0</v>
      </c>
      <c r="BV132" s="284">
        <f t="shared" ca="1" si="99"/>
        <v>0</v>
      </c>
      <c r="BW132" s="284">
        <f t="shared" ca="1" si="99"/>
        <v>0</v>
      </c>
      <c r="BX132" s="284">
        <f t="shared" ca="1" si="99"/>
        <v>0</v>
      </c>
      <c r="BY132" s="284">
        <f t="shared" ca="1" si="99"/>
        <v>0</v>
      </c>
      <c r="BZ132" s="284">
        <f t="shared" ca="1" si="99"/>
        <v>0</v>
      </c>
      <c r="CA132" s="284">
        <f t="shared" ca="1" si="99"/>
        <v>0</v>
      </c>
      <c r="CB132" s="284">
        <f t="shared" ca="1" si="99"/>
        <v>0</v>
      </c>
      <c r="CC132" s="284">
        <f t="shared" ca="1" si="99"/>
        <v>0</v>
      </c>
      <c r="CD132" s="284">
        <f t="shared" ca="1" si="99"/>
        <v>0</v>
      </c>
      <c r="CE132" s="284">
        <f t="shared" ca="1" si="99"/>
        <v>0</v>
      </c>
      <c r="CF132" s="284">
        <f t="shared" ca="1" si="99"/>
        <v>0</v>
      </c>
      <c r="CG132" s="284">
        <f t="shared" ca="1" si="99"/>
        <v>0</v>
      </c>
      <c r="CH132" s="284">
        <f t="shared" ca="1" si="99"/>
        <v>0</v>
      </c>
      <c r="CI132" s="284">
        <f t="shared" ca="1" si="99"/>
        <v>0</v>
      </c>
      <c r="CJ132" s="284">
        <f t="shared" ca="1" si="99"/>
        <v>0</v>
      </c>
      <c r="DA132" s="210" t="s">
        <v>80</v>
      </c>
      <c r="DB132" s="210">
        <v>111</v>
      </c>
      <c r="DC132" s="212" t="str">
        <f t="shared" si="89"/>
        <v>6.7Митигация рисков</v>
      </c>
    </row>
    <row r="133" spans="1:107" ht="14" outlineLevel="1">
      <c r="C133" s="125" t="s">
        <v>223</v>
      </c>
      <c r="D133" s="285" t="s">
        <v>6</v>
      </c>
      <c r="E133" s="121" t="str">
        <f t="array" aca="1" ref="E133" ca="1">_xlfn.IFNA(OFFSET($E$162,MATCH(1,--($C$163:$C$330=$C133)*--($E$163:$E$330&lt;&gt;""),0),0),"")</f>
        <v/>
      </c>
      <c r="F133" s="125" t="str">
        <f t="array" aca="1" ref="F133" ca="1">_xlfn.IFNA(OFFSET($F$162,MATCH(1,--($C$163:$C$330=$C133)*--($F$163:$F$330&lt;&gt;""),0),0),"")</f>
        <v/>
      </c>
      <c r="G133" s="125" t="s">
        <v>140</v>
      </c>
      <c r="H133" s="123">
        <f t="shared" ca="1" si="86"/>
        <v>0</v>
      </c>
      <c r="I133" s="150">
        <f t="shared" ref="I133:BT133" ca="1" si="100">SUM(I185,I213,I241,I269,I297,I325)*I$121</f>
        <v>0</v>
      </c>
      <c r="J133" s="150">
        <f t="shared" ca="1" si="100"/>
        <v>0</v>
      </c>
      <c r="K133" s="150">
        <f t="shared" ca="1" si="100"/>
        <v>0</v>
      </c>
      <c r="L133" s="150">
        <f t="shared" ca="1" si="100"/>
        <v>0</v>
      </c>
      <c r="M133" s="150">
        <f t="shared" ca="1" si="100"/>
        <v>0</v>
      </c>
      <c r="N133" s="150">
        <f t="shared" ca="1" si="100"/>
        <v>0</v>
      </c>
      <c r="O133" s="150">
        <f t="shared" ca="1" si="100"/>
        <v>0</v>
      </c>
      <c r="P133" s="150">
        <f t="shared" ca="1" si="100"/>
        <v>0</v>
      </c>
      <c r="Q133" s="150">
        <f t="shared" ca="1" si="100"/>
        <v>0</v>
      </c>
      <c r="R133" s="150">
        <f t="shared" ca="1" si="100"/>
        <v>0</v>
      </c>
      <c r="S133" s="150">
        <f t="shared" ca="1" si="100"/>
        <v>0</v>
      </c>
      <c r="T133" s="284">
        <f t="shared" ca="1" si="100"/>
        <v>0</v>
      </c>
      <c r="U133" s="284">
        <f t="shared" ca="1" si="100"/>
        <v>0</v>
      </c>
      <c r="V133" s="284">
        <f t="shared" ca="1" si="100"/>
        <v>0</v>
      </c>
      <c r="W133" s="284">
        <f t="shared" ca="1" si="100"/>
        <v>0</v>
      </c>
      <c r="X133" s="284">
        <f t="shared" ca="1" si="100"/>
        <v>0</v>
      </c>
      <c r="Y133" s="284">
        <f t="shared" ca="1" si="100"/>
        <v>0</v>
      </c>
      <c r="Z133" s="284">
        <f t="shared" ca="1" si="100"/>
        <v>0</v>
      </c>
      <c r="AA133" s="284">
        <f t="shared" ca="1" si="100"/>
        <v>0</v>
      </c>
      <c r="AB133" s="284">
        <f t="shared" ca="1" si="100"/>
        <v>0</v>
      </c>
      <c r="AC133" s="284">
        <f t="shared" ca="1" si="100"/>
        <v>0</v>
      </c>
      <c r="AD133" s="284">
        <f t="shared" ca="1" si="100"/>
        <v>0</v>
      </c>
      <c r="AE133" s="284">
        <f t="shared" ca="1" si="100"/>
        <v>0</v>
      </c>
      <c r="AF133" s="284">
        <f t="shared" ca="1" si="100"/>
        <v>0</v>
      </c>
      <c r="AG133" s="284">
        <f t="shared" ca="1" si="100"/>
        <v>0</v>
      </c>
      <c r="AH133" s="284">
        <f t="shared" ca="1" si="100"/>
        <v>0</v>
      </c>
      <c r="AI133" s="284">
        <f t="shared" ca="1" si="100"/>
        <v>0</v>
      </c>
      <c r="AJ133" s="284">
        <f t="shared" ca="1" si="100"/>
        <v>0</v>
      </c>
      <c r="AK133" s="284">
        <f t="shared" ca="1" si="100"/>
        <v>0</v>
      </c>
      <c r="AL133" s="284">
        <f t="shared" ca="1" si="100"/>
        <v>0</v>
      </c>
      <c r="AM133" s="284">
        <f t="shared" ca="1" si="100"/>
        <v>0</v>
      </c>
      <c r="AN133" s="284">
        <f t="shared" ca="1" si="100"/>
        <v>0</v>
      </c>
      <c r="AO133" s="284">
        <f t="shared" ca="1" si="100"/>
        <v>0</v>
      </c>
      <c r="AP133" s="284">
        <f t="shared" ca="1" si="100"/>
        <v>0</v>
      </c>
      <c r="AQ133" s="284">
        <f t="shared" ca="1" si="100"/>
        <v>0</v>
      </c>
      <c r="AR133" s="284">
        <f t="shared" ca="1" si="100"/>
        <v>0</v>
      </c>
      <c r="AS133" s="284">
        <f t="shared" ca="1" si="100"/>
        <v>0</v>
      </c>
      <c r="AT133" s="284">
        <f t="shared" ca="1" si="100"/>
        <v>0</v>
      </c>
      <c r="AU133" s="284">
        <f t="shared" ca="1" si="100"/>
        <v>0</v>
      </c>
      <c r="AV133" s="284">
        <f t="shared" ca="1" si="100"/>
        <v>0</v>
      </c>
      <c r="AW133" s="284">
        <f t="shared" ca="1" si="100"/>
        <v>0</v>
      </c>
      <c r="AX133" s="284">
        <f t="shared" ca="1" si="100"/>
        <v>0</v>
      </c>
      <c r="AY133" s="284">
        <f t="shared" ca="1" si="100"/>
        <v>0</v>
      </c>
      <c r="AZ133" s="284">
        <f t="shared" ca="1" si="100"/>
        <v>0</v>
      </c>
      <c r="BA133" s="284">
        <f t="shared" ca="1" si="100"/>
        <v>0</v>
      </c>
      <c r="BB133" s="284">
        <f t="shared" ca="1" si="100"/>
        <v>0</v>
      </c>
      <c r="BC133" s="284">
        <f t="shared" ca="1" si="100"/>
        <v>0</v>
      </c>
      <c r="BD133" s="284">
        <f t="shared" ca="1" si="100"/>
        <v>0</v>
      </c>
      <c r="BE133" s="284">
        <f t="shared" ca="1" si="100"/>
        <v>0</v>
      </c>
      <c r="BF133" s="284">
        <f t="shared" ca="1" si="100"/>
        <v>0</v>
      </c>
      <c r="BG133" s="284">
        <f t="shared" ca="1" si="100"/>
        <v>0</v>
      </c>
      <c r="BH133" s="284">
        <f t="shared" ca="1" si="100"/>
        <v>0</v>
      </c>
      <c r="BI133" s="284">
        <f t="shared" ca="1" si="100"/>
        <v>0</v>
      </c>
      <c r="BJ133" s="284">
        <f t="shared" ca="1" si="100"/>
        <v>0</v>
      </c>
      <c r="BK133" s="284">
        <f t="shared" ca="1" si="100"/>
        <v>0</v>
      </c>
      <c r="BL133" s="284">
        <f t="shared" ca="1" si="100"/>
        <v>0</v>
      </c>
      <c r="BM133" s="284">
        <f t="shared" ca="1" si="100"/>
        <v>0</v>
      </c>
      <c r="BN133" s="284">
        <f t="shared" ca="1" si="100"/>
        <v>0</v>
      </c>
      <c r="BO133" s="284">
        <f t="shared" ca="1" si="100"/>
        <v>0</v>
      </c>
      <c r="BP133" s="284">
        <f t="shared" ca="1" si="100"/>
        <v>0</v>
      </c>
      <c r="BQ133" s="284">
        <f t="shared" ca="1" si="100"/>
        <v>0</v>
      </c>
      <c r="BR133" s="284">
        <f t="shared" ca="1" si="100"/>
        <v>0</v>
      </c>
      <c r="BS133" s="284">
        <f t="shared" ca="1" si="100"/>
        <v>0</v>
      </c>
      <c r="BT133" s="284">
        <f t="shared" ca="1" si="100"/>
        <v>0</v>
      </c>
      <c r="BU133" s="284">
        <f t="shared" ref="BU133:CJ133" ca="1" si="101">SUM(BU185,BU213,BU241,BU269,BU297,BU325)*BU$121</f>
        <v>0</v>
      </c>
      <c r="BV133" s="284">
        <f t="shared" ca="1" si="101"/>
        <v>0</v>
      </c>
      <c r="BW133" s="284">
        <f t="shared" ca="1" si="101"/>
        <v>0</v>
      </c>
      <c r="BX133" s="284">
        <f t="shared" ca="1" si="101"/>
        <v>0</v>
      </c>
      <c r="BY133" s="284">
        <f t="shared" ca="1" si="101"/>
        <v>0</v>
      </c>
      <c r="BZ133" s="284">
        <f t="shared" ca="1" si="101"/>
        <v>0</v>
      </c>
      <c r="CA133" s="284">
        <f t="shared" ca="1" si="101"/>
        <v>0</v>
      </c>
      <c r="CB133" s="284">
        <f t="shared" ca="1" si="101"/>
        <v>0</v>
      </c>
      <c r="CC133" s="284">
        <f t="shared" ca="1" si="101"/>
        <v>0</v>
      </c>
      <c r="CD133" s="284">
        <f t="shared" ca="1" si="101"/>
        <v>0</v>
      </c>
      <c r="CE133" s="284">
        <f t="shared" ca="1" si="101"/>
        <v>0</v>
      </c>
      <c r="CF133" s="284">
        <f t="shared" ca="1" si="101"/>
        <v>0</v>
      </c>
      <c r="CG133" s="284">
        <f t="shared" ca="1" si="101"/>
        <v>0</v>
      </c>
      <c r="CH133" s="284">
        <f t="shared" ca="1" si="101"/>
        <v>0</v>
      </c>
      <c r="CI133" s="284">
        <f t="shared" ca="1" si="101"/>
        <v>0</v>
      </c>
      <c r="CJ133" s="284">
        <f t="shared" ca="1" si="101"/>
        <v>0</v>
      </c>
      <c r="DA133" s="210" t="s">
        <v>80</v>
      </c>
      <c r="DB133" s="210">
        <v>112</v>
      </c>
      <c r="DC133" s="212" t="str">
        <f t="shared" si="89"/>
        <v>6.8Прочее</v>
      </c>
    </row>
    <row r="134" spans="1:107" s="255" customFormat="1" ht="14" outlineLevel="1">
      <c r="C134" s="137"/>
      <c r="D134" s="288" t="s">
        <v>78</v>
      </c>
      <c r="E134" s="137"/>
      <c r="F134" s="137"/>
      <c r="G134" s="137" t="s">
        <v>140</v>
      </c>
      <c r="H134" s="123">
        <f t="shared" ca="1" si="86"/>
        <v>1544837.4312370438</v>
      </c>
      <c r="I134" s="139">
        <f t="shared" ref="I134:BT134" ca="1" si="102">SUM(I126:I133)</f>
        <v>0</v>
      </c>
      <c r="J134" s="139">
        <f t="shared" ca="1" si="102"/>
        <v>0</v>
      </c>
      <c r="K134" s="139">
        <f t="shared" ca="1" si="102"/>
        <v>97912.917985868335</v>
      </c>
      <c r="L134" s="139">
        <f t="shared" ca="1" si="102"/>
        <v>180865.56415639693</v>
      </c>
      <c r="M134" s="139">
        <f t="shared" ca="1" si="102"/>
        <v>180865.56415639693</v>
      </c>
      <c r="N134" s="139">
        <f t="shared" ca="1" si="102"/>
        <v>180865.56415639693</v>
      </c>
      <c r="O134" s="139">
        <f t="shared" ca="1" si="102"/>
        <v>180865.56415639693</v>
      </c>
      <c r="P134" s="139">
        <f t="shared" ca="1" si="102"/>
        <v>180865.56415639693</v>
      </c>
      <c r="Q134" s="139">
        <f t="shared" ca="1" si="102"/>
        <v>180865.56415639693</v>
      </c>
      <c r="R134" s="139">
        <f t="shared" ca="1" si="102"/>
        <v>180865.56415639693</v>
      </c>
      <c r="S134" s="139">
        <f t="shared" ca="1" si="102"/>
        <v>180865.56415639693</v>
      </c>
      <c r="T134" s="139">
        <f t="shared" ca="1" si="102"/>
        <v>0</v>
      </c>
      <c r="U134" s="139">
        <f t="shared" ca="1" si="102"/>
        <v>0</v>
      </c>
      <c r="V134" s="139">
        <f t="shared" ca="1" si="102"/>
        <v>0</v>
      </c>
      <c r="W134" s="139">
        <f t="shared" ca="1" si="102"/>
        <v>0</v>
      </c>
      <c r="X134" s="139">
        <f t="shared" ca="1" si="102"/>
        <v>0</v>
      </c>
      <c r="Y134" s="139">
        <f t="shared" ca="1" si="102"/>
        <v>0</v>
      </c>
      <c r="Z134" s="139">
        <f t="shared" ca="1" si="102"/>
        <v>0</v>
      </c>
      <c r="AA134" s="139">
        <f t="shared" ca="1" si="102"/>
        <v>0</v>
      </c>
      <c r="AB134" s="139">
        <f t="shared" ca="1" si="102"/>
        <v>0</v>
      </c>
      <c r="AC134" s="139">
        <f t="shared" ca="1" si="102"/>
        <v>0</v>
      </c>
      <c r="AD134" s="139">
        <f t="shared" ca="1" si="102"/>
        <v>0</v>
      </c>
      <c r="AE134" s="139">
        <f t="shared" ca="1" si="102"/>
        <v>0</v>
      </c>
      <c r="AF134" s="139">
        <f t="shared" ca="1" si="102"/>
        <v>0</v>
      </c>
      <c r="AG134" s="139">
        <f t="shared" ca="1" si="102"/>
        <v>0</v>
      </c>
      <c r="AH134" s="139">
        <f t="shared" ca="1" si="102"/>
        <v>0</v>
      </c>
      <c r="AI134" s="139">
        <f t="shared" ca="1" si="102"/>
        <v>0</v>
      </c>
      <c r="AJ134" s="139">
        <f t="shared" ca="1" si="102"/>
        <v>0</v>
      </c>
      <c r="AK134" s="139">
        <f t="shared" ca="1" si="102"/>
        <v>0</v>
      </c>
      <c r="AL134" s="139">
        <f t="shared" ca="1" si="102"/>
        <v>0</v>
      </c>
      <c r="AM134" s="139">
        <f t="shared" ca="1" si="102"/>
        <v>0</v>
      </c>
      <c r="AN134" s="139">
        <f t="shared" ca="1" si="102"/>
        <v>0</v>
      </c>
      <c r="AO134" s="139">
        <f t="shared" ca="1" si="102"/>
        <v>0</v>
      </c>
      <c r="AP134" s="139">
        <f t="shared" ca="1" si="102"/>
        <v>0</v>
      </c>
      <c r="AQ134" s="139">
        <f t="shared" ca="1" si="102"/>
        <v>0</v>
      </c>
      <c r="AR134" s="139">
        <f t="shared" ca="1" si="102"/>
        <v>0</v>
      </c>
      <c r="AS134" s="139">
        <f t="shared" ca="1" si="102"/>
        <v>0</v>
      </c>
      <c r="AT134" s="139">
        <f t="shared" ca="1" si="102"/>
        <v>0</v>
      </c>
      <c r="AU134" s="139">
        <f t="shared" ca="1" si="102"/>
        <v>0</v>
      </c>
      <c r="AV134" s="139">
        <f t="shared" ca="1" si="102"/>
        <v>0</v>
      </c>
      <c r="AW134" s="139">
        <f t="shared" ca="1" si="102"/>
        <v>0</v>
      </c>
      <c r="AX134" s="139">
        <f t="shared" ca="1" si="102"/>
        <v>0</v>
      </c>
      <c r="AY134" s="139">
        <f t="shared" ca="1" si="102"/>
        <v>0</v>
      </c>
      <c r="AZ134" s="139">
        <f t="shared" ca="1" si="102"/>
        <v>0</v>
      </c>
      <c r="BA134" s="139">
        <f t="shared" ca="1" si="102"/>
        <v>0</v>
      </c>
      <c r="BB134" s="139">
        <f t="shared" ca="1" si="102"/>
        <v>0</v>
      </c>
      <c r="BC134" s="139">
        <f t="shared" ca="1" si="102"/>
        <v>0</v>
      </c>
      <c r="BD134" s="139">
        <f t="shared" ca="1" si="102"/>
        <v>0</v>
      </c>
      <c r="BE134" s="139">
        <f t="shared" ca="1" si="102"/>
        <v>0</v>
      </c>
      <c r="BF134" s="139">
        <f t="shared" ca="1" si="102"/>
        <v>0</v>
      </c>
      <c r="BG134" s="139">
        <f t="shared" ca="1" si="102"/>
        <v>0</v>
      </c>
      <c r="BH134" s="139">
        <f t="shared" ca="1" si="102"/>
        <v>0</v>
      </c>
      <c r="BI134" s="139">
        <f t="shared" ca="1" si="102"/>
        <v>0</v>
      </c>
      <c r="BJ134" s="139">
        <f t="shared" ca="1" si="102"/>
        <v>0</v>
      </c>
      <c r="BK134" s="139">
        <f t="shared" ca="1" si="102"/>
        <v>0</v>
      </c>
      <c r="BL134" s="139">
        <f t="shared" ca="1" si="102"/>
        <v>0</v>
      </c>
      <c r="BM134" s="139">
        <f t="shared" ca="1" si="102"/>
        <v>0</v>
      </c>
      <c r="BN134" s="139">
        <f t="shared" ca="1" si="102"/>
        <v>0</v>
      </c>
      <c r="BO134" s="139">
        <f t="shared" ca="1" si="102"/>
        <v>0</v>
      </c>
      <c r="BP134" s="139">
        <f t="shared" ca="1" si="102"/>
        <v>0</v>
      </c>
      <c r="BQ134" s="139">
        <f t="shared" ca="1" si="102"/>
        <v>0</v>
      </c>
      <c r="BR134" s="139">
        <f t="shared" ca="1" si="102"/>
        <v>0</v>
      </c>
      <c r="BS134" s="139">
        <f t="shared" ca="1" si="102"/>
        <v>0</v>
      </c>
      <c r="BT134" s="139">
        <f t="shared" ca="1" si="102"/>
        <v>0</v>
      </c>
      <c r="BU134" s="139">
        <f t="shared" ref="BU134:CJ134" ca="1" si="103">SUM(BU126:BU133)</f>
        <v>0</v>
      </c>
      <c r="BV134" s="139">
        <f t="shared" ca="1" si="103"/>
        <v>0</v>
      </c>
      <c r="BW134" s="139">
        <f t="shared" ca="1" si="103"/>
        <v>0</v>
      </c>
      <c r="BX134" s="139">
        <f t="shared" ca="1" si="103"/>
        <v>0</v>
      </c>
      <c r="BY134" s="139">
        <f t="shared" ca="1" si="103"/>
        <v>0</v>
      </c>
      <c r="BZ134" s="139">
        <f t="shared" ca="1" si="103"/>
        <v>0</v>
      </c>
      <c r="CA134" s="139">
        <f t="shared" ca="1" si="103"/>
        <v>0</v>
      </c>
      <c r="CB134" s="139">
        <f t="shared" ca="1" si="103"/>
        <v>0</v>
      </c>
      <c r="CC134" s="139">
        <f t="shared" ca="1" si="103"/>
        <v>0</v>
      </c>
      <c r="CD134" s="139">
        <f t="shared" ca="1" si="103"/>
        <v>0</v>
      </c>
      <c r="CE134" s="139">
        <f t="shared" ca="1" si="103"/>
        <v>0</v>
      </c>
      <c r="CF134" s="139">
        <f t="shared" ca="1" si="103"/>
        <v>0</v>
      </c>
      <c r="CG134" s="139">
        <f t="shared" ca="1" si="103"/>
        <v>0</v>
      </c>
      <c r="CH134" s="139">
        <f t="shared" ca="1" si="103"/>
        <v>0</v>
      </c>
      <c r="CI134" s="139">
        <f t="shared" ca="1" si="103"/>
        <v>0</v>
      </c>
      <c r="CJ134" s="139">
        <f t="shared" ca="1" si="103"/>
        <v>0</v>
      </c>
      <c r="DA134" s="210" t="s">
        <v>80</v>
      </c>
      <c r="DB134" s="210">
        <v>113</v>
      </c>
      <c r="DC134" s="212" t="str">
        <f t="shared" si="89"/>
        <v>Всего</v>
      </c>
    </row>
    <row r="135" spans="1:107" s="255" customFormat="1" ht="14" outlineLevel="1">
      <c r="C135" s="289" t="s">
        <v>224</v>
      </c>
      <c r="D135" s="288" t="s">
        <v>225</v>
      </c>
      <c r="E135" s="137"/>
      <c r="F135" s="909" t="s">
        <v>226</v>
      </c>
      <c r="G135" s="137" t="s">
        <v>140</v>
      </c>
      <c r="H135" s="123">
        <f t="shared" si="86"/>
        <v>1544837.4312370438</v>
      </c>
      <c r="I135" s="139">
        <f t="shared" ref="I135:BT135" si="104">SUM(I136:I141)</f>
        <v>0</v>
      </c>
      <c r="J135" s="139">
        <f t="shared" si="104"/>
        <v>0</v>
      </c>
      <c r="K135" s="139">
        <f t="shared" si="104"/>
        <v>97912.917985868335</v>
      </c>
      <c r="L135" s="139">
        <f t="shared" si="104"/>
        <v>180865.56415639693</v>
      </c>
      <c r="M135" s="139">
        <f t="shared" si="104"/>
        <v>180865.56415639693</v>
      </c>
      <c r="N135" s="139">
        <f t="shared" si="104"/>
        <v>180865.56415639693</v>
      </c>
      <c r="O135" s="139">
        <f t="shared" si="104"/>
        <v>180865.56415639693</v>
      </c>
      <c r="P135" s="139">
        <f t="shared" si="104"/>
        <v>180865.56415639693</v>
      </c>
      <c r="Q135" s="139">
        <f t="shared" si="104"/>
        <v>180865.56415639693</v>
      </c>
      <c r="R135" s="139">
        <f t="shared" si="104"/>
        <v>180865.56415639693</v>
      </c>
      <c r="S135" s="139">
        <f t="shared" si="104"/>
        <v>180865.56415639693</v>
      </c>
      <c r="T135" s="139">
        <f t="shared" si="104"/>
        <v>0</v>
      </c>
      <c r="U135" s="139">
        <f t="shared" si="104"/>
        <v>0</v>
      </c>
      <c r="V135" s="139">
        <f t="shared" si="104"/>
        <v>0</v>
      </c>
      <c r="W135" s="139">
        <f t="shared" si="104"/>
        <v>0</v>
      </c>
      <c r="X135" s="139">
        <f t="shared" si="104"/>
        <v>0</v>
      </c>
      <c r="Y135" s="139">
        <f t="shared" si="104"/>
        <v>0</v>
      </c>
      <c r="Z135" s="139">
        <f t="shared" si="104"/>
        <v>0</v>
      </c>
      <c r="AA135" s="139">
        <f t="shared" si="104"/>
        <v>0</v>
      </c>
      <c r="AB135" s="139">
        <f t="shared" si="104"/>
        <v>0</v>
      </c>
      <c r="AC135" s="139">
        <f t="shared" si="104"/>
        <v>0</v>
      </c>
      <c r="AD135" s="139">
        <f t="shared" si="104"/>
        <v>0</v>
      </c>
      <c r="AE135" s="139">
        <f t="shared" si="104"/>
        <v>0</v>
      </c>
      <c r="AF135" s="139">
        <f t="shared" si="104"/>
        <v>0</v>
      </c>
      <c r="AG135" s="139">
        <f t="shared" si="104"/>
        <v>0</v>
      </c>
      <c r="AH135" s="139">
        <f t="shared" si="104"/>
        <v>0</v>
      </c>
      <c r="AI135" s="139">
        <f t="shared" si="104"/>
        <v>0</v>
      </c>
      <c r="AJ135" s="139">
        <f t="shared" si="104"/>
        <v>0</v>
      </c>
      <c r="AK135" s="139">
        <f t="shared" si="104"/>
        <v>0</v>
      </c>
      <c r="AL135" s="139">
        <f t="shared" si="104"/>
        <v>0</v>
      </c>
      <c r="AM135" s="139">
        <f t="shared" si="104"/>
        <v>0</v>
      </c>
      <c r="AN135" s="139">
        <f t="shared" si="104"/>
        <v>0</v>
      </c>
      <c r="AO135" s="139">
        <f t="shared" si="104"/>
        <v>0</v>
      </c>
      <c r="AP135" s="139">
        <f t="shared" si="104"/>
        <v>0</v>
      </c>
      <c r="AQ135" s="139">
        <f t="shared" si="104"/>
        <v>0</v>
      </c>
      <c r="AR135" s="139">
        <f t="shared" si="104"/>
        <v>0</v>
      </c>
      <c r="AS135" s="139">
        <f t="shared" si="104"/>
        <v>0</v>
      </c>
      <c r="AT135" s="139">
        <f t="shared" si="104"/>
        <v>0</v>
      </c>
      <c r="AU135" s="139">
        <f t="shared" si="104"/>
        <v>0</v>
      </c>
      <c r="AV135" s="139">
        <f t="shared" si="104"/>
        <v>0</v>
      </c>
      <c r="AW135" s="139">
        <f t="shared" si="104"/>
        <v>0</v>
      </c>
      <c r="AX135" s="139">
        <f t="shared" si="104"/>
        <v>0</v>
      </c>
      <c r="AY135" s="139">
        <f t="shared" si="104"/>
        <v>0</v>
      </c>
      <c r="AZ135" s="139">
        <f t="shared" si="104"/>
        <v>0</v>
      </c>
      <c r="BA135" s="139">
        <f t="shared" si="104"/>
        <v>0</v>
      </c>
      <c r="BB135" s="139">
        <f t="shared" si="104"/>
        <v>0</v>
      </c>
      <c r="BC135" s="139">
        <f t="shared" si="104"/>
        <v>0</v>
      </c>
      <c r="BD135" s="139">
        <f t="shared" si="104"/>
        <v>0</v>
      </c>
      <c r="BE135" s="139">
        <f t="shared" si="104"/>
        <v>0</v>
      </c>
      <c r="BF135" s="139">
        <f t="shared" si="104"/>
        <v>0</v>
      </c>
      <c r="BG135" s="139">
        <f t="shared" si="104"/>
        <v>0</v>
      </c>
      <c r="BH135" s="139">
        <f t="shared" si="104"/>
        <v>0</v>
      </c>
      <c r="BI135" s="139">
        <f t="shared" si="104"/>
        <v>0</v>
      </c>
      <c r="BJ135" s="139">
        <f t="shared" si="104"/>
        <v>0</v>
      </c>
      <c r="BK135" s="139">
        <f t="shared" si="104"/>
        <v>0</v>
      </c>
      <c r="BL135" s="139">
        <f t="shared" si="104"/>
        <v>0</v>
      </c>
      <c r="BM135" s="139">
        <f t="shared" si="104"/>
        <v>0</v>
      </c>
      <c r="BN135" s="139">
        <f t="shared" si="104"/>
        <v>0</v>
      </c>
      <c r="BO135" s="139">
        <f t="shared" si="104"/>
        <v>0</v>
      </c>
      <c r="BP135" s="139">
        <f t="shared" si="104"/>
        <v>0</v>
      </c>
      <c r="BQ135" s="139">
        <f t="shared" si="104"/>
        <v>0</v>
      </c>
      <c r="BR135" s="139">
        <f t="shared" si="104"/>
        <v>0</v>
      </c>
      <c r="BS135" s="139">
        <f t="shared" si="104"/>
        <v>0</v>
      </c>
      <c r="BT135" s="139">
        <f t="shared" si="104"/>
        <v>0</v>
      </c>
      <c r="BU135" s="139">
        <f t="shared" ref="BU135:CJ135" si="105">SUM(BU136:BU141)</f>
        <v>0</v>
      </c>
      <c r="BV135" s="139">
        <f t="shared" si="105"/>
        <v>0</v>
      </c>
      <c r="BW135" s="139">
        <f t="shared" si="105"/>
        <v>0</v>
      </c>
      <c r="BX135" s="139">
        <f t="shared" si="105"/>
        <v>0</v>
      </c>
      <c r="BY135" s="139">
        <f t="shared" si="105"/>
        <v>0</v>
      </c>
      <c r="BZ135" s="139">
        <f t="shared" si="105"/>
        <v>0</v>
      </c>
      <c r="CA135" s="139">
        <f t="shared" si="105"/>
        <v>0</v>
      </c>
      <c r="CB135" s="139">
        <f t="shared" si="105"/>
        <v>0</v>
      </c>
      <c r="CC135" s="139">
        <f t="shared" si="105"/>
        <v>0</v>
      </c>
      <c r="CD135" s="139">
        <f t="shared" si="105"/>
        <v>0</v>
      </c>
      <c r="CE135" s="139">
        <f t="shared" si="105"/>
        <v>0</v>
      </c>
      <c r="CF135" s="139">
        <f t="shared" si="105"/>
        <v>0</v>
      </c>
      <c r="CG135" s="139">
        <f t="shared" si="105"/>
        <v>0</v>
      </c>
      <c r="CH135" s="139">
        <f t="shared" si="105"/>
        <v>0</v>
      </c>
      <c r="CI135" s="139">
        <f t="shared" si="105"/>
        <v>0</v>
      </c>
      <c r="CJ135" s="139">
        <f t="shared" si="105"/>
        <v>0</v>
      </c>
      <c r="DA135" s="290" t="s">
        <v>80</v>
      </c>
      <c r="DB135" s="210">
        <v>114</v>
      </c>
      <c r="DC135" s="212" t="str">
        <f t="shared" si="89"/>
        <v>6.9Сумма эффектов, расчитанных от FCF ВСЕГО</v>
      </c>
    </row>
    <row r="136" spans="1:107" ht="14" outlineLevel="1">
      <c r="C136" s="291" t="s">
        <v>227</v>
      </c>
      <c r="D136" s="285" t="s">
        <v>228</v>
      </c>
      <c r="E136" s="125"/>
      <c r="F136" s="910"/>
      <c r="G136" s="125" t="s">
        <v>140</v>
      </c>
      <c r="H136" s="123">
        <f t="shared" si="86"/>
        <v>0</v>
      </c>
      <c r="I136" s="292">
        <f>I163+I166+I170</f>
        <v>0</v>
      </c>
      <c r="J136" s="292">
        <f t="shared" ref="J136:S136" si="106">J163+J166+J170</f>
        <v>0</v>
      </c>
      <c r="K136" s="292">
        <f t="shared" si="106"/>
        <v>0</v>
      </c>
      <c r="L136" s="292">
        <f t="shared" si="106"/>
        <v>0</v>
      </c>
      <c r="M136" s="292">
        <f t="shared" si="106"/>
        <v>0</v>
      </c>
      <c r="N136" s="292">
        <f t="shared" si="106"/>
        <v>0</v>
      </c>
      <c r="O136" s="292">
        <f t="shared" si="106"/>
        <v>0</v>
      </c>
      <c r="P136" s="292">
        <f t="shared" si="106"/>
        <v>0</v>
      </c>
      <c r="Q136" s="292">
        <f t="shared" si="106"/>
        <v>0</v>
      </c>
      <c r="R136" s="292">
        <f t="shared" si="106"/>
        <v>0</v>
      </c>
      <c r="S136" s="292">
        <f t="shared" si="106"/>
        <v>0</v>
      </c>
      <c r="T136" s="292"/>
      <c r="U136" s="292"/>
      <c r="V136" s="292"/>
      <c r="W136" s="292"/>
      <c r="X136" s="292"/>
      <c r="Y136" s="292"/>
      <c r="Z136" s="292"/>
      <c r="AA136" s="292"/>
      <c r="AB136" s="292"/>
      <c r="AC136" s="292"/>
      <c r="AD136" s="292"/>
      <c r="AE136" s="292"/>
      <c r="AF136" s="292"/>
      <c r="AG136" s="292"/>
      <c r="AH136" s="292"/>
      <c r="AI136" s="292"/>
      <c r="AJ136" s="292"/>
      <c r="AK136" s="292"/>
      <c r="AL136" s="292"/>
      <c r="AM136" s="292"/>
      <c r="AN136" s="292"/>
      <c r="AO136" s="292"/>
      <c r="AP136" s="292"/>
      <c r="AQ136" s="292"/>
      <c r="AR136" s="292"/>
      <c r="AS136" s="292"/>
      <c r="AT136" s="292"/>
      <c r="AU136" s="292"/>
      <c r="AV136" s="292"/>
      <c r="AW136" s="292"/>
      <c r="AX136" s="292"/>
      <c r="AY136" s="292"/>
      <c r="AZ136" s="292"/>
      <c r="BA136" s="292"/>
      <c r="BB136" s="292"/>
      <c r="BC136" s="292"/>
      <c r="BD136" s="292"/>
      <c r="BE136" s="292"/>
      <c r="BF136" s="292"/>
      <c r="BG136" s="292"/>
      <c r="BH136" s="292"/>
      <c r="BI136" s="292"/>
      <c r="BJ136" s="292"/>
      <c r="BK136" s="292"/>
      <c r="BL136" s="292"/>
      <c r="BM136" s="292"/>
      <c r="BN136" s="292"/>
      <c r="BO136" s="292"/>
      <c r="BP136" s="292"/>
      <c r="BQ136" s="292"/>
      <c r="BR136" s="292"/>
      <c r="BS136" s="292"/>
      <c r="BT136" s="292"/>
      <c r="BU136" s="292"/>
      <c r="BV136" s="292"/>
      <c r="BW136" s="292"/>
      <c r="BX136" s="292"/>
      <c r="BY136" s="292"/>
      <c r="BZ136" s="292"/>
      <c r="CA136" s="292"/>
      <c r="CB136" s="292"/>
      <c r="CC136" s="292"/>
      <c r="CD136" s="292"/>
      <c r="CE136" s="292"/>
      <c r="CF136" s="292"/>
      <c r="CG136" s="292"/>
      <c r="CH136" s="292"/>
      <c r="CI136" s="292"/>
      <c r="CJ136" s="292"/>
      <c r="DA136" s="290" t="s">
        <v>80</v>
      </c>
      <c r="DB136" s="210">
        <v>115</v>
      </c>
      <c r="DC136" s="212" t="str">
        <f t="shared" si="89"/>
        <v>6.9.1Сумма эффектов, расчитанных от FCF на этапе Создание+доработка MVP</v>
      </c>
    </row>
    <row r="137" spans="1:107" ht="14" outlineLevel="1">
      <c r="C137" s="291" t="s">
        <v>229</v>
      </c>
      <c r="D137" s="285" t="s">
        <v>230</v>
      </c>
      <c r="E137" s="125"/>
      <c r="F137" s="910"/>
      <c r="G137" s="125" t="s">
        <v>140</v>
      </c>
      <c r="H137" s="123">
        <f t="shared" si="86"/>
        <v>489564.58992934169</v>
      </c>
      <c r="I137" s="292">
        <f>I191+I194+I198</f>
        <v>0</v>
      </c>
      <c r="J137" s="292">
        <f t="shared" ref="J137:S137" si="107">J191+J194+J198</f>
        <v>0</v>
      </c>
      <c r="K137" s="292">
        <f t="shared" si="107"/>
        <v>97912.917985868335</v>
      </c>
      <c r="L137" s="292">
        <f t="shared" si="107"/>
        <v>97912.917985868335</v>
      </c>
      <c r="M137" s="292">
        <f t="shared" si="107"/>
        <v>97912.917985868335</v>
      </c>
      <c r="N137" s="292">
        <f t="shared" si="107"/>
        <v>97912.917985868335</v>
      </c>
      <c r="O137" s="292">
        <f t="shared" si="107"/>
        <v>97912.917985868335</v>
      </c>
      <c r="P137" s="292">
        <f t="shared" si="107"/>
        <v>0</v>
      </c>
      <c r="Q137" s="292">
        <f t="shared" si="107"/>
        <v>0</v>
      </c>
      <c r="R137" s="292">
        <f t="shared" si="107"/>
        <v>0</v>
      </c>
      <c r="S137" s="292">
        <f t="shared" si="107"/>
        <v>0</v>
      </c>
      <c r="T137" s="292"/>
      <c r="U137" s="292"/>
      <c r="V137" s="292"/>
      <c r="W137" s="292"/>
      <c r="X137" s="292"/>
      <c r="Y137" s="292"/>
      <c r="Z137" s="292"/>
      <c r="AA137" s="292"/>
      <c r="AB137" s="292"/>
      <c r="AC137" s="292"/>
      <c r="AD137" s="292"/>
      <c r="AE137" s="292"/>
      <c r="AF137" s="292"/>
      <c r="AG137" s="292"/>
      <c r="AH137" s="292"/>
      <c r="AI137" s="292"/>
      <c r="AJ137" s="292"/>
      <c r="AK137" s="292"/>
      <c r="AL137" s="292"/>
      <c r="AM137" s="292"/>
      <c r="AN137" s="292"/>
      <c r="AO137" s="292"/>
      <c r="AP137" s="292"/>
      <c r="AQ137" s="292"/>
      <c r="AR137" s="292"/>
      <c r="AS137" s="292"/>
      <c r="AT137" s="292"/>
      <c r="AU137" s="292"/>
      <c r="AV137" s="292"/>
      <c r="AW137" s="292"/>
      <c r="AX137" s="292"/>
      <c r="AY137" s="292"/>
      <c r="AZ137" s="292"/>
      <c r="BA137" s="292"/>
      <c r="BB137" s="292"/>
      <c r="BC137" s="292"/>
      <c r="BD137" s="292"/>
      <c r="BE137" s="292"/>
      <c r="BF137" s="292"/>
      <c r="BG137" s="292"/>
      <c r="BH137" s="292"/>
      <c r="BI137" s="292"/>
      <c r="BJ137" s="292"/>
      <c r="BK137" s="292"/>
      <c r="BL137" s="292"/>
      <c r="BM137" s="292"/>
      <c r="BN137" s="292"/>
      <c r="BO137" s="292"/>
      <c r="BP137" s="292"/>
      <c r="BQ137" s="292"/>
      <c r="BR137" s="292"/>
      <c r="BS137" s="292"/>
      <c r="BT137" s="292"/>
      <c r="BU137" s="292"/>
      <c r="BV137" s="292"/>
      <c r="BW137" s="292"/>
      <c r="BX137" s="292"/>
      <c r="BY137" s="292"/>
      <c r="BZ137" s="292"/>
      <c r="CA137" s="292"/>
      <c r="CB137" s="292"/>
      <c r="CC137" s="292"/>
      <c r="CD137" s="292"/>
      <c r="CE137" s="292"/>
      <c r="CF137" s="292"/>
      <c r="CG137" s="292"/>
      <c r="CH137" s="292"/>
      <c r="CI137" s="292"/>
      <c r="CJ137" s="292"/>
      <c r="DA137" s="290" t="s">
        <v>80</v>
      </c>
      <c r="DB137" s="210">
        <v>116</v>
      </c>
      <c r="DC137" s="212" t="str">
        <f t="shared" si="89"/>
        <v>6.9.2Сумма эффектов, расчитанных от FCF на этапе РиТ ИТЕРАЦИЯ 1</v>
      </c>
    </row>
    <row r="138" spans="1:107" ht="14" outlineLevel="1">
      <c r="C138" s="291" t="s">
        <v>231</v>
      </c>
      <c r="D138" s="285" t="s">
        <v>232</v>
      </c>
      <c r="E138" s="125"/>
      <c r="F138" s="910"/>
      <c r="G138" s="125" t="s">
        <v>140</v>
      </c>
      <c r="H138" s="123">
        <f t="shared" si="86"/>
        <v>1055272.841307702</v>
      </c>
      <c r="I138" s="292">
        <f>I219+I222+I226</f>
        <v>0</v>
      </c>
      <c r="J138" s="292">
        <f t="shared" ref="J138:S138" si="108">J219+J222+J226</f>
        <v>0</v>
      </c>
      <c r="K138" s="292">
        <f t="shared" si="108"/>
        <v>0</v>
      </c>
      <c r="L138" s="292">
        <f t="shared" si="108"/>
        <v>82952.646170528591</v>
      </c>
      <c r="M138" s="292">
        <f t="shared" si="108"/>
        <v>82952.646170528591</v>
      </c>
      <c r="N138" s="292">
        <f t="shared" si="108"/>
        <v>82952.646170528591</v>
      </c>
      <c r="O138" s="292">
        <f t="shared" si="108"/>
        <v>82952.646170528591</v>
      </c>
      <c r="P138" s="292">
        <f t="shared" si="108"/>
        <v>180865.56415639693</v>
      </c>
      <c r="Q138" s="292">
        <f t="shared" si="108"/>
        <v>180865.56415639693</v>
      </c>
      <c r="R138" s="292">
        <f t="shared" si="108"/>
        <v>180865.56415639693</v>
      </c>
      <c r="S138" s="292">
        <f t="shared" si="108"/>
        <v>180865.56415639693</v>
      </c>
      <c r="T138" s="292"/>
      <c r="U138" s="292"/>
      <c r="V138" s="292"/>
      <c r="W138" s="292"/>
      <c r="X138" s="292"/>
      <c r="Y138" s="292"/>
      <c r="Z138" s="292"/>
      <c r="AA138" s="292"/>
      <c r="AB138" s="292"/>
      <c r="AC138" s="292"/>
      <c r="AD138" s="292"/>
      <c r="AE138" s="292"/>
      <c r="AF138" s="292"/>
      <c r="AG138" s="292"/>
      <c r="AH138" s="292"/>
      <c r="AI138" s="292"/>
      <c r="AJ138" s="292"/>
      <c r="AK138" s="292"/>
      <c r="AL138" s="292"/>
      <c r="AM138" s="292"/>
      <c r="AN138" s="292"/>
      <c r="AO138" s="292"/>
      <c r="AP138" s="292"/>
      <c r="AQ138" s="292"/>
      <c r="AR138" s="292"/>
      <c r="AS138" s="292"/>
      <c r="AT138" s="292"/>
      <c r="AU138" s="292"/>
      <c r="AV138" s="292"/>
      <c r="AW138" s="292"/>
      <c r="AX138" s="292"/>
      <c r="AY138" s="292"/>
      <c r="AZ138" s="292"/>
      <c r="BA138" s="292"/>
      <c r="BB138" s="292"/>
      <c r="BC138" s="292"/>
      <c r="BD138" s="292"/>
      <c r="BE138" s="292"/>
      <c r="BF138" s="292"/>
      <c r="BG138" s="292"/>
      <c r="BH138" s="292"/>
      <c r="BI138" s="292"/>
      <c r="BJ138" s="292"/>
      <c r="BK138" s="292"/>
      <c r="BL138" s="292"/>
      <c r="BM138" s="292"/>
      <c r="BN138" s="292"/>
      <c r="BO138" s="292"/>
      <c r="BP138" s="292"/>
      <c r="BQ138" s="292"/>
      <c r="BR138" s="292"/>
      <c r="BS138" s="292"/>
      <c r="BT138" s="292"/>
      <c r="BU138" s="292"/>
      <c r="BV138" s="292"/>
      <c r="BW138" s="292"/>
      <c r="BX138" s="292"/>
      <c r="BY138" s="292"/>
      <c r="BZ138" s="292"/>
      <c r="CA138" s="292"/>
      <c r="CB138" s="292"/>
      <c r="CC138" s="292"/>
      <c r="CD138" s="292"/>
      <c r="CE138" s="292"/>
      <c r="CF138" s="292"/>
      <c r="CG138" s="292"/>
      <c r="CH138" s="292"/>
      <c r="CI138" s="292"/>
      <c r="CJ138" s="292"/>
      <c r="DA138" s="290" t="s">
        <v>80</v>
      </c>
      <c r="DB138" s="210">
        <v>117</v>
      </c>
      <c r="DC138" s="212" t="str">
        <f t="shared" si="89"/>
        <v>6.9.3Сумма эффектов, расчитанных от FCF на этапе РиТ ИТЕРАЦИЯ 2</v>
      </c>
    </row>
    <row r="139" spans="1:107" ht="14" outlineLevel="1">
      <c r="C139" s="291" t="s">
        <v>233</v>
      </c>
      <c r="D139" s="285" t="s">
        <v>234</v>
      </c>
      <c r="E139" s="125"/>
      <c r="F139" s="910"/>
      <c r="G139" s="125" t="s">
        <v>140</v>
      </c>
      <c r="H139" s="123">
        <f t="shared" si="86"/>
        <v>0</v>
      </c>
      <c r="I139" s="292"/>
      <c r="J139" s="292"/>
      <c r="K139" s="292"/>
      <c r="L139" s="292"/>
      <c r="M139" s="292"/>
      <c r="N139" s="292"/>
      <c r="O139" s="292"/>
      <c r="P139" s="292"/>
      <c r="Q139" s="292"/>
      <c r="R139" s="292"/>
      <c r="S139" s="292"/>
      <c r="T139" s="292"/>
      <c r="U139" s="292"/>
      <c r="V139" s="292"/>
      <c r="W139" s="292"/>
      <c r="X139" s="292"/>
      <c r="Y139" s="292"/>
      <c r="Z139" s="292"/>
      <c r="AA139" s="292"/>
      <c r="AB139" s="292"/>
      <c r="AC139" s="292"/>
      <c r="AD139" s="292"/>
      <c r="AE139" s="292"/>
      <c r="AF139" s="292"/>
      <c r="AG139" s="292"/>
      <c r="AH139" s="292"/>
      <c r="AI139" s="292"/>
      <c r="AJ139" s="292"/>
      <c r="AK139" s="292"/>
      <c r="AL139" s="292"/>
      <c r="AM139" s="292"/>
      <c r="AN139" s="292"/>
      <c r="AO139" s="292"/>
      <c r="AP139" s="292"/>
      <c r="AQ139" s="292"/>
      <c r="AR139" s="292"/>
      <c r="AS139" s="292"/>
      <c r="AT139" s="292"/>
      <c r="AU139" s="292"/>
      <c r="AV139" s="292"/>
      <c r="AW139" s="292"/>
      <c r="AX139" s="292"/>
      <c r="AY139" s="292"/>
      <c r="AZ139" s="292"/>
      <c r="BA139" s="292"/>
      <c r="BB139" s="292"/>
      <c r="BC139" s="292"/>
      <c r="BD139" s="292"/>
      <c r="BE139" s="292"/>
      <c r="BF139" s="292"/>
      <c r="BG139" s="292"/>
      <c r="BH139" s="292"/>
      <c r="BI139" s="292"/>
      <c r="BJ139" s="292"/>
      <c r="BK139" s="292"/>
      <c r="BL139" s="292"/>
      <c r="BM139" s="292"/>
      <c r="BN139" s="292"/>
      <c r="BO139" s="292"/>
      <c r="BP139" s="292"/>
      <c r="BQ139" s="292"/>
      <c r="BR139" s="292"/>
      <c r="BS139" s="292"/>
      <c r="BT139" s="292"/>
      <c r="BU139" s="292"/>
      <c r="BV139" s="292"/>
      <c r="BW139" s="292"/>
      <c r="BX139" s="292"/>
      <c r="BY139" s="292"/>
      <c r="BZ139" s="292"/>
      <c r="CA139" s="292"/>
      <c r="CB139" s="292"/>
      <c r="CC139" s="292"/>
      <c r="CD139" s="292"/>
      <c r="CE139" s="292"/>
      <c r="CF139" s="292"/>
      <c r="CG139" s="292"/>
      <c r="CH139" s="292"/>
      <c r="CI139" s="292"/>
      <c r="CJ139" s="292"/>
      <c r="DA139" s="290" t="s">
        <v>80</v>
      </c>
      <c r="DB139" s="210">
        <v>118</v>
      </c>
      <c r="DC139" s="212" t="str">
        <f t="shared" si="89"/>
        <v>6.9.4Сумма эффектов, расчитанных от FCF на этапе РиТ ИТЕРАЦИЯ 3</v>
      </c>
    </row>
    <row r="140" spans="1:107" ht="14" outlineLevel="1">
      <c r="C140" s="291" t="s">
        <v>235</v>
      </c>
      <c r="D140" s="285" t="s">
        <v>236</v>
      </c>
      <c r="E140" s="125"/>
      <c r="F140" s="910"/>
      <c r="G140" s="125" t="s">
        <v>140</v>
      </c>
      <c r="H140" s="123">
        <f t="shared" si="86"/>
        <v>0</v>
      </c>
      <c r="I140" s="292"/>
      <c r="J140" s="292"/>
      <c r="K140" s="292"/>
      <c r="L140" s="292"/>
      <c r="M140" s="292"/>
      <c r="N140" s="292"/>
      <c r="O140" s="292"/>
      <c r="P140" s="292"/>
      <c r="Q140" s="292"/>
      <c r="R140" s="292"/>
      <c r="S140" s="292"/>
      <c r="T140" s="292"/>
      <c r="U140" s="292"/>
      <c r="V140" s="292"/>
      <c r="W140" s="292"/>
      <c r="X140" s="292"/>
      <c r="Y140" s="292"/>
      <c r="Z140" s="292"/>
      <c r="AA140" s="292"/>
      <c r="AB140" s="292"/>
      <c r="AC140" s="292"/>
      <c r="AD140" s="292"/>
      <c r="AE140" s="292"/>
      <c r="AF140" s="292"/>
      <c r="AG140" s="292"/>
      <c r="AH140" s="292"/>
      <c r="AI140" s="292"/>
      <c r="AJ140" s="292"/>
      <c r="AK140" s="292"/>
      <c r="AL140" s="292"/>
      <c r="AM140" s="292"/>
      <c r="AN140" s="292"/>
      <c r="AO140" s="292"/>
      <c r="AP140" s="292"/>
      <c r="AQ140" s="292"/>
      <c r="AR140" s="292"/>
      <c r="AS140" s="292"/>
      <c r="AT140" s="292"/>
      <c r="AU140" s="292"/>
      <c r="AV140" s="292"/>
      <c r="AW140" s="292"/>
      <c r="AX140" s="292"/>
      <c r="AY140" s="292"/>
      <c r="AZ140" s="292"/>
      <c r="BA140" s="292"/>
      <c r="BB140" s="292"/>
      <c r="BC140" s="292"/>
      <c r="BD140" s="292"/>
      <c r="BE140" s="292"/>
      <c r="BF140" s="292"/>
      <c r="BG140" s="292"/>
      <c r="BH140" s="292"/>
      <c r="BI140" s="292"/>
      <c r="BJ140" s="292"/>
      <c r="BK140" s="292"/>
      <c r="BL140" s="292"/>
      <c r="BM140" s="292"/>
      <c r="BN140" s="292"/>
      <c r="BO140" s="292"/>
      <c r="BP140" s="292"/>
      <c r="BQ140" s="292"/>
      <c r="BR140" s="292"/>
      <c r="BS140" s="292"/>
      <c r="BT140" s="292"/>
      <c r="BU140" s="292"/>
      <c r="BV140" s="292"/>
      <c r="BW140" s="292"/>
      <c r="BX140" s="292"/>
      <c r="BY140" s="292"/>
      <c r="BZ140" s="292"/>
      <c r="CA140" s="292"/>
      <c r="CB140" s="292"/>
      <c r="CC140" s="292"/>
      <c r="CD140" s="292"/>
      <c r="CE140" s="292"/>
      <c r="CF140" s="292"/>
      <c r="CG140" s="292"/>
      <c r="CH140" s="292"/>
      <c r="CI140" s="292"/>
      <c r="CJ140" s="292"/>
      <c r="DA140" s="290" t="s">
        <v>80</v>
      </c>
      <c r="DB140" s="210">
        <v>119</v>
      </c>
      <c r="DC140" s="212" t="str">
        <f t="shared" si="89"/>
        <v>6.9.5Сумма эффектов, расчитанных от FCF на этапе РиТ ИТЕРАЦИЯ 4</v>
      </c>
    </row>
    <row r="141" spans="1:107" ht="14" outlineLevel="1">
      <c r="C141" s="291" t="s">
        <v>237</v>
      </c>
      <c r="D141" s="285" t="s">
        <v>238</v>
      </c>
      <c r="E141" s="125"/>
      <c r="F141" s="911"/>
      <c r="G141" s="125" t="s">
        <v>140</v>
      </c>
      <c r="H141" s="123">
        <f t="shared" si="86"/>
        <v>0</v>
      </c>
      <c r="I141" s="292"/>
      <c r="J141" s="292"/>
      <c r="K141" s="292"/>
      <c r="L141" s="292"/>
      <c r="M141" s="292"/>
      <c r="N141" s="292"/>
      <c r="O141" s="292"/>
      <c r="P141" s="292"/>
      <c r="Q141" s="292"/>
      <c r="R141" s="292"/>
      <c r="S141" s="292"/>
      <c r="T141" s="292"/>
      <c r="U141" s="292"/>
      <c r="V141" s="292"/>
      <c r="W141" s="292"/>
      <c r="X141" s="292"/>
      <c r="Y141" s="292"/>
      <c r="Z141" s="292"/>
      <c r="AA141" s="292"/>
      <c r="AB141" s="292"/>
      <c r="AC141" s="292"/>
      <c r="AD141" s="292"/>
      <c r="AE141" s="292"/>
      <c r="AF141" s="292"/>
      <c r="AG141" s="292"/>
      <c r="AH141" s="292"/>
      <c r="AI141" s="292"/>
      <c r="AJ141" s="292"/>
      <c r="AK141" s="292"/>
      <c r="AL141" s="292"/>
      <c r="AM141" s="292"/>
      <c r="AN141" s="292"/>
      <c r="AO141" s="292"/>
      <c r="AP141" s="292"/>
      <c r="AQ141" s="292"/>
      <c r="AR141" s="292"/>
      <c r="AS141" s="292"/>
      <c r="AT141" s="292"/>
      <c r="AU141" s="292"/>
      <c r="AV141" s="292"/>
      <c r="AW141" s="292"/>
      <c r="AX141" s="292"/>
      <c r="AY141" s="292"/>
      <c r="AZ141" s="292"/>
      <c r="BA141" s="292"/>
      <c r="BB141" s="292"/>
      <c r="BC141" s="292"/>
      <c r="BD141" s="292"/>
      <c r="BE141" s="292"/>
      <c r="BF141" s="292"/>
      <c r="BG141" s="292"/>
      <c r="BH141" s="292"/>
      <c r="BI141" s="292"/>
      <c r="BJ141" s="292"/>
      <c r="BK141" s="292"/>
      <c r="BL141" s="292"/>
      <c r="BM141" s="292"/>
      <c r="BN141" s="292"/>
      <c r="BO141" s="292"/>
      <c r="BP141" s="292"/>
      <c r="BQ141" s="292"/>
      <c r="BR141" s="292"/>
      <c r="BS141" s="292"/>
      <c r="BT141" s="292"/>
      <c r="BU141" s="292"/>
      <c r="BV141" s="292"/>
      <c r="BW141" s="292"/>
      <c r="BX141" s="292"/>
      <c r="BY141" s="292"/>
      <c r="BZ141" s="292"/>
      <c r="CA141" s="292"/>
      <c r="CB141" s="292"/>
      <c r="CC141" s="292"/>
      <c r="CD141" s="292"/>
      <c r="CE141" s="292"/>
      <c r="CF141" s="292"/>
      <c r="CG141" s="292"/>
      <c r="CH141" s="292"/>
      <c r="CI141" s="292"/>
      <c r="CJ141" s="292"/>
      <c r="DA141" s="290" t="s">
        <v>80</v>
      </c>
      <c r="DB141" s="210">
        <v>120</v>
      </c>
      <c r="DC141" s="212" t="str">
        <f t="shared" si="89"/>
        <v>6.9.6Сумма эффектов, расчитанных от FCF на этапе РиТ ИТЕРАЦИЯ 5</v>
      </c>
    </row>
    <row r="142" spans="1:107" s="255" customFormat="1" ht="14" outlineLevel="1">
      <c r="C142" s="289" t="s">
        <v>239</v>
      </c>
      <c r="D142" s="288" t="s">
        <v>240</v>
      </c>
      <c r="E142" s="137"/>
      <c r="F142" s="293"/>
      <c r="G142" s="125" t="s">
        <v>140</v>
      </c>
      <c r="H142" s="123">
        <f t="shared" si="86"/>
        <v>0</v>
      </c>
      <c r="I142" s="139">
        <f>I167+I195+I223+I251+I279+I307</f>
        <v>0</v>
      </c>
      <c r="J142" s="139">
        <f t="shared" ref="J142:BU142" si="109">J167+J195+J223+J251+J279+J307</f>
        <v>0</v>
      </c>
      <c r="K142" s="139">
        <f t="shared" si="109"/>
        <v>0</v>
      </c>
      <c r="L142" s="139">
        <f t="shared" si="109"/>
        <v>0</v>
      </c>
      <c r="M142" s="139">
        <f t="shared" si="109"/>
        <v>0</v>
      </c>
      <c r="N142" s="139">
        <f t="shared" si="109"/>
        <v>0</v>
      </c>
      <c r="O142" s="139">
        <f t="shared" si="109"/>
        <v>0</v>
      </c>
      <c r="P142" s="139">
        <f t="shared" si="109"/>
        <v>0</v>
      </c>
      <c r="Q142" s="139">
        <f t="shared" si="109"/>
        <v>0</v>
      </c>
      <c r="R142" s="139">
        <f t="shared" si="109"/>
        <v>0</v>
      </c>
      <c r="S142" s="139">
        <f t="shared" si="109"/>
        <v>0</v>
      </c>
      <c r="T142" s="139">
        <f t="shared" si="109"/>
        <v>0</v>
      </c>
      <c r="U142" s="139">
        <f t="shared" si="109"/>
        <v>0</v>
      </c>
      <c r="V142" s="139">
        <f t="shared" si="109"/>
        <v>0</v>
      </c>
      <c r="W142" s="139">
        <f t="shared" si="109"/>
        <v>0</v>
      </c>
      <c r="X142" s="139">
        <f t="shared" si="109"/>
        <v>0</v>
      </c>
      <c r="Y142" s="139">
        <f t="shared" si="109"/>
        <v>0</v>
      </c>
      <c r="Z142" s="139">
        <f t="shared" si="109"/>
        <v>0</v>
      </c>
      <c r="AA142" s="139">
        <f t="shared" si="109"/>
        <v>0</v>
      </c>
      <c r="AB142" s="139">
        <f t="shared" si="109"/>
        <v>0</v>
      </c>
      <c r="AC142" s="139">
        <f t="shared" si="109"/>
        <v>0</v>
      </c>
      <c r="AD142" s="139">
        <f t="shared" si="109"/>
        <v>0</v>
      </c>
      <c r="AE142" s="139">
        <f t="shared" si="109"/>
        <v>0</v>
      </c>
      <c r="AF142" s="139">
        <f t="shared" si="109"/>
        <v>0</v>
      </c>
      <c r="AG142" s="139">
        <f t="shared" si="109"/>
        <v>0</v>
      </c>
      <c r="AH142" s="139">
        <f t="shared" si="109"/>
        <v>0</v>
      </c>
      <c r="AI142" s="139">
        <f t="shared" si="109"/>
        <v>0</v>
      </c>
      <c r="AJ142" s="139">
        <f t="shared" si="109"/>
        <v>0</v>
      </c>
      <c r="AK142" s="139">
        <f t="shared" si="109"/>
        <v>0</v>
      </c>
      <c r="AL142" s="139">
        <f t="shared" si="109"/>
        <v>0</v>
      </c>
      <c r="AM142" s="139">
        <f t="shared" si="109"/>
        <v>0</v>
      </c>
      <c r="AN142" s="139">
        <f t="shared" si="109"/>
        <v>0</v>
      </c>
      <c r="AO142" s="139">
        <f t="shared" si="109"/>
        <v>0</v>
      </c>
      <c r="AP142" s="139">
        <f t="shared" si="109"/>
        <v>0</v>
      </c>
      <c r="AQ142" s="139">
        <f t="shared" si="109"/>
        <v>0</v>
      </c>
      <c r="AR142" s="139">
        <f t="shared" si="109"/>
        <v>0</v>
      </c>
      <c r="AS142" s="139">
        <f t="shared" si="109"/>
        <v>0</v>
      </c>
      <c r="AT142" s="139">
        <f t="shared" si="109"/>
        <v>0</v>
      </c>
      <c r="AU142" s="139">
        <f t="shared" si="109"/>
        <v>0</v>
      </c>
      <c r="AV142" s="139">
        <f t="shared" si="109"/>
        <v>0</v>
      </c>
      <c r="AW142" s="139">
        <f t="shared" si="109"/>
        <v>0</v>
      </c>
      <c r="AX142" s="139">
        <f t="shared" si="109"/>
        <v>0</v>
      </c>
      <c r="AY142" s="139">
        <f t="shared" si="109"/>
        <v>0</v>
      </c>
      <c r="AZ142" s="139">
        <f t="shared" si="109"/>
        <v>0</v>
      </c>
      <c r="BA142" s="139">
        <f t="shared" si="109"/>
        <v>0</v>
      </c>
      <c r="BB142" s="139">
        <f t="shared" si="109"/>
        <v>0</v>
      </c>
      <c r="BC142" s="139">
        <f t="shared" si="109"/>
        <v>0</v>
      </c>
      <c r="BD142" s="139">
        <f t="shared" si="109"/>
        <v>0</v>
      </c>
      <c r="BE142" s="139">
        <f t="shared" si="109"/>
        <v>0</v>
      </c>
      <c r="BF142" s="139">
        <f t="shared" si="109"/>
        <v>0</v>
      </c>
      <c r="BG142" s="139">
        <f t="shared" si="109"/>
        <v>0</v>
      </c>
      <c r="BH142" s="139">
        <f t="shared" si="109"/>
        <v>0</v>
      </c>
      <c r="BI142" s="139">
        <f t="shared" si="109"/>
        <v>0</v>
      </c>
      <c r="BJ142" s="139">
        <f t="shared" si="109"/>
        <v>0</v>
      </c>
      <c r="BK142" s="139">
        <f t="shared" si="109"/>
        <v>0</v>
      </c>
      <c r="BL142" s="139">
        <f t="shared" si="109"/>
        <v>0</v>
      </c>
      <c r="BM142" s="139">
        <f t="shared" si="109"/>
        <v>0</v>
      </c>
      <c r="BN142" s="139">
        <f t="shared" si="109"/>
        <v>0</v>
      </c>
      <c r="BO142" s="139">
        <f t="shared" si="109"/>
        <v>0</v>
      </c>
      <c r="BP142" s="139">
        <f t="shared" si="109"/>
        <v>0</v>
      </c>
      <c r="BQ142" s="139">
        <f t="shared" si="109"/>
        <v>0</v>
      </c>
      <c r="BR142" s="139">
        <f t="shared" si="109"/>
        <v>0</v>
      </c>
      <c r="BS142" s="139">
        <f t="shared" si="109"/>
        <v>0</v>
      </c>
      <c r="BT142" s="139">
        <f t="shared" si="109"/>
        <v>0</v>
      </c>
      <c r="BU142" s="139">
        <f t="shared" si="109"/>
        <v>0</v>
      </c>
      <c r="BV142" s="139">
        <f t="shared" ref="BV142:CJ142" si="110">BV167+BV195+BV223+BV251+BV279+BV307</f>
        <v>0</v>
      </c>
      <c r="BW142" s="139">
        <f t="shared" si="110"/>
        <v>0</v>
      </c>
      <c r="BX142" s="139">
        <f t="shared" si="110"/>
        <v>0</v>
      </c>
      <c r="BY142" s="139">
        <f t="shared" si="110"/>
        <v>0</v>
      </c>
      <c r="BZ142" s="139">
        <f t="shared" si="110"/>
        <v>0</v>
      </c>
      <c r="CA142" s="139">
        <f t="shared" si="110"/>
        <v>0</v>
      </c>
      <c r="CB142" s="139">
        <f t="shared" si="110"/>
        <v>0</v>
      </c>
      <c r="CC142" s="139">
        <f t="shared" si="110"/>
        <v>0</v>
      </c>
      <c r="CD142" s="139">
        <f t="shared" si="110"/>
        <v>0</v>
      </c>
      <c r="CE142" s="139">
        <f t="shared" si="110"/>
        <v>0</v>
      </c>
      <c r="CF142" s="139">
        <f t="shared" si="110"/>
        <v>0</v>
      </c>
      <c r="CG142" s="139">
        <f t="shared" si="110"/>
        <v>0</v>
      </c>
      <c r="CH142" s="139">
        <f t="shared" si="110"/>
        <v>0</v>
      </c>
      <c r="CI142" s="139">
        <f t="shared" si="110"/>
        <v>0</v>
      </c>
      <c r="CJ142" s="139">
        <f t="shared" si="110"/>
        <v>0</v>
      </c>
      <c r="DA142" s="290"/>
      <c r="DB142" s="210"/>
      <c r="DC142" s="212" t="str">
        <f t="shared" si="89"/>
        <v>6.10Влияние сокращения CAPEX на амортизацию</v>
      </c>
    </row>
    <row r="143" spans="1:107" s="255" customFormat="1" ht="14" outlineLevel="1">
      <c r="C143" s="289" t="s">
        <v>241</v>
      </c>
      <c r="D143" s="288" t="s">
        <v>242</v>
      </c>
      <c r="E143" s="137"/>
      <c r="F143" s="293"/>
      <c r="G143" s="125"/>
      <c r="H143" s="123"/>
      <c r="I143" s="139"/>
      <c r="J143" s="139"/>
      <c r="K143" s="139"/>
      <c r="L143" s="139"/>
      <c r="M143" s="139"/>
      <c r="N143" s="139"/>
      <c r="O143" s="139"/>
      <c r="P143" s="139"/>
      <c r="Q143" s="139"/>
      <c r="R143" s="139"/>
      <c r="S143" s="139"/>
      <c r="T143" s="139"/>
      <c r="U143" s="139"/>
      <c r="V143" s="139"/>
      <c r="W143" s="139"/>
      <c r="X143" s="139"/>
      <c r="Y143" s="139"/>
      <c r="Z143" s="139"/>
      <c r="AA143" s="139"/>
      <c r="AB143" s="139"/>
      <c r="AC143" s="139"/>
      <c r="AD143" s="139"/>
      <c r="AE143" s="139"/>
      <c r="AF143" s="139"/>
      <c r="AG143" s="139"/>
      <c r="AH143" s="139"/>
      <c r="AI143" s="139"/>
      <c r="AJ143" s="139"/>
      <c r="AK143" s="139"/>
      <c r="AL143" s="139"/>
      <c r="AM143" s="139"/>
      <c r="AN143" s="139"/>
      <c r="AO143" s="139"/>
      <c r="AP143" s="139"/>
      <c r="AQ143" s="139"/>
      <c r="AR143" s="139"/>
      <c r="AS143" s="139"/>
      <c r="AT143" s="139"/>
      <c r="AU143" s="139"/>
      <c r="AV143" s="139"/>
      <c r="AW143" s="139"/>
      <c r="AX143" s="139"/>
      <c r="AY143" s="139"/>
      <c r="AZ143" s="139"/>
      <c r="BA143" s="139"/>
      <c r="BB143" s="139"/>
      <c r="BC143" s="139"/>
      <c r="BD143" s="139"/>
      <c r="BE143" s="139"/>
      <c r="BF143" s="139"/>
      <c r="BG143" s="139"/>
      <c r="BH143" s="139"/>
      <c r="BI143" s="139"/>
      <c r="BJ143" s="139"/>
      <c r="BK143" s="139"/>
      <c r="BL143" s="139"/>
      <c r="BM143" s="139"/>
      <c r="BN143" s="139"/>
      <c r="BO143" s="139"/>
      <c r="BP143" s="139"/>
      <c r="BQ143" s="139"/>
      <c r="BR143" s="139"/>
      <c r="BS143" s="139"/>
      <c r="BT143" s="139"/>
      <c r="BU143" s="139"/>
      <c r="BV143" s="139"/>
      <c r="BW143" s="139"/>
      <c r="BX143" s="139"/>
      <c r="BY143" s="139"/>
      <c r="BZ143" s="139"/>
      <c r="CA143" s="139"/>
      <c r="CB143" s="139"/>
      <c r="CC143" s="139"/>
      <c r="CD143" s="139"/>
      <c r="CE143" s="139"/>
      <c r="CF143" s="139"/>
      <c r="CG143" s="139"/>
      <c r="CH143" s="139"/>
      <c r="CI143" s="139"/>
      <c r="CJ143" s="139"/>
      <c r="DA143" s="290"/>
      <c r="DB143" s="210"/>
      <c r="DC143" s="212"/>
    </row>
    <row r="144" spans="1:107" s="296" customFormat="1" ht="14" outlineLevel="1">
      <c r="A144" s="294"/>
      <c r="B144" s="294"/>
      <c r="C144" s="294"/>
      <c r="D144" s="294"/>
      <c r="E144" s="294"/>
      <c r="F144" s="294"/>
      <c r="G144" s="295"/>
      <c r="H144" s="294"/>
      <c r="I144" s="294"/>
      <c r="J144" s="294"/>
      <c r="K144" s="294"/>
      <c r="L144" s="294"/>
      <c r="M144" s="294"/>
      <c r="N144" s="294"/>
      <c r="O144" s="294"/>
      <c r="P144" s="294"/>
      <c r="Q144" s="294"/>
      <c r="R144" s="294"/>
      <c r="S144" s="294"/>
      <c r="T144" s="294"/>
      <c r="U144" s="294"/>
      <c r="V144" s="294"/>
      <c r="W144" s="294"/>
      <c r="X144" s="294"/>
      <c r="Y144" s="294"/>
      <c r="Z144" s="294"/>
      <c r="AA144" s="294"/>
      <c r="AB144" s="294"/>
      <c r="AC144" s="294"/>
      <c r="AD144" s="294"/>
      <c r="AE144" s="294"/>
      <c r="AF144" s="294"/>
      <c r="AG144" s="294"/>
      <c r="AH144" s="294"/>
      <c r="AI144" s="294"/>
      <c r="AJ144" s="294"/>
      <c r="AK144" s="294"/>
      <c r="AL144" s="294"/>
      <c r="AM144" s="294"/>
      <c r="AN144" s="294"/>
      <c r="AO144" s="294"/>
      <c r="AP144" s="294"/>
      <c r="AQ144" s="294"/>
      <c r="AR144" s="294"/>
      <c r="AS144" s="294"/>
      <c r="AT144" s="294"/>
      <c r="AU144" s="294"/>
      <c r="AV144" s="294"/>
      <c r="AW144" s="294"/>
      <c r="AX144" s="294"/>
      <c r="AY144" s="294"/>
      <c r="AZ144" s="294"/>
      <c r="BA144" s="294"/>
      <c r="BB144" s="294"/>
      <c r="BC144" s="294"/>
      <c r="BD144" s="294"/>
      <c r="BE144" s="294"/>
      <c r="BF144" s="294"/>
      <c r="BG144" s="294"/>
      <c r="BH144" s="294"/>
      <c r="BI144" s="294"/>
      <c r="BJ144" s="294"/>
      <c r="BK144" s="294"/>
      <c r="BL144" s="294"/>
      <c r="BM144" s="294"/>
      <c r="BN144" s="294"/>
      <c r="BO144" s="294"/>
      <c r="BP144" s="294"/>
      <c r="BQ144" s="294"/>
      <c r="BR144" s="294"/>
      <c r="BS144" s="294"/>
      <c r="BT144" s="294"/>
      <c r="BU144" s="294"/>
      <c r="BV144" s="294"/>
      <c r="BW144" s="294"/>
      <c r="BX144" s="294"/>
      <c r="BY144" s="294"/>
      <c r="BZ144" s="294"/>
      <c r="CA144" s="294"/>
      <c r="CB144" s="294"/>
      <c r="CC144" s="294"/>
      <c r="CD144" s="294"/>
      <c r="CE144" s="294"/>
      <c r="CF144" s="294"/>
      <c r="CG144" s="294"/>
      <c r="CH144" s="294"/>
      <c r="CI144" s="294"/>
      <c r="CJ144" s="294"/>
      <c r="DA144" s="253"/>
      <c r="DB144" s="253"/>
      <c r="DC144" s="247"/>
    </row>
    <row r="145" spans="1:107" s="296" customFormat="1" ht="14" outlineLevel="1">
      <c r="A145" s="294"/>
      <c r="B145" s="294"/>
      <c r="C145" s="294"/>
      <c r="D145" s="294"/>
      <c r="E145" s="294"/>
      <c r="F145" s="294"/>
      <c r="G145" s="295"/>
      <c r="H145" s="294"/>
      <c r="I145" s="294"/>
      <c r="J145" s="294"/>
      <c r="K145" s="294"/>
      <c r="L145" s="294"/>
      <c r="M145" s="294"/>
      <c r="N145" s="294"/>
      <c r="O145" s="294"/>
      <c r="P145" s="294"/>
      <c r="Q145" s="294"/>
      <c r="R145" s="294"/>
      <c r="S145" s="294"/>
      <c r="T145" s="294"/>
      <c r="U145" s="294"/>
      <c r="V145" s="294"/>
      <c r="W145" s="294"/>
      <c r="X145" s="294"/>
      <c r="Y145" s="294"/>
      <c r="Z145" s="294"/>
      <c r="AA145" s="294"/>
      <c r="AB145" s="294"/>
      <c r="AC145" s="294"/>
      <c r="AD145" s="294"/>
      <c r="AE145" s="294"/>
      <c r="AF145" s="294"/>
      <c r="AG145" s="294"/>
      <c r="AH145" s="294"/>
      <c r="AI145" s="294"/>
      <c r="AJ145" s="294"/>
      <c r="AK145" s="294"/>
      <c r="AL145" s="294"/>
      <c r="AM145" s="294"/>
      <c r="AN145" s="294"/>
      <c r="AO145" s="294"/>
      <c r="AP145" s="294"/>
      <c r="AQ145" s="294"/>
      <c r="AR145" s="294"/>
      <c r="AS145" s="294"/>
      <c r="AT145" s="294"/>
      <c r="AU145" s="294"/>
      <c r="AV145" s="294"/>
      <c r="AW145" s="294"/>
      <c r="AX145" s="294"/>
      <c r="AY145" s="294"/>
      <c r="AZ145" s="294"/>
      <c r="BA145" s="294"/>
      <c r="BB145" s="294"/>
      <c r="BC145" s="294"/>
      <c r="BD145" s="294"/>
      <c r="BE145" s="294"/>
      <c r="BF145" s="294"/>
      <c r="BG145" s="294"/>
      <c r="BH145" s="294"/>
      <c r="BI145" s="294"/>
      <c r="BJ145" s="294"/>
      <c r="BK145" s="294"/>
      <c r="BL145" s="294"/>
      <c r="BM145" s="294"/>
      <c r="BN145" s="294"/>
      <c r="BO145" s="294"/>
      <c r="BP145" s="294"/>
      <c r="BQ145" s="294"/>
      <c r="BR145" s="294"/>
      <c r="BS145" s="294"/>
      <c r="BT145" s="294"/>
      <c r="BU145" s="294"/>
      <c r="BV145" s="294"/>
      <c r="BW145" s="294"/>
      <c r="BX145" s="294"/>
      <c r="BY145" s="294"/>
      <c r="BZ145" s="294"/>
      <c r="CA145" s="294"/>
      <c r="CB145" s="294"/>
      <c r="CC145" s="294"/>
      <c r="CD145" s="294"/>
      <c r="CE145" s="294"/>
      <c r="CF145" s="294"/>
      <c r="CG145" s="294"/>
      <c r="CH145" s="294"/>
      <c r="CI145" s="294"/>
      <c r="CJ145" s="294"/>
      <c r="DA145" s="253"/>
      <c r="DB145" s="253"/>
      <c r="DC145" s="247"/>
    </row>
    <row r="146" spans="1:107" s="296" customFormat="1" ht="14" outlineLevel="1">
      <c r="A146" s="294"/>
      <c r="B146" s="294"/>
      <c r="C146" s="294"/>
      <c r="D146" s="294"/>
      <c r="E146" s="294"/>
      <c r="F146" s="294"/>
      <c r="G146" s="295"/>
      <c r="H146" s="294"/>
      <c r="I146" s="294"/>
      <c r="J146" s="294"/>
      <c r="K146" s="294"/>
      <c r="L146" s="294"/>
      <c r="M146" s="294"/>
      <c r="N146" s="294"/>
      <c r="O146" s="294"/>
      <c r="P146" s="294"/>
      <c r="Q146" s="294"/>
      <c r="R146" s="294"/>
      <c r="S146" s="294"/>
      <c r="T146" s="294"/>
      <c r="U146" s="294"/>
      <c r="V146" s="294"/>
      <c r="W146" s="294"/>
      <c r="X146" s="294"/>
      <c r="Y146" s="294"/>
      <c r="Z146" s="294"/>
      <c r="AA146" s="294"/>
      <c r="AB146" s="294"/>
      <c r="AC146" s="294"/>
      <c r="AD146" s="294"/>
      <c r="AE146" s="294"/>
      <c r="AF146" s="294"/>
      <c r="AG146" s="294"/>
      <c r="AH146" s="294"/>
      <c r="AI146" s="294"/>
      <c r="AJ146" s="294"/>
      <c r="AK146" s="294"/>
      <c r="AL146" s="294"/>
      <c r="AM146" s="294"/>
      <c r="AN146" s="294"/>
      <c r="AO146" s="294"/>
      <c r="AP146" s="294"/>
      <c r="AQ146" s="294"/>
      <c r="AR146" s="294"/>
      <c r="AS146" s="294"/>
      <c r="AT146" s="294"/>
      <c r="AU146" s="294"/>
      <c r="AV146" s="294"/>
      <c r="AW146" s="294"/>
      <c r="AX146" s="294"/>
      <c r="AY146" s="294"/>
      <c r="AZ146" s="294"/>
      <c r="BA146" s="294"/>
      <c r="BB146" s="294"/>
      <c r="BC146" s="294"/>
      <c r="BD146" s="294"/>
      <c r="BE146" s="294"/>
      <c r="BF146" s="294"/>
      <c r="BG146" s="294"/>
      <c r="BH146" s="294"/>
      <c r="BI146" s="294"/>
      <c r="BJ146" s="294"/>
      <c r="BK146" s="294"/>
      <c r="BL146" s="294"/>
      <c r="BM146" s="294"/>
      <c r="BN146" s="294"/>
      <c r="BO146" s="294"/>
      <c r="BP146" s="294"/>
      <c r="BQ146" s="294"/>
      <c r="BR146" s="294"/>
      <c r="BS146" s="294"/>
      <c r="BT146" s="294"/>
      <c r="BU146" s="294"/>
      <c r="BV146" s="294"/>
      <c r="BW146" s="294"/>
      <c r="BX146" s="294"/>
      <c r="BY146" s="294"/>
      <c r="BZ146" s="294"/>
      <c r="CA146" s="294"/>
      <c r="CB146" s="294"/>
      <c r="CC146" s="294"/>
      <c r="CD146" s="294"/>
      <c r="CE146" s="294"/>
      <c r="CF146" s="294"/>
      <c r="CG146" s="294"/>
      <c r="CH146" s="294"/>
      <c r="CI146" s="294"/>
      <c r="CJ146" s="294"/>
      <c r="DA146" s="253" t="s">
        <v>80</v>
      </c>
      <c r="DB146" s="253">
        <v>121</v>
      </c>
      <c r="DC146" s="247" t="str">
        <f t="shared" si="89"/>
        <v/>
      </c>
    </row>
    <row r="147" spans="1:107" s="227" customFormat="1" ht="32.25" customHeight="1">
      <c r="A147" s="219"/>
      <c r="B147" s="219"/>
      <c r="C147" s="220" t="s">
        <v>243</v>
      </c>
      <c r="D147" s="221" t="s">
        <v>244</v>
      </c>
      <c r="E147" s="221"/>
      <c r="F147" s="222"/>
      <c r="G147" s="223"/>
      <c r="H147" s="224"/>
      <c r="I147" s="226">
        <f>I$1</f>
        <v>2020</v>
      </c>
      <c r="J147" s="226">
        <f t="shared" ref="J147:BU147" si="111">J$1</f>
        <v>2021</v>
      </c>
      <c r="K147" s="226">
        <f t="shared" si="111"/>
        <v>2022</v>
      </c>
      <c r="L147" s="226">
        <f t="shared" si="111"/>
        <v>2023</v>
      </c>
      <c r="M147" s="226">
        <f t="shared" si="111"/>
        <v>2024</v>
      </c>
      <c r="N147" s="226">
        <f t="shared" si="111"/>
        <v>2025</v>
      </c>
      <c r="O147" s="226">
        <f t="shared" si="111"/>
        <v>2026</v>
      </c>
      <c r="P147" s="226">
        <f t="shared" si="111"/>
        <v>2027</v>
      </c>
      <c r="Q147" s="226">
        <f t="shared" si="111"/>
        <v>2028</v>
      </c>
      <c r="R147" s="226">
        <f t="shared" si="111"/>
        <v>2029</v>
      </c>
      <c r="S147" s="226">
        <f t="shared" si="111"/>
        <v>2030</v>
      </c>
      <c r="T147" s="226">
        <f t="shared" si="111"/>
        <v>2031</v>
      </c>
      <c r="U147" s="226">
        <f t="shared" si="111"/>
        <v>2032</v>
      </c>
      <c r="V147" s="226">
        <f t="shared" si="111"/>
        <v>2033</v>
      </c>
      <c r="W147" s="226">
        <f t="shared" si="111"/>
        <v>2034</v>
      </c>
      <c r="X147" s="226">
        <f t="shared" si="111"/>
        <v>2035</v>
      </c>
      <c r="Y147" s="226">
        <f t="shared" si="111"/>
        <v>2036</v>
      </c>
      <c r="Z147" s="226">
        <f t="shared" si="111"/>
        <v>2037</v>
      </c>
      <c r="AA147" s="226">
        <f t="shared" si="111"/>
        <v>2038</v>
      </c>
      <c r="AB147" s="226">
        <f t="shared" si="111"/>
        <v>2039</v>
      </c>
      <c r="AC147" s="226">
        <f t="shared" si="111"/>
        <v>2040</v>
      </c>
      <c r="AD147" s="226">
        <f t="shared" si="111"/>
        <v>2041</v>
      </c>
      <c r="AE147" s="226">
        <f t="shared" si="111"/>
        <v>2042</v>
      </c>
      <c r="AF147" s="226">
        <f t="shared" si="111"/>
        <v>2043</v>
      </c>
      <c r="AG147" s="226">
        <f t="shared" si="111"/>
        <v>2044</v>
      </c>
      <c r="AH147" s="226">
        <f t="shared" si="111"/>
        <v>2045</v>
      </c>
      <c r="AI147" s="226">
        <f t="shared" si="111"/>
        <v>2046</v>
      </c>
      <c r="AJ147" s="226">
        <f t="shared" si="111"/>
        <v>2047</v>
      </c>
      <c r="AK147" s="226">
        <f t="shared" si="111"/>
        <v>2048</v>
      </c>
      <c r="AL147" s="226">
        <f t="shared" si="111"/>
        <v>2049</v>
      </c>
      <c r="AM147" s="226">
        <f t="shared" si="111"/>
        <v>2050</v>
      </c>
      <c r="AN147" s="226">
        <f t="shared" si="111"/>
        <v>2051</v>
      </c>
      <c r="AO147" s="226">
        <f t="shared" si="111"/>
        <v>2052</v>
      </c>
      <c r="AP147" s="226">
        <f t="shared" si="111"/>
        <v>2053</v>
      </c>
      <c r="AQ147" s="226">
        <f t="shared" si="111"/>
        <v>2054</v>
      </c>
      <c r="AR147" s="226">
        <f t="shared" si="111"/>
        <v>2055</v>
      </c>
      <c r="AS147" s="226">
        <f t="shared" si="111"/>
        <v>2056</v>
      </c>
      <c r="AT147" s="226">
        <f t="shared" si="111"/>
        <v>2057</v>
      </c>
      <c r="AU147" s="226">
        <f t="shared" si="111"/>
        <v>2058</v>
      </c>
      <c r="AV147" s="226">
        <f t="shared" si="111"/>
        <v>2059</v>
      </c>
      <c r="AW147" s="226">
        <f t="shared" si="111"/>
        <v>2060</v>
      </c>
      <c r="AX147" s="226">
        <f t="shared" si="111"/>
        <v>2061</v>
      </c>
      <c r="AY147" s="226">
        <f t="shared" si="111"/>
        <v>2062</v>
      </c>
      <c r="AZ147" s="226">
        <f t="shared" si="111"/>
        <v>2063</v>
      </c>
      <c r="BA147" s="226">
        <f t="shared" si="111"/>
        <v>2064</v>
      </c>
      <c r="BB147" s="226">
        <f t="shared" si="111"/>
        <v>2065</v>
      </c>
      <c r="BC147" s="226">
        <f t="shared" si="111"/>
        <v>2066</v>
      </c>
      <c r="BD147" s="226">
        <f t="shared" si="111"/>
        <v>2067</v>
      </c>
      <c r="BE147" s="226">
        <f t="shared" si="111"/>
        <v>2068</v>
      </c>
      <c r="BF147" s="226">
        <f t="shared" si="111"/>
        <v>2069</v>
      </c>
      <c r="BG147" s="226">
        <f t="shared" si="111"/>
        <v>2070</v>
      </c>
      <c r="BH147" s="226">
        <f t="shared" si="111"/>
        <v>2071</v>
      </c>
      <c r="BI147" s="226">
        <f t="shared" si="111"/>
        <v>2072</v>
      </c>
      <c r="BJ147" s="226">
        <f t="shared" si="111"/>
        <v>2073</v>
      </c>
      <c r="BK147" s="226">
        <f t="shared" si="111"/>
        <v>2074</v>
      </c>
      <c r="BL147" s="226">
        <f t="shared" si="111"/>
        <v>2075</v>
      </c>
      <c r="BM147" s="226">
        <f t="shared" si="111"/>
        <v>2076</v>
      </c>
      <c r="BN147" s="226">
        <f t="shared" si="111"/>
        <v>2077</v>
      </c>
      <c r="BO147" s="226">
        <f t="shared" si="111"/>
        <v>2078</v>
      </c>
      <c r="BP147" s="226">
        <f t="shared" si="111"/>
        <v>2079</v>
      </c>
      <c r="BQ147" s="226">
        <f t="shared" si="111"/>
        <v>2080</v>
      </c>
      <c r="BR147" s="226">
        <f t="shared" si="111"/>
        <v>2081</v>
      </c>
      <c r="BS147" s="226">
        <f t="shared" si="111"/>
        <v>2082</v>
      </c>
      <c r="BT147" s="226">
        <f t="shared" si="111"/>
        <v>2083</v>
      </c>
      <c r="BU147" s="226">
        <f t="shared" si="111"/>
        <v>2084</v>
      </c>
      <c r="BV147" s="226">
        <f t="shared" ref="BV147:CJ147" si="112">BV$1</f>
        <v>2085</v>
      </c>
      <c r="BW147" s="226">
        <f t="shared" si="112"/>
        <v>2086</v>
      </c>
      <c r="BX147" s="226">
        <f t="shared" si="112"/>
        <v>2087</v>
      </c>
      <c r="BY147" s="226">
        <f t="shared" si="112"/>
        <v>2088</v>
      </c>
      <c r="BZ147" s="226">
        <f t="shared" si="112"/>
        <v>2089</v>
      </c>
      <c r="CA147" s="226">
        <f t="shared" si="112"/>
        <v>2090</v>
      </c>
      <c r="CB147" s="226">
        <f t="shared" si="112"/>
        <v>2091</v>
      </c>
      <c r="CC147" s="226">
        <f t="shared" si="112"/>
        <v>2092</v>
      </c>
      <c r="CD147" s="226">
        <f t="shared" si="112"/>
        <v>2093</v>
      </c>
      <c r="CE147" s="226">
        <f t="shared" si="112"/>
        <v>2094</v>
      </c>
      <c r="CF147" s="226">
        <f t="shared" si="112"/>
        <v>2095</v>
      </c>
      <c r="CG147" s="226">
        <f t="shared" si="112"/>
        <v>2096</v>
      </c>
      <c r="CH147" s="226">
        <f t="shared" si="112"/>
        <v>2097</v>
      </c>
      <c r="CI147" s="226">
        <f t="shared" si="112"/>
        <v>2098</v>
      </c>
      <c r="CJ147" s="226">
        <f t="shared" si="112"/>
        <v>2099</v>
      </c>
      <c r="DA147" s="290" t="s">
        <v>80</v>
      </c>
      <c r="DB147" s="210">
        <v>122</v>
      </c>
      <c r="DC147" s="212" t="str">
        <f t="shared" si="89"/>
        <v>6.АИсходные данные для расчета эффектов</v>
      </c>
    </row>
    <row r="148" spans="1:107" s="296" customFormat="1" ht="14" outlineLevel="1">
      <c r="A148" s="294"/>
      <c r="B148" s="294"/>
      <c r="C148" s="294"/>
      <c r="D148" s="294"/>
      <c r="E148" s="294"/>
      <c r="F148" s="294"/>
      <c r="G148" s="295"/>
      <c r="H148" s="294"/>
      <c r="I148" s="294"/>
      <c r="J148" s="294"/>
      <c r="K148" s="294"/>
      <c r="L148" s="294"/>
      <c r="M148" s="294"/>
      <c r="N148" s="294"/>
      <c r="O148" s="294"/>
      <c r="P148" s="294"/>
      <c r="Q148" s="294"/>
      <c r="R148" s="294"/>
      <c r="S148" s="294"/>
      <c r="T148" s="294"/>
      <c r="U148" s="294"/>
      <c r="V148" s="294"/>
      <c r="W148" s="294"/>
      <c r="X148" s="294"/>
      <c r="Y148" s="294"/>
      <c r="Z148" s="294"/>
      <c r="AA148" s="294"/>
      <c r="AB148" s="294"/>
      <c r="AC148" s="294"/>
      <c r="AD148" s="294"/>
      <c r="AE148" s="294"/>
      <c r="AF148" s="294"/>
      <c r="AG148" s="294"/>
      <c r="AH148" s="294"/>
      <c r="AI148" s="294"/>
      <c r="AJ148" s="294"/>
      <c r="AK148" s="294"/>
      <c r="AL148" s="294"/>
      <c r="AM148" s="294"/>
      <c r="AN148" s="294"/>
      <c r="AO148" s="294"/>
      <c r="AP148" s="294"/>
      <c r="AQ148" s="294"/>
      <c r="AR148" s="294"/>
      <c r="AS148" s="294"/>
      <c r="AT148" s="294"/>
      <c r="AU148" s="294"/>
      <c r="AV148" s="294"/>
      <c r="AW148" s="294"/>
      <c r="AX148" s="294"/>
      <c r="AY148" s="294"/>
      <c r="AZ148" s="294"/>
      <c r="BA148" s="294"/>
      <c r="BB148" s="294"/>
      <c r="BC148" s="294"/>
      <c r="BD148" s="294"/>
      <c r="BE148" s="294"/>
      <c r="BF148" s="294"/>
      <c r="BG148" s="294"/>
      <c r="BH148" s="294"/>
      <c r="BI148" s="294"/>
      <c r="BJ148" s="294"/>
      <c r="BK148" s="294"/>
      <c r="BL148" s="294"/>
      <c r="BM148" s="294"/>
      <c r="BN148" s="294"/>
      <c r="BO148" s="294"/>
      <c r="BP148" s="294"/>
      <c r="BQ148" s="294"/>
      <c r="BR148" s="294"/>
      <c r="BS148" s="294"/>
      <c r="BT148" s="294"/>
      <c r="BU148" s="294"/>
      <c r="BV148" s="294"/>
      <c r="BW148" s="294"/>
      <c r="BX148" s="294"/>
      <c r="BY148" s="294"/>
      <c r="BZ148" s="294"/>
      <c r="CA148" s="294"/>
      <c r="CB148" s="294"/>
      <c r="CC148" s="294"/>
      <c r="CD148" s="294"/>
      <c r="CE148" s="294"/>
      <c r="CF148" s="294"/>
      <c r="CG148" s="294"/>
      <c r="CH148" s="294"/>
      <c r="CI148" s="294"/>
      <c r="CJ148" s="294"/>
      <c r="DA148" s="253"/>
      <c r="DB148" s="253"/>
      <c r="DC148" s="247"/>
    </row>
    <row r="149" spans="1:107" s="296" customFormat="1" ht="14" outlineLevel="1">
      <c r="A149" s="294"/>
      <c r="B149" s="294"/>
      <c r="C149" s="294"/>
      <c r="D149" s="294"/>
      <c r="E149" s="294"/>
      <c r="F149" s="294"/>
      <c r="G149" s="295"/>
      <c r="H149" s="294"/>
      <c r="I149" s="294"/>
      <c r="J149" s="294"/>
      <c r="K149" s="294"/>
      <c r="L149" s="294"/>
      <c r="M149" s="294"/>
      <c r="N149" s="294"/>
      <c r="O149" s="294"/>
      <c r="P149" s="294"/>
      <c r="Q149" s="294"/>
      <c r="R149" s="294"/>
      <c r="S149" s="294"/>
      <c r="T149" s="294"/>
      <c r="U149" s="294"/>
      <c r="V149" s="294"/>
      <c r="W149" s="294"/>
      <c r="X149" s="294"/>
      <c r="Y149" s="294"/>
      <c r="Z149" s="294"/>
      <c r="AA149" s="294"/>
      <c r="AB149" s="294"/>
      <c r="AC149" s="294"/>
      <c r="AD149" s="294"/>
      <c r="AE149" s="294"/>
      <c r="AF149" s="294"/>
      <c r="AG149" s="294"/>
      <c r="AH149" s="294"/>
      <c r="AI149" s="294"/>
      <c r="AJ149" s="294"/>
      <c r="AK149" s="294"/>
      <c r="AL149" s="294"/>
      <c r="AM149" s="294"/>
      <c r="AN149" s="294"/>
      <c r="AO149" s="294"/>
      <c r="AP149" s="294"/>
      <c r="AQ149" s="294"/>
      <c r="AR149" s="294"/>
      <c r="AS149" s="294"/>
      <c r="AT149" s="294"/>
      <c r="AU149" s="294"/>
      <c r="AV149" s="294"/>
      <c r="AW149" s="294"/>
      <c r="AX149" s="294"/>
      <c r="AY149" s="294"/>
      <c r="AZ149" s="294"/>
      <c r="BA149" s="294"/>
      <c r="BB149" s="294"/>
      <c r="BC149" s="294"/>
      <c r="BD149" s="294"/>
      <c r="BE149" s="294"/>
      <c r="BF149" s="294"/>
      <c r="BG149" s="294"/>
      <c r="BH149" s="294"/>
      <c r="BI149" s="294"/>
      <c r="BJ149" s="294"/>
      <c r="BK149" s="294"/>
      <c r="BL149" s="294"/>
      <c r="BM149" s="294"/>
      <c r="BN149" s="294"/>
      <c r="BO149" s="294"/>
      <c r="BP149" s="294"/>
      <c r="BQ149" s="294"/>
      <c r="BR149" s="294"/>
      <c r="BS149" s="294"/>
      <c r="BT149" s="294"/>
      <c r="BU149" s="294"/>
      <c r="BV149" s="294"/>
      <c r="BW149" s="294"/>
      <c r="BX149" s="294"/>
      <c r="BY149" s="294"/>
      <c r="BZ149" s="294"/>
      <c r="CA149" s="294"/>
      <c r="CB149" s="294"/>
      <c r="CC149" s="294"/>
      <c r="CD149" s="294"/>
      <c r="CE149" s="294"/>
      <c r="CF149" s="294"/>
      <c r="CG149" s="294"/>
      <c r="CH149" s="294"/>
      <c r="CI149" s="294"/>
      <c r="CJ149" s="294"/>
      <c r="DA149" s="253"/>
      <c r="DB149" s="253"/>
      <c r="DC149" s="247"/>
    </row>
    <row r="150" spans="1:107" s="296" customFormat="1" ht="14" outlineLevel="1">
      <c r="A150" s="294"/>
      <c r="B150" s="294"/>
      <c r="C150" s="294"/>
      <c r="D150" s="294"/>
      <c r="E150" s="294"/>
      <c r="F150" s="294"/>
      <c r="G150" s="295"/>
      <c r="H150" s="294"/>
      <c r="I150" s="294"/>
      <c r="J150" s="294"/>
      <c r="K150" s="294"/>
      <c r="L150" s="294"/>
      <c r="M150" s="294"/>
      <c r="N150" s="294"/>
      <c r="O150" s="294"/>
      <c r="P150" s="294"/>
      <c r="Q150" s="294"/>
      <c r="R150" s="294"/>
      <c r="S150" s="294"/>
      <c r="T150" s="294"/>
      <c r="U150" s="294"/>
      <c r="V150" s="294"/>
      <c r="W150" s="294"/>
      <c r="X150" s="294"/>
      <c r="Y150" s="294"/>
      <c r="Z150" s="294"/>
      <c r="AA150" s="294"/>
      <c r="AB150" s="294"/>
      <c r="AC150" s="294"/>
      <c r="AD150" s="294"/>
      <c r="AE150" s="294"/>
      <c r="AF150" s="294"/>
      <c r="AG150" s="294"/>
      <c r="AH150" s="294"/>
      <c r="AI150" s="294"/>
      <c r="AJ150" s="294"/>
      <c r="AK150" s="294"/>
      <c r="AL150" s="294"/>
      <c r="AM150" s="294"/>
      <c r="AN150" s="294"/>
      <c r="AO150" s="294"/>
      <c r="AP150" s="294"/>
      <c r="AQ150" s="294"/>
      <c r="AR150" s="294"/>
      <c r="AS150" s="294"/>
      <c r="AT150" s="294"/>
      <c r="AU150" s="294"/>
      <c r="AV150" s="294"/>
      <c r="AW150" s="294"/>
      <c r="AX150" s="294"/>
      <c r="AY150" s="294"/>
      <c r="AZ150" s="294"/>
      <c r="BA150" s="294"/>
      <c r="BB150" s="294"/>
      <c r="BC150" s="294"/>
      <c r="BD150" s="294"/>
      <c r="BE150" s="294"/>
      <c r="BF150" s="294"/>
      <c r="BG150" s="294"/>
      <c r="BH150" s="294"/>
      <c r="BI150" s="294"/>
      <c r="BJ150" s="294"/>
      <c r="BK150" s="294"/>
      <c r="BL150" s="294"/>
      <c r="BM150" s="294"/>
      <c r="BN150" s="294"/>
      <c r="BO150" s="294"/>
      <c r="BP150" s="294"/>
      <c r="BQ150" s="294"/>
      <c r="BR150" s="294"/>
      <c r="BS150" s="294"/>
      <c r="BT150" s="294"/>
      <c r="BU150" s="294"/>
      <c r="BV150" s="294"/>
      <c r="BW150" s="294"/>
      <c r="BX150" s="294"/>
      <c r="BY150" s="294"/>
      <c r="BZ150" s="294"/>
      <c r="CA150" s="294"/>
      <c r="CB150" s="294"/>
      <c r="CC150" s="294"/>
      <c r="CD150" s="294"/>
      <c r="CE150" s="294"/>
      <c r="CF150" s="294"/>
      <c r="CG150" s="294"/>
      <c r="CH150" s="294"/>
      <c r="CI150" s="294"/>
      <c r="CJ150" s="294"/>
      <c r="DA150" s="253"/>
      <c r="DB150" s="253"/>
      <c r="DC150" s="247"/>
    </row>
    <row r="151" spans="1:107" s="296" customFormat="1" ht="14" outlineLevel="1">
      <c r="A151" s="294"/>
      <c r="B151" s="294"/>
      <c r="C151" s="294"/>
      <c r="D151" s="294"/>
      <c r="E151" s="294"/>
      <c r="F151" s="294"/>
      <c r="G151" s="295"/>
      <c r="H151" s="294"/>
      <c r="I151" s="294"/>
      <c r="J151" s="294"/>
      <c r="K151" s="294"/>
      <c r="L151" s="294"/>
      <c r="M151" s="294"/>
      <c r="N151" s="294"/>
      <c r="O151" s="294"/>
      <c r="P151" s="294"/>
      <c r="Q151" s="294"/>
      <c r="R151" s="294"/>
      <c r="S151" s="294"/>
      <c r="T151" s="294"/>
      <c r="U151" s="294"/>
      <c r="V151" s="294"/>
      <c r="W151" s="294"/>
      <c r="X151" s="294"/>
      <c r="Y151" s="294"/>
      <c r="Z151" s="294"/>
      <c r="AA151" s="294"/>
      <c r="AB151" s="294"/>
      <c r="AC151" s="294"/>
      <c r="AD151" s="294"/>
      <c r="AE151" s="294"/>
      <c r="AF151" s="294"/>
      <c r="AG151" s="294"/>
      <c r="AH151" s="294"/>
      <c r="AI151" s="294"/>
      <c r="AJ151" s="294"/>
      <c r="AK151" s="294"/>
      <c r="AL151" s="294"/>
      <c r="AM151" s="294"/>
      <c r="AN151" s="294"/>
      <c r="AO151" s="294"/>
      <c r="AP151" s="294"/>
      <c r="AQ151" s="294"/>
      <c r="AR151" s="294"/>
      <c r="AS151" s="294"/>
      <c r="AT151" s="294"/>
      <c r="AU151" s="294"/>
      <c r="AV151" s="294"/>
      <c r="AW151" s="294"/>
      <c r="AX151" s="294"/>
      <c r="AY151" s="294"/>
      <c r="AZ151" s="294"/>
      <c r="BA151" s="294"/>
      <c r="BB151" s="294"/>
      <c r="BC151" s="294"/>
      <c r="BD151" s="294"/>
      <c r="BE151" s="294"/>
      <c r="BF151" s="294"/>
      <c r="BG151" s="294"/>
      <c r="BH151" s="294"/>
      <c r="BI151" s="294"/>
      <c r="BJ151" s="294"/>
      <c r="BK151" s="294"/>
      <c r="BL151" s="294"/>
      <c r="BM151" s="294"/>
      <c r="BN151" s="294"/>
      <c r="BO151" s="294"/>
      <c r="BP151" s="294"/>
      <c r="BQ151" s="294"/>
      <c r="BR151" s="294"/>
      <c r="BS151" s="294"/>
      <c r="BT151" s="294"/>
      <c r="BU151" s="294"/>
      <c r="BV151" s="294"/>
      <c r="BW151" s="294"/>
      <c r="BX151" s="294"/>
      <c r="BY151" s="294"/>
      <c r="BZ151" s="294"/>
      <c r="CA151" s="294"/>
      <c r="CB151" s="294"/>
      <c r="CC151" s="294"/>
      <c r="CD151" s="294"/>
      <c r="CE151" s="294"/>
      <c r="CF151" s="294"/>
      <c r="CG151" s="294"/>
      <c r="CH151" s="294"/>
      <c r="CI151" s="294"/>
      <c r="CJ151" s="294"/>
      <c r="DA151" s="253"/>
      <c r="DB151" s="253"/>
      <c r="DC151" s="247"/>
    </row>
    <row r="152" spans="1:107" s="296" customFormat="1" ht="14" outlineLevel="1">
      <c r="A152" s="294"/>
      <c r="B152" s="294"/>
      <c r="C152" s="294"/>
      <c r="D152" s="294"/>
      <c r="E152" s="294"/>
      <c r="F152" s="294"/>
      <c r="G152" s="295"/>
      <c r="H152" s="294"/>
      <c r="I152" s="294"/>
      <c r="J152" s="294"/>
      <c r="K152" s="294"/>
      <c r="L152" s="294"/>
      <c r="M152" s="294"/>
      <c r="N152" s="294"/>
      <c r="O152" s="294"/>
      <c r="P152" s="294"/>
      <c r="Q152" s="294"/>
      <c r="R152" s="294"/>
      <c r="S152" s="294"/>
      <c r="T152" s="294"/>
      <c r="U152" s="294"/>
      <c r="V152" s="294"/>
      <c r="W152" s="294"/>
      <c r="X152" s="294"/>
      <c r="Y152" s="294"/>
      <c r="Z152" s="294"/>
      <c r="AA152" s="294"/>
      <c r="AB152" s="294"/>
      <c r="AC152" s="294"/>
      <c r="AD152" s="294"/>
      <c r="AE152" s="294"/>
      <c r="AF152" s="294"/>
      <c r="AG152" s="294"/>
      <c r="AH152" s="294"/>
      <c r="AI152" s="294"/>
      <c r="AJ152" s="294"/>
      <c r="AK152" s="294"/>
      <c r="AL152" s="294"/>
      <c r="AM152" s="294"/>
      <c r="AN152" s="294"/>
      <c r="AO152" s="294"/>
      <c r="AP152" s="294"/>
      <c r="AQ152" s="294"/>
      <c r="AR152" s="294"/>
      <c r="AS152" s="294"/>
      <c r="AT152" s="294"/>
      <c r="AU152" s="294"/>
      <c r="AV152" s="294"/>
      <c r="AW152" s="294"/>
      <c r="AX152" s="294"/>
      <c r="AY152" s="294"/>
      <c r="AZ152" s="294"/>
      <c r="BA152" s="294"/>
      <c r="BB152" s="294"/>
      <c r="BC152" s="294"/>
      <c r="BD152" s="294"/>
      <c r="BE152" s="294"/>
      <c r="BF152" s="294"/>
      <c r="BG152" s="294"/>
      <c r="BH152" s="294"/>
      <c r="BI152" s="294"/>
      <c r="BJ152" s="294"/>
      <c r="BK152" s="294"/>
      <c r="BL152" s="294"/>
      <c r="BM152" s="294"/>
      <c r="BN152" s="294"/>
      <c r="BO152" s="294"/>
      <c r="BP152" s="294"/>
      <c r="BQ152" s="294"/>
      <c r="BR152" s="294"/>
      <c r="BS152" s="294"/>
      <c r="BT152" s="294"/>
      <c r="BU152" s="294"/>
      <c r="BV152" s="294"/>
      <c r="BW152" s="294"/>
      <c r="BX152" s="294"/>
      <c r="BY152" s="294"/>
      <c r="BZ152" s="294"/>
      <c r="CA152" s="294"/>
      <c r="CB152" s="294"/>
      <c r="CC152" s="294"/>
      <c r="CD152" s="294"/>
      <c r="CE152" s="294"/>
      <c r="CF152" s="294"/>
      <c r="CG152" s="294"/>
      <c r="CH152" s="294"/>
      <c r="CI152" s="294"/>
      <c r="CJ152" s="294"/>
      <c r="DA152" s="253"/>
      <c r="DB152" s="253"/>
      <c r="DC152" s="247"/>
    </row>
    <row r="153" spans="1:107" s="296" customFormat="1" ht="14" outlineLevel="1">
      <c r="A153" s="294"/>
      <c r="B153" s="294"/>
      <c r="C153" s="294"/>
      <c r="D153" s="294"/>
      <c r="E153" s="294"/>
      <c r="F153" s="294"/>
      <c r="G153" s="295"/>
      <c r="H153" s="294"/>
      <c r="I153" s="294"/>
      <c r="J153" s="294"/>
      <c r="K153" s="294"/>
      <c r="L153" s="294"/>
      <c r="M153" s="294"/>
      <c r="N153" s="294"/>
      <c r="O153" s="294"/>
      <c r="P153" s="294"/>
      <c r="Q153" s="294"/>
      <c r="R153" s="294"/>
      <c r="S153" s="294"/>
      <c r="T153" s="294"/>
      <c r="U153" s="294"/>
      <c r="V153" s="294"/>
      <c r="W153" s="294"/>
      <c r="X153" s="294"/>
      <c r="Y153" s="294"/>
      <c r="Z153" s="294"/>
      <c r="AA153" s="294"/>
      <c r="AB153" s="294"/>
      <c r="AC153" s="294"/>
      <c r="AD153" s="294"/>
      <c r="AE153" s="294"/>
      <c r="AF153" s="294"/>
      <c r="AG153" s="294"/>
      <c r="AH153" s="294"/>
      <c r="AI153" s="294"/>
      <c r="AJ153" s="294"/>
      <c r="AK153" s="294"/>
      <c r="AL153" s="294"/>
      <c r="AM153" s="294"/>
      <c r="AN153" s="294"/>
      <c r="AO153" s="294"/>
      <c r="AP153" s="294"/>
      <c r="AQ153" s="294"/>
      <c r="AR153" s="294"/>
      <c r="AS153" s="294"/>
      <c r="AT153" s="294"/>
      <c r="AU153" s="294"/>
      <c r="AV153" s="294"/>
      <c r="AW153" s="294"/>
      <c r="AX153" s="294"/>
      <c r="AY153" s="294"/>
      <c r="AZ153" s="294"/>
      <c r="BA153" s="294"/>
      <c r="BB153" s="294"/>
      <c r="BC153" s="294"/>
      <c r="BD153" s="294"/>
      <c r="BE153" s="294"/>
      <c r="BF153" s="294"/>
      <c r="BG153" s="294"/>
      <c r="BH153" s="294"/>
      <c r="BI153" s="294"/>
      <c r="BJ153" s="294"/>
      <c r="BK153" s="294"/>
      <c r="BL153" s="294"/>
      <c r="BM153" s="294"/>
      <c r="BN153" s="294"/>
      <c r="BO153" s="294"/>
      <c r="BP153" s="294"/>
      <c r="BQ153" s="294"/>
      <c r="BR153" s="294"/>
      <c r="BS153" s="294"/>
      <c r="BT153" s="294"/>
      <c r="BU153" s="294"/>
      <c r="BV153" s="294"/>
      <c r="BW153" s="294"/>
      <c r="BX153" s="294"/>
      <c r="BY153" s="294"/>
      <c r="BZ153" s="294"/>
      <c r="CA153" s="294"/>
      <c r="CB153" s="294"/>
      <c r="CC153" s="294"/>
      <c r="CD153" s="294"/>
      <c r="CE153" s="294"/>
      <c r="CF153" s="294"/>
      <c r="CG153" s="294"/>
      <c r="CH153" s="294"/>
      <c r="CI153" s="294"/>
      <c r="CJ153" s="294"/>
      <c r="DA153" s="253"/>
      <c r="DB153" s="253"/>
      <c r="DC153" s="247"/>
    </row>
    <row r="154" spans="1:107" s="296" customFormat="1" ht="14" outlineLevel="1">
      <c r="A154" s="294"/>
      <c r="B154" s="294"/>
      <c r="C154" s="294"/>
      <c r="D154" s="294"/>
      <c r="E154" s="294"/>
      <c r="F154" s="294"/>
      <c r="G154" s="295"/>
      <c r="H154" s="294"/>
      <c r="I154" s="294"/>
      <c r="J154" s="294"/>
      <c r="K154" s="294"/>
      <c r="L154" s="294"/>
      <c r="M154" s="294"/>
      <c r="N154" s="294"/>
      <c r="O154" s="294"/>
      <c r="P154" s="294"/>
      <c r="Q154" s="294"/>
      <c r="R154" s="294"/>
      <c r="S154" s="294"/>
      <c r="T154" s="294"/>
      <c r="U154" s="294"/>
      <c r="V154" s="294"/>
      <c r="W154" s="294"/>
      <c r="X154" s="294"/>
      <c r="Y154" s="294"/>
      <c r="Z154" s="294"/>
      <c r="AA154" s="294"/>
      <c r="AB154" s="294"/>
      <c r="AC154" s="294"/>
      <c r="AD154" s="294"/>
      <c r="AE154" s="294"/>
      <c r="AF154" s="294"/>
      <c r="AG154" s="294"/>
      <c r="AH154" s="294"/>
      <c r="AI154" s="294"/>
      <c r="AJ154" s="294"/>
      <c r="AK154" s="294"/>
      <c r="AL154" s="294"/>
      <c r="AM154" s="294"/>
      <c r="AN154" s="294"/>
      <c r="AO154" s="294"/>
      <c r="AP154" s="294"/>
      <c r="AQ154" s="294"/>
      <c r="AR154" s="294"/>
      <c r="AS154" s="294"/>
      <c r="AT154" s="294"/>
      <c r="AU154" s="294"/>
      <c r="AV154" s="294"/>
      <c r="AW154" s="294"/>
      <c r="AX154" s="294"/>
      <c r="AY154" s="294"/>
      <c r="AZ154" s="294"/>
      <c r="BA154" s="294"/>
      <c r="BB154" s="294"/>
      <c r="BC154" s="294"/>
      <c r="BD154" s="294"/>
      <c r="BE154" s="294"/>
      <c r="BF154" s="294"/>
      <c r="BG154" s="294"/>
      <c r="BH154" s="294"/>
      <c r="BI154" s="294"/>
      <c r="BJ154" s="294"/>
      <c r="BK154" s="294"/>
      <c r="BL154" s="294"/>
      <c r="BM154" s="294"/>
      <c r="BN154" s="294"/>
      <c r="BO154" s="294"/>
      <c r="BP154" s="294"/>
      <c r="BQ154" s="294"/>
      <c r="BR154" s="294"/>
      <c r="BS154" s="294"/>
      <c r="BT154" s="294"/>
      <c r="BU154" s="294"/>
      <c r="BV154" s="294"/>
      <c r="BW154" s="294"/>
      <c r="BX154" s="294"/>
      <c r="BY154" s="294"/>
      <c r="BZ154" s="294"/>
      <c r="CA154" s="294"/>
      <c r="CB154" s="294"/>
      <c r="CC154" s="294"/>
      <c r="CD154" s="294"/>
      <c r="CE154" s="294"/>
      <c r="CF154" s="294"/>
      <c r="CG154" s="294"/>
      <c r="CH154" s="294"/>
      <c r="CI154" s="294"/>
      <c r="CJ154" s="294"/>
      <c r="DA154" s="253"/>
      <c r="DB154" s="253"/>
      <c r="DC154" s="247"/>
    </row>
    <row r="155" spans="1:107" s="296" customFormat="1" ht="14" outlineLevel="1">
      <c r="A155" s="294"/>
      <c r="B155" s="294"/>
      <c r="C155" s="294"/>
      <c r="D155" s="294"/>
      <c r="E155" s="294"/>
      <c r="F155" s="294"/>
      <c r="G155" s="295"/>
      <c r="H155" s="294"/>
      <c r="I155" s="294"/>
      <c r="J155" s="294"/>
      <c r="K155" s="294"/>
      <c r="L155" s="294"/>
      <c r="M155" s="294"/>
      <c r="N155" s="294"/>
      <c r="O155" s="294"/>
      <c r="P155" s="294"/>
      <c r="Q155" s="294"/>
      <c r="R155" s="294"/>
      <c r="S155" s="294"/>
      <c r="T155" s="294"/>
      <c r="U155" s="294"/>
      <c r="V155" s="294"/>
      <c r="W155" s="294"/>
      <c r="X155" s="294"/>
      <c r="Y155" s="294"/>
      <c r="Z155" s="294"/>
      <c r="AA155" s="294"/>
      <c r="AB155" s="294"/>
      <c r="AC155" s="294"/>
      <c r="AD155" s="294"/>
      <c r="AE155" s="294"/>
      <c r="AF155" s="294"/>
      <c r="AG155" s="294"/>
      <c r="AH155" s="294"/>
      <c r="AI155" s="294"/>
      <c r="AJ155" s="294"/>
      <c r="AK155" s="294"/>
      <c r="AL155" s="294"/>
      <c r="AM155" s="294"/>
      <c r="AN155" s="294"/>
      <c r="AO155" s="294"/>
      <c r="AP155" s="294"/>
      <c r="AQ155" s="294"/>
      <c r="AR155" s="294"/>
      <c r="AS155" s="294"/>
      <c r="AT155" s="294"/>
      <c r="AU155" s="294"/>
      <c r="AV155" s="294"/>
      <c r="AW155" s="294"/>
      <c r="AX155" s="294"/>
      <c r="AY155" s="294"/>
      <c r="AZ155" s="294"/>
      <c r="BA155" s="294"/>
      <c r="BB155" s="294"/>
      <c r="BC155" s="294"/>
      <c r="BD155" s="294"/>
      <c r="BE155" s="294"/>
      <c r="BF155" s="294"/>
      <c r="BG155" s="294"/>
      <c r="BH155" s="294"/>
      <c r="BI155" s="294"/>
      <c r="BJ155" s="294"/>
      <c r="BK155" s="294"/>
      <c r="BL155" s="294"/>
      <c r="BM155" s="294"/>
      <c r="BN155" s="294"/>
      <c r="BO155" s="294"/>
      <c r="BP155" s="294"/>
      <c r="BQ155" s="294"/>
      <c r="BR155" s="294"/>
      <c r="BS155" s="294"/>
      <c r="BT155" s="294"/>
      <c r="BU155" s="294"/>
      <c r="BV155" s="294"/>
      <c r="BW155" s="294"/>
      <c r="BX155" s="294"/>
      <c r="BY155" s="294"/>
      <c r="BZ155" s="294"/>
      <c r="CA155" s="294"/>
      <c r="CB155" s="294"/>
      <c r="CC155" s="294"/>
      <c r="CD155" s="294"/>
      <c r="CE155" s="294"/>
      <c r="CF155" s="294"/>
      <c r="CG155" s="294"/>
      <c r="CH155" s="294"/>
      <c r="CI155" s="294"/>
      <c r="CJ155" s="294"/>
      <c r="DA155" s="253"/>
      <c r="DB155" s="253"/>
      <c r="DC155" s="247"/>
    </row>
    <row r="156" spans="1:107" s="296" customFormat="1" ht="14" outlineLevel="1">
      <c r="A156" s="294"/>
      <c r="B156" s="294"/>
      <c r="C156" s="294"/>
      <c r="D156" s="294"/>
      <c r="E156" s="294"/>
      <c r="F156" s="294"/>
      <c r="G156" s="295"/>
      <c r="H156" s="294"/>
      <c r="I156" s="294"/>
      <c r="J156" s="294"/>
      <c r="K156" s="294"/>
      <c r="L156" s="294"/>
      <c r="M156" s="294"/>
      <c r="N156" s="294"/>
      <c r="O156" s="294"/>
      <c r="P156" s="294"/>
      <c r="Q156" s="294"/>
      <c r="R156" s="294"/>
      <c r="S156" s="294"/>
      <c r="T156" s="294"/>
      <c r="U156" s="294"/>
      <c r="V156" s="294"/>
      <c r="W156" s="294"/>
      <c r="X156" s="294"/>
      <c r="Y156" s="294"/>
      <c r="Z156" s="294"/>
      <c r="AA156" s="294"/>
      <c r="AB156" s="294"/>
      <c r="AC156" s="294"/>
      <c r="AD156" s="294"/>
      <c r="AE156" s="294"/>
      <c r="AF156" s="294"/>
      <c r="AG156" s="294"/>
      <c r="AH156" s="294"/>
      <c r="AI156" s="294"/>
      <c r="AJ156" s="294"/>
      <c r="AK156" s="294"/>
      <c r="AL156" s="294"/>
      <c r="AM156" s="294"/>
      <c r="AN156" s="294"/>
      <c r="AO156" s="294"/>
      <c r="AP156" s="294"/>
      <c r="AQ156" s="294"/>
      <c r="AR156" s="294"/>
      <c r="AS156" s="294"/>
      <c r="AT156" s="294"/>
      <c r="AU156" s="294"/>
      <c r="AV156" s="294"/>
      <c r="AW156" s="294"/>
      <c r="AX156" s="294"/>
      <c r="AY156" s="294"/>
      <c r="AZ156" s="294"/>
      <c r="BA156" s="294"/>
      <c r="BB156" s="294"/>
      <c r="BC156" s="294"/>
      <c r="BD156" s="294"/>
      <c r="BE156" s="294"/>
      <c r="BF156" s="294"/>
      <c r="BG156" s="294"/>
      <c r="BH156" s="294"/>
      <c r="BI156" s="294"/>
      <c r="BJ156" s="294"/>
      <c r="BK156" s="294"/>
      <c r="BL156" s="294"/>
      <c r="BM156" s="294"/>
      <c r="BN156" s="294"/>
      <c r="BO156" s="294"/>
      <c r="BP156" s="294"/>
      <c r="BQ156" s="294"/>
      <c r="BR156" s="294"/>
      <c r="BS156" s="294"/>
      <c r="BT156" s="294"/>
      <c r="BU156" s="294"/>
      <c r="BV156" s="294"/>
      <c r="BW156" s="294"/>
      <c r="BX156" s="294"/>
      <c r="BY156" s="294"/>
      <c r="BZ156" s="294"/>
      <c r="CA156" s="294"/>
      <c r="CB156" s="294"/>
      <c r="CC156" s="294"/>
      <c r="CD156" s="294"/>
      <c r="CE156" s="294"/>
      <c r="CF156" s="294"/>
      <c r="CG156" s="294"/>
      <c r="CH156" s="294"/>
      <c r="CI156" s="294"/>
      <c r="CJ156" s="294"/>
      <c r="DA156" s="253"/>
      <c r="DB156" s="253"/>
      <c r="DC156" s="247"/>
    </row>
    <row r="157" spans="1:107" s="296" customFormat="1" ht="14" outlineLevel="1">
      <c r="A157" s="294"/>
      <c r="B157" s="294"/>
      <c r="C157" s="294"/>
      <c r="D157" s="294"/>
      <c r="E157" s="294"/>
      <c r="F157" s="294"/>
      <c r="G157" s="295"/>
      <c r="H157" s="294"/>
      <c r="I157" s="294"/>
      <c r="J157" s="294"/>
      <c r="K157" s="294"/>
      <c r="L157" s="294"/>
      <c r="M157" s="294"/>
      <c r="N157" s="294"/>
      <c r="O157" s="294"/>
      <c r="P157" s="294"/>
      <c r="Q157" s="294"/>
      <c r="R157" s="294"/>
      <c r="S157" s="294"/>
      <c r="T157" s="294"/>
      <c r="U157" s="294"/>
      <c r="V157" s="294"/>
      <c r="W157" s="294"/>
      <c r="X157" s="294"/>
      <c r="Y157" s="294"/>
      <c r="Z157" s="294"/>
      <c r="AA157" s="294"/>
      <c r="AB157" s="294"/>
      <c r="AC157" s="294"/>
      <c r="AD157" s="294"/>
      <c r="AE157" s="294"/>
      <c r="AF157" s="294"/>
      <c r="AG157" s="294"/>
      <c r="AH157" s="294"/>
      <c r="AI157" s="294"/>
      <c r="AJ157" s="294"/>
      <c r="AK157" s="294"/>
      <c r="AL157" s="294"/>
      <c r="AM157" s="294"/>
      <c r="AN157" s="294"/>
      <c r="AO157" s="294"/>
      <c r="AP157" s="294"/>
      <c r="AQ157" s="294"/>
      <c r="AR157" s="294"/>
      <c r="AS157" s="294"/>
      <c r="AT157" s="294"/>
      <c r="AU157" s="294"/>
      <c r="AV157" s="294"/>
      <c r="AW157" s="294"/>
      <c r="AX157" s="294"/>
      <c r="AY157" s="294"/>
      <c r="AZ157" s="294"/>
      <c r="BA157" s="294"/>
      <c r="BB157" s="294"/>
      <c r="BC157" s="294"/>
      <c r="BD157" s="294"/>
      <c r="BE157" s="294"/>
      <c r="BF157" s="294"/>
      <c r="BG157" s="294"/>
      <c r="BH157" s="294"/>
      <c r="BI157" s="294"/>
      <c r="BJ157" s="294"/>
      <c r="BK157" s="294"/>
      <c r="BL157" s="294"/>
      <c r="BM157" s="294"/>
      <c r="BN157" s="294"/>
      <c r="BO157" s="294"/>
      <c r="BP157" s="294"/>
      <c r="BQ157" s="294"/>
      <c r="BR157" s="294"/>
      <c r="BS157" s="294"/>
      <c r="BT157" s="294"/>
      <c r="BU157" s="294"/>
      <c r="BV157" s="294"/>
      <c r="BW157" s="294"/>
      <c r="BX157" s="294"/>
      <c r="BY157" s="294"/>
      <c r="BZ157" s="294"/>
      <c r="CA157" s="294"/>
      <c r="CB157" s="294"/>
      <c r="CC157" s="294"/>
      <c r="CD157" s="294"/>
      <c r="CE157" s="294"/>
      <c r="CF157" s="294"/>
      <c r="CG157" s="294"/>
      <c r="CH157" s="294"/>
      <c r="CI157" s="294"/>
      <c r="CJ157" s="294"/>
      <c r="DA157" s="253"/>
      <c r="DB157" s="253"/>
      <c r="DC157" s="247"/>
    </row>
    <row r="158" spans="1:107" s="296" customFormat="1" ht="14" outlineLevel="1">
      <c r="A158" s="294"/>
      <c r="B158" s="294"/>
      <c r="C158" s="294"/>
      <c r="D158" s="294"/>
      <c r="E158" s="294"/>
      <c r="F158" s="294"/>
      <c r="G158" s="295"/>
      <c r="H158" s="294"/>
      <c r="I158" s="294"/>
      <c r="J158" s="294"/>
      <c r="K158" s="294"/>
      <c r="L158" s="294"/>
      <c r="M158" s="294"/>
      <c r="N158" s="294"/>
      <c r="O158" s="294"/>
      <c r="P158" s="294"/>
      <c r="Q158" s="294"/>
      <c r="R158" s="294"/>
      <c r="S158" s="294"/>
      <c r="T158" s="294"/>
      <c r="U158" s="294"/>
      <c r="V158" s="294"/>
      <c r="W158" s="294"/>
      <c r="X158" s="294"/>
      <c r="Y158" s="294"/>
      <c r="Z158" s="294"/>
      <c r="AA158" s="294"/>
      <c r="AB158" s="294"/>
      <c r="AC158" s="294"/>
      <c r="AD158" s="294"/>
      <c r="AE158" s="294"/>
      <c r="AF158" s="294"/>
      <c r="AG158" s="294"/>
      <c r="AH158" s="294"/>
      <c r="AI158" s="294"/>
      <c r="AJ158" s="294"/>
      <c r="AK158" s="294"/>
      <c r="AL158" s="294"/>
      <c r="AM158" s="294"/>
      <c r="AN158" s="294"/>
      <c r="AO158" s="294"/>
      <c r="AP158" s="294"/>
      <c r="AQ158" s="294"/>
      <c r="AR158" s="294"/>
      <c r="AS158" s="294"/>
      <c r="AT158" s="294"/>
      <c r="AU158" s="294"/>
      <c r="AV158" s="294"/>
      <c r="AW158" s="294"/>
      <c r="AX158" s="294"/>
      <c r="AY158" s="294"/>
      <c r="AZ158" s="294"/>
      <c r="BA158" s="294"/>
      <c r="BB158" s="294"/>
      <c r="BC158" s="294"/>
      <c r="BD158" s="294"/>
      <c r="BE158" s="294"/>
      <c r="BF158" s="294"/>
      <c r="BG158" s="294"/>
      <c r="BH158" s="294"/>
      <c r="BI158" s="294"/>
      <c r="BJ158" s="294"/>
      <c r="BK158" s="294"/>
      <c r="BL158" s="294"/>
      <c r="BM158" s="294"/>
      <c r="BN158" s="294"/>
      <c r="BO158" s="294"/>
      <c r="BP158" s="294"/>
      <c r="BQ158" s="294"/>
      <c r="BR158" s="294"/>
      <c r="BS158" s="294"/>
      <c r="BT158" s="294"/>
      <c r="BU158" s="294"/>
      <c r="BV158" s="294"/>
      <c r="BW158" s="294"/>
      <c r="BX158" s="294"/>
      <c r="BY158" s="294"/>
      <c r="BZ158" s="294"/>
      <c r="CA158" s="294"/>
      <c r="CB158" s="294"/>
      <c r="CC158" s="294"/>
      <c r="CD158" s="294"/>
      <c r="CE158" s="294"/>
      <c r="CF158" s="294"/>
      <c r="CG158" s="294"/>
      <c r="CH158" s="294"/>
      <c r="CI158" s="294"/>
      <c r="CJ158" s="294"/>
      <c r="DA158" s="253"/>
      <c r="DB158" s="253"/>
      <c r="DC158" s="247"/>
    </row>
    <row r="159" spans="1:107" s="296" customFormat="1" ht="14" outlineLevel="1">
      <c r="A159" s="294"/>
      <c r="B159" s="294"/>
      <c r="C159" s="294"/>
      <c r="D159" s="294"/>
      <c r="E159" s="294"/>
      <c r="F159" s="294"/>
      <c r="G159" s="295"/>
      <c r="H159" s="294"/>
      <c r="I159" s="294"/>
      <c r="J159" s="294"/>
      <c r="K159" s="294"/>
      <c r="L159" s="294"/>
      <c r="M159" s="294"/>
      <c r="N159" s="294"/>
      <c r="O159" s="294"/>
      <c r="P159" s="294"/>
      <c r="Q159" s="294"/>
      <c r="R159" s="294"/>
      <c r="S159" s="294"/>
      <c r="T159" s="294"/>
      <c r="U159" s="294"/>
      <c r="V159" s="294"/>
      <c r="W159" s="294"/>
      <c r="X159" s="294"/>
      <c r="Y159" s="294"/>
      <c r="Z159" s="294"/>
      <c r="AA159" s="294"/>
      <c r="AB159" s="294"/>
      <c r="AC159" s="294"/>
      <c r="AD159" s="294"/>
      <c r="AE159" s="294"/>
      <c r="AF159" s="294"/>
      <c r="AG159" s="294"/>
      <c r="AH159" s="294"/>
      <c r="AI159" s="294"/>
      <c r="AJ159" s="294"/>
      <c r="AK159" s="294"/>
      <c r="AL159" s="294"/>
      <c r="AM159" s="294"/>
      <c r="AN159" s="294"/>
      <c r="AO159" s="294"/>
      <c r="AP159" s="294"/>
      <c r="AQ159" s="294"/>
      <c r="AR159" s="294"/>
      <c r="AS159" s="294"/>
      <c r="AT159" s="294"/>
      <c r="AU159" s="294"/>
      <c r="AV159" s="294"/>
      <c r="AW159" s="294"/>
      <c r="AX159" s="294"/>
      <c r="AY159" s="294"/>
      <c r="AZ159" s="294"/>
      <c r="BA159" s="294"/>
      <c r="BB159" s="294"/>
      <c r="BC159" s="294"/>
      <c r="BD159" s="294"/>
      <c r="BE159" s="294"/>
      <c r="BF159" s="294"/>
      <c r="BG159" s="294"/>
      <c r="BH159" s="294"/>
      <c r="BI159" s="294"/>
      <c r="BJ159" s="294"/>
      <c r="BK159" s="294"/>
      <c r="BL159" s="294"/>
      <c r="BM159" s="294"/>
      <c r="BN159" s="294"/>
      <c r="BO159" s="294"/>
      <c r="BP159" s="294"/>
      <c r="BQ159" s="294"/>
      <c r="BR159" s="294"/>
      <c r="BS159" s="294"/>
      <c r="BT159" s="294"/>
      <c r="BU159" s="294"/>
      <c r="BV159" s="294"/>
      <c r="BW159" s="294"/>
      <c r="BX159" s="294"/>
      <c r="BY159" s="294"/>
      <c r="BZ159" s="294"/>
      <c r="CA159" s="294"/>
      <c r="CB159" s="294"/>
      <c r="CC159" s="294"/>
      <c r="CD159" s="294"/>
      <c r="CE159" s="294"/>
      <c r="CF159" s="294"/>
      <c r="CG159" s="294"/>
      <c r="CH159" s="294"/>
      <c r="CI159" s="294"/>
      <c r="CJ159" s="294"/>
      <c r="DA159" s="253"/>
      <c r="DB159" s="253"/>
      <c r="DC159" s="247"/>
    </row>
    <row r="160" spans="1:107" s="227" customFormat="1" ht="32.25" customHeight="1">
      <c r="A160" s="219"/>
      <c r="B160" s="219"/>
      <c r="C160" s="220" t="s">
        <v>245</v>
      </c>
      <c r="D160" s="221" t="s">
        <v>246</v>
      </c>
      <c r="E160" s="297" t="s">
        <v>247</v>
      </c>
      <c r="F160" s="222" t="s">
        <v>248</v>
      </c>
      <c r="G160" s="223"/>
      <c r="H160" s="297" t="str">
        <f>H1</f>
        <v>Всего</v>
      </c>
      <c r="I160" s="226">
        <f>I$1</f>
        <v>2020</v>
      </c>
      <c r="J160" s="226">
        <f t="shared" ref="J160:BU160" si="113">J$1</f>
        <v>2021</v>
      </c>
      <c r="K160" s="226">
        <f t="shared" si="113"/>
        <v>2022</v>
      </c>
      <c r="L160" s="226">
        <f t="shared" si="113"/>
        <v>2023</v>
      </c>
      <c r="M160" s="226">
        <f t="shared" si="113"/>
        <v>2024</v>
      </c>
      <c r="N160" s="226">
        <f t="shared" si="113"/>
        <v>2025</v>
      </c>
      <c r="O160" s="226">
        <f t="shared" si="113"/>
        <v>2026</v>
      </c>
      <c r="P160" s="226">
        <f t="shared" si="113"/>
        <v>2027</v>
      </c>
      <c r="Q160" s="226">
        <f t="shared" si="113"/>
        <v>2028</v>
      </c>
      <c r="R160" s="226">
        <f t="shared" si="113"/>
        <v>2029</v>
      </c>
      <c r="S160" s="226">
        <f t="shared" si="113"/>
        <v>2030</v>
      </c>
      <c r="T160" s="226">
        <f t="shared" si="113"/>
        <v>2031</v>
      </c>
      <c r="U160" s="226">
        <f t="shared" si="113"/>
        <v>2032</v>
      </c>
      <c r="V160" s="226">
        <f t="shared" si="113"/>
        <v>2033</v>
      </c>
      <c r="W160" s="226">
        <f t="shared" si="113"/>
        <v>2034</v>
      </c>
      <c r="X160" s="226">
        <f t="shared" si="113"/>
        <v>2035</v>
      </c>
      <c r="Y160" s="226">
        <f t="shared" si="113"/>
        <v>2036</v>
      </c>
      <c r="Z160" s="226">
        <f t="shared" si="113"/>
        <v>2037</v>
      </c>
      <c r="AA160" s="226">
        <f t="shared" si="113"/>
        <v>2038</v>
      </c>
      <c r="AB160" s="226">
        <f t="shared" si="113"/>
        <v>2039</v>
      </c>
      <c r="AC160" s="226">
        <f t="shared" si="113"/>
        <v>2040</v>
      </c>
      <c r="AD160" s="226">
        <f t="shared" si="113"/>
        <v>2041</v>
      </c>
      <c r="AE160" s="226">
        <f t="shared" si="113"/>
        <v>2042</v>
      </c>
      <c r="AF160" s="226">
        <f t="shared" si="113"/>
        <v>2043</v>
      </c>
      <c r="AG160" s="226">
        <f t="shared" si="113"/>
        <v>2044</v>
      </c>
      <c r="AH160" s="226">
        <f t="shared" si="113"/>
        <v>2045</v>
      </c>
      <c r="AI160" s="226">
        <f t="shared" si="113"/>
        <v>2046</v>
      </c>
      <c r="AJ160" s="226">
        <f t="shared" si="113"/>
        <v>2047</v>
      </c>
      <c r="AK160" s="226">
        <f t="shared" si="113"/>
        <v>2048</v>
      </c>
      <c r="AL160" s="226">
        <f t="shared" si="113"/>
        <v>2049</v>
      </c>
      <c r="AM160" s="226">
        <f t="shared" si="113"/>
        <v>2050</v>
      </c>
      <c r="AN160" s="226">
        <f t="shared" si="113"/>
        <v>2051</v>
      </c>
      <c r="AO160" s="226">
        <f t="shared" si="113"/>
        <v>2052</v>
      </c>
      <c r="AP160" s="226">
        <f t="shared" si="113"/>
        <v>2053</v>
      </c>
      <c r="AQ160" s="226">
        <f t="shared" si="113"/>
        <v>2054</v>
      </c>
      <c r="AR160" s="226">
        <f t="shared" si="113"/>
        <v>2055</v>
      </c>
      <c r="AS160" s="226">
        <f t="shared" si="113"/>
        <v>2056</v>
      </c>
      <c r="AT160" s="226">
        <f t="shared" si="113"/>
        <v>2057</v>
      </c>
      <c r="AU160" s="226">
        <f t="shared" si="113"/>
        <v>2058</v>
      </c>
      <c r="AV160" s="226">
        <f t="shared" si="113"/>
        <v>2059</v>
      </c>
      <c r="AW160" s="226">
        <f t="shared" si="113"/>
        <v>2060</v>
      </c>
      <c r="AX160" s="226">
        <f t="shared" si="113"/>
        <v>2061</v>
      </c>
      <c r="AY160" s="226">
        <f t="shared" si="113"/>
        <v>2062</v>
      </c>
      <c r="AZ160" s="226">
        <f t="shared" si="113"/>
        <v>2063</v>
      </c>
      <c r="BA160" s="226">
        <f t="shared" si="113"/>
        <v>2064</v>
      </c>
      <c r="BB160" s="226">
        <f t="shared" si="113"/>
        <v>2065</v>
      </c>
      <c r="BC160" s="226">
        <f t="shared" si="113"/>
        <v>2066</v>
      </c>
      <c r="BD160" s="226">
        <f t="shared" si="113"/>
        <v>2067</v>
      </c>
      <c r="BE160" s="226">
        <f t="shared" si="113"/>
        <v>2068</v>
      </c>
      <c r="BF160" s="226">
        <f t="shared" si="113"/>
        <v>2069</v>
      </c>
      <c r="BG160" s="226">
        <f t="shared" si="113"/>
        <v>2070</v>
      </c>
      <c r="BH160" s="226">
        <f t="shared" si="113"/>
        <v>2071</v>
      </c>
      <c r="BI160" s="226">
        <f t="shared" si="113"/>
        <v>2072</v>
      </c>
      <c r="BJ160" s="226">
        <f t="shared" si="113"/>
        <v>2073</v>
      </c>
      <c r="BK160" s="226">
        <f t="shared" si="113"/>
        <v>2074</v>
      </c>
      <c r="BL160" s="226">
        <f t="shared" si="113"/>
        <v>2075</v>
      </c>
      <c r="BM160" s="226">
        <f t="shared" si="113"/>
        <v>2076</v>
      </c>
      <c r="BN160" s="226">
        <f t="shared" si="113"/>
        <v>2077</v>
      </c>
      <c r="BO160" s="226">
        <f t="shared" si="113"/>
        <v>2078</v>
      </c>
      <c r="BP160" s="226">
        <f t="shared" si="113"/>
        <v>2079</v>
      </c>
      <c r="BQ160" s="226">
        <f t="shared" si="113"/>
        <v>2080</v>
      </c>
      <c r="BR160" s="226">
        <f t="shared" si="113"/>
        <v>2081</v>
      </c>
      <c r="BS160" s="226">
        <f t="shared" si="113"/>
        <v>2082</v>
      </c>
      <c r="BT160" s="226">
        <f t="shared" si="113"/>
        <v>2083</v>
      </c>
      <c r="BU160" s="226">
        <f t="shared" si="113"/>
        <v>2084</v>
      </c>
      <c r="BV160" s="226">
        <f t="shared" ref="BV160:CJ160" si="114">BV$1</f>
        <v>2085</v>
      </c>
      <c r="BW160" s="226">
        <f t="shared" si="114"/>
        <v>2086</v>
      </c>
      <c r="BX160" s="226">
        <f t="shared" si="114"/>
        <v>2087</v>
      </c>
      <c r="BY160" s="226">
        <f t="shared" si="114"/>
        <v>2088</v>
      </c>
      <c r="BZ160" s="226">
        <f t="shared" si="114"/>
        <v>2089</v>
      </c>
      <c r="CA160" s="226">
        <f t="shared" si="114"/>
        <v>2090</v>
      </c>
      <c r="CB160" s="226">
        <f t="shared" si="114"/>
        <v>2091</v>
      </c>
      <c r="CC160" s="226">
        <f t="shared" si="114"/>
        <v>2092</v>
      </c>
      <c r="CD160" s="226">
        <f t="shared" si="114"/>
        <v>2093</v>
      </c>
      <c r="CE160" s="226">
        <f t="shared" si="114"/>
        <v>2094</v>
      </c>
      <c r="CF160" s="226">
        <f t="shared" si="114"/>
        <v>2095</v>
      </c>
      <c r="CG160" s="226">
        <f t="shared" si="114"/>
        <v>2096</v>
      </c>
      <c r="CH160" s="226">
        <f t="shared" si="114"/>
        <v>2097</v>
      </c>
      <c r="CI160" s="226">
        <f t="shared" si="114"/>
        <v>2098</v>
      </c>
      <c r="CJ160" s="226">
        <f t="shared" si="114"/>
        <v>2099</v>
      </c>
      <c r="DA160" s="210" t="s">
        <v>80</v>
      </c>
      <c r="DB160" s="210">
        <v>123</v>
      </c>
      <c r="DC160" s="212" t="str">
        <f>C160&amp;D160</f>
        <v>6.БРасчет эффектов</v>
      </c>
    </row>
    <row r="161" spans="1:107" s="300" customFormat="1" ht="14" outlineLevel="1">
      <c r="A161" s="298"/>
      <c r="B161" s="298"/>
      <c r="C161" s="298"/>
      <c r="D161" s="298"/>
      <c r="E161" s="298"/>
      <c r="F161" s="298"/>
      <c r="G161" s="299"/>
      <c r="H161" s="298"/>
      <c r="I161" s="298"/>
      <c r="J161" s="298"/>
      <c r="K161" s="298"/>
      <c r="L161" s="298"/>
      <c r="M161" s="298"/>
      <c r="N161" s="298"/>
      <c r="O161" s="298"/>
      <c r="P161" s="298"/>
      <c r="Q161" s="298"/>
      <c r="R161" s="298"/>
      <c r="S161" s="298"/>
      <c r="T161" s="298"/>
      <c r="U161" s="298"/>
      <c r="V161" s="298"/>
      <c r="W161" s="298"/>
      <c r="X161" s="298"/>
      <c r="Y161" s="298"/>
      <c r="Z161" s="298"/>
      <c r="AA161" s="298"/>
      <c r="AB161" s="298"/>
      <c r="AC161" s="298"/>
      <c r="AD161" s="298"/>
      <c r="AE161" s="298"/>
      <c r="AF161" s="298"/>
      <c r="AG161" s="298"/>
      <c r="AH161" s="298"/>
      <c r="AI161" s="298"/>
      <c r="AJ161" s="298"/>
      <c r="AK161" s="298"/>
      <c r="AL161" s="298"/>
      <c r="AM161" s="298"/>
      <c r="AN161" s="298"/>
      <c r="AO161" s="298"/>
      <c r="AP161" s="298"/>
      <c r="AQ161" s="298"/>
      <c r="AR161" s="298"/>
      <c r="AS161" s="298"/>
      <c r="AT161" s="298"/>
      <c r="AU161" s="298"/>
      <c r="AV161" s="298"/>
      <c r="AW161" s="298"/>
      <c r="AX161" s="298"/>
      <c r="AY161" s="298"/>
      <c r="AZ161" s="298"/>
      <c r="BA161" s="298"/>
      <c r="BB161" s="298"/>
      <c r="BC161" s="298"/>
      <c r="BD161" s="298"/>
      <c r="BE161" s="298"/>
      <c r="BF161" s="298"/>
      <c r="BG161" s="298"/>
      <c r="BH161" s="298"/>
      <c r="BI161" s="298"/>
      <c r="BJ161" s="298"/>
      <c r="BK161" s="298"/>
      <c r="BL161" s="298"/>
      <c r="BM161" s="298"/>
      <c r="BN161" s="298"/>
      <c r="BO161" s="298"/>
      <c r="BP161" s="298"/>
      <c r="BQ161" s="298"/>
      <c r="BR161" s="298"/>
      <c r="BS161" s="298"/>
      <c r="BT161" s="298"/>
      <c r="BU161" s="298"/>
      <c r="BV161" s="298"/>
      <c r="BW161" s="298"/>
      <c r="BX161" s="298"/>
      <c r="BY161" s="298"/>
      <c r="BZ161" s="298"/>
      <c r="CA161" s="298"/>
      <c r="CB161" s="298"/>
      <c r="CC161" s="298"/>
      <c r="CD161" s="298"/>
      <c r="CE161" s="298"/>
      <c r="CF161" s="298"/>
      <c r="CG161" s="298"/>
      <c r="CH161" s="298"/>
      <c r="CI161" s="298"/>
      <c r="CJ161" s="298"/>
      <c r="DA161" s="210"/>
      <c r="DB161" s="210"/>
      <c r="DC161" s="212"/>
    </row>
    <row r="162" spans="1:107" s="300" customFormat="1" ht="24.75" customHeight="1" outlineLevel="1">
      <c r="A162" s="298"/>
      <c r="B162" s="298"/>
      <c r="C162" s="220" t="s">
        <v>249</v>
      </c>
      <c r="D162" s="221" t="s">
        <v>250</v>
      </c>
      <c r="E162" s="298"/>
      <c r="F162" s="298"/>
      <c r="G162" s="299"/>
      <c r="H162" s="298"/>
      <c r="I162" s="298"/>
      <c r="J162" s="298"/>
      <c r="K162" s="298"/>
      <c r="L162" s="298"/>
      <c r="M162" s="298"/>
      <c r="N162" s="298"/>
      <c r="O162" s="298"/>
      <c r="P162" s="298"/>
      <c r="Q162" s="298"/>
      <c r="R162" s="298"/>
      <c r="S162" s="298"/>
      <c r="T162" s="298"/>
      <c r="U162" s="298"/>
      <c r="V162" s="298"/>
      <c r="W162" s="298"/>
      <c r="X162" s="298"/>
      <c r="Y162" s="298"/>
      <c r="Z162" s="298"/>
      <c r="AA162" s="298"/>
      <c r="AB162" s="298"/>
      <c r="AC162" s="298"/>
      <c r="AD162" s="298"/>
      <c r="AE162" s="298"/>
      <c r="AF162" s="298"/>
      <c r="AG162" s="298"/>
      <c r="AH162" s="298"/>
      <c r="AI162" s="298"/>
      <c r="AJ162" s="298"/>
      <c r="AK162" s="298"/>
      <c r="AL162" s="298"/>
      <c r="AM162" s="298"/>
      <c r="AN162" s="298"/>
      <c r="AO162" s="298"/>
      <c r="AP162" s="298"/>
      <c r="AQ162" s="298"/>
      <c r="AR162" s="298"/>
      <c r="AS162" s="298"/>
      <c r="AT162" s="298"/>
      <c r="AU162" s="298"/>
      <c r="AV162" s="298"/>
      <c r="AW162" s="298"/>
      <c r="AX162" s="298"/>
      <c r="AY162" s="298"/>
      <c r="AZ162" s="298"/>
      <c r="BA162" s="298"/>
      <c r="BB162" s="298"/>
      <c r="BC162" s="298"/>
      <c r="BD162" s="298"/>
      <c r="BE162" s="298"/>
      <c r="BF162" s="298"/>
      <c r="BG162" s="298"/>
      <c r="BH162" s="298"/>
      <c r="BI162" s="298"/>
      <c r="BJ162" s="298"/>
      <c r="BK162" s="298"/>
      <c r="BL162" s="298"/>
      <c r="BM162" s="298"/>
      <c r="BN162" s="298"/>
      <c r="BO162" s="298"/>
      <c r="BP162" s="298"/>
      <c r="BQ162" s="298"/>
      <c r="BR162" s="298"/>
      <c r="BS162" s="298"/>
      <c r="BT162" s="298"/>
      <c r="BU162" s="298"/>
      <c r="BV162" s="298"/>
      <c r="BW162" s="298"/>
      <c r="BX162" s="298"/>
      <c r="BY162" s="298"/>
      <c r="BZ162" s="298"/>
      <c r="CA162" s="298"/>
      <c r="CB162" s="298"/>
      <c r="CC162" s="298"/>
      <c r="CD162" s="298"/>
      <c r="CE162" s="298"/>
      <c r="CF162" s="298"/>
      <c r="CG162" s="298"/>
      <c r="CH162" s="298"/>
      <c r="CI162" s="298"/>
      <c r="CJ162" s="298"/>
      <c r="DA162" s="210"/>
      <c r="DB162" s="210"/>
      <c r="DC162" s="212"/>
    </row>
    <row r="163" spans="1:107" s="300" customFormat="1" ht="15" customHeight="1" outlineLevel="2">
      <c r="C163" s="301" t="str">
        <f>$C$126</f>
        <v>6.1</v>
      </c>
      <c r="D163" s="302" t="str">
        <f>$D$126</f>
        <v xml:space="preserve">Сокращение расходов на оплату труда </v>
      </c>
      <c r="E163" s="303"/>
      <c r="F163" s="303"/>
      <c r="G163" s="304" t="str">
        <f>$G$126</f>
        <v>тыс.руб.</v>
      </c>
      <c r="H163" s="305">
        <f>SUM(I163:CJ163)</f>
        <v>0</v>
      </c>
      <c r="I163" s="306"/>
      <c r="J163" s="306"/>
      <c r="K163" s="306"/>
      <c r="L163" s="306"/>
      <c r="M163" s="306"/>
      <c r="N163" s="306"/>
      <c r="O163" s="306"/>
      <c r="P163" s="306"/>
      <c r="Q163" s="306"/>
      <c r="R163" s="306"/>
      <c r="S163" s="306"/>
      <c r="T163" s="306"/>
      <c r="U163" s="306"/>
      <c r="V163" s="306"/>
      <c r="W163" s="306"/>
      <c r="X163" s="306"/>
      <c r="Y163" s="306"/>
      <c r="Z163" s="306"/>
      <c r="AA163" s="306"/>
      <c r="AB163" s="306"/>
      <c r="AC163" s="306"/>
      <c r="AD163" s="306"/>
      <c r="AE163" s="306"/>
      <c r="AF163" s="306"/>
      <c r="AG163" s="306"/>
      <c r="AH163" s="306"/>
      <c r="AI163" s="306"/>
      <c r="AJ163" s="306"/>
      <c r="AK163" s="306"/>
      <c r="AL163" s="306"/>
      <c r="AM163" s="306"/>
      <c r="AN163" s="306"/>
      <c r="AO163" s="306"/>
      <c r="AP163" s="306"/>
      <c r="AQ163" s="306"/>
      <c r="AR163" s="306"/>
      <c r="AS163" s="306"/>
      <c r="AT163" s="306"/>
      <c r="AU163" s="306"/>
      <c r="AV163" s="306"/>
      <c r="AW163" s="306"/>
      <c r="AX163" s="306"/>
      <c r="AY163" s="306"/>
      <c r="AZ163" s="306"/>
      <c r="BA163" s="306"/>
      <c r="BB163" s="306"/>
      <c r="BC163" s="306"/>
      <c r="BD163" s="306"/>
      <c r="BE163" s="306"/>
      <c r="BF163" s="306"/>
      <c r="BG163" s="306"/>
      <c r="BH163" s="306"/>
      <c r="BI163" s="306"/>
      <c r="BJ163" s="306"/>
      <c r="BK163" s="306"/>
      <c r="BL163" s="306"/>
      <c r="BM163" s="306"/>
      <c r="BN163" s="306"/>
      <c r="BO163" s="306"/>
      <c r="BP163" s="306"/>
      <c r="BQ163" s="306"/>
      <c r="BR163" s="306"/>
      <c r="BS163" s="306"/>
      <c r="BT163" s="306"/>
      <c r="BU163" s="306"/>
      <c r="BV163" s="306"/>
      <c r="BW163" s="306"/>
      <c r="BX163" s="306"/>
      <c r="BY163" s="306"/>
      <c r="BZ163" s="306"/>
      <c r="CA163" s="306"/>
      <c r="CB163" s="306"/>
      <c r="CC163" s="306"/>
      <c r="CD163" s="306"/>
      <c r="CE163" s="306"/>
      <c r="CF163" s="306"/>
      <c r="CG163" s="306"/>
      <c r="CH163" s="306"/>
      <c r="CI163" s="306"/>
      <c r="CJ163" s="306"/>
      <c r="DA163" s="279" t="s">
        <v>80</v>
      </c>
      <c r="DB163" s="279">
        <v>124</v>
      </c>
      <c r="DC163" s="212" t="str">
        <f t="shared" ref="DC163:DC183" si="115">C163&amp;D163</f>
        <v xml:space="preserve">6.1Сокращение расходов на оплату труда </v>
      </c>
    </row>
    <row r="164" spans="1:107" s="296" customFormat="1" ht="14" outlineLevel="3">
      <c r="C164" s="307"/>
      <c r="D164" s="308"/>
      <c r="E164" s="308"/>
      <c r="F164" s="308"/>
      <c r="G164" s="308"/>
      <c r="H164" s="309"/>
      <c r="I164" s="309"/>
      <c r="J164" s="309"/>
      <c r="K164" s="309"/>
      <c r="L164" s="309"/>
      <c r="M164" s="309"/>
      <c r="N164" s="309"/>
      <c r="O164" s="309"/>
      <c r="P164" s="309"/>
      <c r="Q164" s="309"/>
      <c r="R164" s="309"/>
      <c r="S164" s="309"/>
      <c r="T164" s="309"/>
      <c r="U164" s="309"/>
      <c r="V164" s="309"/>
      <c r="W164" s="309"/>
      <c r="X164" s="309"/>
      <c r="Y164" s="309"/>
      <c r="Z164" s="309"/>
      <c r="AA164" s="309"/>
      <c r="AB164" s="309"/>
      <c r="AC164" s="309"/>
      <c r="AD164" s="309"/>
      <c r="AE164" s="309"/>
      <c r="AF164" s="309"/>
      <c r="AG164" s="309"/>
      <c r="AH164" s="309"/>
      <c r="AI164" s="309"/>
      <c r="AJ164" s="309"/>
      <c r="AK164" s="309"/>
      <c r="AL164" s="309"/>
      <c r="AM164" s="309"/>
      <c r="AN164" s="309"/>
      <c r="AO164" s="309"/>
      <c r="AP164" s="309"/>
      <c r="AQ164" s="309"/>
      <c r="AR164" s="309"/>
      <c r="AS164" s="309"/>
      <c r="AT164" s="309"/>
      <c r="AU164" s="309"/>
      <c r="AV164" s="309"/>
      <c r="AW164" s="309"/>
      <c r="AX164" s="309"/>
      <c r="AY164" s="309"/>
      <c r="AZ164" s="309"/>
      <c r="BA164" s="309"/>
      <c r="BB164" s="309"/>
      <c r="BC164" s="309"/>
      <c r="BD164" s="309"/>
      <c r="BE164" s="309"/>
      <c r="BF164" s="309"/>
      <c r="BG164" s="309"/>
      <c r="BH164" s="309"/>
      <c r="BI164" s="309"/>
      <c r="BJ164" s="309"/>
      <c r="BK164" s="309"/>
      <c r="BL164" s="309"/>
      <c r="BM164" s="309"/>
      <c r="BN164" s="309"/>
      <c r="BO164" s="309"/>
      <c r="BP164" s="309"/>
      <c r="BQ164" s="309"/>
      <c r="BR164" s="309"/>
      <c r="BS164" s="309"/>
      <c r="BT164" s="309"/>
      <c r="BU164" s="309"/>
      <c r="BV164" s="309"/>
      <c r="BW164" s="309"/>
      <c r="BX164" s="309"/>
      <c r="BY164" s="309"/>
      <c r="BZ164" s="309"/>
      <c r="CA164" s="309"/>
      <c r="CB164" s="309"/>
      <c r="CC164" s="309"/>
      <c r="CD164" s="309"/>
      <c r="CE164" s="309"/>
      <c r="CF164" s="309"/>
      <c r="CG164" s="309"/>
      <c r="CH164" s="309"/>
      <c r="CI164" s="309"/>
      <c r="CJ164" s="309"/>
      <c r="DA164" s="310"/>
      <c r="DB164" s="253"/>
      <c r="DC164" s="247" t="str">
        <f t="shared" si="115"/>
        <v/>
      </c>
    </row>
    <row r="165" spans="1:107" s="296" customFormat="1" ht="14" outlineLevel="3">
      <c r="C165" s="307"/>
      <c r="D165" s="308"/>
      <c r="E165" s="308"/>
      <c r="F165" s="308"/>
      <c r="G165" s="308"/>
      <c r="H165" s="309"/>
      <c r="I165" s="309"/>
      <c r="J165" s="309"/>
      <c r="K165" s="309"/>
      <c r="L165" s="309"/>
      <c r="M165" s="309"/>
      <c r="N165" s="309"/>
      <c r="O165" s="309"/>
      <c r="P165" s="309"/>
      <c r="Q165" s="309"/>
      <c r="R165" s="309"/>
      <c r="S165" s="309"/>
      <c r="T165" s="309"/>
      <c r="U165" s="309"/>
      <c r="V165" s="309"/>
      <c r="W165" s="309"/>
      <c r="X165" s="309"/>
      <c r="Y165" s="309"/>
      <c r="Z165" s="309"/>
      <c r="AA165" s="309"/>
      <c r="AB165" s="309"/>
      <c r="AC165" s="309"/>
      <c r="AD165" s="309"/>
      <c r="AE165" s="309"/>
      <c r="AF165" s="309"/>
      <c r="AG165" s="309"/>
      <c r="AH165" s="309"/>
      <c r="AI165" s="309"/>
      <c r="AJ165" s="309"/>
      <c r="AK165" s="309"/>
      <c r="AL165" s="309"/>
      <c r="AM165" s="309"/>
      <c r="AN165" s="309"/>
      <c r="AO165" s="309"/>
      <c r="AP165" s="309"/>
      <c r="AQ165" s="309"/>
      <c r="AR165" s="309"/>
      <c r="AS165" s="309"/>
      <c r="AT165" s="309"/>
      <c r="AU165" s="309"/>
      <c r="AV165" s="309"/>
      <c r="AW165" s="309"/>
      <c r="AX165" s="309"/>
      <c r="AY165" s="309"/>
      <c r="AZ165" s="309"/>
      <c r="BA165" s="309"/>
      <c r="BB165" s="309"/>
      <c r="BC165" s="309"/>
      <c r="BD165" s="309"/>
      <c r="BE165" s="309"/>
      <c r="BF165" s="309"/>
      <c r="BG165" s="309"/>
      <c r="BH165" s="309"/>
      <c r="BI165" s="309"/>
      <c r="BJ165" s="309"/>
      <c r="BK165" s="309"/>
      <c r="BL165" s="309"/>
      <c r="BM165" s="309"/>
      <c r="BN165" s="309"/>
      <c r="BO165" s="309"/>
      <c r="BP165" s="309"/>
      <c r="BQ165" s="309"/>
      <c r="BR165" s="309"/>
      <c r="BS165" s="309"/>
      <c r="BT165" s="309"/>
      <c r="BU165" s="309"/>
      <c r="BV165" s="309"/>
      <c r="BW165" s="309"/>
      <c r="BX165" s="309"/>
      <c r="BY165" s="309"/>
      <c r="BZ165" s="309"/>
      <c r="CA165" s="309"/>
      <c r="CB165" s="309"/>
      <c r="CC165" s="309"/>
      <c r="CD165" s="309"/>
      <c r="CE165" s="309"/>
      <c r="CF165" s="309"/>
      <c r="CG165" s="309"/>
      <c r="CH165" s="309"/>
      <c r="CI165" s="309"/>
      <c r="CJ165" s="309"/>
      <c r="DA165" s="310"/>
      <c r="DB165" s="253"/>
      <c r="DC165" s="247" t="str">
        <f t="shared" si="115"/>
        <v/>
      </c>
    </row>
    <row r="166" spans="1:107" s="300" customFormat="1" ht="14" outlineLevel="2">
      <c r="C166" s="301" t="str">
        <f>$C$127</f>
        <v>6.2</v>
      </c>
      <c r="D166" s="302" t="str">
        <f>$D$127</f>
        <v>Сокращение CAPEX</v>
      </c>
      <c r="E166" s="303"/>
      <c r="F166" s="303"/>
      <c r="G166" s="304" t="str">
        <f>$G$127</f>
        <v>тыс.руб.</v>
      </c>
      <c r="H166" s="305">
        <f>SUM(I166:CJ166)</f>
        <v>0</v>
      </c>
      <c r="I166" s="306">
        <f>-Расчет!H190</f>
        <v>0</v>
      </c>
      <c r="J166" s="306"/>
      <c r="K166" s="306">
        <f>-Расчет!J190</f>
        <v>0</v>
      </c>
      <c r="L166" s="306">
        <f>-Расчет!K190</f>
        <v>0</v>
      </c>
      <c r="M166" s="306">
        <f>-Расчет!L190</f>
        <v>0</v>
      </c>
      <c r="N166" s="306">
        <f>-Расчет!M190</f>
        <v>0</v>
      </c>
      <c r="O166" s="306">
        <f>-Расчет!N190</f>
        <v>0</v>
      </c>
      <c r="P166" s="306">
        <f>-Расчет!O190</f>
        <v>0</v>
      </c>
      <c r="Q166" s="306">
        <f>-Расчет!P190</f>
        <v>0</v>
      </c>
      <c r="R166" s="306">
        <f>-Расчет!Q190</f>
        <v>0</v>
      </c>
      <c r="S166" s="306">
        <f>-Расчет!R190</f>
        <v>0</v>
      </c>
      <c r="T166" s="306"/>
      <c r="U166" s="306"/>
      <c r="V166" s="306"/>
      <c r="W166" s="306"/>
      <c r="X166" s="306"/>
      <c r="Y166" s="306"/>
      <c r="Z166" s="306"/>
      <c r="AA166" s="306"/>
      <c r="AB166" s="306"/>
      <c r="AC166" s="306"/>
      <c r="AD166" s="306"/>
      <c r="AE166" s="306"/>
      <c r="AF166" s="306"/>
      <c r="AG166" s="306"/>
      <c r="AH166" s="306"/>
      <c r="AI166" s="306"/>
      <c r="AJ166" s="306"/>
      <c r="AK166" s="306"/>
      <c r="AL166" s="306"/>
      <c r="AM166" s="306"/>
      <c r="AN166" s="306"/>
      <c r="AO166" s="306"/>
      <c r="AP166" s="306"/>
      <c r="AQ166" s="306"/>
      <c r="AR166" s="306"/>
      <c r="AS166" s="306"/>
      <c r="AT166" s="306"/>
      <c r="AU166" s="306"/>
      <c r="AV166" s="306"/>
      <c r="AW166" s="306"/>
      <c r="AX166" s="306"/>
      <c r="AY166" s="306"/>
      <c r="AZ166" s="306"/>
      <c r="BA166" s="306"/>
      <c r="BB166" s="306"/>
      <c r="BC166" s="306"/>
      <c r="BD166" s="306"/>
      <c r="BE166" s="306"/>
      <c r="BF166" s="306"/>
      <c r="BG166" s="306"/>
      <c r="BH166" s="306"/>
      <c r="BI166" s="306"/>
      <c r="BJ166" s="306"/>
      <c r="BK166" s="306"/>
      <c r="BL166" s="306"/>
      <c r="BM166" s="306"/>
      <c r="BN166" s="306"/>
      <c r="BO166" s="306"/>
      <c r="BP166" s="306"/>
      <c r="BQ166" s="306"/>
      <c r="BR166" s="306"/>
      <c r="BS166" s="306"/>
      <c r="BT166" s="306"/>
      <c r="BU166" s="306"/>
      <c r="BV166" s="306"/>
      <c r="BW166" s="306"/>
      <c r="BX166" s="306"/>
      <c r="BY166" s="306"/>
      <c r="BZ166" s="306"/>
      <c r="CA166" s="306"/>
      <c r="CB166" s="306"/>
      <c r="CC166" s="306"/>
      <c r="CD166" s="306"/>
      <c r="CE166" s="306"/>
      <c r="CF166" s="306"/>
      <c r="CG166" s="306"/>
      <c r="CH166" s="306"/>
      <c r="CI166" s="306"/>
      <c r="CJ166" s="306"/>
      <c r="DA166" s="279" t="s">
        <v>80</v>
      </c>
      <c r="DB166" s="279">
        <f>DB163+1</f>
        <v>125</v>
      </c>
      <c r="DC166" s="212" t="str">
        <f t="shared" si="115"/>
        <v>6.2Сокращение CAPEX</v>
      </c>
    </row>
    <row r="167" spans="1:107" s="296" customFormat="1" ht="14" outlineLevel="3">
      <c r="C167" s="311" t="s">
        <v>251</v>
      </c>
      <c r="D167" s="312" t="s">
        <v>252</v>
      </c>
      <c r="E167" s="313"/>
      <c r="F167" s="313"/>
      <c r="G167" s="304" t="str">
        <f>$G$127</f>
        <v>тыс.руб.</v>
      </c>
      <c r="H167" s="314">
        <f>SUM(I167:CJ167)</f>
        <v>0</v>
      </c>
      <c r="I167" s="315">
        <f>Расчет!H198</f>
        <v>0</v>
      </c>
      <c r="J167" s="315">
        <f>Расчет!I198</f>
        <v>0</v>
      </c>
      <c r="K167" s="315">
        <f>Расчет!J198</f>
        <v>0</v>
      </c>
      <c r="L167" s="315">
        <f>Расчет!K198</f>
        <v>0</v>
      </c>
      <c r="M167" s="315">
        <f>Расчет!L198</f>
        <v>0</v>
      </c>
      <c r="N167" s="315">
        <f>Расчет!M198</f>
        <v>0</v>
      </c>
      <c r="O167" s="315">
        <f>Расчет!N198</f>
        <v>0</v>
      </c>
      <c r="P167" s="315">
        <f>Расчет!O198</f>
        <v>0</v>
      </c>
      <c r="Q167" s="315">
        <f>Расчет!P198</f>
        <v>0</v>
      </c>
      <c r="R167" s="315">
        <f>Расчет!Q198</f>
        <v>0</v>
      </c>
      <c r="S167" s="315">
        <f>Расчет!R198</f>
        <v>0</v>
      </c>
      <c r="T167" s="315"/>
      <c r="U167" s="315"/>
      <c r="V167" s="315"/>
      <c r="W167" s="315"/>
      <c r="X167" s="315"/>
      <c r="Y167" s="315"/>
      <c r="Z167" s="315"/>
      <c r="AA167" s="315"/>
      <c r="AB167" s="315"/>
      <c r="AC167" s="315"/>
      <c r="AD167" s="315"/>
      <c r="AE167" s="315"/>
      <c r="AF167" s="315"/>
      <c r="AG167" s="315"/>
      <c r="AH167" s="315"/>
      <c r="AI167" s="315"/>
      <c r="AJ167" s="315"/>
      <c r="AK167" s="315"/>
      <c r="AL167" s="315"/>
      <c r="AM167" s="315"/>
      <c r="AN167" s="315"/>
      <c r="AO167" s="315"/>
      <c r="AP167" s="315"/>
      <c r="AQ167" s="315"/>
      <c r="AR167" s="315"/>
      <c r="AS167" s="315"/>
      <c r="AT167" s="315"/>
      <c r="AU167" s="315"/>
      <c r="AV167" s="315"/>
      <c r="AW167" s="315"/>
      <c r="AX167" s="315"/>
      <c r="AY167" s="315"/>
      <c r="AZ167" s="315"/>
      <c r="BA167" s="315"/>
      <c r="BB167" s="315"/>
      <c r="BC167" s="315"/>
      <c r="BD167" s="315"/>
      <c r="BE167" s="315"/>
      <c r="BF167" s="315"/>
      <c r="BG167" s="315"/>
      <c r="BH167" s="315"/>
      <c r="BI167" s="315"/>
      <c r="BJ167" s="315"/>
      <c r="BK167" s="315"/>
      <c r="BL167" s="315"/>
      <c r="BM167" s="315"/>
      <c r="BN167" s="315"/>
      <c r="BO167" s="315"/>
      <c r="BP167" s="315"/>
      <c r="BQ167" s="315"/>
      <c r="BR167" s="315"/>
      <c r="BS167" s="315"/>
      <c r="BT167" s="315"/>
      <c r="BU167" s="315"/>
      <c r="BV167" s="315"/>
      <c r="BW167" s="315"/>
      <c r="BX167" s="315"/>
      <c r="BY167" s="315"/>
      <c r="BZ167" s="315"/>
      <c r="CA167" s="315"/>
      <c r="CB167" s="315"/>
      <c r="CC167" s="315"/>
      <c r="CD167" s="315"/>
      <c r="CE167" s="315"/>
      <c r="CF167" s="315"/>
      <c r="CG167" s="315"/>
      <c r="CH167" s="315"/>
      <c r="CI167" s="315"/>
      <c r="CJ167" s="315"/>
      <c r="DA167" s="310"/>
      <c r="DB167" s="253"/>
      <c r="DC167" s="247" t="str">
        <f t="shared" si="115"/>
        <v>6.2.1Влияние на амортизацию</v>
      </c>
    </row>
    <row r="168" spans="1:107" s="296" customFormat="1" ht="14" outlineLevel="3">
      <c r="C168" s="316"/>
      <c r="D168" s="308"/>
      <c r="E168" s="308"/>
      <c r="F168" s="308"/>
      <c r="G168" s="308"/>
      <c r="H168" s="309"/>
      <c r="I168" s="309"/>
      <c r="J168" s="309"/>
      <c r="K168" s="309"/>
      <c r="L168" s="309"/>
      <c r="M168" s="309"/>
      <c r="N168" s="309"/>
      <c r="O168" s="309"/>
      <c r="P168" s="309"/>
      <c r="Q168" s="309"/>
      <c r="R168" s="309"/>
      <c r="S168" s="309"/>
      <c r="T168" s="309"/>
      <c r="U168" s="309"/>
      <c r="V168" s="309"/>
      <c r="W168" s="309"/>
      <c r="X168" s="309"/>
      <c r="Y168" s="309"/>
      <c r="Z168" s="309"/>
      <c r="AA168" s="309"/>
      <c r="AB168" s="309"/>
      <c r="AC168" s="309"/>
      <c r="AD168" s="309"/>
      <c r="AE168" s="309"/>
      <c r="AF168" s="309"/>
      <c r="AG168" s="309"/>
      <c r="AH168" s="309"/>
      <c r="AI168" s="309"/>
      <c r="AJ168" s="309"/>
      <c r="AK168" s="309"/>
      <c r="AL168" s="309"/>
      <c r="AM168" s="309"/>
      <c r="AN168" s="309"/>
      <c r="AO168" s="309"/>
      <c r="AP168" s="309"/>
      <c r="AQ168" s="309"/>
      <c r="AR168" s="309"/>
      <c r="AS168" s="309"/>
      <c r="AT168" s="309"/>
      <c r="AU168" s="309"/>
      <c r="AV168" s="309"/>
      <c r="AW168" s="309"/>
      <c r="AX168" s="309"/>
      <c r="AY168" s="309"/>
      <c r="AZ168" s="309"/>
      <c r="BA168" s="309"/>
      <c r="BB168" s="309"/>
      <c r="BC168" s="309"/>
      <c r="BD168" s="309"/>
      <c r="BE168" s="309"/>
      <c r="BF168" s="309"/>
      <c r="BG168" s="309"/>
      <c r="BH168" s="309"/>
      <c r="BI168" s="309"/>
      <c r="BJ168" s="309"/>
      <c r="BK168" s="309"/>
      <c r="BL168" s="309"/>
      <c r="BM168" s="309"/>
      <c r="BN168" s="309"/>
      <c r="BO168" s="309"/>
      <c r="BP168" s="309"/>
      <c r="BQ168" s="309"/>
      <c r="BR168" s="309"/>
      <c r="BS168" s="309"/>
      <c r="BT168" s="309"/>
      <c r="BU168" s="309"/>
      <c r="BV168" s="309"/>
      <c r="BW168" s="309"/>
      <c r="BX168" s="309"/>
      <c r="BY168" s="309"/>
      <c r="BZ168" s="309"/>
      <c r="CA168" s="309"/>
      <c r="CB168" s="309"/>
      <c r="CC168" s="309"/>
      <c r="CD168" s="309"/>
      <c r="CE168" s="309"/>
      <c r="CF168" s="309"/>
      <c r="CG168" s="309"/>
      <c r="CH168" s="309"/>
      <c r="CI168" s="309"/>
      <c r="CJ168" s="309"/>
      <c r="DA168" s="310"/>
      <c r="DB168" s="253"/>
      <c r="DC168" s="247"/>
    </row>
    <row r="169" spans="1:107" s="296" customFormat="1" ht="14" outlineLevel="3">
      <c r="C169" s="316"/>
      <c r="D169" s="308"/>
      <c r="E169" s="308"/>
      <c r="F169" s="308"/>
      <c r="G169" s="308"/>
      <c r="H169" s="309"/>
      <c r="I169" s="309"/>
      <c r="J169" s="309"/>
      <c r="K169" s="309"/>
      <c r="L169" s="309"/>
      <c r="M169" s="309"/>
      <c r="N169" s="309"/>
      <c r="O169" s="309"/>
      <c r="P169" s="309"/>
      <c r="Q169" s="309"/>
      <c r="R169" s="309"/>
      <c r="S169" s="309"/>
      <c r="T169" s="309"/>
      <c r="U169" s="309"/>
      <c r="V169" s="309"/>
      <c r="W169" s="309"/>
      <c r="X169" s="309"/>
      <c r="Y169" s="309"/>
      <c r="Z169" s="309"/>
      <c r="AA169" s="309"/>
      <c r="AB169" s="309"/>
      <c r="AC169" s="309"/>
      <c r="AD169" s="309"/>
      <c r="AE169" s="309"/>
      <c r="AF169" s="309"/>
      <c r="AG169" s="309"/>
      <c r="AH169" s="309"/>
      <c r="AI169" s="309"/>
      <c r="AJ169" s="309"/>
      <c r="AK169" s="309"/>
      <c r="AL169" s="309"/>
      <c r="AM169" s="309"/>
      <c r="AN169" s="309"/>
      <c r="AO169" s="309"/>
      <c r="AP169" s="309"/>
      <c r="AQ169" s="309"/>
      <c r="AR169" s="309"/>
      <c r="AS169" s="309"/>
      <c r="AT169" s="309"/>
      <c r="AU169" s="309"/>
      <c r="AV169" s="309"/>
      <c r="AW169" s="309"/>
      <c r="AX169" s="309"/>
      <c r="AY169" s="309"/>
      <c r="AZ169" s="309"/>
      <c r="BA169" s="309"/>
      <c r="BB169" s="309"/>
      <c r="BC169" s="309"/>
      <c r="BD169" s="309"/>
      <c r="BE169" s="309"/>
      <c r="BF169" s="309"/>
      <c r="BG169" s="309"/>
      <c r="BH169" s="309"/>
      <c r="BI169" s="309"/>
      <c r="BJ169" s="309"/>
      <c r="BK169" s="309"/>
      <c r="BL169" s="309"/>
      <c r="BM169" s="309"/>
      <c r="BN169" s="309"/>
      <c r="BO169" s="309"/>
      <c r="BP169" s="309"/>
      <c r="BQ169" s="309"/>
      <c r="BR169" s="309"/>
      <c r="BS169" s="309"/>
      <c r="BT169" s="309"/>
      <c r="BU169" s="309"/>
      <c r="BV169" s="309"/>
      <c r="BW169" s="309"/>
      <c r="BX169" s="309"/>
      <c r="BY169" s="309"/>
      <c r="BZ169" s="309"/>
      <c r="CA169" s="309"/>
      <c r="CB169" s="309"/>
      <c r="CC169" s="309"/>
      <c r="CD169" s="309"/>
      <c r="CE169" s="309"/>
      <c r="CF169" s="309"/>
      <c r="CG169" s="309"/>
      <c r="CH169" s="309"/>
      <c r="CI169" s="309"/>
      <c r="CJ169" s="309"/>
      <c r="DA169" s="310"/>
      <c r="DB169" s="253"/>
      <c r="DC169" s="247" t="str">
        <f t="shared" si="115"/>
        <v/>
      </c>
    </row>
    <row r="170" spans="1:107" s="300" customFormat="1" ht="14" outlineLevel="2">
      <c r="C170" s="301" t="str">
        <f>C128</f>
        <v>6.3</v>
      </c>
      <c r="D170" s="302" t="str">
        <f>$D$128</f>
        <v>Сокращение OPEX</v>
      </c>
      <c r="E170" s="303"/>
      <c r="F170" s="303"/>
      <c r="G170" s="304" t="str">
        <f>$G$127</f>
        <v>тыс.руб.</v>
      </c>
      <c r="H170" s="305">
        <f>SUM(I170:CJ170)</f>
        <v>0</v>
      </c>
      <c r="I170" s="306">
        <f>-Расчет!H229</f>
        <v>0</v>
      </c>
      <c r="J170" s="306">
        <f>-Расчет!I229</f>
        <v>0</v>
      </c>
      <c r="K170" s="306">
        <f>-Расчет!J229</f>
        <v>0</v>
      </c>
      <c r="L170" s="306">
        <f>-Расчет!K229</f>
        <v>0</v>
      </c>
      <c r="M170" s="306">
        <f>-Расчет!L229</f>
        <v>0</v>
      </c>
      <c r="N170" s="306">
        <f>-Расчет!M229</f>
        <v>0</v>
      </c>
      <c r="O170" s="306">
        <f>-Расчет!N229</f>
        <v>0</v>
      </c>
      <c r="P170" s="306">
        <f>-Расчет!O229</f>
        <v>0</v>
      </c>
      <c r="Q170" s="306">
        <f>-Расчет!P229</f>
        <v>0</v>
      </c>
      <c r="R170" s="306">
        <f>-Расчет!Q229</f>
        <v>0</v>
      </c>
      <c r="S170" s="306">
        <f>-Расчет!R229</f>
        <v>0</v>
      </c>
      <c r="T170" s="306"/>
      <c r="U170" s="306"/>
      <c r="V170" s="306"/>
      <c r="W170" s="306"/>
      <c r="X170" s="306"/>
      <c r="Y170" s="306"/>
      <c r="Z170" s="306"/>
      <c r="AA170" s="306"/>
      <c r="AB170" s="306"/>
      <c r="AC170" s="306"/>
      <c r="AD170" s="306"/>
      <c r="AE170" s="306"/>
      <c r="AF170" s="306"/>
      <c r="AG170" s="306"/>
      <c r="AH170" s="306"/>
      <c r="AI170" s="306"/>
      <c r="AJ170" s="306"/>
      <c r="AK170" s="306"/>
      <c r="AL170" s="306"/>
      <c r="AM170" s="306"/>
      <c r="AN170" s="306"/>
      <c r="AO170" s="306"/>
      <c r="AP170" s="306"/>
      <c r="AQ170" s="306"/>
      <c r="AR170" s="306"/>
      <c r="AS170" s="306"/>
      <c r="AT170" s="306"/>
      <c r="AU170" s="306"/>
      <c r="AV170" s="306"/>
      <c r="AW170" s="306"/>
      <c r="AX170" s="306"/>
      <c r="AY170" s="306"/>
      <c r="AZ170" s="306"/>
      <c r="BA170" s="306"/>
      <c r="BB170" s="306"/>
      <c r="BC170" s="306"/>
      <c r="BD170" s="306"/>
      <c r="BE170" s="306"/>
      <c r="BF170" s="306"/>
      <c r="BG170" s="306"/>
      <c r="BH170" s="306"/>
      <c r="BI170" s="306"/>
      <c r="BJ170" s="306"/>
      <c r="BK170" s="306"/>
      <c r="BL170" s="306"/>
      <c r="BM170" s="306"/>
      <c r="BN170" s="306"/>
      <c r="BO170" s="306"/>
      <c r="BP170" s="306"/>
      <c r="BQ170" s="306"/>
      <c r="BR170" s="306"/>
      <c r="BS170" s="306"/>
      <c r="BT170" s="306"/>
      <c r="BU170" s="306"/>
      <c r="BV170" s="306"/>
      <c r="BW170" s="306"/>
      <c r="BX170" s="306"/>
      <c r="BY170" s="306"/>
      <c r="BZ170" s="306"/>
      <c r="CA170" s="306"/>
      <c r="CB170" s="306"/>
      <c r="CC170" s="306"/>
      <c r="CD170" s="306"/>
      <c r="CE170" s="306"/>
      <c r="CF170" s="306"/>
      <c r="CG170" s="306"/>
      <c r="CH170" s="306"/>
      <c r="CI170" s="306"/>
      <c r="CJ170" s="306"/>
      <c r="DA170" s="279" t="s">
        <v>80</v>
      </c>
      <c r="DB170" s="279">
        <f>DB166+1</f>
        <v>126</v>
      </c>
      <c r="DC170" s="212" t="str">
        <f t="shared" si="115"/>
        <v>6.3Сокращение OPEX</v>
      </c>
    </row>
    <row r="171" spans="1:107" s="296" customFormat="1" ht="14" outlineLevel="3">
      <c r="C171" s="316"/>
      <c r="D171" s="308"/>
      <c r="E171" s="308"/>
      <c r="F171" s="308"/>
      <c r="G171" s="308"/>
      <c r="H171" s="309"/>
      <c r="I171" s="309"/>
      <c r="J171" s="309"/>
      <c r="K171" s="309"/>
      <c r="L171" s="309"/>
      <c r="M171" s="309"/>
      <c r="N171" s="309"/>
      <c r="O171" s="309"/>
      <c r="P171" s="309"/>
      <c r="Q171" s="309"/>
      <c r="R171" s="309"/>
      <c r="S171" s="309"/>
      <c r="T171" s="309"/>
      <c r="U171" s="309"/>
      <c r="V171" s="309"/>
      <c r="W171" s="309"/>
      <c r="X171" s="309"/>
      <c r="Y171" s="309"/>
      <c r="Z171" s="309"/>
      <c r="AA171" s="309"/>
      <c r="AB171" s="309"/>
      <c r="AC171" s="309"/>
      <c r="AD171" s="309"/>
      <c r="AE171" s="309"/>
      <c r="AF171" s="309"/>
      <c r="AG171" s="309"/>
      <c r="AH171" s="309"/>
      <c r="AI171" s="309"/>
      <c r="AJ171" s="309"/>
      <c r="AK171" s="309"/>
      <c r="AL171" s="309"/>
      <c r="AM171" s="309"/>
      <c r="AN171" s="309"/>
      <c r="AO171" s="309"/>
      <c r="AP171" s="309"/>
      <c r="AQ171" s="309"/>
      <c r="AR171" s="309"/>
      <c r="AS171" s="309"/>
      <c r="AT171" s="309"/>
      <c r="AU171" s="309"/>
      <c r="AV171" s="309"/>
      <c r="AW171" s="309"/>
      <c r="AX171" s="309"/>
      <c r="AY171" s="309"/>
      <c r="AZ171" s="309"/>
      <c r="BA171" s="309"/>
      <c r="BB171" s="309"/>
      <c r="BC171" s="309"/>
      <c r="BD171" s="309"/>
      <c r="BE171" s="309"/>
      <c r="BF171" s="309"/>
      <c r="BG171" s="309"/>
      <c r="BH171" s="309"/>
      <c r="BI171" s="309"/>
      <c r="BJ171" s="309"/>
      <c r="BK171" s="309"/>
      <c r="BL171" s="309"/>
      <c r="BM171" s="309"/>
      <c r="BN171" s="309"/>
      <c r="BO171" s="309"/>
      <c r="BP171" s="309"/>
      <c r="BQ171" s="309"/>
      <c r="BR171" s="309"/>
      <c r="BS171" s="309"/>
      <c r="BT171" s="309"/>
      <c r="BU171" s="309"/>
      <c r="BV171" s="309"/>
      <c r="BW171" s="309"/>
      <c r="BX171" s="309"/>
      <c r="BY171" s="309"/>
      <c r="BZ171" s="309"/>
      <c r="CA171" s="309"/>
      <c r="CB171" s="309"/>
      <c r="CC171" s="309"/>
      <c r="CD171" s="309"/>
      <c r="CE171" s="309"/>
      <c r="CF171" s="309"/>
      <c r="CG171" s="309"/>
      <c r="CH171" s="309"/>
      <c r="CI171" s="309"/>
      <c r="CJ171" s="309"/>
      <c r="DA171" s="310"/>
      <c r="DB171" s="253"/>
      <c r="DC171" s="247" t="str">
        <f t="shared" si="115"/>
        <v/>
      </c>
    </row>
    <row r="172" spans="1:107" s="296" customFormat="1" ht="14" outlineLevel="3">
      <c r="C172" s="316"/>
      <c r="D172" s="308"/>
      <c r="E172" s="308"/>
      <c r="F172" s="308"/>
      <c r="G172" s="308"/>
      <c r="H172" s="309"/>
      <c r="I172" s="309"/>
      <c r="J172" s="309"/>
      <c r="K172" s="309"/>
      <c r="L172" s="309"/>
      <c r="M172" s="309"/>
      <c r="N172" s="309"/>
      <c r="O172" s="309"/>
      <c r="P172" s="309"/>
      <c r="Q172" s="309"/>
      <c r="R172" s="309"/>
      <c r="S172" s="309"/>
      <c r="T172" s="309"/>
      <c r="U172" s="309"/>
      <c r="V172" s="309"/>
      <c r="W172" s="309"/>
      <c r="X172" s="309"/>
      <c r="Y172" s="309"/>
      <c r="Z172" s="309"/>
      <c r="AA172" s="309"/>
      <c r="AB172" s="309"/>
      <c r="AC172" s="309"/>
      <c r="AD172" s="309"/>
      <c r="AE172" s="309"/>
      <c r="AF172" s="309"/>
      <c r="AG172" s="309"/>
      <c r="AH172" s="309"/>
      <c r="AI172" s="309"/>
      <c r="AJ172" s="309"/>
      <c r="AK172" s="309"/>
      <c r="AL172" s="309"/>
      <c r="AM172" s="309"/>
      <c r="AN172" s="309"/>
      <c r="AO172" s="309"/>
      <c r="AP172" s="309"/>
      <c r="AQ172" s="309"/>
      <c r="AR172" s="309"/>
      <c r="AS172" s="309"/>
      <c r="AT172" s="309"/>
      <c r="AU172" s="309"/>
      <c r="AV172" s="309"/>
      <c r="AW172" s="309"/>
      <c r="AX172" s="309"/>
      <c r="AY172" s="309"/>
      <c r="AZ172" s="309"/>
      <c r="BA172" s="309"/>
      <c r="BB172" s="309"/>
      <c r="BC172" s="309"/>
      <c r="BD172" s="309"/>
      <c r="BE172" s="309"/>
      <c r="BF172" s="309"/>
      <c r="BG172" s="309"/>
      <c r="BH172" s="309"/>
      <c r="BI172" s="309"/>
      <c r="BJ172" s="309"/>
      <c r="BK172" s="309"/>
      <c r="BL172" s="309"/>
      <c r="BM172" s="309"/>
      <c r="BN172" s="309"/>
      <c r="BO172" s="309"/>
      <c r="BP172" s="309"/>
      <c r="BQ172" s="309"/>
      <c r="BR172" s="309"/>
      <c r="BS172" s="309"/>
      <c r="BT172" s="309"/>
      <c r="BU172" s="309"/>
      <c r="BV172" s="309"/>
      <c r="BW172" s="309"/>
      <c r="BX172" s="309"/>
      <c r="BY172" s="309"/>
      <c r="BZ172" s="309"/>
      <c r="CA172" s="309"/>
      <c r="CB172" s="309"/>
      <c r="CC172" s="309"/>
      <c r="CD172" s="309"/>
      <c r="CE172" s="309"/>
      <c r="CF172" s="309"/>
      <c r="CG172" s="309"/>
      <c r="CH172" s="309"/>
      <c r="CI172" s="309"/>
      <c r="CJ172" s="309"/>
      <c r="DA172" s="310"/>
      <c r="DB172" s="253"/>
      <c r="DC172" s="247" t="str">
        <f t="shared" si="115"/>
        <v/>
      </c>
    </row>
    <row r="173" spans="1:107" s="300" customFormat="1" ht="14" outlineLevel="2">
      <c r="A173" s="298"/>
      <c r="B173" s="298"/>
      <c r="C173" s="301" t="str">
        <f>$C$129</f>
        <v>6.4</v>
      </c>
      <c r="D173" s="302" t="str">
        <f>$D$129</f>
        <v>Изменение денежного потока от увеличения добычи/реализации УВ</v>
      </c>
      <c r="E173" s="303"/>
      <c r="F173" s="303"/>
      <c r="G173" s="304" t="str">
        <f>$G$129</f>
        <v>тыс.руб.</v>
      </c>
      <c r="H173" s="305">
        <f>SUM(I173:CJ173)</f>
        <v>0</v>
      </c>
      <c r="I173" s="306"/>
      <c r="J173" s="306"/>
      <c r="K173" s="306"/>
      <c r="L173" s="306"/>
      <c r="M173" s="306"/>
      <c r="N173" s="306"/>
      <c r="O173" s="306"/>
      <c r="P173" s="306"/>
      <c r="Q173" s="306"/>
      <c r="R173" s="306"/>
      <c r="S173" s="306"/>
      <c r="T173" s="306"/>
      <c r="U173" s="306"/>
      <c r="V173" s="306"/>
      <c r="W173" s="306"/>
      <c r="X173" s="306"/>
      <c r="Y173" s="306"/>
      <c r="Z173" s="306"/>
      <c r="AA173" s="306"/>
      <c r="AB173" s="306"/>
      <c r="AC173" s="306"/>
      <c r="AD173" s="306"/>
      <c r="AE173" s="306"/>
      <c r="AF173" s="306"/>
      <c r="AG173" s="306"/>
      <c r="AH173" s="306"/>
      <c r="AI173" s="306"/>
      <c r="AJ173" s="306"/>
      <c r="AK173" s="306"/>
      <c r="AL173" s="306"/>
      <c r="AM173" s="306"/>
      <c r="AN173" s="306"/>
      <c r="AO173" s="306"/>
      <c r="AP173" s="306"/>
      <c r="AQ173" s="306"/>
      <c r="AR173" s="306"/>
      <c r="AS173" s="306"/>
      <c r="AT173" s="306"/>
      <c r="AU173" s="306"/>
      <c r="AV173" s="306"/>
      <c r="AW173" s="306"/>
      <c r="AX173" s="306"/>
      <c r="AY173" s="306"/>
      <c r="AZ173" s="306"/>
      <c r="BA173" s="306"/>
      <c r="BB173" s="306"/>
      <c r="BC173" s="306"/>
      <c r="BD173" s="306"/>
      <c r="BE173" s="306"/>
      <c r="BF173" s="306"/>
      <c r="BG173" s="306"/>
      <c r="BH173" s="306"/>
      <c r="BI173" s="306"/>
      <c r="BJ173" s="306"/>
      <c r="BK173" s="306"/>
      <c r="BL173" s="306"/>
      <c r="BM173" s="306"/>
      <c r="BN173" s="306"/>
      <c r="BO173" s="306"/>
      <c r="BP173" s="306"/>
      <c r="BQ173" s="306"/>
      <c r="BR173" s="306"/>
      <c r="BS173" s="306"/>
      <c r="BT173" s="306"/>
      <c r="BU173" s="306"/>
      <c r="BV173" s="306"/>
      <c r="BW173" s="306"/>
      <c r="BX173" s="306"/>
      <c r="BY173" s="306"/>
      <c r="BZ173" s="306"/>
      <c r="CA173" s="306"/>
      <c r="CB173" s="306"/>
      <c r="CC173" s="306"/>
      <c r="CD173" s="306"/>
      <c r="CE173" s="306"/>
      <c r="CF173" s="306"/>
      <c r="CG173" s="306"/>
      <c r="CH173" s="306"/>
      <c r="CI173" s="306"/>
      <c r="CJ173" s="306"/>
      <c r="DA173" s="279" t="s">
        <v>80</v>
      </c>
      <c r="DB173" s="279">
        <f>DB170+1</f>
        <v>127</v>
      </c>
      <c r="DC173" s="212" t="str">
        <f t="shared" si="115"/>
        <v>6.4Изменение денежного потока от увеличения добычи/реализации УВ</v>
      </c>
    </row>
    <row r="174" spans="1:107" s="296" customFormat="1" ht="14" outlineLevel="3">
      <c r="A174" s="294"/>
      <c r="B174" s="294"/>
      <c r="C174" s="316"/>
      <c r="D174" s="308"/>
      <c r="E174" s="308"/>
      <c r="F174" s="308"/>
      <c r="G174" s="310"/>
      <c r="H174" s="309"/>
      <c r="DA174" s="310"/>
      <c r="DB174" s="253"/>
      <c r="DC174" s="247" t="str">
        <f t="shared" si="115"/>
        <v/>
      </c>
    </row>
    <row r="175" spans="1:107" s="296" customFormat="1" ht="14" outlineLevel="3">
      <c r="A175" s="294"/>
      <c r="B175" s="294"/>
      <c r="C175" s="316"/>
      <c r="D175" s="308"/>
      <c r="E175" s="308"/>
      <c r="F175" s="308"/>
      <c r="G175" s="310"/>
      <c r="H175" s="309"/>
      <c r="DA175" s="310"/>
      <c r="DB175" s="253"/>
      <c r="DC175" s="247" t="str">
        <f t="shared" si="115"/>
        <v/>
      </c>
    </row>
    <row r="176" spans="1:107" s="300" customFormat="1" ht="14" outlineLevel="2">
      <c r="A176" s="298"/>
      <c r="B176" s="298"/>
      <c r="C176" s="301" t="str">
        <f>$C$130</f>
        <v>6.5</v>
      </c>
      <c r="D176" s="302" t="str">
        <f>$D$130</f>
        <v>Ранняя добыча / ранняя нефть</v>
      </c>
      <c r="E176" s="303"/>
      <c r="F176" s="303"/>
      <c r="G176" s="304" t="str">
        <f>$G$130</f>
        <v>тыс.руб.</v>
      </c>
      <c r="H176" s="305">
        <f>SUM(I176:CJ176)</f>
        <v>0</v>
      </c>
      <c r="I176" s="306"/>
      <c r="J176" s="306"/>
      <c r="K176" s="306"/>
      <c r="L176" s="306"/>
      <c r="M176" s="306"/>
      <c r="N176" s="306"/>
      <c r="O176" s="306"/>
      <c r="P176" s="306"/>
      <c r="Q176" s="306"/>
      <c r="R176" s="306"/>
      <c r="S176" s="306"/>
      <c r="T176" s="306"/>
      <c r="U176" s="306"/>
      <c r="V176" s="306"/>
      <c r="W176" s="306"/>
      <c r="X176" s="306"/>
      <c r="Y176" s="306"/>
      <c r="Z176" s="306"/>
      <c r="AA176" s="306"/>
      <c r="AB176" s="306"/>
      <c r="AC176" s="306"/>
      <c r="AD176" s="306"/>
      <c r="AE176" s="306"/>
      <c r="AF176" s="306"/>
      <c r="AG176" s="306"/>
      <c r="AH176" s="306"/>
      <c r="AI176" s="306"/>
      <c r="AJ176" s="306"/>
      <c r="AK176" s="306"/>
      <c r="AL176" s="306"/>
      <c r="AM176" s="306"/>
      <c r="AN176" s="306"/>
      <c r="AO176" s="306"/>
      <c r="AP176" s="306"/>
      <c r="AQ176" s="306"/>
      <c r="AR176" s="306"/>
      <c r="AS176" s="306"/>
      <c r="AT176" s="306"/>
      <c r="AU176" s="306"/>
      <c r="AV176" s="306"/>
      <c r="AW176" s="306"/>
      <c r="AX176" s="306"/>
      <c r="AY176" s="306"/>
      <c r="AZ176" s="306"/>
      <c r="BA176" s="306"/>
      <c r="BB176" s="306"/>
      <c r="BC176" s="306"/>
      <c r="BD176" s="306"/>
      <c r="BE176" s="306"/>
      <c r="BF176" s="306"/>
      <c r="BG176" s="306"/>
      <c r="BH176" s="306"/>
      <c r="BI176" s="306"/>
      <c r="BJ176" s="306"/>
      <c r="BK176" s="306"/>
      <c r="BL176" s="306"/>
      <c r="BM176" s="306"/>
      <c r="BN176" s="306"/>
      <c r="BO176" s="306"/>
      <c r="BP176" s="306"/>
      <c r="BQ176" s="306"/>
      <c r="BR176" s="306"/>
      <c r="BS176" s="306"/>
      <c r="BT176" s="306"/>
      <c r="BU176" s="306"/>
      <c r="BV176" s="306"/>
      <c r="BW176" s="306"/>
      <c r="BX176" s="306"/>
      <c r="BY176" s="306"/>
      <c r="BZ176" s="306"/>
      <c r="CA176" s="306"/>
      <c r="CB176" s="306"/>
      <c r="CC176" s="306"/>
      <c r="CD176" s="306"/>
      <c r="CE176" s="306"/>
      <c r="CF176" s="306"/>
      <c r="CG176" s="306"/>
      <c r="CH176" s="306"/>
      <c r="CI176" s="306"/>
      <c r="CJ176" s="306"/>
      <c r="DA176" s="279" t="s">
        <v>80</v>
      </c>
      <c r="DB176" s="279">
        <f>DB173+1</f>
        <v>128</v>
      </c>
      <c r="DC176" s="212" t="str">
        <f t="shared" si="115"/>
        <v>6.5Ранняя добыча / ранняя нефть</v>
      </c>
    </row>
    <row r="177" spans="1:107" s="296" customFormat="1" ht="15" customHeight="1" outlineLevel="3">
      <c r="A177" s="294"/>
      <c r="B177" s="294"/>
      <c r="C177" s="316"/>
      <c r="D177" s="308"/>
      <c r="E177" s="308"/>
      <c r="F177" s="308"/>
      <c r="G177" s="310"/>
      <c r="H177" s="309"/>
      <c r="DA177" s="310"/>
      <c r="DB177" s="253"/>
      <c r="DC177" s="247" t="str">
        <f t="shared" si="115"/>
        <v/>
      </c>
    </row>
    <row r="178" spans="1:107" s="296" customFormat="1" ht="14" outlineLevel="3">
      <c r="A178" s="294"/>
      <c r="B178" s="294"/>
      <c r="C178" s="316"/>
      <c r="D178" s="308"/>
      <c r="E178" s="308"/>
      <c r="F178" s="308"/>
      <c r="G178" s="310"/>
      <c r="H178" s="309"/>
      <c r="DA178" s="310"/>
      <c r="DB178" s="253"/>
      <c r="DC178" s="247" t="str">
        <f t="shared" si="115"/>
        <v/>
      </c>
    </row>
    <row r="179" spans="1:107" s="300" customFormat="1" ht="31.5" customHeight="1" outlineLevel="2">
      <c r="A179" s="298"/>
      <c r="B179" s="298"/>
      <c r="C179" s="301" t="str">
        <f>$C$131</f>
        <v>6.6</v>
      </c>
      <c r="D179" s="302" t="str">
        <f>$D$131</f>
        <v>Повышение доходов от оказания услуг либо продажи продукции (за исключением нефти, газа и нефтепродуктов)</v>
      </c>
      <c r="E179" s="303"/>
      <c r="F179" s="303"/>
      <c r="G179" s="304" t="str">
        <f>$G$131</f>
        <v>тыс.руб.</v>
      </c>
      <c r="H179" s="305">
        <f>SUM(I179:CJ179)</f>
        <v>0</v>
      </c>
      <c r="I179" s="306"/>
      <c r="J179" s="306"/>
      <c r="K179" s="306"/>
      <c r="L179" s="306"/>
      <c r="M179" s="306"/>
      <c r="N179" s="306"/>
      <c r="O179" s="306"/>
      <c r="P179" s="306"/>
      <c r="Q179" s="306"/>
      <c r="R179" s="306"/>
      <c r="S179" s="306"/>
      <c r="T179" s="306"/>
      <c r="U179" s="306"/>
      <c r="V179" s="306"/>
      <c r="W179" s="306"/>
      <c r="X179" s="306"/>
      <c r="Y179" s="306"/>
      <c r="Z179" s="306"/>
      <c r="AA179" s="306"/>
      <c r="AB179" s="306"/>
      <c r="AC179" s="306"/>
      <c r="AD179" s="306"/>
      <c r="AE179" s="306"/>
      <c r="AF179" s="306"/>
      <c r="AG179" s="306"/>
      <c r="AH179" s="306"/>
      <c r="AI179" s="306"/>
      <c r="AJ179" s="306"/>
      <c r="AK179" s="306"/>
      <c r="AL179" s="306"/>
      <c r="AM179" s="306"/>
      <c r="AN179" s="306"/>
      <c r="AO179" s="306"/>
      <c r="AP179" s="306"/>
      <c r="AQ179" s="306"/>
      <c r="AR179" s="306"/>
      <c r="AS179" s="306"/>
      <c r="AT179" s="306"/>
      <c r="AU179" s="306"/>
      <c r="AV179" s="306"/>
      <c r="AW179" s="306"/>
      <c r="AX179" s="306"/>
      <c r="AY179" s="306"/>
      <c r="AZ179" s="306"/>
      <c r="BA179" s="306"/>
      <c r="BB179" s="306"/>
      <c r="BC179" s="306"/>
      <c r="BD179" s="306"/>
      <c r="BE179" s="306"/>
      <c r="BF179" s="306"/>
      <c r="BG179" s="306"/>
      <c r="BH179" s="306"/>
      <c r="BI179" s="306"/>
      <c r="BJ179" s="306"/>
      <c r="BK179" s="306"/>
      <c r="BL179" s="306"/>
      <c r="BM179" s="306"/>
      <c r="BN179" s="306"/>
      <c r="BO179" s="306"/>
      <c r="BP179" s="306"/>
      <c r="BQ179" s="306"/>
      <c r="BR179" s="306"/>
      <c r="BS179" s="306"/>
      <c r="BT179" s="306"/>
      <c r="BU179" s="306"/>
      <c r="BV179" s="306"/>
      <c r="BW179" s="306"/>
      <c r="BX179" s="306"/>
      <c r="BY179" s="306"/>
      <c r="BZ179" s="306"/>
      <c r="CA179" s="306"/>
      <c r="CB179" s="306"/>
      <c r="CC179" s="306"/>
      <c r="CD179" s="306"/>
      <c r="CE179" s="306"/>
      <c r="CF179" s="306"/>
      <c r="CG179" s="306"/>
      <c r="CH179" s="306"/>
      <c r="CI179" s="306"/>
      <c r="CJ179" s="306"/>
      <c r="DA179" s="279" t="s">
        <v>80</v>
      </c>
      <c r="DB179" s="279">
        <f>DB176+1</f>
        <v>129</v>
      </c>
      <c r="DC179" s="212" t="str">
        <f t="shared" si="115"/>
        <v>6.6Повышение доходов от оказания услуг либо продажи продукции (за исключением нефти, газа и нефтепродуктов)</v>
      </c>
    </row>
    <row r="180" spans="1:107" s="296" customFormat="1" ht="14" outlineLevel="3">
      <c r="A180" s="294"/>
      <c r="B180" s="294"/>
      <c r="C180" s="316"/>
      <c r="D180" s="308"/>
      <c r="E180" s="308"/>
      <c r="F180" s="308"/>
      <c r="G180" s="310"/>
      <c r="H180" s="309"/>
      <c r="DA180" s="310"/>
      <c r="DB180" s="253"/>
      <c r="DC180" s="247" t="str">
        <f t="shared" si="115"/>
        <v/>
      </c>
    </row>
    <row r="181" spans="1:107" s="296" customFormat="1" ht="14" outlineLevel="3">
      <c r="A181" s="294"/>
      <c r="B181" s="294"/>
      <c r="C181" s="316"/>
      <c r="D181" s="308"/>
      <c r="E181" s="308"/>
      <c r="F181" s="308"/>
      <c r="G181" s="310"/>
      <c r="H181" s="309"/>
      <c r="DA181" s="310"/>
      <c r="DB181" s="253"/>
      <c r="DC181" s="247" t="str">
        <f t="shared" si="115"/>
        <v/>
      </c>
    </row>
    <row r="182" spans="1:107" s="300" customFormat="1" ht="14" outlineLevel="2">
      <c r="A182" s="298"/>
      <c r="B182" s="298"/>
      <c r="C182" s="301" t="str">
        <f>$C$132</f>
        <v>6.7</v>
      </c>
      <c r="D182" s="302" t="str">
        <f>$D$132</f>
        <v>Митигация рисков</v>
      </c>
      <c r="E182" s="303"/>
      <c r="F182" s="303"/>
      <c r="G182" s="304" t="str">
        <f>$G$132</f>
        <v>тыс.руб.</v>
      </c>
      <c r="H182" s="305">
        <f>SUM(I182:CJ182)</f>
        <v>0</v>
      </c>
      <c r="I182" s="306"/>
      <c r="J182" s="306"/>
      <c r="K182" s="306"/>
      <c r="L182" s="306"/>
      <c r="M182" s="306"/>
      <c r="N182" s="306"/>
      <c r="O182" s="306"/>
      <c r="P182" s="306"/>
      <c r="Q182" s="306"/>
      <c r="R182" s="306"/>
      <c r="S182" s="306"/>
      <c r="T182" s="306"/>
      <c r="U182" s="306"/>
      <c r="V182" s="306"/>
      <c r="W182" s="306"/>
      <c r="X182" s="306"/>
      <c r="Y182" s="306"/>
      <c r="Z182" s="306"/>
      <c r="AA182" s="306"/>
      <c r="AB182" s="306"/>
      <c r="AC182" s="306"/>
      <c r="AD182" s="306"/>
      <c r="AE182" s="306"/>
      <c r="AF182" s="306"/>
      <c r="AG182" s="306"/>
      <c r="AH182" s="306"/>
      <c r="AI182" s="306"/>
      <c r="AJ182" s="306"/>
      <c r="AK182" s="306"/>
      <c r="AL182" s="306"/>
      <c r="AM182" s="306"/>
      <c r="AN182" s="306"/>
      <c r="AO182" s="306"/>
      <c r="AP182" s="306"/>
      <c r="AQ182" s="306"/>
      <c r="AR182" s="306"/>
      <c r="AS182" s="306"/>
      <c r="AT182" s="306"/>
      <c r="AU182" s="306"/>
      <c r="AV182" s="306"/>
      <c r="AW182" s="306"/>
      <c r="AX182" s="306"/>
      <c r="AY182" s="306"/>
      <c r="AZ182" s="306"/>
      <c r="BA182" s="306"/>
      <c r="BB182" s="306"/>
      <c r="BC182" s="306"/>
      <c r="BD182" s="306"/>
      <c r="BE182" s="306"/>
      <c r="BF182" s="306"/>
      <c r="BG182" s="306"/>
      <c r="BH182" s="306"/>
      <c r="BI182" s="306"/>
      <c r="BJ182" s="306"/>
      <c r="BK182" s="306"/>
      <c r="BL182" s="306"/>
      <c r="BM182" s="306"/>
      <c r="BN182" s="306"/>
      <c r="BO182" s="306"/>
      <c r="BP182" s="306"/>
      <c r="BQ182" s="306"/>
      <c r="BR182" s="306"/>
      <c r="BS182" s="306"/>
      <c r="BT182" s="306"/>
      <c r="BU182" s="306"/>
      <c r="BV182" s="306"/>
      <c r="BW182" s="306"/>
      <c r="BX182" s="306"/>
      <c r="BY182" s="306"/>
      <c r="BZ182" s="306"/>
      <c r="CA182" s="306"/>
      <c r="CB182" s="306"/>
      <c r="CC182" s="306"/>
      <c r="CD182" s="306"/>
      <c r="CE182" s="306"/>
      <c r="CF182" s="306"/>
      <c r="CG182" s="306"/>
      <c r="CH182" s="306"/>
      <c r="CI182" s="306"/>
      <c r="CJ182" s="306"/>
      <c r="DA182" s="279" t="s">
        <v>80</v>
      </c>
      <c r="DB182" s="279">
        <f>DB179+1</f>
        <v>130</v>
      </c>
      <c r="DC182" s="212" t="str">
        <f t="shared" si="115"/>
        <v>6.7Митигация рисков</v>
      </c>
    </row>
    <row r="183" spans="1:107" s="296" customFormat="1" ht="14" outlineLevel="4">
      <c r="A183" s="294"/>
      <c r="B183" s="294"/>
      <c r="C183" s="316"/>
      <c r="D183" s="308"/>
      <c r="E183" s="308"/>
      <c r="F183" s="308"/>
      <c r="G183" s="310"/>
      <c r="H183" s="309"/>
      <c r="DA183" s="310"/>
      <c r="DB183" s="253"/>
      <c r="DC183" s="247" t="str">
        <f t="shared" si="115"/>
        <v/>
      </c>
    </row>
    <row r="184" spans="1:107" s="296" customFormat="1" ht="14" outlineLevel="3">
      <c r="C184" s="316"/>
      <c r="D184" s="308"/>
      <c r="E184" s="308"/>
      <c r="F184" s="308"/>
      <c r="G184" s="310"/>
      <c r="H184" s="309"/>
      <c r="DA184" s="310"/>
      <c r="DB184" s="253"/>
      <c r="DC184" s="247" t="str">
        <f>C184&amp;D184</f>
        <v/>
      </c>
    </row>
    <row r="185" spans="1:107" s="300" customFormat="1" ht="14" outlineLevel="2">
      <c r="A185" s="298"/>
      <c r="B185" s="298"/>
      <c r="C185" s="301" t="str">
        <f>$C$133</f>
        <v>6.8</v>
      </c>
      <c r="D185" s="302" t="str">
        <f>$D$133</f>
        <v>Прочее</v>
      </c>
      <c r="E185" s="303"/>
      <c r="F185" s="303"/>
      <c r="G185" s="304" t="str">
        <f>$G$133</f>
        <v>тыс.руб.</v>
      </c>
      <c r="H185" s="305">
        <f>SUM(I185:CJ185)</f>
        <v>0</v>
      </c>
      <c r="I185" s="306"/>
      <c r="J185" s="306"/>
      <c r="K185" s="306"/>
      <c r="L185" s="306"/>
      <c r="M185" s="306"/>
      <c r="N185" s="306"/>
      <c r="O185" s="306"/>
      <c r="P185" s="306"/>
      <c r="Q185" s="306"/>
      <c r="R185" s="306"/>
      <c r="S185" s="306"/>
      <c r="T185" s="306"/>
      <c r="U185" s="306"/>
      <c r="V185" s="306"/>
      <c r="W185" s="306"/>
      <c r="X185" s="306"/>
      <c r="Y185" s="306"/>
      <c r="Z185" s="306"/>
      <c r="AA185" s="306"/>
      <c r="AB185" s="306"/>
      <c r="AC185" s="306"/>
      <c r="AD185" s="306"/>
      <c r="AE185" s="306"/>
      <c r="AF185" s="306"/>
      <c r="AG185" s="306"/>
      <c r="AH185" s="306"/>
      <c r="AI185" s="306"/>
      <c r="AJ185" s="306"/>
      <c r="AK185" s="306"/>
      <c r="AL185" s="306"/>
      <c r="AM185" s="306"/>
      <c r="AN185" s="306"/>
      <c r="AO185" s="306"/>
      <c r="AP185" s="306"/>
      <c r="AQ185" s="306"/>
      <c r="AR185" s="306"/>
      <c r="AS185" s="306"/>
      <c r="AT185" s="306"/>
      <c r="AU185" s="306"/>
      <c r="AV185" s="306"/>
      <c r="AW185" s="306"/>
      <c r="AX185" s="306"/>
      <c r="AY185" s="306"/>
      <c r="AZ185" s="306"/>
      <c r="BA185" s="306"/>
      <c r="BB185" s="306"/>
      <c r="BC185" s="306"/>
      <c r="BD185" s="306"/>
      <c r="BE185" s="306"/>
      <c r="BF185" s="306"/>
      <c r="BG185" s="306"/>
      <c r="BH185" s="306"/>
      <c r="BI185" s="306"/>
      <c r="BJ185" s="306"/>
      <c r="BK185" s="306"/>
      <c r="BL185" s="306"/>
      <c r="BM185" s="306"/>
      <c r="BN185" s="306"/>
      <c r="BO185" s="306"/>
      <c r="BP185" s="306"/>
      <c r="BQ185" s="306"/>
      <c r="BR185" s="306"/>
      <c r="BS185" s="306"/>
      <c r="BT185" s="306"/>
      <c r="BU185" s="306"/>
      <c r="BV185" s="306"/>
      <c r="BW185" s="306"/>
      <c r="BX185" s="306"/>
      <c r="BY185" s="306"/>
      <c r="BZ185" s="306"/>
      <c r="CA185" s="306"/>
      <c r="CB185" s="306"/>
      <c r="CC185" s="306"/>
      <c r="CD185" s="306"/>
      <c r="CE185" s="306"/>
      <c r="CF185" s="306"/>
      <c r="CG185" s="306"/>
      <c r="CH185" s="306"/>
      <c r="CI185" s="306"/>
      <c r="CJ185" s="306"/>
      <c r="DA185" s="279" t="s">
        <v>80</v>
      </c>
      <c r="DB185" s="279">
        <f>DB182+1</f>
        <v>131</v>
      </c>
      <c r="DC185" s="212" t="str">
        <f>C185&amp;D185</f>
        <v>6.8Прочее</v>
      </c>
    </row>
    <row r="186" spans="1:107" s="243" customFormat="1" ht="14" outlineLevel="3">
      <c r="C186" s="317"/>
      <c r="D186" s="318"/>
      <c r="E186" s="318"/>
      <c r="F186" s="318"/>
      <c r="G186" s="253"/>
      <c r="DA186" s="253"/>
      <c r="DB186" s="253"/>
      <c r="DC186" s="247"/>
    </row>
    <row r="187" spans="1:107" s="243" customFormat="1" ht="14" outlineLevel="3">
      <c r="C187" s="317"/>
      <c r="D187" s="318"/>
      <c r="E187" s="318"/>
      <c r="F187" s="318"/>
      <c r="G187" s="253"/>
      <c r="DA187" s="253"/>
      <c r="DB187" s="253"/>
      <c r="DC187" s="247"/>
    </row>
    <row r="188" spans="1:107" s="243" customFormat="1" ht="14" outlineLevel="3">
      <c r="C188" s="317"/>
      <c r="D188" s="318"/>
      <c r="E188" s="318"/>
      <c r="F188" s="318"/>
      <c r="G188" s="253"/>
      <c r="DA188" s="253"/>
      <c r="DB188" s="253"/>
      <c r="DC188" s="247"/>
    </row>
    <row r="189" spans="1:107" s="243" customFormat="1" ht="14" outlineLevel="1">
      <c r="C189" s="317"/>
      <c r="D189" s="318"/>
      <c r="E189" s="318"/>
      <c r="F189" s="318"/>
      <c r="G189" s="253"/>
      <c r="DA189" s="253"/>
      <c r="DB189" s="253"/>
      <c r="DC189" s="247"/>
    </row>
    <row r="190" spans="1:107" s="300" customFormat="1" ht="24.75" customHeight="1" outlineLevel="1">
      <c r="A190" s="298"/>
      <c r="B190" s="298"/>
      <c r="C190" s="220" t="s">
        <v>253</v>
      </c>
      <c r="D190" s="221" t="s">
        <v>254</v>
      </c>
      <c r="E190" s="298"/>
      <c r="F190" s="298"/>
      <c r="G190" s="299"/>
      <c r="H190" s="298"/>
      <c r="I190" s="298"/>
      <c r="J190" s="298"/>
      <c r="K190" s="298"/>
      <c r="L190" s="298"/>
      <c r="M190" s="298"/>
      <c r="N190" s="298"/>
      <c r="O190" s="298"/>
      <c r="P190" s="298"/>
      <c r="Q190" s="298"/>
      <c r="R190" s="298"/>
      <c r="S190" s="298"/>
      <c r="T190" s="298"/>
      <c r="U190" s="298"/>
      <c r="V190" s="298"/>
      <c r="W190" s="298"/>
      <c r="X190" s="298"/>
      <c r="Y190" s="298"/>
      <c r="Z190" s="298"/>
      <c r="AA190" s="298"/>
      <c r="AB190" s="298"/>
      <c r="AC190" s="298"/>
      <c r="AD190" s="298"/>
      <c r="AE190" s="298"/>
      <c r="AF190" s="298"/>
      <c r="AG190" s="298"/>
      <c r="AH190" s="298"/>
      <c r="AI190" s="298"/>
      <c r="AJ190" s="298"/>
      <c r="AK190" s="298"/>
      <c r="AL190" s="298"/>
      <c r="AM190" s="298"/>
      <c r="AN190" s="298"/>
      <c r="AO190" s="298"/>
      <c r="AP190" s="298"/>
      <c r="AQ190" s="298"/>
      <c r="AR190" s="298"/>
      <c r="AS190" s="298"/>
      <c r="AT190" s="298"/>
      <c r="AU190" s="298"/>
      <c r="AV190" s="298"/>
      <c r="AW190" s="298"/>
      <c r="AX190" s="298"/>
      <c r="AY190" s="298"/>
      <c r="AZ190" s="298"/>
      <c r="BA190" s="298"/>
      <c r="BB190" s="298"/>
      <c r="BC190" s="298"/>
      <c r="BD190" s="298"/>
      <c r="BE190" s="298"/>
      <c r="BF190" s="298"/>
      <c r="BG190" s="298"/>
      <c r="BH190" s="298"/>
      <c r="BI190" s="298"/>
      <c r="BJ190" s="298"/>
      <c r="BK190" s="298"/>
      <c r="BL190" s="298"/>
      <c r="BM190" s="298"/>
      <c r="BN190" s="298"/>
      <c r="BO190" s="298"/>
      <c r="BP190" s="298"/>
      <c r="BQ190" s="298"/>
      <c r="BR190" s="298"/>
      <c r="BS190" s="298"/>
      <c r="BT190" s="298"/>
      <c r="BU190" s="298"/>
      <c r="BV190" s="298"/>
      <c r="BW190" s="298"/>
      <c r="BX190" s="298"/>
      <c r="BY190" s="298"/>
      <c r="BZ190" s="298"/>
      <c r="CA190" s="298"/>
      <c r="CB190" s="298"/>
      <c r="CC190" s="298"/>
      <c r="CD190" s="298"/>
      <c r="CE190" s="298"/>
      <c r="CF190" s="298"/>
      <c r="CG190" s="298"/>
      <c r="CH190" s="298"/>
      <c r="CI190" s="298"/>
      <c r="CJ190" s="298"/>
      <c r="DA190" s="210"/>
      <c r="DB190" s="210"/>
      <c r="DC190" s="212"/>
    </row>
    <row r="191" spans="1:107" s="300" customFormat="1" ht="15" customHeight="1" outlineLevel="2">
      <c r="C191" s="301" t="str">
        <f>$C$126</f>
        <v>6.1</v>
      </c>
      <c r="D191" s="302" t="str">
        <f>$D$126</f>
        <v xml:space="preserve">Сокращение расходов на оплату труда </v>
      </c>
      <c r="E191" s="303"/>
      <c r="F191" s="303"/>
      <c r="G191" s="304" t="str">
        <f>$G$126</f>
        <v>тыс.руб.</v>
      </c>
      <c r="H191" s="305">
        <f>SUM(I191:CJ191)</f>
        <v>489564.58992934169</v>
      </c>
      <c r="I191" s="306">
        <f>Расчет!H144</f>
        <v>0</v>
      </c>
      <c r="J191" s="306">
        <f>Расчет!I144</f>
        <v>0</v>
      </c>
      <c r="K191" s="306">
        <f>Расчет!J144</f>
        <v>97912.917985868335</v>
      </c>
      <c r="L191" s="306">
        <f>Расчет!K144</f>
        <v>97912.917985868335</v>
      </c>
      <c r="M191" s="306">
        <f>Расчет!L144</f>
        <v>97912.917985868335</v>
      </c>
      <c r="N191" s="306">
        <f>Расчет!M144</f>
        <v>97912.917985868335</v>
      </c>
      <c r="O191" s="306">
        <f>Расчет!N144</f>
        <v>97912.917985868335</v>
      </c>
      <c r="P191" s="306">
        <f>Расчет!O144</f>
        <v>0</v>
      </c>
      <c r="Q191" s="306">
        <f>Расчет!P144</f>
        <v>0</v>
      </c>
      <c r="R191" s="306">
        <f>Расчет!Q144</f>
        <v>0</v>
      </c>
      <c r="S191" s="306">
        <f>Расчет!R144</f>
        <v>0</v>
      </c>
      <c r="T191" s="306"/>
      <c r="U191" s="306"/>
      <c r="V191" s="306"/>
      <c r="W191" s="306"/>
      <c r="X191" s="306"/>
      <c r="Y191" s="306"/>
      <c r="Z191" s="306"/>
      <c r="AA191" s="306"/>
      <c r="AB191" s="306"/>
      <c r="AC191" s="306"/>
      <c r="AD191" s="306"/>
      <c r="AE191" s="306"/>
      <c r="AF191" s="306"/>
      <c r="AG191" s="306"/>
      <c r="AH191" s="306"/>
      <c r="AI191" s="306"/>
      <c r="AJ191" s="306"/>
      <c r="AK191" s="306"/>
      <c r="AL191" s="306"/>
      <c r="AM191" s="306"/>
      <c r="AN191" s="306"/>
      <c r="AO191" s="306"/>
      <c r="AP191" s="306"/>
      <c r="AQ191" s="306"/>
      <c r="AR191" s="306"/>
      <c r="AS191" s="306"/>
      <c r="AT191" s="306"/>
      <c r="AU191" s="306"/>
      <c r="AV191" s="306"/>
      <c r="AW191" s="306"/>
      <c r="AX191" s="306"/>
      <c r="AY191" s="306"/>
      <c r="AZ191" s="306"/>
      <c r="BA191" s="306"/>
      <c r="BB191" s="306"/>
      <c r="BC191" s="306"/>
      <c r="BD191" s="306"/>
      <c r="BE191" s="306"/>
      <c r="BF191" s="306"/>
      <c r="BG191" s="306"/>
      <c r="BH191" s="306"/>
      <c r="BI191" s="306"/>
      <c r="BJ191" s="306"/>
      <c r="BK191" s="306"/>
      <c r="BL191" s="306"/>
      <c r="BM191" s="306"/>
      <c r="BN191" s="306"/>
      <c r="BO191" s="306"/>
      <c r="BP191" s="306"/>
      <c r="BQ191" s="306"/>
      <c r="BR191" s="306"/>
      <c r="BS191" s="306"/>
      <c r="BT191" s="306"/>
      <c r="BU191" s="306"/>
      <c r="BV191" s="306"/>
      <c r="BW191" s="306"/>
      <c r="BX191" s="306"/>
      <c r="BY191" s="306"/>
      <c r="BZ191" s="306"/>
      <c r="CA191" s="306"/>
      <c r="CB191" s="306"/>
      <c r="CC191" s="306"/>
      <c r="CD191" s="306"/>
      <c r="CE191" s="306"/>
      <c r="CF191" s="306"/>
      <c r="CG191" s="306"/>
      <c r="CH191" s="306"/>
      <c r="CI191" s="306"/>
      <c r="CJ191" s="306"/>
      <c r="DA191" s="279" t="s">
        <v>80</v>
      </c>
      <c r="DB191" s="279">
        <f>DB185+1</f>
        <v>132</v>
      </c>
      <c r="DC191" s="212" t="str">
        <f t="shared" ref="DC191:DC211" si="116">C191&amp;D191</f>
        <v xml:space="preserve">6.1Сокращение расходов на оплату труда </v>
      </c>
    </row>
    <row r="192" spans="1:107" s="296" customFormat="1" ht="14" outlineLevel="3">
      <c r="C192" s="307"/>
      <c r="D192" s="308"/>
      <c r="E192" s="308"/>
      <c r="F192" s="308"/>
      <c r="G192" s="308"/>
      <c r="H192" s="309"/>
      <c r="I192" s="309"/>
      <c r="J192" s="309"/>
      <c r="K192" s="309"/>
      <c r="L192" s="309"/>
      <c r="M192" s="309"/>
      <c r="N192" s="309"/>
      <c r="O192" s="309"/>
      <c r="P192" s="309"/>
      <c r="Q192" s="309"/>
      <c r="R192" s="309"/>
      <c r="S192" s="309"/>
      <c r="T192" s="309"/>
      <c r="U192" s="309"/>
      <c r="V192" s="309"/>
      <c r="W192" s="309"/>
      <c r="X192" s="309"/>
      <c r="Y192" s="309"/>
      <c r="Z192" s="309"/>
      <c r="AA192" s="309"/>
      <c r="AB192" s="309"/>
      <c r="AC192" s="309"/>
      <c r="AD192" s="309"/>
      <c r="AE192" s="309"/>
      <c r="AF192" s="309"/>
      <c r="AG192" s="309"/>
      <c r="AH192" s="309"/>
      <c r="AI192" s="309"/>
      <c r="AJ192" s="309"/>
      <c r="AK192" s="309"/>
      <c r="AL192" s="309"/>
      <c r="AM192" s="309"/>
      <c r="AN192" s="309"/>
      <c r="AO192" s="309"/>
      <c r="AP192" s="309"/>
      <c r="AQ192" s="309"/>
      <c r="AR192" s="309"/>
      <c r="AS192" s="309"/>
      <c r="AT192" s="309"/>
      <c r="AU192" s="309"/>
      <c r="AV192" s="309"/>
      <c r="AW192" s="309"/>
      <c r="AX192" s="309"/>
      <c r="AY192" s="309"/>
      <c r="AZ192" s="309"/>
      <c r="BA192" s="309"/>
      <c r="BB192" s="309"/>
      <c r="BC192" s="309"/>
      <c r="BD192" s="309"/>
      <c r="BE192" s="309"/>
      <c r="BF192" s="309"/>
      <c r="BG192" s="309"/>
      <c r="BH192" s="309"/>
      <c r="BI192" s="309"/>
      <c r="BJ192" s="309"/>
      <c r="BK192" s="309"/>
      <c r="BL192" s="309"/>
      <c r="BM192" s="309"/>
      <c r="BN192" s="309"/>
      <c r="BO192" s="309"/>
      <c r="BP192" s="309"/>
      <c r="BQ192" s="309"/>
      <c r="BR192" s="309"/>
      <c r="BS192" s="309"/>
      <c r="BT192" s="309"/>
      <c r="BU192" s="309"/>
      <c r="BV192" s="309"/>
      <c r="BW192" s="309"/>
      <c r="BX192" s="309"/>
      <c r="BY192" s="309"/>
      <c r="BZ192" s="309"/>
      <c r="CA192" s="309"/>
      <c r="CB192" s="309"/>
      <c r="CC192" s="309"/>
      <c r="CD192" s="309"/>
      <c r="CE192" s="309"/>
      <c r="CF192" s="309"/>
      <c r="CG192" s="309"/>
      <c r="CH192" s="309"/>
      <c r="CI192" s="309"/>
      <c r="CJ192" s="309"/>
      <c r="DA192" s="310"/>
      <c r="DB192" s="253"/>
      <c r="DC192" s="247" t="str">
        <f t="shared" si="116"/>
        <v/>
      </c>
    </row>
    <row r="193" spans="1:107" s="296" customFormat="1" ht="14" outlineLevel="3">
      <c r="C193" s="307"/>
      <c r="D193" s="308"/>
      <c r="E193" s="308"/>
      <c r="F193" s="308"/>
      <c r="G193" s="308"/>
      <c r="H193" s="309"/>
      <c r="I193" s="309"/>
      <c r="J193" s="309"/>
      <c r="K193" s="309"/>
      <c r="L193" s="309"/>
      <c r="M193" s="309"/>
      <c r="N193" s="309"/>
      <c r="O193" s="309"/>
      <c r="P193" s="309"/>
      <c r="Q193" s="309"/>
      <c r="R193" s="309"/>
      <c r="S193" s="309"/>
      <c r="T193" s="309"/>
      <c r="U193" s="309"/>
      <c r="V193" s="309"/>
      <c r="W193" s="309"/>
      <c r="X193" s="309"/>
      <c r="Y193" s="309"/>
      <c r="Z193" s="309"/>
      <c r="AA193" s="309"/>
      <c r="AB193" s="309"/>
      <c r="AC193" s="309"/>
      <c r="AD193" s="309"/>
      <c r="AE193" s="309"/>
      <c r="AF193" s="309"/>
      <c r="AG193" s="309"/>
      <c r="AH193" s="309"/>
      <c r="AI193" s="309"/>
      <c r="AJ193" s="309"/>
      <c r="AK193" s="309"/>
      <c r="AL193" s="309"/>
      <c r="AM193" s="309"/>
      <c r="AN193" s="309"/>
      <c r="AO193" s="309"/>
      <c r="AP193" s="309"/>
      <c r="AQ193" s="309"/>
      <c r="AR193" s="309"/>
      <c r="AS193" s="309"/>
      <c r="AT193" s="309"/>
      <c r="AU193" s="309"/>
      <c r="AV193" s="309"/>
      <c r="AW193" s="309"/>
      <c r="AX193" s="309"/>
      <c r="AY193" s="309"/>
      <c r="AZ193" s="309"/>
      <c r="BA193" s="309"/>
      <c r="BB193" s="309"/>
      <c r="BC193" s="309"/>
      <c r="BD193" s="309"/>
      <c r="BE193" s="309"/>
      <c r="BF193" s="309"/>
      <c r="BG193" s="309"/>
      <c r="BH193" s="309"/>
      <c r="BI193" s="309"/>
      <c r="BJ193" s="309"/>
      <c r="BK193" s="309"/>
      <c r="BL193" s="309"/>
      <c r="BM193" s="309"/>
      <c r="BN193" s="309"/>
      <c r="BO193" s="309"/>
      <c r="BP193" s="309"/>
      <c r="BQ193" s="309"/>
      <c r="BR193" s="309"/>
      <c r="BS193" s="309"/>
      <c r="BT193" s="309"/>
      <c r="BU193" s="309"/>
      <c r="BV193" s="309"/>
      <c r="BW193" s="309"/>
      <c r="BX193" s="309"/>
      <c r="BY193" s="309"/>
      <c r="BZ193" s="309"/>
      <c r="CA193" s="309"/>
      <c r="CB193" s="309"/>
      <c r="CC193" s="309"/>
      <c r="CD193" s="309"/>
      <c r="CE193" s="309"/>
      <c r="CF193" s="309"/>
      <c r="CG193" s="309"/>
      <c r="CH193" s="309"/>
      <c r="CI193" s="309"/>
      <c r="CJ193" s="309"/>
      <c r="DA193" s="310"/>
      <c r="DB193" s="253"/>
      <c r="DC193" s="247" t="str">
        <f t="shared" si="116"/>
        <v/>
      </c>
    </row>
    <row r="194" spans="1:107" s="300" customFormat="1" ht="14" outlineLevel="2">
      <c r="C194" s="301" t="str">
        <f>$C$127</f>
        <v>6.2</v>
      </c>
      <c r="D194" s="302" t="str">
        <f>$D$127</f>
        <v>Сокращение CAPEX</v>
      </c>
      <c r="E194" s="303"/>
      <c r="F194" s="303"/>
      <c r="G194" s="304" t="str">
        <f>$G$127</f>
        <v>тыс.руб.</v>
      </c>
      <c r="H194" s="305">
        <f>SUM(I194:CJ194)</f>
        <v>0</v>
      </c>
      <c r="I194" s="306">
        <f>-Расчет!H191</f>
        <v>0</v>
      </c>
      <c r="J194" s="306"/>
      <c r="K194" s="306"/>
      <c r="L194" s="306">
        <f>-Расчет!K191</f>
        <v>0</v>
      </c>
      <c r="M194" s="306">
        <f>-Расчет!L191</f>
        <v>0</v>
      </c>
      <c r="N194" s="306">
        <f>-Расчет!M191</f>
        <v>0</v>
      </c>
      <c r="O194" s="306">
        <f>-Расчет!N191</f>
        <v>0</v>
      </c>
      <c r="P194" s="306">
        <f>-Расчет!O191</f>
        <v>0</v>
      </c>
      <c r="Q194" s="306">
        <f>-Расчет!P191</f>
        <v>0</v>
      </c>
      <c r="R194" s="306">
        <f>-Расчет!Q191</f>
        <v>0</v>
      </c>
      <c r="S194" s="306">
        <f>-Расчет!R191</f>
        <v>0</v>
      </c>
      <c r="T194" s="306">
        <f>-Расчет!S189</f>
        <v>0</v>
      </c>
      <c r="U194" s="306">
        <f>-Расчет!T189</f>
        <v>0</v>
      </c>
      <c r="V194" s="306">
        <f>-Расчет!U189</f>
        <v>0</v>
      </c>
      <c r="W194" s="306">
        <f>-Расчет!V189</f>
        <v>0</v>
      </c>
      <c r="X194" s="306">
        <f>-Расчет!W189</f>
        <v>0</v>
      </c>
      <c r="Y194" s="306">
        <f>-Расчет!X189</f>
        <v>0</v>
      </c>
      <c r="Z194" s="306">
        <f>-Расчет!Y189</f>
        <v>0</v>
      </c>
      <c r="AA194" s="306">
        <f>-Расчет!Z189</f>
        <v>0</v>
      </c>
      <c r="AB194" s="306">
        <f>-Расчет!AA189</f>
        <v>0</v>
      </c>
      <c r="AC194" s="306">
        <f>-Расчет!AB189</f>
        <v>0</v>
      </c>
      <c r="AD194" s="306">
        <f>-Расчет!AC189</f>
        <v>0</v>
      </c>
      <c r="AE194" s="306">
        <f>-Расчет!AD189</f>
        <v>0</v>
      </c>
      <c r="AF194" s="306">
        <f>-Расчет!AE189</f>
        <v>0</v>
      </c>
      <c r="AG194" s="306">
        <f>-Расчет!AF189</f>
        <v>0</v>
      </c>
      <c r="AH194" s="306">
        <f>-Расчет!AG189</f>
        <v>0</v>
      </c>
      <c r="AI194" s="306">
        <f>-Расчет!AH189</f>
        <v>0</v>
      </c>
      <c r="AJ194" s="306">
        <f>-Расчет!AI189</f>
        <v>0</v>
      </c>
      <c r="AK194" s="306">
        <f>-Расчет!AJ189</f>
        <v>0</v>
      </c>
      <c r="AL194" s="306">
        <f>-Расчет!AK189</f>
        <v>0</v>
      </c>
      <c r="AM194" s="306">
        <f>-Расчет!AL189</f>
        <v>0</v>
      </c>
      <c r="AN194" s="306">
        <f>-Расчет!AM189</f>
        <v>0</v>
      </c>
      <c r="AO194" s="306">
        <f>-Расчет!AN189</f>
        <v>0</v>
      </c>
      <c r="AP194" s="306">
        <f>-Расчет!AO189</f>
        <v>0</v>
      </c>
      <c r="AQ194" s="306">
        <f>-Расчет!AP189</f>
        <v>0</v>
      </c>
      <c r="AR194" s="306">
        <f>-Расчет!AQ189</f>
        <v>0</v>
      </c>
      <c r="AS194" s="306">
        <f>-Расчет!AR189</f>
        <v>0</v>
      </c>
      <c r="AT194" s="306">
        <f>-Расчет!AS189</f>
        <v>0</v>
      </c>
      <c r="AU194" s="306">
        <f>-Расчет!AT189</f>
        <v>0</v>
      </c>
      <c r="AV194" s="306">
        <f>-Расчет!AU189</f>
        <v>0</v>
      </c>
      <c r="AW194" s="306">
        <f>-Расчет!AV189</f>
        <v>0</v>
      </c>
      <c r="AX194" s="306">
        <f>-Расчет!AW189</f>
        <v>0</v>
      </c>
      <c r="AY194" s="306">
        <f>-Расчет!AX189</f>
        <v>0</v>
      </c>
      <c r="AZ194" s="306">
        <f>-Расчет!AY189</f>
        <v>0</v>
      </c>
      <c r="BA194" s="306">
        <f>-Расчет!AZ189</f>
        <v>0</v>
      </c>
      <c r="BB194" s="306">
        <f>-Расчет!BA189</f>
        <v>0</v>
      </c>
      <c r="BC194" s="306">
        <f>-Расчет!BB189</f>
        <v>0</v>
      </c>
      <c r="BD194" s="306">
        <f>-Расчет!BC189</f>
        <v>0</v>
      </c>
      <c r="BE194" s="306">
        <f>-Расчет!BD189</f>
        <v>0</v>
      </c>
      <c r="BF194" s="306">
        <f>-Расчет!BE189</f>
        <v>0</v>
      </c>
      <c r="BG194" s="306">
        <f>-Расчет!BF189</f>
        <v>0</v>
      </c>
      <c r="BH194" s="306">
        <f>-Расчет!BG189</f>
        <v>0</v>
      </c>
      <c r="BI194" s="306">
        <f>-Расчет!BH189</f>
        <v>0</v>
      </c>
      <c r="BJ194" s="306">
        <f>-Расчет!BI189</f>
        <v>0</v>
      </c>
      <c r="BK194" s="306">
        <f>-Расчет!BJ189</f>
        <v>0</v>
      </c>
      <c r="BL194" s="306">
        <f>-Расчет!BK189</f>
        <v>0</v>
      </c>
      <c r="BM194" s="306">
        <f>-Расчет!BL189</f>
        <v>0</v>
      </c>
      <c r="BN194" s="306">
        <f>-Расчет!BM189</f>
        <v>0</v>
      </c>
      <c r="BO194" s="306">
        <f>-Расчет!BN189</f>
        <v>0</v>
      </c>
      <c r="BP194" s="306">
        <f>-Расчет!BO189</f>
        <v>0</v>
      </c>
      <c r="BQ194" s="306">
        <f>-Расчет!BP189</f>
        <v>0</v>
      </c>
      <c r="BR194" s="306">
        <f>-Расчет!BQ189</f>
        <v>0</v>
      </c>
      <c r="BS194" s="306">
        <f>-Расчет!BR189</f>
        <v>0</v>
      </c>
      <c r="BT194" s="306">
        <f>-Расчет!BS189</f>
        <v>0</v>
      </c>
      <c r="BU194" s="306">
        <f>-Расчет!BT189</f>
        <v>0</v>
      </c>
      <c r="BV194" s="306">
        <f>-Расчет!BU189</f>
        <v>0</v>
      </c>
      <c r="BW194" s="306">
        <f>-Расчет!BV189</f>
        <v>0</v>
      </c>
      <c r="BX194" s="306">
        <f>-Расчет!BW189</f>
        <v>0</v>
      </c>
      <c r="BY194" s="306">
        <f>-Расчет!BX189</f>
        <v>0</v>
      </c>
      <c r="BZ194" s="306">
        <f>-Расчет!BY189</f>
        <v>0</v>
      </c>
      <c r="CA194" s="306">
        <f>-Расчет!BZ189</f>
        <v>0</v>
      </c>
      <c r="CB194" s="306">
        <f>-Расчет!CA189</f>
        <v>0</v>
      </c>
      <c r="CC194" s="306">
        <f>-Расчет!CB189</f>
        <v>0</v>
      </c>
      <c r="CD194" s="306">
        <f>-Расчет!CC189</f>
        <v>0</v>
      </c>
      <c r="CE194" s="306">
        <f>-Расчет!CD189</f>
        <v>0</v>
      </c>
      <c r="CF194" s="306">
        <f>-Расчет!CE189</f>
        <v>0</v>
      </c>
      <c r="CG194" s="306">
        <f>-Расчет!CF189</f>
        <v>0</v>
      </c>
      <c r="CH194" s="306">
        <f>-Расчет!CG189</f>
        <v>0</v>
      </c>
      <c r="CI194" s="306">
        <f>-Расчет!CH189</f>
        <v>0</v>
      </c>
      <c r="CJ194" s="306">
        <f>-Расчет!CI189</f>
        <v>0</v>
      </c>
      <c r="DA194" s="279" t="s">
        <v>80</v>
      </c>
      <c r="DB194" s="279">
        <f>DB191+1</f>
        <v>133</v>
      </c>
      <c r="DC194" s="212" t="str">
        <f t="shared" si="116"/>
        <v>6.2Сокращение CAPEX</v>
      </c>
    </row>
    <row r="195" spans="1:107" s="296" customFormat="1" ht="14" outlineLevel="3">
      <c r="C195" s="311" t="s">
        <v>251</v>
      </c>
      <c r="D195" s="312" t="s">
        <v>252</v>
      </c>
      <c r="E195" s="313"/>
      <c r="F195" s="313"/>
      <c r="G195" s="304" t="str">
        <f>$G$127</f>
        <v>тыс.руб.</v>
      </c>
      <c r="H195" s="314">
        <f>SUM(I195:CJ195)</f>
        <v>0</v>
      </c>
      <c r="I195" s="315"/>
      <c r="J195" s="315"/>
      <c r="K195" s="315"/>
      <c r="L195" s="315"/>
      <c r="M195" s="315"/>
      <c r="N195" s="315"/>
      <c r="O195" s="315"/>
      <c r="P195" s="315"/>
      <c r="Q195" s="315"/>
      <c r="R195" s="315"/>
      <c r="S195" s="315"/>
      <c r="T195" s="315"/>
      <c r="U195" s="315"/>
      <c r="V195" s="315"/>
      <c r="W195" s="315"/>
      <c r="X195" s="315"/>
      <c r="Y195" s="315"/>
      <c r="Z195" s="315"/>
      <c r="AA195" s="315"/>
      <c r="AB195" s="315"/>
      <c r="AC195" s="315"/>
      <c r="AD195" s="315"/>
      <c r="AE195" s="315"/>
      <c r="AF195" s="315"/>
      <c r="AG195" s="315"/>
      <c r="AH195" s="315"/>
      <c r="AI195" s="315"/>
      <c r="AJ195" s="315"/>
      <c r="AK195" s="315"/>
      <c r="AL195" s="315"/>
      <c r="AM195" s="315"/>
      <c r="AN195" s="315"/>
      <c r="AO195" s="315"/>
      <c r="AP195" s="315"/>
      <c r="AQ195" s="315"/>
      <c r="AR195" s="315"/>
      <c r="AS195" s="315"/>
      <c r="AT195" s="315"/>
      <c r="AU195" s="315"/>
      <c r="AV195" s="315"/>
      <c r="AW195" s="315"/>
      <c r="AX195" s="315"/>
      <c r="AY195" s="315"/>
      <c r="AZ195" s="315"/>
      <c r="BA195" s="315"/>
      <c r="BB195" s="315"/>
      <c r="BC195" s="315"/>
      <c r="BD195" s="315"/>
      <c r="BE195" s="315"/>
      <c r="BF195" s="315"/>
      <c r="BG195" s="315"/>
      <c r="BH195" s="315"/>
      <c r="BI195" s="315"/>
      <c r="BJ195" s="315"/>
      <c r="BK195" s="315"/>
      <c r="BL195" s="315"/>
      <c r="BM195" s="315"/>
      <c r="BN195" s="315"/>
      <c r="BO195" s="315"/>
      <c r="BP195" s="315"/>
      <c r="BQ195" s="315"/>
      <c r="BR195" s="315"/>
      <c r="BS195" s="315"/>
      <c r="BT195" s="315"/>
      <c r="BU195" s="315"/>
      <c r="BV195" s="315"/>
      <c r="BW195" s="315"/>
      <c r="BX195" s="315"/>
      <c r="BY195" s="315"/>
      <c r="BZ195" s="315"/>
      <c r="CA195" s="315"/>
      <c r="CB195" s="315"/>
      <c r="CC195" s="315"/>
      <c r="CD195" s="315"/>
      <c r="CE195" s="315"/>
      <c r="CF195" s="315"/>
      <c r="CG195" s="315"/>
      <c r="CH195" s="315"/>
      <c r="CI195" s="315"/>
      <c r="CJ195" s="315"/>
      <c r="DA195" s="310"/>
      <c r="DB195" s="253"/>
      <c r="DC195" s="247" t="str">
        <f t="shared" si="116"/>
        <v>6.2.1Влияние на амортизацию</v>
      </c>
    </row>
    <row r="196" spans="1:107" s="296" customFormat="1" ht="14" outlineLevel="3">
      <c r="C196" s="316"/>
      <c r="D196" s="308"/>
      <c r="E196" s="308"/>
      <c r="F196" s="308"/>
      <c r="G196" s="308"/>
      <c r="H196" s="319"/>
      <c r="I196" s="294"/>
      <c r="J196" s="294"/>
      <c r="K196" s="294"/>
      <c r="L196" s="294"/>
      <c r="M196" s="294"/>
      <c r="N196" s="294"/>
      <c r="O196" s="294"/>
      <c r="P196" s="294"/>
      <c r="Q196" s="294"/>
      <c r="R196" s="294"/>
      <c r="S196" s="294"/>
      <c r="T196" s="294"/>
      <c r="U196" s="294"/>
      <c r="V196" s="294"/>
      <c r="W196" s="294"/>
      <c r="X196" s="294"/>
      <c r="Y196" s="294"/>
      <c r="Z196" s="294"/>
      <c r="AA196" s="294"/>
      <c r="AB196" s="294"/>
      <c r="AC196" s="294"/>
      <c r="AD196" s="294"/>
      <c r="AE196" s="294"/>
      <c r="AF196" s="294"/>
      <c r="AG196" s="294"/>
      <c r="AH196" s="294"/>
      <c r="AI196" s="294"/>
      <c r="AJ196" s="294"/>
      <c r="AK196" s="294"/>
      <c r="AL196" s="294"/>
      <c r="AM196" s="294"/>
      <c r="AN196" s="294"/>
      <c r="AO196" s="294"/>
      <c r="AP196" s="294"/>
      <c r="AQ196" s="294"/>
      <c r="AR196" s="294"/>
      <c r="AS196" s="294"/>
      <c r="AT196" s="294"/>
      <c r="AU196" s="294"/>
      <c r="AV196" s="294"/>
      <c r="AW196" s="294"/>
      <c r="AX196" s="294"/>
      <c r="AY196" s="294"/>
      <c r="AZ196" s="294"/>
      <c r="BA196" s="294"/>
      <c r="BB196" s="294"/>
      <c r="BC196" s="294"/>
      <c r="BD196" s="294"/>
      <c r="BE196" s="294"/>
      <c r="BF196" s="294"/>
      <c r="BG196" s="294"/>
      <c r="BH196" s="294"/>
      <c r="BI196" s="294"/>
      <c r="BJ196" s="294"/>
      <c r="BK196" s="294"/>
      <c r="BL196" s="294"/>
      <c r="BM196" s="294"/>
      <c r="BN196" s="294"/>
      <c r="BO196" s="294"/>
      <c r="BP196" s="294"/>
      <c r="BQ196" s="294"/>
      <c r="BR196" s="294"/>
      <c r="BS196" s="294"/>
      <c r="BT196" s="294"/>
      <c r="BU196" s="294"/>
      <c r="BV196" s="294"/>
      <c r="BW196" s="294"/>
      <c r="BX196" s="294"/>
      <c r="BY196" s="294"/>
      <c r="BZ196" s="294"/>
      <c r="CA196" s="294"/>
      <c r="CB196" s="294"/>
      <c r="CC196" s="294"/>
      <c r="CD196" s="294"/>
      <c r="CE196" s="294"/>
      <c r="CF196" s="294"/>
      <c r="CG196" s="294"/>
      <c r="CH196" s="294"/>
      <c r="CI196" s="294"/>
      <c r="CJ196" s="294"/>
      <c r="DA196" s="310"/>
      <c r="DB196" s="253"/>
      <c r="DC196" s="247"/>
    </row>
    <row r="197" spans="1:107" s="296" customFormat="1" ht="14" outlineLevel="3">
      <c r="A197" s="294"/>
      <c r="B197" s="294"/>
      <c r="C197" s="316"/>
      <c r="D197" s="308"/>
      <c r="E197" s="308"/>
      <c r="F197" s="308"/>
      <c r="G197" s="308"/>
      <c r="H197" s="319"/>
      <c r="I197" s="294"/>
      <c r="J197" s="294"/>
      <c r="K197" s="294"/>
      <c r="L197" s="294"/>
      <c r="M197" s="294"/>
      <c r="N197" s="294"/>
      <c r="O197" s="294"/>
      <c r="P197" s="294"/>
      <c r="Q197" s="294"/>
      <c r="R197" s="294"/>
      <c r="S197" s="294"/>
      <c r="T197" s="294"/>
      <c r="U197" s="294"/>
      <c r="V197" s="294"/>
      <c r="W197" s="294"/>
      <c r="X197" s="294"/>
      <c r="Y197" s="294"/>
      <c r="Z197" s="294"/>
      <c r="AA197" s="294"/>
      <c r="AB197" s="294"/>
      <c r="AC197" s="294"/>
      <c r="AD197" s="294"/>
      <c r="AE197" s="294"/>
      <c r="AF197" s="294"/>
      <c r="AG197" s="294"/>
      <c r="AH197" s="294"/>
      <c r="AI197" s="294"/>
      <c r="AJ197" s="294"/>
      <c r="AK197" s="294"/>
      <c r="AL197" s="294"/>
      <c r="AM197" s="294"/>
      <c r="AN197" s="294"/>
      <c r="AO197" s="294"/>
      <c r="AP197" s="294"/>
      <c r="AQ197" s="294"/>
      <c r="AR197" s="294"/>
      <c r="AS197" s="294"/>
      <c r="AT197" s="294"/>
      <c r="AU197" s="294"/>
      <c r="AV197" s="294"/>
      <c r="AW197" s="294"/>
      <c r="AX197" s="294"/>
      <c r="AY197" s="294"/>
      <c r="AZ197" s="294"/>
      <c r="BA197" s="294"/>
      <c r="BB197" s="294"/>
      <c r="BC197" s="294"/>
      <c r="BD197" s="294"/>
      <c r="BE197" s="294"/>
      <c r="BF197" s="294"/>
      <c r="BG197" s="294"/>
      <c r="BH197" s="294"/>
      <c r="BI197" s="294"/>
      <c r="BJ197" s="294"/>
      <c r="BK197" s="294"/>
      <c r="BL197" s="294"/>
      <c r="BM197" s="294"/>
      <c r="BN197" s="294"/>
      <c r="BO197" s="294"/>
      <c r="BP197" s="294"/>
      <c r="BQ197" s="294"/>
      <c r="BR197" s="294"/>
      <c r="BS197" s="294"/>
      <c r="BT197" s="294"/>
      <c r="BU197" s="294"/>
      <c r="BV197" s="294"/>
      <c r="BW197" s="294"/>
      <c r="BX197" s="294"/>
      <c r="BY197" s="294"/>
      <c r="BZ197" s="294"/>
      <c r="CA197" s="294"/>
      <c r="CB197" s="294"/>
      <c r="CC197" s="294"/>
      <c r="CD197" s="294"/>
      <c r="CE197" s="294"/>
      <c r="CF197" s="294"/>
      <c r="CG197" s="294"/>
      <c r="CH197" s="294"/>
      <c r="CI197" s="294"/>
      <c r="CJ197" s="294"/>
      <c r="DA197" s="310"/>
      <c r="DB197" s="253"/>
      <c r="DC197" s="247" t="str">
        <f t="shared" si="116"/>
        <v/>
      </c>
    </row>
    <row r="198" spans="1:107" s="300" customFormat="1" ht="14" outlineLevel="2">
      <c r="C198" s="301" t="str">
        <f>$C$128</f>
        <v>6.3</v>
      </c>
      <c r="D198" s="302" t="str">
        <f>$D$128</f>
        <v>Сокращение OPEX</v>
      </c>
      <c r="E198" s="303"/>
      <c r="F198" s="303"/>
      <c r="G198" s="304" t="str">
        <f>$G$127</f>
        <v>тыс.руб.</v>
      </c>
      <c r="H198" s="305">
        <f>SUM(I198:CJ198)</f>
        <v>0</v>
      </c>
      <c r="I198" s="306">
        <f>-Расчет!H230</f>
        <v>0</v>
      </c>
      <c r="J198" s="306"/>
      <c r="K198" s="306"/>
      <c r="L198" s="306"/>
      <c r="M198" s="306"/>
      <c r="N198" s="306"/>
      <c r="O198" s="306"/>
      <c r="P198" s="306"/>
      <c r="Q198" s="306"/>
      <c r="R198" s="306"/>
      <c r="S198" s="306"/>
      <c r="T198" s="306">
        <f>-Расчет!S230</f>
        <v>0</v>
      </c>
      <c r="U198" s="306">
        <f>-Расчет!T230</f>
        <v>0</v>
      </c>
      <c r="V198" s="306">
        <f>-Расчет!U230</f>
        <v>0</v>
      </c>
      <c r="W198" s="306">
        <f>-Расчет!V230</f>
        <v>0</v>
      </c>
      <c r="X198" s="306">
        <f>-Расчет!W230</f>
        <v>0</v>
      </c>
      <c r="Y198" s="306">
        <f>-Расчет!X230</f>
        <v>0</v>
      </c>
      <c r="Z198" s="306">
        <f>-Расчет!Y230</f>
        <v>0</v>
      </c>
      <c r="AA198" s="306">
        <f>-Расчет!Z230</f>
        <v>0</v>
      </c>
      <c r="AB198" s="306">
        <f>-Расчет!AA230</f>
        <v>0</v>
      </c>
      <c r="AC198" s="306">
        <f>-Расчет!AB230</f>
        <v>0</v>
      </c>
      <c r="AD198" s="306">
        <f>-Расчет!AC230</f>
        <v>0</v>
      </c>
      <c r="AE198" s="306">
        <f>-Расчет!AD230</f>
        <v>0</v>
      </c>
      <c r="AF198" s="306">
        <f>-Расчет!AE230</f>
        <v>0</v>
      </c>
      <c r="AG198" s="306">
        <f>-Расчет!AF230</f>
        <v>0</v>
      </c>
      <c r="AH198" s="306">
        <f>-Расчет!AG230</f>
        <v>0</v>
      </c>
      <c r="AI198" s="306">
        <f>-Расчет!AH230</f>
        <v>0</v>
      </c>
      <c r="AJ198" s="306">
        <f>-Расчет!AI230</f>
        <v>0</v>
      </c>
      <c r="AK198" s="306">
        <f>-Расчет!AJ230</f>
        <v>0</v>
      </c>
      <c r="AL198" s="306">
        <f>-Расчет!AK230</f>
        <v>0</v>
      </c>
      <c r="AM198" s="306">
        <f>-Расчет!AL230</f>
        <v>0</v>
      </c>
      <c r="AN198" s="306">
        <f>-Расчет!AM230</f>
        <v>0</v>
      </c>
      <c r="AO198" s="306">
        <f>-Расчет!AN230</f>
        <v>0</v>
      </c>
      <c r="AP198" s="306">
        <f>-Расчет!AO230</f>
        <v>0</v>
      </c>
      <c r="AQ198" s="306">
        <f>-Расчет!AP230</f>
        <v>0</v>
      </c>
      <c r="AR198" s="306">
        <f>-Расчет!AQ230</f>
        <v>0</v>
      </c>
      <c r="AS198" s="306">
        <f>-Расчет!AR230</f>
        <v>0</v>
      </c>
      <c r="AT198" s="306">
        <f>-Расчет!AS230</f>
        <v>0</v>
      </c>
      <c r="AU198" s="306">
        <f>-Расчет!AT230</f>
        <v>0</v>
      </c>
      <c r="AV198" s="306">
        <f>-Расчет!AU230</f>
        <v>0</v>
      </c>
      <c r="AW198" s="306">
        <f>-Расчет!AV230</f>
        <v>0</v>
      </c>
      <c r="AX198" s="306">
        <f>-Расчет!AW230</f>
        <v>0</v>
      </c>
      <c r="AY198" s="306">
        <f>-Расчет!AX230</f>
        <v>0</v>
      </c>
      <c r="AZ198" s="306">
        <f>-Расчет!AY230</f>
        <v>0</v>
      </c>
      <c r="BA198" s="306">
        <f>-Расчет!AZ230</f>
        <v>0</v>
      </c>
      <c r="BB198" s="306">
        <f>-Расчет!BA230</f>
        <v>0</v>
      </c>
      <c r="BC198" s="306">
        <f>-Расчет!BB230</f>
        <v>0</v>
      </c>
      <c r="BD198" s="306">
        <f>-Расчет!BC230</f>
        <v>0</v>
      </c>
      <c r="BE198" s="306">
        <f>-Расчет!BD230</f>
        <v>0</v>
      </c>
      <c r="BF198" s="306">
        <f>-Расчет!BE230</f>
        <v>0</v>
      </c>
      <c r="BG198" s="306">
        <f>-Расчет!BF230</f>
        <v>0</v>
      </c>
      <c r="BH198" s="306">
        <f>-Расчет!BG230</f>
        <v>0</v>
      </c>
      <c r="BI198" s="306">
        <f>-Расчет!BH230</f>
        <v>0</v>
      </c>
      <c r="BJ198" s="306">
        <f>-Расчет!BI230</f>
        <v>0</v>
      </c>
      <c r="BK198" s="306">
        <f>-Расчет!BJ230</f>
        <v>0</v>
      </c>
      <c r="BL198" s="306">
        <f>-Расчет!BK230</f>
        <v>0</v>
      </c>
      <c r="BM198" s="306">
        <f>-Расчет!BL230</f>
        <v>0</v>
      </c>
      <c r="BN198" s="306">
        <f>-Расчет!BM230</f>
        <v>0</v>
      </c>
      <c r="BO198" s="306">
        <f>-Расчет!BN230</f>
        <v>0</v>
      </c>
      <c r="BP198" s="306">
        <f>-Расчет!BO230</f>
        <v>0</v>
      </c>
      <c r="BQ198" s="306">
        <f>-Расчет!BP230</f>
        <v>0</v>
      </c>
      <c r="BR198" s="306">
        <f>-Расчет!BQ230</f>
        <v>0</v>
      </c>
      <c r="BS198" s="306">
        <f>-Расчет!BR230</f>
        <v>0</v>
      </c>
      <c r="BT198" s="306">
        <f>-Расчет!BS230</f>
        <v>0</v>
      </c>
      <c r="BU198" s="306">
        <f>-Расчет!BT230</f>
        <v>0</v>
      </c>
      <c r="BV198" s="306">
        <f>-Расчет!BU230</f>
        <v>0</v>
      </c>
      <c r="BW198" s="306">
        <f>-Расчет!BV230</f>
        <v>0</v>
      </c>
      <c r="BX198" s="306">
        <f>-Расчет!BW230</f>
        <v>0</v>
      </c>
      <c r="BY198" s="306">
        <f>-Расчет!BX230</f>
        <v>0</v>
      </c>
      <c r="BZ198" s="306">
        <f>-Расчет!BY230</f>
        <v>0</v>
      </c>
      <c r="CA198" s="306">
        <f>-Расчет!BZ230</f>
        <v>0</v>
      </c>
      <c r="CB198" s="306">
        <f>-Расчет!CA230</f>
        <v>0</v>
      </c>
      <c r="CC198" s="306">
        <f>-Расчет!CB230</f>
        <v>0</v>
      </c>
      <c r="CD198" s="306">
        <f>-Расчет!CC230</f>
        <v>0</v>
      </c>
      <c r="CE198" s="306">
        <f>-Расчет!CD230</f>
        <v>0</v>
      </c>
      <c r="CF198" s="306">
        <f>-Расчет!CE230</f>
        <v>0</v>
      </c>
      <c r="CG198" s="306">
        <f>-Расчет!CF230</f>
        <v>0</v>
      </c>
      <c r="CH198" s="306">
        <f>-Расчет!CG230</f>
        <v>0</v>
      </c>
      <c r="CI198" s="306">
        <f>-Расчет!CH230</f>
        <v>0</v>
      </c>
      <c r="CJ198" s="306">
        <f>-Расчет!CI230</f>
        <v>0</v>
      </c>
      <c r="DA198" s="279" t="s">
        <v>80</v>
      </c>
      <c r="DB198" s="279">
        <f>DB194+1</f>
        <v>134</v>
      </c>
      <c r="DC198" s="212" t="str">
        <f t="shared" si="116"/>
        <v>6.3Сокращение OPEX</v>
      </c>
    </row>
    <row r="199" spans="1:107" s="296" customFormat="1" ht="14" outlineLevel="3">
      <c r="C199" s="316"/>
      <c r="D199" s="308"/>
      <c r="E199" s="308"/>
      <c r="F199" s="308"/>
      <c r="G199" s="308"/>
      <c r="H199" s="319"/>
      <c r="I199" s="294"/>
      <c r="J199" s="294"/>
      <c r="K199" s="294"/>
      <c r="L199" s="294"/>
      <c r="M199" s="294"/>
      <c r="N199" s="294"/>
      <c r="O199" s="294"/>
      <c r="P199" s="294"/>
      <c r="Q199" s="294"/>
      <c r="R199" s="294"/>
      <c r="S199" s="294"/>
      <c r="T199" s="294"/>
      <c r="U199" s="294"/>
      <c r="V199" s="294"/>
      <c r="W199" s="294"/>
      <c r="X199" s="294"/>
      <c r="Y199" s="294"/>
      <c r="Z199" s="294"/>
      <c r="AA199" s="294"/>
      <c r="AB199" s="294"/>
      <c r="AC199" s="294"/>
      <c r="AD199" s="294"/>
      <c r="AE199" s="294"/>
      <c r="AF199" s="294"/>
      <c r="AG199" s="294"/>
      <c r="AH199" s="294"/>
      <c r="AI199" s="294"/>
      <c r="AJ199" s="294"/>
      <c r="AK199" s="294"/>
      <c r="AL199" s="294"/>
      <c r="AM199" s="294"/>
      <c r="AN199" s="294"/>
      <c r="AO199" s="294"/>
      <c r="AP199" s="294"/>
      <c r="AQ199" s="294"/>
      <c r="AR199" s="294"/>
      <c r="AS199" s="294"/>
      <c r="AT199" s="294"/>
      <c r="AU199" s="294"/>
      <c r="AV199" s="294"/>
      <c r="AW199" s="294"/>
      <c r="AX199" s="294"/>
      <c r="AY199" s="294"/>
      <c r="AZ199" s="294"/>
      <c r="BA199" s="294"/>
      <c r="BB199" s="294"/>
      <c r="BC199" s="294"/>
      <c r="BD199" s="294"/>
      <c r="BE199" s="294"/>
      <c r="BF199" s="294"/>
      <c r="BG199" s="294"/>
      <c r="BH199" s="294"/>
      <c r="BI199" s="294"/>
      <c r="BJ199" s="294"/>
      <c r="BK199" s="294"/>
      <c r="BL199" s="294"/>
      <c r="BM199" s="294"/>
      <c r="BN199" s="294"/>
      <c r="BO199" s="294"/>
      <c r="BP199" s="294"/>
      <c r="BQ199" s="294"/>
      <c r="BR199" s="294"/>
      <c r="BS199" s="294"/>
      <c r="BT199" s="294"/>
      <c r="BU199" s="294"/>
      <c r="BV199" s="294"/>
      <c r="BW199" s="294"/>
      <c r="BX199" s="294"/>
      <c r="BY199" s="294"/>
      <c r="BZ199" s="294"/>
      <c r="CA199" s="294"/>
      <c r="CB199" s="294"/>
      <c r="CC199" s="294"/>
      <c r="CD199" s="294"/>
      <c r="CE199" s="294"/>
      <c r="CF199" s="294"/>
      <c r="CG199" s="294"/>
      <c r="CH199" s="294"/>
      <c r="CI199" s="294"/>
      <c r="CJ199" s="294"/>
      <c r="DA199" s="310"/>
      <c r="DB199" s="253"/>
      <c r="DC199" s="247" t="str">
        <f t="shared" si="116"/>
        <v/>
      </c>
    </row>
    <row r="200" spans="1:107" s="296" customFormat="1" ht="14" outlineLevel="3">
      <c r="A200" s="294"/>
      <c r="B200" s="294"/>
      <c r="C200" s="316"/>
      <c r="D200" s="308"/>
      <c r="E200" s="308"/>
      <c r="F200" s="308"/>
      <c r="G200" s="308"/>
      <c r="H200" s="319"/>
      <c r="I200" s="294"/>
      <c r="J200" s="294"/>
      <c r="K200" s="294"/>
      <c r="L200" s="294"/>
      <c r="M200" s="294"/>
      <c r="N200" s="294"/>
      <c r="O200" s="294"/>
      <c r="P200" s="294"/>
      <c r="Q200" s="294"/>
      <c r="R200" s="294"/>
      <c r="S200" s="294"/>
      <c r="T200" s="294"/>
      <c r="U200" s="294"/>
      <c r="V200" s="294"/>
      <c r="W200" s="294"/>
      <c r="X200" s="294"/>
      <c r="Y200" s="294"/>
      <c r="Z200" s="294"/>
      <c r="AA200" s="294"/>
      <c r="AB200" s="294"/>
      <c r="AC200" s="294"/>
      <c r="AD200" s="294"/>
      <c r="AE200" s="294"/>
      <c r="AF200" s="294"/>
      <c r="AG200" s="294"/>
      <c r="AH200" s="294"/>
      <c r="AI200" s="294"/>
      <c r="AJ200" s="294"/>
      <c r="AK200" s="294"/>
      <c r="AL200" s="294"/>
      <c r="AM200" s="294"/>
      <c r="AN200" s="294"/>
      <c r="AO200" s="294"/>
      <c r="AP200" s="294"/>
      <c r="AQ200" s="294"/>
      <c r="AR200" s="294"/>
      <c r="AS200" s="294"/>
      <c r="AT200" s="294"/>
      <c r="AU200" s="294"/>
      <c r="AV200" s="294"/>
      <c r="AW200" s="294"/>
      <c r="AX200" s="294"/>
      <c r="AY200" s="294"/>
      <c r="AZ200" s="294"/>
      <c r="BA200" s="294"/>
      <c r="BB200" s="294"/>
      <c r="BC200" s="294"/>
      <c r="BD200" s="294"/>
      <c r="BE200" s="294"/>
      <c r="BF200" s="294"/>
      <c r="BG200" s="294"/>
      <c r="BH200" s="294"/>
      <c r="BI200" s="294"/>
      <c r="BJ200" s="294"/>
      <c r="BK200" s="294"/>
      <c r="BL200" s="294"/>
      <c r="BM200" s="294"/>
      <c r="BN200" s="294"/>
      <c r="BO200" s="294"/>
      <c r="BP200" s="294"/>
      <c r="BQ200" s="294"/>
      <c r="BR200" s="294"/>
      <c r="BS200" s="294"/>
      <c r="BT200" s="294"/>
      <c r="BU200" s="294"/>
      <c r="BV200" s="294"/>
      <c r="BW200" s="294"/>
      <c r="BX200" s="294"/>
      <c r="BY200" s="294"/>
      <c r="BZ200" s="294"/>
      <c r="CA200" s="294"/>
      <c r="CB200" s="294"/>
      <c r="CC200" s="294"/>
      <c r="CD200" s="294"/>
      <c r="CE200" s="294"/>
      <c r="CF200" s="294"/>
      <c r="CG200" s="294"/>
      <c r="CH200" s="294"/>
      <c r="CI200" s="294"/>
      <c r="CJ200" s="294"/>
      <c r="DA200" s="310"/>
      <c r="DB200" s="253"/>
      <c r="DC200" s="247" t="str">
        <f t="shared" si="116"/>
        <v/>
      </c>
    </row>
    <row r="201" spans="1:107" s="300" customFormat="1" ht="14" outlineLevel="2">
      <c r="A201" s="298"/>
      <c r="B201" s="298"/>
      <c r="C201" s="301" t="str">
        <f>$C$129</f>
        <v>6.4</v>
      </c>
      <c r="D201" s="302" t="str">
        <f>$D$129</f>
        <v>Изменение денежного потока от увеличения добычи/реализации УВ</v>
      </c>
      <c r="E201" s="303"/>
      <c r="F201" s="303"/>
      <c r="G201" s="304" t="str">
        <f>$G$129</f>
        <v>тыс.руб.</v>
      </c>
      <c r="H201" s="305">
        <f>SUM(I201:CJ201)</f>
        <v>0</v>
      </c>
      <c r="I201" s="306"/>
      <c r="J201" s="306"/>
      <c r="K201" s="306"/>
      <c r="L201" s="306"/>
      <c r="M201" s="306"/>
      <c r="N201" s="306"/>
      <c r="O201" s="306"/>
      <c r="P201" s="306"/>
      <c r="Q201" s="306"/>
      <c r="R201" s="306"/>
      <c r="S201" s="306"/>
      <c r="T201" s="306"/>
      <c r="U201" s="306"/>
      <c r="V201" s="306"/>
      <c r="W201" s="306"/>
      <c r="X201" s="306"/>
      <c r="Y201" s="306"/>
      <c r="Z201" s="306"/>
      <c r="AA201" s="306"/>
      <c r="AB201" s="306"/>
      <c r="AC201" s="306"/>
      <c r="AD201" s="306"/>
      <c r="AE201" s="306"/>
      <c r="AF201" s="306"/>
      <c r="AG201" s="306"/>
      <c r="AH201" s="306"/>
      <c r="AI201" s="306"/>
      <c r="AJ201" s="306"/>
      <c r="AK201" s="306"/>
      <c r="AL201" s="306"/>
      <c r="AM201" s="306"/>
      <c r="AN201" s="306"/>
      <c r="AO201" s="306"/>
      <c r="AP201" s="306"/>
      <c r="AQ201" s="306"/>
      <c r="AR201" s="306"/>
      <c r="AS201" s="306"/>
      <c r="AT201" s="306"/>
      <c r="AU201" s="306"/>
      <c r="AV201" s="306"/>
      <c r="AW201" s="306"/>
      <c r="AX201" s="306"/>
      <c r="AY201" s="306"/>
      <c r="AZ201" s="306"/>
      <c r="BA201" s="306"/>
      <c r="BB201" s="306"/>
      <c r="BC201" s="306"/>
      <c r="BD201" s="306"/>
      <c r="BE201" s="306"/>
      <c r="BF201" s="306"/>
      <c r="BG201" s="306"/>
      <c r="BH201" s="306"/>
      <c r="BI201" s="306"/>
      <c r="BJ201" s="306"/>
      <c r="BK201" s="306"/>
      <c r="BL201" s="306"/>
      <c r="BM201" s="306"/>
      <c r="BN201" s="306"/>
      <c r="BO201" s="306"/>
      <c r="BP201" s="306"/>
      <c r="BQ201" s="306"/>
      <c r="BR201" s="306"/>
      <c r="BS201" s="306"/>
      <c r="BT201" s="306"/>
      <c r="BU201" s="306"/>
      <c r="BV201" s="306"/>
      <c r="BW201" s="306"/>
      <c r="BX201" s="306"/>
      <c r="BY201" s="306"/>
      <c r="BZ201" s="306"/>
      <c r="CA201" s="306"/>
      <c r="CB201" s="306"/>
      <c r="CC201" s="306"/>
      <c r="CD201" s="306"/>
      <c r="CE201" s="306"/>
      <c r="CF201" s="306"/>
      <c r="CG201" s="306"/>
      <c r="CH201" s="306"/>
      <c r="CI201" s="306"/>
      <c r="CJ201" s="306"/>
      <c r="DA201" s="279" t="s">
        <v>80</v>
      </c>
      <c r="DB201" s="279">
        <f>DB198+1</f>
        <v>135</v>
      </c>
      <c r="DC201" s="212" t="str">
        <f t="shared" si="116"/>
        <v>6.4Изменение денежного потока от увеличения добычи/реализации УВ</v>
      </c>
    </row>
    <row r="202" spans="1:107" s="296" customFormat="1" ht="14" outlineLevel="3">
      <c r="A202" s="294"/>
      <c r="B202" s="294"/>
      <c r="C202" s="316"/>
      <c r="D202" s="308"/>
      <c r="E202" s="308"/>
      <c r="F202" s="308"/>
      <c r="G202" s="310"/>
      <c r="H202" s="309"/>
      <c r="DA202" s="310"/>
      <c r="DB202" s="253"/>
      <c r="DC202" s="247" t="str">
        <f t="shared" si="116"/>
        <v/>
      </c>
    </row>
    <row r="203" spans="1:107" s="296" customFormat="1" ht="14" outlineLevel="3">
      <c r="A203" s="294"/>
      <c r="B203" s="294"/>
      <c r="C203" s="316"/>
      <c r="D203" s="308"/>
      <c r="E203" s="308"/>
      <c r="F203" s="308"/>
      <c r="G203" s="310"/>
      <c r="H203" s="309"/>
      <c r="DA203" s="310"/>
      <c r="DB203" s="253"/>
      <c r="DC203" s="247" t="str">
        <f t="shared" si="116"/>
        <v/>
      </c>
    </row>
    <row r="204" spans="1:107" s="300" customFormat="1" ht="14" outlineLevel="2">
      <c r="A204" s="298"/>
      <c r="B204" s="298"/>
      <c r="C204" s="301" t="str">
        <f>$C$130</f>
        <v>6.5</v>
      </c>
      <c r="D204" s="302" t="str">
        <f>$D$130</f>
        <v>Ранняя добыча / ранняя нефть</v>
      </c>
      <c r="E204" s="303"/>
      <c r="F204" s="303"/>
      <c r="G204" s="304" t="str">
        <f>$G$130</f>
        <v>тыс.руб.</v>
      </c>
      <c r="H204" s="305">
        <f>SUM(I204:CJ204)</f>
        <v>0</v>
      </c>
      <c r="I204" s="306"/>
      <c r="J204" s="306"/>
      <c r="K204" s="306"/>
      <c r="L204" s="306"/>
      <c r="M204" s="306"/>
      <c r="N204" s="306"/>
      <c r="O204" s="306"/>
      <c r="P204" s="306"/>
      <c r="Q204" s="306"/>
      <c r="R204" s="306"/>
      <c r="S204" s="306"/>
      <c r="T204" s="306"/>
      <c r="U204" s="306"/>
      <c r="V204" s="306"/>
      <c r="W204" s="306"/>
      <c r="X204" s="306"/>
      <c r="Y204" s="306"/>
      <c r="Z204" s="306"/>
      <c r="AA204" s="306"/>
      <c r="AB204" s="306"/>
      <c r="AC204" s="306"/>
      <c r="AD204" s="306"/>
      <c r="AE204" s="306"/>
      <c r="AF204" s="306"/>
      <c r="AG204" s="306"/>
      <c r="AH204" s="306"/>
      <c r="AI204" s="306"/>
      <c r="AJ204" s="306"/>
      <c r="AK204" s="306"/>
      <c r="AL204" s="306"/>
      <c r="AM204" s="306"/>
      <c r="AN204" s="306"/>
      <c r="AO204" s="306"/>
      <c r="AP204" s="306"/>
      <c r="AQ204" s="306"/>
      <c r="AR204" s="306"/>
      <c r="AS204" s="306"/>
      <c r="AT204" s="306"/>
      <c r="AU204" s="306"/>
      <c r="AV204" s="306"/>
      <c r="AW204" s="306"/>
      <c r="AX204" s="306"/>
      <c r="AY204" s="306"/>
      <c r="AZ204" s="306"/>
      <c r="BA204" s="306"/>
      <c r="BB204" s="306"/>
      <c r="BC204" s="306"/>
      <c r="BD204" s="306"/>
      <c r="BE204" s="306"/>
      <c r="BF204" s="306"/>
      <c r="BG204" s="306"/>
      <c r="BH204" s="306"/>
      <c r="BI204" s="306"/>
      <c r="BJ204" s="306"/>
      <c r="BK204" s="306"/>
      <c r="BL204" s="306"/>
      <c r="BM204" s="306"/>
      <c r="BN204" s="306"/>
      <c r="BO204" s="306"/>
      <c r="BP204" s="306"/>
      <c r="BQ204" s="306"/>
      <c r="BR204" s="306"/>
      <c r="BS204" s="306"/>
      <c r="BT204" s="306"/>
      <c r="BU204" s="306"/>
      <c r="BV204" s="306"/>
      <c r="BW204" s="306"/>
      <c r="BX204" s="306"/>
      <c r="BY204" s="306"/>
      <c r="BZ204" s="306"/>
      <c r="CA204" s="306"/>
      <c r="CB204" s="306"/>
      <c r="CC204" s="306"/>
      <c r="CD204" s="306"/>
      <c r="CE204" s="306"/>
      <c r="CF204" s="306"/>
      <c r="CG204" s="306"/>
      <c r="CH204" s="306"/>
      <c r="CI204" s="306"/>
      <c r="CJ204" s="306"/>
      <c r="DA204" s="279" t="s">
        <v>80</v>
      </c>
      <c r="DB204" s="279">
        <f>DB201+1</f>
        <v>136</v>
      </c>
      <c r="DC204" s="212" t="str">
        <f t="shared" si="116"/>
        <v>6.5Ранняя добыча / ранняя нефть</v>
      </c>
    </row>
    <row r="205" spans="1:107" s="296" customFormat="1" ht="15" customHeight="1" outlineLevel="3">
      <c r="A205" s="294"/>
      <c r="B205" s="294"/>
      <c r="C205" s="316"/>
      <c r="D205" s="308"/>
      <c r="E205" s="308"/>
      <c r="F205" s="308"/>
      <c r="G205" s="310"/>
      <c r="H205" s="309"/>
      <c r="DA205" s="310"/>
      <c r="DB205" s="253"/>
      <c r="DC205" s="247" t="str">
        <f t="shared" si="116"/>
        <v/>
      </c>
    </row>
    <row r="206" spans="1:107" s="296" customFormat="1" ht="14" outlineLevel="3">
      <c r="A206" s="294"/>
      <c r="B206" s="294"/>
      <c r="C206" s="316"/>
      <c r="D206" s="308"/>
      <c r="E206" s="308"/>
      <c r="F206" s="308"/>
      <c r="G206" s="310"/>
      <c r="H206" s="309"/>
      <c r="DA206" s="310"/>
      <c r="DB206" s="253"/>
      <c r="DC206" s="247" t="str">
        <f t="shared" si="116"/>
        <v/>
      </c>
    </row>
    <row r="207" spans="1:107" s="300" customFormat="1" ht="31.5" customHeight="1" outlineLevel="2">
      <c r="A207" s="298"/>
      <c r="B207" s="298"/>
      <c r="C207" s="301" t="str">
        <f>$C$131</f>
        <v>6.6</v>
      </c>
      <c r="D207" s="302" t="str">
        <f>$D$131</f>
        <v>Повышение доходов от оказания услуг либо продажи продукции (за исключением нефти, газа и нефтепродуктов)</v>
      </c>
      <c r="E207" s="303"/>
      <c r="F207" s="303"/>
      <c r="G207" s="304" t="str">
        <f>$G$131</f>
        <v>тыс.руб.</v>
      </c>
      <c r="H207" s="305">
        <f>SUM(I207:CJ207)</f>
        <v>0</v>
      </c>
      <c r="I207" s="306"/>
      <c r="J207" s="306"/>
      <c r="K207" s="306"/>
      <c r="L207" s="306"/>
      <c r="M207" s="306"/>
      <c r="N207" s="306"/>
      <c r="O207" s="306"/>
      <c r="P207" s="306"/>
      <c r="Q207" s="306"/>
      <c r="R207" s="306"/>
      <c r="S207" s="306"/>
      <c r="T207" s="306"/>
      <c r="U207" s="306"/>
      <c r="V207" s="306"/>
      <c r="W207" s="306"/>
      <c r="X207" s="306"/>
      <c r="Y207" s="306"/>
      <c r="Z207" s="306"/>
      <c r="AA207" s="306"/>
      <c r="AB207" s="306"/>
      <c r="AC207" s="306"/>
      <c r="AD207" s="306"/>
      <c r="AE207" s="306"/>
      <c r="AF207" s="306"/>
      <c r="AG207" s="306"/>
      <c r="AH207" s="306"/>
      <c r="AI207" s="306"/>
      <c r="AJ207" s="306"/>
      <c r="AK207" s="306"/>
      <c r="AL207" s="306"/>
      <c r="AM207" s="306"/>
      <c r="AN207" s="306"/>
      <c r="AO207" s="306"/>
      <c r="AP207" s="306"/>
      <c r="AQ207" s="306"/>
      <c r="AR207" s="306"/>
      <c r="AS207" s="306"/>
      <c r="AT207" s="306"/>
      <c r="AU207" s="306"/>
      <c r="AV207" s="306"/>
      <c r="AW207" s="306"/>
      <c r="AX207" s="306"/>
      <c r="AY207" s="306"/>
      <c r="AZ207" s="306"/>
      <c r="BA207" s="306"/>
      <c r="BB207" s="306"/>
      <c r="BC207" s="306"/>
      <c r="BD207" s="306"/>
      <c r="BE207" s="306"/>
      <c r="BF207" s="306"/>
      <c r="BG207" s="306"/>
      <c r="BH207" s="306"/>
      <c r="BI207" s="306"/>
      <c r="BJ207" s="306"/>
      <c r="BK207" s="306"/>
      <c r="BL207" s="306"/>
      <c r="BM207" s="306"/>
      <c r="BN207" s="306"/>
      <c r="BO207" s="306"/>
      <c r="BP207" s="306"/>
      <c r="BQ207" s="306"/>
      <c r="BR207" s="306"/>
      <c r="BS207" s="306"/>
      <c r="BT207" s="306"/>
      <c r="BU207" s="306"/>
      <c r="BV207" s="306"/>
      <c r="BW207" s="306"/>
      <c r="BX207" s="306"/>
      <c r="BY207" s="306"/>
      <c r="BZ207" s="306"/>
      <c r="CA207" s="306"/>
      <c r="CB207" s="306"/>
      <c r="CC207" s="306"/>
      <c r="CD207" s="306"/>
      <c r="CE207" s="306"/>
      <c r="CF207" s="306"/>
      <c r="CG207" s="306"/>
      <c r="CH207" s="306"/>
      <c r="CI207" s="306"/>
      <c r="CJ207" s="306"/>
      <c r="DA207" s="279" t="s">
        <v>80</v>
      </c>
      <c r="DB207" s="279">
        <f>DB204+1</f>
        <v>137</v>
      </c>
      <c r="DC207" s="212" t="str">
        <f t="shared" si="116"/>
        <v>6.6Повышение доходов от оказания услуг либо продажи продукции (за исключением нефти, газа и нефтепродуктов)</v>
      </c>
    </row>
    <row r="208" spans="1:107" s="296" customFormat="1" ht="14" outlineLevel="3">
      <c r="A208" s="294"/>
      <c r="B208" s="294"/>
      <c r="C208" s="316"/>
      <c r="D208" s="308"/>
      <c r="E208" s="308"/>
      <c r="F208" s="308"/>
      <c r="G208" s="310"/>
      <c r="H208" s="309"/>
      <c r="DA208" s="310"/>
      <c r="DB208" s="253"/>
      <c r="DC208" s="247" t="str">
        <f t="shared" si="116"/>
        <v/>
      </c>
    </row>
    <row r="209" spans="1:107" s="296" customFormat="1" ht="14" outlineLevel="3">
      <c r="A209" s="294"/>
      <c r="B209" s="294"/>
      <c r="C209" s="316"/>
      <c r="D209" s="308"/>
      <c r="E209" s="308"/>
      <c r="F209" s="308"/>
      <c r="G209" s="310"/>
      <c r="H209" s="309"/>
      <c r="DA209" s="310"/>
      <c r="DB209" s="253"/>
      <c r="DC209" s="247" t="str">
        <f t="shared" si="116"/>
        <v/>
      </c>
    </row>
    <row r="210" spans="1:107" s="300" customFormat="1" ht="14" outlineLevel="2">
      <c r="A210" s="298"/>
      <c r="B210" s="298"/>
      <c r="C210" s="301" t="str">
        <f>$C$132</f>
        <v>6.7</v>
      </c>
      <c r="D210" s="302" t="str">
        <f>$D$132</f>
        <v>Митигация рисков</v>
      </c>
      <c r="E210" s="303"/>
      <c r="F210" s="303"/>
      <c r="G210" s="304" t="str">
        <f>$G$132</f>
        <v>тыс.руб.</v>
      </c>
      <c r="H210" s="305">
        <f>SUM(I210:CJ210)</f>
        <v>0</v>
      </c>
      <c r="I210" s="306"/>
      <c r="J210" s="306"/>
      <c r="K210" s="306"/>
      <c r="L210" s="306"/>
      <c r="M210" s="306"/>
      <c r="N210" s="306"/>
      <c r="O210" s="306"/>
      <c r="P210" s="306"/>
      <c r="Q210" s="306"/>
      <c r="R210" s="306"/>
      <c r="S210" s="306"/>
      <c r="T210" s="306"/>
      <c r="U210" s="306"/>
      <c r="V210" s="306"/>
      <c r="W210" s="306"/>
      <c r="X210" s="306"/>
      <c r="Y210" s="306"/>
      <c r="Z210" s="306"/>
      <c r="AA210" s="306"/>
      <c r="AB210" s="306"/>
      <c r="AC210" s="306"/>
      <c r="AD210" s="306"/>
      <c r="AE210" s="306"/>
      <c r="AF210" s="306"/>
      <c r="AG210" s="306"/>
      <c r="AH210" s="306"/>
      <c r="AI210" s="306"/>
      <c r="AJ210" s="306"/>
      <c r="AK210" s="306"/>
      <c r="AL210" s="306"/>
      <c r="AM210" s="306"/>
      <c r="AN210" s="306"/>
      <c r="AO210" s="306"/>
      <c r="AP210" s="306"/>
      <c r="AQ210" s="306"/>
      <c r="AR210" s="306"/>
      <c r="AS210" s="306"/>
      <c r="AT210" s="306"/>
      <c r="AU210" s="306"/>
      <c r="AV210" s="306"/>
      <c r="AW210" s="306"/>
      <c r="AX210" s="306"/>
      <c r="AY210" s="306"/>
      <c r="AZ210" s="306"/>
      <c r="BA210" s="306"/>
      <c r="BB210" s="306"/>
      <c r="BC210" s="306"/>
      <c r="BD210" s="306"/>
      <c r="BE210" s="306"/>
      <c r="BF210" s="306"/>
      <c r="BG210" s="306"/>
      <c r="BH210" s="306"/>
      <c r="BI210" s="306"/>
      <c r="BJ210" s="306"/>
      <c r="BK210" s="306"/>
      <c r="BL210" s="306"/>
      <c r="BM210" s="306"/>
      <c r="BN210" s="306"/>
      <c r="BO210" s="306"/>
      <c r="BP210" s="306"/>
      <c r="BQ210" s="306"/>
      <c r="BR210" s="306"/>
      <c r="BS210" s="306"/>
      <c r="BT210" s="306"/>
      <c r="BU210" s="306"/>
      <c r="BV210" s="306"/>
      <c r="BW210" s="306"/>
      <c r="BX210" s="306"/>
      <c r="BY210" s="306"/>
      <c r="BZ210" s="306"/>
      <c r="CA210" s="306"/>
      <c r="CB210" s="306"/>
      <c r="CC210" s="306"/>
      <c r="CD210" s="306"/>
      <c r="CE210" s="306"/>
      <c r="CF210" s="306"/>
      <c r="CG210" s="306"/>
      <c r="CH210" s="306"/>
      <c r="CI210" s="306"/>
      <c r="CJ210" s="306"/>
      <c r="DA210" s="279" t="s">
        <v>80</v>
      </c>
      <c r="DB210" s="279">
        <f>DB207+1</f>
        <v>138</v>
      </c>
      <c r="DC210" s="212" t="str">
        <f t="shared" si="116"/>
        <v>6.7Митигация рисков</v>
      </c>
    </row>
    <row r="211" spans="1:107" s="296" customFormat="1" ht="14" outlineLevel="4">
      <c r="A211" s="294"/>
      <c r="B211" s="294"/>
      <c r="C211" s="316"/>
      <c r="D211" s="308"/>
      <c r="E211" s="308"/>
      <c r="F211" s="308"/>
      <c r="G211" s="310"/>
      <c r="H211" s="309"/>
      <c r="DA211" s="310"/>
      <c r="DB211" s="253"/>
      <c r="DC211" s="247" t="str">
        <f t="shared" si="116"/>
        <v/>
      </c>
    </row>
    <row r="212" spans="1:107" s="296" customFormat="1" ht="14" outlineLevel="3">
      <c r="C212" s="316"/>
      <c r="D212" s="308"/>
      <c r="E212" s="308"/>
      <c r="F212" s="308"/>
      <c r="G212" s="310"/>
      <c r="H212" s="309"/>
      <c r="DA212" s="310"/>
      <c r="DB212" s="253"/>
      <c r="DC212" s="247" t="str">
        <f>C212&amp;D212</f>
        <v/>
      </c>
    </row>
    <row r="213" spans="1:107" s="300" customFormat="1" ht="14" outlineLevel="2">
      <c r="A213" s="298"/>
      <c r="B213" s="298"/>
      <c r="C213" s="301" t="str">
        <f>$C$133</f>
        <v>6.8</v>
      </c>
      <c r="D213" s="302" t="str">
        <f>$D$133</f>
        <v>Прочее</v>
      </c>
      <c r="E213" s="303"/>
      <c r="F213" s="303"/>
      <c r="G213" s="304" t="str">
        <f>$G$133</f>
        <v>тыс.руб.</v>
      </c>
      <c r="H213" s="305">
        <f>SUM(I213:CJ213)</f>
        <v>0</v>
      </c>
      <c r="I213" s="306"/>
      <c r="J213" s="306"/>
      <c r="K213" s="306"/>
      <c r="L213" s="306"/>
      <c r="M213" s="306"/>
      <c r="N213" s="306"/>
      <c r="O213" s="306"/>
      <c r="P213" s="306"/>
      <c r="Q213" s="306"/>
      <c r="R213" s="306"/>
      <c r="S213" s="306"/>
      <c r="T213" s="306"/>
      <c r="U213" s="306"/>
      <c r="V213" s="306"/>
      <c r="W213" s="306"/>
      <c r="X213" s="306"/>
      <c r="Y213" s="306"/>
      <c r="Z213" s="306"/>
      <c r="AA213" s="306"/>
      <c r="AB213" s="306"/>
      <c r="AC213" s="306"/>
      <c r="AD213" s="306"/>
      <c r="AE213" s="306"/>
      <c r="AF213" s="306"/>
      <c r="AG213" s="306"/>
      <c r="AH213" s="306"/>
      <c r="AI213" s="306"/>
      <c r="AJ213" s="306"/>
      <c r="AK213" s="306"/>
      <c r="AL213" s="306"/>
      <c r="AM213" s="306"/>
      <c r="AN213" s="306"/>
      <c r="AO213" s="306"/>
      <c r="AP213" s="306"/>
      <c r="AQ213" s="306"/>
      <c r="AR213" s="306"/>
      <c r="AS213" s="306"/>
      <c r="AT213" s="306"/>
      <c r="AU213" s="306"/>
      <c r="AV213" s="306"/>
      <c r="AW213" s="306"/>
      <c r="AX213" s="306"/>
      <c r="AY213" s="306"/>
      <c r="AZ213" s="306"/>
      <c r="BA213" s="306"/>
      <c r="BB213" s="306"/>
      <c r="BC213" s="306"/>
      <c r="BD213" s="306"/>
      <c r="BE213" s="306"/>
      <c r="BF213" s="306"/>
      <c r="BG213" s="306"/>
      <c r="BH213" s="306"/>
      <c r="BI213" s="306"/>
      <c r="BJ213" s="306"/>
      <c r="BK213" s="306"/>
      <c r="BL213" s="306"/>
      <c r="BM213" s="306"/>
      <c r="BN213" s="306"/>
      <c r="BO213" s="306"/>
      <c r="BP213" s="306"/>
      <c r="BQ213" s="306"/>
      <c r="BR213" s="306"/>
      <c r="BS213" s="306"/>
      <c r="BT213" s="306"/>
      <c r="BU213" s="306"/>
      <c r="BV213" s="306"/>
      <c r="BW213" s="306"/>
      <c r="BX213" s="306"/>
      <c r="BY213" s="306"/>
      <c r="BZ213" s="306"/>
      <c r="CA213" s="306"/>
      <c r="CB213" s="306"/>
      <c r="CC213" s="306"/>
      <c r="CD213" s="306"/>
      <c r="CE213" s="306"/>
      <c r="CF213" s="306"/>
      <c r="CG213" s="306"/>
      <c r="CH213" s="306"/>
      <c r="CI213" s="306"/>
      <c r="CJ213" s="306"/>
      <c r="DA213" s="279" t="s">
        <v>80</v>
      </c>
      <c r="DB213" s="279">
        <f>DB210+1</f>
        <v>139</v>
      </c>
      <c r="DC213" s="212" t="str">
        <f>C213&amp;D213</f>
        <v>6.8Прочее</v>
      </c>
    </row>
    <row r="214" spans="1:107" s="243" customFormat="1" ht="14" outlineLevel="3">
      <c r="C214" s="317"/>
      <c r="D214" s="318"/>
      <c r="E214" s="318"/>
      <c r="F214" s="318"/>
      <c r="G214" s="253"/>
      <c r="DA214" s="253"/>
      <c r="DB214" s="253"/>
      <c r="DC214" s="247"/>
    </row>
    <row r="215" spans="1:107" s="243" customFormat="1" ht="14" outlineLevel="3">
      <c r="C215" s="317"/>
      <c r="D215" s="318"/>
      <c r="E215" s="318"/>
      <c r="F215" s="318"/>
      <c r="G215" s="253"/>
      <c r="DA215" s="253"/>
      <c r="DB215" s="253"/>
      <c r="DC215" s="247"/>
    </row>
    <row r="216" spans="1:107" s="243" customFormat="1" ht="14" outlineLevel="3">
      <c r="C216" s="317"/>
      <c r="D216" s="318"/>
      <c r="E216" s="318"/>
      <c r="F216" s="318"/>
      <c r="G216" s="253"/>
      <c r="DA216" s="253"/>
      <c r="DB216" s="253"/>
      <c r="DC216" s="247"/>
    </row>
    <row r="217" spans="1:107" s="243" customFormat="1" ht="14" outlineLevel="1">
      <c r="C217" s="317"/>
      <c r="D217" s="318"/>
      <c r="E217" s="318"/>
      <c r="F217" s="318"/>
      <c r="G217" s="253"/>
      <c r="DA217" s="253"/>
      <c r="DB217" s="253"/>
      <c r="DC217" s="247"/>
    </row>
    <row r="218" spans="1:107" s="300" customFormat="1" ht="24.75" customHeight="1" outlineLevel="1">
      <c r="A218" s="298"/>
      <c r="B218" s="298"/>
      <c r="C218" s="320" t="s">
        <v>255</v>
      </c>
      <c r="D218" s="321" t="s">
        <v>256</v>
      </c>
      <c r="E218" s="298"/>
      <c r="F218" s="298"/>
      <c r="G218" s="299"/>
      <c r="H218" s="298"/>
      <c r="I218" s="298"/>
      <c r="J218" s="298"/>
      <c r="K218" s="298"/>
      <c r="L218" s="298"/>
      <c r="M218" s="298"/>
      <c r="N218" s="298"/>
      <c r="O218" s="298"/>
      <c r="P218" s="298"/>
      <c r="Q218" s="298"/>
      <c r="R218" s="298"/>
      <c r="S218" s="298"/>
      <c r="T218" s="298"/>
      <c r="U218" s="298"/>
      <c r="V218" s="298"/>
      <c r="W218" s="298"/>
      <c r="X218" s="298"/>
      <c r="Y218" s="298"/>
      <c r="Z218" s="298"/>
      <c r="AA218" s="298"/>
      <c r="AB218" s="298"/>
      <c r="AC218" s="298"/>
      <c r="AD218" s="298"/>
      <c r="AE218" s="298"/>
      <c r="AF218" s="298"/>
      <c r="AG218" s="298"/>
      <c r="AH218" s="298"/>
      <c r="AI218" s="298"/>
      <c r="AJ218" s="298"/>
      <c r="AK218" s="298"/>
      <c r="AL218" s="298"/>
      <c r="AM218" s="298"/>
      <c r="AN218" s="298"/>
      <c r="AO218" s="298"/>
      <c r="AP218" s="298"/>
      <c r="AQ218" s="298"/>
      <c r="AR218" s="298"/>
      <c r="AS218" s="298"/>
      <c r="AT218" s="298"/>
      <c r="AU218" s="298"/>
      <c r="AV218" s="298"/>
      <c r="AW218" s="298"/>
      <c r="AX218" s="298"/>
      <c r="AY218" s="298"/>
      <c r="AZ218" s="298"/>
      <c r="BA218" s="298"/>
      <c r="BB218" s="298"/>
      <c r="BC218" s="298"/>
      <c r="BD218" s="298"/>
      <c r="BE218" s="298"/>
      <c r="BF218" s="298"/>
      <c r="BG218" s="298"/>
      <c r="BH218" s="298"/>
      <c r="BI218" s="298"/>
      <c r="BJ218" s="298"/>
      <c r="BK218" s="298"/>
      <c r="BL218" s="298"/>
      <c r="BM218" s="298"/>
      <c r="BN218" s="298"/>
      <c r="BO218" s="298"/>
      <c r="BP218" s="298"/>
      <c r="BQ218" s="298"/>
      <c r="BR218" s="298"/>
      <c r="BS218" s="298"/>
      <c r="BT218" s="298"/>
      <c r="BU218" s="298"/>
      <c r="BV218" s="298"/>
      <c r="BW218" s="298"/>
      <c r="BX218" s="298"/>
      <c r="BY218" s="298"/>
      <c r="BZ218" s="298"/>
      <c r="CA218" s="298"/>
      <c r="CB218" s="298"/>
      <c r="CC218" s="298"/>
      <c r="CD218" s="298"/>
      <c r="CE218" s="298"/>
      <c r="CF218" s="298"/>
      <c r="CG218" s="298"/>
      <c r="CH218" s="298"/>
      <c r="CI218" s="298"/>
      <c r="CJ218" s="298"/>
      <c r="DA218" s="210"/>
      <c r="DB218" s="210"/>
      <c r="DC218" s="212"/>
    </row>
    <row r="219" spans="1:107" s="300" customFormat="1" ht="15" customHeight="1" outlineLevel="2">
      <c r="C219" s="301" t="str">
        <f>$C$126</f>
        <v>6.1</v>
      </c>
      <c r="D219" s="302" t="str">
        <f>$D$126</f>
        <v xml:space="preserve">Сокращение расходов на оплату труда </v>
      </c>
      <c r="E219" s="303"/>
      <c r="F219" s="303"/>
      <c r="G219" s="304" t="str">
        <f>$G$126</f>
        <v>тыс.руб.</v>
      </c>
      <c r="H219" s="305">
        <f>SUM(I219:CJ219)</f>
        <v>1055272.841307702</v>
      </c>
      <c r="I219" s="306">
        <f>Расчет!H145</f>
        <v>0</v>
      </c>
      <c r="J219" s="306">
        <f>Расчет!I145</f>
        <v>0</v>
      </c>
      <c r="K219" s="306">
        <f>Расчет!J145</f>
        <v>0</v>
      </c>
      <c r="L219" s="306">
        <f>Расчет!K145</f>
        <v>82952.646170528591</v>
      </c>
      <c r="M219" s="306">
        <f>Расчет!L145</f>
        <v>82952.646170528591</v>
      </c>
      <c r="N219" s="306">
        <f>Расчет!M145</f>
        <v>82952.646170528591</v>
      </c>
      <c r="O219" s="306">
        <f>Расчет!N145</f>
        <v>82952.646170528591</v>
      </c>
      <c r="P219" s="306">
        <f>Расчет!O145</f>
        <v>180865.56415639693</v>
      </c>
      <c r="Q219" s="306">
        <f>Расчет!P145</f>
        <v>180865.56415639693</v>
      </c>
      <c r="R219" s="306">
        <f>Расчет!Q145</f>
        <v>180865.56415639693</v>
      </c>
      <c r="S219" s="306">
        <f>Расчет!R145</f>
        <v>180865.56415639693</v>
      </c>
      <c r="T219" s="306">
        <f>Расчет!S145</f>
        <v>0</v>
      </c>
      <c r="U219" s="306">
        <f>Расчет!T145</f>
        <v>0</v>
      </c>
      <c r="V219" s="306">
        <f>Расчет!U145</f>
        <v>0</v>
      </c>
      <c r="W219" s="306">
        <f>Расчет!V145</f>
        <v>0</v>
      </c>
      <c r="X219" s="306">
        <f>Расчет!W145</f>
        <v>0</v>
      </c>
      <c r="Y219" s="306">
        <f>Расчет!X145</f>
        <v>0</v>
      </c>
      <c r="Z219" s="306">
        <f>Расчет!Y145</f>
        <v>0</v>
      </c>
      <c r="AA219" s="306">
        <f>Расчет!Z145</f>
        <v>0</v>
      </c>
      <c r="AB219" s="306">
        <f>Расчет!AA145</f>
        <v>0</v>
      </c>
      <c r="AC219" s="306">
        <f>Расчет!AB145</f>
        <v>0</v>
      </c>
      <c r="AD219" s="306">
        <f>Расчет!AC145</f>
        <v>0</v>
      </c>
      <c r="AE219" s="306">
        <f>Расчет!AD145</f>
        <v>0</v>
      </c>
      <c r="AF219" s="306">
        <f>Расчет!AE145</f>
        <v>0</v>
      </c>
      <c r="AG219" s="306">
        <f>Расчет!AF145</f>
        <v>0</v>
      </c>
      <c r="AH219" s="306">
        <f>Расчет!AG145</f>
        <v>0</v>
      </c>
      <c r="AI219" s="306">
        <f>Расчет!AH145</f>
        <v>0</v>
      </c>
      <c r="AJ219" s="306">
        <f>Расчет!AI145</f>
        <v>0</v>
      </c>
      <c r="AK219" s="306">
        <f>Расчет!AJ145</f>
        <v>0</v>
      </c>
      <c r="AL219" s="306">
        <f>Расчет!AK145</f>
        <v>0</v>
      </c>
      <c r="AM219" s="306">
        <f>Расчет!AL145</f>
        <v>0</v>
      </c>
      <c r="AN219" s="306">
        <f>Расчет!AM145</f>
        <v>0</v>
      </c>
      <c r="AO219" s="306">
        <f>Расчет!AN145</f>
        <v>0</v>
      </c>
      <c r="AP219" s="306">
        <f>Расчет!AO145</f>
        <v>0</v>
      </c>
      <c r="AQ219" s="306">
        <f>Расчет!AP145</f>
        <v>0</v>
      </c>
      <c r="AR219" s="306">
        <f>Расчет!AQ145</f>
        <v>0</v>
      </c>
      <c r="AS219" s="306">
        <f>Расчет!AR145</f>
        <v>0</v>
      </c>
      <c r="AT219" s="306">
        <f>Расчет!AS145</f>
        <v>0</v>
      </c>
      <c r="AU219" s="306">
        <f>Расчет!AT145</f>
        <v>0</v>
      </c>
      <c r="AV219" s="306">
        <f>Расчет!AU145</f>
        <v>0</v>
      </c>
      <c r="AW219" s="306">
        <f>Расчет!AV145</f>
        <v>0</v>
      </c>
      <c r="AX219" s="306">
        <f>Расчет!AW145</f>
        <v>0</v>
      </c>
      <c r="AY219" s="306">
        <f>Расчет!AX145</f>
        <v>0</v>
      </c>
      <c r="AZ219" s="306">
        <f>Расчет!AY145</f>
        <v>0</v>
      </c>
      <c r="BA219" s="306">
        <f>Расчет!AZ145</f>
        <v>0</v>
      </c>
      <c r="BB219" s="306">
        <f>Расчет!BA145</f>
        <v>0</v>
      </c>
      <c r="BC219" s="306">
        <f>Расчет!BB145</f>
        <v>0</v>
      </c>
      <c r="BD219" s="306">
        <f>Расчет!BC145</f>
        <v>0</v>
      </c>
      <c r="BE219" s="306">
        <f>Расчет!BD145</f>
        <v>0</v>
      </c>
      <c r="BF219" s="306">
        <f>Расчет!BE145</f>
        <v>0</v>
      </c>
      <c r="BG219" s="306">
        <f>Расчет!BF145</f>
        <v>0</v>
      </c>
      <c r="BH219" s="306">
        <f>Расчет!BG145</f>
        <v>0</v>
      </c>
      <c r="BI219" s="306">
        <f>Расчет!BH145</f>
        <v>0</v>
      </c>
      <c r="BJ219" s="306">
        <f>Расчет!BI145</f>
        <v>0</v>
      </c>
      <c r="BK219" s="306">
        <f>Расчет!BJ145</f>
        <v>0</v>
      </c>
      <c r="BL219" s="306">
        <f>Расчет!BK145</f>
        <v>0</v>
      </c>
      <c r="BM219" s="306">
        <f>Расчет!BL145</f>
        <v>0</v>
      </c>
      <c r="BN219" s="306">
        <f>Расчет!BM145</f>
        <v>0</v>
      </c>
      <c r="BO219" s="306">
        <f>Расчет!BN145</f>
        <v>0</v>
      </c>
      <c r="BP219" s="306">
        <f>Расчет!BO145</f>
        <v>0</v>
      </c>
      <c r="BQ219" s="306">
        <f>Расчет!BP145</f>
        <v>0</v>
      </c>
      <c r="BR219" s="306">
        <f>Расчет!BQ145</f>
        <v>0</v>
      </c>
      <c r="BS219" s="306">
        <f>Расчет!BR145</f>
        <v>0</v>
      </c>
      <c r="BT219" s="306">
        <f>Расчет!BS145</f>
        <v>0</v>
      </c>
      <c r="BU219" s="306">
        <f>Расчет!BT145</f>
        <v>0</v>
      </c>
      <c r="BV219" s="306">
        <f>Расчет!BU145</f>
        <v>0</v>
      </c>
      <c r="BW219" s="306">
        <f>Расчет!BV145</f>
        <v>0</v>
      </c>
      <c r="BX219" s="306">
        <f>Расчет!BW145</f>
        <v>0</v>
      </c>
      <c r="BY219" s="306">
        <f>Расчет!BX145</f>
        <v>0</v>
      </c>
      <c r="BZ219" s="306">
        <f>Расчет!BY145</f>
        <v>0</v>
      </c>
      <c r="CA219" s="306">
        <f>Расчет!BZ145</f>
        <v>0</v>
      </c>
      <c r="CB219" s="306">
        <f>Расчет!CA145</f>
        <v>0</v>
      </c>
      <c r="CC219" s="306">
        <f>Расчет!CB145</f>
        <v>0</v>
      </c>
      <c r="CD219" s="306">
        <f>Расчет!CC145</f>
        <v>0</v>
      </c>
      <c r="CE219" s="306">
        <f>Расчет!CD145</f>
        <v>0</v>
      </c>
      <c r="CF219" s="306">
        <f>Расчет!CE145</f>
        <v>0</v>
      </c>
      <c r="CG219" s="306">
        <f>Расчет!CF145</f>
        <v>0</v>
      </c>
      <c r="CH219" s="306">
        <f>Расчет!CG145</f>
        <v>0</v>
      </c>
      <c r="CI219" s="306">
        <f>Расчет!CH145</f>
        <v>0</v>
      </c>
      <c r="CJ219" s="306">
        <f>Расчет!CI145</f>
        <v>0</v>
      </c>
      <c r="DA219" s="279" t="s">
        <v>80</v>
      </c>
      <c r="DB219" s="279">
        <f>DB213+1</f>
        <v>140</v>
      </c>
      <c r="DC219" s="212" t="str">
        <f t="shared" ref="DC219:DC239" si="117">C219&amp;D219</f>
        <v xml:space="preserve">6.1Сокращение расходов на оплату труда </v>
      </c>
    </row>
    <row r="220" spans="1:107" s="296" customFormat="1" ht="14" outlineLevel="3">
      <c r="C220" s="307"/>
      <c r="D220" s="308"/>
      <c r="E220" s="308"/>
      <c r="F220" s="308"/>
      <c r="G220" s="308"/>
      <c r="H220" s="309"/>
      <c r="I220" s="309"/>
      <c r="J220" s="309"/>
      <c r="K220" s="309"/>
      <c r="L220" s="309"/>
      <c r="M220" s="309"/>
      <c r="N220" s="309"/>
      <c r="O220" s="309"/>
      <c r="P220" s="309"/>
      <c r="Q220" s="309"/>
      <c r="R220" s="309"/>
      <c r="S220" s="309"/>
      <c r="T220" s="309"/>
      <c r="U220" s="309"/>
      <c r="V220" s="309"/>
      <c r="W220" s="309"/>
      <c r="X220" s="309"/>
      <c r="Y220" s="309"/>
      <c r="Z220" s="309"/>
      <c r="AA220" s="309"/>
      <c r="AB220" s="309"/>
      <c r="AC220" s="309"/>
      <c r="AD220" s="309"/>
      <c r="AE220" s="309"/>
      <c r="AF220" s="309"/>
      <c r="AG220" s="309"/>
      <c r="AH220" s="309"/>
      <c r="AI220" s="309"/>
      <c r="AJ220" s="309"/>
      <c r="AK220" s="309"/>
      <c r="AL220" s="309"/>
      <c r="AM220" s="309"/>
      <c r="AN220" s="309"/>
      <c r="AO220" s="309"/>
      <c r="AP220" s="309"/>
      <c r="AQ220" s="309"/>
      <c r="AR220" s="309"/>
      <c r="AS220" s="309"/>
      <c r="AT220" s="309"/>
      <c r="AU220" s="309"/>
      <c r="AV220" s="309"/>
      <c r="AW220" s="309"/>
      <c r="AX220" s="309"/>
      <c r="AY220" s="309"/>
      <c r="AZ220" s="309"/>
      <c r="BA220" s="309"/>
      <c r="BB220" s="309"/>
      <c r="BC220" s="309"/>
      <c r="BD220" s="309"/>
      <c r="BE220" s="309"/>
      <c r="BF220" s="309"/>
      <c r="BG220" s="309"/>
      <c r="BH220" s="309"/>
      <c r="BI220" s="309"/>
      <c r="BJ220" s="309"/>
      <c r="BK220" s="309"/>
      <c r="BL220" s="309"/>
      <c r="BM220" s="309"/>
      <c r="BN220" s="309"/>
      <c r="BO220" s="309"/>
      <c r="BP220" s="309"/>
      <c r="BQ220" s="309"/>
      <c r="BR220" s="309"/>
      <c r="BS220" s="309"/>
      <c r="BT220" s="309"/>
      <c r="BU220" s="309"/>
      <c r="BV220" s="309"/>
      <c r="BW220" s="309"/>
      <c r="BX220" s="309"/>
      <c r="BY220" s="309"/>
      <c r="BZ220" s="309"/>
      <c r="CA220" s="309"/>
      <c r="CB220" s="309"/>
      <c r="CC220" s="309"/>
      <c r="CD220" s="309"/>
      <c r="CE220" s="309"/>
      <c r="CF220" s="309"/>
      <c r="CG220" s="309"/>
      <c r="CH220" s="309"/>
      <c r="CI220" s="309"/>
      <c r="CJ220" s="309"/>
      <c r="DA220" s="310"/>
      <c r="DB220" s="253"/>
      <c r="DC220" s="247" t="str">
        <f t="shared" si="117"/>
        <v/>
      </c>
    </row>
    <row r="221" spans="1:107" s="296" customFormat="1" ht="14" outlineLevel="3">
      <c r="C221" s="307"/>
      <c r="D221" s="308"/>
      <c r="E221" s="308"/>
      <c r="F221" s="308"/>
      <c r="G221" s="308"/>
      <c r="H221" s="309"/>
      <c r="I221" s="309"/>
      <c r="J221" s="309"/>
      <c r="K221" s="309"/>
      <c r="L221" s="309"/>
      <c r="M221" s="309"/>
      <c r="N221" s="309"/>
      <c r="O221" s="309"/>
      <c r="P221" s="309"/>
      <c r="Q221" s="309"/>
      <c r="R221" s="309"/>
      <c r="S221" s="309"/>
      <c r="T221" s="309"/>
      <c r="U221" s="309"/>
      <c r="V221" s="309"/>
      <c r="W221" s="309"/>
      <c r="X221" s="309"/>
      <c r="Y221" s="309"/>
      <c r="Z221" s="309"/>
      <c r="AA221" s="309"/>
      <c r="AB221" s="309"/>
      <c r="AC221" s="309"/>
      <c r="AD221" s="309"/>
      <c r="AE221" s="309"/>
      <c r="AF221" s="309"/>
      <c r="AG221" s="309"/>
      <c r="AH221" s="309"/>
      <c r="AI221" s="309"/>
      <c r="AJ221" s="309"/>
      <c r="AK221" s="309"/>
      <c r="AL221" s="309"/>
      <c r="AM221" s="309"/>
      <c r="AN221" s="309"/>
      <c r="AO221" s="309"/>
      <c r="AP221" s="309"/>
      <c r="AQ221" s="309"/>
      <c r="AR221" s="309"/>
      <c r="AS221" s="309"/>
      <c r="AT221" s="309"/>
      <c r="AU221" s="309"/>
      <c r="AV221" s="309"/>
      <c r="AW221" s="309"/>
      <c r="AX221" s="309"/>
      <c r="AY221" s="309"/>
      <c r="AZ221" s="309"/>
      <c r="BA221" s="309"/>
      <c r="BB221" s="309"/>
      <c r="BC221" s="309"/>
      <c r="BD221" s="309"/>
      <c r="BE221" s="309"/>
      <c r="BF221" s="309"/>
      <c r="BG221" s="309"/>
      <c r="BH221" s="309"/>
      <c r="BI221" s="309"/>
      <c r="BJ221" s="309"/>
      <c r="BK221" s="309"/>
      <c r="BL221" s="309"/>
      <c r="BM221" s="309"/>
      <c r="BN221" s="309"/>
      <c r="BO221" s="309"/>
      <c r="BP221" s="309"/>
      <c r="BQ221" s="309"/>
      <c r="BR221" s="309"/>
      <c r="BS221" s="309"/>
      <c r="BT221" s="309"/>
      <c r="BU221" s="309"/>
      <c r="BV221" s="309"/>
      <c r="BW221" s="309"/>
      <c r="BX221" s="309"/>
      <c r="BY221" s="309"/>
      <c r="BZ221" s="309"/>
      <c r="CA221" s="309"/>
      <c r="CB221" s="309"/>
      <c r="CC221" s="309"/>
      <c r="CD221" s="309"/>
      <c r="CE221" s="309"/>
      <c r="CF221" s="309"/>
      <c r="CG221" s="309"/>
      <c r="CH221" s="309"/>
      <c r="CI221" s="309"/>
      <c r="CJ221" s="309"/>
      <c r="DA221" s="310"/>
      <c r="DB221" s="253"/>
      <c r="DC221" s="247" t="str">
        <f t="shared" si="117"/>
        <v/>
      </c>
    </row>
    <row r="222" spans="1:107" s="300" customFormat="1" ht="14" outlineLevel="2">
      <c r="C222" s="301" t="str">
        <f>$C$127</f>
        <v>6.2</v>
      </c>
      <c r="D222" s="302" t="str">
        <f>$D$127</f>
        <v>Сокращение CAPEX</v>
      </c>
      <c r="E222" s="303"/>
      <c r="F222" s="303"/>
      <c r="G222" s="304" t="str">
        <f>$G$127</f>
        <v>тыс.руб.</v>
      </c>
      <c r="H222" s="305">
        <f>SUM(I222:CJ222)</f>
        <v>0</v>
      </c>
      <c r="I222" s="306">
        <f>-Расчет!H192</f>
        <v>0</v>
      </c>
      <c r="J222" s="306">
        <f>-Расчет!I192</f>
        <v>0</v>
      </c>
      <c r="K222" s="306">
        <f>-Расчет!J192</f>
        <v>0</v>
      </c>
      <c r="L222" s="306"/>
      <c r="M222" s="306">
        <f>-Расчет!L192</f>
        <v>0</v>
      </c>
      <c r="N222" s="306">
        <f>-Расчет!M192</f>
        <v>0</v>
      </c>
      <c r="O222" s="306">
        <f>-Расчет!N192</f>
        <v>0</v>
      </c>
      <c r="P222" s="306">
        <f>-Расчет!O192</f>
        <v>0</v>
      </c>
      <c r="Q222" s="306">
        <f>-Расчет!P192</f>
        <v>0</v>
      </c>
      <c r="R222" s="306">
        <f>-Расчет!Q192</f>
        <v>0</v>
      </c>
      <c r="S222" s="306">
        <f>-Расчет!R192</f>
        <v>0</v>
      </c>
      <c r="T222" s="306">
        <f>-Расчет!S192</f>
        <v>0</v>
      </c>
      <c r="U222" s="306">
        <f>-Расчет!T192</f>
        <v>0</v>
      </c>
      <c r="V222" s="306">
        <f>-Расчет!U192</f>
        <v>0</v>
      </c>
      <c r="W222" s="306">
        <f>-Расчет!V192</f>
        <v>0</v>
      </c>
      <c r="X222" s="306">
        <f>-Расчет!W192</f>
        <v>0</v>
      </c>
      <c r="Y222" s="306">
        <f>-Расчет!X192</f>
        <v>0</v>
      </c>
      <c r="Z222" s="306">
        <f>-Расчет!Y192</f>
        <v>0</v>
      </c>
      <c r="AA222" s="306">
        <f>-Расчет!Z192</f>
        <v>0</v>
      </c>
      <c r="AB222" s="306">
        <f>-Расчет!AA192</f>
        <v>0</v>
      </c>
      <c r="AC222" s="306">
        <f>-Расчет!AB192</f>
        <v>0</v>
      </c>
      <c r="AD222" s="306">
        <f>-Расчет!AC192</f>
        <v>0</v>
      </c>
      <c r="AE222" s="306">
        <f>-Расчет!AD192</f>
        <v>0</v>
      </c>
      <c r="AF222" s="306">
        <f>-Расчет!AE192</f>
        <v>0</v>
      </c>
      <c r="AG222" s="306">
        <f>-Расчет!AF192</f>
        <v>0</v>
      </c>
      <c r="AH222" s="306">
        <f>-Расчет!AG192</f>
        <v>0</v>
      </c>
      <c r="AI222" s="306">
        <f>-Расчет!AH192</f>
        <v>0</v>
      </c>
      <c r="AJ222" s="306">
        <f>-Расчет!AI192</f>
        <v>0</v>
      </c>
      <c r="AK222" s="306">
        <f>-Расчет!AJ192</f>
        <v>0</v>
      </c>
      <c r="AL222" s="306">
        <f>-Расчет!AK192</f>
        <v>0</v>
      </c>
      <c r="AM222" s="306">
        <f>-Расчет!AL192</f>
        <v>0</v>
      </c>
      <c r="AN222" s="306">
        <f>-Расчет!AM192</f>
        <v>0</v>
      </c>
      <c r="AO222" s="306">
        <f>-Расчет!AN192</f>
        <v>0</v>
      </c>
      <c r="AP222" s="306">
        <f>-Расчет!AO192</f>
        <v>0</v>
      </c>
      <c r="AQ222" s="306">
        <f>-Расчет!AP192</f>
        <v>0</v>
      </c>
      <c r="AR222" s="306">
        <f>-Расчет!AQ192</f>
        <v>0</v>
      </c>
      <c r="AS222" s="306">
        <f>-Расчет!AR192</f>
        <v>0</v>
      </c>
      <c r="AT222" s="306">
        <f>-Расчет!AS192</f>
        <v>0</v>
      </c>
      <c r="AU222" s="306">
        <f>-Расчет!AT192</f>
        <v>0</v>
      </c>
      <c r="AV222" s="306">
        <f>-Расчет!AU192</f>
        <v>0</v>
      </c>
      <c r="AW222" s="306">
        <f>-Расчет!AV192</f>
        <v>0</v>
      </c>
      <c r="AX222" s="306">
        <f>-Расчет!AW192</f>
        <v>0</v>
      </c>
      <c r="AY222" s="306">
        <f>-Расчет!AX192</f>
        <v>0</v>
      </c>
      <c r="AZ222" s="306">
        <f>-Расчет!AY192</f>
        <v>0</v>
      </c>
      <c r="BA222" s="306">
        <f>-Расчет!AZ192</f>
        <v>0</v>
      </c>
      <c r="BB222" s="306">
        <f>-Расчет!BA192</f>
        <v>0</v>
      </c>
      <c r="BC222" s="306">
        <f>-Расчет!BB192</f>
        <v>0</v>
      </c>
      <c r="BD222" s="306">
        <f>-Расчет!BC192</f>
        <v>0</v>
      </c>
      <c r="BE222" s="306">
        <f>-Расчет!BD192</f>
        <v>0</v>
      </c>
      <c r="BF222" s="306">
        <f>-Расчет!BE192</f>
        <v>0</v>
      </c>
      <c r="BG222" s="306">
        <f>-Расчет!BF192</f>
        <v>0</v>
      </c>
      <c r="BH222" s="306">
        <f>-Расчет!BG192</f>
        <v>0</v>
      </c>
      <c r="BI222" s="306">
        <f>-Расчет!BH192</f>
        <v>0</v>
      </c>
      <c r="BJ222" s="306">
        <f>-Расчет!BI192</f>
        <v>0</v>
      </c>
      <c r="BK222" s="306">
        <f>-Расчет!BJ192</f>
        <v>0</v>
      </c>
      <c r="BL222" s="306">
        <f>-Расчет!BK192</f>
        <v>0</v>
      </c>
      <c r="BM222" s="306">
        <f>-Расчет!BL192</f>
        <v>0</v>
      </c>
      <c r="BN222" s="306">
        <f>-Расчет!BM192</f>
        <v>0</v>
      </c>
      <c r="BO222" s="306">
        <f>-Расчет!BN192</f>
        <v>0</v>
      </c>
      <c r="BP222" s="306">
        <f>-Расчет!BO192</f>
        <v>0</v>
      </c>
      <c r="BQ222" s="306">
        <f>-Расчет!BP192</f>
        <v>0</v>
      </c>
      <c r="BR222" s="306">
        <f>-Расчет!BQ192</f>
        <v>0</v>
      </c>
      <c r="BS222" s="306">
        <f>-Расчет!BR192</f>
        <v>0</v>
      </c>
      <c r="BT222" s="306">
        <f>-Расчет!BS192</f>
        <v>0</v>
      </c>
      <c r="BU222" s="306">
        <f>-Расчет!BT192</f>
        <v>0</v>
      </c>
      <c r="BV222" s="306">
        <f>-Расчет!BU192</f>
        <v>0</v>
      </c>
      <c r="BW222" s="306">
        <f>-Расчет!BV192</f>
        <v>0</v>
      </c>
      <c r="BX222" s="306">
        <f>-Расчет!BW192</f>
        <v>0</v>
      </c>
      <c r="BY222" s="306">
        <f>-Расчет!BX192</f>
        <v>0</v>
      </c>
      <c r="BZ222" s="306">
        <f>-Расчет!BY192</f>
        <v>0</v>
      </c>
      <c r="CA222" s="306">
        <f>-Расчет!BZ192</f>
        <v>0</v>
      </c>
      <c r="CB222" s="306">
        <f>-Расчет!CA192</f>
        <v>0</v>
      </c>
      <c r="CC222" s="306">
        <f>-Расчет!CB192</f>
        <v>0</v>
      </c>
      <c r="CD222" s="306">
        <f>-Расчет!CC192</f>
        <v>0</v>
      </c>
      <c r="CE222" s="306">
        <f>-Расчет!CD192</f>
        <v>0</v>
      </c>
      <c r="CF222" s="306">
        <f>-Расчет!CE192</f>
        <v>0</v>
      </c>
      <c r="CG222" s="306">
        <f>-Расчет!CF192</f>
        <v>0</v>
      </c>
      <c r="CH222" s="306">
        <f>-Расчет!CG192</f>
        <v>0</v>
      </c>
      <c r="CI222" s="306">
        <f>-Расчет!CH192</f>
        <v>0</v>
      </c>
      <c r="CJ222" s="306">
        <f>-Расчет!CI192</f>
        <v>0</v>
      </c>
      <c r="DA222" s="279" t="s">
        <v>80</v>
      </c>
      <c r="DB222" s="279">
        <f>DB219+1</f>
        <v>141</v>
      </c>
      <c r="DC222" s="212" t="str">
        <f t="shared" si="117"/>
        <v>6.2Сокращение CAPEX</v>
      </c>
    </row>
    <row r="223" spans="1:107" s="296" customFormat="1" ht="14" outlineLevel="3">
      <c r="C223" s="311" t="s">
        <v>251</v>
      </c>
      <c r="D223" s="312" t="s">
        <v>252</v>
      </c>
      <c r="E223" s="313"/>
      <c r="F223" s="313"/>
      <c r="G223" s="304" t="str">
        <f>$G$127</f>
        <v>тыс.руб.</v>
      </c>
      <c r="H223" s="314">
        <f>SUM(I223:CJ223)</f>
        <v>0</v>
      </c>
      <c r="I223" s="315">
        <f>Расчет!H202</f>
        <v>0</v>
      </c>
      <c r="J223" s="315">
        <f>Расчет!I202</f>
        <v>0</v>
      </c>
      <c r="K223" s="315">
        <f>Расчет!J202</f>
        <v>0</v>
      </c>
      <c r="L223" s="315"/>
      <c r="M223" s="315"/>
      <c r="N223" s="315"/>
      <c r="O223" s="315"/>
      <c r="P223" s="315"/>
      <c r="Q223" s="315"/>
      <c r="R223" s="315"/>
      <c r="S223" s="315"/>
      <c r="T223" s="315">
        <f>Расчет!S202</f>
        <v>0</v>
      </c>
      <c r="U223" s="315">
        <f>Расчет!T202</f>
        <v>0</v>
      </c>
      <c r="V223" s="315">
        <f>Расчет!U202</f>
        <v>0</v>
      </c>
      <c r="W223" s="315">
        <f>Расчет!V202</f>
        <v>0</v>
      </c>
      <c r="X223" s="315">
        <f>Расчет!W202</f>
        <v>0</v>
      </c>
      <c r="Y223" s="315">
        <f>Расчет!X202</f>
        <v>0</v>
      </c>
      <c r="Z223" s="315">
        <f>Расчет!Y202</f>
        <v>0</v>
      </c>
      <c r="AA223" s="315">
        <f>Расчет!Z202</f>
        <v>0</v>
      </c>
      <c r="AB223" s="315">
        <f>Расчет!AA202</f>
        <v>0</v>
      </c>
      <c r="AC223" s="315">
        <f>Расчет!AB202</f>
        <v>0</v>
      </c>
      <c r="AD223" s="315">
        <f>Расчет!AC202</f>
        <v>0</v>
      </c>
      <c r="AE223" s="315">
        <f>Расчет!AD202</f>
        <v>0</v>
      </c>
      <c r="AF223" s="315">
        <f>Расчет!AE202</f>
        <v>0</v>
      </c>
      <c r="AG223" s="315">
        <f>Расчет!AF202</f>
        <v>0</v>
      </c>
      <c r="AH223" s="315">
        <f>Расчет!AG202</f>
        <v>0</v>
      </c>
      <c r="AI223" s="315">
        <f>Расчет!AH202</f>
        <v>0</v>
      </c>
      <c r="AJ223" s="315">
        <f>Расчет!AI202</f>
        <v>0</v>
      </c>
      <c r="AK223" s="315">
        <f>Расчет!AJ202</f>
        <v>0</v>
      </c>
      <c r="AL223" s="315">
        <f>Расчет!AK202</f>
        <v>0</v>
      </c>
      <c r="AM223" s="315">
        <f>Расчет!AL202</f>
        <v>0</v>
      </c>
      <c r="AN223" s="315">
        <f>Расчет!AM202</f>
        <v>0</v>
      </c>
      <c r="AO223" s="315">
        <f>Расчет!AN202</f>
        <v>0</v>
      </c>
      <c r="AP223" s="315">
        <f>Расчет!AO202</f>
        <v>0</v>
      </c>
      <c r="AQ223" s="315">
        <f>Расчет!AP202</f>
        <v>0</v>
      </c>
      <c r="AR223" s="315">
        <f>Расчет!AQ202</f>
        <v>0</v>
      </c>
      <c r="AS223" s="315">
        <f>Расчет!AR202</f>
        <v>0</v>
      </c>
      <c r="AT223" s="315">
        <f>Расчет!AS202</f>
        <v>0</v>
      </c>
      <c r="AU223" s="315">
        <f>Расчет!AT202</f>
        <v>0</v>
      </c>
      <c r="AV223" s="315">
        <f>Расчет!AU202</f>
        <v>0</v>
      </c>
      <c r="AW223" s="315">
        <f>Расчет!AV202</f>
        <v>0</v>
      </c>
      <c r="AX223" s="315">
        <f>Расчет!AW202</f>
        <v>0</v>
      </c>
      <c r="AY223" s="315">
        <f>Расчет!AX202</f>
        <v>0</v>
      </c>
      <c r="AZ223" s="315">
        <f>Расчет!AY202</f>
        <v>0</v>
      </c>
      <c r="BA223" s="315">
        <f>Расчет!AZ202</f>
        <v>0</v>
      </c>
      <c r="BB223" s="315">
        <f>Расчет!BA202</f>
        <v>0</v>
      </c>
      <c r="BC223" s="315">
        <f>Расчет!BB202</f>
        <v>0</v>
      </c>
      <c r="BD223" s="315">
        <f>Расчет!BC202</f>
        <v>0</v>
      </c>
      <c r="BE223" s="315">
        <f>Расчет!BD202</f>
        <v>0</v>
      </c>
      <c r="BF223" s="315">
        <f>Расчет!BE202</f>
        <v>0</v>
      </c>
      <c r="BG223" s="315">
        <f>Расчет!BF202</f>
        <v>0</v>
      </c>
      <c r="BH223" s="315">
        <f>Расчет!BG202</f>
        <v>0</v>
      </c>
      <c r="BI223" s="315">
        <f>Расчет!BH202</f>
        <v>0</v>
      </c>
      <c r="BJ223" s="315">
        <f>Расчет!BI202</f>
        <v>0</v>
      </c>
      <c r="BK223" s="315">
        <f>Расчет!BJ202</f>
        <v>0</v>
      </c>
      <c r="BL223" s="315">
        <f>Расчет!BK202</f>
        <v>0</v>
      </c>
      <c r="BM223" s="315">
        <f>Расчет!BL202</f>
        <v>0</v>
      </c>
      <c r="BN223" s="315">
        <f>Расчет!BM202</f>
        <v>0</v>
      </c>
      <c r="BO223" s="315">
        <f>Расчет!BN202</f>
        <v>0</v>
      </c>
      <c r="BP223" s="315">
        <f>Расчет!BO202</f>
        <v>0</v>
      </c>
      <c r="BQ223" s="315">
        <f>Расчет!BP202</f>
        <v>0</v>
      </c>
      <c r="BR223" s="315">
        <f>Расчет!BQ202</f>
        <v>0</v>
      </c>
      <c r="BS223" s="315">
        <f>Расчет!BR202</f>
        <v>0</v>
      </c>
      <c r="BT223" s="315">
        <f>Расчет!BS202</f>
        <v>0</v>
      </c>
      <c r="BU223" s="315">
        <f>Расчет!BT202</f>
        <v>0</v>
      </c>
      <c r="BV223" s="315">
        <f>Расчет!BU202</f>
        <v>0</v>
      </c>
      <c r="BW223" s="315">
        <f>Расчет!BV202</f>
        <v>0</v>
      </c>
      <c r="BX223" s="315">
        <f>Расчет!BW202</f>
        <v>0</v>
      </c>
      <c r="BY223" s="315">
        <f>Расчет!BX202</f>
        <v>0</v>
      </c>
      <c r="BZ223" s="315">
        <f>Расчет!BY202</f>
        <v>0</v>
      </c>
      <c r="CA223" s="315">
        <f>Расчет!BZ202</f>
        <v>0</v>
      </c>
      <c r="CB223" s="315">
        <f>Расчет!CA202</f>
        <v>0</v>
      </c>
      <c r="CC223" s="315">
        <f>Расчет!CB202</f>
        <v>0</v>
      </c>
      <c r="CD223" s="315">
        <f>Расчет!CC202</f>
        <v>0</v>
      </c>
      <c r="CE223" s="315">
        <f>Расчет!CD202</f>
        <v>0</v>
      </c>
      <c r="CF223" s="315">
        <f>Расчет!CE202</f>
        <v>0</v>
      </c>
      <c r="CG223" s="315">
        <f>Расчет!CF202</f>
        <v>0</v>
      </c>
      <c r="CH223" s="315">
        <f>Расчет!CG202</f>
        <v>0</v>
      </c>
      <c r="CI223" s="315">
        <f>Расчет!CH202</f>
        <v>0</v>
      </c>
      <c r="CJ223" s="315">
        <f>Расчет!CI202</f>
        <v>0</v>
      </c>
      <c r="DA223" s="310"/>
      <c r="DB223" s="253"/>
      <c r="DC223" s="247" t="str">
        <f t="shared" si="117"/>
        <v>6.2.1Влияние на амортизацию</v>
      </c>
    </row>
    <row r="224" spans="1:107" s="296" customFormat="1" ht="14" outlineLevel="3">
      <c r="C224" s="307"/>
      <c r="D224" s="308"/>
      <c r="E224" s="308"/>
      <c r="F224" s="308"/>
      <c r="G224" s="308"/>
      <c r="H224" s="309"/>
      <c r="I224" s="309"/>
      <c r="J224" s="309"/>
      <c r="K224" s="309"/>
      <c r="L224" s="309"/>
      <c r="M224" s="309"/>
      <c r="N224" s="309"/>
      <c r="O224" s="309"/>
      <c r="P224" s="309"/>
      <c r="Q224" s="309"/>
      <c r="R224" s="309"/>
      <c r="S224" s="309"/>
      <c r="T224" s="309"/>
      <c r="U224" s="309"/>
      <c r="V224" s="309"/>
      <c r="W224" s="309"/>
      <c r="X224" s="309"/>
      <c r="Y224" s="309"/>
      <c r="Z224" s="309"/>
      <c r="AA224" s="309"/>
      <c r="AB224" s="309"/>
      <c r="AC224" s="309"/>
      <c r="AD224" s="309"/>
      <c r="AE224" s="309"/>
      <c r="AF224" s="309"/>
      <c r="AG224" s="309"/>
      <c r="AH224" s="309"/>
      <c r="AI224" s="309"/>
      <c r="AJ224" s="309"/>
      <c r="AK224" s="309"/>
      <c r="AL224" s="309"/>
      <c r="AM224" s="309"/>
      <c r="AN224" s="309"/>
      <c r="AO224" s="309"/>
      <c r="AP224" s="309"/>
      <c r="AQ224" s="309"/>
      <c r="AR224" s="309"/>
      <c r="AS224" s="309"/>
      <c r="AT224" s="309"/>
      <c r="AU224" s="309"/>
      <c r="AV224" s="309"/>
      <c r="AW224" s="309"/>
      <c r="AX224" s="309"/>
      <c r="AY224" s="309"/>
      <c r="AZ224" s="309"/>
      <c r="BA224" s="309"/>
      <c r="BB224" s="309"/>
      <c r="BC224" s="309"/>
      <c r="BD224" s="309"/>
      <c r="BE224" s="309"/>
      <c r="BF224" s="309"/>
      <c r="BG224" s="309"/>
      <c r="BH224" s="309"/>
      <c r="BI224" s="309"/>
      <c r="BJ224" s="309"/>
      <c r="BK224" s="309"/>
      <c r="BL224" s="309"/>
      <c r="BM224" s="309"/>
      <c r="BN224" s="309"/>
      <c r="BO224" s="309"/>
      <c r="BP224" s="309"/>
      <c r="BQ224" s="309"/>
      <c r="BR224" s="309"/>
      <c r="BS224" s="309"/>
      <c r="BT224" s="309"/>
      <c r="BU224" s="309"/>
      <c r="BV224" s="309"/>
      <c r="BW224" s="309"/>
      <c r="BX224" s="309"/>
      <c r="BY224" s="309"/>
      <c r="BZ224" s="309"/>
      <c r="CA224" s="309"/>
      <c r="CB224" s="309"/>
      <c r="CC224" s="309"/>
      <c r="CD224" s="309"/>
      <c r="CE224" s="309"/>
      <c r="CF224" s="309"/>
      <c r="CG224" s="309"/>
      <c r="CH224" s="309"/>
      <c r="CI224" s="309"/>
      <c r="CJ224" s="309"/>
      <c r="DA224" s="310"/>
      <c r="DB224" s="253"/>
      <c r="DC224" s="247"/>
    </row>
    <row r="225" spans="1:107" s="296" customFormat="1" ht="14" outlineLevel="3">
      <c r="C225" s="307"/>
      <c r="D225" s="308"/>
      <c r="E225" s="308"/>
      <c r="F225" s="308"/>
      <c r="G225" s="308"/>
      <c r="H225" s="309"/>
      <c r="I225" s="309"/>
      <c r="J225" s="309"/>
      <c r="K225" s="309"/>
      <c r="L225" s="309"/>
      <c r="M225" s="309"/>
      <c r="N225" s="309"/>
      <c r="O225" s="309"/>
      <c r="P225" s="309"/>
      <c r="Q225" s="309"/>
      <c r="R225" s="309"/>
      <c r="S225" s="309"/>
      <c r="T225" s="309"/>
      <c r="U225" s="309"/>
      <c r="V225" s="309"/>
      <c r="W225" s="309"/>
      <c r="X225" s="309"/>
      <c r="Y225" s="309"/>
      <c r="Z225" s="309"/>
      <c r="AA225" s="309"/>
      <c r="AB225" s="309"/>
      <c r="AC225" s="309"/>
      <c r="AD225" s="309"/>
      <c r="AE225" s="309"/>
      <c r="AF225" s="309"/>
      <c r="AG225" s="309"/>
      <c r="AH225" s="309"/>
      <c r="AI225" s="309"/>
      <c r="AJ225" s="309"/>
      <c r="AK225" s="309"/>
      <c r="AL225" s="309"/>
      <c r="AM225" s="309"/>
      <c r="AN225" s="309"/>
      <c r="AO225" s="309"/>
      <c r="AP225" s="309"/>
      <c r="AQ225" s="309"/>
      <c r="AR225" s="309"/>
      <c r="AS225" s="309"/>
      <c r="AT225" s="309"/>
      <c r="AU225" s="309"/>
      <c r="AV225" s="309"/>
      <c r="AW225" s="309"/>
      <c r="AX225" s="309"/>
      <c r="AY225" s="309"/>
      <c r="AZ225" s="309"/>
      <c r="BA225" s="309"/>
      <c r="BB225" s="309"/>
      <c r="BC225" s="309"/>
      <c r="BD225" s="309"/>
      <c r="BE225" s="309"/>
      <c r="BF225" s="309"/>
      <c r="BG225" s="309"/>
      <c r="BH225" s="309"/>
      <c r="BI225" s="309"/>
      <c r="BJ225" s="309"/>
      <c r="BK225" s="309"/>
      <c r="BL225" s="309"/>
      <c r="BM225" s="309"/>
      <c r="BN225" s="309"/>
      <c r="BO225" s="309"/>
      <c r="BP225" s="309"/>
      <c r="BQ225" s="309"/>
      <c r="BR225" s="309"/>
      <c r="BS225" s="309"/>
      <c r="BT225" s="309"/>
      <c r="BU225" s="309"/>
      <c r="BV225" s="309"/>
      <c r="BW225" s="309"/>
      <c r="BX225" s="309"/>
      <c r="BY225" s="309"/>
      <c r="BZ225" s="309"/>
      <c r="CA225" s="309"/>
      <c r="CB225" s="309"/>
      <c r="CC225" s="309"/>
      <c r="CD225" s="309"/>
      <c r="CE225" s="309"/>
      <c r="CF225" s="309"/>
      <c r="CG225" s="309"/>
      <c r="CH225" s="309"/>
      <c r="CI225" s="309"/>
      <c r="CJ225" s="309"/>
      <c r="DA225" s="310"/>
      <c r="DB225" s="253"/>
      <c r="DC225" s="247" t="str">
        <f t="shared" si="117"/>
        <v/>
      </c>
    </row>
    <row r="226" spans="1:107" s="300" customFormat="1" ht="14" outlineLevel="2">
      <c r="C226" s="301" t="str">
        <f>$C$128</f>
        <v>6.3</v>
      </c>
      <c r="D226" s="302" t="str">
        <f>$D$128</f>
        <v>Сокращение OPEX</v>
      </c>
      <c r="E226" s="303"/>
      <c r="F226" s="303"/>
      <c r="G226" s="304" t="str">
        <f>$G$127</f>
        <v>тыс.руб.</v>
      </c>
      <c r="H226" s="305">
        <f>SUM(I226:CJ226)</f>
        <v>0</v>
      </c>
      <c r="I226" s="306">
        <f>-Расчет!H231</f>
        <v>0</v>
      </c>
      <c r="J226" s="306">
        <f>-Расчет!I231</f>
        <v>0</v>
      </c>
      <c r="K226" s="306">
        <f>-Расчет!J231</f>
        <v>0</v>
      </c>
      <c r="L226" s="306"/>
      <c r="M226" s="306"/>
      <c r="N226" s="306"/>
      <c r="O226" s="306"/>
      <c r="P226" s="306"/>
      <c r="Q226" s="306"/>
      <c r="R226" s="306"/>
      <c r="S226" s="306"/>
      <c r="T226" s="306"/>
      <c r="U226" s="306"/>
      <c r="V226" s="306"/>
      <c r="W226" s="306"/>
      <c r="X226" s="306"/>
      <c r="Y226" s="306"/>
      <c r="Z226" s="306"/>
      <c r="AA226" s="306"/>
      <c r="AB226" s="306"/>
      <c r="AC226" s="306"/>
      <c r="AD226" s="306"/>
      <c r="AE226" s="306"/>
      <c r="AF226" s="306"/>
      <c r="AG226" s="306"/>
      <c r="AH226" s="306"/>
      <c r="AI226" s="306"/>
      <c r="AJ226" s="306"/>
      <c r="AK226" s="306"/>
      <c r="AL226" s="306"/>
      <c r="AM226" s="306"/>
      <c r="AN226" s="306"/>
      <c r="AO226" s="306"/>
      <c r="AP226" s="306"/>
      <c r="AQ226" s="306"/>
      <c r="AR226" s="306"/>
      <c r="AS226" s="306"/>
      <c r="AT226" s="306"/>
      <c r="AU226" s="306"/>
      <c r="AV226" s="306"/>
      <c r="AW226" s="306"/>
      <c r="AX226" s="306"/>
      <c r="AY226" s="306"/>
      <c r="AZ226" s="306"/>
      <c r="BA226" s="306"/>
      <c r="BB226" s="306"/>
      <c r="BC226" s="306"/>
      <c r="BD226" s="306"/>
      <c r="BE226" s="306"/>
      <c r="BF226" s="306"/>
      <c r="BG226" s="306"/>
      <c r="BH226" s="306"/>
      <c r="BI226" s="306"/>
      <c r="BJ226" s="306"/>
      <c r="BK226" s="306"/>
      <c r="BL226" s="306"/>
      <c r="BM226" s="306"/>
      <c r="BN226" s="306"/>
      <c r="BO226" s="306"/>
      <c r="BP226" s="306"/>
      <c r="BQ226" s="306"/>
      <c r="BR226" s="306"/>
      <c r="BS226" s="306"/>
      <c r="BT226" s="306"/>
      <c r="BU226" s="306"/>
      <c r="BV226" s="306"/>
      <c r="BW226" s="306"/>
      <c r="BX226" s="306"/>
      <c r="BY226" s="306"/>
      <c r="BZ226" s="306"/>
      <c r="CA226" s="306"/>
      <c r="CB226" s="306"/>
      <c r="CC226" s="306"/>
      <c r="CD226" s="306"/>
      <c r="CE226" s="306"/>
      <c r="CF226" s="306"/>
      <c r="CG226" s="306"/>
      <c r="CH226" s="306"/>
      <c r="CI226" s="306"/>
      <c r="CJ226" s="306"/>
      <c r="DA226" s="279" t="s">
        <v>80</v>
      </c>
      <c r="DB226" s="279">
        <f>DB222+1</f>
        <v>142</v>
      </c>
      <c r="DC226" s="212" t="str">
        <f t="shared" si="117"/>
        <v>6.3Сокращение OPEX</v>
      </c>
    </row>
    <row r="227" spans="1:107" s="296" customFormat="1" ht="14" outlineLevel="3">
      <c r="C227" s="307"/>
      <c r="D227" s="308"/>
      <c r="E227" s="308"/>
      <c r="F227" s="308"/>
      <c r="G227" s="308"/>
      <c r="H227" s="309"/>
      <c r="I227" s="309"/>
      <c r="J227" s="309"/>
      <c r="K227" s="309"/>
      <c r="L227" s="309"/>
      <c r="M227" s="309"/>
      <c r="N227" s="309"/>
      <c r="O227" s="309"/>
      <c r="P227" s="309"/>
      <c r="Q227" s="309"/>
      <c r="R227" s="309"/>
      <c r="S227" s="309"/>
      <c r="T227" s="309"/>
      <c r="U227" s="309"/>
      <c r="V227" s="309"/>
      <c r="W227" s="309"/>
      <c r="X227" s="309"/>
      <c r="Y227" s="309"/>
      <c r="Z227" s="309"/>
      <c r="AA227" s="309"/>
      <c r="AB227" s="309"/>
      <c r="AC227" s="309"/>
      <c r="AD227" s="309"/>
      <c r="AE227" s="309"/>
      <c r="AF227" s="309"/>
      <c r="AG227" s="309"/>
      <c r="AH227" s="309"/>
      <c r="AI227" s="309"/>
      <c r="AJ227" s="309"/>
      <c r="AK227" s="309"/>
      <c r="AL227" s="309"/>
      <c r="AM227" s="309"/>
      <c r="AN227" s="309"/>
      <c r="AO227" s="309"/>
      <c r="AP227" s="309"/>
      <c r="AQ227" s="309"/>
      <c r="AR227" s="309"/>
      <c r="AS227" s="309"/>
      <c r="AT227" s="309"/>
      <c r="AU227" s="309"/>
      <c r="AV227" s="309"/>
      <c r="AW227" s="309"/>
      <c r="AX227" s="309"/>
      <c r="AY227" s="309"/>
      <c r="AZ227" s="309"/>
      <c r="BA227" s="309"/>
      <c r="BB227" s="309"/>
      <c r="BC227" s="309"/>
      <c r="BD227" s="309"/>
      <c r="BE227" s="309"/>
      <c r="BF227" s="309"/>
      <c r="BG227" s="309"/>
      <c r="BH227" s="309"/>
      <c r="BI227" s="309"/>
      <c r="BJ227" s="309"/>
      <c r="BK227" s="309"/>
      <c r="BL227" s="309"/>
      <c r="BM227" s="309"/>
      <c r="BN227" s="309"/>
      <c r="BO227" s="309"/>
      <c r="BP227" s="309"/>
      <c r="BQ227" s="309"/>
      <c r="BR227" s="309"/>
      <c r="BS227" s="309"/>
      <c r="BT227" s="309"/>
      <c r="BU227" s="309"/>
      <c r="BV227" s="309"/>
      <c r="BW227" s="309"/>
      <c r="BX227" s="309"/>
      <c r="BY227" s="309"/>
      <c r="BZ227" s="309"/>
      <c r="CA227" s="309"/>
      <c r="CB227" s="309"/>
      <c r="CC227" s="309"/>
      <c r="CD227" s="309"/>
      <c r="CE227" s="309"/>
      <c r="CF227" s="309"/>
      <c r="CG227" s="309"/>
      <c r="CH227" s="309"/>
      <c r="CI227" s="309"/>
      <c r="CJ227" s="309"/>
      <c r="DA227" s="310"/>
      <c r="DB227" s="253"/>
      <c r="DC227" s="247" t="str">
        <f t="shared" si="117"/>
        <v/>
      </c>
    </row>
    <row r="228" spans="1:107" s="296" customFormat="1" ht="14" outlineLevel="3">
      <c r="C228" s="307"/>
      <c r="D228" s="308"/>
      <c r="E228" s="308"/>
      <c r="F228" s="308"/>
      <c r="G228" s="308"/>
      <c r="H228" s="309"/>
      <c r="I228" s="309"/>
      <c r="J228" s="309"/>
      <c r="K228" s="309"/>
      <c r="L228" s="309"/>
      <c r="M228" s="309"/>
      <c r="N228" s="309"/>
      <c r="O228" s="309"/>
      <c r="P228" s="309"/>
      <c r="Q228" s="309"/>
      <c r="R228" s="309"/>
      <c r="S228" s="309"/>
      <c r="T228" s="309"/>
      <c r="U228" s="309"/>
      <c r="V228" s="309"/>
      <c r="W228" s="309"/>
      <c r="X228" s="309"/>
      <c r="Y228" s="309"/>
      <c r="Z228" s="309"/>
      <c r="AA228" s="309"/>
      <c r="AB228" s="309"/>
      <c r="AC228" s="309"/>
      <c r="AD228" s="309"/>
      <c r="AE228" s="309"/>
      <c r="AF228" s="309"/>
      <c r="AG228" s="309"/>
      <c r="AH228" s="309"/>
      <c r="AI228" s="309"/>
      <c r="AJ228" s="309"/>
      <c r="AK228" s="309"/>
      <c r="AL228" s="309"/>
      <c r="AM228" s="309"/>
      <c r="AN228" s="309"/>
      <c r="AO228" s="309"/>
      <c r="AP228" s="309"/>
      <c r="AQ228" s="309"/>
      <c r="AR228" s="309"/>
      <c r="AS228" s="309"/>
      <c r="AT228" s="309"/>
      <c r="AU228" s="309"/>
      <c r="AV228" s="309"/>
      <c r="AW228" s="309"/>
      <c r="AX228" s="309"/>
      <c r="AY228" s="309"/>
      <c r="AZ228" s="309"/>
      <c r="BA228" s="309"/>
      <c r="BB228" s="309"/>
      <c r="BC228" s="309"/>
      <c r="BD228" s="309"/>
      <c r="BE228" s="309"/>
      <c r="BF228" s="309"/>
      <c r="BG228" s="309"/>
      <c r="BH228" s="309"/>
      <c r="BI228" s="309"/>
      <c r="BJ228" s="309"/>
      <c r="BK228" s="309"/>
      <c r="BL228" s="309"/>
      <c r="BM228" s="309"/>
      <c r="BN228" s="309"/>
      <c r="BO228" s="309"/>
      <c r="BP228" s="309"/>
      <c r="BQ228" s="309"/>
      <c r="BR228" s="309"/>
      <c r="BS228" s="309"/>
      <c r="BT228" s="309"/>
      <c r="BU228" s="309"/>
      <c r="BV228" s="309"/>
      <c r="BW228" s="309"/>
      <c r="BX228" s="309"/>
      <c r="BY228" s="309"/>
      <c r="BZ228" s="309"/>
      <c r="CA228" s="309"/>
      <c r="CB228" s="309"/>
      <c r="CC228" s="309"/>
      <c r="CD228" s="309"/>
      <c r="CE228" s="309"/>
      <c r="CF228" s="309"/>
      <c r="CG228" s="309"/>
      <c r="CH228" s="309"/>
      <c r="CI228" s="309"/>
      <c r="CJ228" s="309"/>
      <c r="DA228" s="310"/>
      <c r="DB228" s="253"/>
      <c r="DC228" s="247" t="str">
        <f t="shared" si="117"/>
        <v/>
      </c>
    </row>
    <row r="229" spans="1:107" s="300" customFormat="1" ht="14" outlineLevel="2">
      <c r="A229" s="298"/>
      <c r="B229" s="298"/>
      <c r="C229" s="301" t="str">
        <f>$C$129</f>
        <v>6.4</v>
      </c>
      <c r="D229" s="302" t="str">
        <f>$D$129</f>
        <v>Изменение денежного потока от увеличения добычи/реализации УВ</v>
      </c>
      <c r="E229" s="303"/>
      <c r="F229" s="303"/>
      <c r="G229" s="304" t="str">
        <f>$G$129</f>
        <v>тыс.руб.</v>
      </c>
      <c r="H229" s="305">
        <f>SUM(I229:CJ229)</f>
        <v>0</v>
      </c>
      <c r="I229" s="306"/>
      <c r="J229" s="306"/>
      <c r="K229" s="306"/>
      <c r="L229" s="306"/>
      <c r="M229" s="306"/>
      <c r="N229" s="306"/>
      <c r="O229" s="306"/>
      <c r="P229" s="306"/>
      <c r="Q229" s="306"/>
      <c r="R229" s="306"/>
      <c r="S229" s="306"/>
      <c r="T229" s="306"/>
      <c r="U229" s="306"/>
      <c r="V229" s="306"/>
      <c r="W229" s="306"/>
      <c r="X229" s="306"/>
      <c r="Y229" s="306"/>
      <c r="Z229" s="306"/>
      <c r="AA229" s="306"/>
      <c r="AB229" s="306"/>
      <c r="AC229" s="306"/>
      <c r="AD229" s="306"/>
      <c r="AE229" s="306"/>
      <c r="AF229" s="306"/>
      <c r="AG229" s="306"/>
      <c r="AH229" s="306"/>
      <c r="AI229" s="306"/>
      <c r="AJ229" s="306"/>
      <c r="AK229" s="306"/>
      <c r="AL229" s="306"/>
      <c r="AM229" s="306"/>
      <c r="AN229" s="306"/>
      <c r="AO229" s="306"/>
      <c r="AP229" s="306"/>
      <c r="AQ229" s="306"/>
      <c r="AR229" s="306"/>
      <c r="AS229" s="306"/>
      <c r="AT229" s="306"/>
      <c r="AU229" s="306"/>
      <c r="AV229" s="306"/>
      <c r="AW229" s="306"/>
      <c r="AX229" s="306"/>
      <c r="AY229" s="306"/>
      <c r="AZ229" s="306"/>
      <c r="BA229" s="306"/>
      <c r="BB229" s="306"/>
      <c r="BC229" s="306"/>
      <c r="BD229" s="306"/>
      <c r="BE229" s="306"/>
      <c r="BF229" s="306"/>
      <c r="BG229" s="306"/>
      <c r="BH229" s="306"/>
      <c r="BI229" s="306"/>
      <c r="BJ229" s="306"/>
      <c r="BK229" s="306"/>
      <c r="BL229" s="306"/>
      <c r="BM229" s="306"/>
      <c r="BN229" s="306"/>
      <c r="BO229" s="306"/>
      <c r="BP229" s="306"/>
      <c r="BQ229" s="306"/>
      <c r="BR229" s="306"/>
      <c r="BS229" s="306"/>
      <c r="BT229" s="306"/>
      <c r="BU229" s="306"/>
      <c r="BV229" s="306"/>
      <c r="BW229" s="306"/>
      <c r="BX229" s="306"/>
      <c r="BY229" s="306"/>
      <c r="BZ229" s="306"/>
      <c r="CA229" s="306"/>
      <c r="CB229" s="306"/>
      <c r="CC229" s="306"/>
      <c r="CD229" s="306"/>
      <c r="CE229" s="306"/>
      <c r="CF229" s="306"/>
      <c r="CG229" s="306"/>
      <c r="CH229" s="306"/>
      <c r="CI229" s="306"/>
      <c r="CJ229" s="306"/>
      <c r="DA229" s="279" t="s">
        <v>80</v>
      </c>
      <c r="DB229" s="279">
        <f>DB226+1</f>
        <v>143</v>
      </c>
      <c r="DC229" s="212" t="str">
        <f t="shared" si="117"/>
        <v>6.4Изменение денежного потока от увеличения добычи/реализации УВ</v>
      </c>
    </row>
    <row r="230" spans="1:107" s="296" customFormat="1" ht="14" outlineLevel="3">
      <c r="A230" s="294"/>
      <c r="B230" s="294"/>
      <c r="C230" s="316"/>
      <c r="D230" s="308"/>
      <c r="E230" s="308"/>
      <c r="F230" s="308"/>
      <c r="G230" s="310"/>
      <c r="H230" s="309"/>
      <c r="DA230" s="310"/>
      <c r="DB230" s="253"/>
      <c r="DC230" s="247" t="str">
        <f t="shared" si="117"/>
        <v/>
      </c>
    </row>
    <row r="231" spans="1:107" s="296" customFormat="1" ht="14" outlineLevel="3">
      <c r="A231" s="294"/>
      <c r="B231" s="294"/>
      <c r="C231" s="316"/>
      <c r="D231" s="308"/>
      <c r="E231" s="308"/>
      <c r="F231" s="308"/>
      <c r="G231" s="310"/>
      <c r="H231" s="309"/>
      <c r="DA231" s="310"/>
      <c r="DB231" s="253"/>
      <c r="DC231" s="247" t="str">
        <f t="shared" si="117"/>
        <v/>
      </c>
    </row>
    <row r="232" spans="1:107" s="300" customFormat="1" ht="14" outlineLevel="2">
      <c r="A232" s="298"/>
      <c r="B232" s="298"/>
      <c r="C232" s="301" t="str">
        <f>$C$130</f>
        <v>6.5</v>
      </c>
      <c r="D232" s="302" t="str">
        <f>$D$130</f>
        <v>Ранняя добыча / ранняя нефть</v>
      </c>
      <c r="E232" s="303"/>
      <c r="F232" s="303"/>
      <c r="G232" s="304" t="str">
        <f>$G$130</f>
        <v>тыс.руб.</v>
      </c>
      <c r="H232" s="305">
        <f>SUM(I232:CJ232)</f>
        <v>0</v>
      </c>
      <c r="I232" s="306"/>
      <c r="J232" s="306"/>
      <c r="K232" s="306"/>
      <c r="L232" s="306"/>
      <c r="M232" s="306"/>
      <c r="N232" s="306"/>
      <c r="O232" s="306"/>
      <c r="P232" s="306"/>
      <c r="Q232" s="306"/>
      <c r="R232" s="306"/>
      <c r="S232" s="306"/>
      <c r="T232" s="306"/>
      <c r="U232" s="306"/>
      <c r="V232" s="306"/>
      <c r="W232" s="306"/>
      <c r="X232" s="306"/>
      <c r="Y232" s="306"/>
      <c r="Z232" s="306"/>
      <c r="AA232" s="306"/>
      <c r="AB232" s="306"/>
      <c r="AC232" s="306"/>
      <c r="AD232" s="306"/>
      <c r="AE232" s="306"/>
      <c r="AF232" s="306"/>
      <c r="AG232" s="306"/>
      <c r="AH232" s="306"/>
      <c r="AI232" s="306"/>
      <c r="AJ232" s="306"/>
      <c r="AK232" s="306"/>
      <c r="AL232" s="306"/>
      <c r="AM232" s="306"/>
      <c r="AN232" s="306"/>
      <c r="AO232" s="306"/>
      <c r="AP232" s="306"/>
      <c r="AQ232" s="306"/>
      <c r="AR232" s="306"/>
      <c r="AS232" s="306"/>
      <c r="AT232" s="306"/>
      <c r="AU232" s="306"/>
      <c r="AV232" s="306"/>
      <c r="AW232" s="306"/>
      <c r="AX232" s="306"/>
      <c r="AY232" s="306"/>
      <c r="AZ232" s="306"/>
      <c r="BA232" s="306"/>
      <c r="BB232" s="306"/>
      <c r="BC232" s="306"/>
      <c r="BD232" s="306"/>
      <c r="BE232" s="306"/>
      <c r="BF232" s="306"/>
      <c r="BG232" s="306"/>
      <c r="BH232" s="306"/>
      <c r="BI232" s="306"/>
      <c r="BJ232" s="306"/>
      <c r="BK232" s="306"/>
      <c r="BL232" s="306"/>
      <c r="BM232" s="306"/>
      <c r="BN232" s="306"/>
      <c r="BO232" s="306"/>
      <c r="BP232" s="306"/>
      <c r="BQ232" s="306"/>
      <c r="BR232" s="306"/>
      <c r="BS232" s="306"/>
      <c r="BT232" s="306"/>
      <c r="BU232" s="306"/>
      <c r="BV232" s="306"/>
      <c r="BW232" s="306"/>
      <c r="BX232" s="306"/>
      <c r="BY232" s="306"/>
      <c r="BZ232" s="306"/>
      <c r="CA232" s="306"/>
      <c r="CB232" s="306"/>
      <c r="CC232" s="306"/>
      <c r="CD232" s="306"/>
      <c r="CE232" s="306"/>
      <c r="CF232" s="306"/>
      <c r="CG232" s="306"/>
      <c r="CH232" s="306"/>
      <c r="CI232" s="306"/>
      <c r="CJ232" s="306"/>
      <c r="DA232" s="279" t="s">
        <v>80</v>
      </c>
      <c r="DB232" s="279">
        <f>DB229+1</f>
        <v>144</v>
      </c>
      <c r="DC232" s="212" t="str">
        <f t="shared" si="117"/>
        <v>6.5Ранняя добыча / ранняя нефть</v>
      </c>
    </row>
    <row r="233" spans="1:107" s="296" customFormat="1" ht="15" customHeight="1" outlineLevel="3">
      <c r="A233" s="294"/>
      <c r="B233" s="294"/>
      <c r="C233" s="316"/>
      <c r="D233" s="308"/>
      <c r="E233" s="308"/>
      <c r="F233" s="308"/>
      <c r="G233" s="310"/>
      <c r="H233" s="309"/>
      <c r="DA233" s="310"/>
      <c r="DB233" s="253"/>
      <c r="DC233" s="247" t="str">
        <f t="shared" si="117"/>
        <v/>
      </c>
    </row>
    <row r="234" spans="1:107" s="296" customFormat="1" ht="14" outlineLevel="3">
      <c r="A234" s="294"/>
      <c r="B234" s="294"/>
      <c r="C234" s="316"/>
      <c r="D234" s="308"/>
      <c r="E234" s="308"/>
      <c r="F234" s="308"/>
      <c r="G234" s="310"/>
      <c r="H234" s="309"/>
      <c r="DA234" s="310"/>
      <c r="DB234" s="253"/>
      <c r="DC234" s="247" t="str">
        <f t="shared" si="117"/>
        <v/>
      </c>
    </row>
    <row r="235" spans="1:107" s="300" customFormat="1" ht="31.5" customHeight="1" outlineLevel="2">
      <c r="A235" s="298"/>
      <c r="B235" s="298"/>
      <c r="C235" s="301" t="str">
        <f>$C$131</f>
        <v>6.6</v>
      </c>
      <c r="D235" s="302" t="str">
        <f>$D$131</f>
        <v>Повышение доходов от оказания услуг либо продажи продукции (за исключением нефти, газа и нефтепродуктов)</v>
      </c>
      <c r="E235" s="303"/>
      <c r="F235" s="303"/>
      <c r="G235" s="304" t="str">
        <f>$G$131</f>
        <v>тыс.руб.</v>
      </c>
      <c r="H235" s="305">
        <f>SUM(I235:CJ235)</f>
        <v>0</v>
      </c>
      <c r="I235" s="306"/>
      <c r="J235" s="306"/>
      <c r="K235" s="306"/>
      <c r="L235" s="306"/>
      <c r="M235" s="306"/>
      <c r="N235" s="306"/>
      <c r="O235" s="306"/>
      <c r="P235" s="306"/>
      <c r="Q235" s="306"/>
      <c r="R235" s="306"/>
      <c r="S235" s="306"/>
      <c r="T235" s="306"/>
      <c r="U235" s="306"/>
      <c r="V235" s="306"/>
      <c r="W235" s="306"/>
      <c r="X235" s="306"/>
      <c r="Y235" s="306"/>
      <c r="Z235" s="306"/>
      <c r="AA235" s="306"/>
      <c r="AB235" s="306"/>
      <c r="AC235" s="306"/>
      <c r="AD235" s="306"/>
      <c r="AE235" s="306"/>
      <c r="AF235" s="306"/>
      <c r="AG235" s="306"/>
      <c r="AH235" s="306"/>
      <c r="AI235" s="306"/>
      <c r="AJ235" s="306"/>
      <c r="AK235" s="306"/>
      <c r="AL235" s="306"/>
      <c r="AM235" s="306"/>
      <c r="AN235" s="306"/>
      <c r="AO235" s="306"/>
      <c r="AP235" s="306"/>
      <c r="AQ235" s="306"/>
      <c r="AR235" s="306"/>
      <c r="AS235" s="306"/>
      <c r="AT235" s="306"/>
      <c r="AU235" s="306"/>
      <c r="AV235" s="306"/>
      <c r="AW235" s="306"/>
      <c r="AX235" s="306"/>
      <c r="AY235" s="306"/>
      <c r="AZ235" s="306"/>
      <c r="BA235" s="306"/>
      <c r="BB235" s="306"/>
      <c r="BC235" s="306"/>
      <c r="BD235" s="306"/>
      <c r="BE235" s="306"/>
      <c r="BF235" s="306"/>
      <c r="BG235" s="306"/>
      <c r="BH235" s="306"/>
      <c r="BI235" s="306"/>
      <c r="BJ235" s="306"/>
      <c r="BK235" s="306"/>
      <c r="BL235" s="306"/>
      <c r="BM235" s="306"/>
      <c r="BN235" s="306"/>
      <c r="BO235" s="306"/>
      <c r="BP235" s="306"/>
      <c r="BQ235" s="306"/>
      <c r="BR235" s="306"/>
      <c r="BS235" s="306"/>
      <c r="BT235" s="306"/>
      <c r="BU235" s="306"/>
      <c r="BV235" s="306"/>
      <c r="BW235" s="306"/>
      <c r="BX235" s="306"/>
      <c r="BY235" s="306"/>
      <c r="BZ235" s="306"/>
      <c r="CA235" s="306"/>
      <c r="CB235" s="306"/>
      <c r="CC235" s="306"/>
      <c r="CD235" s="306"/>
      <c r="CE235" s="306"/>
      <c r="CF235" s="306"/>
      <c r="CG235" s="306"/>
      <c r="CH235" s="306"/>
      <c r="CI235" s="306"/>
      <c r="CJ235" s="306"/>
      <c r="DA235" s="279" t="s">
        <v>80</v>
      </c>
      <c r="DB235" s="279">
        <f>DB232+1</f>
        <v>145</v>
      </c>
      <c r="DC235" s="212" t="str">
        <f t="shared" si="117"/>
        <v>6.6Повышение доходов от оказания услуг либо продажи продукции (за исключением нефти, газа и нефтепродуктов)</v>
      </c>
    </row>
    <row r="236" spans="1:107" s="296" customFormat="1" ht="14" outlineLevel="3">
      <c r="A236" s="294"/>
      <c r="B236" s="294"/>
      <c r="C236" s="316"/>
      <c r="D236" s="308"/>
      <c r="E236" s="308"/>
      <c r="F236" s="308"/>
      <c r="G236" s="310"/>
      <c r="H236" s="309"/>
      <c r="DA236" s="310"/>
      <c r="DB236" s="253"/>
      <c r="DC236" s="247" t="str">
        <f t="shared" si="117"/>
        <v/>
      </c>
    </row>
    <row r="237" spans="1:107" s="296" customFormat="1" ht="14" outlineLevel="3">
      <c r="A237" s="294"/>
      <c r="B237" s="294"/>
      <c r="C237" s="316"/>
      <c r="D237" s="308"/>
      <c r="E237" s="308"/>
      <c r="F237" s="308"/>
      <c r="G237" s="310"/>
      <c r="H237" s="309"/>
      <c r="DA237" s="310"/>
      <c r="DB237" s="253"/>
      <c r="DC237" s="247" t="str">
        <f t="shared" si="117"/>
        <v/>
      </c>
    </row>
    <row r="238" spans="1:107" s="300" customFormat="1" ht="14" outlineLevel="2">
      <c r="A238" s="298"/>
      <c r="B238" s="298"/>
      <c r="C238" s="301" t="str">
        <f>$C$132</f>
        <v>6.7</v>
      </c>
      <c r="D238" s="302" t="str">
        <f>$D$132</f>
        <v>Митигация рисков</v>
      </c>
      <c r="E238" s="303"/>
      <c r="F238" s="303"/>
      <c r="G238" s="304" t="str">
        <f>$G$132</f>
        <v>тыс.руб.</v>
      </c>
      <c r="H238" s="305">
        <f>SUM(I238:CJ238)</f>
        <v>0</v>
      </c>
      <c r="I238" s="306"/>
      <c r="J238" s="306"/>
      <c r="K238" s="306"/>
      <c r="L238" s="306"/>
      <c r="M238" s="306"/>
      <c r="N238" s="306"/>
      <c r="O238" s="306"/>
      <c r="P238" s="306"/>
      <c r="Q238" s="306"/>
      <c r="R238" s="306"/>
      <c r="S238" s="306"/>
      <c r="T238" s="306"/>
      <c r="U238" s="306"/>
      <c r="V238" s="306"/>
      <c r="W238" s="306"/>
      <c r="X238" s="306"/>
      <c r="Y238" s="306"/>
      <c r="Z238" s="306"/>
      <c r="AA238" s="306"/>
      <c r="AB238" s="306"/>
      <c r="AC238" s="306"/>
      <c r="AD238" s="306"/>
      <c r="AE238" s="306"/>
      <c r="AF238" s="306"/>
      <c r="AG238" s="306"/>
      <c r="AH238" s="306"/>
      <c r="AI238" s="306"/>
      <c r="AJ238" s="306"/>
      <c r="AK238" s="306"/>
      <c r="AL238" s="306"/>
      <c r="AM238" s="306"/>
      <c r="AN238" s="306"/>
      <c r="AO238" s="306"/>
      <c r="AP238" s="306"/>
      <c r="AQ238" s="306"/>
      <c r="AR238" s="306"/>
      <c r="AS238" s="306"/>
      <c r="AT238" s="306"/>
      <c r="AU238" s="306"/>
      <c r="AV238" s="306"/>
      <c r="AW238" s="306"/>
      <c r="AX238" s="306"/>
      <c r="AY238" s="306"/>
      <c r="AZ238" s="306"/>
      <c r="BA238" s="306"/>
      <c r="BB238" s="306"/>
      <c r="BC238" s="306"/>
      <c r="BD238" s="306"/>
      <c r="BE238" s="306"/>
      <c r="BF238" s="306"/>
      <c r="BG238" s="306"/>
      <c r="BH238" s="306"/>
      <c r="BI238" s="306"/>
      <c r="BJ238" s="306"/>
      <c r="BK238" s="306"/>
      <c r="BL238" s="306"/>
      <c r="BM238" s="306"/>
      <c r="BN238" s="306"/>
      <c r="BO238" s="306"/>
      <c r="BP238" s="306"/>
      <c r="BQ238" s="306"/>
      <c r="BR238" s="306"/>
      <c r="BS238" s="306"/>
      <c r="BT238" s="306"/>
      <c r="BU238" s="306"/>
      <c r="BV238" s="306"/>
      <c r="BW238" s="306"/>
      <c r="BX238" s="306"/>
      <c r="BY238" s="306"/>
      <c r="BZ238" s="306"/>
      <c r="CA238" s="306"/>
      <c r="CB238" s="306"/>
      <c r="CC238" s="306"/>
      <c r="CD238" s="306"/>
      <c r="CE238" s="306"/>
      <c r="CF238" s="306"/>
      <c r="CG238" s="306"/>
      <c r="CH238" s="306"/>
      <c r="CI238" s="306"/>
      <c r="CJ238" s="306"/>
      <c r="DA238" s="279" t="s">
        <v>80</v>
      </c>
      <c r="DB238" s="279">
        <f>DB235+1</f>
        <v>146</v>
      </c>
      <c r="DC238" s="212" t="str">
        <f t="shared" si="117"/>
        <v>6.7Митигация рисков</v>
      </c>
    </row>
    <row r="239" spans="1:107" s="296" customFormat="1" ht="14" outlineLevel="4">
      <c r="A239" s="294"/>
      <c r="B239" s="294"/>
      <c r="C239" s="316"/>
      <c r="D239" s="308"/>
      <c r="E239" s="308"/>
      <c r="F239" s="308"/>
      <c r="G239" s="310"/>
      <c r="H239" s="309"/>
      <c r="DA239" s="310"/>
      <c r="DB239" s="253"/>
      <c r="DC239" s="247" t="str">
        <f t="shared" si="117"/>
        <v/>
      </c>
    </row>
    <row r="240" spans="1:107" s="296" customFormat="1" ht="14" outlineLevel="3">
      <c r="C240" s="316"/>
      <c r="D240" s="308"/>
      <c r="E240" s="308"/>
      <c r="F240" s="308"/>
      <c r="G240" s="310"/>
      <c r="H240" s="309"/>
      <c r="DA240" s="310"/>
      <c r="DB240" s="253"/>
      <c r="DC240" s="247" t="str">
        <f>C240&amp;D240</f>
        <v/>
      </c>
    </row>
    <row r="241" spans="1:107" s="300" customFormat="1" ht="14" outlineLevel="2">
      <c r="A241" s="298"/>
      <c r="B241" s="298"/>
      <c r="C241" s="301" t="str">
        <f>$C$133</f>
        <v>6.8</v>
      </c>
      <c r="D241" s="302" t="str">
        <f>$D$133</f>
        <v>Прочее</v>
      </c>
      <c r="E241" s="303"/>
      <c r="F241" s="303"/>
      <c r="G241" s="304" t="str">
        <f>$G$133</f>
        <v>тыс.руб.</v>
      </c>
      <c r="H241" s="305">
        <f>SUM(I241:CJ241)</f>
        <v>0</v>
      </c>
      <c r="I241" s="306"/>
      <c r="J241" s="306"/>
      <c r="K241" s="306"/>
      <c r="L241" s="306"/>
      <c r="M241" s="306"/>
      <c r="N241" s="306"/>
      <c r="O241" s="306"/>
      <c r="P241" s="306"/>
      <c r="Q241" s="306"/>
      <c r="R241" s="306"/>
      <c r="S241" s="306"/>
      <c r="T241" s="306"/>
      <c r="U241" s="306"/>
      <c r="V241" s="306"/>
      <c r="W241" s="306"/>
      <c r="X241" s="306"/>
      <c r="Y241" s="306"/>
      <c r="Z241" s="306"/>
      <c r="AA241" s="306"/>
      <c r="AB241" s="306"/>
      <c r="AC241" s="306"/>
      <c r="AD241" s="306"/>
      <c r="AE241" s="306"/>
      <c r="AF241" s="306"/>
      <c r="AG241" s="306"/>
      <c r="AH241" s="306"/>
      <c r="AI241" s="306"/>
      <c r="AJ241" s="306"/>
      <c r="AK241" s="306"/>
      <c r="AL241" s="306"/>
      <c r="AM241" s="306"/>
      <c r="AN241" s="306"/>
      <c r="AO241" s="306"/>
      <c r="AP241" s="306"/>
      <c r="AQ241" s="306"/>
      <c r="AR241" s="306"/>
      <c r="AS241" s="306"/>
      <c r="AT241" s="306"/>
      <c r="AU241" s="306"/>
      <c r="AV241" s="306"/>
      <c r="AW241" s="306"/>
      <c r="AX241" s="306"/>
      <c r="AY241" s="306"/>
      <c r="AZ241" s="306"/>
      <c r="BA241" s="306"/>
      <c r="BB241" s="306"/>
      <c r="BC241" s="306"/>
      <c r="BD241" s="306"/>
      <c r="BE241" s="306"/>
      <c r="BF241" s="306"/>
      <c r="BG241" s="306"/>
      <c r="BH241" s="306"/>
      <c r="BI241" s="306"/>
      <c r="BJ241" s="306"/>
      <c r="BK241" s="306"/>
      <c r="BL241" s="306"/>
      <c r="BM241" s="306"/>
      <c r="BN241" s="306"/>
      <c r="BO241" s="306"/>
      <c r="BP241" s="306"/>
      <c r="BQ241" s="306"/>
      <c r="BR241" s="306"/>
      <c r="BS241" s="306"/>
      <c r="BT241" s="306"/>
      <c r="BU241" s="306"/>
      <c r="BV241" s="306"/>
      <c r="BW241" s="306"/>
      <c r="BX241" s="306"/>
      <c r="BY241" s="306"/>
      <c r="BZ241" s="306"/>
      <c r="CA241" s="306"/>
      <c r="CB241" s="306"/>
      <c r="CC241" s="306"/>
      <c r="CD241" s="306"/>
      <c r="CE241" s="306"/>
      <c r="CF241" s="306"/>
      <c r="CG241" s="306"/>
      <c r="CH241" s="306"/>
      <c r="CI241" s="306"/>
      <c r="CJ241" s="306"/>
      <c r="DA241" s="279" t="s">
        <v>80</v>
      </c>
      <c r="DB241" s="279">
        <f>DB238+1</f>
        <v>147</v>
      </c>
      <c r="DC241" s="212" t="str">
        <f>C241&amp;D241</f>
        <v>6.8Прочее</v>
      </c>
    </row>
    <row r="242" spans="1:107" s="243" customFormat="1" ht="14" outlineLevel="3">
      <c r="C242" s="317"/>
      <c r="D242" s="318"/>
      <c r="E242" s="318"/>
      <c r="F242" s="318"/>
      <c r="G242" s="253"/>
      <c r="DA242" s="253"/>
      <c r="DB242" s="253"/>
      <c r="DC242" s="247"/>
    </row>
    <row r="243" spans="1:107" s="243" customFormat="1" ht="14" outlineLevel="3">
      <c r="C243" s="317"/>
      <c r="D243" s="318"/>
      <c r="E243" s="318"/>
      <c r="F243" s="318"/>
      <c r="G243" s="253"/>
      <c r="DA243" s="253"/>
      <c r="DB243" s="253"/>
      <c r="DC243" s="247"/>
    </row>
    <row r="244" spans="1:107" s="243" customFormat="1" ht="14" outlineLevel="3">
      <c r="C244" s="317"/>
      <c r="D244" s="318"/>
      <c r="E244" s="318"/>
      <c r="F244" s="318"/>
      <c r="G244" s="253"/>
      <c r="DA244" s="253"/>
      <c r="DB244" s="253"/>
      <c r="DC244" s="247"/>
    </row>
    <row r="245" spans="1:107" s="243" customFormat="1" ht="14" outlineLevel="1">
      <c r="C245" s="317"/>
      <c r="D245" s="318"/>
      <c r="E245" s="250"/>
      <c r="F245" s="250"/>
      <c r="G245" s="253"/>
      <c r="DA245" s="253"/>
      <c r="DB245" s="253"/>
      <c r="DC245" s="247"/>
    </row>
    <row r="246" spans="1:107" s="300" customFormat="1" ht="24.75" customHeight="1" outlineLevel="1" collapsed="1">
      <c r="A246" s="298"/>
      <c r="B246" s="298"/>
      <c r="C246" s="220" t="s">
        <v>257</v>
      </c>
      <c r="D246" s="221" t="s">
        <v>258</v>
      </c>
      <c r="E246" s="298"/>
      <c r="F246" s="298"/>
      <c r="G246" s="299"/>
      <c r="H246" s="298"/>
      <c r="I246" s="298"/>
      <c r="J246" s="298"/>
      <c r="K246" s="298"/>
      <c r="L246" s="298"/>
      <c r="M246" s="298"/>
      <c r="N246" s="298"/>
      <c r="O246" s="298"/>
      <c r="P246" s="298"/>
      <c r="Q246" s="298"/>
      <c r="R246" s="298"/>
      <c r="S246" s="298"/>
      <c r="T246" s="298"/>
      <c r="U246" s="298"/>
      <c r="V246" s="298"/>
      <c r="W246" s="298"/>
      <c r="X246" s="298"/>
      <c r="Y246" s="298"/>
      <c r="Z246" s="298"/>
      <c r="AA246" s="298"/>
      <c r="AB246" s="298"/>
      <c r="AC246" s="298"/>
      <c r="AD246" s="298"/>
      <c r="AE246" s="298"/>
      <c r="AF246" s="298"/>
      <c r="AG246" s="298"/>
      <c r="AH246" s="298"/>
      <c r="AI246" s="298"/>
      <c r="AJ246" s="298"/>
      <c r="AK246" s="298"/>
      <c r="AL246" s="298"/>
      <c r="AM246" s="298"/>
      <c r="AN246" s="298"/>
      <c r="AO246" s="298"/>
      <c r="AP246" s="298"/>
      <c r="AQ246" s="298"/>
      <c r="AR246" s="298"/>
      <c r="AS246" s="298"/>
      <c r="AT246" s="298"/>
      <c r="AU246" s="298"/>
      <c r="AV246" s="298"/>
      <c r="AW246" s="298"/>
      <c r="AX246" s="298"/>
      <c r="AY246" s="298"/>
      <c r="AZ246" s="298"/>
      <c r="BA246" s="298"/>
      <c r="BB246" s="298"/>
      <c r="BC246" s="298"/>
      <c r="BD246" s="298"/>
      <c r="BE246" s="298"/>
      <c r="BF246" s="298"/>
      <c r="BG246" s="298"/>
      <c r="BH246" s="298"/>
      <c r="BI246" s="298"/>
      <c r="BJ246" s="298"/>
      <c r="BK246" s="298"/>
      <c r="BL246" s="298"/>
      <c r="BM246" s="298"/>
      <c r="BN246" s="298"/>
      <c r="BO246" s="298"/>
      <c r="BP246" s="298"/>
      <c r="BQ246" s="298"/>
      <c r="BR246" s="298"/>
      <c r="BS246" s="298"/>
      <c r="BT246" s="298"/>
      <c r="BU246" s="298"/>
      <c r="BV246" s="298"/>
      <c r="BW246" s="298"/>
      <c r="BX246" s="298"/>
      <c r="BY246" s="298"/>
      <c r="BZ246" s="298"/>
      <c r="CA246" s="298"/>
      <c r="CB246" s="298"/>
      <c r="CC246" s="298"/>
      <c r="CD246" s="298"/>
      <c r="CE246" s="298"/>
      <c r="CF246" s="298"/>
      <c r="CG246" s="298"/>
      <c r="CH246" s="298"/>
      <c r="CI246" s="298"/>
      <c r="CJ246" s="298"/>
      <c r="DA246" s="210"/>
      <c r="DB246" s="210"/>
      <c r="DC246" s="212"/>
    </row>
    <row r="247" spans="1:107" s="300" customFormat="1" ht="15" hidden="1" customHeight="1" outlineLevel="3">
      <c r="C247" s="301" t="str">
        <f>$C$126</f>
        <v>6.1</v>
      </c>
      <c r="D247" s="302" t="str">
        <f>$D$126</f>
        <v xml:space="preserve">Сокращение расходов на оплату труда </v>
      </c>
      <c r="E247" s="303"/>
      <c r="F247" s="303"/>
      <c r="G247" s="304" t="str">
        <f>$G$126</f>
        <v>тыс.руб.</v>
      </c>
      <c r="H247" s="305">
        <f>SUM(I247:CJ247)</f>
        <v>0</v>
      </c>
      <c r="I247" s="306"/>
      <c r="J247" s="306"/>
      <c r="K247" s="306"/>
      <c r="L247" s="306"/>
      <c r="M247" s="306"/>
      <c r="N247" s="306"/>
      <c r="O247" s="306"/>
      <c r="P247" s="306"/>
      <c r="Q247" s="306"/>
      <c r="R247" s="306"/>
      <c r="S247" s="306"/>
      <c r="T247" s="306"/>
      <c r="U247" s="306"/>
      <c r="V247" s="306"/>
      <c r="W247" s="306"/>
      <c r="X247" s="306"/>
      <c r="Y247" s="306"/>
      <c r="Z247" s="306"/>
      <c r="AA247" s="306"/>
      <c r="AB247" s="306"/>
      <c r="AC247" s="306"/>
      <c r="AD247" s="306"/>
      <c r="AE247" s="306"/>
      <c r="AF247" s="306"/>
      <c r="AG247" s="306"/>
      <c r="AH247" s="306"/>
      <c r="AI247" s="306"/>
      <c r="AJ247" s="306"/>
      <c r="AK247" s="306"/>
      <c r="AL247" s="306"/>
      <c r="AM247" s="306"/>
      <c r="AN247" s="306"/>
      <c r="AO247" s="306"/>
      <c r="AP247" s="306"/>
      <c r="AQ247" s="306"/>
      <c r="AR247" s="306"/>
      <c r="AS247" s="306"/>
      <c r="AT247" s="306"/>
      <c r="AU247" s="306"/>
      <c r="AV247" s="306"/>
      <c r="AW247" s="306"/>
      <c r="AX247" s="306"/>
      <c r="AY247" s="306"/>
      <c r="AZ247" s="306"/>
      <c r="BA247" s="306"/>
      <c r="BB247" s="306"/>
      <c r="BC247" s="306"/>
      <c r="BD247" s="306"/>
      <c r="BE247" s="306"/>
      <c r="BF247" s="306"/>
      <c r="BG247" s="306"/>
      <c r="BH247" s="306"/>
      <c r="BI247" s="306"/>
      <c r="BJ247" s="306"/>
      <c r="BK247" s="306"/>
      <c r="BL247" s="306"/>
      <c r="BM247" s="306"/>
      <c r="BN247" s="306"/>
      <c r="BO247" s="306"/>
      <c r="BP247" s="306"/>
      <c r="BQ247" s="306"/>
      <c r="BR247" s="306"/>
      <c r="BS247" s="306"/>
      <c r="BT247" s="306"/>
      <c r="BU247" s="306"/>
      <c r="BV247" s="306"/>
      <c r="BW247" s="306"/>
      <c r="BX247" s="306"/>
      <c r="BY247" s="306"/>
      <c r="BZ247" s="306"/>
      <c r="CA247" s="306"/>
      <c r="CB247" s="306"/>
      <c r="CC247" s="306"/>
      <c r="CD247" s="306"/>
      <c r="CE247" s="306"/>
      <c r="CF247" s="306"/>
      <c r="CG247" s="306"/>
      <c r="CH247" s="306"/>
      <c r="CI247" s="306"/>
      <c r="CJ247" s="306"/>
      <c r="DA247" s="279" t="s">
        <v>80</v>
      </c>
      <c r="DB247" s="279">
        <f>DB241+1</f>
        <v>148</v>
      </c>
      <c r="DC247" s="212" t="str">
        <f t="shared" ref="DC247:DC267" si="118">C247&amp;D247</f>
        <v xml:space="preserve">6.1Сокращение расходов на оплату труда </v>
      </c>
    </row>
    <row r="248" spans="1:107" s="296" customFormat="1" ht="14" hidden="1" outlineLevel="4">
      <c r="C248" s="307"/>
      <c r="D248" s="308"/>
      <c r="E248" s="308"/>
      <c r="F248" s="308"/>
      <c r="G248" s="308"/>
      <c r="H248" s="309"/>
      <c r="I248" s="309"/>
      <c r="J248" s="309"/>
      <c r="K248" s="309"/>
      <c r="L248" s="309"/>
      <c r="M248" s="309"/>
      <c r="N248" s="309"/>
      <c r="O248" s="309"/>
      <c r="P248" s="309"/>
      <c r="Q248" s="309"/>
      <c r="R248" s="309"/>
      <c r="S248" s="309"/>
      <c r="T248" s="309"/>
      <c r="U248" s="309"/>
      <c r="V248" s="309"/>
      <c r="W248" s="309"/>
      <c r="X248" s="309"/>
      <c r="Y248" s="309"/>
      <c r="Z248" s="309"/>
      <c r="AA248" s="309"/>
      <c r="AB248" s="309"/>
      <c r="AC248" s="309"/>
      <c r="AD248" s="309"/>
      <c r="AE248" s="309"/>
      <c r="AF248" s="309"/>
      <c r="AG248" s="309"/>
      <c r="AH248" s="309"/>
      <c r="AI248" s="309"/>
      <c r="AJ248" s="309"/>
      <c r="AK248" s="309"/>
      <c r="AL248" s="309"/>
      <c r="AM248" s="309"/>
      <c r="AN248" s="309"/>
      <c r="AO248" s="309"/>
      <c r="AP248" s="309"/>
      <c r="AQ248" s="309"/>
      <c r="AR248" s="309"/>
      <c r="AS248" s="309"/>
      <c r="AT248" s="309"/>
      <c r="AU248" s="309"/>
      <c r="AV248" s="309"/>
      <c r="AW248" s="309"/>
      <c r="AX248" s="309"/>
      <c r="AY248" s="309"/>
      <c r="AZ248" s="309"/>
      <c r="BA248" s="309"/>
      <c r="BB248" s="309"/>
      <c r="BC248" s="309"/>
      <c r="BD248" s="309"/>
      <c r="BE248" s="309"/>
      <c r="BF248" s="309"/>
      <c r="BG248" s="309"/>
      <c r="BH248" s="309"/>
      <c r="BI248" s="309"/>
      <c r="BJ248" s="309"/>
      <c r="BK248" s="309"/>
      <c r="BL248" s="309"/>
      <c r="BM248" s="309"/>
      <c r="BN248" s="309"/>
      <c r="BO248" s="309"/>
      <c r="BP248" s="309"/>
      <c r="BQ248" s="309"/>
      <c r="BR248" s="309"/>
      <c r="BS248" s="309"/>
      <c r="BT248" s="309"/>
      <c r="BU248" s="309"/>
      <c r="BV248" s="309"/>
      <c r="BW248" s="309"/>
      <c r="BX248" s="309"/>
      <c r="BY248" s="309"/>
      <c r="BZ248" s="309"/>
      <c r="CA248" s="309"/>
      <c r="CB248" s="309"/>
      <c r="CC248" s="309"/>
      <c r="CD248" s="309"/>
      <c r="CE248" s="309"/>
      <c r="CF248" s="309"/>
      <c r="CG248" s="309"/>
      <c r="CH248" s="309"/>
      <c r="CI248" s="309"/>
      <c r="CJ248" s="309"/>
      <c r="DA248" s="310"/>
      <c r="DB248" s="253"/>
      <c r="DC248" s="247" t="str">
        <f t="shared" si="118"/>
        <v/>
      </c>
    </row>
    <row r="249" spans="1:107" s="296" customFormat="1" ht="14" hidden="1" outlineLevel="4">
      <c r="C249" s="307"/>
      <c r="D249" s="308"/>
      <c r="E249" s="308"/>
      <c r="F249" s="308"/>
      <c r="G249" s="308"/>
      <c r="H249" s="309"/>
      <c r="I249" s="309"/>
      <c r="J249" s="309"/>
      <c r="K249" s="309"/>
      <c r="L249" s="309"/>
      <c r="M249" s="309"/>
      <c r="N249" s="309"/>
      <c r="O249" s="309"/>
      <c r="P249" s="309"/>
      <c r="Q249" s="309"/>
      <c r="R249" s="309"/>
      <c r="S249" s="309"/>
      <c r="T249" s="309"/>
      <c r="U249" s="309"/>
      <c r="V249" s="309"/>
      <c r="W249" s="309"/>
      <c r="X249" s="309"/>
      <c r="Y249" s="309"/>
      <c r="Z249" s="309"/>
      <c r="AA249" s="309"/>
      <c r="AB249" s="309"/>
      <c r="AC249" s="309"/>
      <c r="AD249" s="309"/>
      <c r="AE249" s="309"/>
      <c r="AF249" s="309"/>
      <c r="AG249" s="309"/>
      <c r="AH249" s="309"/>
      <c r="AI249" s="309"/>
      <c r="AJ249" s="309"/>
      <c r="AK249" s="309"/>
      <c r="AL249" s="309"/>
      <c r="AM249" s="309"/>
      <c r="AN249" s="309"/>
      <c r="AO249" s="309"/>
      <c r="AP249" s="309"/>
      <c r="AQ249" s="309"/>
      <c r="AR249" s="309"/>
      <c r="AS249" s="309"/>
      <c r="AT249" s="309"/>
      <c r="AU249" s="309"/>
      <c r="AV249" s="309"/>
      <c r="AW249" s="309"/>
      <c r="AX249" s="309"/>
      <c r="AY249" s="309"/>
      <c r="AZ249" s="309"/>
      <c r="BA249" s="309"/>
      <c r="BB249" s="309"/>
      <c r="BC249" s="309"/>
      <c r="BD249" s="309"/>
      <c r="BE249" s="309"/>
      <c r="BF249" s="309"/>
      <c r="BG249" s="309"/>
      <c r="BH249" s="309"/>
      <c r="BI249" s="309"/>
      <c r="BJ249" s="309"/>
      <c r="BK249" s="309"/>
      <c r="BL249" s="309"/>
      <c r="BM249" s="309"/>
      <c r="BN249" s="309"/>
      <c r="BO249" s="309"/>
      <c r="BP249" s="309"/>
      <c r="BQ249" s="309"/>
      <c r="BR249" s="309"/>
      <c r="BS249" s="309"/>
      <c r="BT249" s="309"/>
      <c r="BU249" s="309"/>
      <c r="BV249" s="309"/>
      <c r="BW249" s="309"/>
      <c r="BX249" s="309"/>
      <c r="BY249" s="309"/>
      <c r="BZ249" s="309"/>
      <c r="CA249" s="309"/>
      <c r="CB249" s="309"/>
      <c r="CC249" s="309"/>
      <c r="CD249" s="309"/>
      <c r="CE249" s="309"/>
      <c r="CF249" s="309"/>
      <c r="CG249" s="309"/>
      <c r="CH249" s="309"/>
      <c r="CI249" s="309"/>
      <c r="CJ249" s="309"/>
      <c r="DA249" s="310"/>
      <c r="DB249" s="253"/>
      <c r="DC249" s="247" t="str">
        <f t="shared" si="118"/>
        <v/>
      </c>
    </row>
    <row r="250" spans="1:107" s="300" customFormat="1" ht="14" hidden="1" outlineLevel="3">
      <c r="C250" s="301" t="str">
        <f>$C$127</f>
        <v>6.2</v>
      </c>
      <c r="D250" s="302" t="str">
        <f>$D$127</f>
        <v>Сокращение CAPEX</v>
      </c>
      <c r="E250" s="303"/>
      <c r="F250" s="303"/>
      <c r="G250" s="304" t="str">
        <f>$G$127</f>
        <v>тыс.руб.</v>
      </c>
      <c r="H250" s="305">
        <f>SUM(I250:CJ250)</f>
        <v>0</v>
      </c>
      <c r="I250" s="306"/>
      <c r="J250" s="306"/>
      <c r="K250" s="306"/>
      <c r="L250" s="306"/>
      <c r="M250" s="306"/>
      <c r="N250" s="306"/>
      <c r="O250" s="306"/>
      <c r="P250" s="306"/>
      <c r="Q250" s="306"/>
      <c r="R250" s="306"/>
      <c r="S250" s="306"/>
      <c r="T250" s="306"/>
      <c r="U250" s="306"/>
      <c r="V250" s="306"/>
      <c r="W250" s="306"/>
      <c r="X250" s="306"/>
      <c r="Y250" s="306"/>
      <c r="Z250" s="306"/>
      <c r="AA250" s="306"/>
      <c r="AB250" s="306"/>
      <c r="AC250" s="306"/>
      <c r="AD250" s="306"/>
      <c r="AE250" s="306"/>
      <c r="AF250" s="306"/>
      <c r="AG250" s="306"/>
      <c r="AH250" s="306"/>
      <c r="AI250" s="306"/>
      <c r="AJ250" s="306"/>
      <c r="AK250" s="306"/>
      <c r="AL250" s="306"/>
      <c r="AM250" s="306"/>
      <c r="AN250" s="306"/>
      <c r="AO250" s="306"/>
      <c r="AP250" s="306"/>
      <c r="AQ250" s="306"/>
      <c r="AR250" s="306"/>
      <c r="AS250" s="306"/>
      <c r="AT250" s="306"/>
      <c r="AU250" s="306"/>
      <c r="AV250" s="306"/>
      <c r="AW250" s="306"/>
      <c r="AX250" s="306"/>
      <c r="AY250" s="306"/>
      <c r="AZ250" s="306"/>
      <c r="BA250" s="306"/>
      <c r="BB250" s="306"/>
      <c r="BC250" s="306"/>
      <c r="BD250" s="306"/>
      <c r="BE250" s="306"/>
      <c r="BF250" s="306"/>
      <c r="BG250" s="306"/>
      <c r="BH250" s="306"/>
      <c r="BI250" s="306"/>
      <c r="BJ250" s="306"/>
      <c r="BK250" s="306"/>
      <c r="BL250" s="306"/>
      <c r="BM250" s="306"/>
      <c r="BN250" s="306"/>
      <c r="BO250" s="306"/>
      <c r="BP250" s="306"/>
      <c r="BQ250" s="306"/>
      <c r="BR250" s="306"/>
      <c r="BS250" s="306"/>
      <c r="BT250" s="306"/>
      <c r="BU250" s="306"/>
      <c r="BV250" s="306"/>
      <c r="BW250" s="306"/>
      <c r="BX250" s="306"/>
      <c r="BY250" s="306"/>
      <c r="BZ250" s="306"/>
      <c r="CA250" s="306"/>
      <c r="CB250" s="306"/>
      <c r="CC250" s="306"/>
      <c r="CD250" s="306"/>
      <c r="CE250" s="306"/>
      <c r="CF250" s="306"/>
      <c r="CG250" s="306"/>
      <c r="CH250" s="306"/>
      <c r="CI250" s="306"/>
      <c r="CJ250" s="306"/>
      <c r="DA250" s="279" t="s">
        <v>80</v>
      </c>
      <c r="DB250" s="279">
        <f>DB247+1</f>
        <v>149</v>
      </c>
      <c r="DC250" s="212" t="str">
        <f t="shared" si="118"/>
        <v>6.2Сокращение CAPEX</v>
      </c>
    </row>
    <row r="251" spans="1:107" s="296" customFormat="1" ht="14" hidden="1" outlineLevel="3">
      <c r="C251" s="311" t="s">
        <v>251</v>
      </c>
      <c r="D251" s="312" t="s">
        <v>252</v>
      </c>
      <c r="E251" s="313"/>
      <c r="F251" s="313"/>
      <c r="G251" s="304" t="str">
        <f>$G$127</f>
        <v>тыс.руб.</v>
      </c>
      <c r="H251" s="314">
        <f>SUM(I251:CJ251)</f>
        <v>0</v>
      </c>
      <c r="I251" s="315"/>
      <c r="J251" s="315"/>
      <c r="K251" s="315"/>
      <c r="L251" s="315"/>
      <c r="M251" s="315"/>
      <c r="N251" s="315"/>
      <c r="O251" s="315"/>
      <c r="P251" s="315"/>
      <c r="Q251" s="315"/>
      <c r="R251" s="315"/>
      <c r="S251" s="315"/>
      <c r="T251" s="315"/>
      <c r="U251" s="315"/>
      <c r="V251" s="315"/>
      <c r="W251" s="315"/>
      <c r="X251" s="315"/>
      <c r="Y251" s="315"/>
      <c r="Z251" s="315"/>
      <c r="AA251" s="315"/>
      <c r="AB251" s="315"/>
      <c r="AC251" s="315"/>
      <c r="AD251" s="315"/>
      <c r="AE251" s="315"/>
      <c r="AF251" s="315"/>
      <c r="AG251" s="315"/>
      <c r="AH251" s="315"/>
      <c r="AI251" s="315"/>
      <c r="AJ251" s="315"/>
      <c r="AK251" s="315"/>
      <c r="AL251" s="315"/>
      <c r="AM251" s="315"/>
      <c r="AN251" s="315"/>
      <c r="AO251" s="315"/>
      <c r="AP251" s="315"/>
      <c r="AQ251" s="315"/>
      <c r="AR251" s="315"/>
      <c r="AS251" s="315"/>
      <c r="AT251" s="315"/>
      <c r="AU251" s="315"/>
      <c r="AV251" s="315"/>
      <c r="AW251" s="315"/>
      <c r="AX251" s="315"/>
      <c r="AY251" s="315"/>
      <c r="AZ251" s="315"/>
      <c r="BA251" s="315"/>
      <c r="BB251" s="315"/>
      <c r="BC251" s="315"/>
      <c r="BD251" s="315"/>
      <c r="BE251" s="315"/>
      <c r="BF251" s="315"/>
      <c r="BG251" s="315"/>
      <c r="BH251" s="315"/>
      <c r="BI251" s="315"/>
      <c r="BJ251" s="315"/>
      <c r="BK251" s="315"/>
      <c r="BL251" s="315"/>
      <c r="BM251" s="315"/>
      <c r="BN251" s="315"/>
      <c r="BO251" s="315"/>
      <c r="BP251" s="315"/>
      <c r="BQ251" s="315"/>
      <c r="BR251" s="315"/>
      <c r="BS251" s="315"/>
      <c r="BT251" s="315"/>
      <c r="BU251" s="315"/>
      <c r="BV251" s="315"/>
      <c r="BW251" s="315"/>
      <c r="BX251" s="315"/>
      <c r="BY251" s="315"/>
      <c r="BZ251" s="315"/>
      <c r="CA251" s="315"/>
      <c r="CB251" s="315"/>
      <c r="CC251" s="315"/>
      <c r="CD251" s="315"/>
      <c r="CE251" s="315"/>
      <c r="CF251" s="315"/>
      <c r="CG251" s="315"/>
      <c r="CH251" s="315"/>
      <c r="CI251" s="315"/>
      <c r="CJ251" s="315"/>
      <c r="DA251" s="310"/>
      <c r="DB251" s="253"/>
      <c r="DC251" s="247" t="str">
        <f t="shared" si="118"/>
        <v>6.2.1Влияние на амортизацию</v>
      </c>
    </row>
    <row r="252" spans="1:107" s="296" customFormat="1" ht="14" hidden="1" outlineLevel="3">
      <c r="C252" s="307"/>
      <c r="D252" s="308"/>
      <c r="E252" s="308"/>
      <c r="F252" s="308"/>
      <c r="G252" s="308"/>
      <c r="H252" s="309"/>
      <c r="I252" s="309"/>
      <c r="J252" s="309"/>
      <c r="K252" s="309"/>
      <c r="L252" s="309"/>
      <c r="M252" s="309"/>
      <c r="N252" s="309"/>
      <c r="O252" s="309"/>
      <c r="P252" s="309"/>
      <c r="Q252" s="309"/>
      <c r="R252" s="309"/>
      <c r="S252" s="309"/>
      <c r="T252" s="309"/>
      <c r="U252" s="309"/>
      <c r="V252" s="309"/>
      <c r="W252" s="309"/>
      <c r="X252" s="309"/>
      <c r="Y252" s="309"/>
      <c r="Z252" s="309"/>
      <c r="AA252" s="309"/>
      <c r="AB252" s="309"/>
      <c r="AC252" s="309"/>
      <c r="AD252" s="309"/>
      <c r="AE252" s="309"/>
      <c r="AF252" s="309"/>
      <c r="AG252" s="309"/>
      <c r="AH252" s="309"/>
      <c r="AI252" s="309"/>
      <c r="AJ252" s="309"/>
      <c r="AK252" s="309"/>
      <c r="AL252" s="309"/>
      <c r="AM252" s="309"/>
      <c r="AN252" s="309"/>
      <c r="AO252" s="309"/>
      <c r="AP252" s="309"/>
      <c r="AQ252" s="309"/>
      <c r="AR252" s="309"/>
      <c r="AS252" s="309"/>
      <c r="AT252" s="309"/>
      <c r="AU252" s="309"/>
      <c r="AV252" s="309"/>
      <c r="AW252" s="309"/>
      <c r="AX252" s="309"/>
      <c r="AY252" s="309"/>
      <c r="AZ252" s="309"/>
      <c r="BA252" s="309"/>
      <c r="BB252" s="309"/>
      <c r="BC252" s="309"/>
      <c r="BD252" s="309"/>
      <c r="BE252" s="309"/>
      <c r="BF252" s="309"/>
      <c r="BG252" s="309"/>
      <c r="BH252" s="309"/>
      <c r="BI252" s="309"/>
      <c r="BJ252" s="309"/>
      <c r="BK252" s="309"/>
      <c r="BL252" s="309"/>
      <c r="BM252" s="309"/>
      <c r="BN252" s="309"/>
      <c r="BO252" s="309"/>
      <c r="BP252" s="309"/>
      <c r="BQ252" s="309"/>
      <c r="BR252" s="309"/>
      <c r="BS252" s="309"/>
      <c r="BT252" s="309"/>
      <c r="BU252" s="309"/>
      <c r="BV252" s="309"/>
      <c r="BW252" s="309"/>
      <c r="BX252" s="309"/>
      <c r="BY252" s="309"/>
      <c r="BZ252" s="309"/>
      <c r="CA252" s="309"/>
      <c r="CB252" s="309"/>
      <c r="CC252" s="309"/>
      <c r="CD252" s="309"/>
      <c r="CE252" s="309"/>
      <c r="CF252" s="309"/>
      <c r="CG252" s="309"/>
      <c r="CH252" s="309"/>
      <c r="CI252" s="309"/>
      <c r="CJ252" s="309"/>
      <c r="DA252" s="310"/>
      <c r="DB252" s="253"/>
      <c r="DC252" s="247"/>
    </row>
    <row r="253" spans="1:107" s="296" customFormat="1" ht="14" hidden="1" outlineLevel="3">
      <c r="C253" s="307"/>
      <c r="D253" s="308"/>
      <c r="E253" s="308"/>
      <c r="F253" s="308"/>
      <c r="G253" s="308"/>
      <c r="H253" s="309"/>
      <c r="I253" s="309"/>
      <c r="J253" s="309"/>
      <c r="K253" s="309"/>
      <c r="L253" s="309"/>
      <c r="M253" s="309"/>
      <c r="N253" s="309"/>
      <c r="O253" s="309"/>
      <c r="P253" s="309"/>
      <c r="Q253" s="309"/>
      <c r="R253" s="309"/>
      <c r="S253" s="309"/>
      <c r="T253" s="309"/>
      <c r="U253" s="309"/>
      <c r="V253" s="309"/>
      <c r="W253" s="309"/>
      <c r="X253" s="309"/>
      <c r="Y253" s="309"/>
      <c r="Z253" s="309"/>
      <c r="AA253" s="309"/>
      <c r="AB253" s="309"/>
      <c r="AC253" s="309"/>
      <c r="AD253" s="309"/>
      <c r="AE253" s="309"/>
      <c r="AF253" s="309"/>
      <c r="AG253" s="309"/>
      <c r="AH253" s="309"/>
      <c r="AI253" s="309"/>
      <c r="AJ253" s="309"/>
      <c r="AK253" s="309"/>
      <c r="AL253" s="309"/>
      <c r="AM253" s="309"/>
      <c r="AN253" s="309"/>
      <c r="AO253" s="309"/>
      <c r="AP253" s="309"/>
      <c r="AQ253" s="309"/>
      <c r="AR253" s="309"/>
      <c r="AS253" s="309"/>
      <c r="AT253" s="309"/>
      <c r="AU253" s="309"/>
      <c r="AV253" s="309"/>
      <c r="AW253" s="309"/>
      <c r="AX253" s="309"/>
      <c r="AY253" s="309"/>
      <c r="AZ253" s="309"/>
      <c r="BA253" s="309"/>
      <c r="BB253" s="309"/>
      <c r="BC253" s="309"/>
      <c r="BD253" s="309"/>
      <c r="BE253" s="309"/>
      <c r="BF253" s="309"/>
      <c r="BG253" s="309"/>
      <c r="BH253" s="309"/>
      <c r="BI253" s="309"/>
      <c r="BJ253" s="309"/>
      <c r="BK253" s="309"/>
      <c r="BL253" s="309"/>
      <c r="BM253" s="309"/>
      <c r="BN253" s="309"/>
      <c r="BO253" s="309"/>
      <c r="BP253" s="309"/>
      <c r="BQ253" s="309"/>
      <c r="BR253" s="309"/>
      <c r="BS253" s="309"/>
      <c r="BT253" s="309"/>
      <c r="BU253" s="309"/>
      <c r="BV253" s="309"/>
      <c r="BW253" s="309"/>
      <c r="BX253" s="309"/>
      <c r="BY253" s="309"/>
      <c r="BZ253" s="309"/>
      <c r="CA253" s="309"/>
      <c r="CB253" s="309"/>
      <c r="CC253" s="309"/>
      <c r="CD253" s="309"/>
      <c r="CE253" s="309"/>
      <c r="CF253" s="309"/>
      <c r="CG253" s="309"/>
      <c r="CH253" s="309"/>
      <c r="CI253" s="309"/>
      <c r="CJ253" s="309"/>
      <c r="DA253" s="310"/>
      <c r="DB253" s="253"/>
      <c r="DC253" s="247" t="str">
        <f t="shared" si="118"/>
        <v/>
      </c>
    </row>
    <row r="254" spans="1:107" s="300" customFormat="1" ht="14" hidden="1" outlineLevel="3">
      <c r="C254" s="301" t="str">
        <f>$C$128</f>
        <v>6.3</v>
      </c>
      <c r="D254" s="302" t="str">
        <f>$D$128</f>
        <v>Сокращение OPEX</v>
      </c>
      <c r="E254" s="303"/>
      <c r="F254" s="303"/>
      <c r="G254" s="304" t="str">
        <f>$G$127</f>
        <v>тыс.руб.</v>
      </c>
      <c r="H254" s="305">
        <f>SUM(I254:CJ254)</f>
        <v>0</v>
      </c>
      <c r="I254" s="306"/>
      <c r="J254" s="306"/>
      <c r="K254" s="306"/>
      <c r="L254" s="306"/>
      <c r="M254" s="306"/>
      <c r="N254" s="306"/>
      <c r="O254" s="306"/>
      <c r="P254" s="306"/>
      <c r="Q254" s="306"/>
      <c r="R254" s="306"/>
      <c r="S254" s="306"/>
      <c r="T254" s="306"/>
      <c r="U254" s="306"/>
      <c r="V254" s="306"/>
      <c r="W254" s="306"/>
      <c r="X254" s="306"/>
      <c r="Y254" s="306"/>
      <c r="Z254" s="306"/>
      <c r="AA254" s="306"/>
      <c r="AB254" s="306"/>
      <c r="AC254" s="306"/>
      <c r="AD254" s="306"/>
      <c r="AE254" s="306"/>
      <c r="AF254" s="306"/>
      <c r="AG254" s="306"/>
      <c r="AH254" s="306"/>
      <c r="AI254" s="306"/>
      <c r="AJ254" s="306"/>
      <c r="AK254" s="306"/>
      <c r="AL254" s="306"/>
      <c r="AM254" s="306"/>
      <c r="AN254" s="306"/>
      <c r="AO254" s="306"/>
      <c r="AP254" s="306"/>
      <c r="AQ254" s="306"/>
      <c r="AR254" s="306"/>
      <c r="AS254" s="306"/>
      <c r="AT254" s="306"/>
      <c r="AU254" s="306"/>
      <c r="AV254" s="306"/>
      <c r="AW254" s="306"/>
      <c r="AX254" s="306"/>
      <c r="AY254" s="306"/>
      <c r="AZ254" s="306"/>
      <c r="BA254" s="306"/>
      <c r="BB254" s="306"/>
      <c r="BC254" s="306"/>
      <c r="BD254" s="306"/>
      <c r="BE254" s="306"/>
      <c r="BF254" s="306"/>
      <c r="BG254" s="306"/>
      <c r="BH254" s="306"/>
      <c r="BI254" s="306"/>
      <c r="BJ254" s="306"/>
      <c r="BK254" s="306"/>
      <c r="BL254" s="306"/>
      <c r="BM254" s="306"/>
      <c r="BN254" s="306"/>
      <c r="BO254" s="306"/>
      <c r="BP254" s="306"/>
      <c r="BQ254" s="306"/>
      <c r="BR254" s="306"/>
      <c r="BS254" s="306"/>
      <c r="BT254" s="306"/>
      <c r="BU254" s="306"/>
      <c r="BV254" s="306"/>
      <c r="BW254" s="306"/>
      <c r="BX254" s="306"/>
      <c r="BY254" s="306"/>
      <c r="BZ254" s="306"/>
      <c r="CA254" s="306"/>
      <c r="CB254" s="306"/>
      <c r="CC254" s="306"/>
      <c r="CD254" s="306"/>
      <c r="CE254" s="306"/>
      <c r="CF254" s="306"/>
      <c r="CG254" s="306"/>
      <c r="CH254" s="306"/>
      <c r="CI254" s="306"/>
      <c r="CJ254" s="306"/>
      <c r="DA254" s="279" t="s">
        <v>80</v>
      </c>
      <c r="DB254" s="279">
        <f>DB250+1</f>
        <v>150</v>
      </c>
      <c r="DC254" s="212" t="str">
        <f t="shared" si="118"/>
        <v>6.3Сокращение OPEX</v>
      </c>
    </row>
    <row r="255" spans="1:107" s="296" customFormat="1" ht="14" hidden="1" outlineLevel="3">
      <c r="C255" s="307"/>
      <c r="D255" s="308"/>
      <c r="E255" s="308"/>
      <c r="F255" s="308"/>
      <c r="G255" s="308"/>
      <c r="H255" s="309"/>
      <c r="I255" s="309"/>
      <c r="J255" s="309"/>
      <c r="K255" s="309"/>
      <c r="L255" s="309"/>
      <c r="M255" s="309"/>
      <c r="N255" s="309"/>
      <c r="O255" s="309"/>
      <c r="P255" s="309"/>
      <c r="Q255" s="309"/>
      <c r="R255" s="309"/>
      <c r="S255" s="309"/>
      <c r="T255" s="309"/>
      <c r="U255" s="309"/>
      <c r="V255" s="309"/>
      <c r="W255" s="309"/>
      <c r="X255" s="309"/>
      <c r="Y255" s="309"/>
      <c r="Z255" s="309"/>
      <c r="AA255" s="309"/>
      <c r="AB255" s="309"/>
      <c r="AC255" s="309"/>
      <c r="AD255" s="309"/>
      <c r="AE255" s="309"/>
      <c r="AF255" s="309"/>
      <c r="AG255" s="309"/>
      <c r="AH255" s="309"/>
      <c r="AI255" s="309"/>
      <c r="AJ255" s="309"/>
      <c r="AK255" s="309"/>
      <c r="AL255" s="309"/>
      <c r="AM255" s="309"/>
      <c r="AN255" s="309"/>
      <c r="AO255" s="309"/>
      <c r="AP255" s="309"/>
      <c r="AQ255" s="309"/>
      <c r="AR255" s="309"/>
      <c r="AS255" s="309"/>
      <c r="AT255" s="309"/>
      <c r="AU255" s="309"/>
      <c r="AV255" s="309"/>
      <c r="AW255" s="309"/>
      <c r="AX255" s="309"/>
      <c r="AY255" s="309"/>
      <c r="AZ255" s="309"/>
      <c r="BA255" s="309"/>
      <c r="BB255" s="309"/>
      <c r="BC255" s="309"/>
      <c r="BD255" s="309"/>
      <c r="BE255" s="309"/>
      <c r="BF255" s="309"/>
      <c r="BG255" s="309"/>
      <c r="BH255" s="309"/>
      <c r="BI255" s="309"/>
      <c r="BJ255" s="309"/>
      <c r="BK255" s="309"/>
      <c r="BL255" s="309"/>
      <c r="BM255" s="309"/>
      <c r="BN255" s="309"/>
      <c r="BO255" s="309"/>
      <c r="BP255" s="309"/>
      <c r="BQ255" s="309"/>
      <c r="BR255" s="309"/>
      <c r="BS255" s="309"/>
      <c r="BT255" s="309"/>
      <c r="BU255" s="309"/>
      <c r="BV255" s="309"/>
      <c r="BW255" s="309"/>
      <c r="BX255" s="309"/>
      <c r="BY255" s="309"/>
      <c r="BZ255" s="309"/>
      <c r="CA255" s="309"/>
      <c r="CB255" s="309"/>
      <c r="CC255" s="309"/>
      <c r="CD255" s="309"/>
      <c r="CE255" s="309"/>
      <c r="CF255" s="309"/>
      <c r="CG255" s="309"/>
      <c r="CH255" s="309"/>
      <c r="CI255" s="309"/>
      <c r="CJ255" s="309"/>
      <c r="DA255" s="310"/>
      <c r="DB255" s="253"/>
      <c r="DC255" s="247" t="str">
        <f t="shared" si="118"/>
        <v/>
      </c>
    </row>
    <row r="256" spans="1:107" s="296" customFormat="1" ht="14" hidden="1" outlineLevel="3">
      <c r="C256" s="307"/>
      <c r="D256" s="308"/>
      <c r="E256" s="308"/>
      <c r="F256" s="308"/>
      <c r="G256" s="308"/>
      <c r="H256" s="309"/>
      <c r="I256" s="309"/>
      <c r="J256" s="309"/>
      <c r="K256" s="309"/>
      <c r="L256" s="309"/>
      <c r="M256" s="309"/>
      <c r="N256" s="309"/>
      <c r="O256" s="309"/>
      <c r="P256" s="309"/>
      <c r="Q256" s="309"/>
      <c r="R256" s="309"/>
      <c r="S256" s="309"/>
      <c r="T256" s="309"/>
      <c r="U256" s="309"/>
      <c r="V256" s="309"/>
      <c r="W256" s="309"/>
      <c r="X256" s="309"/>
      <c r="Y256" s="309"/>
      <c r="Z256" s="309"/>
      <c r="AA256" s="309"/>
      <c r="AB256" s="309"/>
      <c r="AC256" s="309"/>
      <c r="AD256" s="309"/>
      <c r="AE256" s="309"/>
      <c r="AF256" s="309"/>
      <c r="AG256" s="309"/>
      <c r="AH256" s="309"/>
      <c r="AI256" s="309"/>
      <c r="AJ256" s="309"/>
      <c r="AK256" s="309"/>
      <c r="AL256" s="309"/>
      <c r="AM256" s="309"/>
      <c r="AN256" s="309"/>
      <c r="AO256" s="309"/>
      <c r="AP256" s="309"/>
      <c r="AQ256" s="309"/>
      <c r="AR256" s="309"/>
      <c r="AS256" s="309"/>
      <c r="AT256" s="309"/>
      <c r="AU256" s="309"/>
      <c r="AV256" s="309"/>
      <c r="AW256" s="309"/>
      <c r="AX256" s="309"/>
      <c r="AY256" s="309"/>
      <c r="AZ256" s="309"/>
      <c r="BA256" s="309"/>
      <c r="BB256" s="309"/>
      <c r="BC256" s="309"/>
      <c r="BD256" s="309"/>
      <c r="BE256" s="309"/>
      <c r="BF256" s="309"/>
      <c r="BG256" s="309"/>
      <c r="BH256" s="309"/>
      <c r="BI256" s="309"/>
      <c r="BJ256" s="309"/>
      <c r="BK256" s="309"/>
      <c r="BL256" s="309"/>
      <c r="BM256" s="309"/>
      <c r="BN256" s="309"/>
      <c r="BO256" s="309"/>
      <c r="BP256" s="309"/>
      <c r="BQ256" s="309"/>
      <c r="BR256" s="309"/>
      <c r="BS256" s="309"/>
      <c r="BT256" s="309"/>
      <c r="BU256" s="309"/>
      <c r="BV256" s="309"/>
      <c r="BW256" s="309"/>
      <c r="BX256" s="309"/>
      <c r="BY256" s="309"/>
      <c r="BZ256" s="309"/>
      <c r="CA256" s="309"/>
      <c r="CB256" s="309"/>
      <c r="CC256" s="309"/>
      <c r="CD256" s="309"/>
      <c r="CE256" s="309"/>
      <c r="CF256" s="309"/>
      <c r="CG256" s="309"/>
      <c r="CH256" s="309"/>
      <c r="CI256" s="309"/>
      <c r="CJ256" s="309"/>
      <c r="DA256" s="310"/>
      <c r="DB256" s="253"/>
      <c r="DC256" s="247" t="str">
        <f t="shared" si="118"/>
        <v/>
      </c>
    </row>
    <row r="257" spans="1:107" s="300" customFormat="1" ht="14" hidden="1" outlineLevel="3">
      <c r="A257" s="298"/>
      <c r="B257" s="298"/>
      <c r="C257" s="301" t="str">
        <f>$C$129</f>
        <v>6.4</v>
      </c>
      <c r="D257" s="302" t="str">
        <f>$D$129</f>
        <v>Изменение денежного потока от увеличения добычи/реализации УВ</v>
      </c>
      <c r="E257" s="303"/>
      <c r="F257" s="303"/>
      <c r="G257" s="304" t="str">
        <f>$G$129</f>
        <v>тыс.руб.</v>
      </c>
      <c r="H257" s="305">
        <f>SUM(I257:CJ257)</f>
        <v>0</v>
      </c>
      <c r="I257" s="306"/>
      <c r="J257" s="306"/>
      <c r="K257" s="306"/>
      <c r="L257" s="306"/>
      <c r="M257" s="306"/>
      <c r="N257" s="306"/>
      <c r="O257" s="306"/>
      <c r="P257" s="306"/>
      <c r="Q257" s="306"/>
      <c r="R257" s="306"/>
      <c r="S257" s="306"/>
      <c r="T257" s="306"/>
      <c r="U257" s="306"/>
      <c r="V257" s="306"/>
      <c r="W257" s="306"/>
      <c r="X257" s="306"/>
      <c r="Y257" s="306"/>
      <c r="Z257" s="306"/>
      <c r="AA257" s="306"/>
      <c r="AB257" s="306"/>
      <c r="AC257" s="306"/>
      <c r="AD257" s="306"/>
      <c r="AE257" s="306"/>
      <c r="AF257" s="306"/>
      <c r="AG257" s="306"/>
      <c r="AH257" s="306"/>
      <c r="AI257" s="306"/>
      <c r="AJ257" s="306"/>
      <c r="AK257" s="306"/>
      <c r="AL257" s="306"/>
      <c r="AM257" s="306"/>
      <c r="AN257" s="306"/>
      <c r="AO257" s="306"/>
      <c r="AP257" s="306"/>
      <c r="AQ257" s="306"/>
      <c r="AR257" s="306"/>
      <c r="AS257" s="306"/>
      <c r="AT257" s="306"/>
      <c r="AU257" s="306"/>
      <c r="AV257" s="306"/>
      <c r="AW257" s="306"/>
      <c r="AX257" s="306"/>
      <c r="AY257" s="306"/>
      <c r="AZ257" s="306"/>
      <c r="BA257" s="306"/>
      <c r="BB257" s="306"/>
      <c r="BC257" s="306"/>
      <c r="BD257" s="306"/>
      <c r="BE257" s="306"/>
      <c r="BF257" s="306"/>
      <c r="BG257" s="306"/>
      <c r="BH257" s="306"/>
      <c r="BI257" s="306"/>
      <c r="BJ257" s="306"/>
      <c r="BK257" s="306"/>
      <c r="BL257" s="306"/>
      <c r="BM257" s="306"/>
      <c r="BN257" s="306"/>
      <c r="BO257" s="306"/>
      <c r="BP257" s="306"/>
      <c r="BQ257" s="306"/>
      <c r="BR257" s="306"/>
      <c r="BS257" s="306"/>
      <c r="BT257" s="306"/>
      <c r="BU257" s="306"/>
      <c r="BV257" s="306"/>
      <c r="BW257" s="306"/>
      <c r="BX257" s="306"/>
      <c r="BY257" s="306"/>
      <c r="BZ257" s="306"/>
      <c r="CA257" s="306"/>
      <c r="CB257" s="306"/>
      <c r="CC257" s="306"/>
      <c r="CD257" s="306"/>
      <c r="CE257" s="306"/>
      <c r="CF257" s="306"/>
      <c r="CG257" s="306"/>
      <c r="CH257" s="306"/>
      <c r="CI257" s="306"/>
      <c r="CJ257" s="306"/>
      <c r="DA257" s="279" t="s">
        <v>80</v>
      </c>
      <c r="DB257" s="279">
        <f>DB254+1</f>
        <v>151</v>
      </c>
      <c r="DC257" s="212" t="str">
        <f t="shared" si="118"/>
        <v>6.4Изменение денежного потока от увеличения добычи/реализации УВ</v>
      </c>
    </row>
    <row r="258" spans="1:107" s="296" customFormat="1" ht="14" hidden="1" outlineLevel="4">
      <c r="A258" s="294"/>
      <c r="B258" s="294"/>
      <c r="C258" s="316"/>
      <c r="D258" s="308"/>
      <c r="E258" s="308"/>
      <c r="F258" s="308"/>
      <c r="G258" s="310"/>
      <c r="H258" s="309"/>
      <c r="DA258" s="310"/>
      <c r="DB258" s="253"/>
      <c r="DC258" s="247" t="str">
        <f t="shared" si="118"/>
        <v/>
      </c>
    </row>
    <row r="259" spans="1:107" s="296" customFormat="1" ht="14" hidden="1" outlineLevel="4">
      <c r="A259" s="294"/>
      <c r="B259" s="294"/>
      <c r="C259" s="316"/>
      <c r="D259" s="308"/>
      <c r="E259" s="308"/>
      <c r="F259" s="308"/>
      <c r="G259" s="310"/>
      <c r="H259" s="309"/>
      <c r="DA259" s="310"/>
      <c r="DB259" s="253"/>
      <c r="DC259" s="247" t="str">
        <f t="shared" si="118"/>
        <v/>
      </c>
    </row>
    <row r="260" spans="1:107" s="300" customFormat="1" ht="14" hidden="1" outlineLevel="3">
      <c r="A260" s="298"/>
      <c r="B260" s="298"/>
      <c r="C260" s="301" t="str">
        <f>$C$130</f>
        <v>6.5</v>
      </c>
      <c r="D260" s="302" t="str">
        <f>$D$130</f>
        <v>Ранняя добыча / ранняя нефть</v>
      </c>
      <c r="E260" s="303"/>
      <c r="F260" s="303"/>
      <c r="G260" s="304" t="str">
        <f>$G$130</f>
        <v>тыс.руб.</v>
      </c>
      <c r="H260" s="305">
        <f>SUM(I260:CJ260)</f>
        <v>0</v>
      </c>
      <c r="I260" s="306"/>
      <c r="J260" s="306"/>
      <c r="K260" s="306"/>
      <c r="L260" s="306"/>
      <c r="M260" s="306"/>
      <c r="N260" s="306"/>
      <c r="O260" s="306"/>
      <c r="P260" s="306"/>
      <c r="Q260" s="306"/>
      <c r="R260" s="306"/>
      <c r="S260" s="306"/>
      <c r="T260" s="306"/>
      <c r="U260" s="306"/>
      <c r="V260" s="306"/>
      <c r="W260" s="306"/>
      <c r="X260" s="306"/>
      <c r="Y260" s="306"/>
      <c r="Z260" s="306"/>
      <c r="AA260" s="306"/>
      <c r="AB260" s="306"/>
      <c r="AC260" s="306"/>
      <c r="AD260" s="306"/>
      <c r="AE260" s="306"/>
      <c r="AF260" s="306"/>
      <c r="AG260" s="306"/>
      <c r="AH260" s="306"/>
      <c r="AI260" s="306"/>
      <c r="AJ260" s="306"/>
      <c r="AK260" s="306"/>
      <c r="AL260" s="306"/>
      <c r="AM260" s="306"/>
      <c r="AN260" s="306"/>
      <c r="AO260" s="306"/>
      <c r="AP260" s="306"/>
      <c r="AQ260" s="306"/>
      <c r="AR260" s="306"/>
      <c r="AS260" s="306"/>
      <c r="AT260" s="306"/>
      <c r="AU260" s="306"/>
      <c r="AV260" s="306"/>
      <c r="AW260" s="306"/>
      <c r="AX260" s="306"/>
      <c r="AY260" s="306"/>
      <c r="AZ260" s="306"/>
      <c r="BA260" s="306"/>
      <c r="BB260" s="306"/>
      <c r="BC260" s="306"/>
      <c r="BD260" s="306"/>
      <c r="BE260" s="306"/>
      <c r="BF260" s="306"/>
      <c r="BG260" s="306"/>
      <c r="BH260" s="306"/>
      <c r="BI260" s="306"/>
      <c r="BJ260" s="306"/>
      <c r="BK260" s="306"/>
      <c r="BL260" s="306"/>
      <c r="BM260" s="306"/>
      <c r="BN260" s="306"/>
      <c r="BO260" s="306"/>
      <c r="BP260" s="306"/>
      <c r="BQ260" s="306"/>
      <c r="BR260" s="306"/>
      <c r="BS260" s="306"/>
      <c r="BT260" s="306"/>
      <c r="BU260" s="306"/>
      <c r="BV260" s="306"/>
      <c r="BW260" s="306"/>
      <c r="BX260" s="306"/>
      <c r="BY260" s="306"/>
      <c r="BZ260" s="306"/>
      <c r="CA260" s="306"/>
      <c r="CB260" s="306"/>
      <c r="CC260" s="306"/>
      <c r="CD260" s="306"/>
      <c r="CE260" s="306"/>
      <c r="CF260" s="306"/>
      <c r="CG260" s="306"/>
      <c r="CH260" s="306"/>
      <c r="CI260" s="306"/>
      <c r="CJ260" s="306"/>
      <c r="DA260" s="279" t="s">
        <v>80</v>
      </c>
      <c r="DB260" s="279">
        <f>DB257+1</f>
        <v>152</v>
      </c>
      <c r="DC260" s="212" t="str">
        <f t="shared" si="118"/>
        <v>6.5Ранняя добыча / ранняя нефть</v>
      </c>
    </row>
    <row r="261" spans="1:107" s="296" customFormat="1" ht="15" hidden="1" customHeight="1" outlineLevel="4">
      <c r="A261" s="294"/>
      <c r="B261" s="294"/>
      <c r="C261" s="316"/>
      <c r="D261" s="308"/>
      <c r="E261" s="308"/>
      <c r="F261" s="308"/>
      <c r="G261" s="310"/>
      <c r="H261" s="309"/>
      <c r="DA261" s="310"/>
      <c r="DB261" s="253"/>
      <c r="DC261" s="247" t="str">
        <f t="shared" si="118"/>
        <v/>
      </c>
    </row>
    <row r="262" spans="1:107" s="296" customFormat="1" ht="14" hidden="1" outlineLevel="4">
      <c r="A262" s="294"/>
      <c r="B262" s="294"/>
      <c r="C262" s="316"/>
      <c r="D262" s="308"/>
      <c r="E262" s="308"/>
      <c r="F262" s="308"/>
      <c r="G262" s="310"/>
      <c r="H262" s="309"/>
      <c r="DA262" s="310"/>
      <c r="DB262" s="253"/>
      <c r="DC262" s="247" t="str">
        <f t="shared" si="118"/>
        <v/>
      </c>
    </row>
    <row r="263" spans="1:107" s="300" customFormat="1" ht="31.5" hidden="1" customHeight="1" outlineLevel="3">
      <c r="A263" s="298"/>
      <c r="B263" s="298"/>
      <c r="C263" s="301" t="str">
        <f>$C$131</f>
        <v>6.6</v>
      </c>
      <c r="D263" s="302" t="str">
        <f>$D$131</f>
        <v>Повышение доходов от оказания услуг либо продажи продукции (за исключением нефти, газа и нефтепродуктов)</v>
      </c>
      <c r="E263" s="303"/>
      <c r="F263" s="303"/>
      <c r="G263" s="304" t="str">
        <f>$G$131</f>
        <v>тыс.руб.</v>
      </c>
      <c r="H263" s="305">
        <f>SUM(I263:CJ263)</f>
        <v>0</v>
      </c>
      <c r="I263" s="306"/>
      <c r="J263" s="306"/>
      <c r="K263" s="306"/>
      <c r="L263" s="306"/>
      <c r="M263" s="306"/>
      <c r="N263" s="306"/>
      <c r="O263" s="306"/>
      <c r="P263" s="306"/>
      <c r="Q263" s="306"/>
      <c r="R263" s="306"/>
      <c r="S263" s="306"/>
      <c r="T263" s="306"/>
      <c r="U263" s="306"/>
      <c r="V263" s="306"/>
      <c r="W263" s="306"/>
      <c r="X263" s="306"/>
      <c r="Y263" s="306"/>
      <c r="Z263" s="306"/>
      <c r="AA263" s="306"/>
      <c r="AB263" s="306"/>
      <c r="AC263" s="306"/>
      <c r="AD263" s="306"/>
      <c r="AE263" s="306"/>
      <c r="AF263" s="306"/>
      <c r="AG263" s="306"/>
      <c r="AH263" s="306"/>
      <c r="AI263" s="306"/>
      <c r="AJ263" s="306"/>
      <c r="AK263" s="306"/>
      <c r="AL263" s="306"/>
      <c r="AM263" s="306"/>
      <c r="AN263" s="306"/>
      <c r="AO263" s="306"/>
      <c r="AP263" s="306"/>
      <c r="AQ263" s="306"/>
      <c r="AR263" s="306"/>
      <c r="AS263" s="306"/>
      <c r="AT263" s="306"/>
      <c r="AU263" s="306"/>
      <c r="AV263" s="306"/>
      <c r="AW263" s="306"/>
      <c r="AX263" s="306"/>
      <c r="AY263" s="306"/>
      <c r="AZ263" s="306"/>
      <c r="BA263" s="306"/>
      <c r="BB263" s="306"/>
      <c r="BC263" s="306"/>
      <c r="BD263" s="306"/>
      <c r="BE263" s="306"/>
      <c r="BF263" s="306"/>
      <c r="BG263" s="306"/>
      <c r="BH263" s="306"/>
      <c r="BI263" s="306"/>
      <c r="BJ263" s="306"/>
      <c r="BK263" s="306"/>
      <c r="BL263" s="306"/>
      <c r="BM263" s="306"/>
      <c r="BN263" s="306"/>
      <c r="BO263" s="306"/>
      <c r="BP263" s="306"/>
      <c r="BQ263" s="306"/>
      <c r="BR263" s="306"/>
      <c r="BS263" s="306"/>
      <c r="BT263" s="306"/>
      <c r="BU263" s="306"/>
      <c r="BV263" s="306"/>
      <c r="BW263" s="306"/>
      <c r="BX263" s="306"/>
      <c r="BY263" s="306"/>
      <c r="BZ263" s="306"/>
      <c r="CA263" s="306"/>
      <c r="CB263" s="306"/>
      <c r="CC263" s="306"/>
      <c r="CD263" s="306"/>
      <c r="CE263" s="306"/>
      <c r="CF263" s="306"/>
      <c r="CG263" s="306"/>
      <c r="CH263" s="306"/>
      <c r="CI263" s="306"/>
      <c r="CJ263" s="306"/>
      <c r="DA263" s="279" t="s">
        <v>80</v>
      </c>
      <c r="DB263" s="279">
        <f>DB260+1</f>
        <v>153</v>
      </c>
      <c r="DC263" s="212" t="str">
        <f t="shared" si="118"/>
        <v>6.6Повышение доходов от оказания услуг либо продажи продукции (за исключением нефти, газа и нефтепродуктов)</v>
      </c>
    </row>
    <row r="264" spans="1:107" s="296" customFormat="1" ht="14" hidden="1" outlineLevel="4">
      <c r="A264" s="294"/>
      <c r="B264" s="294"/>
      <c r="C264" s="316"/>
      <c r="D264" s="308"/>
      <c r="E264" s="308"/>
      <c r="F264" s="308"/>
      <c r="G264" s="310"/>
      <c r="H264" s="309"/>
      <c r="DA264" s="310"/>
      <c r="DB264" s="253"/>
      <c r="DC264" s="247" t="str">
        <f t="shared" si="118"/>
        <v/>
      </c>
    </row>
    <row r="265" spans="1:107" s="296" customFormat="1" ht="14" hidden="1" outlineLevel="4">
      <c r="A265" s="294"/>
      <c r="B265" s="294"/>
      <c r="C265" s="316"/>
      <c r="D265" s="308"/>
      <c r="E265" s="308"/>
      <c r="F265" s="308"/>
      <c r="G265" s="310"/>
      <c r="H265" s="309"/>
      <c r="DA265" s="310"/>
      <c r="DB265" s="253"/>
      <c r="DC265" s="247" t="str">
        <f t="shared" si="118"/>
        <v/>
      </c>
    </row>
    <row r="266" spans="1:107" s="300" customFormat="1" ht="14" hidden="1" outlineLevel="3">
      <c r="A266" s="298"/>
      <c r="B266" s="298"/>
      <c r="C266" s="301" t="str">
        <f>$C$132</f>
        <v>6.7</v>
      </c>
      <c r="D266" s="302" t="str">
        <f>$D$132</f>
        <v>Митигация рисков</v>
      </c>
      <c r="E266" s="303"/>
      <c r="F266" s="303"/>
      <c r="G266" s="304" t="str">
        <f>$G$132</f>
        <v>тыс.руб.</v>
      </c>
      <c r="H266" s="305">
        <f>SUM(I266:CJ266)</f>
        <v>0</v>
      </c>
      <c r="I266" s="306"/>
      <c r="J266" s="306"/>
      <c r="K266" s="306"/>
      <c r="L266" s="306"/>
      <c r="M266" s="306"/>
      <c r="N266" s="306"/>
      <c r="O266" s="306"/>
      <c r="P266" s="306"/>
      <c r="Q266" s="306"/>
      <c r="R266" s="306"/>
      <c r="S266" s="306"/>
      <c r="T266" s="306"/>
      <c r="U266" s="306"/>
      <c r="V266" s="306"/>
      <c r="W266" s="306"/>
      <c r="X266" s="306"/>
      <c r="Y266" s="306"/>
      <c r="Z266" s="306"/>
      <c r="AA266" s="306"/>
      <c r="AB266" s="306"/>
      <c r="AC266" s="306"/>
      <c r="AD266" s="306"/>
      <c r="AE266" s="306"/>
      <c r="AF266" s="306"/>
      <c r="AG266" s="306"/>
      <c r="AH266" s="306"/>
      <c r="AI266" s="306"/>
      <c r="AJ266" s="306"/>
      <c r="AK266" s="306"/>
      <c r="AL266" s="306"/>
      <c r="AM266" s="306"/>
      <c r="AN266" s="306"/>
      <c r="AO266" s="306"/>
      <c r="AP266" s="306"/>
      <c r="AQ266" s="306"/>
      <c r="AR266" s="306"/>
      <c r="AS266" s="306"/>
      <c r="AT266" s="306"/>
      <c r="AU266" s="306"/>
      <c r="AV266" s="306"/>
      <c r="AW266" s="306"/>
      <c r="AX266" s="306"/>
      <c r="AY266" s="306"/>
      <c r="AZ266" s="306"/>
      <c r="BA266" s="306"/>
      <c r="BB266" s="306"/>
      <c r="BC266" s="306"/>
      <c r="BD266" s="306"/>
      <c r="BE266" s="306"/>
      <c r="BF266" s="306"/>
      <c r="BG266" s="306"/>
      <c r="BH266" s="306"/>
      <c r="BI266" s="306"/>
      <c r="BJ266" s="306"/>
      <c r="BK266" s="306"/>
      <c r="BL266" s="306"/>
      <c r="BM266" s="306"/>
      <c r="BN266" s="306"/>
      <c r="BO266" s="306"/>
      <c r="BP266" s="306"/>
      <c r="BQ266" s="306"/>
      <c r="BR266" s="306"/>
      <c r="BS266" s="306"/>
      <c r="BT266" s="306"/>
      <c r="BU266" s="306"/>
      <c r="BV266" s="306"/>
      <c r="BW266" s="306"/>
      <c r="BX266" s="306"/>
      <c r="BY266" s="306"/>
      <c r="BZ266" s="306"/>
      <c r="CA266" s="306"/>
      <c r="CB266" s="306"/>
      <c r="CC266" s="306"/>
      <c r="CD266" s="306"/>
      <c r="CE266" s="306"/>
      <c r="CF266" s="306"/>
      <c r="CG266" s="306"/>
      <c r="CH266" s="306"/>
      <c r="CI266" s="306"/>
      <c r="CJ266" s="306"/>
      <c r="DA266" s="279" t="s">
        <v>80</v>
      </c>
      <c r="DB266" s="279">
        <f>DB263+1</f>
        <v>154</v>
      </c>
      <c r="DC266" s="212" t="str">
        <f t="shared" si="118"/>
        <v>6.7Митигация рисков</v>
      </c>
    </row>
    <row r="267" spans="1:107" s="296" customFormat="1" ht="14" hidden="1" outlineLevel="5">
      <c r="A267" s="294"/>
      <c r="B267" s="294"/>
      <c r="C267" s="316"/>
      <c r="D267" s="308"/>
      <c r="E267" s="308"/>
      <c r="F267" s="308"/>
      <c r="G267" s="310"/>
      <c r="H267" s="309"/>
      <c r="DA267" s="310"/>
      <c r="DB267" s="253"/>
      <c r="DC267" s="247" t="str">
        <f t="shared" si="118"/>
        <v/>
      </c>
    </row>
    <row r="268" spans="1:107" s="296" customFormat="1" ht="14" hidden="1" outlineLevel="4">
      <c r="C268" s="316"/>
      <c r="D268" s="308"/>
      <c r="E268" s="308"/>
      <c r="F268" s="308"/>
      <c r="G268" s="310"/>
      <c r="H268" s="309"/>
      <c r="DA268" s="310"/>
      <c r="DB268" s="253"/>
      <c r="DC268" s="247" t="str">
        <f>C268&amp;D268</f>
        <v/>
      </c>
    </row>
    <row r="269" spans="1:107" s="300" customFormat="1" ht="14" hidden="1" outlineLevel="3">
      <c r="A269" s="298"/>
      <c r="B269" s="298"/>
      <c r="C269" s="301" t="str">
        <f>$C$133</f>
        <v>6.8</v>
      </c>
      <c r="D269" s="302" t="str">
        <f>$D$133</f>
        <v>Прочее</v>
      </c>
      <c r="E269" s="303"/>
      <c r="F269" s="303"/>
      <c r="G269" s="304" t="str">
        <f>$G$133</f>
        <v>тыс.руб.</v>
      </c>
      <c r="H269" s="305">
        <f>SUM(I269:CJ269)</f>
        <v>0</v>
      </c>
      <c r="I269" s="306"/>
      <c r="J269" s="306"/>
      <c r="K269" s="306"/>
      <c r="L269" s="306"/>
      <c r="M269" s="306"/>
      <c r="N269" s="306"/>
      <c r="O269" s="306"/>
      <c r="P269" s="306"/>
      <c r="Q269" s="306"/>
      <c r="R269" s="306"/>
      <c r="S269" s="306"/>
      <c r="T269" s="306"/>
      <c r="U269" s="306"/>
      <c r="V269" s="306"/>
      <c r="W269" s="306"/>
      <c r="X269" s="306"/>
      <c r="Y269" s="306"/>
      <c r="Z269" s="306"/>
      <c r="AA269" s="306"/>
      <c r="AB269" s="306"/>
      <c r="AC269" s="306"/>
      <c r="AD269" s="306"/>
      <c r="AE269" s="306"/>
      <c r="AF269" s="306"/>
      <c r="AG269" s="306"/>
      <c r="AH269" s="306"/>
      <c r="AI269" s="306"/>
      <c r="AJ269" s="306"/>
      <c r="AK269" s="306"/>
      <c r="AL269" s="306"/>
      <c r="AM269" s="306"/>
      <c r="AN269" s="306"/>
      <c r="AO269" s="306"/>
      <c r="AP269" s="306"/>
      <c r="AQ269" s="306"/>
      <c r="AR269" s="306"/>
      <c r="AS269" s="306"/>
      <c r="AT269" s="306"/>
      <c r="AU269" s="306"/>
      <c r="AV269" s="306"/>
      <c r="AW269" s="306"/>
      <c r="AX269" s="306"/>
      <c r="AY269" s="306"/>
      <c r="AZ269" s="306"/>
      <c r="BA269" s="306"/>
      <c r="BB269" s="306"/>
      <c r="BC269" s="306"/>
      <c r="BD269" s="306"/>
      <c r="BE269" s="306"/>
      <c r="BF269" s="306"/>
      <c r="BG269" s="306"/>
      <c r="BH269" s="306"/>
      <c r="BI269" s="306"/>
      <c r="BJ269" s="306"/>
      <c r="BK269" s="306"/>
      <c r="BL269" s="306"/>
      <c r="BM269" s="306"/>
      <c r="BN269" s="306"/>
      <c r="BO269" s="306"/>
      <c r="BP269" s="306"/>
      <c r="BQ269" s="306"/>
      <c r="BR269" s="306"/>
      <c r="BS269" s="306"/>
      <c r="BT269" s="306"/>
      <c r="BU269" s="306"/>
      <c r="BV269" s="306"/>
      <c r="BW269" s="306"/>
      <c r="BX269" s="306"/>
      <c r="BY269" s="306"/>
      <c r="BZ269" s="306"/>
      <c r="CA269" s="306"/>
      <c r="CB269" s="306"/>
      <c r="CC269" s="306"/>
      <c r="CD269" s="306"/>
      <c r="CE269" s="306"/>
      <c r="CF269" s="306"/>
      <c r="CG269" s="306"/>
      <c r="CH269" s="306"/>
      <c r="CI269" s="306"/>
      <c r="CJ269" s="306"/>
      <c r="DA269" s="279" t="s">
        <v>80</v>
      </c>
      <c r="DB269" s="279">
        <f>DB266+1</f>
        <v>155</v>
      </c>
      <c r="DC269" s="212" t="str">
        <f>C269&amp;D269</f>
        <v>6.8Прочее</v>
      </c>
    </row>
    <row r="270" spans="1:107" s="243" customFormat="1" ht="14" hidden="1" outlineLevel="4">
      <c r="C270" s="317"/>
      <c r="D270" s="318"/>
      <c r="E270" s="318"/>
      <c r="F270" s="318"/>
      <c r="G270" s="253"/>
      <c r="DA270" s="253"/>
      <c r="DB270" s="253"/>
      <c r="DC270" s="247"/>
    </row>
    <row r="271" spans="1:107" s="243" customFormat="1" ht="14" hidden="1" outlineLevel="4">
      <c r="C271" s="317"/>
      <c r="D271" s="318"/>
      <c r="E271" s="318"/>
      <c r="F271" s="318"/>
      <c r="G271" s="253"/>
      <c r="DA271" s="253"/>
      <c r="DB271" s="253"/>
      <c r="DC271" s="247"/>
    </row>
    <row r="272" spans="1:107" s="243" customFormat="1" ht="14" hidden="1" outlineLevel="4">
      <c r="C272" s="317"/>
      <c r="D272" s="318"/>
      <c r="E272" s="318"/>
      <c r="F272" s="318"/>
      <c r="G272" s="253"/>
      <c r="DA272" s="253"/>
      <c r="DB272" s="253"/>
      <c r="DC272" s="247"/>
    </row>
    <row r="273" spans="1:107" s="243" customFormat="1" ht="14" outlineLevel="1">
      <c r="C273" s="317"/>
      <c r="D273" s="318"/>
      <c r="E273" s="318"/>
      <c r="F273" s="318"/>
      <c r="G273" s="253"/>
      <c r="DA273" s="253"/>
      <c r="DB273" s="253"/>
      <c r="DC273" s="247"/>
    </row>
    <row r="274" spans="1:107" s="300" customFormat="1" ht="24.75" customHeight="1" outlineLevel="1" collapsed="1">
      <c r="A274" s="298"/>
      <c r="B274" s="298"/>
      <c r="C274" s="220" t="s">
        <v>259</v>
      </c>
      <c r="D274" s="221" t="s">
        <v>260</v>
      </c>
      <c r="E274" s="298"/>
      <c r="F274" s="298"/>
      <c r="G274" s="299"/>
      <c r="H274" s="298"/>
      <c r="I274" s="298"/>
      <c r="J274" s="298"/>
      <c r="K274" s="298"/>
      <c r="L274" s="298"/>
      <c r="M274" s="298"/>
      <c r="N274" s="298"/>
      <c r="O274" s="298"/>
      <c r="P274" s="298"/>
      <c r="Q274" s="298"/>
      <c r="R274" s="298"/>
      <c r="S274" s="298"/>
      <c r="T274" s="298"/>
      <c r="U274" s="298"/>
      <c r="V274" s="298"/>
      <c r="W274" s="298"/>
      <c r="X274" s="298"/>
      <c r="Y274" s="298"/>
      <c r="Z274" s="298"/>
      <c r="AA274" s="298"/>
      <c r="AB274" s="298"/>
      <c r="AC274" s="298"/>
      <c r="AD274" s="298"/>
      <c r="AE274" s="298"/>
      <c r="AF274" s="298"/>
      <c r="AG274" s="298"/>
      <c r="AH274" s="298"/>
      <c r="AI274" s="298"/>
      <c r="AJ274" s="298"/>
      <c r="AK274" s="298"/>
      <c r="AL274" s="298"/>
      <c r="AM274" s="298"/>
      <c r="AN274" s="298"/>
      <c r="AO274" s="298"/>
      <c r="AP274" s="298"/>
      <c r="AQ274" s="298"/>
      <c r="AR274" s="298"/>
      <c r="AS274" s="298"/>
      <c r="AT274" s="298"/>
      <c r="AU274" s="298"/>
      <c r="AV274" s="298"/>
      <c r="AW274" s="298"/>
      <c r="AX274" s="298"/>
      <c r="AY274" s="298"/>
      <c r="AZ274" s="298"/>
      <c r="BA274" s="298"/>
      <c r="BB274" s="298"/>
      <c r="BC274" s="298"/>
      <c r="BD274" s="298"/>
      <c r="BE274" s="298"/>
      <c r="BF274" s="298"/>
      <c r="BG274" s="298"/>
      <c r="BH274" s="298"/>
      <c r="BI274" s="298"/>
      <c r="BJ274" s="298"/>
      <c r="BK274" s="298"/>
      <c r="BL274" s="298"/>
      <c r="BM274" s="298"/>
      <c r="BN274" s="298"/>
      <c r="BO274" s="298"/>
      <c r="BP274" s="298"/>
      <c r="BQ274" s="298"/>
      <c r="BR274" s="298"/>
      <c r="BS274" s="298"/>
      <c r="BT274" s="298"/>
      <c r="BU274" s="298"/>
      <c r="BV274" s="298"/>
      <c r="BW274" s="298"/>
      <c r="BX274" s="298"/>
      <c r="BY274" s="298"/>
      <c r="BZ274" s="298"/>
      <c r="CA274" s="298"/>
      <c r="CB274" s="298"/>
      <c r="CC274" s="298"/>
      <c r="CD274" s="298"/>
      <c r="CE274" s="298"/>
      <c r="CF274" s="298"/>
      <c r="CG274" s="298"/>
      <c r="CH274" s="298"/>
      <c r="CI274" s="298"/>
      <c r="CJ274" s="298"/>
      <c r="DA274" s="210"/>
      <c r="DB274" s="210"/>
      <c r="DC274" s="212"/>
    </row>
    <row r="275" spans="1:107" s="300" customFormat="1" ht="15" hidden="1" customHeight="1" outlineLevel="2">
      <c r="C275" s="301" t="str">
        <f>$C$126</f>
        <v>6.1</v>
      </c>
      <c r="D275" s="302" t="str">
        <f>$D$126</f>
        <v xml:space="preserve">Сокращение расходов на оплату труда </v>
      </c>
      <c r="E275" s="303"/>
      <c r="F275" s="303"/>
      <c r="G275" s="304" t="str">
        <f>$G$126</f>
        <v>тыс.руб.</v>
      </c>
      <c r="H275" s="305">
        <f>SUM(I275:CJ275)</f>
        <v>0</v>
      </c>
      <c r="I275" s="306"/>
      <c r="J275" s="306"/>
      <c r="K275" s="306"/>
      <c r="L275" s="306"/>
      <c r="M275" s="306"/>
      <c r="N275" s="306"/>
      <c r="O275" s="306"/>
      <c r="P275" s="306"/>
      <c r="Q275" s="306"/>
      <c r="R275" s="306"/>
      <c r="S275" s="306"/>
      <c r="T275" s="306"/>
      <c r="U275" s="306"/>
      <c r="V275" s="306"/>
      <c r="W275" s="306"/>
      <c r="X275" s="306"/>
      <c r="Y275" s="306"/>
      <c r="Z275" s="306"/>
      <c r="AA275" s="306"/>
      <c r="AB275" s="306"/>
      <c r="AC275" s="306"/>
      <c r="AD275" s="306"/>
      <c r="AE275" s="306"/>
      <c r="AF275" s="306"/>
      <c r="AG275" s="306"/>
      <c r="AH275" s="306"/>
      <c r="AI275" s="306"/>
      <c r="AJ275" s="306"/>
      <c r="AK275" s="306"/>
      <c r="AL275" s="306"/>
      <c r="AM275" s="306"/>
      <c r="AN275" s="306"/>
      <c r="AO275" s="306"/>
      <c r="AP275" s="306"/>
      <c r="AQ275" s="306"/>
      <c r="AR275" s="306"/>
      <c r="AS275" s="306"/>
      <c r="AT275" s="306"/>
      <c r="AU275" s="306"/>
      <c r="AV275" s="306"/>
      <c r="AW275" s="306"/>
      <c r="AX275" s="306"/>
      <c r="AY275" s="306"/>
      <c r="AZ275" s="306"/>
      <c r="BA275" s="306"/>
      <c r="BB275" s="306"/>
      <c r="BC275" s="306"/>
      <c r="BD275" s="306"/>
      <c r="BE275" s="306"/>
      <c r="BF275" s="306"/>
      <c r="BG275" s="306"/>
      <c r="BH275" s="306"/>
      <c r="BI275" s="306"/>
      <c r="BJ275" s="306"/>
      <c r="BK275" s="306"/>
      <c r="BL275" s="306"/>
      <c r="BM275" s="306"/>
      <c r="BN275" s="306"/>
      <c r="BO275" s="306"/>
      <c r="BP275" s="306"/>
      <c r="BQ275" s="306"/>
      <c r="BR275" s="306"/>
      <c r="BS275" s="306"/>
      <c r="BT275" s="306"/>
      <c r="BU275" s="306"/>
      <c r="BV275" s="306"/>
      <c r="BW275" s="306"/>
      <c r="BX275" s="306"/>
      <c r="BY275" s="306"/>
      <c r="BZ275" s="306"/>
      <c r="CA275" s="306"/>
      <c r="CB275" s="306"/>
      <c r="CC275" s="306"/>
      <c r="CD275" s="306"/>
      <c r="CE275" s="306"/>
      <c r="CF275" s="306"/>
      <c r="CG275" s="306"/>
      <c r="CH275" s="306"/>
      <c r="CI275" s="306"/>
      <c r="CJ275" s="306"/>
      <c r="DA275" s="279" t="s">
        <v>80</v>
      </c>
      <c r="DB275" s="279">
        <f>DB269+1</f>
        <v>156</v>
      </c>
      <c r="DC275" s="212" t="str">
        <f t="shared" ref="DC275:DC295" si="119">C275&amp;D275</f>
        <v xml:space="preserve">6.1Сокращение расходов на оплату труда </v>
      </c>
    </row>
    <row r="276" spans="1:107" s="296" customFormat="1" ht="14" hidden="1" outlineLevel="3">
      <c r="C276" s="307"/>
      <c r="D276" s="308"/>
      <c r="E276" s="308"/>
      <c r="F276" s="308"/>
      <c r="G276" s="308"/>
      <c r="H276" s="309"/>
      <c r="I276" s="309"/>
      <c r="J276" s="309"/>
      <c r="K276" s="309"/>
      <c r="L276" s="309"/>
      <c r="M276" s="309"/>
      <c r="N276" s="309"/>
      <c r="O276" s="309"/>
      <c r="P276" s="309"/>
      <c r="Q276" s="309"/>
      <c r="R276" s="309"/>
      <c r="S276" s="309"/>
      <c r="T276" s="309"/>
      <c r="U276" s="309"/>
      <c r="V276" s="309"/>
      <c r="W276" s="309"/>
      <c r="X276" s="309"/>
      <c r="Y276" s="309"/>
      <c r="Z276" s="309"/>
      <c r="AA276" s="309"/>
      <c r="AB276" s="309"/>
      <c r="AC276" s="309"/>
      <c r="AD276" s="309"/>
      <c r="AE276" s="309"/>
      <c r="AF276" s="309"/>
      <c r="AG276" s="309"/>
      <c r="AH276" s="309"/>
      <c r="AI276" s="309"/>
      <c r="AJ276" s="309"/>
      <c r="AK276" s="309"/>
      <c r="AL276" s="309"/>
      <c r="AM276" s="309"/>
      <c r="AN276" s="309"/>
      <c r="AO276" s="309"/>
      <c r="AP276" s="309"/>
      <c r="AQ276" s="309"/>
      <c r="AR276" s="309"/>
      <c r="AS276" s="309"/>
      <c r="AT276" s="309"/>
      <c r="AU276" s="309"/>
      <c r="AV276" s="309"/>
      <c r="AW276" s="309"/>
      <c r="AX276" s="309"/>
      <c r="AY276" s="309"/>
      <c r="AZ276" s="309"/>
      <c r="BA276" s="309"/>
      <c r="BB276" s="309"/>
      <c r="BC276" s="309"/>
      <c r="BD276" s="309"/>
      <c r="BE276" s="309"/>
      <c r="BF276" s="309"/>
      <c r="BG276" s="309"/>
      <c r="BH276" s="309"/>
      <c r="BI276" s="309"/>
      <c r="BJ276" s="309"/>
      <c r="BK276" s="309"/>
      <c r="BL276" s="309"/>
      <c r="BM276" s="309"/>
      <c r="BN276" s="309"/>
      <c r="BO276" s="309"/>
      <c r="BP276" s="309"/>
      <c r="BQ276" s="309"/>
      <c r="BR276" s="309"/>
      <c r="BS276" s="309"/>
      <c r="BT276" s="309"/>
      <c r="BU276" s="309"/>
      <c r="BV276" s="309"/>
      <c r="BW276" s="309"/>
      <c r="BX276" s="309"/>
      <c r="BY276" s="309"/>
      <c r="BZ276" s="309"/>
      <c r="CA276" s="309"/>
      <c r="CB276" s="309"/>
      <c r="CC276" s="309"/>
      <c r="CD276" s="309"/>
      <c r="CE276" s="309"/>
      <c r="CF276" s="309"/>
      <c r="CG276" s="309"/>
      <c r="CH276" s="309"/>
      <c r="CI276" s="309"/>
      <c r="CJ276" s="309"/>
      <c r="DA276" s="310"/>
      <c r="DB276" s="253"/>
      <c r="DC276" s="247" t="str">
        <f t="shared" si="119"/>
        <v/>
      </c>
    </row>
    <row r="277" spans="1:107" s="296" customFormat="1" ht="14" hidden="1" outlineLevel="3">
      <c r="C277" s="307"/>
      <c r="D277" s="308"/>
      <c r="E277" s="308"/>
      <c r="F277" s="308"/>
      <c r="G277" s="308"/>
      <c r="H277" s="309"/>
      <c r="I277" s="309"/>
      <c r="J277" s="309"/>
      <c r="K277" s="309"/>
      <c r="L277" s="309"/>
      <c r="M277" s="309"/>
      <c r="N277" s="309"/>
      <c r="O277" s="309"/>
      <c r="P277" s="309"/>
      <c r="Q277" s="309"/>
      <c r="R277" s="309"/>
      <c r="S277" s="309"/>
      <c r="T277" s="309"/>
      <c r="U277" s="309"/>
      <c r="V277" s="309"/>
      <c r="W277" s="309"/>
      <c r="X277" s="309"/>
      <c r="Y277" s="309"/>
      <c r="Z277" s="309"/>
      <c r="AA277" s="309"/>
      <c r="AB277" s="309"/>
      <c r="AC277" s="309"/>
      <c r="AD277" s="309"/>
      <c r="AE277" s="309"/>
      <c r="AF277" s="309"/>
      <c r="AG277" s="309"/>
      <c r="AH277" s="309"/>
      <c r="AI277" s="309"/>
      <c r="AJ277" s="309"/>
      <c r="AK277" s="309"/>
      <c r="AL277" s="309"/>
      <c r="AM277" s="309"/>
      <c r="AN277" s="309"/>
      <c r="AO277" s="309"/>
      <c r="AP277" s="309"/>
      <c r="AQ277" s="309"/>
      <c r="AR277" s="309"/>
      <c r="AS277" s="309"/>
      <c r="AT277" s="309"/>
      <c r="AU277" s="309"/>
      <c r="AV277" s="309"/>
      <c r="AW277" s="309"/>
      <c r="AX277" s="309"/>
      <c r="AY277" s="309"/>
      <c r="AZ277" s="309"/>
      <c r="BA277" s="309"/>
      <c r="BB277" s="309"/>
      <c r="BC277" s="309"/>
      <c r="BD277" s="309"/>
      <c r="BE277" s="309"/>
      <c r="BF277" s="309"/>
      <c r="BG277" s="309"/>
      <c r="BH277" s="309"/>
      <c r="BI277" s="309"/>
      <c r="BJ277" s="309"/>
      <c r="BK277" s="309"/>
      <c r="BL277" s="309"/>
      <c r="BM277" s="309"/>
      <c r="BN277" s="309"/>
      <c r="BO277" s="309"/>
      <c r="BP277" s="309"/>
      <c r="BQ277" s="309"/>
      <c r="BR277" s="309"/>
      <c r="BS277" s="309"/>
      <c r="BT277" s="309"/>
      <c r="BU277" s="309"/>
      <c r="BV277" s="309"/>
      <c r="BW277" s="309"/>
      <c r="BX277" s="309"/>
      <c r="BY277" s="309"/>
      <c r="BZ277" s="309"/>
      <c r="CA277" s="309"/>
      <c r="CB277" s="309"/>
      <c r="CC277" s="309"/>
      <c r="CD277" s="309"/>
      <c r="CE277" s="309"/>
      <c r="CF277" s="309"/>
      <c r="CG277" s="309"/>
      <c r="CH277" s="309"/>
      <c r="CI277" s="309"/>
      <c r="CJ277" s="309"/>
      <c r="DA277" s="310"/>
      <c r="DB277" s="253"/>
      <c r="DC277" s="247" t="str">
        <f t="shared" si="119"/>
        <v/>
      </c>
    </row>
    <row r="278" spans="1:107" s="300" customFormat="1" ht="14" hidden="1" outlineLevel="2">
      <c r="C278" s="301" t="str">
        <f>$C$127</f>
        <v>6.2</v>
      </c>
      <c r="D278" s="302" t="str">
        <f>$D$127</f>
        <v>Сокращение CAPEX</v>
      </c>
      <c r="E278" s="303"/>
      <c r="F278" s="303"/>
      <c r="G278" s="304" t="str">
        <f>$G$127</f>
        <v>тыс.руб.</v>
      </c>
      <c r="H278" s="305">
        <f>SUM(I278:CJ278)</f>
        <v>0</v>
      </c>
      <c r="I278" s="306"/>
      <c r="J278" s="306"/>
      <c r="K278" s="306"/>
      <c r="L278" s="306"/>
      <c r="M278" s="306"/>
      <c r="N278" s="306"/>
      <c r="O278" s="306"/>
      <c r="P278" s="306"/>
      <c r="Q278" s="306"/>
      <c r="R278" s="306"/>
      <c r="S278" s="306"/>
      <c r="T278" s="306"/>
      <c r="U278" s="306"/>
      <c r="V278" s="306"/>
      <c r="W278" s="306"/>
      <c r="X278" s="306"/>
      <c r="Y278" s="306"/>
      <c r="Z278" s="306"/>
      <c r="AA278" s="306"/>
      <c r="AB278" s="306"/>
      <c r="AC278" s="306"/>
      <c r="AD278" s="306"/>
      <c r="AE278" s="306"/>
      <c r="AF278" s="306"/>
      <c r="AG278" s="306"/>
      <c r="AH278" s="306"/>
      <c r="AI278" s="306"/>
      <c r="AJ278" s="306"/>
      <c r="AK278" s="306"/>
      <c r="AL278" s="306"/>
      <c r="AM278" s="306"/>
      <c r="AN278" s="306"/>
      <c r="AO278" s="306"/>
      <c r="AP278" s="306"/>
      <c r="AQ278" s="306"/>
      <c r="AR278" s="306"/>
      <c r="AS278" s="306"/>
      <c r="AT278" s="306"/>
      <c r="AU278" s="306"/>
      <c r="AV278" s="306"/>
      <c r="AW278" s="306"/>
      <c r="AX278" s="306"/>
      <c r="AY278" s="306"/>
      <c r="AZ278" s="306"/>
      <c r="BA278" s="306"/>
      <c r="BB278" s="306"/>
      <c r="BC278" s="306"/>
      <c r="BD278" s="306"/>
      <c r="BE278" s="306"/>
      <c r="BF278" s="306"/>
      <c r="BG278" s="306"/>
      <c r="BH278" s="306"/>
      <c r="BI278" s="306"/>
      <c r="BJ278" s="306"/>
      <c r="BK278" s="306"/>
      <c r="BL278" s="306"/>
      <c r="BM278" s="306"/>
      <c r="BN278" s="306"/>
      <c r="BO278" s="306"/>
      <c r="BP278" s="306"/>
      <c r="BQ278" s="306"/>
      <c r="BR278" s="306"/>
      <c r="BS278" s="306"/>
      <c r="BT278" s="306"/>
      <c r="BU278" s="306"/>
      <c r="BV278" s="306"/>
      <c r="BW278" s="306"/>
      <c r="BX278" s="306"/>
      <c r="BY278" s="306"/>
      <c r="BZ278" s="306"/>
      <c r="CA278" s="306"/>
      <c r="CB278" s="306"/>
      <c r="CC278" s="306"/>
      <c r="CD278" s="306"/>
      <c r="CE278" s="306"/>
      <c r="CF278" s="306"/>
      <c r="CG278" s="306"/>
      <c r="CH278" s="306"/>
      <c r="CI278" s="306"/>
      <c r="CJ278" s="306"/>
      <c r="DA278" s="279" t="s">
        <v>80</v>
      </c>
      <c r="DB278" s="279">
        <f>DB275+1</f>
        <v>157</v>
      </c>
      <c r="DC278" s="212" t="str">
        <f t="shared" si="119"/>
        <v>6.2Сокращение CAPEX</v>
      </c>
    </row>
    <row r="279" spans="1:107" s="296" customFormat="1" ht="14" hidden="1" outlineLevel="3">
      <c r="C279" s="311" t="s">
        <v>251</v>
      </c>
      <c r="D279" s="312" t="s">
        <v>252</v>
      </c>
      <c r="E279" s="313"/>
      <c r="F279" s="313"/>
      <c r="G279" s="304" t="str">
        <f>$G$127</f>
        <v>тыс.руб.</v>
      </c>
      <c r="H279" s="314">
        <f>SUM(I279:CJ279)</f>
        <v>0</v>
      </c>
      <c r="I279" s="315"/>
      <c r="J279" s="315"/>
      <c r="K279" s="315"/>
      <c r="L279" s="315"/>
      <c r="M279" s="315"/>
      <c r="N279" s="315"/>
      <c r="O279" s="315"/>
      <c r="P279" s="315"/>
      <c r="Q279" s="315"/>
      <c r="R279" s="315"/>
      <c r="S279" s="315"/>
      <c r="T279" s="315"/>
      <c r="U279" s="315"/>
      <c r="V279" s="315"/>
      <c r="W279" s="315"/>
      <c r="X279" s="315"/>
      <c r="Y279" s="315"/>
      <c r="Z279" s="315"/>
      <c r="AA279" s="315"/>
      <c r="AB279" s="315"/>
      <c r="AC279" s="315"/>
      <c r="AD279" s="315"/>
      <c r="AE279" s="315"/>
      <c r="AF279" s="315"/>
      <c r="AG279" s="315"/>
      <c r="AH279" s="315"/>
      <c r="AI279" s="315"/>
      <c r="AJ279" s="315"/>
      <c r="AK279" s="315"/>
      <c r="AL279" s="315"/>
      <c r="AM279" s="315"/>
      <c r="AN279" s="315"/>
      <c r="AO279" s="315"/>
      <c r="AP279" s="315"/>
      <c r="AQ279" s="315"/>
      <c r="AR279" s="315"/>
      <c r="AS279" s="315"/>
      <c r="AT279" s="315"/>
      <c r="AU279" s="315"/>
      <c r="AV279" s="315"/>
      <c r="AW279" s="315"/>
      <c r="AX279" s="315"/>
      <c r="AY279" s="315"/>
      <c r="AZ279" s="315"/>
      <c r="BA279" s="315"/>
      <c r="BB279" s="315"/>
      <c r="BC279" s="315"/>
      <c r="BD279" s="315"/>
      <c r="BE279" s="315"/>
      <c r="BF279" s="315"/>
      <c r="BG279" s="315"/>
      <c r="BH279" s="315"/>
      <c r="BI279" s="315"/>
      <c r="BJ279" s="315"/>
      <c r="BK279" s="315"/>
      <c r="BL279" s="315"/>
      <c r="BM279" s="315"/>
      <c r="BN279" s="315"/>
      <c r="BO279" s="315"/>
      <c r="BP279" s="315"/>
      <c r="BQ279" s="315"/>
      <c r="BR279" s="315"/>
      <c r="BS279" s="315"/>
      <c r="BT279" s="315"/>
      <c r="BU279" s="315"/>
      <c r="BV279" s="315"/>
      <c r="BW279" s="315"/>
      <c r="BX279" s="315"/>
      <c r="BY279" s="315"/>
      <c r="BZ279" s="315"/>
      <c r="CA279" s="315"/>
      <c r="CB279" s="315"/>
      <c r="CC279" s="315"/>
      <c r="CD279" s="315"/>
      <c r="CE279" s="315"/>
      <c r="CF279" s="315"/>
      <c r="CG279" s="315"/>
      <c r="CH279" s="315"/>
      <c r="CI279" s="315"/>
      <c r="CJ279" s="315"/>
      <c r="DA279" s="310"/>
      <c r="DB279" s="253"/>
      <c r="DC279" s="247" t="str">
        <f t="shared" si="119"/>
        <v>6.2.1Влияние на амортизацию</v>
      </c>
    </row>
    <row r="280" spans="1:107" s="296" customFormat="1" ht="14" hidden="1" outlineLevel="3">
      <c r="C280" s="307"/>
      <c r="D280" s="308"/>
      <c r="E280" s="308"/>
      <c r="F280" s="308"/>
      <c r="G280" s="308"/>
      <c r="H280" s="309"/>
      <c r="I280" s="309"/>
      <c r="J280" s="309"/>
      <c r="K280" s="309"/>
      <c r="L280" s="309"/>
      <c r="M280" s="309"/>
      <c r="N280" s="309"/>
      <c r="O280" s="309"/>
      <c r="P280" s="309"/>
      <c r="Q280" s="309"/>
      <c r="R280" s="309"/>
      <c r="S280" s="309"/>
      <c r="T280" s="309"/>
      <c r="U280" s="309"/>
      <c r="V280" s="309"/>
      <c r="W280" s="309"/>
      <c r="X280" s="309"/>
      <c r="Y280" s="309"/>
      <c r="Z280" s="309"/>
      <c r="AA280" s="309"/>
      <c r="AB280" s="309"/>
      <c r="AC280" s="309"/>
      <c r="AD280" s="309"/>
      <c r="AE280" s="309"/>
      <c r="AF280" s="309"/>
      <c r="AG280" s="309"/>
      <c r="AH280" s="309"/>
      <c r="AI280" s="309"/>
      <c r="AJ280" s="309"/>
      <c r="AK280" s="309"/>
      <c r="AL280" s="309"/>
      <c r="AM280" s="309"/>
      <c r="AN280" s="309"/>
      <c r="AO280" s="309"/>
      <c r="AP280" s="309"/>
      <c r="AQ280" s="309"/>
      <c r="AR280" s="309"/>
      <c r="AS280" s="309"/>
      <c r="AT280" s="309"/>
      <c r="AU280" s="309"/>
      <c r="AV280" s="309"/>
      <c r="AW280" s="309"/>
      <c r="AX280" s="309"/>
      <c r="AY280" s="309"/>
      <c r="AZ280" s="309"/>
      <c r="BA280" s="309"/>
      <c r="BB280" s="309"/>
      <c r="BC280" s="309"/>
      <c r="BD280" s="309"/>
      <c r="BE280" s="309"/>
      <c r="BF280" s="309"/>
      <c r="BG280" s="309"/>
      <c r="BH280" s="309"/>
      <c r="BI280" s="309"/>
      <c r="BJ280" s="309"/>
      <c r="BK280" s="309"/>
      <c r="BL280" s="309"/>
      <c r="BM280" s="309"/>
      <c r="BN280" s="309"/>
      <c r="BO280" s="309"/>
      <c r="BP280" s="309"/>
      <c r="BQ280" s="309"/>
      <c r="BR280" s="309"/>
      <c r="BS280" s="309"/>
      <c r="BT280" s="309"/>
      <c r="BU280" s="309"/>
      <c r="BV280" s="309"/>
      <c r="BW280" s="309"/>
      <c r="BX280" s="309"/>
      <c r="BY280" s="309"/>
      <c r="BZ280" s="309"/>
      <c r="CA280" s="309"/>
      <c r="CB280" s="309"/>
      <c r="CC280" s="309"/>
      <c r="CD280" s="309"/>
      <c r="CE280" s="309"/>
      <c r="CF280" s="309"/>
      <c r="CG280" s="309"/>
      <c r="CH280" s="309"/>
      <c r="CI280" s="309"/>
      <c r="CJ280" s="309"/>
      <c r="DA280" s="310"/>
      <c r="DB280" s="253"/>
      <c r="DC280" s="247"/>
    </row>
    <row r="281" spans="1:107" s="296" customFormat="1" ht="14" hidden="1" outlineLevel="3">
      <c r="C281" s="307"/>
      <c r="D281" s="308"/>
      <c r="E281" s="308"/>
      <c r="F281" s="308"/>
      <c r="G281" s="308"/>
      <c r="H281" s="309"/>
      <c r="I281" s="309"/>
      <c r="J281" s="309"/>
      <c r="K281" s="309"/>
      <c r="L281" s="309"/>
      <c r="M281" s="309"/>
      <c r="N281" s="309"/>
      <c r="O281" s="309"/>
      <c r="P281" s="309"/>
      <c r="Q281" s="309"/>
      <c r="R281" s="309"/>
      <c r="S281" s="309"/>
      <c r="T281" s="309"/>
      <c r="U281" s="309"/>
      <c r="V281" s="309"/>
      <c r="W281" s="309"/>
      <c r="X281" s="309"/>
      <c r="Y281" s="309"/>
      <c r="Z281" s="309"/>
      <c r="AA281" s="309"/>
      <c r="AB281" s="309"/>
      <c r="AC281" s="309"/>
      <c r="AD281" s="309"/>
      <c r="AE281" s="309"/>
      <c r="AF281" s="309"/>
      <c r="AG281" s="309"/>
      <c r="AH281" s="309"/>
      <c r="AI281" s="309"/>
      <c r="AJ281" s="309"/>
      <c r="AK281" s="309"/>
      <c r="AL281" s="309"/>
      <c r="AM281" s="309"/>
      <c r="AN281" s="309"/>
      <c r="AO281" s="309"/>
      <c r="AP281" s="309"/>
      <c r="AQ281" s="309"/>
      <c r="AR281" s="309"/>
      <c r="AS281" s="309"/>
      <c r="AT281" s="309"/>
      <c r="AU281" s="309"/>
      <c r="AV281" s="309"/>
      <c r="AW281" s="309"/>
      <c r="AX281" s="309"/>
      <c r="AY281" s="309"/>
      <c r="AZ281" s="309"/>
      <c r="BA281" s="309"/>
      <c r="BB281" s="309"/>
      <c r="BC281" s="309"/>
      <c r="BD281" s="309"/>
      <c r="BE281" s="309"/>
      <c r="BF281" s="309"/>
      <c r="BG281" s="309"/>
      <c r="BH281" s="309"/>
      <c r="BI281" s="309"/>
      <c r="BJ281" s="309"/>
      <c r="BK281" s="309"/>
      <c r="BL281" s="309"/>
      <c r="BM281" s="309"/>
      <c r="BN281" s="309"/>
      <c r="BO281" s="309"/>
      <c r="BP281" s="309"/>
      <c r="BQ281" s="309"/>
      <c r="BR281" s="309"/>
      <c r="BS281" s="309"/>
      <c r="BT281" s="309"/>
      <c r="BU281" s="309"/>
      <c r="BV281" s="309"/>
      <c r="BW281" s="309"/>
      <c r="BX281" s="309"/>
      <c r="BY281" s="309"/>
      <c r="BZ281" s="309"/>
      <c r="CA281" s="309"/>
      <c r="CB281" s="309"/>
      <c r="CC281" s="309"/>
      <c r="CD281" s="309"/>
      <c r="CE281" s="309"/>
      <c r="CF281" s="309"/>
      <c r="CG281" s="309"/>
      <c r="CH281" s="309"/>
      <c r="CI281" s="309"/>
      <c r="CJ281" s="309"/>
      <c r="DA281" s="310"/>
      <c r="DB281" s="253"/>
      <c r="DC281" s="247" t="str">
        <f t="shared" si="119"/>
        <v/>
      </c>
    </row>
    <row r="282" spans="1:107" s="300" customFormat="1" ht="14" hidden="1" outlineLevel="2">
      <c r="C282" s="301" t="str">
        <f>$C$128</f>
        <v>6.3</v>
      </c>
      <c r="D282" s="302" t="str">
        <f>$D$128</f>
        <v>Сокращение OPEX</v>
      </c>
      <c r="E282" s="303"/>
      <c r="F282" s="303"/>
      <c r="G282" s="304" t="str">
        <f>$G$127</f>
        <v>тыс.руб.</v>
      </c>
      <c r="H282" s="305">
        <f>SUM(I282:CJ282)</f>
        <v>0</v>
      </c>
      <c r="I282" s="306"/>
      <c r="J282" s="306"/>
      <c r="K282" s="306"/>
      <c r="L282" s="306"/>
      <c r="M282" s="306"/>
      <c r="N282" s="306"/>
      <c r="O282" s="306"/>
      <c r="P282" s="306"/>
      <c r="Q282" s="306"/>
      <c r="R282" s="306"/>
      <c r="S282" s="306"/>
      <c r="T282" s="306"/>
      <c r="U282" s="306"/>
      <c r="V282" s="306"/>
      <c r="W282" s="306"/>
      <c r="X282" s="306"/>
      <c r="Y282" s="306"/>
      <c r="Z282" s="306"/>
      <c r="AA282" s="306"/>
      <c r="AB282" s="306"/>
      <c r="AC282" s="306"/>
      <c r="AD282" s="306"/>
      <c r="AE282" s="306"/>
      <c r="AF282" s="306"/>
      <c r="AG282" s="306"/>
      <c r="AH282" s="306"/>
      <c r="AI282" s="306"/>
      <c r="AJ282" s="306"/>
      <c r="AK282" s="306"/>
      <c r="AL282" s="306"/>
      <c r="AM282" s="306"/>
      <c r="AN282" s="306"/>
      <c r="AO282" s="306"/>
      <c r="AP282" s="306"/>
      <c r="AQ282" s="306"/>
      <c r="AR282" s="306"/>
      <c r="AS282" s="306"/>
      <c r="AT282" s="306"/>
      <c r="AU282" s="306"/>
      <c r="AV282" s="306"/>
      <c r="AW282" s="306"/>
      <c r="AX282" s="306"/>
      <c r="AY282" s="306"/>
      <c r="AZ282" s="306"/>
      <c r="BA282" s="306"/>
      <c r="BB282" s="306"/>
      <c r="BC282" s="306"/>
      <c r="BD282" s="306"/>
      <c r="BE282" s="306"/>
      <c r="BF282" s="306"/>
      <c r="BG282" s="306"/>
      <c r="BH282" s="306"/>
      <c r="BI282" s="306"/>
      <c r="BJ282" s="306"/>
      <c r="BK282" s="306"/>
      <c r="BL282" s="306"/>
      <c r="BM282" s="306"/>
      <c r="BN282" s="306"/>
      <c r="BO282" s="306"/>
      <c r="BP282" s="306"/>
      <c r="BQ282" s="306"/>
      <c r="BR282" s="306"/>
      <c r="BS282" s="306"/>
      <c r="BT282" s="306"/>
      <c r="BU282" s="306"/>
      <c r="BV282" s="306"/>
      <c r="BW282" s="306"/>
      <c r="BX282" s="306"/>
      <c r="BY282" s="306"/>
      <c r="BZ282" s="306"/>
      <c r="CA282" s="306"/>
      <c r="CB282" s="306"/>
      <c r="CC282" s="306"/>
      <c r="CD282" s="306"/>
      <c r="CE282" s="306"/>
      <c r="CF282" s="306"/>
      <c r="CG282" s="306"/>
      <c r="CH282" s="306"/>
      <c r="CI282" s="306"/>
      <c r="CJ282" s="306"/>
      <c r="DA282" s="279" t="s">
        <v>80</v>
      </c>
      <c r="DB282" s="279">
        <f>DB278+1</f>
        <v>158</v>
      </c>
      <c r="DC282" s="212" t="str">
        <f t="shared" si="119"/>
        <v>6.3Сокращение OPEX</v>
      </c>
    </row>
    <row r="283" spans="1:107" s="296" customFormat="1" ht="14" hidden="1" outlineLevel="3">
      <c r="C283" s="307"/>
      <c r="D283" s="308"/>
      <c r="E283" s="308"/>
      <c r="F283" s="308"/>
      <c r="G283" s="308"/>
      <c r="H283" s="309"/>
      <c r="I283" s="309"/>
      <c r="J283" s="309"/>
      <c r="K283" s="309"/>
      <c r="L283" s="309"/>
      <c r="M283" s="309"/>
      <c r="N283" s="309"/>
      <c r="O283" s="309"/>
      <c r="P283" s="309"/>
      <c r="Q283" s="309"/>
      <c r="R283" s="309"/>
      <c r="S283" s="309"/>
      <c r="T283" s="309"/>
      <c r="U283" s="309"/>
      <c r="V283" s="309"/>
      <c r="W283" s="309"/>
      <c r="X283" s="309"/>
      <c r="Y283" s="309"/>
      <c r="Z283" s="309"/>
      <c r="AA283" s="309"/>
      <c r="AB283" s="309"/>
      <c r="AC283" s="309"/>
      <c r="AD283" s="309"/>
      <c r="AE283" s="309"/>
      <c r="AF283" s="309"/>
      <c r="AG283" s="309"/>
      <c r="AH283" s="309"/>
      <c r="AI283" s="309"/>
      <c r="AJ283" s="309"/>
      <c r="AK283" s="309"/>
      <c r="AL283" s="309"/>
      <c r="AM283" s="309"/>
      <c r="AN283" s="309"/>
      <c r="AO283" s="309"/>
      <c r="AP283" s="309"/>
      <c r="AQ283" s="309"/>
      <c r="AR283" s="309"/>
      <c r="AS283" s="309"/>
      <c r="AT283" s="309"/>
      <c r="AU283" s="309"/>
      <c r="AV283" s="309"/>
      <c r="AW283" s="309"/>
      <c r="AX283" s="309"/>
      <c r="AY283" s="309"/>
      <c r="AZ283" s="309"/>
      <c r="BA283" s="309"/>
      <c r="BB283" s="309"/>
      <c r="BC283" s="309"/>
      <c r="BD283" s="309"/>
      <c r="BE283" s="309"/>
      <c r="BF283" s="309"/>
      <c r="BG283" s="309"/>
      <c r="BH283" s="309"/>
      <c r="BI283" s="309"/>
      <c r="BJ283" s="309"/>
      <c r="BK283" s="309"/>
      <c r="BL283" s="309"/>
      <c r="BM283" s="309"/>
      <c r="BN283" s="309"/>
      <c r="BO283" s="309"/>
      <c r="BP283" s="309"/>
      <c r="BQ283" s="309"/>
      <c r="BR283" s="309"/>
      <c r="BS283" s="309"/>
      <c r="BT283" s="309"/>
      <c r="BU283" s="309"/>
      <c r="BV283" s="309"/>
      <c r="BW283" s="309"/>
      <c r="BX283" s="309"/>
      <c r="BY283" s="309"/>
      <c r="BZ283" s="309"/>
      <c r="CA283" s="309"/>
      <c r="CB283" s="309"/>
      <c r="CC283" s="309"/>
      <c r="CD283" s="309"/>
      <c r="CE283" s="309"/>
      <c r="CF283" s="309"/>
      <c r="CG283" s="309"/>
      <c r="CH283" s="309"/>
      <c r="CI283" s="309"/>
      <c r="CJ283" s="309"/>
      <c r="DA283" s="310"/>
      <c r="DB283" s="253"/>
      <c r="DC283" s="247" t="str">
        <f t="shared" si="119"/>
        <v/>
      </c>
    </row>
    <row r="284" spans="1:107" s="296" customFormat="1" ht="14" hidden="1" outlineLevel="3">
      <c r="C284" s="307"/>
      <c r="D284" s="308"/>
      <c r="E284" s="308"/>
      <c r="F284" s="308"/>
      <c r="G284" s="308"/>
      <c r="H284" s="309"/>
      <c r="I284" s="309"/>
      <c r="J284" s="309"/>
      <c r="K284" s="309"/>
      <c r="L284" s="309"/>
      <c r="M284" s="309"/>
      <c r="N284" s="309"/>
      <c r="O284" s="309"/>
      <c r="P284" s="309"/>
      <c r="Q284" s="309"/>
      <c r="R284" s="309"/>
      <c r="S284" s="309"/>
      <c r="T284" s="309"/>
      <c r="U284" s="309"/>
      <c r="V284" s="309"/>
      <c r="W284" s="309"/>
      <c r="X284" s="309"/>
      <c r="Y284" s="309"/>
      <c r="Z284" s="309"/>
      <c r="AA284" s="309"/>
      <c r="AB284" s="309"/>
      <c r="AC284" s="309"/>
      <c r="AD284" s="309"/>
      <c r="AE284" s="309"/>
      <c r="AF284" s="309"/>
      <c r="AG284" s="309"/>
      <c r="AH284" s="309"/>
      <c r="AI284" s="309"/>
      <c r="AJ284" s="309"/>
      <c r="AK284" s="309"/>
      <c r="AL284" s="309"/>
      <c r="AM284" s="309"/>
      <c r="AN284" s="309"/>
      <c r="AO284" s="309"/>
      <c r="AP284" s="309"/>
      <c r="AQ284" s="309"/>
      <c r="AR284" s="309"/>
      <c r="AS284" s="309"/>
      <c r="AT284" s="309"/>
      <c r="AU284" s="309"/>
      <c r="AV284" s="309"/>
      <c r="AW284" s="309"/>
      <c r="AX284" s="309"/>
      <c r="AY284" s="309"/>
      <c r="AZ284" s="309"/>
      <c r="BA284" s="309"/>
      <c r="BB284" s="309"/>
      <c r="BC284" s="309"/>
      <c r="BD284" s="309"/>
      <c r="BE284" s="309"/>
      <c r="BF284" s="309"/>
      <c r="BG284" s="309"/>
      <c r="BH284" s="309"/>
      <c r="BI284" s="309"/>
      <c r="BJ284" s="309"/>
      <c r="BK284" s="309"/>
      <c r="BL284" s="309"/>
      <c r="BM284" s="309"/>
      <c r="BN284" s="309"/>
      <c r="BO284" s="309"/>
      <c r="BP284" s="309"/>
      <c r="BQ284" s="309"/>
      <c r="BR284" s="309"/>
      <c r="BS284" s="309"/>
      <c r="BT284" s="309"/>
      <c r="BU284" s="309"/>
      <c r="BV284" s="309"/>
      <c r="BW284" s="309"/>
      <c r="BX284" s="309"/>
      <c r="BY284" s="309"/>
      <c r="BZ284" s="309"/>
      <c r="CA284" s="309"/>
      <c r="CB284" s="309"/>
      <c r="CC284" s="309"/>
      <c r="CD284" s="309"/>
      <c r="CE284" s="309"/>
      <c r="CF284" s="309"/>
      <c r="CG284" s="309"/>
      <c r="CH284" s="309"/>
      <c r="CI284" s="309"/>
      <c r="CJ284" s="309"/>
      <c r="DA284" s="310"/>
      <c r="DB284" s="253"/>
      <c r="DC284" s="247" t="str">
        <f t="shared" si="119"/>
        <v/>
      </c>
    </row>
    <row r="285" spans="1:107" s="300" customFormat="1" ht="14" hidden="1" outlineLevel="2">
      <c r="A285" s="298"/>
      <c r="B285" s="298"/>
      <c r="C285" s="301" t="str">
        <f>$C$129</f>
        <v>6.4</v>
      </c>
      <c r="D285" s="302" t="str">
        <f>$D$129</f>
        <v>Изменение денежного потока от увеличения добычи/реализации УВ</v>
      </c>
      <c r="E285" s="303"/>
      <c r="F285" s="303"/>
      <c r="G285" s="304" t="str">
        <f>$G$129</f>
        <v>тыс.руб.</v>
      </c>
      <c r="H285" s="305">
        <f>SUM(I285:CJ285)</f>
        <v>0</v>
      </c>
      <c r="I285" s="306"/>
      <c r="J285" s="306"/>
      <c r="K285" s="306"/>
      <c r="L285" s="306"/>
      <c r="M285" s="306"/>
      <c r="N285" s="306"/>
      <c r="O285" s="306"/>
      <c r="P285" s="306"/>
      <c r="Q285" s="306"/>
      <c r="R285" s="306"/>
      <c r="S285" s="306"/>
      <c r="T285" s="306"/>
      <c r="U285" s="306"/>
      <c r="V285" s="306"/>
      <c r="W285" s="306"/>
      <c r="X285" s="306"/>
      <c r="Y285" s="306"/>
      <c r="Z285" s="306"/>
      <c r="AA285" s="306"/>
      <c r="AB285" s="306"/>
      <c r="AC285" s="306"/>
      <c r="AD285" s="306"/>
      <c r="AE285" s="306"/>
      <c r="AF285" s="306"/>
      <c r="AG285" s="306"/>
      <c r="AH285" s="306"/>
      <c r="AI285" s="306"/>
      <c r="AJ285" s="306"/>
      <c r="AK285" s="306"/>
      <c r="AL285" s="306"/>
      <c r="AM285" s="306"/>
      <c r="AN285" s="306"/>
      <c r="AO285" s="306"/>
      <c r="AP285" s="306"/>
      <c r="AQ285" s="306"/>
      <c r="AR285" s="306"/>
      <c r="AS285" s="306"/>
      <c r="AT285" s="306"/>
      <c r="AU285" s="306"/>
      <c r="AV285" s="306"/>
      <c r="AW285" s="306"/>
      <c r="AX285" s="306"/>
      <c r="AY285" s="306"/>
      <c r="AZ285" s="306"/>
      <c r="BA285" s="306"/>
      <c r="BB285" s="306"/>
      <c r="BC285" s="306"/>
      <c r="BD285" s="306"/>
      <c r="BE285" s="306"/>
      <c r="BF285" s="306"/>
      <c r="BG285" s="306"/>
      <c r="BH285" s="306"/>
      <c r="BI285" s="306"/>
      <c r="BJ285" s="306"/>
      <c r="BK285" s="306"/>
      <c r="BL285" s="306"/>
      <c r="BM285" s="306"/>
      <c r="BN285" s="306"/>
      <c r="BO285" s="306"/>
      <c r="BP285" s="306"/>
      <c r="BQ285" s="306"/>
      <c r="BR285" s="306"/>
      <c r="BS285" s="306"/>
      <c r="BT285" s="306"/>
      <c r="BU285" s="306"/>
      <c r="BV285" s="306"/>
      <c r="BW285" s="306"/>
      <c r="BX285" s="306"/>
      <c r="BY285" s="306"/>
      <c r="BZ285" s="306"/>
      <c r="CA285" s="306"/>
      <c r="CB285" s="306"/>
      <c r="CC285" s="306"/>
      <c r="CD285" s="306"/>
      <c r="CE285" s="306"/>
      <c r="CF285" s="306"/>
      <c r="CG285" s="306"/>
      <c r="CH285" s="306"/>
      <c r="CI285" s="306"/>
      <c r="CJ285" s="306"/>
      <c r="DA285" s="279" t="s">
        <v>80</v>
      </c>
      <c r="DB285" s="279">
        <f>DB282+1</f>
        <v>159</v>
      </c>
      <c r="DC285" s="212" t="str">
        <f t="shared" si="119"/>
        <v>6.4Изменение денежного потока от увеличения добычи/реализации УВ</v>
      </c>
    </row>
    <row r="286" spans="1:107" s="296" customFormat="1" ht="14" hidden="1" outlineLevel="3">
      <c r="A286" s="294"/>
      <c r="B286" s="294"/>
      <c r="C286" s="316"/>
      <c r="D286" s="308"/>
      <c r="E286" s="308"/>
      <c r="F286" s="308"/>
      <c r="G286" s="310"/>
      <c r="H286" s="309"/>
      <c r="DA286" s="310"/>
      <c r="DB286" s="253"/>
      <c r="DC286" s="247" t="str">
        <f t="shared" si="119"/>
        <v/>
      </c>
    </row>
    <row r="287" spans="1:107" s="296" customFormat="1" ht="14" hidden="1" outlineLevel="3">
      <c r="A287" s="294"/>
      <c r="B287" s="294"/>
      <c r="C287" s="316"/>
      <c r="D287" s="308"/>
      <c r="E287" s="308"/>
      <c r="F287" s="308"/>
      <c r="G287" s="310"/>
      <c r="H287" s="309"/>
      <c r="DA287" s="310"/>
      <c r="DB287" s="253"/>
      <c r="DC287" s="247" t="str">
        <f t="shared" si="119"/>
        <v/>
      </c>
    </row>
    <row r="288" spans="1:107" s="300" customFormat="1" ht="14" hidden="1" outlineLevel="2">
      <c r="A288" s="298"/>
      <c r="B288" s="298"/>
      <c r="C288" s="301" t="str">
        <f>$C$130</f>
        <v>6.5</v>
      </c>
      <c r="D288" s="302" t="str">
        <f>$D$130</f>
        <v>Ранняя добыча / ранняя нефть</v>
      </c>
      <c r="E288" s="303"/>
      <c r="F288" s="303"/>
      <c r="G288" s="304" t="str">
        <f>$G$130</f>
        <v>тыс.руб.</v>
      </c>
      <c r="H288" s="305">
        <f>SUM(I288:CJ288)</f>
        <v>0</v>
      </c>
      <c r="I288" s="306"/>
      <c r="J288" s="306"/>
      <c r="K288" s="306"/>
      <c r="L288" s="306"/>
      <c r="M288" s="306"/>
      <c r="N288" s="306"/>
      <c r="O288" s="306"/>
      <c r="P288" s="306"/>
      <c r="Q288" s="306"/>
      <c r="R288" s="306"/>
      <c r="S288" s="306"/>
      <c r="T288" s="306"/>
      <c r="U288" s="306"/>
      <c r="V288" s="306"/>
      <c r="W288" s="306"/>
      <c r="X288" s="306"/>
      <c r="Y288" s="306"/>
      <c r="Z288" s="306"/>
      <c r="AA288" s="306"/>
      <c r="AB288" s="306"/>
      <c r="AC288" s="306"/>
      <c r="AD288" s="306"/>
      <c r="AE288" s="306"/>
      <c r="AF288" s="306"/>
      <c r="AG288" s="306"/>
      <c r="AH288" s="306"/>
      <c r="AI288" s="306"/>
      <c r="AJ288" s="306"/>
      <c r="AK288" s="306"/>
      <c r="AL288" s="306"/>
      <c r="AM288" s="306"/>
      <c r="AN288" s="306"/>
      <c r="AO288" s="306"/>
      <c r="AP288" s="306"/>
      <c r="AQ288" s="306"/>
      <c r="AR288" s="306"/>
      <c r="AS288" s="306"/>
      <c r="AT288" s="306"/>
      <c r="AU288" s="306"/>
      <c r="AV288" s="306"/>
      <c r="AW288" s="306"/>
      <c r="AX288" s="306"/>
      <c r="AY288" s="306"/>
      <c r="AZ288" s="306"/>
      <c r="BA288" s="306"/>
      <c r="BB288" s="306"/>
      <c r="BC288" s="306"/>
      <c r="BD288" s="306"/>
      <c r="BE288" s="306"/>
      <c r="BF288" s="306"/>
      <c r="BG288" s="306"/>
      <c r="BH288" s="306"/>
      <c r="BI288" s="306"/>
      <c r="BJ288" s="306"/>
      <c r="BK288" s="306"/>
      <c r="BL288" s="306"/>
      <c r="BM288" s="306"/>
      <c r="BN288" s="306"/>
      <c r="BO288" s="306"/>
      <c r="BP288" s="306"/>
      <c r="BQ288" s="306"/>
      <c r="BR288" s="306"/>
      <c r="BS288" s="306"/>
      <c r="BT288" s="306"/>
      <c r="BU288" s="306"/>
      <c r="BV288" s="306"/>
      <c r="BW288" s="306"/>
      <c r="BX288" s="306"/>
      <c r="BY288" s="306"/>
      <c r="BZ288" s="306"/>
      <c r="CA288" s="306"/>
      <c r="CB288" s="306"/>
      <c r="CC288" s="306"/>
      <c r="CD288" s="306"/>
      <c r="CE288" s="306"/>
      <c r="CF288" s="306"/>
      <c r="CG288" s="306"/>
      <c r="CH288" s="306"/>
      <c r="CI288" s="306"/>
      <c r="CJ288" s="306"/>
      <c r="DA288" s="279" t="s">
        <v>80</v>
      </c>
      <c r="DB288" s="279">
        <f>DB285+1</f>
        <v>160</v>
      </c>
      <c r="DC288" s="212" t="str">
        <f t="shared" si="119"/>
        <v>6.5Ранняя добыча / ранняя нефть</v>
      </c>
    </row>
    <row r="289" spans="1:107" s="296" customFormat="1" ht="15" hidden="1" customHeight="1" outlineLevel="3">
      <c r="A289" s="294"/>
      <c r="B289" s="294"/>
      <c r="C289" s="316"/>
      <c r="D289" s="308"/>
      <c r="E289" s="308"/>
      <c r="F289" s="308"/>
      <c r="G289" s="310"/>
      <c r="H289" s="309"/>
      <c r="DA289" s="310"/>
      <c r="DB289" s="253"/>
      <c r="DC289" s="247" t="str">
        <f t="shared" si="119"/>
        <v/>
      </c>
    </row>
    <row r="290" spans="1:107" s="296" customFormat="1" ht="14" hidden="1" outlineLevel="3">
      <c r="A290" s="294"/>
      <c r="B290" s="294"/>
      <c r="C290" s="316"/>
      <c r="D290" s="308"/>
      <c r="E290" s="308"/>
      <c r="F290" s="308"/>
      <c r="G290" s="310"/>
      <c r="H290" s="309"/>
      <c r="DA290" s="310"/>
      <c r="DB290" s="253"/>
      <c r="DC290" s="247" t="str">
        <f t="shared" si="119"/>
        <v/>
      </c>
    </row>
    <row r="291" spans="1:107" s="300" customFormat="1" ht="31.5" hidden="1" customHeight="1" outlineLevel="2">
      <c r="A291" s="298"/>
      <c r="B291" s="298"/>
      <c r="C291" s="301" t="str">
        <f>$C$131</f>
        <v>6.6</v>
      </c>
      <c r="D291" s="302" t="str">
        <f>$D$131</f>
        <v>Повышение доходов от оказания услуг либо продажи продукции (за исключением нефти, газа и нефтепродуктов)</v>
      </c>
      <c r="E291" s="303"/>
      <c r="F291" s="303"/>
      <c r="G291" s="304" t="str">
        <f>$G$131</f>
        <v>тыс.руб.</v>
      </c>
      <c r="H291" s="305">
        <f>SUM(I291:CJ291)</f>
        <v>0</v>
      </c>
      <c r="I291" s="306"/>
      <c r="J291" s="306"/>
      <c r="K291" s="306"/>
      <c r="L291" s="306"/>
      <c r="M291" s="306"/>
      <c r="N291" s="306"/>
      <c r="O291" s="306"/>
      <c r="P291" s="306"/>
      <c r="Q291" s="306"/>
      <c r="R291" s="306"/>
      <c r="S291" s="306"/>
      <c r="T291" s="306"/>
      <c r="U291" s="306"/>
      <c r="V291" s="306"/>
      <c r="W291" s="306"/>
      <c r="X291" s="306"/>
      <c r="Y291" s="306"/>
      <c r="Z291" s="306"/>
      <c r="AA291" s="306"/>
      <c r="AB291" s="306"/>
      <c r="AC291" s="306"/>
      <c r="AD291" s="306"/>
      <c r="AE291" s="306"/>
      <c r="AF291" s="306"/>
      <c r="AG291" s="306"/>
      <c r="AH291" s="306"/>
      <c r="AI291" s="306"/>
      <c r="AJ291" s="306"/>
      <c r="AK291" s="306"/>
      <c r="AL291" s="306"/>
      <c r="AM291" s="306"/>
      <c r="AN291" s="306"/>
      <c r="AO291" s="306"/>
      <c r="AP291" s="306"/>
      <c r="AQ291" s="306"/>
      <c r="AR291" s="306"/>
      <c r="AS291" s="306"/>
      <c r="AT291" s="306"/>
      <c r="AU291" s="306"/>
      <c r="AV291" s="306"/>
      <c r="AW291" s="306"/>
      <c r="AX291" s="306"/>
      <c r="AY291" s="306"/>
      <c r="AZ291" s="306"/>
      <c r="BA291" s="306"/>
      <c r="BB291" s="306"/>
      <c r="BC291" s="306"/>
      <c r="BD291" s="306"/>
      <c r="BE291" s="306"/>
      <c r="BF291" s="306"/>
      <c r="BG291" s="306"/>
      <c r="BH291" s="306"/>
      <c r="BI291" s="306"/>
      <c r="BJ291" s="306"/>
      <c r="BK291" s="306"/>
      <c r="BL291" s="306"/>
      <c r="BM291" s="306"/>
      <c r="BN291" s="306"/>
      <c r="BO291" s="306"/>
      <c r="BP291" s="306"/>
      <c r="BQ291" s="306"/>
      <c r="BR291" s="306"/>
      <c r="BS291" s="306"/>
      <c r="BT291" s="306"/>
      <c r="BU291" s="306"/>
      <c r="BV291" s="306"/>
      <c r="BW291" s="306"/>
      <c r="BX291" s="306"/>
      <c r="BY291" s="306"/>
      <c r="BZ291" s="306"/>
      <c r="CA291" s="306"/>
      <c r="CB291" s="306"/>
      <c r="CC291" s="306"/>
      <c r="CD291" s="306"/>
      <c r="CE291" s="306"/>
      <c r="CF291" s="306"/>
      <c r="CG291" s="306"/>
      <c r="CH291" s="306"/>
      <c r="CI291" s="306"/>
      <c r="CJ291" s="306"/>
      <c r="DA291" s="279" t="s">
        <v>80</v>
      </c>
      <c r="DB291" s="279">
        <f>DB288+1</f>
        <v>161</v>
      </c>
      <c r="DC291" s="212" t="str">
        <f t="shared" si="119"/>
        <v>6.6Повышение доходов от оказания услуг либо продажи продукции (за исключением нефти, газа и нефтепродуктов)</v>
      </c>
    </row>
    <row r="292" spans="1:107" s="296" customFormat="1" ht="14" hidden="1" outlineLevel="3">
      <c r="A292" s="294"/>
      <c r="B292" s="294"/>
      <c r="C292" s="316"/>
      <c r="D292" s="308"/>
      <c r="E292" s="308"/>
      <c r="F292" s="308"/>
      <c r="G292" s="310"/>
      <c r="H292" s="309"/>
      <c r="DA292" s="310"/>
      <c r="DB292" s="253"/>
      <c r="DC292" s="247" t="str">
        <f t="shared" si="119"/>
        <v/>
      </c>
    </row>
    <row r="293" spans="1:107" s="296" customFormat="1" ht="14" hidden="1" outlineLevel="3">
      <c r="A293" s="294"/>
      <c r="B293" s="294"/>
      <c r="C293" s="316"/>
      <c r="D293" s="308"/>
      <c r="E293" s="308"/>
      <c r="F293" s="308"/>
      <c r="G293" s="310"/>
      <c r="H293" s="309"/>
      <c r="DA293" s="310"/>
      <c r="DB293" s="253"/>
      <c r="DC293" s="247" t="str">
        <f t="shared" si="119"/>
        <v/>
      </c>
    </row>
    <row r="294" spans="1:107" s="300" customFormat="1" ht="14" hidden="1" outlineLevel="2">
      <c r="A294" s="298"/>
      <c r="B294" s="298"/>
      <c r="C294" s="301" t="str">
        <f>$C$132</f>
        <v>6.7</v>
      </c>
      <c r="D294" s="302" t="str">
        <f>$D$132</f>
        <v>Митигация рисков</v>
      </c>
      <c r="E294" s="303"/>
      <c r="F294" s="303"/>
      <c r="G294" s="304" t="str">
        <f>$G$132</f>
        <v>тыс.руб.</v>
      </c>
      <c r="H294" s="305">
        <f>SUM(I294:CJ294)</f>
        <v>0</v>
      </c>
      <c r="I294" s="306"/>
      <c r="J294" s="306"/>
      <c r="K294" s="306"/>
      <c r="L294" s="306"/>
      <c r="M294" s="306"/>
      <c r="N294" s="306"/>
      <c r="O294" s="306"/>
      <c r="P294" s="306"/>
      <c r="Q294" s="306"/>
      <c r="R294" s="306"/>
      <c r="S294" s="306"/>
      <c r="T294" s="306"/>
      <c r="U294" s="306"/>
      <c r="V294" s="306"/>
      <c r="W294" s="306"/>
      <c r="X294" s="306"/>
      <c r="Y294" s="306"/>
      <c r="Z294" s="306"/>
      <c r="AA294" s="306"/>
      <c r="AB294" s="306"/>
      <c r="AC294" s="306"/>
      <c r="AD294" s="306"/>
      <c r="AE294" s="306"/>
      <c r="AF294" s="306"/>
      <c r="AG294" s="306"/>
      <c r="AH294" s="306"/>
      <c r="AI294" s="306"/>
      <c r="AJ294" s="306"/>
      <c r="AK294" s="306"/>
      <c r="AL294" s="306"/>
      <c r="AM294" s="306"/>
      <c r="AN294" s="306"/>
      <c r="AO294" s="306"/>
      <c r="AP294" s="306"/>
      <c r="AQ294" s="306"/>
      <c r="AR294" s="306"/>
      <c r="AS294" s="306"/>
      <c r="AT294" s="306"/>
      <c r="AU294" s="306"/>
      <c r="AV294" s="306"/>
      <c r="AW294" s="306"/>
      <c r="AX294" s="306"/>
      <c r="AY294" s="306"/>
      <c r="AZ294" s="306"/>
      <c r="BA294" s="306"/>
      <c r="BB294" s="306"/>
      <c r="BC294" s="306"/>
      <c r="BD294" s="306"/>
      <c r="BE294" s="306"/>
      <c r="BF294" s="306"/>
      <c r="BG294" s="306"/>
      <c r="BH294" s="306"/>
      <c r="BI294" s="306"/>
      <c r="BJ294" s="306"/>
      <c r="BK294" s="306"/>
      <c r="BL294" s="306"/>
      <c r="BM294" s="306"/>
      <c r="BN294" s="306"/>
      <c r="BO294" s="306"/>
      <c r="BP294" s="306"/>
      <c r="BQ294" s="306"/>
      <c r="BR294" s="306"/>
      <c r="BS294" s="306"/>
      <c r="BT294" s="306"/>
      <c r="BU294" s="306"/>
      <c r="BV294" s="306"/>
      <c r="BW294" s="306"/>
      <c r="BX294" s="306"/>
      <c r="BY294" s="306"/>
      <c r="BZ294" s="306"/>
      <c r="CA294" s="306"/>
      <c r="CB294" s="306"/>
      <c r="CC294" s="306"/>
      <c r="CD294" s="306"/>
      <c r="CE294" s="306"/>
      <c r="CF294" s="306"/>
      <c r="CG294" s="306"/>
      <c r="CH294" s="306"/>
      <c r="CI294" s="306"/>
      <c r="CJ294" s="306"/>
      <c r="DA294" s="279" t="s">
        <v>80</v>
      </c>
      <c r="DB294" s="279">
        <f>DB291+1</f>
        <v>162</v>
      </c>
      <c r="DC294" s="212" t="str">
        <f t="shared" si="119"/>
        <v>6.7Митигация рисков</v>
      </c>
    </row>
    <row r="295" spans="1:107" s="296" customFormat="1" ht="14" hidden="1" outlineLevel="4">
      <c r="A295" s="294"/>
      <c r="B295" s="294"/>
      <c r="C295" s="316"/>
      <c r="D295" s="308"/>
      <c r="E295" s="308"/>
      <c r="F295" s="308"/>
      <c r="G295" s="310"/>
      <c r="H295" s="309"/>
      <c r="DA295" s="310"/>
      <c r="DB295" s="253"/>
      <c r="DC295" s="247" t="str">
        <f t="shared" si="119"/>
        <v/>
      </c>
    </row>
    <row r="296" spans="1:107" s="296" customFormat="1" ht="14" hidden="1" outlineLevel="3">
      <c r="C296" s="316"/>
      <c r="D296" s="308"/>
      <c r="E296" s="308"/>
      <c r="F296" s="308"/>
      <c r="G296" s="310"/>
      <c r="H296" s="309"/>
      <c r="DA296" s="310"/>
      <c r="DB296" s="253"/>
      <c r="DC296" s="247" t="str">
        <f>C296&amp;D296</f>
        <v/>
      </c>
    </row>
    <row r="297" spans="1:107" s="300" customFormat="1" ht="14" hidden="1" outlineLevel="2">
      <c r="A297" s="298"/>
      <c r="B297" s="298"/>
      <c r="C297" s="301" t="str">
        <f>$C$133</f>
        <v>6.8</v>
      </c>
      <c r="D297" s="302" t="str">
        <f>$D$133</f>
        <v>Прочее</v>
      </c>
      <c r="E297" s="303"/>
      <c r="F297" s="303"/>
      <c r="G297" s="304" t="str">
        <f>$G$133</f>
        <v>тыс.руб.</v>
      </c>
      <c r="H297" s="305">
        <f>SUM(I297:CJ297)</f>
        <v>0</v>
      </c>
      <c r="I297" s="306"/>
      <c r="J297" s="306"/>
      <c r="K297" s="306"/>
      <c r="L297" s="306"/>
      <c r="M297" s="306"/>
      <c r="N297" s="306"/>
      <c r="O297" s="306"/>
      <c r="P297" s="306"/>
      <c r="Q297" s="306"/>
      <c r="R297" s="306"/>
      <c r="S297" s="306"/>
      <c r="T297" s="306"/>
      <c r="U297" s="306"/>
      <c r="V297" s="306"/>
      <c r="W297" s="306"/>
      <c r="X297" s="306"/>
      <c r="Y297" s="306"/>
      <c r="Z297" s="306"/>
      <c r="AA297" s="306"/>
      <c r="AB297" s="306"/>
      <c r="AC297" s="306"/>
      <c r="AD297" s="306"/>
      <c r="AE297" s="306"/>
      <c r="AF297" s="306"/>
      <c r="AG297" s="306"/>
      <c r="AH297" s="306"/>
      <c r="AI297" s="306"/>
      <c r="AJ297" s="306"/>
      <c r="AK297" s="306"/>
      <c r="AL297" s="306"/>
      <c r="AM297" s="306"/>
      <c r="AN297" s="306"/>
      <c r="AO297" s="306"/>
      <c r="AP297" s="306"/>
      <c r="AQ297" s="306"/>
      <c r="AR297" s="306"/>
      <c r="AS297" s="306"/>
      <c r="AT297" s="306"/>
      <c r="AU297" s="306"/>
      <c r="AV297" s="306"/>
      <c r="AW297" s="306"/>
      <c r="AX297" s="306"/>
      <c r="AY297" s="306"/>
      <c r="AZ297" s="306"/>
      <c r="BA297" s="306"/>
      <c r="BB297" s="306"/>
      <c r="BC297" s="306"/>
      <c r="BD297" s="306"/>
      <c r="BE297" s="306"/>
      <c r="BF297" s="306"/>
      <c r="BG297" s="306"/>
      <c r="BH297" s="306"/>
      <c r="BI297" s="306"/>
      <c r="BJ297" s="306"/>
      <c r="BK297" s="306"/>
      <c r="BL297" s="306"/>
      <c r="BM297" s="306"/>
      <c r="BN297" s="306"/>
      <c r="BO297" s="306"/>
      <c r="BP297" s="306"/>
      <c r="BQ297" s="306"/>
      <c r="BR297" s="306"/>
      <c r="BS297" s="306"/>
      <c r="BT297" s="306"/>
      <c r="BU297" s="306"/>
      <c r="BV297" s="306"/>
      <c r="BW297" s="306"/>
      <c r="BX297" s="306"/>
      <c r="BY297" s="306"/>
      <c r="BZ297" s="306"/>
      <c r="CA297" s="306"/>
      <c r="CB297" s="306"/>
      <c r="CC297" s="306"/>
      <c r="CD297" s="306"/>
      <c r="CE297" s="306"/>
      <c r="CF297" s="306"/>
      <c r="CG297" s="306"/>
      <c r="CH297" s="306"/>
      <c r="CI297" s="306"/>
      <c r="CJ297" s="306"/>
      <c r="DA297" s="279" t="s">
        <v>80</v>
      </c>
      <c r="DB297" s="279">
        <f>DB294+1</f>
        <v>163</v>
      </c>
      <c r="DC297" s="212" t="str">
        <f>C297&amp;D297</f>
        <v>6.8Прочее</v>
      </c>
    </row>
    <row r="298" spans="1:107" s="243" customFormat="1" ht="14" hidden="1" outlineLevel="3">
      <c r="C298" s="317"/>
      <c r="D298" s="318"/>
      <c r="E298" s="318"/>
      <c r="F298" s="318"/>
      <c r="G298" s="253"/>
      <c r="DA298" s="253"/>
      <c r="DB298" s="253"/>
      <c r="DC298" s="247"/>
    </row>
    <row r="299" spans="1:107" s="243" customFormat="1" ht="14" hidden="1" outlineLevel="3">
      <c r="C299" s="317"/>
      <c r="D299" s="318"/>
      <c r="E299" s="318"/>
      <c r="F299" s="318"/>
      <c r="G299" s="253"/>
      <c r="DA299" s="253"/>
      <c r="DB299" s="253"/>
      <c r="DC299" s="247"/>
    </row>
    <row r="300" spans="1:107" s="243" customFormat="1" ht="14" hidden="1" outlineLevel="3">
      <c r="C300" s="317"/>
      <c r="D300" s="318"/>
      <c r="E300" s="318"/>
      <c r="F300" s="318"/>
      <c r="G300" s="253"/>
      <c r="DA300" s="253"/>
      <c r="DB300" s="253"/>
      <c r="DC300" s="247"/>
    </row>
    <row r="301" spans="1:107" s="243" customFormat="1" ht="14" outlineLevel="1">
      <c r="C301" s="317"/>
      <c r="D301" s="318"/>
      <c r="E301" s="318"/>
      <c r="F301" s="318"/>
      <c r="G301" s="253"/>
      <c r="DA301" s="253"/>
      <c r="DB301" s="253"/>
      <c r="DC301" s="247"/>
    </row>
    <row r="302" spans="1:107" s="300" customFormat="1" ht="24.75" customHeight="1" outlineLevel="1" collapsed="1">
      <c r="A302" s="298"/>
      <c r="B302" s="298"/>
      <c r="C302" s="220" t="s">
        <v>261</v>
      </c>
      <c r="D302" s="221" t="s">
        <v>262</v>
      </c>
      <c r="E302" s="298"/>
      <c r="F302" s="298"/>
      <c r="G302" s="299"/>
      <c r="H302" s="298"/>
      <c r="I302" s="298"/>
      <c r="J302" s="298"/>
      <c r="K302" s="298"/>
      <c r="L302" s="298"/>
      <c r="M302" s="298"/>
      <c r="N302" s="298"/>
      <c r="O302" s="298"/>
      <c r="P302" s="298"/>
      <c r="Q302" s="298"/>
      <c r="R302" s="298"/>
      <c r="S302" s="298"/>
      <c r="T302" s="298"/>
      <c r="U302" s="298"/>
      <c r="V302" s="298"/>
      <c r="W302" s="298"/>
      <c r="X302" s="298"/>
      <c r="Y302" s="298"/>
      <c r="Z302" s="298"/>
      <c r="AA302" s="298"/>
      <c r="AB302" s="298"/>
      <c r="AC302" s="298"/>
      <c r="AD302" s="298"/>
      <c r="AE302" s="298"/>
      <c r="AF302" s="298"/>
      <c r="AG302" s="298"/>
      <c r="AH302" s="298"/>
      <c r="AI302" s="298"/>
      <c r="AJ302" s="298"/>
      <c r="AK302" s="298"/>
      <c r="AL302" s="298"/>
      <c r="AM302" s="298"/>
      <c r="AN302" s="298"/>
      <c r="AO302" s="298"/>
      <c r="AP302" s="298"/>
      <c r="AQ302" s="298"/>
      <c r="AR302" s="298"/>
      <c r="AS302" s="298"/>
      <c r="AT302" s="298"/>
      <c r="AU302" s="298"/>
      <c r="AV302" s="298"/>
      <c r="AW302" s="298"/>
      <c r="AX302" s="298"/>
      <c r="AY302" s="298"/>
      <c r="AZ302" s="298"/>
      <c r="BA302" s="298"/>
      <c r="BB302" s="298"/>
      <c r="BC302" s="298"/>
      <c r="BD302" s="298"/>
      <c r="BE302" s="298"/>
      <c r="BF302" s="298"/>
      <c r="BG302" s="298"/>
      <c r="BH302" s="298"/>
      <c r="BI302" s="298"/>
      <c r="BJ302" s="298"/>
      <c r="BK302" s="298"/>
      <c r="BL302" s="298"/>
      <c r="BM302" s="298"/>
      <c r="BN302" s="298"/>
      <c r="BO302" s="298"/>
      <c r="BP302" s="298"/>
      <c r="BQ302" s="298"/>
      <c r="BR302" s="298"/>
      <c r="BS302" s="298"/>
      <c r="BT302" s="298"/>
      <c r="BU302" s="298"/>
      <c r="BV302" s="298"/>
      <c r="BW302" s="298"/>
      <c r="BX302" s="298"/>
      <c r="BY302" s="298"/>
      <c r="BZ302" s="298"/>
      <c r="CA302" s="298"/>
      <c r="CB302" s="298"/>
      <c r="CC302" s="298"/>
      <c r="CD302" s="298"/>
      <c r="CE302" s="298"/>
      <c r="CF302" s="298"/>
      <c r="CG302" s="298"/>
      <c r="CH302" s="298"/>
      <c r="CI302" s="298"/>
      <c r="CJ302" s="298"/>
      <c r="DA302" s="210"/>
      <c r="DB302" s="210"/>
      <c r="DC302" s="212"/>
    </row>
    <row r="303" spans="1:107" s="300" customFormat="1" ht="15" hidden="1" customHeight="1" outlineLevel="2">
      <c r="C303" s="301" t="str">
        <f>$C$126</f>
        <v>6.1</v>
      </c>
      <c r="D303" s="302" t="str">
        <f>$D$126</f>
        <v xml:space="preserve">Сокращение расходов на оплату труда </v>
      </c>
      <c r="E303" s="303"/>
      <c r="F303" s="303"/>
      <c r="G303" s="304" t="str">
        <f>$G$126</f>
        <v>тыс.руб.</v>
      </c>
      <c r="H303" s="305">
        <f>SUM(I303:CJ303)</f>
        <v>0</v>
      </c>
      <c r="I303" s="306"/>
      <c r="J303" s="306"/>
      <c r="K303" s="306"/>
      <c r="L303" s="306"/>
      <c r="M303" s="306"/>
      <c r="N303" s="306"/>
      <c r="O303" s="306"/>
      <c r="P303" s="306"/>
      <c r="Q303" s="306"/>
      <c r="R303" s="306"/>
      <c r="S303" s="306"/>
      <c r="T303" s="306"/>
      <c r="U303" s="306"/>
      <c r="V303" s="306"/>
      <c r="W303" s="306"/>
      <c r="X303" s="306"/>
      <c r="Y303" s="306"/>
      <c r="Z303" s="306"/>
      <c r="AA303" s="306"/>
      <c r="AB303" s="306"/>
      <c r="AC303" s="306"/>
      <c r="AD303" s="306"/>
      <c r="AE303" s="306"/>
      <c r="AF303" s="306"/>
      <c r="AG303" s="306"/>
      <c r="AH303" s="306"/>
      <c r="AI303" s="306"/>
      <c r="AJ303" s="306"/>
      <c r="AK303" s="306"/>
      <c r="AL303" s="306"/>
      <c r="AM303" s="306"/>
      <c r="AN303" s="306"/>
      <c r="AO303" s="306"/>
      <c r="AP303" s="306"/>
      <c r="AQ303" s="306"/>
      <c r="AR303" s="306"/>
      <c r="AS303" s="306"/>
      <c r="AT303" s="306"/>
      <c r="AU303" s="306"/>
      <c r="AV303" s="306"/>
      <c r="AW303" s="306"/>
      <c r="AX303" s="306"/>
      <c r="AY303" s="306"/>
      <c r="AZ303" s="306"/>
      <c r="BA303" s="306"/>
      <c r="BB303" s="306"/>
      <c r="BC303" s="306"/>
      <c r="BD303" s="306"/>
      <c r="BE303" s="306"/>
      <c r="BF303" s="306"/>
      <c r="BG303" s="306"/>
      <c r="BH303" s="306"/>
      <c r="BI303" s="306"/>
      <c r="BJ303" s="306"/>
      <c r="BK303" s="306"/>
      <c r="BL303" s="306"/>
      <c r="BM303" s="306"/>
      <c r="BN303" s="306"/>
      <c r="BO303" s="306"/>
      <c r="BP303" s="306"/>
      <c r="BQ303" s="306"/>
      <c r="BR303" s="306"/>
      <c r="BS303" s="306"/>
      <c r="BT303" s="306"/>
      <c r="BU303" s="306"/>
      <c r="BV303" s="306"/>
      <c r="BW303" s="306"/>
      <c r="BX303" s="306"/>
      <c r="BY303" s="306"/>
      <c r="BZ303" s="306"/>
      <c r="CA303" s="306"/>
      <c r="CB303" s="306"/>
      <c r="CC303" s="306"/>
      <c r="CD303" s="306"/>
      <c r="CE303" s="306"/>
      <c r="CF303" s="306"/>
      <c r="CG303" s="306"/>
      <c r="CH303" s="306"/>
      <c r="CI303" s="306"/>
      <c r="CJ303" s="306"/>
      <c r="DA303" s="279" t="s">
        <v>80</v>
      </c>
      <c r="DB303" s="279">
        <f>DB297+1</f>
        <v>164</v>
      </c>
      <c r="DC303" s="212" t="str">
        <f t="shared" ref="DC303:DC323" si="120">C303&amp;D303</f>
        <v xml:space="preserve">6.1Сокращение расходов на оплату труда </v>
      </c>
    </row>
    <row r="304" spans="1:107" s="296" customFormat="1" ht="14" hidden="1" outlineLevel="3">
      <c r="C304" s="307"/>
      <c r="D304" s="308"/>
      <c r="E304" s="308"/>
      <c r="F304" s="308"/>
      <c r="G304" s="308"/>
      <c r="H304" s="309"/>
      <c r="I304" s="309"/>
      <c r="J304" s="309"/>
      <c r="K304" s="309"/>
      <c r="L304" s="309"/>
      <c r="M304" s="309"/>
      <c r="N304" s="309"/>
      <c r="O304" s="309"/>
      <c r="P304" s="309"/>
      <c r="Q304" s="309"/>
      <c r="R304" s="309"/>
      <c r="S304" s="309"/>
      <c r="T304" s="309"/>
      <c r="U304" s="309"/>
      <c r="V304" s="309"/>
      <c r="W304" s="309"/>
      <c r="X304" s="309"/>
      <c r="Y304" s="309"/>
      <c r="Z304" s="309"/>
      <c r="AA304" s="309"/>
      <c r="AB304" s="309"/>
      <c r="AC304" s="309"/>
      <c r="AD304" s="309"/>
      <c r="AE304" s="309"/>
      <c r="AF304" s="309"/>
      <c r="AG304" s="309"/>
      <c r="AH304" s="309"/>
      <c r="AI304" s="309"/>
      <c r="AJ304" s="309"/>
      <c r="AK304" s="309"/>
      <c r="AL304" s="309"/>
      <c r="AM304" s="309"/>
      <c r="AN304" s="309"/>
      <c r="AO304" s="309"/>
      <c r="AP304" s="309"/>
      <c r="AQ304" s="309"/>
      <c r="AR304" s="309"/>
      <c r="AS304" s="309"/>
      <c r="AT304" s="309"/>
      <c r="AU304" s="309"/>
      <c r="AV304" s="309"/>
      <c r="AW304" s="309"/>
      <c r="AX304" s="309"/>
      <c r="AY304" s="309"/>
      <c r="AZ304" s="309"/>
      <c r="BA304" s="309"/>
      <c r="BB304" s="309"/>
      <c r="BC304" s="309"/>
      <c r="BD304" s="309"/>
      <c r="BE304" s="309"/>
      <c r="BF304" s="309"/>
      <c r="BG304" s="309"/>
      <c r="BH304" s="309"/>
      <c r="BI304" s="309"/>
      <c r="BJ304" s="309"/>
      <c r="BK304" s="309"/>
      <c r="BL304" s="309"/>
      <c r="BM304" s="309"/>
      <c r="BN304" s="309"/>
      <c r="BO304" s="309"/>
      <c r="BP304" s="309"/>
      <c r="BQ304" s="309"/>
      <c r="BR304" s="309"/>
      <c r="BS304" s="309"/>
      <c r="BT304" s="309"/>
      <c r="BU304" s="309"/>
      <c r="BV304" s="309"/>
      <c r="BW304" s="309"/>
      <c r="BX304" s="309"/>
      <c r="BY304" s="309"/>
      <c r="BZ304" s="309"/>
      <c r="CA304" s="309"/>
      <c r="CB304" s="309"/>
      <c r="CC304" s="309"/>
      <c r="CD304" s="309"/>
      <c r="CE304" s="309"/>
      <c r="CF304" s="309"/>
      <c r="CG304" s="309"/>
      <c r="CH304" s="309"/>
      <c r="CI304" s="309"/>
      <c r="CJ304" s="309"/>
      <c r="DA304" s="310"/>
      <c r="DB304" s="253"/>
      <c r="DC304" s="247" t="str">
        <f t="shared" si="120"/>
        <v/>
      </c>
    </row>
    <row r="305" spans="1:107" s="296" customFormat="1" ht="14" hidden="1" outlineLevel="3">
      <c r="C305" s="307"/>
      <c r="D305" s="308"/>
      <c r="E305" s="308"/>
      <c r="F305" s="308"/>
      <c r="G305" s="308"/>
      <c r="H305" s="309"/>
      <c r="I305" s="309"/>
      <c r="J305" s="309"/>
      <c r="K305" s="309"/>
      <c r="L305" s="309"/>
      <c r="M305" s="309"/>
      <c r="N305" s="309"/>
      <c r="O305" s="309"/>
      <c r="P305" s="309"/>
      <c r="Q305" s="309"/>
      <c r="R305" s="309"/>
      <c r="S305" s="309"/>
      <c r="T305" s="309"/>
      <c r="U305" s="309"/>
      <c r="V305" s="309"/>
      <c r="W305" s="309"/>
      <c r="X305" s="309"/>
      <c r="Y305" s="309"/>
      <c r="Z305" s="309"/>
      <c r="AA305" s="309"/>
      <c r="AB305" s="309"/>
      <c r="AC305" s="309"/>
      <c r="AD305" s="309"/>
      <c r="AE305" s="309"/>
      <c r="AF305" s="309"/>
      <c r="AG305" s="309"/>
      <c r="AH305" s="309"/>
      <c r="AI305" s="309"/>
      <c r="AJ305" s="309"/>
      <c r="AK305" s="309"/>
      <c r="AL305" s="309"/>
      <c r="AM305" s="309"/>
      <c r="AN305" s="309"/>
      <c r="AO305" s="309"/>
      <c r="AP305" s="309"/>
      <c r="AQ305" s="309"/>
      <c r="AR305" s="309"/>
      <c r="AS305" s="309"/>
      <c r="AT305" s="309"/>
      <c r="AU305" s="309"/>
      <c r="AV305" s="309"/>
      <c r="AW305" s="309"/>
      <c r="AX305" s="309"/>
      <c r="AY305" s="309"/>
      <c r="AZ305" s="309"/>
      <c r="BA305" s="309"/>
      <c r="BB305" s="309"/>
      <c r="BC305" s="309"/>
      <c r="BD305" s="309"/>
      <c r="BE305" s="309"/>
      <c r="BF305" s="309"/>
      <c r="BG305" s="309"/>
      <c r="BH305" s="309"/>
      <c r="BI305" s="309"/>
      <c r="BJ305" s="309"/>
      <c r="BK305" s="309"/>
      <c r="BL305" s="309"/>
      <c r="BM305" s="309"/>
      <c r="BN305" s="309"/>
      <c r="BO305" s="309"/>
      <c r="BP305" s="309"/>
      <c r="BQ305" s="309"/>
      <c r="BR305" s="309"/>
      <c r="BS305" s="309"/>
      <c r="BT305" s="309"/>
      <c r="BU305" s="309"/>
      <c r="BV305" s="309"/>
      <c r="BW305" s="309"/>
      <c r="BX305" s="309"/>
      <c r="BY305" s="309"/>
      <c r="BZ305" s="309"/>
      <c r="CA305" s="309"/>
      <c r="CB305" s="309"/>
      <c r="CC305" s="309"/>
      <c r="CD305" s="309"/>
      <c r="CE305" s="309"/>
      <c r="CF305" s="309"/>
      <c r="CG305" s="309"/>
      <c r="CH305" s="309"/>
      <c r="CI305" s="309"/>
      <c r="CJ305" s="309"/>
      <c r="DA305" s="310"/>
      <c r="DB305" s="253"/>
      <c r="DC305" s="247" t="str">
        <f t="shared" si="120"/>
        <v/>
      </c>
    </row>
    <row r="306" spans="1:107" s="300" customFormat="1" ht="14" hidden="1" outlineLevel="2">
      <c r="C306" s="301" t="str">
        <f>$C$127</f>
        <v>6.2</v>
      </c>
      <c r="D306" s="302" t="str">
        <f>$D$127</f>
        <v>Сокращение CAPEX</v>
      </c>
      <c r="E306" s="303"/>
      <c r="F306" s="303"/>
      <c r="G306" s="304" t="str">
        <f>$G$127</f>
        <v>тыс.руб.</v>
      </c>
      <c r="H306" s="305">
        <f>SUM(I306:CJ306)</f>
        <v>0</v>
      </c>
      <c r="I306" s="306"/>
      <c r="J306" s="306"/>
      <c r="K306" s="306"/>
      <c r="L306" s="306"/>
      <c r="M306" s="306"/>
      <c r="N306" s="306"/>
      <c r="O306" s="306"/>
      <c r="P306" s="306"/>
      <c r="Q306" s="306"/>
      <c r="R306" s="306"/>
      <c r="S306" s="306"/>
      <c r="T306" s="306"/>
      <c r="U306" s="306"/>
      <c r="V306" s="306"/>
      <c r="W306" s="306"/>
      <c r="X306" s="306"/>
      <c r="Y306" s="306"/>
      <c r="Z306" s="306"/>
      <c r="AA306" s="306"/>
      <c r="AB306" s="306"/>
      <c r="AC306" s="306"/>
      <c r="AD306" s="306"/>
      <c r="AE306" s="306"/>
      <c r="AF306" s="306"/>
      <c r="AG306" s="306"/>
      <c r="AH306" s="306"/>
      <c r="AI306" s="306"/>
      <c r="AJ306" s="306"/>
      <c r="AK306" s="306"/>
      <c r="AL306" s="306"/>
      <c r="AM306" s="306"/>
      <c r="AN306" s="306"/>
      <c r="AO306" s="306"/>
      <c r="AP306" s="306"/>
      <c r="AQ306" s="306"/>
      <c r="AR306" s="306"/>
      <c r="AS306" s="306"/>
      <c r="AT306" s="306"/>
      <c r="AU306" s="306"/>
      <c r="AV306" s="306"/>
      <c r="AW306" s="306"/>
      <c r="AX306" s="306"/>
      <c r="AY306" s="306"/>
      <c r="AZ306" s="306"/>
      <c r="BA306" s="306"/>
      <c r="BB306" s="306"/>
      <c r="BC306" s="306"/>
      <c r="BD306" s="306"/>
      <c r="BE306" s="306"/>
      <c r="BF306" s="306"/>
      <c r="BG306" s="306"/>
      <c r="BH306" s="306"/>
      <c r="BI306" s="306"/>
      <c r="BJ306" s="306"/>
      <c r="BK306" s="306"/>
      <c r="BL306" s="306"/>
      <c r="BM306" s="306"/>
      <c r="BN306" s="306"/>
      <c r="BO306" s="306"/>
      <c r="BP306" s="306"/>
      <c r="BQ306" s="306"/>
      <c r="BR306" s="306"/>
      <c r="BS306" s="306"/>
      <c r="BT306" s="306"/>
      <c r="BU306" s="306"/>
      <c r="BV306" s="306"/>
      <c r="BW306" s="306"/>
      <c r="BX306" s="306"/>
      <c r="BY306" s="306"/>
      <c r="BZ306" s="306"/>
      <c r="CA306" s="306"/>
      <c r="CB306" s="306"/>
      <c r="CC306" s="306"/>
      <c r="CD306" s="306"/>
      <c r="CE306" s="306"/>
      <c r="CF306" s="306"/>
      <c r="CG306" s="306"/>
      <c r="CH306" s="306"/>
      <c r="CI306" s="306"/>
      <c r="CJ306" s="306"/>
      <c r="DA306" s="279" t="s">
        <v>80</v>
      </c>
      <c r="DB306" s="279">
        <f>DB303+1</f>
        <v>165</v>
      </c>
      <c r="DC306" s="212" t="str">
        <f t="shared" si="120"/>
        <v>6.2Сокращение CAPEX</v>
      </c>
    </row>
    <row r="307" spans="1:107" s="296" customFormat="1" ht="14" hidden="1" outlineLevel="3">
      <c r="C307" s="311" t="s">
        <v>251</v>
      </c>
      <c r="D307" s="312" t="s">
        <v>252</v>
      </c>
      <c r="E307" s="313"/>
      <c r="F307" s="313"/>
      <c r="G307" s="304" t="str">
        <f>$G$127</f>
        <v>тыс.руб.</v>
      </c>
      <c r="H307" s="314">
        <f>SUM(I307:CJ307)</f>
        <v>0</v>
      </c>
      <c r="I307" s="315"/>
      <c r="J307" s="315"/>
      <c r="K307" s="315"/>
      <c r="L307" s="315"/>
      <c r="M307" s="315"/>
      <c r="N307" s="315"/>
      <c r="O307" s="315"/>
      <c r="P307" s="315"/>
      <c r="Q307" s="315"/>
      <c r="R307" s="315"/>
      <c r="S307" s="315"/>
      <c r="T307" s="315"/>
      <c r="U307" s="315"/>
      <c r="V307" s="315"/>
      <c r="W307" s="315"/>
      <c r="X307" s="315"/>
      <c r="Y307" s="315"/>
      <c r="Z307" s="315"/>
      <c r="AA307" s="315"/>
      <c r="AB307" s="315"/>
      <c r="AC307" s="315"/>
      <c r="AD307" s="315"/>
      <c r="AE307" s="315"/>
      <c r="AF307" s="315"/>
      <c r="AG307" s="315"/>
      <c r="AH307" s="315"/>
      <c r="AI307" s="315"/>
      <c r="AJ307" s="315"/>
      <c r="AK307" s="315"/>
      <c r="AL307" s="315"/>
      <c r="AM307" s="315"/>
      <c r="AN307" s="315"/>
      <c r="AO307" s="315"/>
      <c r="AP307" s="315"/>
      <c r="AQ307" s="315"/>
      <c r="AR307" s="315"/>
      <c r="AS307" s="315"/>
      <c r="AT307" s="315"/>
      <c r="AU307" s="315"/>
      <c r="AV307" s="315"/>
      <c r="AW307" s="315"/>
      <c r="AX307" s="315"/>
      <c r="AY307" s="315"/>
      <c r="AZ307" s="315"/>
      <c r="BA307" s="315"/>
      <c r="BB307" s="315"/>
      <c r="BC307" s="315"/>
      <c r="BD307" s="315"/>
      <c r="BE307" s="315"/>
      <c r="BF307" s="315"/>
      <c r="BG307" s="315"/>
      <c r="BH307" s="315"/>
      <c r="BI307" s="315"/>
      <c r="BJ307" s="315"/>
      <c r="BK307" s="315"/>
      <c r="BL307" s="315"/>
      <c r="BM307" s="315"/>
      <c r="BN307" s="315"/>
      <c r="BO307" s="315"/>
      <c r="BP307" s="315"/>
      <c r="BQ307" s="315"/>
      <c r="BR307" s="315"/>
      <c r="BS307" s="315"/>
      <c r="BT307" s="315"/>
      <c r="BU307" s="315"/>
      <c r="BV307" s="315"/>
      <c r="BW307" s="315"/>
      <c r="BX307" s="315"/>
      <c r="BY307" s="315"/>
      <c r="BZ307" s="315"/>
      <c r="CA307" s="315"/>
      <c r="CB307" s="315"/>
      <c r="CC307" s="315"/>
      <c r="CD307" s="315"/>
      <c r="CE307" s="315"/>
      <c r="CF307" s="315"/>
      <c r="CG307" s="315"/>
      <c r="CH307" s="315"/>
      <c r="CI307" s="315"/>
      <c r="CJ307" s="315"/>
      <c r="DA307" s="310"/>
      <c r="DB307" s="253"/>
      <c r="DC307" s="247" t="str">
        <f t="shared" si="120"/>
        <v>6.2.1Влияние на амортизацию</v>
      </c>
    </row>
    <row r="308" spans="1:107" s="296" customFormat="1" ht="14" hidden="1" outlineLevel="3">
      <c r="C308" s="307"/>
      <c r="D308" s="308"/>
      <c r="E308" s="308"/>
      <c r="F308" s="308"/>
      <c r="G308" s="308"/>
      <c r="H308" s="309"/>
      <c r="I308" s="309"/>
      <c r="J308" s="309"/>
      <c r="K308" s="309"/>
      <c r="L308" s="309"/>
      <c r="M308" s="309"/>
      <c r="N308" s="309"/>
      <c r="O308" s="309"/>
      <c r="P308" s="309"/>
      <c r="Q308" s="309"/>
      <c r="R308" s="309"/>
      <c r="S308" s="309"/>
      <c r="T308" s="309"/>
      <c r="U308" s="309"/>
      <c r="V308" s="309"/>
      <c r="W308" s="309"/>
      <c r="X308" s="309"/>
      <c r="Y308" s="309"/>
      <c r="Z308" s="309"/>
      <c r="AA308" s="309"/>
      <c r="AB308" s="309"/>
      <c r="AC308" s="309"/>
      <c r="AD308" s="309"/>
      <c r="AE308" s="309"/>
      <c r="AF308" s="309"/>
      <c r="AG308" s="309"/>
      <c r="AH308" s="309"/>
      <c r="AI308" s="309"/>
      <c r="AJ308" s="309"/>
      <c r="AK308" s="309"/>
      <c r="AL308" s="309"/>
      <c r="AM308" s="309"/>
      <c r="AN308" s="309"/>
      <c r="AO308" s="309"/>
      <c r="AP308" s="309"/>
      <c r="AQ308" s="309"/>
      <c r="AR308" s="309"/>
      <c r="AS308" s="309"/>
      <c r="AT308" s="309"/>
      <c r="AU308" s="309"/>
      <c r="AV308" s="309"/>
      <c r="AW308" s="309"/>
      <c r="AX308" s="309"/>
      <c r="AY308" s="309"/>
      <c r="AZ308" s="309"/>
      <c r="BA308" s="309"/>
      <c r="BB308" s="309"/>
      <c r="BC308" s="309"/>
      <c r="BD308" s="309"/>
      <c r="BE308" s="309"/>
      <c r="BF308" s="309"/>
      <c r="BG308" s="309"/>
      <c r="BH308" s="309"/>
      <c r="BI308" s="309"/>
      <c r="BJ308" s="309"/>
      <c r="BK308" s="309"/>
      <c r="BL308" s="309"/>
      <c r="BM308" s="309"/>
      <c r="BN308" s="309"/>
      <c r="BO308" s="309"/>
      <c r="BP308" s="309"/>
      <c r="BQ308" s="309"/>
      <c r="BR308" s="309"/>
      <c r="BS308" s="309"/>
      <c r="BT308" s="309"/>
      <c r="BU308" s="309"/>
      <c r="BV308" s="309"/>
      <c r="BW308" s="309"/>
      <c r="BX308" s="309"/>
      <c r="BY308" s="309"/>
      <c r="BZ308" s="309"/>
      <c r="CA308" s="309"/>
      <c r="CB308" s="309"/>
      <c r="CC308" s="309"/>
      <c r="CD308" s="309"/>
      <c r="CE308" s="309"/>
      <c r="CF308" s="309"/>
      <c r="CG308" s="309"/>
      <c r="CH308" s="309"/>
      <c r="CI308" s="309"/>
      <c r="CJ308" s="309"/>
      <c r="DA308" s="310"/>
      <c r="DB308" s="253"/>
      <c r="DC308" s="247"/>
    </row>
    <row r="309" spans="1:107" s="296" customFormat="1" ht="14" hidden="1" outlineLevel="3">
      <c r="C309" s="307"/>
      <c r="D309" s="308"/>
      <c r="E309" s="308"/>
      <c r="F309" s="308"/>
      <c r="G309" s="308"/>
      <c r="H309" s="309"/>
      <c r="I309" s="309"/>
      <c r="J309" s="309"/>
      <c r="K309" s="309"/>
      <c r="L309" s="309"/>
      <c r="M309" s="309"/>
      <c r="N309" s="309"/>
      <c r="O309" s="309"/>
      <c r="P309" s="309"/>
      <c r="Q309" s="309"/>
      <c r="R309" s="309"/>
      <c r="S309" s="309"/>
      <c r="T309" s="309"/>
      <c r="U309" s="309"/>
      <c r="V309" s="309"/>
      <c r="W309" s="309"/>
      <c r="X309" s="309"/>
      <c r="Y309" s="309"/>
      <c r="Z309" s="309"/>
      <c r="AA309" s="309"/>
      <c r="AB309" s="309"/>
      <c r="AC309" s="309"/>
      <c r="AD309" s="309"/>
      <c r="AE309" s="309"/>
      <c r="AF309" s="309"/>
      <c r="AG309" s="309"/>
      <c r="AH309" s="309"/>
      <c r="AI309" s="309"/>
      <c r="AJ309" s="309"/>
      <c r="AK309" s="309"/>
      <c r="AL309" s="309"/>
      <c r="AM309" s="309"/>
      <c r="AN309" s="309"/>
      <c r="AO309" s="309"/>
      <c r="AP309" s="309"/>
      <c r="AQ309" s="309"/>
      <c r="AR309" s="309"/>
      <c r="AS309" s="309"/>
      <c r="AT309" s="309"/>
      <c r="AU309" s="309"/>
      <c r="AV309" s="309"/>
      <c r="AW309" s="309"/>
      <c r="AX309" s="309"/>
      <c r="AY309" s="309"/>
      <c r="AZ309" s="309"/>
      <c r="BA309" s="309"/>
      <c r="BB309" s="309"/>
      <c r="BC309" s="309"/>
      <c r="BD309" s="309"/>
      <c r="BE309" s="309"/>
      <c r="BF309" s="309"/>
      <c r="BG309" s="309"/>
      <c r="BH309" s="309"/>
      <c r="BI309" s="309"/>
      <c r="BJ309" s="309"/>
      <c r="BK309" s="309"/>
      <c r="BL309" s="309"/>
      <c r="BM309" s="309"/>
      <c r="BN309" s="309"/>
      <c r="BO309" s="309"/>
      <c r="BP309" s="309"/>
      <c r="BQ309" s="309"/>
      <c r="BR309" s="309"/>
      <c r="BS309" s="309"/>
      <c r="BT309" s="309"/>
      <c r="BU309" s="309"/>
      <c r="BV309" s="309"/>
      <c r="BW309" s="309"/>
      <c r="BX309" s="309"/>
      <c r="BY309" s="309"/>
      <c r="BZ309" s="309"/>
      <c r="CA309" s="309"/>
      <c r="CB309" s="309"/>
      <c r="CC309" s="309"/>
      <c r="CD309" s="309"/>
      <c r="CE309" s="309"/>
      <c r="CF309" s="309"/>
      <c r="CG309" s="309"/>
      <c r="CH309" s="309"/>
      <c r="CI309" s="309"/>
      <c r="CJ309" s="309"/>
      <c r="DA309" s="310"/>
      <c r="DB309" s="253"/>
      <c r="DC309" s="247" t="str">
        <f t="shared" si="120"/>
        <v/>
      </c>
    </row>
    <row r="310" spans="1:107" s="300" customFormat="1" ht="14" hidden="1" outlineLevel="2">
      <c r="C310" s="301" t="str">
        <f>$C$128</f>
        <v>6.3</v>
      </c>
      <c r="D310" s="302" t="str">
        <f>$D$128</f>
        <v>Сокращение OPEX</v>
      </c>
      <c r="E310" s="303"/>
      <c r="F310" s="303"/>
      <c r="G310" s="304" t="str">
        <f>$G$127</f>
        <v>тыс.руб.</v>
      </c>
      <c r="H310" s="305">
        <f>SUM(I310:CJ310)</f>
        <v>0</v>
      </c>
      <c r="I310" s="306"/>
      <c r="J310" s="306"/>
      <c r="K310" s="306"/>
      <c r="L310" s="306"/>
      <c r="M310" s="306"/>
      <c r="N310" s="306"/>
      <c r="O310" s="306"/>
      <c r="P310" s="306"/>
      <c r="Q310" s="306"/>
      <c r="R310" s="306"/>
      <c r="S310" s="306"/>
      <c r="T310" s="306"/>
      <c r="U310" s="306"/>
      <c r="V310" s="306"/>
      <c r="W310" s="306"/>
      <c r="X310" s="306"/>
      <c r="Y310" s="306"/>
      <c r="Z310" s="306"/>
      <c r="AA310" s="306"/>
      <c r="AB310" s="306"/>
      <c r="AC310" s="306"/>
      <c r="AD310" s="306"/>
      <c r="AE310" s="306"/>
      <c r="AF310" s="306"/>
      <c r="AG310" s="306"/>
      <c r="AH310" s="306"/>
      <c r="AI310" s="306"/>
      <c r="AJ310" s="306"/>
      <c r="AK310" s="306"/>
      <c r="AL310" s="306"/>
      <c r="AM310" s="306"/>
      <c r="AN310" s="306"/>
      <c r="AO310" s="306"/>
      <c r="AP310" s="306"/>
      <c r="AQ310" s="306"/>
      <c r="AR310" s="306"/>
      <c r="AS310" s="306"/>
      <c r="AT310" s="306"/>
      <c r="AU310" s="306"/>
      <c r="AV310" s="306"/>
      <c r="AW310" s="306"/>
      <c r="AX310" s="306"/>
      <c r="AY310" s="306"/>
      <c r="AZ310" s="306"/>
      <c r="BA310" s="306"/>
      <c r="BB310" s="306"/>
      <c r="BC310" s="306"/>
      <c r="BD310" s="306"/>
      <c r="BE310" s="306"/>
      <c r="BF310" s="306"/>
      <c r="BG310" s="306"/>
      <c r="BH310" s="306"/>
      <c r="BI310" s="306"/>
      <c r="BJ310" s="306"/>
      <c r="BK310" s="306"/>
      <c r="BL310" s="306"/>
      <c r="BM310" s="306"/>
      <c r="BN310" s="306"/>
      <c r="BO310" s="306"/>
      <c r="BP310" s="306"/>
      <c r="BQ310" s="306"/>
      <c r="BR310" s="306"/>
      <c r="BS310" s="306"/>
      <c r="BT310" s="306"/>
      <c r="BU310" s="306"/>
      <c r="BV310" s="306"/>
      <c r="BW310" s="306"/>
      <c r="BX310" s="306"/>
      <c r="BY310" s="306"/>
      <c r="BZ310" s="306"/>
      <c r="CA310" s="306"/>
      <c r="CB310" s="306"/>
      <c r="CC310" s="306"/>
      <c r="CD310" s="306"/>
      <c r="CE310" s="306"/>
      <c r="CF310" s="306"/>
      <c r="CG310" s="306"/>
      <c r="CH310" s="306"/>
      <c r="CI310" s="306"/>
      <c r="CJ310" s="306"/>
      <c r="DA310" s="279" t="s">
        <v>80</v>
      </c>
      <c r="DB310" s="279">
        <f>DB306+1</f>
        <v>166</v>
      </c>
      <c r="DC310" s="212" t="str">
        <f t="shared" si="120"/>
        <v>6.3Сокращение OPEX</v>
      </c>
    </row>
    <row r="311" spans="1:107" s="296" customFormat="1" ht="14" hidden="1" outlineLevel="3">
      <c r="C311" s="307"/>
      <c r="D311" s="308"/>
      <c r="E311" s="308"/>
      <c r="F311" s="308"/>
      <c r="G311" s="308"/>
      <c r="H311" s="309"/>
      <c r="I311" s="309"/>
      <c r="J311" s="309"/>
      <c r="K311" s="309"/>
      <c r="L311" s="309"/>
      <c r="M311" s="309"/>
      <c r="N311" s="309"/>
      <c r="O311" s="309"/>
      <c r="P311" s="309"/>
      <c r="Q311" s="309"/>
      <c r="R311" s="309"/>
      <c r="S311" s="309"/>
      <c r="T311" s="309"/>
      <c r="U311" s="309"/>
      <c r="V311" s="309"/>
      <c r="W311" s="309"/>
      <c r="X311" s="309"/>
      <c r="Y311" s="309"/>
      <c r="Z311" s="309"/>
      <c r="AA311" s="309"/>
      <c r="AB311" s="309"/>
      <c r="AC311" s="309"/>
      <c r="AD311" s="309"/>
      <c r="AE311" s="309"/>
      <c r="AF311" s="309"/>
      <c r="AG311" s="309"/>
      <c r="AH311" s="309"/>
      <c r="AI311" s="309"/>
      <c r="AJ311" s="309"/>
      <c r="AK311" s="309"/>
      <c r="AL311" s="309"/>
      <c r="AM311" s="309"/>
      <c r="AN311" s="309"/>
      <c r="AO311" s="309"/>
      <c r="AP311" s="309"/>
      <c r="AQ311" s="309"/>
      <c r="AR311" s="309"/>
      <c r="AS311" s="309"/>
      <c r="AT311" s="309"/>
      <c r="AU311" s="309"/>
      <c r="AV311" s="309"/>
      <c r="AW311" s="309"/>
      <c r="AX311" s="309"/>
      <c r="AY311" s="309"/>
      <c r="AZ311" s="309"/>
      <c r="BA311" s="309"/>
      <c r="BB311" s="309"/>
      <c r="BC311" s="309"/>
      <c r="BD311" s="309"/>
      <c r="BE311" s="309"/>
      <c r="BF311" s="309"/>
      <c r="BG311" s="309"/>
      <c r="BH311" s="309"/>
      <c r="BI311" s="309"/>
      <c r="BJ311" s="309"/>
      <c r="BK311" s="309"/>
      <c r="BL311" s="309"/>
      <c r="BM311" s="309"/>
      <c r="BN311" s="309"/>
      <c r="BO311" s="309"/>
      <c r="BP311" s="309"/>
      <c r="BQ311" s="309"/>
      <c r="BR311" s="309"/>
      <c r="BS311" s="309"/>
      <c r="BT311" s="309"/>
      <c r="BU311" s="309"/>
      <c r="BV311" s="309"/>
      <c r="BW311" s="309"/>
      <c r="BX311" s="309"/>
      <c r="BY311" s="309"/>
      <c r="BZ311" s="309"/>
      <c r="CA311" s="309"/>
      <c r="CB311" s="309"/>
      <c r="CC311" s="309"/>
      <c r="CD311" s="309"/>
      <c r="CE311" s="309"/>
      <c r="CF311" s="309"/>
      <c r="CG311" s="309"/>
      <c r="CH311" s="309"/>
      <c r="CI311" s="309"/>
      <c r="CJ311" s="309"/>
      <c r="DA311" s="310"/>
      <c r="DB311" s="253"/>
      <c r="DC311" s="247" t="str">
        <f t="shared" si="120"/>
        <v/>
      </c>
    </row>
    <row r="312" spans="1:107" s="296" customFormat="1" ht="14" hidden="1" outlineLevel="3">
      <c r="C312" s="307"/>
      <c r="D312" s="308"/>
      <c r="E312" s="308"/>
      <c r="F312" s="308"/>
      <c r="G312" s="308"/>
      <c r="H312" s="309"/>
      <c r="I312" s="309"/>
      <c r="J312" s="309"/>
      <c r="K312" s="309"/>
      <c r="L312" s="309"/>
      <c r="M312" s="309"/>
      <c r="N312" s="309"/>
      <c r="O312" s="309"/>
      <c r="P312" s="309"/>
      <c r="Q312" s="309"/>
      <c r="R312" s="309"/>
      <c r="S312" s="309"/>
      <c r="T312" s="309"/>
      <c r="U312" s="309"/>
      <c r="V312" s="309"/>
      <c r="W312" s="309"/>
      <c r="X312" s="309"/>
      <c r="Y312" s="309"/>
      <c r="Z312" s="309"/>
      <c r="AA312" s="309"/>
      <c r="AB312" s="309"/>
      <c r="AC312" s="309"/>
      <c r="AD312" s="309"/>
      <c r="AE312" s="309"/>
      <c r="AF312" s="309"/>
      <c r="AG312" s="309"/>
      <c r="AH312" s="309"/>
      <c r="AI312" s="309"/>
      <c r="AJ312" s="309"/>
      <c r="AK312" s="309"/>
      <c r="AL312" s="309"/>
      <c r="AM312" s="309"/>
      <c r="AN312" s="309"/>
      <c r="AO312" s="309"/>
      <c r="AP312" s="309"/>
      <c r="AQ312" s="309"/>
      <c r="AR312" s="309"/>
      <c r="AS312" s="309"/>
      <c r="AT312" s="309"/>
      <c r="AU312" s="309"/>
      <c r="AV312" s="309"/>
      <c r="AW312" s="309"/>
      <c r="AX312" s="309"/>
      <c r="AY312" s="309"/>
      <c r="AZ312" s="309"/>
      <c r="BA312" s="309"/>
      <c r="BB312" s="309"/>
      <c r="BC312" s="309"/>
      <c r="BD312" s="309"/>
      <c r="BE312" s="309"/>
      <c r="BF312" s="309"/>
      <c r="BG312" s="309"/>
      <c r="BH312" s="309"/>
      <c r="BI312" s="309"/>
      <c r="BJ312" s="309"/>
      <c r="BK312" s="309"/>
      <c r="BL312" s="309"/>
      <c r="BM312" s="309"/>
      <c r="BN312" s="309"/>
      <c r="BO312" s="309"/>
      <c r="BP312" s="309"/>
      <c r="BQ312" s="309"/>
      <c r="BR312" s="309"/>
      <c r="BS312" s="309"/>
      <c r="BT312" s="309"/>
      <c r="BU312" s="309"/>
      <c r="BV312" s="309"/>
      <c r="BW312" s="309"/>
      <c r="BX312" s="309"/>
      <c r="BY312" s="309"/>
      <c r="BZ312" s="309"/>
      <c r="CA312" s="309"/>
      <c r="CB312" s="309"/>
      <c r="CC312" s="309"/>
      <c r="CD312" s="309"/>
      <c r="CE312" s="309"/>
      <c r="CF312" s="309"/>
      <c r="CG312" s="309"/>
      <c r="CH312" s="309"/>
      <c r="CI312" s="309"/>
      <c r="CJ312" s="309"/>
      <c r="DA312" s="310"/>
      <c r="DB312" s="253"/>
      <c r="DC312" s="247" t="str">
        <f t="shared" si="120"/>
        <v/>
      </c>
    </row>
    <row r="313" spans="1:107" s="300" customFormat="1" ht="14" hidden="1" outlineLevel="2">
      <c r="A313" s="298"/>
      <c r="B313" s="298"/>
      <c r="C313" s="301" t="str">
        <f>$C$129</f>
        <v>6.4</v>
      </c>
      <c r="D313" s="302" t="str">
        <f>$D$129</f>
        <v>Изменение денежного потока от увеличения добычи/реализации УВ</v>
      </c>
      <c r="E313" s="303"/>
      <c r="F313" s="303"/>
      <c r="G313" s="304" t="str">
        <f>$G$129</f>
        <v>тыс.руб.</v>
      </c>
      <c r="H313" s="305">
        <f>SUM(I313:CJ313)</f>
        <v>0</v>
      </c>
      <c r="I313" s="306"/>
      <c r="J313" s="306"/>
      <c r="K313" s="306"/>
      <c r="L313" s="306"/>
      <c r="M313" s="306"/>
      <c r="N313" s="306"/>
      <c r="O313" s="306"/>
      <c r="P313" s="306"/>
      <c r="Q313" s="306"/>
      <c r="R313" s="306"/>
      <c r="S313" s="306"/>
      <c r="T313" s="306"/>
      <c r="U313" s="306"/>
      <c r="V313" s="306"/>
      <c r="W313" s="306"/>
      <c r="X313" s="306"/>
      <c r="Y313" s="306"/>
      <c r="Z313" s="306"/>
      <c r="AA313" s="306"/>
      <c r="AB313" s="306"/>
      <c r="AC313" s="306"/>
      <c r="AD313" s="306"/>
      <c r="AE313" s="306"/>
      <c r="AF313" s="306"/>
      <c r="AG313" s="306"/>
      <c r="AH313" s="306"/>
      <c r="AI313" s="306"/>
      <c r="AJ313" s="306"/>
      <c r="AK313" s="306"/>
      <c r="AL313" s="306"/>
      <c r="AM313" s="306"/>
      <c r="AN313" s="306"/>
      <c r="AO313" s="306"/>
      <c r="AP313" s="306"/>
      <c r="AQ313" s="306"/>
      <c r="AR313" s="306"/>
      <c r="AS313" s="306"/>
      <c r="AT313" s="306"/>
      <c r="AU313" s="306"/>
      <c r="AV313" s="306"/>
      <c r="AW313" s="306"/>
      <c r="AX313" s="306"/>
      <c r="AY313" s="306"/>
      <c r="AZ313" s="306"/>
      <c r="BA313" s="306"/>
      <c r="BB313" s="306"/>
      <c r="BC313" s="306"/>
      <c r="BD313" s="306"/>
      <c r="BE313" s="306"/>
      <c r="BF313" s="306"/>
      <c r="BG313" s="306"/>
      <c r="BH313" s="306"/>
      <c r="BI313" s="306"/>
      <c r="BJ313" s="306"/>
      <c r="BK313" s="306"/>
      <c r="BL313" s="306"/>
      <c r="BM313" s="306"/>
      <c r="BN313" s="306"/>
      <c r="BO313" s="306"/>
      <c r="BP313" s="306"/>
      <c r="BQ313" s="306"/>
      <c r="BR313" s="306"/>
      <c r="BS313" s="306"/>
      <c r="BT313" s="306"/>
      <c r="BU313" s="306"/>
      <c r="BV313" s="306"/>
      <c r="BW313" s="306"/>
      <c r="BX313" s="306"/>
      <c r="BY313" s="306"/>
      <c r="BZ313" s="306"/>
      <c r="CA313" s="306"/>
      <c r="CB313" s="306"/>
      <c r="CC313" s="306"/>
      <c r="CD313" s="306"/>
      <c r="CE313" s="306"/>
      <c r="CF313" s="306"/>
      <c r="CG313" s="306"/>
      <c r="CH313" s="306"/>
      <c r="CI313" s="306"/>
      <c r="CJ313" s="306"/>
      <c r="DA313" s="279" t="s">
        <v>80</v>
      </c>
      <c r="DB313" s="279">
        <f>DB310+1</f>
        <v>167</v>
      </c>
      <c r="DC313" s="212" t="str">
        <f t="shared" si="120"/>
        <v>6.4Изменение денежного потока от увеличения добычи/реализации УВ</v>
      </c>
    </row>
    <row r="314" spans="1:107" s="296" customFormat="1" ht="14" hidden="1" outlineLevel="3">
      <c r="A314" s="294"/>
      <c r="B314" s="294"/>
      <c r="C314" s="316"/>
      <c r="D314" s="308"/>
      <c r="E314" s="308"/>
      <c r="F314" s="308"/>
      <c r="G314" s="310"/>
      <c r="H314" s="309"/>
      <c r="DA314" s="310"/>
      <c r="DB314" s="253"/>
      <c r="DC314" s="247" t="str">
        <f t="shared" si="120"/>
        <v/>
      </c>
    </row>
    <row r="315" spans="1:107" s="296" customFormat="1" ht="14" hidden="1" outlineLevel="3">
      <c r="A315" s="294"/>
      <c r="B315" s="294"/>
      <c r="C315" s="316"/>
      <c r="D315" s="308"/>
      <c r="E315" s="308"/>
      <c r="F315" s="308"/>
      <c r="G315" s="310"/>
      <c r="H315" s="309"/>
      <c r="DA315" s="310"/>
      <c r="DB315" s="253"/>
      <c r="DC315" s="247" t="str">
        <f t="shared" si="120"/>
        <v/>
      </c>
    </row>
    <row r="316" spans="1:107" s="300" customFormat="1" ht="14" hidden="1" outlineLevel="2">
      <c r="A316" s="298"/>
      <c r="B316" s="298"/>
      <c r="C316" s="301" t="str">
        <f>$C$130</f>
        <v>6.5</v>
      </c>
      <c r="D316" s="302" t="str">
        <f>$D$130</f>
        <v>Ранняя добыча / ранняя нефть</v>
      </c>
      <c r="E316" s="303"/>
      <c r="F316" s="303"/>
      <c r="G316" s="304" t="str">
        <f>$G$130</f>
        <v>тыс.руб.</v>
      </c>
      <c r="H316" s="305">
        <f>SUM(I316:CJ316)</f>
        <v>0</v>
      </c>
      <c r="I316" s="306"/>
      <c r="J316" s="306"/>
      <c r="K316" s="306"/>
      <c r="L316" s="306"/>
      <c r="M316" s="306"/>
      <c r="N316" s="306"/>
      <c r="O316" s="306"/>
      <c r="P316" s="306"/>
      <c r="Q316" s="306"/>
      <c r="R316" s="306"/>
      <c r="S316" s="306"/>
      <c r="T316" s="306"/>
      <c r="U316" s="306"/>
      <c r="V316" s="306"/>
      <c r="W316" s="306"/>
      <c r="X316" s="306"/>
      <c r="Y316" s="306"/>
      <c r="Z316" s="306"/>
      <c r="AA316" s="306"/>
      <c r="AB316" s="306"/>
      <c r="AC316" s="306"/>
      <c r="AD316" s="306"/>
      <c r="AE316" s="306"/>
      <c r="AF316" s="306"/>
      <c r="AG316" s="306"/>
      <c r="AH316" s="306"/>
      <c r="AI316" s="306"/>
      <c r="AJ316" s="306"/>
      <c r="AK316" s="306"/>
      <c r="AL316" s="306"/>
      <c r="AM316" s="306"/>
      <c r="AN316" s="306"/>
      <c r="AO316" s="306"/>
      <c r="AP316" s="306"/>
      <c r="AQ316" s="306"/>
      <c r="AR316" s="306"/>
      <c r="AS316" s="306"/>
      <c r="AT316" s="306"/>
      <c r="AU316" s="306"/>
      <c r="AV316" s="306"/>
      <c r="AW316" s="306"/>
      <c r="AX316" s="306"/>
      <c r="AY316" s="306"/>
      <c r="AZ316" s="306"/>
      <c r="BA316" s="306"/>
      <c r="BB316" s="306"/>
      <c r="BC316" s="306"/>
      <c r="BD316" s="306"/>
      <c r="BE316" s="306"/>
      <c r="BF316" s="306"/>
      <c r="BG316" s="306"/>
      <c r="BH316" s="306"/>
      <c r="BI316" s="306"/>
      <c r="BJ316" s="306"/>
      <c r="BK316" s="306"/>
      <c r="BL316" s="306"/>
      <c r="BM316" s="306"/>
      <c r="BN316" s="306"/>
      <c r="BO316" s="306"/>
      <c r="BP316" s="306"/>
      <c r="BQ316" s="306"/>
      <c r="BR316" s="306"/>
      <c r="BS316" s="306"/>
      <c r="BT316" s="306"/>
      <c r="BU316" s="306"/>
      <c r="BV316" s="306"/>
      <c r="BW316" s="306"/>
      <c r="BX316" s="306"/>
      <c r="BY316" s="306"/>
      <c r="BZ316" s="306"/>
      <c r="CA316" s="306"/>
      <c r="CB316" s="306"/>
      <c r="CC316" s="306"/>
      <c r="CD316" s="306"/>
      <c r="CE316" s="306"/>
      <c r="CF316" s="306"/>
      <c r="CG316" s="306"/>
      <c r="CH316" s="306"/>
      <c r="CI316" s="306"/>
      <c r="CJ316" s="306"/>
      <c r="DA316" s="279" t="s">
        <v>80</v>
      </c>
      <c r="DB316" s="279">
        <f>DB313+1</f>
        <v>168</v>
      </c>
      <c r="DC316" s="212" t="str">
        <f t="shared" si="120"/>
        <v>6.5Ранняя добыча / ранняя нефть</v>
      </c>
    </row>
    <row r="317" spans="1:107" s="296" customFormat="1" ht="15" hidden="1" customHeight="1" outlineLevel="3">
      <c r="A317" s="294"/>
      <c r="B317" s="294"/>
      <c r="C317" s="316"/>
      <c r="D317" s="308"/>
      <c r="E317" s="308"/>
      <c r="F317" s="308"/>
      <c r="G317" s="310"/>
      <c r="H317" s="309"/>
      <c r="DA317" s="310"/>
      <c r="DB317" s="253"/>
      <c r="DC317" s="247" t="str">
        <f t="shared" si="120"/>
        <v/>
      </c>
    </row>
    <row r="318" spans="1:107" s="296" customFormat="1" ht="14" hidden="1" outlineLevel="3">
      <c r="A318" s="294"/>
      <c r="B318" s="294"/>
      <c r="C318" s="316"/>
      <c r="D318" s="308"/>
      <c r="E318" s="308"/>
      <c r="F318" s="308"/>
      <c r="G318" s="310"/>
      <c r="H318" s="309"/>
      <c r="DA318" s="310"/>
      <c r="DB318" s="253"/>
      <c r="DC318" s="247" t="str">
        <f t="shared" si="120"/>
        <v/>
      </c>
    </row>
    <row r="319" spans="1:107" s="300" customFormat="1" ht="31.5" hidden="1" customHeight="1" outlineLevel="2">
      <c r="A319" s="298"/>
      <c r="B319" s="298"/>
      <c r="C319" s="301" t="str">
        <f>$C$131</f>
        <v>6.6</v>
      </c>
      <c r="D319" s="302" t="str">
        <f>$D$131</f>
        <v>Повышение доходов от оказания услуг либо продажи продукции (за исключением нефти, газа и нефтепродуктов)</v>
      </c>
      <c r="E319" s="303"/>
      <c r="F319" s="303"/>
      <c r="G319" s="304" t="str">
        <f>$G$131</f>
        <v>тыс.руб.</v>
      </c>
      <c r="H319" s="305">
        <f>SUM(I319:CJ319)</f>
        <v>0</v>
      </c>
      <c r="I319" s="306"/>
      <c r="J319" s="306"/>
      <c r="K319" s="306"/>
      <c r="L319" s="306"/>
      <c r="M319" s="306"/>
      <c r="N319" s="306"/>
      <c r="O319" s="306"/>
      <c r="P319" s="306"/>
      <c r="Q319" s="306"/>
      <c r="R319" s="306"/>
      <c r="S319" s="306"/>
      <c r="T319" s="306"/>
      <c r="U319" s="306"/>
      <c r="V319" s="306"/>
      <c r="W319" s="306"/>
      <c r="X319" s="306"/>
      <c r="Y319" s="306"/>
      <c r="Z319" s="306"/>
      <c r="AA319" s="306"/>
      <c r="AB319" s="306"/>
      <c r="AC319" s="306"/>
      <c r="AD319" s="306"/>
      <c r="AE319" s="306"/>
      <c r="AF319" s="306"/>
      <c r="AG319" s="306"/>
      <c r="AH319" s="306"/>
      <c r="AI319" s="306"/>
      <c r="AJ319" s="306"/>
      <c r="AK319" s="306"/>
      <c r="AL319" s="306"/>
      <c r="AM319" s="306"/>
      <c r="AN319" s="306"/>
      <c r="AO319" s="306"/>
      <c r="AP319" s="306"/>
      <c r="AQ319" s="306"/>
      <c r="AR319" s="306"/>
      <c r="AS319" s="306"/>
      <c r="AT319" s="306"/>
      <c r="AU319" s="306"/>
      <c r="AV319" s="306"/>
      <c r="AW319" s="306"/>
      <c r="AX319" s="306"/>
      <c r="AY319" s="306"/>
      <c r="AZ319" s="306"/>
      <c r="BA319" s="306"/>
      <c r="BB319" s="306"/>
      <c r="BC319" s="306"/>
      <c r="BD319" s="306"/>
      <c r="BE319" s="306"/>
      <c r="BF319" s="306"/>
      <c r="BG319" s="306"/>
      <c r="BH319" s="306"/>
      <c r="BI319" s="306"/>
      <c r="BJ319" s="306"/>
      <c r="BK319" s="306"/>
      <c r="BL319" s="306"/>
      <c r="BM319" s="306"/>
      <c r="BN319" s="306"/>
      <c r="BO319" s="306"/>
      <c r="BP319" s="306"/>
      <c r="BQ319" s="306"/>
      <c r="BR319" s="306"/>
      <c r="BS319" s="306"/>
      <c r="BT319" s="306"/>
      <c r="BU319" s="306"/>
      <c r="BV319" s="306"/>
      <c r="BW319" s="306"/>
      <c r="BX319" s="306"/>
      <c r="BY319" s="306"/>
      <c r="BZ319" s="306"/>
      <c r="CA319" s="306"/>
      <c r="CB319" s="306"/>
      <c r="CC319" s="306"/>
      <c r="CD319" s="306"/>
      <c r="CE319" s="306"/>
      <c r="CF319" s="306"/>
      <c r="CG319" s="306"/>
      <c r="CH319" s="306"/>
      <c r="CI319" s="306"/>
      <c r="CJ319" s="306"/>
      <c r="DA319" s="279" t="s">
        <v>80</v>
      </c>
      <c r="DB319" s="279">
        <f>DB316+1</f>
        <v>169</v>
      </c>
      <c r="DC319" s="212" t="str">
        <f t="shared" si="120"/>
        <v>6.6Повышение доходов от оказания услуг либо продажи продукции (за исключением нефти, газа и нефтепродуктов)</v>
      </c>
    </row>
    <row r="320" spans="1:107" s="296" customFormat="1" ht="14" hidden="1" outlineLevel="3">
      <c r="A320" s="294"/>
      <c r="B320" s="294"/>
      <c r="C320" s="316"/>
      <c r="D320" s="308"/>
      <c r="E320" s="308"/>
      <c r="F320" s="308"/>
      <c r="G320" s="310"/>
      <c r="H320" s="309"/>
      <c r="DA320" s="310"/>
      <c r="DB320" s="253"/>
      <c r="DC320" s="247" t="str">
        <f t="shared" si="120"/>
        <v/>
      </c>
    </row>
    <row r="321" spans="1:107" s="296" customFormat="1" ht="14" hidden="1" outlineLevel="3">
      <c r="A321" s="294"/>
      <c r="B321" s="294"/>
      <c r="C321" s="316"/>
      <c r="D321" s="308"/>
      <c r="E321" s="308"/>
      <c r="F321" s="308"/>
      <c r="G321" s="310"/>
      <c r="H321" s="309"/>
      <c r="DA321" s="310"/>
      <c r="DB321" s="253"/>
      <c r="DC321" s="247" t="str">
        <f t="shared" si="120"/>
        <v/>
      </c>
    </row>
    <row r="322" spans="1:107" s="300" customFormat="1" ht="14" hidden="1" outlineLevel="2">
      <c r="A322" s="298"/>
      <c r="B322" s="298"/>
      <c r="C322" s="301" t="str">
        <f>$C$132</f>
        <v>6.7</v>
      </c>
      <c r="D322" s="302" t="str">
        <f>$D$132</f>
        <v>Митигация рисков</v>
      </c>
      <c r="E322" s="303"/>
      <c r="F322" s="303"/>
      <c r="G322" s="304" t="str">
        <f>$G$132</f>
        <v>тыс.руб.</v>
      </c>
      <c r="H322" s="305">
        <f>SUM(I322:CJ322)</f>
        <v>0</v>
      </c>
      <c r="I322" s="306"/>
      <c r="J322" s="306"/>
      <c r="K322" s="306"/>
      <c r="L322" s="306"/>
      <c r="M322" s="306"/>
      <c r="N322" s="306"/>
      <c r="O322" s="306"/>
      <c r="P322" s="306"/>
      <c r="Q322" s="306"/>
      <c r="R322" s="306"/>
      <c r="S322" s="306"/>
      <c r="T322" s="306"/>
      <c r="U322" s="306"/>
      <c r="V322" s="306"/>
      <c r="W322" s="306"/>
      <c r="X322" s="306"/>
      <c r="Y322" s="306"/>
      <c r="Z322" s="306"/>
      <c r="AA322" s="306"/>
      <c r="AB322" s="306"/>
      <c r="AC322" s="306"/>
      <c r="AD322" s="306"/>
      <c r="AE322" s="306"/>
      <c r="AF322" s="306"/>
      <c r="AG322" s="306"/>
      <c r="AH322" s="306"/>
      <c r="AI322" s="306"/>
      <c r="AJ322" s="306"/>
      <c r="AK322" s="306"/>
      <c r="AL322" s="306"/>
      <c r="AM322" s="306"/>
      <c r="AN322" s="306"/>
      <c r="AO322" s="306"/>
      <c r="AP322" s="306"/>
      <c r="AQ322" s="306"/>
      <c r="AR322" s="306"/>
      <c r="AS322" s="306"/>
      <c r="AT322" s="306"/>
      <c r="AU322" s="306"/>
      <c r="AV322" s="306"/>
      <c r="AW322" s="306"/>
      <c r="AX322" s="306"/>
      <c r="AY322" s="306"/>
      <c r="AZ322" s="306"/>
      <c r="BA322" s="306"/>
      <c r="BB322" s="306"/>
      <c r="BC322" s="306"/>
      <c r="BD322" s="306"/>
      <c r="BE322" s="306"/>
      <c r="BF322" s="306"/>
      <c r="BG322" s="306"/>
      <c r="BH322" s="306"/>
      <c r="BI322" s="306"/>
      <c r="BJ322" s="306"/>
      <c r="BK322" s="306"/>
      <c r="BL322" s="306"/>
      <c r="BM322" s="306"/>
      <c r="BN322" s="306"/>
      <c r="BO322" s="306"/>
      <c r="BP322" s="306"/>
      <c r="BQ322" s="306"/>
      <c r="BR322" s="306"/>
      <c r="BS322" s="306"/>
      <c r="BT322" s="306"/>
      <c r="BU322" s="306"/>
      <c r="BV322" s="306"/>
      <c r="BW322" s="306"/>
      <c r="BX322" s="306"/>
      <c r="BY322" s="306"/>
      <c r="BZ322" s="306"/>
      <c r="CA322" s="306"/>
      <c r="CB322" s="306"/>
      <c r="CC322" s="306"/>
      <c r="CD322" s="306"/>
      <c r="CE322" s="306"/>
      <c r="CF322" s="306"/>
      <c r="CG322" s="306"/>
      <c r="CH322" s="306"/>
      <c r="CI322" s="306"/>
      <c r="CJ322" s="306"/>
      <c r="DA322" s="279" t="s">
        <v>80</v>
      </c>
      <c r="DB322" s="279">
        <f>DB319+1</f>
        <v>170</v>
      </c>
      <c r="DC322" s="212" t="str">
        <f t="shared" si="120"/>
        <v>6.7Митигация рисков</v>
      </c>
    </row>
    <row r="323" spans="1:107" s="296" customFormat="1" ht="14" hidden="1" outlineLevel="4">
      <c r="A323" s="294"/>
      <c r="B323" s="294"/>
      <c r="C323" s="316"/>
      <c r="D323" s="308"/>
      <c r="E323" s="308"/>
      <c r="F323" s="308"/>
      <c r="G323" s="310"/>
      <c r="H323" s="309"/>
      <c r="DA323" s="310"/>
      <c r="DB323" s="253"/>
      <c r="DC323" s="247" t="str">
        <f t="shared" si="120"/>
        <v/>
      </c>
    </row>
    <row r="324" spans="1:107" s="296" customFormat="1" ht="14" hidden="1" outlineLevel="3">
      <c r="C324" s="316"/>
      <c r="D324" s="308"/>
      <c r="E324" s="308"/>
      <c r="F324" s="308"/>
      <c r="G324" s="310"/>
      <c r="H324" s="309"/>
      <c r="DA324" s="310"/>
      <c r="DB324" s="253"/>
      <c r="DC324" s="247" t="str">
        <f>C324&amp;D324</f>
        <v/>
      </c>
    </row>
    <row r="325" spans="1:107" s="300" customFormat="1" ht="14" hidden="1" outlineLevel="2">
      <c r="A325" s="298"/>
      <c r="B325" s="298"/>
      <c r="C325" s="301" t="str">
        <f>$C$133</f>
        <v>6.8</v>
      </c>
      <c r="D325" s="302" t="str">
        <f>$D$133</f>
        <v>Прочее</v>
      </c>
      <c r="E325" s="303"/>
      <c r="F325" s="303"/>
      <c r="G325" s="304" t="str">
        <f>$G$133</f>
        <v>тыс.руб.</v>
      </c>
      <c r="H325" s="305">
        <f>SUM(I325:CJ325)</f>
        <v>0</v>
      </c>
      <c r="I325" s="306"/>
      <c r="J325" s="306"/>
      <c r="K325" s="306"/>
      <c r="L325" s="306"/>
      <c r="M325" s="306"/>
      <c r="N325" s="306"/>
      <c r="O325" s="306"/>
      <c r="P325" s="306"/>
      <c r="Q325" s="306"/>
      <c r="R325" s="306"/>
      <c r="S325" s="306"/>
      <c r="T325" s="306"/>
      <c r="U325" s="306"/>
      <c r="V325" s="306"/>
      <c r="W325" s="306"/>
      <c r="X325" s="306"/>
      <c r="Y325" s="306"/>
      <c r="Z325" s="306"/>
      <c r="AA325" s="306"/>
      <c r="AB325" s="306"/>
      <c r="AC325" s="306"/>
      <c r="AD325" s="306"/>
      <c r="AE325" s="306"/>
      <c r="AF325" s="306"/>
      <c r="AG325" s="306"/>
      <c r="AH325" s="306"/>
      <c r="AI325" s="306"/>
      <c r="AJ325" s="306"/>
      <c r="AK325" s="306"/>
      <c r="AL325" s="306"/>
      <c r="AM325" s="306"/>
      <c r="AN325" s="306"/>
      <c r="AO325" s="306"/>
      <c r="AP325" s="306"/>
      <c r="AQ325" s="306"/>
      <c r="AR325" s="306"/>
      <c r="AS325" s="306"/>
      <c r="AT325" s="306"/>
      <c r="AU325" s="306"/>
      <c r="AV325" s="306"/>
      <c r="AW325" s="306"/>
      <c r="AX325" s="306"/>
      <c r="AY325" s="306"/>
      <c r="AZ325" s="306"/>
      <c r="BA325" s="306"/>
      <c r="BB325" s="306"/>
      <c r="BC325" s="306"/>
      <c r="BD325" s="306"/>
      <c r="BE325" s="306"/>
      <c r="BF325" s="306"/>
      <c r="BG325" s="306"/>
      <c r="BH325" s="306"/>
      <c r="BI325" s="306"/>
      <c r="BJ325" s="306"/>
      <c r="BK325" s="306"/>
      <c r="BL325" s="306"/>
      <c r="BM325" s="306"/>
      <c r="BN325" s="306"/>
      <c r="BO325" s="306"/>
      <c r="BP325" s="306"/>
      <c r="BQ325" s="306"/>
      <c r="BR325" s="306"/>
      <c r="BS325" s="306"/>
      <c r="BT325" s="306"/>
      <c r="BU325" s="306"/>
      <c r="BV325" s="306"/>
      <c r="BW325" s="306"/>
      <c r="BX325" s="306"/>
      <c r="BY325" s="306"/>
      <c r="BZ325" s="306"/>
      <c r="CA325" s="306"/>
      <c r="CB325" s="306"/>
      <c r="CC325" s="306"/>
      <c r="CD325" s="306"/>
      <c r="CE325" s="306"/>
      <c r="CF325" s="306"/>
      <c r="CG325" s="306"/>
      <c r="CH325" s="306"/>
      <c r="CI325" s="306"/>
      <c r="CJ325" s="306"/>
      <c r="DA325" s="279" t="s">
        <v>80</v>
      </c>
      <c r="DB325" s="279">
        <f>DB322+1</f>
        <v>171</v>
      </c>
      <c r="DC325" s="212" t="str">
        <f>C325&amp;D325</f>
        <v>6.8Прочее</v>
      </c>
    </row>
    <row r="326" spans="1:107" s="243" customFormat="1" ht="14" hidden="1" outlineLevel="3">
      <c r="C326" s="317"/>
      <c r="D326" s="318"/>
      <c r="E326" s="318"/>
      <c r="F326" s="318"/>
      <c r="G326" s="253"/>
      <c r="DA326" s="253"/>
      <c r="DB326" s="253"/>
      <c r="DC326" s="247"/>
    </row>
    <row r="327" spans="1:107" s="243" customFormat="1" ht="14" hidden="1" outlineLevel="3">
      <c r="C327" s="317"/>
      <c r="D327" s="318"/>
      <c r="E327" s="318"/>
      <c r="F327" s="318"/>
      <c r="G327" s="253"/>
      <c r="DA327" s="253"/>
      <c r="DB327" s="253"/>
      <c r="DC327" s="247"/>
    </row>
    <row r="328" spans="1:107" s="243" customFormat="1" ht="14" hidden="1" outlineLevel="3">
      <c r="C328" s="317"/>
      <c r="D328" s="318"/>
      <c r="E328" s="318"/>
      <c r="F328" s="318"/>
      <c r="G328" s="253"/>
      <c r="DA328" s="253"/>
      <c r="DB328" s="253"/>
      <c r="DC328" s="247"/>
    </row>
    <row r="329" spans="1:107" s="243" customFormat="1" ht="14" outlineLevel="1">
      <c r="C329" s="317"/>
      <c r="D329" s="318"/>
      <c r="E329" s="318"/>
      <c r="F329" s="318"/>
      <c r="G329" s="253"/>
      <c r="DA329" s="253"/>
      <c r="DB329" s="253"/>
      <c r="DC329" s="247"/>
    </row>
    <row r="330" spans="1:107" s="243" customFormat="1" ht="14" outlineLevel="1">
      <c r="C330" s="317"/>
      <c r="D330" s="318"/>
      <c r="E330" s="318"/>
      <c r="F330" s="318"/>
      <c r="G330" s="253"/>
      <c r="DA330" s="253"/>
      <c r="DB330" s="253"/>
      <c r="DC330" s="247"/>
    </row>
    <row r="331" spans="1:107" s="227" customFormat="1" ht="32.25" customHeight="1">
      <c r="A331" s="219"/>
      <c r="B331" s="219"/>
      <c r="C331" s="220" t="s">
        <v>263</v>
      </c>
      <c r="D331" s="221" t="s">
        <v>264</v>
      </c>
      <c r="E331" s="221"/>
      <c r="F331" s="222"/>
      <c r="G331" s="223"/>
      <c r="H331" s="224"/>
      <c r="I331" s="226">
        <f>I$1</f>
        <v>2020</v>
      </c>
      <c r="J331" s="226">
        <f t="shared" ref="J331:BU331" si="121">J$1</f>
        <v>2021</v>
      </c>
      <c r="K331" s="226">
        <f t="shared" si="121"/>
        <v>2022</v>
      </c>
      <c r="L331" s="226">
        <f t="shared" si="121"/>
        <v>2023</v>
      </c>
      <c r="M331" s="226">
        <f t="shared" si="121"/>
        <v>2024</v>
      </c>
      <c r="N331" s="226">
        <f t="shared" si="121"/>
        <v>2025</v>
      </c>
      <c r="O331" s="226">
        <f t="shared" si="121"/>
        <v>2026</v>
      </c>
      <c r="P331" s="226">
        <f t="shared" si="121"/>
        <v>2027</v>
      </c>
      <c r="Q331" s="226">
        <f t="shared" si="121"/>
        <v>2028</v>
      </c>
      <c r="R331" s="226">
        <f t="shared" si="121"/>
        <v>2029</v>
      </c>
      <c r="S331" s="226">
        <f t="shared" si="121"/>
        <v>2030</v>
      </c>
      <c r="T331" s="226">
        <f t="shared" si="121"/>
        <v>2031</v>
      </c>
      <c r="U331" s="226">
        <f t="shared" si="121"/>
        <v>2032</v>
      </c>
      <c r="V331" s="226">
        <f t="shared" si="121"/>
        <v>2033</v>
      </c>
      <c r="W331" s="226">
        <f t="shared" si="121"/>
        <v>2034</v>
      </c>
      <c r="X331" s="226">
        <f t="shared" si="121"/>
        <v>2035</v>
      </c>
      <c r="Y331" s="226">
        <f t="shared" si="121"/>
        <v>2036</v>
      </c>
      <c r="Z331" s="226">
        <f t="shared" si="121"/>
        <v>2037</v>
      </c>
      <c r="AA331" s="226">
        <f t="shared" si="121"/>
        <v>2038</v>
      </c>
      <c r="AB331" s="226">
        <f t="shared" si="121"/>
        <v>2039</v>
      </c>
      <c r="AC331" s="226">
        <f t="shared" si="121"/>
        <v>2040</v>
      </c>
      <c r="AD331" s="226">
        <f t="shared" si="121"/>
        <v>2041</v>
      </c>
      <c r="AE331" s="226">
        <f t="shared" si="121"/>
        <v>2042</v>
      </c>
      <c r="AF331" s="226">
        <f t="shared" si="121"/>
        <v>2043</v>
      </c>
      <c r="AG331" s="226">
        <f t="shared" si="121"/>
        <v>2044</v>
      </c>
      <c r="AH331" s="226">
        <f t="shared" si="121"/>
        <v>2045</v>
      </c>
      <c r="AI331" s="226">
        <f t="shared" si="121"/>
        <v>2046</v>
      </c>
      <c r="AJ331" s="226">
        <f t="shared" si="121"/>
        <v>2047</v>
      </c>
      <c r="AK331" s="226">
        <f t="shared" si="121"/>
        <v>2048</v>
      </c>
      <c r="AL331" s="226">
        <f t="shared" si="121"/>
        <v>2049</v>
      </c>
      <c r="AM331" s="226">
        <f t="shared" si="121"/>
        <v>2050</v>
      </c>
      <c r="AN331" s="226">
        <f t="shared" si="121"/>
        <v>2051</v>
      </c>
      <c r="AO331" s="226">
        <f t="shared" si="121"/>
        <v>2052</v>
      </c>
      <c r="AP331" s="226">
        <f t="shared" si="121"/>
        <v>2053</v>
      </c>
      <c r="AQ331" s="226">
        <f t="shared" si="121"/>
        <v>2054</v>
      </c>
      <c r="AR331" s="226">
        <f t="shared" si="121"/>
        <v>2055</v>
      </c>
      <c r="AS331" s="226">
        <f t="shared" si="121"/>
        <v>2056</v>
      </c>
      <c r="AT331" s="226">
        <f t="shared" si="121"/>
        <v>2057</v>
      </c>
      <c r="AU331" s="226">
        <f t="shared" si="121"/>
        <v>2058</v>
      </c>
      <c r="AV331" s="226">
        <f t="shared" si="121"/>
        <v>2059</v>
      </c>
      <c r="AW331" s="226">
        <f t="shared" si="121"/>
        <v>2060</v>
      </c>
      <c r="AX331" s="226">
        <f t="shared" si="121"/>
        <v>2061</v>
      </c>
      <c r="AY331" s="226">
        <f t="shared" si="121"/>
        <v>2062</v>
      </c>
      <c r="AZ331" s="226">
        <f t="shared" si="121"/>
        <v>2063</v>
      </c>
      <c r="BA331" s="226">
        <f t="shared" si="121"/>
        <v>2064</v>
      </c>
      <c r="BB331" s="226">
        <f t="shared" si="121"/>
        <v>2065</v>
      </c>
      <c r="BC331" s="226">
        <f t="shared" si="121"/>
        <v>2066</v>
      </c>
      <c r="BD331" s="226">
        <f t="shared" si="121"/>
        <v>2067</v>
      </c>
      <c r="BE331" s="226">
        <f t="shared" si="121"/>
        <v>2068</v>
      </c>
      <c r="BF331" s="226">
        <f t="shared" si="121"/>
        <v>2069</v>
      </c>
      <c r="BG331" s="226">
        <f t="shared" si="121"/>
        <v>2070</v>
      </c>
      <c r="BH331" s="226">
        <f t="shared" si="121"/>
        <v>2071</v>
      </c>
      <c r="BI331" s="226">
        <f t="shared" si="121"/>
        <v>2072</v>
      </c>
      <c r="BJ331" s="226">
        <f t="shared" si="121"/>
        <v>2073</v>
      </c>
      <c r="BK331" s="226">
        <f t="shared" si="121"/>
        <v>2074</v>
      </c>
      <c r="BL331" s="226">
        <f t="shared" si="121"/>
        <v>2075</v>
      </c>
      <c r="BM331" s="226">
        <f t="shared" si="121"/>
        <v>2076</v>
      </c>
      <c r="BN331" s="226">
        <f t="shared" si="121"/>
        <v>2077</v>
      </c>
      <c r="BO331" s="226">
        <f t="shared" si="121"/>
        <v>2078</v>
      </c>
      <c r="BP331" s="226">
        <f t="shared" si="121"/>
        <v>2079</v>
      </c>
      <c r="BQ331" s="226">
        <f t="shared" si="121"/>
        <v>2080</v>
      </c>
      <c r="BR331" s="226">
        <f t="shared" si="121"/>
        <v>2081</v>
      </c>
      <c r="BS331" s="226">
        <f t="shared" si="121"/>
        <v>2082</v>
      </c>
      <c r="BT331" s="226">
        <f t="shared" si="121"/>
        <v>2083</v>
      </c>
      <c r="BU331" s="226">
        <f t="shared" si="121"/>
        <v>2084</v>
      </c>
      <c r="BV331" s="226">
        <f t="shared" ref="BV331:CJ331" si="122">BV$1</f>
        <v>2085</v>
      </c>
      <c r="BW331" s="226">
        <f t="shared" si="122"/>
        <v>2086</v>
      </c>
      <c r="BX331" s="226">
        <f t="shared" si="122"/>
        <v>2087</v>
      </c>
      <c r="BY331" s="226">
        <f t="shared" si="122"/>
        <v>2088</v>
      </c>
      <c r="BZ331" s="226">
        <f t="shared" si="122"/>
        <v>2089</v>
      </c>
      <c r="CA331" s="226">
        <f t="shared" si="122"/>
        <v>2090</v>
      </c>
      <c r="CB331" s="226">
        <f t="shared" si="122"/>
        <v>2091</v>
      </c>
      <c r="CC331" s="226">
        <f t="shared" si="122"/>
        <v>2092</v>
      </c>
      <c r="CD331" s="226">
        <f t="shared" si="122"/>
        <v>2093</v>
      </c>
      <c r="CE331" s="226">
        <f t="shared" si="122"/>
        <v>2094</v>
      </c>
      <c r="CF331" s="226">
        <f t="shared" si="122"/>
        <v>2095</v>
      </c>
      <c r="CG331" s="226">
        <f t="shared" si="122"/>
        <v>2096</v>
      </c>
      <c r="CH331" s="226">
        <f t="shared" si="122"/>
        <v>2097</v>
      </c>
      <c r="CI331" s="226">
        <f t="shared" si="122"/>
        <v>2098</v>
      </c>
      <c r="CJ331" s="226">
        <f t="shared" si="122"/>
        <v>2099</v>
      </c>
      <c r="DA331" s="210" t="s">
        <v>80</v>
      </c>
      <c r="DB331" s="210">
        <f>DB325+1</f>
        <v>172</v>
      </c>
      <c r="DC331" s="212" t="str">
        <f>C331&amp;D331</f>
        <v>7Продуктовые метрики</v>
      </c>
    </row>
    <row r="332" spans="1:107" s="296" customFormat="1" ht="14.25" customHeight="1" outlineLevel="1">
      <c r="C332" s="307"/>
      <c r="D332" s="308"/>
      <c r="E332" s="308"/>
      <c r="F332" s="308"/>
      <c r="G332" s="310"/>
      <c r="H332" s="309"/>
      <c r="CZ332" s="243"/>
      <c r="DA332" s="253"/>
      <c r="DB332" s="253"/>
      <c r="DC332" s="247"/>
    </row>
    <row r="333" spans="1:107" s="296" customFormat="1" ht="14.25" customHeight="1" outlineLevel="1">
      <c r="C333" s="307"/>
      <c r="D333" s="308"/>
      <c r="E333" s="308"/>
      <c r="F333" s="308"/>
      <c r="G333" s="310"/>
      <c r="H333" s="309"/>
      <c r="CZ333" s="243"/>
      <c r="DA333" s="253"/>
      <c r="DB333" s="253"/>
      <c r="DC333" s="247"/>
    </row>
    <row r="334" spans="1:107" s="296" customFormat="1" ht="14.25" customHeight="1" outlineLevel="1">
      <c r="C334" s="307"/>
      <c r="D334" s="308"/>
      <c r="E334" s="308"/>
      <c r="F334" s="308"/>
      <c r="G334" s="310"/>
      <c r="H334" s="309"/>
      <c r="CZ334" s="243"/>
      <c r="DA334" s="253"/>
      <c r="DB334" s="253"/>
      <c r="DC334" s="247"/>
    </row>
    <row r="335" spans="1:107" s="296" customFormat="1" ht="14.25" customHeight="1" outlineLevel="1">
      <c r="C335" s="307"/>
      <c r="D335" s="308"/>
      <c r="E335" s="308"/>
      <c r="F335" s="308"/>
      <c r="G335" s="310"/>
      <c r="H335" s="309"/>
      <c r="CZ335" s="243"/>
      <c r="DA335" s="253"/>
      <c r="DB335" s="253"/>
      <c r="DC335" s="247"/>
    </row>
    <row r="336" spans="1:107" s="296" customFormat="1" ht="14.25" customHeight="1" outlineLevel="1">
      <c r="C336" s="307"/>
      <c r="D336" s="308"/>
      <c r="E336" s="308"/>
      <c r="F336" s="308"/>
      <c r="G336" s="310"/>
      <c r="H336" s="309"/>
      <c r="CZ336" s="243"/>
      <c r="DA336" s="253"/>
      <c r="DB336" s="253"/>
      <c r="DC336" s="247"/>
    </row>
    <row r="337" spans="3:107" s="296" customFormat="1" ht="14.25" customHeight="1" outlineLevel="1">
      <c r="C337" s="307"/>
      <c r="D337" s="308"/>
      <c r="E337" s="308"/>
      <c r="F337" s="308"/>
      <c r="G337" s="310"/>
      <c r="H337" s="309"/>
      <c r="CZ337" s="243"/>
      <c r="DA337" s="253"/>
      <c r="DB337" s="253"/>
      <c r="DC337" s="247"/>
    </row>
    <row r="338" spans="3:107" s="296" customFormat="1" ht="14.25" customHeight="1" outlineLevel="1">
      <c r="C338" s="307"/>
      <c r="D338" s="308"/>
      <c r="E338" s="308"/>
      <c r="F338" s="308"/>
      <c r="G338" s="310"/>
      <c r="H338" s="309"/>
      <c r="CZ338" s="243"/>
      <c r="DA338" s="253"/>
      <c r="DB338" s="253"/>
      <c r="DC338" s="247"/>
    </row>
    <row r="339" spans="3:107" s="296" customFormat="1" ht="14.25" customHeight="1" outlineLevel="1">
      <c r="C339" s="307"/>
      <c r="D339" s="308"/>
      <c r="E339" s="308"/>
      <c r="F339" s="308"/>
      <c r="G339" s="310"/>
      <c r="H339" s="309"/>
      <c r="CZ339" s="243"/>
      <c r="DA339" s="253"/>
      <c r="DB339" s="253"/>
      <c r="DC339" s="247"/>
    </row>
    <row r="340" spans="3:107" s="300" customFormat="1" ht="6" customHeight="1">
      <c r="C340" s="322"/>
      <c r="D340" s="313"/>
      <c r="E340" s="313"/>
      <c r="F340" s="313"/>
      <c r="G340" s="323"/>
      <c r="H340" s="324"/>
      <c r="CZ340" s="218"/>
      <c r="DA340" s="210" t="s">
        <v>80</v>
      </c>
      <c r="DB340" s="210">
        <f>DB331+1</f>
        <v>173</v>
      </c>
      <c r="DC340" s="212"/>
    </row>
    <row r="341" spans="3:107" ht="4.5" customHeight="1">
      <c r="C341" s="325" t="s">
        <v>265</v>
      </c>
      <c r="D341" s="326"/>
      <c r="E341" s="326"/>
      <c r="F341" s="326"/>
      <c r="G341" s="327"/>
      <c r="H341" s="328"/>
      <c r="I341" s="328"/>
      <c r="J341" s="328"/>
      <c r="K341" s="328"/>
      <c r="L341" s="328"/>
      <c r="M341" s="328"/>
      <c r="N341" s="328"/>
      <c r="O341" s="328"/>
      <c r="P341" s="328"/>
      <c r="Q341" s="328"/>
      <c r="R341" s="328"/>
      <c r="S341" s="328"/>
      <c r="T341" s="328"/>
      <c r="U341" s="328"/>
      <c r="V341" s="328"/>
      <c r="W341" s="328"/>
      <c r="X341" s="328"/>
      <c r="Y341" s="328"/>
      <c r="Z341" s="328"/>
      <c r="AA341" s="328"/>
      <c r="AB341" s="328"/>
      <c r="AC341" s="328"/>
      <c r="AD341" s="328"/>
      <c r="AE341" s="328"/>
      <c r="AF341" s="328"/>
      <c r="AG341" s="328"/>
      <c r="AH341" s="328"/>
      <c r="AI341" s="328"/>
      <c r="AJ341" s="328"/>
      <c r="AK341" s="328"/>
      <c r="AL341" s="328"/>
      <c r="AM341" s="328"/>
      <c r="AN341" s="328"/>
      <c r="AO341" s="328"/>
      <c r="AP341" s="328"/>
      <c r="AQ341" s="328"/>
      <c r="AR341" s="328"/>
      <c r="AS341" s="328"/>
      <c r="AT341" s="328"/>
      <c r="AU341" s="328"/>
      <c r="AV341" s="328"/>
      <c r="AW341" s="328"/>
      <c r="AX341" s="328"/>
      <c r="AY341" s="328"/>
      <c r="AZ341" s="328"/>
      <c r="BA341" s="328"/>
      <c r="BB341" s="328"/>
      <c r="BC341" s="328"/>
      <c r="BD341" s="328"/>
      <c r="BE341" s="328"/>
      <c r="BF341" s="328"/>
      <c r="BG341" s="328"/>
      <c r="BH341" s="328"/>
      <c r="BI341" s="328"/>
      <c r="BJ341" s="328"/>
      <c r="BK341" s="328"/>
      <c r="BL341" s="328"/>
      <c r="BM341" s="328"/>
      <c r="BN341" s="328"/>
      <c r="BO341" s="328"/>
      <c r="BP341" s="328"/>
      <c r="BQ341" s="328"/>
      <c r="BR341" s="328"/>
      <c r="BS341" s="328"/>
      <c r="BT341" s="328"/>
      <c r="BU341" s="328"/>
      <c r="BV341" s="328"/>
      <c r="BW341" s="328"/>
      <c r="BX341" s="328"/>
      <c r="BY341" s="328"/>
      <c r="BZ341" s="328"/>
      <c r="CA341" s="328"/>
      <c r="CB341" s="328"/>
      <c r="CC341" s="328"/>
      <c r="CD341" s="328"/>
      <c r="CE341" s="328"/>
      <c r="CF341" s="328"/>
      <c r="CG341" s="328"/>
      <c r="CH341" s="328"/>
      <c r="CI341" s="328"/>
      <c r="CJ341" s="328"/>
      <c r="DA341" s="210" t="s">
        <v>80</v>
      </c>
      <c r="DB341" s="210">
        <f>DB340+1</f>
        <v>174</v>
      </c>
    </row>
    <row r="342" spans="3:107"/>
    <row r="343" spans="3:107"/>
    <row r="344" spans="3:107"/>
    <row r="345" spans="3:107"/>
    <row r="346" spans="3:107"/>
    <row r="347" spans="3:107" s="243" customFormat="1">
      <c r="C347" s="317"/>
      <c r="D347" s="318"/>
      <c r="E347" s="318"/>
      <c r="F347" s="318"/>
      <c r="G347" s="253"/>
      <c r="DA347" s="253"/>
      <c r="DB347" s="202"/>
      <c r="DC347" s="247"/>
    </row>
    <row r="348" spans="3:107"/>
    <row r="349" spans="3:107"/>
    <row r="350" spans="3:107"/>
    <row r="351" spans="3:107"/>
    <row r="352" spans="3:107"/>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sheetData>
  <sheetProtection formatCells="0" formatColumns="0" formatRows="0" insertRows="0" deleteRows="0"/>
  <mergeCells count="1">
    <mergeCell ref="F135:F141"/>
  </mergeCells>
  <conditionalFormatting sqref="J110:CJ110 J121:CJ121 H126:CJ127 H129:H141 I129:CJ135 I18:CJ27 I7:CJ15 I30:CJ62">
    <cfRule type="cellIs" dxfId="72" priority="73" stopIfTrue="1" operator="equal">
      <formula>0</formula>
    </cfRule>
  </conditionalFormatting>
  <conditionalFormatting sqref="H110:H121">
    <cfRule type="cellIs" dxfId="71" priority="72" stopIfTrue="1" operator="equal">
      <formula>0</formula>
    </cfRule>
  </conditionalFormatting>
  <conditionalFormatting sqref="I110:I121 J111:CJ120">
    <cfRule type="cellIs" dxfId="70" priority="71" stopIfTrue="1" operator="equal">
      <formula>0</formula>
    </cfRule>
  </conditionalFormatting>
  <conditionalFormatting sqref="H123">
    <cfRule type="cellIs" dxfId="69" priority="70" stopIfTrue="1" operator="equal">
      <formula>0</formula>
    </cfRule>
  </conditionalFormatting>
  <conditionalFormatting sqref="H98:H99">
    <cfRule type="cellIs" dxfId="68" priority="69" stopIfTrue="1" operator="equal">
      <formula>0</formula>
    </cfRule>
  </conditionalFormatting>
  <conditionalFormatting sqref="H100:H103">
    <cfRule type="cellIs" dxfId="67" priority="68" stopIfTrue="1" operator="equal">
      <formula>0</formula>
    </cfRule>
  </conditionalFormatting>
  <conditionalFormatting sqref="I100:CJ103">
    <cfRule type="cellIs" dxfId="66" priority="67" stopIfTrue="1" operator="equal">
      <formula>0</formula>
    </cfRule>
  </conditionalFormatting>
  <conditionalFormatting sqref="H105">
    <cfRule type="cellIs" dxfId="65" priority="66" stopIfTrue="1" operator="equal">
      <formula>0</formula>
    </cfRule>
  </conditionalFormatting>
  <conditionalFormatting sqref="H104">
    <cfRule type="cellIs" dxfId="64" priority="65" stopIfTrue="1" operator="equal">
      <formula>0</formula>
    </cfRule>
  </conditionalFormatting>
  <conditionalFormatting sqref="H106:H107">
    <cfRule type="cellIs" dxfId="63" priority="64" stopIfTrue="1" operator="equal">
      <formula>0</formula>
    </cfRule>
  </conditionalFormatting>
  <conditionalFormatting sqref="C107:D107 G107:H107">
    <cfRule type="expression" dxfId="62" priority="63">
      <formula>$H$106="Автоматическое"</formula>
    </cfRule>
  </conditionalFormatting>
  <conditionalFormatting sqref="H31:H32">
    <cfRule type="cellIs" dxfId="61" priority="62" stopIfTrue="1" operator="equal">
      <formula>0</formula>
    </cfRule>
  </conditionalFormatting>
  <conditionalFormatting sqref="H30">
    <cfRule type="cellIs" dxfId="60" priority="61" stopIfTrue="1" operator="equal">
      <formula>0</formula>
    </cfRule>
  </conditionalFormatting>
  <conditionalFormatting sqref="H34">
    <cfRule type="cellIs" dxfId="59" priority="60" stopIfTrue="1" operator="equal">
      <formula>0</formula>
    </cfRule>
  </conditionalFormatting>
  <conditionalFormatting sqref="H37">
    <cfRule type="cellIs" dxfId="58" priority="59" stopIfTrue="1" operator="equal">
      <formula>0</formula>
    </cfRule>
  </conditionalFormatting>
  <conditionalFormatting sqref="H40">
    <cfRule type="cellIs" dxfId="57" priority="58" stopIfTrue="1" operator="equal">
      <formula>0</formula>
    </cfRule>
  </conditionalFormatting>
  <conditionalFormatting sqref="H43">
    <cfRule type="cellIs" dxfId="56" priority="57" stopIfTrue="1" operator="equal">
      <formula>0</formula>
    </cfRule>
  </conditionalFormatting>
  <conditionalFormatting sqref="H35:H36">
    <cfRule type="cellIs" dxfId="55" priority="56" stopIfTrue="1" operator="equal">
      <formula>0</formula>
    </cfRule>
  </conditionalFormatting>
  <conditionalFormatting sqref="H41:H42">
    <cfRule type="cellIs" dxfId="54" priority="54" stopIfTrue="1" operator="equal">
      <formula>0</formula>
    </cfRule>
  </conditionalFormatting>
  <conditionalFormatting sqref="H44:H45">
    <cfRule type="cellIs" dxfId="53" priority="53" stopIfTrue="1" operator="equal">
      <formula>0</formula>
    </cfRule>
  </conditionalFormatting>
  <conditionalFormatting sqref="H46">
    <cfRule type="cellIs" dxfId="52" priority="44" stopIfTrue="1" operator="equal">
      <formula>0</formula>
    </cfRule>
  </conditionalFormatting>
  <conditionalFormatting sqref="H38:H39">
    <cfRule type="cellIs" dxfId="51" priority="55" stopIfTrue="1" operator="equal">
      <formula>0</formula>
    </cfRule>
  </conditionalFormatting>
  <conditionalFormatting sqref="H18:H27">
    <cfRule type="cellIs" dxfId="50" priority="52" stopIfTrue="1" operator="equal">
      <formula>0</formula>
    </cfRule>
  </conditionalFormatting>
  <conditionalFormatting sqref="H4:H6">
    <cfRule type="cellIs" dxfId="49" priority="51" stopIfTrue="1" operator="equal">
      <formula>0</formula>
    </cfRule>
  </conditionalFormatting>
  <conditionalFormatting sqref="I6">
    <cfRule type="cellIs" dxfId="48" priority="50" stopIfTrue="1" operator="equal">
      <formula>0</formula>
    </cfRule>
  </conditionalFormatting>
  <conditionalFormatting sqref="I7:CJ15">
    <cfRule type="expression" dxfId="47" priority="49">
      <formula>YEAR(I7)&lt;&gt;I$3</formula>
    </cfRule>
  </conditionalFormatting>
  <conditionalFormatting sqref="H7:H15">
    <cfRule type="cellIs" dxfId="46" priority="48" stopIfTrue="1" operator="equal">
      <formula>0</formula>
    </cfRule>
  </conditionalFormatting>
  <conditionalFormatting sqref="H122">
    <cfRule type="cellIs" dxfId="45" priority="47" stopIfTrue="1" operator="equal">
      <formula>0</formula>
    </cfRule>
  </conditionalFormatting>
  <conditionalFormatting sqref="H55">
    <cfRule type="cellIs" dxfId="44" priority="38" stopIfTrue="1" operator="equal">
      <formula>0</formula>
    </cfRule>
  </conditionalFormatting>
  <conditionalFormatting sqref="H61:H62">
    <cfRule type="cellIs" dxfId="43" priority="46" stopIfTrue="1" operator="equal">
      <formula>0</formula>
    </cfRule>
  </conditionalFormatting>
  <conditionalFormatting sqref="H59:H60">
    <cfRule type="cellIs" dxfId="42" priority="35" stopIfTrue="1" operator="equal">
      <formula>0</formula>
    </cfRule>
  </conditionalFormatting>
  <conditionalFormatting sqref="H33">
    <cfRule type="cellIs" dxfId="41" priority="45" stopIfTrue="1" operator="equal">
      <formula>0</formula>
    </cfRule>
  </conditionalFormatting>
  <conditionalFormatting sqref="H50:H51">
    <cfRule type="cellIs" dxfId="40" priority="41" stopIfTrue="1" operator="equal">
      <formula>0</formula>
    </cfRule>
  </conditionalFormatting>
  <conditionalFormatting sqref="H47:H48">
    <cfRule type="cellIs" dxfId="39" priority="43" stopIfTrue="1" operator="equal">
      <formula>0</formula>
    </cfRule>
  </conditionalFormatting>
  <conditionalFormatting sqref="H49">
    <cfRule type="cellIs" dxfId="38" priority="42" stopIfTrue="1" operator="equal">
      <formula>0</formula>
    </cfRule>
  </conditionalFormatting>
  <conditionalFormatting sqref="H52">
    <cfRule type="cellIs" dxfId="37" priority="40" stopIfTrue="1" operator="equal">
      <formula>0</formula>
    </cfRule>
  </conditionalFormatting>
  <conditionalFormatting sqref="H53:H54">
    <cfRule type="cellIs" dxfId="36" priority="39" stopIfTrue="1" operator="equal">
      <formula>0</formula>
    </cfRule>
  </conditionalFormatting>
  <conditionalFormatting sqref="H56:H57">
    <cfRule type="cellIs" dxfId="35" priority="37" stopIfTrue="1" operator="equal">
      <formula>0</formula>
    </cfRule>
  </conditionalFormatting>
  <conditionalFormatting sqref="H58">
    <cfRule type="cellIs" dxfId="34" priority="36" stopIfTrue="1" operator="equal">
      <formula>0</formula>
    </cfRule>
  </conditionalFormatting>
  <conditionalFormatting sqref="H89">
    <cfRule type="cellIs" dxfId="33" priority="15" stopIfTrue="1" operator="equal">
      <formula>0</formula>
    </cfRule>
  </conditionalFormatting>
  <conditionalFormatting sqref="H90:H91">
    <cfRule type="cellIs" dxfId="32" priority="14" stopIfTrue="1" operator="equal">
      <formula>0</formula>
    </cfRule>
  </conditionalFormatting>
  <conditionalFormatting sqref="H92">
    <cfRule type="cellIs" dxfId="31" priority="13" stopIfTrue="1" operator="equal">
      <formula>0</formula>
    </cfRule>
  </conditionalFormatting>
  <conditionalFormatting sqref="H93:H94">
    <cfRule type="cellIs" dxfId="30" priority="12" stopIfTrue="1" operator="equal">
      <formula>0</formula>
    </cfRule>
  </conditionalFormatting>
  <conditionalFormatting sqref="I64:CJ95">
    <cfRule type="cellIs" dxfId="29" priority="34" stopIfTrue="1" operator="equal">
      <formula>0</formula>
    </cfRule>
  </conditionalFormatting>
  <conditionalFormatting sqref="H65:H66">
    <cfRule type="cellIs" dxfId="28" priority="33" stopIfTrue="1" operator="equal">
      <formula>0</formula>
    </cfRule>
  </conditionalFormatting>
  <conditionalFormatting sqref="H64">
    <cfRule type="cellIs" dxfId="27" priority="32" stopIfTrue="1" operator="equal">
      <formula>0</formula>
    </cfRule>
  </conditionalFormatting>
  <conditionalFormatting sqref="H68">
    <cfRule type="cellIs" dxfId="26" priority="31" stopIfTrue="1" operator="equal">
      <formula>0</formula>
    </cfRule>
  </conditionalFormatting>
  <conditionalFormatting sqref="H71">
    <cfRule type="cellIs" dxfId="25" priority="30" stopIfTrue="1" operator="equal">
      <formula>0</formula>
    </cfRule>
  </conditionalFormatting>
  <conditionalFormatting sqref="H74">
    <cfRule type="cellIs" dxfId="24" priority="29" stopIfTrue="1" operator="equal">
      <formula>0</formula>
    </cfRule>
  </conditionalFormatting>
  <conditionalFormatting sqref="H77">
    <cfRule type="cellIs" dxfId="23" priority="28" stopIfTrue="1" operator="equal">
      <formula>0</formula>
    </cfRule>
  </conditionalFormatting>
  <conditionalFormatting sqref="H69:H70">
    <cfRule type="cellIs" dxfId="22" priority="27" stopIfTrue="1" operator="equal">
      <formula>0</formula>
    </cfRule>
  </conditionalFormatting>
  <conditionalFormatting sqref="H75:H76">
    <cfRule type="cellIs" dxfId="21" priority="25" stopIfTrue="1" operator="equal">
      <formula>0</formula>
    </cfRule>
  </conditionalFormatting>
  <conditionalFormatting sqref="H78:H79">
    <cfRule type="cellIs" dxfId="20" priority="24" stopIfTrue="1" operator="equal">
      <formula>0</formula>
    </cfRule>
  </conditionalFormatting>
  <conditionalFormatting sqref="H80">
    <cfRule type="cellIs" dxfId="19" priority="21" stopIfTrue="1" operator="equal">
      <formula>0</formula>
    </cfRule>
  </conditionalFormatting>
  <conditionalFormatting sqref="H72:H73">
    <cfRule type="cellIs" dxfId="18" priority="26" stopIfTrue="1" operator="equal">
      <formula>0</formula>
    </cfRule>
  </conditionalFormatting>
  <conditionalFormatting sqref="H95">
    <cfRule type="cellIs" dxfId="17" priority="23" stopIfTrue="1" operator="equal">
      <formula>0</formula>
    </cfRule>
  </conditionalFormatting>
  <conditionalFormatting sqref="H67">
    <cfRule type="cellIs" dxfId="16" priority="22" stopIfTrue="1" operator="equal">
      <formula>0</formula>
    </cfRule>
  </conditionalFormatting>
  <conditionalFormatting sqref="H84:H85">
    <cfRule type="cellIs" dxfId="15" priority="18" stopIfTrue="1" operator="equal">
      <formula>0</formula>
    </cfRule>
  </conditionalFormatting>
  <conditionalFormatting sqref="H81:H82">
    <cfRule type="cellIs" dxfId="14" priority="20" stopIfTrue="1" operator="equal">
      <formula>0</formula>
    </cfRule>
  </conditionalFormatting>
  <conditionalFormatting sqref="H83">
    <cfRule type="cellIs" dxfId="13" priority="19" stopIfTrue="1" operator="equal">
      <formula>0</formula>
    </cfRule>
  </conditionalFormatting>
  <conditionalFormatting sqref="H86">
    <cfRule type="cellIs" dxfId="12" priority="17" stopIfTrue="1" operator="equal">
      <formula>0</formula>
    </cfRule>
  </conditionalFormatting>
  <conditionalFormatting sqref="H87:H88">
    <cfRule type="cellIs" dxfId="11" priority="16" stopIfTrue="1" operator="equal">
      <formula>0</formula>
    </cfRule>
  </conditionalFormatting>
  <conditionalFormatting sqref="H128:CJ128">
    <cfRule type="cellIs" dxfId="10" priority="11" stopIfTrue="1" operator="equal">
      <formula>0</formula>
    </cfRule>
  </conditionalFormatting>
  <conditionalFormatting sqref="I18:CJ27">
    <cfRule type="expression" dxfId="9" priority="10">
      <formula>YEAR(I18)&lt;&gt;I$3</formula>
    </cfRule>
  </conditionalFormatting>
  <conditionalFormatting sqref="I142:CJ142">
    <cfRule type="cellIs" dxfId="8" priority="9" stopIfTrue="1" operator="equal">
      <formula>0</formula>
    </cfRule>
  </conditionalFormatting>
  <conditionalFormatting sqref="H142">
    <cfRule type="cellIs" dxfId="7" priority="8" stopIfTrue="1" operator="equal">
      <formula>0</formula>
    </cfRule>
  </conditionalFormatting>
  <conditionalFormatting sqref="E98:F106">
    <cfRule type="cellIs" dxfId="6" priority="7" stopIfTrue="1" operator="equal">
      <formula>0</formula>
    </cfRule>
  </conditionalFormatting>
  <conditionalFormatting sqref="E107">
    <cfRule type="expression" dxfId="5" priority="4">
      <formula>$H$106="Автоматическое"</formula>
    </cfRule>
    <cfRule type="cellIs" dxfId="4" priority="6" stopIfTrue="1" operator="equal">
      <formula>0</formula>
    </cfRule>
  </conditionalFormatting>
  <conditionalFormatting sqref="F107">
    <cfRule type="expression" dxfId="3" priority="3">
      <formula>$H$106="Автоматическое"</formula>
    </cfRule>
    <cfRule type="cellIs" dxfId="2" priority="5" stopIfTrue="1" operator="equal">
      <formula>0</formula>
    </cfRule>
  </conditionalFormatting>
  <conditionalFormatting sqref="I143:CJ143">
    <cfRule type="cellIs" dxfId="1" priority="2" stopIfTrue="1" operator="equal">
      <formula>0</formula>
    </cfRule>
  </conditionalFormatting>
  <conditionalFormatting sqref="H143">
    <cfRule type="cellIs" dxfId="0" priority="1" stopIfTrue="1" operator="equal">
      <formula>0</formula>
    </cfRule>
  </conditionalFormatting>
  <dataValidations disablePrompts="1" count="5">
    <dataValidation type="list" allowBlank="1" showInputMessage="1" showErrorMessage="1" promptTitle="Тип эффекта" prompt="Выберите из выпадающего списка" sqref="F163 F166 F173 F310 F179 F182 F185 F275 F278 F285 F288 F291 F294 F297 F191 F194 F201 F204 F207 F210 F213 F219 F222 F229 F232 F235 F238 F241 F247 F250 F257 F260 F263 F266 F269 F303 F306 F313 F316 F319 F322 F325 F170 F198 F226 F254 F282 F176" xr:uid="{00000000-0002-0000-0B00-000000000000}">
      <formula1>"Прямой, Косвенный"</formula1>
    </dataValidation>
    <dataValidation type="list" allowBlank="1" showInputMessage="1" showErrorMessage="1" promptTitle="Метод расчета эффекта" prompt="Выберите из выпадающего списка" sqref="E163 E166 E173 E176 E179 E182 E185 E275 E278 E285 E288 E291 E294 E297 E191 E194 E201 E204 E207 E210 E213 E219 E222 E229 E232 E235 E238 E241 E247 E250 E257 E260 E263 E266 E269 E303 E306 E313 E316 E319 E322 E325 E170 E198 E226 E254 E282 E310" xr:uid="{00000000-0002-0000-0B00-000001000000}">
      <formula1>"Детерминистический, Вероятностный"</formula1>
    </dataValidation>
    <dataValidation type="list" allowBlank="1" showInputMessage="1" showErrorMessage="1" sqref="E186:E188 E214:E216 E242:E244 E270:E272 E298:E300 E326:E328" xr:uid="{00000000-0002-0000-0B00-000002000000}">
      <formula1>"Детерминистический, Вероятностный"</formula1>
    </dataValidation>
    <dataValidation type="list" allowBlank="1" showInputMessage="1" showErrorMessage="1" sqref="F186:F188 F214:F216 F242:F244 F270:F272 F298:F300 F326:F328" xr:uid="{00000000-0002-0000-0B00-000003000000}">
      <formula1>"Прямой, Косвенный"</formula1>
    </dataValidation>
    <dataValidation type="list" allowBlank="1" showInputMessage="1" showErrorMessage="1" sqref="H106" xr:uid="{00000000-0002-0000-0B00-000004000000}">
      <formula1>"Ручное, Автоматическое"</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promptTitle="Наименование ДО" prompt="Выберете из выпадающего списка наименование ДО, на котором планируется внедрение" xr:uid="{00000000-0002-0000-0B00-000005000000}">
          <x14:formula1>
            <xm:f>'/Users/ivanov.ev/Work/Dashboard/fem/loading/6+6/\Users\ivanov.ev\Library\Containers\com.microsoft.Excel\Data\Documents\C:\Users\Eugene\AppData\Local\Microsoft\Windows\INetCache\Content.Outlook\0X6GASBF\[ФЭМ OpenBox4.xlsm]Sys'!#REF!</xm:f>
          </x14:formula1>
          <xm:sqref>D18:D27</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Лист9"/>
  <dimension ref="A1:CB65"/>
  <sheetViews>
    <sheetView workbookViewId="0"/>
    <sheetView workbookViewId="1"/>
  </sheetViews>
  <sheetFormatPr baseColWidth="10" defaultColWidth="8.1640625" defaultRowHeight="15"/>
  <cols>
    <col min="1" max="1" width="8.1640625" style="99"/>
    <col min="2" max="2" width="59.33203125" style="334" customWidth="1"/>
    <col min="3" max="8" width="9.1640625" style="99" customWidth="1"/>
    <col min="9" max="16384" width="8.1640625" style="99"/>
  </cols>
  <sheetData>
    <row r="1" spans="2:80" ht="20">
      <c r="B1" s="331" t="s">
        <v>266</v>
      </c>
    </row>
    <row r="3" spans="2:80" ht="16">
      <c r="B3" s="332" t="s">
        <v>267</v>
      </c>
    </row>
    <row r="4" spans="2:80" ht="16">
      <c r="B4" s="333" t="s">
        <v>268</v>
      </c>
    </row>
    <row r="5" spans="2:80" ht="16">
      <c r="B5" s="333" t="s">
        <v>269</v>
      </c>
    </row>
    <row r="6" spans="2:80" ht="16">
      <c r="B6" s="333" t="s">
        <v>270</v>
      </c>
    </row>
    <row r="7" spans="2:80" ht="16">
      <c r="B7" s="333" t="s">
        <v>271</v>
      </c>
    </row>
    <row r="9" spans="2:80" ht="16">
      <c r="B9" s="332" t="s">
        <v>272</v>
      </c>
    </row>
    <row r="10" spans="2:80" ht="16">
      <c r="B10" s="333" t="s">
        <v>273</v>
      </c>
    </row>
    <row r="11" spans="2:80" ht="16">
      <c r="B11" s="333" t="s">
        <v>274</v>
      </c>
    </row>
    <row r="14" spans="2:80">
      <c r="B14" s="916" t="s">
        <v>980</v>
      </c>
      <c r="C14" s="912" t="s">
        <v>321</v>
      </c>
      <c r="D14" s="913"/>
      <c r="E14" s="913"/>
      <c r="F14" s="913"/>
      <c r="G14" s="913"/>
      <c r="H14" s="914"/>
      <c r="I14" s="912" t="s">
        <v>322</v>
      </c>
      <c r="J14" s="913"/>
      <c r="K14" s="913"/>
      <c r="L14" s="913"/>
      <c r="M14" s="913"/>
      <c r="N14" s="914"/>
      <c r="O14" s="912" t="s">
        <v>323</v>
      </c>
      <c r="P14" s="913"/>
      <c r="Q14" s="913"/>
      <c r="R14" s="913"/>
      <c r="S14" s="913"/>
      <c r="T14" s="914"/>
      <c r="U14" s="912" t="s">
        <v>324</v>
      </c>
      <c r="V14" s="913"/>
      <c r="W14" s="913"/>
      <c r="X14" s="913"/>
      <c r="Y14" s="913"/>
      <c r="Z14" s="914"/>
      <c r="AA14" s="912" t="str">
        <f>Пользователи!A9</f>
        <v>Оренбург</v>
      </c>
      <c r="AB14" s="913"/>
      <c r="AC14" s="913"/>
      <c r="AD14" s="913"/>
      <c r="AE14" s="913"/>
      <c r="AF14" s="914"/>
      <c r="AG14" s="912" t="str">
        <f>Пользователи!A10</f>
        <v>Ямал</v>
      </c>
      <c r="AH14" s="913"/>
      <c r="AI14" s="913"/>
      <c r="AJ14" s="913"/>
      <c r="AK14" s="913"/>
      <c r="AL14" s="914"/>
      <c r="AM14" s="912" t="str">
        <f>Пользователи!A11</f>
        <v>Гео</v>
      </c>
      <c r="AN14" s="913"/>
      <c r="AO14" s="913"/>
      <c r="AP14" s="913"/>
      <c r="AQ14" s="913"/>
      <c r="AR14" s="914"/>
      <c r="AS14" s="912" t="str">
        <f>Пользователи!A12</f>
        <v>Заполярье</v>
      </c>
      <c r="AT14" s="913"/>
      <c r="AU14" s="913"/>
      <c r="AV14" s="913"/>
      <c r="AW14" s="913"/>
      <c r="AX14" s="914"/>
      <c r="AY14" s="912" t="str">
        <f>Пользователи!A13</f>
        <v>Мессояха</v>
      </c>
      <c r="AZ14" s="913"/>
      <c r="BA14" s="913"/>
      <c r="BB14" s="913"/>
      <c r="BC14" s="913"/>
      <c r="BD14" s="914"/>
      <c r="BE14" s="912" t="str">
        <f>Пользователи!A14</f>
        <v>Мегион</v>
      </c>
      <c r="BF14" s="913"/>
      <c r="BG14" s="913"/>
      <c r="BH14" s="913"/>
      <c r="BI14" s="913"/>
      <c r="BJ14" s="914"/>
      <c r="BK14" s="912" t="str">
        <f>Пользователи!A15</f>
        <v>Развитие</v>
      </c>
      <c r="BL14" s="913"/>
      <c r="BM14" s="913"/>
      <c r="BN14" s="913"/>
      <c r="BO14" s="913"/>
      <c r="BP14" s="914"/>
      <c r="BQ14" s="912" t="str">
        <f>Пользователи!A16</f>
        <v>Меретояха</v>
      </c>
      <c r="BR14" s="913"/>
      <c r="BS14" s="913"/>
      <c r="BT14" s="913"/>
      <c r="BU14" s="913"/>
      <c r="BV14" s="914"/>
      <c r="BW14" s="912" t="s">
        <v>315</v>
      </c>
      <c r="BX14" s="913"/>
      <c r="BY14" s="913"/>
      <c r="BZ14" s="913"/>
      <c r="CA14" s="913"/>
      <c r="CB14" s="914"/>
    </row>
    <row r="15" spans="2:80">
      <c r="B15" s="917"/>
      <c r="C15" s="915" t="s">
        <v>275</v>
      </c>
      <c r="D15" s="915"/>
      <c r="E15" s="915"/>
      <c r="F15" s="915" t="s">
        <v>276</v>
      </c>
      <c r="G15" s="915"/>
      <c r="H15" s="915"/>
      <c r="I15" s="915" t="s">
        <v>275</v>
      </c>
      <c r="J15" s="915"/>
      <c r="K15" s="915"/>
      <c r="L15" s="915" t="s">
        <v>276</v>
      </c>
      <c r="M15" s="915"/>
      <c r="N15" s="915"/>
      <c r="O15" s="915" t="s">
        <v>275</v>
      </c>
      <c r="P15" s="915"/>
      <c r="Q15" s="915"/>
      <c r="R15" s="915" t="s">
        <v>276</v>
      </c>
      <c r="S15" s="915"/>
      <c r="T15" s="915"/>
      <c r="U15" s="915" t="s">
        <v>275</v>
      </c>
      <c r="V15" s="915"/>
      <c r="W15" s="915"/>
      <c r="X15" s="915" t="s">
        <v>276</v>
      </c>
      <c r="Y15" s="915"/>
      <c r="Z15" s="915"/>
      <c r="AA15" s="915" t="s">
        <v>275</v>
      </c>
      <c r="AB15" s="915"/>
      <c r="AC15" s="915"/>
      <c r="AD15" s="915" t="s">
        <v>276</v>
      </c>
      <c r="AE15" s="915"/>
      <c r="AF15" s="915"/>
      <c r="AG15" s="915" t="s">
        <v>275</v>
      </c>
      <c r="AH15" s="915"/>
      <c r="AI15" s="915"/>
      <c r="AJ15" s="915" t="s">
        <v>276</v>
      </c>
      <c r="AK15" s="915"/>
      <c r="AL15" s="915"/>
      <c r="AM15" s="915" t="s">
        <v>275</v>
      </c>
      <c r="AN15" s="915"/>
      <c r="AO15" s="915"/>
      <c r="AP15" s="915" t="s">
        <v>276</v>
      </c>
      <c r="AQ15" s="915"/>
      <c r="AR15" s="915"/>
      <c r="AS15" s="915" t="s">
        <v>275</v>
      </c>
      <c r="AT15" s="915"/>
      <c r="AU15" s="915"/>
      <c r="AV15" s="915" t="s">
        <v>276</v>
      </c>
      <c r="AW15" s="915"/>
      <c r="AX15" s="915"/>
      <c r="AY15" s="915" t="s">
        <v>275</v>
      </c>
      <c r="AZ15" s="915"/>
      <c r="BA15" s="915"/>
      <c r="BB15" s="915" t="s">
        <v>276</v>
      </c>
      <c r="BC15" s="915"/>
      <c r="BD15" s="915"/>
      <c r="BE15" s="915" t="s">
        <v>275</v>
      </c>
      <c r="BF15" s="915"/>
      <c r="BG15" s="915"/>
      <c r="BH15" s="915" t="s">
        <v>276</v>
      </c>
      <c r="BI15" s="915"/>
      <c r="BJ15" s="915"/>
      <c r="BK15" s="915" t="s">
        <v>275</v>
      </c>
      <c r="BL15" s="915"/>
      <c r="BM15" s="915"/>
      <c r="BN15" s="915" t="s">
        <v>276</v>
      </c>
      <c r="BO15" s="915"/>
      <c r="BP15" s="915"/>
      <c r="BQ15" s="915" t="s">
        <v>275</v>
      </c>
      <c r="BR15" s="915"/>
      <c r="BS15" s="915"/>
      <c r="BT15" s="915" t="s">
        <v>276</v>
      </c>
      <c r="BU15" s="915"/>
      <c r="BV15" s="915"/>
      <c r="BW15" s="915" t="s">
        <v>275</v>
      </c>
      <c r="BX15" s="915"/>
      <c r="BY15" s="915"/>
      <c r="BZ15" s="915" t="s">
        <v>276</v>
      </c>
      <c r="CA15" s="915"/>
      <c r="CB15" s="915"/>
    </row>
    <row r="16" spans="2:80">
      <c r="B16" s="918"/>
      <c r="C16" s="335" t="s">
        <v>277</v>
      </c>
      <c r="D16" s="336" t="s">
        <v>278</v>
      </c>
      <c r="E16" s="335" t="s">
        <v>279</v>
      </c>
      <c r="F16" s="335" t="s">
        <v>277</v>
      </c>
      <c r="G16" s="336" t="s">
        <v>278</v>
      </c>
      <c r="H16" s="335" t="s">
        <v>279</v>
      </c>
      <c r="I16" s="335" t="s">
        <v>277</v>
      </c>
      <c r="J16" s="336" t="s">
        <v>278</v>
      </c>
      <c r="K16" s="335" t="s">
        <v>279</v>
      </c>
      <c r="L16" s="335" t="s">
        <v>277</v>
      </c>
      <c r="M16" s="336" t="s">
        <v>278</v>
      </c>
      <c r="N16" s="335" t="s">
        <v>279</v>
      </c>
      <c r="O16" s="335" t="s">
        <v>277</v>
      </c>
      <c r="P16" s="336" t="s">
        <v>278</v>
      </c>
      <c r="Q16" s="335" t="s">
        <v>279</v>
      </c>
      <c r="R16" s="335" t="s">
        <v>277</v>
      </c>
      <c r="S16" s="336" t="s">
        <v>278</v>
      </c>
      <c r="T16" s="335" t="s">
        <v>279</v>
      </c>
      <c r="U16" s="335" t="s">
        <v>277</v>
      </c>
      <c r="V16" s="336" t="s">
        <v>278</v>
      </c>
      <c r="W16" s="335" t="s">
        <v>279</v>
      </c>
      <c r="X16" s="335" t="s">
        <v>277</v>
      </c>
      <c r="Y16" s="336" t="s">
        <v>278</v>
      </c>
      <c r="Z16" s="335" t="s">
        <v>279</v>
      </c>
      <c r="AA16" s="335" t="s">
        <v>277</v>
      </c>
      <c r="AB16" s="336" t="s">
        <v>278</v>
      </c>
      <c r="AC16" s="335" t="s">
        <v>279</v>
      </c>
      <c r="AD16" s="335" t="s">
        <v>277</v>
      </c>
      <c r="AE16" s="336" t="s">
        <v>278</v>
      </c>
      <c r="AF16" s="335" t="s">
        <v>279</v>
      </c>
      <c r="AG16" s="335" t="s">
        <v>277</v>
      </c>
      <c r="AH16" s="336" t="s">
        <v>278</v>
      </c>
      <c r="AI16" s="335" t="s">
        <v>279</v>
      </c>
      <c r="AJ16" s="335" t="s">
        <v>277</v>
      </c>
      <c r="AK16" s="336" t="s">
        <v>278</v>
      </c>
      <c r="AL16" s="335" t="s">
        <v>279</v>
      </c>
      <c r="AM16" s="335" t="s">
        <v>277</v>
      </c>
      <c r="AN16" s="336" t="s">
        <v>278</v>
      </c>
      <c r="AO16" s="335" t="s">
        <v>279</v>
      </c>
      <c r="AP16" s="335" t="s">
        <v>277</v>
      </c>
      <c r="AQ16" s="336" t="s">
        <v>278</v>
      </c>
      <c r="AR16" s="335" t="s">
        <v>279</v>
      </c>
      <c r="AS16" s="335" t="s">
        <v>277</v>
      </c>
      <c r="AT16" s="336" t="s">
        <v>278</v>
      </c>
      <c r="AU16" s="335" t="s">
        <v>279</v>
      </c>
      <c r="AV16" s="335" t="s">
        <v>277</v>
      </c>
      <c r="AW16" s="336" t="s">
        <v>278</v>
      </c>
      <c r="AX16" s="335" t="s">
        <v>279</v>
      </c>
      <c r="AY16" s="335" t="s">
        <v>277</v>
      </c>
      <c r="AZ16" s="336" t="s">
        <v>278</v>
      </c>
      <c r="BA16" s="335" t="s">
        <v>279</v>
      </c>
      <c r="BB16" s="335" t="s">
        <v>277</v>
      </c>
      <c r="BC16" s="336" t="s">
        <v>278</v>
      </c>
      <c r="BD16" s="335" t="s">
        <v>279</v>
      </c>
      <c r="BE16" s="335" t="s">
        <v>277</v>
      </c>
      <c r="BF16" s="336" t="s">
        <v>278</v>
      </c>
      <c r="BG16" s="335" t="s">
        <v>279</v>
      </c>
      <c r="BH16" s="335" t="s">
        <v>277</v>
      </c>
      <c r="BI16" s="336" t="s">
        <v>278</v>
      </c>
      <c r="BJ16" s="335" t="s">
        <v>279</v>
      </c>
      <c r="BK16" s="335" t="s">
        <v>277</v>
      </c>
      <c r="BL16" s="336" t="s">
        <v>278</v>
      </c>
      <c r="BM16" s="335" t="s">
        <v>279</v>
      </c>
      <c r="BN16" s="335" t="s">
        <v>277</v>
      </c>
      <c r="BO16" s="336" t="s">
        <v>278</v>
      </c>
      <c r="BP16" s="335" t="s">
        <v>279</v>
      </c>
      <c r="BQ16" s="335" t="s">
        <v>277</v>
      </c>
      <c r="BR16" s="336" t="s">
        <v>278</v>
      </c>
      <c r="BS16" s="335" t="s">
        <v>279</v>
      </c>
      <c r="BT16" s="335" t="s">
        <v>277</v>
      </c>
      <c r="BU16" s="336" t="s">
        <v>278</v>
      </c>
      <c r="BV16" s="335" t="s">
        <v>279</v>
      </c>
      <c r="BW16" s="335" t="s">
        <v>277</v>
      </c>
      <c r="BX16" s="336" t="s">
        <v>278</v>
      </c>
      <c r="BY16" s="335" t="s">
        <v>279</v>
      </c>
      <c r="BZ16" s="335" t="s">
        <v>277</v>
      </c>
      <c r="CA16" s="336" t="s">
        <v>278</v>
      </c>
      <c r="CB16" s="335" t="s">
        <v>279</v>
      </c>
    </row>
    <row r="17" spans="2:80" ht="32">
      <c r="B17" s="337" t="s">
        <v>280</v>
      </c>
      <c r="C17" s="338">
        <f>Пользователи!$W$5*$C$50*($C31/$C$41)</f>
        <v>0</v>
      </c>
      <c r="D17" s="338">
        <f>Пользователи!$W$5*$C$50*($D31/$C$41)</f>
        <v>0</v>
      </c>
      <c r="E17" s="338">
        <f>Пользователи!$W$5*$C$50*($E31/$C$41)</f>
        <v>0</v>
      </c>
      <c r="F17" s="338">
        <f>Пользователи!$X$5*$F$50*($F31/$F$41)</f>
        <v>1.1666666666666665</v>
      </c>
      <c r="G17" s="338">
        <f>Пользователи!$X$5*$F$50*($G31/$F$41)</f>
        <v>0.29166666666666663</v>
      </c>
      <c r="H17" s="338">
        <f>Пользователи!$X$5*$F$50*($H31/$F$41)</f>
        <v>0.29166666666666663</v>
      </c>
      <c r="I17" s="338">
        <f>Пользователи!$W$6*$C$50*($C31/$C$41)</f>
        <v>8.8888888888888892E-2</v>
      </c>
      <c r="J17" s="338">
        <f>Пользователи!$W$6*$C$50*($D31/$C$41)</f>
        <v>2.2222222222222223E-2</v>
      </c>
      <c r="K17" s="338">
        <f>Пользователи!$W$6*$C$50*($E31/$C$41)</f>
        <v>2.2222222222222223E-2</v>
      </c>
      <c r="L17" s="338">
        <f>Пользователи!$X$6*$F$50*($F31/$F$41)</f>
        <v>2.8666666666666663</v>
      </c>
      <c r="M17" s="338">
        <f>Пользователи!$X$6*$F$50*($G31/$F$41)</f>
        <v>0.71666666666666656</v>
      </c>
      <c r="N17" s="338">
        <f>Пользователи!$X$6*$F$50*($H31/$F$41)</f>
        <v>0.71666666666666656</v>
      </c>
      <c r="O17" s="338">
        <f>Пользователи!$W$7*$C$50*($C31/$C$41)</f>
        <v>8.8888888888888892E-2</v>
      </c>
      <c r="P17" s="338">
        <f>Пользователи!$W$7*$C$50*($D31/$C$41)</f>
        <v>2.2222222222222223E-2</v>
      </c>
      <c r="Q17" s="338">
        <f>Пользователи!$W$7*$C$50*($E31/$C$41)</f>
        <v>2.2222222222222223E-2</v>
      </c>
      <c r="R17" s="338">
        <f>Пользователи!$X$7*$F$50*($F31/$F$41)</f>
        <v>0.23333333333333334</v>
      </c>
      <c r="S17" s="338">
        <f>Пользователи!$X$7*$F$50*($G31/$F$41)</f>
        <v>5.8333333333333334E-2</v>
      </c>
      <c r="T17" s="338">
        <f>Пользователи!$X$7*$F$50*($H31/$F$41)</f>
        <v>5.8333333333333334E-2</v>
      </c>
      <c r="U17" s="338">
        <f>Пользователи!$W$8*$C$50*($C31/$C$41)</f>
        <v>4.4444444444444446E-2</v>
      </c>
      <c r="V17" s="338">
        <f>Пользователи!$W$8*$C$50*($D31/$C$41)</f>
        <v>1.1111111111111112E-2</v>
      </c>
      <c r="W17" s="338">
        <f>Пользователи!$W$8*$C$50*($E31/$C$41)</f>
        <v>1.1111111111111112E-2</v>
      </c>
      <c r="X17" s="338">
        <f>Пользователи!$X$8*$F$50*($F31/$F$41)</f>
        <v>0.1</v>
      </c>
      <c r="Y17" s="338">
        <f>Пользователи!$X$8*$F$50*($G31/$F$41)</f>
        <v>2.5000000000000001E-2</v>
      </c>
      <c r="Z17" s="338">
        <f>Пользователи!$X$8*$F$50*($H31/$F$41)</f>
        <v>2.5000000000000001E-2</v>
      </c>
      <c r="AA17" s="338">
        <f>Пользователи!$W$9*$C$50*($C31/$C$41)</f>
        <v>8.8888888888888892E-2</v>
      </c>
      <c r="AB17" s="338">
        <f>Пользователи!$W$9*$C$50*($D31/$C$41)</f>
        <v>2.2222222222222223E-2</v>
      </c>
      <c r="AC17" s="338">
        <f>Пользователи!$W$9*$C$50*($E31/$C$41)</f>
        <v>2.2222222222222223E-2</v>
      </c>
      <c r="AD17" s="338">
        <f>Пользователи!$X$9*$F$50*($F31/$F$41)</f>
        <v>0.41666666666666663</v>
      </c>
      <c r="AE17" s="338">
        <f>Пользователи!$X$9*$F$50*($G31/$F$41)</f>
        <v>0.10416666666666666</v>
      </c>
      <c r="AF17" s="338">
        <f>Пользователи!$X$9*$F$50*($H31/$F$41)</f>
        <v>0.10416666666666666</v>
      </c>
      <c r="AG17" s="338">
        <f>Пользователи!$W$10*$C$50*($C31/$C$41)</f>
        <v>8.8888888888888892E-2</v>
      </c>
      <c r="AH17" s="338">
        <f>Пользователи!$W$10*$C$50*($D31/$C$41)</f>
        <v>2.2222222222222223E-2</v>
      </c>
      <c r="AI17" s="338">
        <f>Пользователи!$W$10*$C$50*($E31/$C$41)</f>
        <v>2.2222222222222223E-2</v>
      </c>
      <c r="AJ17" s="338">
        <f>Пользователи!$X$10*$F$50*($F31/$F$41)</f>
        <v>0.9</v>
      </c>
      <c r="AK17" s="338">
        <f>Пользователи!$X$10*$F$50*($G31/$F$41)</f>
        <v>0.22500000000000001</v>
      </c>
      <c r="AL17" s="338">
        <f>Пользователи!$X$10*$F$50*($H31/$F$41)</f>
        <v>0.22500000000000001</v>
      </c>
      <c r="AM17" s="338">
        <f>Пользователи!$W$11*$C$50*($C31/$C$41)</f>
        <v>8.8888888888888892E-2</v>
      </c>
      <c r="AN17" s="338">
        <f>Пользователи!$W$11*$C$50*($D31/$C$41)</f>
        <v>2.2222222222222223E-2</v>
      </c>
      <c r="AO17" s="338">
        <f>Пользователи!$W$11*$C$50*($E31/$C$41)</f>
        <v>2.2222222222222223E-2</v>
      </c>
      <c r="AP17" s="338">
        <f>Пользователи!$X$11*$F$50*($F31/$F$41)</f>
        <v>0.7</v>
      </c>
      <c r="AQ17" s="338">
        <f>Пользователи!$X$11*$F$50*($G31/$F$41)</f>
        <v>0.17499999999999999</v>
      </c>
      <c r="AR17" s="338">
        <f>Пользователи!$X$11*$F$50*($H31/$F$41)</f>
        <v>0.17499999999999999</v>
      </c>
      <c r="AS17" s="338">
        <f>Пользователи!$W$12*$C$50*($C31/$C$41)</f>
        <v>8.8888888888888892E-2</v>
      </c>
      <c r="AT17" s="338">
        <f>Пользователи!$W$12*$C$50*($D31/$C$41)</f>
        <v>2.2222222222222223E-2</v>
      </c>
      <c r="AU17" s="338">
        <f>Пользователи!$W$12*$C$50*($E31/$C$41)</f>
        <v>2.2222222222222223E-2</v>
      </c>
      <c r="AV17" s="338">
        <f>Пользователи!$X$12*$F$50*($F31/$F$41)</f>
        <v>0.96666666666666679</v>
      </c>
      <c r="AW17" s="338">
        <f>Пользователи!$X$12*$F$50*($G31/$F$41)</f>
        <v>0.2416666666666667</v>
      </c>
      <c r="AX17" s="338">
        <f>Пользователи!$X$12*$F$50*($H31/$F$41)</f>
        <v>0.2416666666666667</v>
      </c>
      <c r="AY17" s="338">
        <f>Пользователи!$W$13*$C$50*($C31/$C$41)</f>
        <v>8.8888888888888892E-2</v>
      </c>
      <c r="AZ17" s="338">
        <f>Пользователи!$W$13*$C$50*($D31/$C$41)</f>
        <v>2.2222222222222223E-2</v>
      </c>
      <c r="BA17" s="338">
        <f>Пользователи!$W$13*$C$50*($E31/$C$41)</f>
        <v>2.2222222222222223E-2</v>
      </c>
      <c r="BB17" s="338">
        <f>Пользователи!$X$13*$F$50*($F31/$F$41)</f>
        <v>1.25</v>
      </c>
      <c r="BC17" s="338">
        <f>Пользователи!$X$13*$F$50*($G31/$F$41)</f>
        <v>0.3125</v>
      </c>
      <c r="BD17" s="338">
        <f>Пользователи!$X$13*$F$50*($H31/$F$41)</f>
        <v>0.3125</v>
      </c>
      <c r="BE17" s="338">
        <f>Пользователи!$W$14*$C$50*($C31/$C$41)</f>
        <v>8.8888888888888892E-2</v>
      </c>
      <c r="BF17" s="338">
        <f>Пользователи!$W$14*$C$50*($D31/$C$41)</f>
        <v>2.2222222222222223E-2</v>
      </c>
      <c r="BG17" s="338">
        <f>Пользователи!$W$14*$C$50*($E31/$C$41)</f>
        <v>2.2222222222222223E-2</v>
      </c>
      <c r="BH17" s="338">
        <f>Пользователи!$X$14*$F$50*($F31/$F$41)</f>
        <v>0.5</v>
      </c>
      <c r="BI17" s="338">
        <f>Пользователи!$X$14*$F$50*($G31/$F$41)</f>
        <v>0.125</v>
      </c>
      <c r="BJ17" s="338">
        <f>Пользователи!$X$14*$F$50*($H31/$F$41)</f>
        <v>0.125</v>
      </c>
      <c r="BK17" s="338">
        <f>Пользователи!$W$15*$C$50*($C31/$C$41)</f>
        <v>8.8888888888888892E-2</v>
      </c>
      <c r="BL17" s="338">
        <f>Пользователи!$W$15*$C$50*($D31/$C$41)</f>
        <v>2.2222222222222223E-2</v>
      </c>
      <c r="BM17" s="338">
        <f>Пользователи!$W$15*$C$50*($E31/$C$41)</f>
        <v>2.2222222222222223E-2</v>
      </c>
      <c r="BN17" s="338">
        <f>Пользователи!$X$15*$F$50*($F31/$F$41)</f>
        <v>6.6666666666666666E-2</v>
      </c>
      <c r="BO17" s="338">
        <f>Пользователи!$X$15*$F$50*($G31/$F$41)</f>
        <v>1.6666666666666666E-2</v>
      </c>
      <c r="BP17" s="338">
        <f>Пользователи!$X$15*$F$50*($H31/$F$41)</f>
        <v>1.6666666666666666E-2</v>
      </c>
      <c r="BQ17" s="338">
        <f>Пользователи!$W$16*$C$50*($C31/$C$41)</f>
        <v>8.8888888888888892E-2</v>
      </c>
      <c r="BR17" s="338">
        <f>Пользователи!$W$16*$C$50*($D31/$C$41)</f>
        <v>2.2222222222222223E-2</v>
      </c>
      <c r="BS17" s="338">
        <f>Пользователи!$W$16*$C$50*($E31/$C$41)</f>
        <v>2.2222222222222223E-2</v>
      </c>
      <c r="BT17" s="338">
        <f>Пользователи!$X$16*$F$50*($F31/$F$41)</f>
        <v>5.45</v>
      </c>
      <c r="BU17" s="338">
        <f>Пользователи!$X$16*$F$50*($G31/$F$41)</f>
        <v>1.3625</v>
      </c>
      <c r="BV17" s="338">
        <f>Пользователи!$X$16*$F$50*($H31/$F$41)</f>
        <v>1.3625</v>
      </c>
      <c r="BW17" s="339">
        <f>C17+I17+O17+U17+AA17+AG17+AM17+AS17+AY17+BE17+BK17+BQ17</f>
        <v>0.93333333333333346</v>
      </c>
      <c r="BX17" s="339">
        <f t="shared" ref="BX17:CB24" si="0">D17+J17+P17+V17+AB17+AH17+AN17+AT17+AZ17+BF17+BL17+BR17</f>
        <v>0.23333333333333336</v>
      </c>
      <c r="BY17" s="339">
        <f t="shared" si="0"/>
        <v>0.23333333333333336</v>
      </c>
      <c r="BZ17" s="339">
        <f t="shared" si="0"/>
        <v>14.616666666666667</v>
      </c>
      <c r="CA17" s="339">
        <f t="shared" si="0"/>
        <v>3.6541666666666668</v>
      </c>
      <c r="CB17" s="339">
        <f t="shared" si="0"/>
        <v>3.6541666666666668</v>
      </c>
    </row>
    <row r="18" spans="2:80" ht="32">
      <c r="B18" s="337" t="s">
        <v>281</v>
      </c>
      <c r="C18" s="338">
        <f>Пользователи!$W$5*$C$50*($C32/$C$41)</f>
        <v>0</v>
      </c>
      <c r="D18" s="338">
        <f>Пользователи!$W$5*$C$50*($D32/$C$41)</f>
        <v>0</v>
      </c>
      <c r="E18" s="338">
        <f>Пользователи!$W$5*$C$50*($E32/$C$41)</f>
        <v>0</v>
      </c>
      <c r="F18" s="338">
        <f>Пользователи!$X$5*$F$50*($F32/$F$41)</f>
        <v>0</v>
      </c>
      <c r="G18" s="338">
        <f>Пользователи!$X$5*$F$50*($G32/$F$41)</f>
        <v>0</v>
      </c>
      <c r="H18" s="338">
        <f>Пользователи!$X$5*$F$50*($H32/$F$41)</f>
        <v>0</v>
      </c>
      <c r="I18" s="338">
        <f>Пользователи!$W$6*$C$50*($C32/$C$41)</f>
        <v>0.26666666666666666</v>
      </c>
      <c r="J18" s="338">
        <f>Пользователи!$W$6*$C$50*($D32/$C$41)</f>
        <v>0.22222222222222224</v>
      </c>
      <c r="K18" s="338">
        <f>Пользователи!$W$6*$C$50*($E32/$C$41)</f>
        <v>4.4444444444444444E-3</v>
      </c>
      <c r="L18" s="338">
        <f>Пользователи!$X$6*$F$50*($F32/$F$41)</f>
        <v>0</v>
      </c>
      <c r="M18" s="338">
        <f>Пользователи!$X$6*$F$50*($G32/$F$41)</f>
        <v>0</v>
      </c>
      <c r="N18" s="338">
        <f>Пользователи!$X$6*$F$50*($H32/$F$41)</f>
        <v>0</v>
      </c>
      <c r="O18" s="338">
        <f>Пользователи!$W$7*$C$50*($C32/$C$41)</f>
        <v>0.26666666666666666</v>
      </c>
      <c r="P18" s="338">
        <f>Пользователи!$W$7*$C$50*($D32/$C$41)</f>
        <v>0.22222222222222224</v>
      </c>
      <c r="Q18" s="338">
        <f>Пользователи!$W$7*$C$50*($E32/$C$41)</f>
        <v>4.4444444444444444E-3</v>
      </c>
      <c r="R18" s="338">
        <f>Пользователи!$X$7*$F$50*($F32/$F$41)</f>
        <v>0</v>
      </c>
      <c r="S18" s="338">
        <f>Пользователи!$X$7*$F$50*($G32/$F$41)</f>
        <v>0</v>
      </c>
      <c r="T18" s="338">
        <f>Пользователи!$X$7*$F$50*($H32/$F$41)</f>
        <v>0</v>
      </c>
      <c r="U18" s="338">
        <f>Пользователи!$W$8*$C$50*($C32/$C$41)</f>
        <v>0.13333333333333333</v>
      </c>
      <c r="V18" s="338">
        <f>Пользователи!$W$8*$C$50*($D32/$C$41)</f>
        <v>0.11111111111111112</v>
      </c>
      <c r="W18" s="338">
        <f>Пользователи!$W$8*$C$50*($E32/$C$41)</f>
        <v>2.2222222222222222E-3</v>
      </c>
      <c r="X18" s="338">
        <f>Пользователи!$X$8*$F$50*($F32/$F$41)</f>
        <v>0</v>
      </c>
      <c r="Y18" s="338">
        <f>Пользователи!$X$8*$F$50*($G32/$F$41)</f>
        <v>0</v>
      </c>
      <c r="Z18" s="338">
        <f>Пользователи!$X$8*$F$50*($H32/$F$41)</f>
        <v>0</v>
      </c>
      <c r="AA18" s="338">
        <f>Пользователи!$W$9*$C$50*($C32/$C$41)</f>
        <v>0.26666666666666666</v>
      </c>
      <c r="AB18" s="338">
        <f>Пользователи!$W$9*$C$50*($D32/$C$41)</f>
        <v>0.22222222222222224</v>
      </c>
      <c r="AC18" s="338">
        <f>Пользователи!$W$9*$C$50*($E32/$C$41)</f>
        <v>4.4444444444444444E-3</v>
      </c>
      <c r="AD18" s="338">
        <f>Пользователи!$X$9*$F$50*($F32/$F$41)</f>
        <v>0</v>
      </c>
      <c r="AE18" s="338">
        <f>Пользователи!$X$9*$F$50*($G32/$F$41)</f>
        <v>0</v>
      </c>
      <c r="AF18" s="338">
        <f>Пользователи!$X$9*$F$50*($H32/$F$41)</f>
        <v>0</v>
      </c>
      <c r="AG18" s="338">
        <f>Пользователи!$W$10*$C$50*($C32/$C$41)</f>
        <v>0.26666666666666666</v>
      </c>
      <c r="AH18" s="338">
        <f>Пользователи!$W$10*$C$50*($D32/$C$41)</f>
        <v>0.22222222222222224</v>
      </c>
      <c r="AI18" s="338">
        <f>Пользователи!$W$10*$C$50*($E32/$C$41)</f>
        <v>4.4444444444444444E-3</v>
      </c>
      <c r="AJ18" s="338">
        <f>Пользователи!$X$10*$F$50*($F32/$F$41)</f>
        <v>0</v>
      </c>
      <c r="AK18" s="338">
        <f>Пользователи!$X$10*$F$50*($G32/$F$41)</f>
        <v>0</v>
      </c>
      <c r="AL18" s="338">
        <f>Пользователи!$X$10*$F$50*($H32/$F$41)</f>
        <v>0</v>
      </c>
      <c r="AM18" s="338">
        <f>Пользователи!$W$11*$C$50*($C32/$C$41)</f>
        <v>0.26666666666666666</v>
      </c>
      <c r="AN18" s="338">
        <f>Пользователи!$W$11*$C$50*($D32/$C$41)</f>
        <v>0.22222222222222224</v>
      </c>
      <c r="AO18" s="338">
        <f>Пользователи!$W$11*$C$50*($E32/$C$41)</f>
        <v>4.4444444444444444E-3</v>
      </c>
      <c r="AP18" s="338">
        <f>Пользователи!$X$11*$F$50*($F32/$F$41)</f>
        <v>0</v>
      </c>
      <c r="AQ18" s="338">
        <f>Пользователи!$X$11*$F$50*($G32/$F$41)</f>
        <v>0</v>
      </c>
      <c r="AR18" s="338">
        <f>Пользователи!$X$11*$F$50*($H32/$F$41)</f>
        <v>0</v>
      </c>
      <c r="AS18" s="338">
        <f>Пользователи!$W$12*$C$50*($C32/$C$41)</f>
        <v>0.26666666666666666</v>
      </c>
      <c r="AT18" s="338">
        <f>Пользователи!$W$12*$C$50*($D32/$C$41)</f>
        <v>0.22222222222222224</v>
      </c>
      <c r="AU18" s="338">
        <f>Пользователи!$W$12*$C$50*($E32/$C$41)</f>
        <v>4.4444444444444444E-3</v>
      </c>
      <c r="AV18" s="338">
        <f>Пользователи!$X$12*$F$50*($F32/$F$41)</f>
        <v>0</v>
      </c>
      <c r="AW18" s="338">
        <f>Пользователи!$X$12*$F$50*($G32/$F$41)</f>
        <v>0</v>
      </c>
      <c r="AX18" s="338">
        <f>Пользователи!$X$12*$F$50*($H32/$F$41)</f>
        <v>0</v>
      </c>
      <c r="AY18" s="338">
        <f>Пользователи!$W$13*$C$50*($C32/$C$41)</f>
        <v>0.26666666666666666</v>
      </c>
      <c r="AZ18" s="338">
        <f>Пользователи!$W$13*$C$50*($D32/$C$41)</f>
        <v>0.22222222222222224</v>
      </c>
      <c r="BA18" s="338">
        <f>Пользователи!$W$13*$C$50*($E32/$C$41)</f>
        <v>4.4444444444444444E-3</v>
      </c>
      <c r="BB18" s="338">
        <f>Пользователи!$X$13*$F$50*($F32/$F$41)</f>
        <v>0</v>
      </c>
      <c r="BC18" s="338">
        <f>Пользователи!$X$13*$F$50*($G32/$F$41)</f>
        <v>0</v>
      </c>
      <c r="BD18" s="338">
        <f>Пользователи!$X$13*$F$50*($H32/$F$41)</f>
        <v>0</v>
      </c>
      <c r="BE18" s="338">
        <f>Пользователи!$W$14*$C$50*($C32/$C$41)</f>
        <v>0.26666666666666666</v>
      </c>
      <c r="BF18" s="338">
        <f>Пользователи!$W$14*$C$50*($D32/$C$41)</f>
        <v>0.22222222222222224</v>
      </c>
      <c r="BG18" s="338">
        <f>Пользователи!$W$14*$C$50*($E32/$C$41)</f>
        <v>4.4444444444444444E-3</v>
      </c>
      <c r="BH18" s="338">
        <f>Пользователи!$X$14*$F$50*($F32/$F$41)</f>
        <v>0</v>
      </c>
      <c r="BI18" s="338">
        <f>Пользователи!$X$14*$F$50*($G32/$F$41)</f>
        <v>0</v>
      </c>
      <c r="BJ18" s="338">
        <f>Пользователи!$X$14*$F$50*($H32/$F$41)</f>
        <v>0</v>
      </c>
      <c r="BK18" s="338">
        <f>Пользователи!$W$15*$C$50*($C32/$C$41)</f>
        <v>0.26666666666666666</v>
      </c>
      <c r="BL18" s="338">
        <f>Пользователи!$W$15*$C$50*($D32/$C$41)</f>
        <v>0.22222222222222224</v>
      </c>
      <c r="BM18" s="338">
        <f>Пользователи!$W$15*$C$50*($E32/$C$41)</f>
        <v>4.4444444444444444E-3</v>
      </c>
      <c r="BN18" s="338">
        <f>Пользователи!$X$15*$F$50*($F32/$F$41)</f>
        <v>0</v>
      </c>
      <c r="BO18" s="338">
        <f>Пользователи!$X$15*$F$50*($G32/$F$41)</f>
        <v>0</v>
      </c>
      <c r="BP18" s="338">
        <f>Пользователи!$X$15*$F$50*($H32/$F$41)</f>
        <v>0</v>
      </c>
      <c r="BQ18" s="338">
        <f>Пользователи!$W$16*$C$50*($C32/$C$41)</f>
        <v>0.26666666666666666</v>
      </c>
      <c r="BR18" s="338">
        <f>Пользователи!$W$16*$C$50*($D32/$C$41)</f>
        <v>0.22222222222222224</v>
      </c>
      <c r="BS18" s="338">
        <f>Пользователи!$W$16*$C$50*($E32/$C$41)</f>
        <v>4.4444444444444444E-3</v>
      </c>
      <c r="BT18" s="338">
        <f>Пользователи!$X$16*$F$50*($F32/$F$41)</f>
        <v>0</v>
      </c>
      <c r="BU18" s="338">
        <f>Пользователи!$X$16*$F$50*($G32/$F$41)</f>
        <v>0</v>
      </c>
      <c r="BV18" s="338">
        <f>Пользователи!$X$16*$F$50*($H32/$F$41)</f>
        <v>0</v>
      </c>
      <c r="BW18" s="339">
        <f t="shared" ref="BW18:BW24" si="1">C18+I18+O18+U18+AA18+AG18+AM18+AS18+AY18+BE18+BK18+BQ18</f>
        <v>2.8</v>
      </c>
      <c r="BX18" s="339">
        <f t="shared" si="0"/>
        <v>2.3333333333333339</v>
      </c>
      <c r="BY18" s="339">
        <f t="shared" si="0"/>
        <v>4.6666666666666669E-2</v>
      </c>
      <c r="BZ18" s="339">
        <f t="shared" si="0"/>
        <v>0</v>
      </c>
      <c r="CA18" s="339">
        <f t="shared" si="0"/>
        <v>0</v>
      </c>
      <c r="CB18" s="339">
        <f t="shared" si="0"/>
        <v>0</v>
      </c>
    </row>
    <row r="19" spans="2:80" ht="16">
      <c r="B19" s="337" t="s">
        <v>282</v>
      </c>
      <c r="C19" s="338">
        <f>Пользователи!$W$5*$C$50*($C33/$C$41)</f>
        <v>0</v>
      </c>
      <c r="D19" s="338">
        <f>Пользователи!$W$5*$C$50*($D33/$C$41)</f>
        <v>0</v>
      </c>
      <c r="E19" s="338">
        <f>Пользователи!$W$5*$C$50*($E33/$C$41)</f>
        <v>0</v>
      </c>
      <c r="F19" s="338">
        <f>Пользователи!$X$5*$F$50*($F33/$F$41)</f>
        <v>0</v>
      </c>
      <c r="G19" s="338">
        <f>Пользователи!$X$5*$F$50*($G33/$F$41)</f>
        <v>0</v>
      </c>
      <c r="H19" s="338">
        <f>Пользователи!$X$5*$F$50*($H33/$F$41)</f>
        <v>0</v>
      </c>
      <c r="I19" s="338">
        <f>Пользователи!$W$6*$C$50*($C33/$C$41)</f>
        <v>0.13333333333333333</v>
      </c>
      <c r="J19" s="338">
        <f>Пользователи!$W$6*$C$50*($D33/$C$41)</f>
        <v>0</v>
      </c>
      <c r="K19" s="338">
        <f>Пользователи!$W$6*$C$50*($E33/$C$41)</f>
        <v>0</v>
      </c>
      <c r="L19" s="338">
        <f>Пользователи!$X$6*$F$50*($F33/$F$41)</f>
        <v>0</v>
      </c>
      <c r="M19" s="338">
        <f>Пользователи!$X$6*$F$50*($G33/$F$41)</f>
        <v>0</v>
      </c>
      <c r="N19" s="338">
        <f>Пользователи!$X$6*$F$50*($H33/$F$41)</f>
        <v>0</v>
      </c>
      <c r="O19" s="338">
        <f>Пользователи!$W$7*$C$50*($C33/$C$41)</f>
        <v>0.13333333333333333</v>
      </c>
      <c r="P19" s="338">
        <f>Пользователи!$W$7*$C$50*($D33/$C$41)</f>
        <v>0</v>
      </c>
      <c r="Q19" s="338">
        <f>Пользователи!$W$7*$C$50*($E33/$C$41)</f>
        <v>0</v>
      </c>
      <c r="R19" s="338">
        <f>Пользователи!$X$7*$F$50*($F33/$F$41)</f>
        <v>0</v>
      </c>
      <c r="S19" s="338">
        <f>Пользователи!$X$7*$F$50*($G33/$F$41)</f>
        <v>0</v>
      </c>
      <c r="T19" s="338">
        <f>Пользователи!$X$7*$F$50*($H33/$F$41)</f>
        <v>0</v>
      </c>
      <c r="U19" s="338">
        <f>Пользователи!$W$8*$C$50*($C33/$C$41)</f>
        <v>6.6666666666666666E-2</v>
      </c>
      <c r="V19" s="338">
        <f>Пользователи!$W$8*$C$50*($D33/$C$41)</f>
        <v>0</v>
      </c>
      <c r="W19" s="338">
        <f>Пользователи!$W$8*$C$50*($E33/$C$41)</f>
        <v>0</v>
      </c>
      <c r="X19" s="338">
        <f>Пользователи!$X$8*$F$50*($F33/$F$41)</f>
        <v>0</v>
      </c>
      <c r="Y19" s="338">
        <f>Пользователи!$X$8*$F$50*($G33/$F$41)</f>
        <v>0</v>
      </c>
      <c r="Z19" s="338">
        <f>Пользователи!$X$8*$F$50*($H33/$F$41)</f>
        <v>0</v>
      </c>
      <c r="AA19" s="338">
        <f>Пользователи!$W$9*$C$50*($C33/$C$41)</f>
        <v>0.13333333333333333</v>
      </c>
      <c r="AB19" s="338">
        <f>Пользователи!$W$9*$C$50*($D33/$C$41)</f>
        <v>0</v>
      </c>
      <c r="AC19" s="338">
        <f>Пользователи!$W$9*$C$50*($E33/$C$41)</f>
        <v>0</v>
      </c>
      <c r="AD19" s="338">
        <f>Пользователи!$X$9*$F$50*($F33/$F$41)</f>
        <v>0</v>
      </c>
      <c r="AE19" s="338">
        <f>Пользователи!$X$9*$F$50*($G33/$F$41)</f>
        <v>0</v>
      </c>
      <c r="AF19" s="338">
        <f>Пользователи!$X$9*$F$50*($H33/$F$41)</f>
        <v>0</v>
      </c>
      <c r="AG19" s="338">
        <f>Пользователи!$W$10*$C$50*($C33/$C$41)</f>
        <v>0.13333333333333333</v>
      </c>
      <c r="AH19" s="338">
        <f>Пользователи!$W$10*$C$50*($D33/$C$41)</f>
        <v>0</v>
      </c>
      <c r="AI19" s="338">
        <f>Пользователи!$W$10*$C$50*($E33/$C$41)</f>
        <v>0</v>
      </c>
      <c r="AJ19" s="338">
        <f>Пользователи!$X$10*$F$50*($F33/$F$41)</f>
        <v>0</v>
      </c>
      <c r="AK19" s="338">
        <f>Пользователи!$X$10*$F$50*($G33/$F$41)</f>
        <v>0</v>
      </c>
      <c r="AL19" s="338">
        <f>Пользователи!$X$10*$F$50*($H33/$F$41)</f>
        <v>0</v>
      </c>
      <c r="AM19" s="338">
        <f>Пользователи!$W$11*$C$50*($C33/$C$41)</f>
        <v>0.13333333333333333</v>
      </c>
      <c r="AN19" s="338">
        <f>Пользователи!$W$11*$C$50*($D33/$C$41)</f>
        <v>0</v>
      </c>
      <c r="AO19" s="338">
        <f>Пользователи!$W$11*$C$50*($E33/$C$41)</f>
        <v>0</v>
      </c>
      <c r="AP19" s="338">
        <f>Пользователи!$X$11*$F$50*($F33/$F$41)</f>
        <v>0</v>
      </c>
      <c r="AQ19" s="338">
        <f>Пользователи!$X$11*$F$50*($G33/$F$41)</f>
        <v>0</v>
      </c>
      <c r="AR19" s="338">
        <f>Пользователи!$X$11*$F$50*($H33/$F$41)</f>
        <v>0</v>
      </c>
      <c r="AS19" s="338">
        <f>Пользователи!$W$12*$C$50*($C33/$C$41)</f>
        <v>0.13333333333333333</v>
      </c>
      <c r="AT19" s="338">
        <f>Пользователи!$W$12*$C$50*($D33/$C$41)</f>
        <v>0</v>
      </c>
      <c r="AU19" s="338">
        <f>Пользователи!$W$12*$C$50*($E33/$C$41)</f>
        <v>0</v>
      </c>
      <c r="AV19" s="338">
        <f>Пользователи!$X$12*$F$50*($F33/$F$41)</f>
        <v>0</v>
      </c>
      <c r="AW19" s="338">
        <f>Пользователи!$X$12*$F$50*($G33/$F$41)</f>
        <v>0</v>
      </c>
      <c r="AX19" s="338">
        <f>Пользователи!$X$12*$F$50*($H33/$F$41)</f>
        <v>0</v>
      </c>
      <c r="AY19" s="338">
        <f>Пользователи!$W$13*$C$50*($C33/$C$41)</f>
        <v>0.13333333333333333</v>
      </c>
      <c r="AZ19" s="338">
        <f>Пользователи!$W$13*$C$50*($D33/$C$41)</f>
        <v>0</v>
      </c>
      <c r="BA19" s="338">
        <f>Пользователи!$W$13*$C$50*($E33/$C$41)</f>
        <v>0</v>
      </c>
      <c r="BB19" s="338">
        <f>Пользователи!$X$13*$F$50*($F33/$F$41)</f>
        <v>0</v>
      </c>
      <c r="BC19" s="338">
        <f>Пользователи!$X$13*$F$50*($G33/$F$41)</f>
        <v>0</v>
      </c>
      <c r="BD19" s="338">
        <f>Пользователи!$X$13*$F$50*($H33/$F$41)</f>
        <v>0</v>
      </c>
      <c r="BE19" s="338">
        <f>Пользователи!$W$14*$C$50*($C33/$C$41)</f>
        <v>0.13333333333333333</v>
      </c>
      <c r="BF19" s="338">
        <f>Пользователи!$W$14*$C$50*($D33/$C$41)</f>
        <v>0</v>
      </c>
      <c r="BG19" s="338">
        <f>Пользователи!$W$14*$C$50*($E33/$C$41)</f>
        <v>0</v>
      </c>
      <c r="BH19" s="338">
        <f>Пользователи!$X$14*$F$50*($F33/$F$41)</f>
        <v>0</v>
      </c>
      <c r="BI19" s="338">
        <f>Пользователи!$X$14*$F$50*($G33/$F$41)</f>
        <v>0</v>
      </c>
      <c r="BJ19" s="338">
        <f>Пользователи!$X$14*$F$50*($H33/$F$41)</f>
        <v>0</v>
      </c>
      <c r="BK19" s="338">
        <f>Пользователи!$W$15*$C$50*($C33/$C$41)</f>
        <v>0.13333333333333333</v>
      </c>
      <c r="BL19" s="338">
        <f>Пользователи!$W$15*$C$50*($D33/$C$41)</f>
        <v>0</v>
      </c>
      <c r="BM19" s="338">
        <f>Пользователи!$W$15*$C$50*($E33/$C$41)</f>
        <v>0</v>
      </c>
      <c r="BN19" s="338">
        <f>Пользователи!$X$15*$F$50*($F33/$F$41)</f>
        <v>0</v>
      </c>
      <c r="BO19" s="338">
        <f>Пользователи!$X$15*$F$50*($G33/$F$41)</f>
        <v>0</v>
      </c>
      <c r="BP19" s="338">
        <f>Пользователи!$X$15*$F$50*($H33/$F$41)</f>
        <v>0</v>
      </c>
      <c r="BQ19" s="338">
        <f>Пользователи!$W$16*$C$50*($C33/$C$41)</f>
        <v>0.13333333333333333</v>
      </c>
      <c r="BR19" s="338">
        <f>Пользователи!$W$16*$C$50*($D33/$C$41)</f>
        <v>0</v>
      </c>
      <c r="BS19" s="338">
        <f>Пользователи!$W$16*$C$50*($E33/$C$41)</f>
        <v>0</v>
      </c>
      <c r="BT19" s="338">
        <f>Пользователи!$X$16*$F$50*($F33/$F$41)</f>
        <v>0</v>
      </c>
      <c r="BU19" s="338">
        <f>Пользователи!$X$16*$F$50*($G33/$F$41)</f>
        <v>0</v>
      </c>
      <c r="BV19" s="338">
        <f>Пользователи!$X$16*$F$50*($H33/$F$41)</f>
        <v>0</v>
      </c>
      <c r="BW19" s="339">
        <f t="shared" si="1"/>
        <v>1.4</v>
      </c>
      <c r="BX19" s="339">
        <f t="shared" si="0"/>
        <v>0</v>
      </c>
      <c r="BY19" s="339">
        <f t="shared" si="0"/>
        <v>0</v>
      </c>
      <c r="BZ19" s="339">
        <f t="shared" si="0"/>
        <v>0</v>
      </c>
      <c r="CA19" s="339">
        <f t="shared" si="0"/>
        <v>0</v>
      </c>
      <c r="CB19" s="339">
        <f t="shared" si="0"/>
        <v>0</v>
      </c>
    </row>
    <row r="20" spans="2:80" ht="32">
      <c r="B20" s="337" t="s">
        <v>283</v>
      </c>
      <c r="C20" s="338">
        <f>Пользователи!$W$5*$C$50*($C34/$C$41)</f>
        <v>0</v>
      </c>
      <c r="D20" s="338">
        <f>Пользователи!$W$5*$C$50*($D34/$C$41)</f>
        <v>0</v>
      </c>
      <c r="E20" s="338">
        <f>Пользователи!$W$5*$C$50*($E34/$C$41)</f>
        <v>0</v>
      </c>
      <c r="F20" s="338">
        <f>Пользователи!$X$5*$F$50*($F34/$F$41)</f>
        <v>0</v>
      </c>
      <c r="G20" s="338">
        <f>Пользователи!$X$5*$F$50*($G34/$F$41)</f>
        <v>0</v>
      </c>
      <c r="H20" s="338">
        <f>Пользователи!$X$5*$F$50*($H34/$F$41)</f>
        <v>0</v>
      </c>
      <c r="I20" s="338">
        <f>Пользователи!$W$6*$C$50*($C34/$C$41)</f>
        <v>8.8888888888888892E-2</v>
      </c>
      <c r="J20" s="338">
        <f>Пользователи!$W$6*$C$50*($D34/$C$41)</f>
        <v>6.6666666666666666E-2</v>
      </c>
      <c r="K20" s="338">
        <f>Пользователи!$W$6*$C$50*($E34/$C$41)</f>
        <v>2.2222222222222223E-2</v>
      </c>
      <c r="L20" s="338">
        <f>Пользователи!$X$6*$F$50*($F34/$F$41)</f>
        <v>0</v>
      </c>
      <c r="M20" s="338">
        <f>Пользователи!$X$6*$F$50*($G34/$F$41)</f>
        <v>0</v>
      </c>
      <c r="N20" s="338">
        <f>Пользователи!$X$6*$F$50*($H34/$F$41)</f>
        <v>0</v>
      </c>
      <c r="O20" s="338">
        <f>Пользователи!$W$7*$C$50*($C34/$C$41)</f>
        <v>8.8888888888888892E-2</v>
      </c>
      <c r="P20" s="338">
        <f>Пользователи!$W$7*$C$50*($D34/$C$41)</f>
        <v>6.6666666666666666E-2</v>
      </c>
      <c r="Q20" s="338">
        <f>Пользователи!$W$7*$C$50*($E34/$C$41)</f>
        <v>2.2222222222222223E-2</v>
      </c>
      <c r="R20" s="338">
        <f>Пользователи!$X$7*$F$50*($F34/$F$41)</f>
        <v>0</v>
      </c>
      <c r="S20" s="338">
        <f>Пользователи!$X$7*$F$50*($G34/$F$41)</f>
        <v>0</v>
      </c>
      <c r="T20" s="338">
        <f>Пользователи!$X$7*$F$50*($H34/$F$41)</f>
        <v>0</v>
      </c>
      <c r="U20" s="338">
        <f>Пользователи!$W$8*$C$50*($C34/$C$41)</f>
        <v>4.4444444444444446E-2</v>
      </c>
      <c r="V20" s="338">
        <f>Пользователи!$W$8*$C$50*($D34/$C$41)</f>
        <v>3.3333333333333333E-2</v>
      </c>
      <c r="W20" s="338">
        <f>Пользователи!$W$8*$C$50*($E34/$C$41)</f>
        <v>1.1111111111111112E-2</v>
      </c>
      <c r="X20" s="338">
        <f>Пользователи!$X$8*$F$50*($F34/$F$41)</f>
        <v>0</v>
      </c>
      <c r="Y20" s="338">
        <f>Пользователи!$X$8*$F$50*($G34/$F$41)</f>
        <v>0</v>
      </c>
      <c r="Z20" s="338">
        <f>Пользователи!$X$8*$F$50*($H34/$F$41)</f>
        <v>0</v>
      </c>
      <c r="AA20" s="338">
        <f>Пользователи!$W$9*$C$50*($C34/$C$41)</f>
        <v>8.8888888888888892E-2</v>
      </c>
      <c r="AB20" s="338">
        <f>Пользователи!$W$9*$C$50*($D34/$C$41)</f>
        <v>6.6666666666666666E-2</v>
      </c>
      <c r="AC20" s="338">
        <f>Пользователи!$W$9*$C$50*($E34/$C$41)</f>
        <v>2.2222222222222223E-2</v>
      </c>
      <c r="AD20" s="338">
        <f>Пользователи!$X$9*$F$50*($F34/$F$41)</f>
        <v>0</v>
      </c>
      <c r="AE20" s="338">
        <f>Пользователи!$X$9*$F$50*($G34/$F$41)</f>
        <v>0</v>
      </c>
      <c r="AF20" s="338">
        <f>Пользователи!$X$9*$F$50*($H34/$F$41)</f>
        <v>0</v>
      </c>
      <c r="AG20" s="338">
        <f>Пользователи!$W$10*$C$50*($C34/$C$41)</f>
        <v>8.8888888888888892E-2</v>
      </c>
      <c r="AH20" s="338">
        <f>Пользователи!$W$10*$C$50*($D34/$C$41)</f>
        <v>6.6666666666666666E-2</v>
      </c>
      <c r="AI20" s="338">
        <f>Пользователи!$W$10*$C$50*($E34/$C$41)</f>
        <v>2.2222222222222223E-2</v>
      </c>
      <c r="AJ20" s="338">
        <f>Пользователи!$X$10*$F$50*($F34/$F$41)</f>
        <v>0</v>
      </c>
      <c r="AK20" s="338">
        <f>Пользователи!$X$10*$F$50*($G34/$F$41)</f>
        <v>0</v>
      </c>
      <c r="AL20" s="338">
        <f>Пользователи!$X$10*$F$50*($H34/$F$41)</f>
        <v>0</v>
      </c>
      <c r="AM20" s="338">
        <f>Пользователи!$W$11*$C$50*($C34/$C$41)</f>
        <v>8.8888888888888892E-2</v>
      </c>
      <c r="AN20" s="338">
        <f>Пользователи!$W$11*$C$50*($D34/$C$41)</f>
        <v>6.6666666666666666E-2</v>
      </c>
      <c r="AO20" s="338">
        <f>Пользователи!$W$11*$C$50*($E34/$C$41)</f>
        <v>2.2222222222222223E-2</v>
      </c>
      <c r="AP20" s="338">
        <f>Пользователи!$X$11*$F$50*($F34/$F$41)</f>
        <v>0</v>
      </c>
      <c r="AQ20" s="338">
        <f>Пользователи!$X$11*$F$50*($G34/$F$41)</f>
        <v>0</v>
      </c>
      <c r="AR20" s="338">
        <f>Пользователи!$X$11*$F$50*($H34/$F$41)</f>
        <v>0</v>
      </c>
      <c r="AS20" s="338">
        <f>Пользователи!$W$12*$C$50*($C34/$C$41)</f>
        <v>8.8888888888888892E-2</v>
      </c>
      <c r="AT20" s="338">
        <f>Пользователи!$W$12*$C$50*($D34/$C$41)</f>
        <v>6.6666666666666666E-2</v>
      </c>
      <c r="AU20" s="338">
        <f>Пользователи!$W$12*$C$50*($E34/$C$41)</f>
        <v>2.2222222222222223E-2</v>
      </c>
      <c r="AV20" s="338">
        <f>Пользователи!$X$12*$F$50*($F34/$F$41)</f>
        <v>0</v>
      </c>
      <c r="AW20" s="338">
        <f>Пользователи!$X$12*$F$50*($G34/$F$41)</f>
        <v>0</v>
      </c>
      <c r="AX20" s="338">
        <f>Пользователи!$X$12*$F$50*($H34/$F$41)</f>
        <v>0</v>
      </c>
      <c r="AY20" s="338">
        <f>Пользователи!$W$13*$C$50*($C34/$C$41)</f>
        <v>8.8888888888888892E-2</v>
      </c>
      <c r="AZ20" s="338">
        <f>Пользователи!$W$13*$C$50*($D34/$C$41)</f>
        <v>6.6666666666666666E-2</v>
      </c>
      <c r="BA20" s="338">
        <f>Пользователи!$W$13*$C$50*($E34/$C$41)</f>
        <v>2.2222222222222223E-2</v>
      </c>
      <c r="BB20" s="338">
        <f>Пользователи!$X$13*$F$50*($F34/$F$41)</f>
        <v>0</v>
      </c>
      <c r="BC20" s="338">
        <f>Пользователи!$X$13*$F$50*($G34/$F$41)</f>
        <v>0</v>
      </c>
      <c r="BD20" s="338">
        <f>Пользователи!$X$13*$F$50*($H34/$F$41)</f>
        <v>0</v>
      </c>
      <c r="BE20" s="338">
        <f>Пользователи!$W$14*$C$50*($C34/$C$41)</f>
        <v>8.8888888888888892E-2</v>
      </c>
      <c r="BF20" s="338">
        <f>Пользователи!$W$14*$C$50*($D34/$C$41)</f>
        <v>6.6666666666666666E-2</v>
      </c>
      <c r="BG20" s="338">
        <f>Пользователи!$W$14*$C$50*($E34/$C$41)</f>
        <v>2.2222222222222223E-2</v>
      </c>
      <c r="BH20" s="338">
        <f>Пользователи!$X$14*$F$50*($F34/$F$41)</f>
        <v>0</v>
      </c>
      <c r="BI20" s="338">
        <f>Пользователи!$X$14*$F$50*($G34/$F$41)</f>
        <v>0</v>
      </c>
      <c r="BJ20" s="338">
        <f>Пользователи!$X$14*$F$50*($H34/$F$41)</f>
        <v>0</v>
      </c>
      <c r="BK20" s="338">
        <f>Пользователи!$W$15*$C$50*($C34/$C$41)</f>
        <v>8.8888888888888892E-2</v>
      </c>
      <c r="BL20" s="338">
        <f>Пользователи!$W$15*$C$50*($D34/$C$41)</f>
        <v>6.6666666666666666E-2</v>
      </c>
      <c r="BM20" s="338">
        <f>Пользователи!$W$15*$C$50*($E34/$C$41)</f>
        <v>2.2222222222222223E-2</v>
      </c>
      <c r="BN20" s="338">
        <f>Пользователи!$X$15*$F$50*($F34/$F$41)</f>
        <v>0</v>
      </c>
      <c r="BO20" s="338">
        <f>Пользователи!$X$15*$F$50*($G34/$F$41)</f>
        <v>0</v>
      </c>
      <c r="BP20" s="338">
        <f>Пользователи!$X$15*$F$50*($H34/$F$41)</f>
        <v>0</v>
      </c>
      <c r="BQ20" s="338">
        <f>Пользователи!$W$16*$C$50*($C34/$C$41)</f>
        <v>8.8888888888888892E-2</v>
      </c>
      <c r="BR20" s="338">
        <f>Пользователи!$W$16*$C$50*($D34/$C$41)</f>
        <v>6.6666666666666666E-2</v>
      </c>
      <c r="BS20" s="338">
        <f>Пользователи!$W$16*$C$50*($E34/$C$41)</f>
        <v>2.2222222222222223E-2</v>
      </c>
      <c r="BT20" s="338">
        <f>Пользователи!$X$16*$F$50*($F34/$F$41)</f>
        <v>0</v>
      </c>
      <c r="BU20" s="338">
        <f>Пользователи!$X$16*$F$50*($G34/$F$41)</f>
        <v>0</v>
      </c>
      <c r="BV20" s="338">
        <f>Пользователи!$X$16*$F$50*($H34/$F$41)</f>
        <v>0</v>
      </c>
      <c r="BW20" s="339">
        <f t="shared" si="1"/>
        <v>0.93333333333333346</v>
      </c>
      <c r="BX20" s="339">
        <f t="shared" si="0"/>
        <v>0.7</v>
      </c>
      <c r="BY20" s="339">
        <f t="shared" si="0"/>
        <v>0.23333333333333336</v>
      </c>
      <c r="BZ20" s="339">
        <f t="shared" si="0"/>
        <v>0</v>
      </c>
      <c r="CA20" s="339">
        <f t="shared" si="0"/>
        <v>0</v>
      </c>
      <c r="CB20" s="339">
        <f t="shared" si="0"/>
        <v>0</v>
      </c>
    </row>
    <row r="21" spans="2:80" ht="32">
      <c r="B21" s="337" t="s">
        <v>284</v>
      </c>
      <c r="C21" s="338">
        <f>Пользователи!$W$5*$C$50*($C35/$C$41)</f>
        <v>0</v>
      </c>
      <c r="D21" s="338">
        <f>Пользователи!$W$5*$C$50*($D35/$C$41)</f>
        <v>0</v>
      </c>
      <c r="E21" s="338">
        <f>Пользователи!$W$5*$C$50*($E35/$C$41)</f>
        <v>0</v>
      </c>
      <c r="F21" s="338">
        <f>Пользователи!$X$5*$F$50*($F35/$F$41)</f>
        <v>0</v>
      </c>
      <c r="G21" s="338">
        <f>Пользователи!$X$5*$F$50*($G35/$F$41)</f>
        <v>0</v>
      </c>
      <c r="H21" s="338">
        <f>Пользователи!$X$5*$F$50*($H35/$F$41)</f>
        <v>0</v>
      </c>
      <c r="I21" s="338">
        <f>Пользователи!$W$6*$C$50*($C35/$C$41)</f>
        <v>4.4444444444444446E-2</v>
      </c>
      <c r="J21" s="338">
        <f>Пользователи!$W$6*$C$50*($D35/$C$41)</f>
        <v>4.4444444444444446E-2</v>
      </c>
      <c r="K21" s="338">
        <f>Пользователи!$W$6*$C$50*($E35/$C$41)</f>
        <v>1.3333333333333334E-2</v>
      </c>
      <c r="L21" s="338">
        <f>Пользователи!$X$6*$F$50*($F35/$F$41)</f>
        <v>0</v>
      </c>
      <c r="M21" s="338">
        <f>Пользователи!$X$6*$F$50*($G35/$F$41)</f>
        <v>0</v>
      </c>
      <c r="N21" s="338">
        <f>Пользователи!$X$6*$F$50*($H35/$F$41)</f>
        <v>0</v>
      </c>
      <c r="O21" s="338">
        <f>Пользователи!$W$7*$C$50*($C35/$C$41)</f>
        <v>4.4444444444444446E-2</v>
      </c>
      <c r="P21" s="338">
        <f>Пользователи!$W$7*$C$50*($D35/$C$41)</f>
        <v>4.4444444444444446E-2</v>
      </c>
      <c r="Q21" s="338">
        <f>Пользователи!$W$7*$C$50*($E35/$C$41)</f>
        <v>1.3333333333333334E-2</v>
      </c>
      <c r="R21" s="338">
        <f>Пользователи!$X$7*$F$50*($F35/$F$41)</f>
        <v>0</v>
      </c>
      <c r="S21" s="338">
        <f>Пользователи!$X$7*$F$50*($G35/$F$41)</f>
        <v>0</v>
      </c>
      <c r="T21" s="338">
        <f>Пользователи!$X$7*$F$50*($H35/$F$41)</f>
        <v>0</v>
      </c>
      <c r="U21" s="338">
        <f>Пользователи!$W$8*$C$50*($C35/$C$41)</f>
        <v>2.2222222222222223E-2</v>
      </c>
      <c r="V21" s="338">
        <f>Пользователи!$W$8*$C$50*($D35/$C$41)</f>
        <v>2.2222222222222223E-2</v>
      </c>
      <c r="W21" s="338">
        <f>Пользователи!$W$8*$C$50*($E35/$C$41)</f>
        <v>6.6666666666666671E-3</v>
      </c>
      <c r="X21" s="338">
        <f>Пользователи!$X$8*$F$50*($F35/$F$41)</f>
        <v>0</v>
      </c>
      <c r="Y21" s="338">
        <f>Пользователи!$X$8*$F$50*($G35/$F$41)</f>
        <v>0</v>
      </c>
      <c r="Z21" s="338">
        <f>Пользователи!$X$8*$F$50*($H35/$F$41)</f>
        <v>0</v>
      </c>
      <c r="AA21" s="338">
        <f>Пользователи!$W$9*$C$50*($C35/$C$41)</f>
        <v>4.4444444444444446E-2</v>
      </c>
      <c r="AB21" s="338">
        <f>Пользователи!$W$9*$C$50*($D35/$C$41)</f>
        <v>4.4444444444444446E-2</v>
      </c>
      <c r="AC21" s="338">
        <f>Пользователи!$W$9*$C$50*($E35/$C$41)</f>
        <v>1.3333333333333334E-2</v>
      </c>
      <c r="AD21" s="338">
        <f>Пользователи!$X$9*$F$50*($F35/$F$41)</f>
        <v>0</v>
      </c>
      <c r="AE21" s="338">
        <f>Пользователи!$X$9*$F$50*($G35/$F$41)</f>
        <v>0</v>
      </c>
      <c r="AF21" s="338">
        <f>Пользователи!$X$9*$F$50*($H35/$F$41)</f>
        <v>0</v>
      </c>
      <c r="AG21" s="338">
        <f>Пользователи!$W$10*$C$50*($C35/$C$41)</f>
        <v>4.4444444444444446E-2</v>
      </c>
      <c r="AH21" s="338">
        <f>Пользователи!$W$10*$C$50*($D35/$C$41)</f>
        <v>4.4444444444444446E-2</v>
      </c>
      <c r="AI21" s="338">
        <f>Пользователи!$W$10*$C$50*($E35/$C$41)</f>
        <v>1.3333333333333334E-2</v>
      </c>
      <c r="AJ21" s="338">
        <f>Пользователи!$X$10*$F$50*($F35/$F$41)</f>
        <v>0</v>
      </c>
      <c r="AK21" s="338">
        <f>Пользователи!$X$10*$F$50*($G35/$F$41)</f>
        <v>0</v>
      </c>
      <c r="AL21" s="338">
        <f>Пользователи!$X$10*$F$50*($H35/$F$41)</f>
        <v>0</v>
      </c>
      <c r="AM21" s="338">
        <f>Пользователи!$W$11*$C$50*($C35/$C$41)</f>
        <v>4.4444444444444446E-2</v>
      </c>
      <c r="AN21" s="338">
        <f>Пользователи!$W$11*$C$50*($D35/$C$41)</f>
        <v>4.4444444444444446E-2</v>
      </c>
      <c r="AO21" s="338">
        <f>Пользователи!$W$11*$C$50*($E35/$C$41)</f>
        <v>1.3333333333333334E-2</v>
      </c>
      <c r="AP21" s="338">
        <f>Пользователи!$X$11*$F$50*($F35/$F$41)</f>
        <v>0</v>
      </c>
      <c r="AQ21" s="338">
        <f>Пользователи!$X$11*$F$50*($G35/$F$41)</f>
        <v>0</v>
      </c>
      <c r="AR21" s="338">
        <f>Пользователи!$X$11*$F$50*($H35/$F$41)</f>
        <v>0</v>
      </c>
      <c r="AS21" s="338">
        <f>Пользователи!$W$12*$C$50*($C35/$C$41)</f>
        <v>4.4444444444444446E-2</v>
      </c>
      <c r="AT21" s="338">
        <f>Пользователи!$W$12*$C$50*($D35/$C$41)</f>
        <v>4.4444444444444446E-2</v>
      </c>
      <c r="AU21" s="338">
        <f>Пользователи!$W$12*$C$50*($E35/$C$41)</f>
        <v>1.3333333333333334E-2</v>
      </c>
      <c r="AV21" s="338">
        <f>Пользователи!$X$12*$F$50*($F35/$F$41)</f>
        <v>0</v>
      </c>
      <c r="AW21" s="338">
        <f>Пользователи!$X$12*$F$50*($G35/$F$41)</f>
        <v>0</v>
      </c>
      <c r="AX21" s="338">
        <f>Пользователи!$X$12*$F$50*($H35/$F$41)</f>
        <v>0</v>
      </c>
      <c r="AY21" s="338">
        <f>Пользователи!$W$13*$C$50*($C35/$C$41)</f>
        <v>4.4444444444444446E-2</v>
      </c>
      <c r="AZ21" s="338">
        <f>Пользователи!$W$13*$C$50*($D35/$C$41)</f>
        <v>4.4444444444444446E-2</v>
      </c>
      <c r="BA21" s="338">
        <f>Пользователи!$W$13*$C$50*($E35/$C$41)</f>
        <v>1.3333333333333334E-2</v>
      </c>
      <c r="BB21" s="338">
        <f>Пользователи!$X$13*$F$50*($F35/$F$41)</f>
        <v>0</v>
      </c>
      <c r="BC21" s="338">
        <f>Пользователи!$X$13*$F$50*($G35/$F$41)</f>
        <v>0</v>
      </c>
      <c r="BD21" s="338">
        <f>Пользователи!$X$13*$F$50*($H35/$F$41)</f>
        <v>0</v>
      </c>
      <c r="BE21" s="338">
        <f>Пользователи!$W$14*$C$50*($C35/$C$41)</f>
        <v>4.4444444444444446E-2</v>
      </c>
      <c r="BF21" s="338">
        <f>Пользователи!$W$14*$C$50*($D35/$C$41)</f>
        <v>4.4444444444444446E-2</v>
      </c>
      <c r="BG21" s="338">
        <f>Пользователи!$W$14*$C$50*($E35/$C$41)</f>
        <v>1.3333333333333334E-2</v>
      </c>
      <c r="BH21" s="338">
        <f>Пользователи!$X$14*$F$50*($F35/$F$41)</f>
        <v>0</v>
      </c>
      <c r="BI21" s="338">
        <f>Пользователи!$X$14*$F$50*($G35/$F$41)</f>
        <v>0</v>
      </c>
      <c r="BJ21" s="338">
        <f>Пользователи!$X$14*$F$50*($H35/$F$41)</f>
        <v>0</v>
      </c>
      <c r="BK21" s="338">
        <f>Пользователи!$W$15*$C$50*($C35/$C$41)</f>
        <v>4.4444444444444446E-2</v>
      </c>
      <c r="BL21" s="338">
        <f>Пользователи!$W$15*$C$50*($D35/$C$41)</f>
        <v>4.4444444444444446E-2</v>
      </c>
      <c r="BM21" s="338">
        <f>Пользователи!$W$15*$C$50*($E35/$C$41)</f>
        <v>1.3333333333333334E-2</v>
      </c>
      <c r="BN21" s="338">
        <f>Пользователи!$X$15*$F$50*($F35/$F$41)</f>
        <v>0</v>
      </c>
      <c r="BO21" s="338">
        <f>Пользователи!$X$15*$F$50*($G35/$F$41)</f>
        <v>0</v>
      </c>
      <c r="BP21" s="338">
        <f>Пользователи!$X$15*$F$50*($H35/$F$41)</f>
        <v>0</v>
      </c>
      <c r="BQ21" s="338">
        <f>Пользователи!$W$16*$C$50*($C35/$C$41)</f>
        <v>4.4444444444444446E-2</v>
      </c>
      <c r="BR21" s="338">
        <f>Пользователи!$W$16*$C$50*($D35/$C$41)</f>
        <v>4.4444444444444446E-2</v>
      </c>
      <c r="BS21" s="338">
        <f>Пользователи!$W$16*$C$50*($E35/$C$41)</f>
        <v>1.3333333333333334E-2</v>
      </c>
      <c r="BT21" s="338">
        <f>Пользователи!$X$16*$F$50*($F35/$F$41)</f>
        <v>0</v>
      </c>
      <c r="BU21" s="338">
        <f>Пользователи!$X$16*$F$50*($G35/$F$41)</f>
        <v>0</v>
      </c>
      <c r="BV21" s="338">
        <f>Пользователи!$X$16*$F$50*($H35/$F$41)</f>
        <v>0</v>
      </c>
      <c r="BW21" s="339">
        <f t="shared" si="1"/>
        <v>0.46666666666666673</v>
      </c>
      <c r="BX21" s="339">
        <f t="shared" si="0"/>
        <v>0.46666666666666673</v>
      </c>
      <c r="BY21" s="339">
        <f t="shared" si="0"/>
        <v>0.14000000000000001</v>
      </c>
      <c r="BZ21" s="339">
        <f t="shared" si="0"/>
        <v>0</v>
      </c>
      <c r="CA21" s="339">
        <f t="shared" si="0"/>
        <v>0</v>
      </c>
      <c r="CB21" s="339">
        <f t="shared" si="0"/>
        <v>0</v>
      </c>
    </row>
    <row r="22" spans="2:80" ht="32">
      <c r="B22" s="337" t="s">
        <v>285</v>
      </c>
      <c r="C22" s="338">
        <f>Пользователи!$W$5*$C$50*($C36/$C$41)</f>
        <v>0</v>
      </c>
      <c r="D22" s="338">
        <f>Пользователи!$W$5*$C$50*($D36/$C$41)</f>
        <v>0</v>
      </c>
      <c r="E22" s="338">
        <f>Пользователи!$W$5*$C$50*($E36/$C$41)</f>
        <v>0</v>
      </c>
      <c r="F22" s="338">
        <f>Пользователи!$X$5*$F$50*($F36/$F$41)</f>
        <v>0</v>
      </c>
      <c r="G22" s="338">
        <f>Пользователи!$X$5*$F$50*($G36/$F$41)</f>
        <v>0</v>
      </c>
      <c r="H22" s="338">
        <f>Пользователи!$X$5*$F$50*($H36/$F$41)</f>
        <v>0</v>
      </c>
      <c r="I22" s="338">
        <f>Пользователи!$W$6*$C$50*($C36/$C$41)</f>
        <v>0.17777777777777778</v>
      </c>
      <c r="J22" s="338">
        <f>Пользователи!$W$6*$C$50*($D36/$C$41)</f>
        <v>8.8888888888888892E-2</v>
      </c>
      <c r="K22" s="338">
        <f>Пользователи!$W$6*$C$50*($E36/$C$41)</f>
        <v>0</v>
      </c>
      <c r="L22" s="338">
        <f>Пользователи!$X$6*$F$50*($F36/$F$41)</f>
        <v>0</v>
      </c>
      <c r="M22" s="338">
        <f>Пользователи!$X$6*$F$50*($G36/$F$41)</f>
        <v>0</v>
      </c>
      <c r="N22" s="338">
        <f>Пользователи!$X$6*$F$50*($H36/$F$41)</f>
        <v>0</v>
      </c>
      <c r="O22" s="338">
        <f>Пользователи!$W$7*$C$50*($C36/$C$41)</f>
        <v>0.17777777777777778</v>
      </c>
      <c r="P22" s="338">
        <f>Пользователи!$W$7*$C$50*($D36/$C$41)</f>
        <v>8.8888888888888892E-2</v>
      </c>
      <c r="Q22" s="338">
        <f>Пользователи!$W$7*$C$50*($E36/$C$41)</f>
        <v>0</v>
      </c>
      <c r="R22" s="338">
        <f>Пользователи!$X$7*$F$50*($F36/$F$41)</f>
        <v>0</v>
      </c>
      <c r="S22" s="338">
        <f>Пользователи!$X$7*$F$50*($G36/$F$41)</f>
        <v>0</v>
      </c>
      <c r="T22" s="338">
        <f>Пользователи!$X$7*$F$50*($H36/$F$41)</f>
        <v>0</v>
      </c>
      <c r="U22" s="338">
        <f>Пользователи!$W$8*$C$50*($C36/$C$41)</f>
        <v>8.8888888888888892E-2</v>
      </c>
      <c r="V22" s="338">
        <f>Пользователи!$W$8*$C$50*($D36/$C$41)</f>
        <v>4.4444444444444446E-2</v>
      </c>
      <c r="W22" s="338">
        <f>Пользователи!$W$8*$C$50*($E36/$C$41)</f>
        <v>0</v>
      </c>
      <c r="X22" s="338">
        <f>Пользователи!$X$8*$F$50*($F36/$F$41)</f>
        <v>0</v>
      </c>
      <c r="Y22" s="338">
        <f>Пользователи!$X$8*$F$50*($G36/$F$41)</f>
        <v>0</v>
      </c>
      <c r="Z22" s="338">
        <f>Пользователи!$X$8*$F$50*($H36/$F$41)</f>
        <v>0</v>
      </c>
      <c r="AA22" s="338">
        <f>Пользователи!$W$9*$C$50*($C36/$C$41)</f>
        <v>0.17777777777777778</v>
      </c>
      <c r="AB22" s="338">
        <f>Пользователи!$W$9*$C$50*($D36/$C$41)</f>
        <v>8.8888888888888892E-2</v>
      </c>
      <c r="AC22" s="338">
        <f>Пользователи!$W$9*$C$50*($E36/$C$41)</f>
        <v>0</v>
      </c>
      <c r="AD22" s="338">
        <f>Пользователи!$X$9*$F$50*($F36/$F$41)</f>
        <v>0</v>
      </c>
      <c r="AE22" s="338">
        <f>Пользователи!$X$9*$F$50*($G36/$F$41)</f>
        <v>0</v>
      </c>
      <c r="AF22" s="338">
        <f>Пользователи!$X$9*$F$50*($H36/$F$41)</f>
        <v>0</v>
      </c>
      <c r="AG22" s="338">
        <f>Пользователи!$W$10*$C$50*($C36/$C$41)</f>
        <v>0.17777777777777778</v>
      </c>
      <c r="AH22" s="338">
        <f>Пользователи!$W$10*$C$50*($D36/$C$41)</f>
        <v>8.8888888888888892E-2</v>
      </c>
      <c r="AI22" s="338">
        <f>Пользователи!$W$10*$C$50*($E36/$C$41)</f>
        <v>0</v>
      </c>
      <c r="AJ22" s="338">
        <f>Пользователи!$X$10*$F$50*($F36/$F$41)</f>
        <v>0</v>
      </c>
      <c r="AK22" s="338">
        <f>Пользователи!$X$10*$F$50*($G36/$F$41)</f>
        <v>0</v>
      </c>
      <c r="AL22" s="338">
        <f>Пользователи!$X$10*$F$50*($H36/$F$41)</f>
        <v>0</v>
      </c>
      <c r="AM22" s="338">
        <f>Пользователи!$W$11*$C$50*($C36/$C$41)</f>
        <v>0.17777777777777778</v>
      </c>
      <c r="AN22" s="338">
        <f>Пользователи!$W$11*$C$50*($D36/$C$41)</f>
        <v>8.8888888888888892E-2</v>
      </c>
      <c r="AO22" s="338">
        <f>Пользователи!$W$11*$C$50*($E36/$C$41)</f>
        <v>0</v>
      </c>
      <c r="AP22" s="338">
        <f>Пользователи!$X$11*$F$50*($F36/$F$41)</f>
        <v>0</v>
      </c>
      <c r="AQ22" s="338">
        <f>Пользователи!$X$11*$F$50*($G36/$F$41)</f>
        <v>0</v>
      </c>
      <c r="AR22" s="338">
        <f>Пользователи!$X$11*$F$50*($H36/$F$41)</f>
        <v>0</v>
      </c>
      <c r="AS22" s="338">
        <f>Пользователи!$W$12*$C$50*($C36/$C$41)</f>
        <v>0.17777777777777778</v>
      </c>
      <c r="AT22" s="338">
        <f>Пользователи!$W$12*$C$50*($D36/$C$41)</f>
        <v>8.8888888888888892E-2</v>
      </c>
      <c r="AU22" s="338">
        <f>Пользователи!$W$12*$C$50*($E36/$C$41)</f>
        <v>0</v>
      </c>
      <c r="AV22" s="338">
        <f>Пользователи!$X$12*$F$50*($F36/$F$41)</f>
        <v>0</v>
      </c>
      <c r="AW22" s="338">
        <f>Пользователи!$X$12*$F$50*($G36/$F$41)</f>
        <v>0</v>
      </c>
      <c r="AX22" s="338">
        <f>Пользователи!$X$12*$F$50*($H36/$F$41)</f>
        <v>0</v>
      </c>
      <c r="AY22" s="338">
        <f>Пользователи!$W$13*$C$50*($C36/$C$41)</f>
        <v>0.17777777777777778</v>
      </c>
      <c r="AZ22" s="338">
        <f>Пользователи!$W$13*$C$50*($D36/$C$41)</f>
        <v>8.8888888888888892E-2</v>
      </c>
      <c r="BA22" s="338">
        <f>Пользователи!$W$13*$C$50*($E36/$C$41)</f>
        <v>0</v>
      </c>
      <c r="BB22" s="338">
        <f>Пользователи!$X$13*$F$50*($F36/$F$41)</f>
        <v>0</v>
      </c>
      <c r="BC22" s="338">
        <f>Пользователи!$X$13*$F$50*($G36/$F$41)</f>
        <v>0</v>
      </c>
      <c r="BD22" s="338">
        <f>Пользователи!$X$13*$F$50*($H36/$F$41)</f>
        <v>0</v>
      </c>
      <c r="BE22" s="338">
        <f>Пользователи!$W$14*$C$50*($C36/$C$41)</f>
        <v>0.17777777777777778</v>
      </c>
      <c r="BF22" s="338">
        <f>Пользователи!$W$14*$C$50*($D36/$C$41)</f>
        <v>8.8888888888888892E-2</v>
      </c>
      <c r="BG22" s="338">
        <f>Пользователи!$W$14*$C$50*($E36/$C$41)</f>
        <v>0</v>
      </c>
      <c r="BH22" s="338">
        <f>Пользователи!$X$14*$F$50*($F36/$F$41)</f>
        <v>0</v>
      </c>
      <c r="BI22" s="338">
        <f>Пользователи!$X$14*$F$50*($G36/$F$41)</f>
        <v>0</v>
      </c>
      <c r="BJ22" s="338">
        <f>Пользователи!$X$14*$F$50*($H36/$F$41)</f>
        <v>0</v>
      </c>
      <c r="BK22" s="338">
        <f>Пользователи!$W$15*$C$50*($C36/$C$41)</f>
        <v>0.17777777777777778</v>
      </c>
      <c r="BL22" s="338">
        <f>Пользователи!$W$15*$C$50*($D36/$C$41)</f>
        <v>8.8888888888888892E-2</v>
      </c>
      <c r="BM22" s="338">
        <f>Пользователи!$W$15*$C$50*($E36/$C$41)</f>
        <v>0</v>
      </c>
      <c r="BN22" s="338">
        <f>Пользователи!$X$15*$F$50*($F36/$F$41)</f>
        <v>0</v>
      </c>
      <c r="BO22" s="338">
        <f>Пользователи!$X$15*$F$50*($G36/$F$41)</f>
        <v>0</v>
      </c>
      <c r="BP22" s="338">
        <f>Пользователи!$X$15*$F$50*($H36/$F$41)</f>
        <v>0</v>
      </c>
      <c r="BQ22" s="338">
        <f>Пользователи!$W$16*$C$50*($C36/$C$41)</f>
        <v>0.17777777777777778</v>
      </c>
      <c r="BR22" s="338">
        <f>Пользователи!$W$16*$C$50*($D36/$C$41)</f>
        <v>8.8888888888888892E-2</v>
      </c>
      <c r="BS22" s="338">
        <f>Пользователи!$W$16*$C$50*($E36/$C$41)</f>
        <v>0</v>
      </c>
      <c r="BT22" s="338">
        <f>Пользователи!$X$16*$F$50*($F36/$F$41)</f>
        <v>0</v>
      </c>
      <c r="BU22" s="338">
        <f>Пользователи!$X$16*$F$50*($G36/$F$41)</f>
        <v>0</v>
      </c>
      <c r="BV22" s="338">
        <f>Пользователи!$X$16*$F$50*($H36/$F$41)</f>
        <v>0</v>
      </c>
      <c r="BW22" s="339">
        <f t="shared" si="1"/>
        <v>1.8666666666666669</v>
      </c>
      <c r="BX22" s="339">
        <f t="shared" si="0"/>
        <v>0.93333333333333346</v>
      </c>
      <c r="BY22" s="339">
        <f t="shared" si="0"/>
        <v>0</v>
      </c>
      <c r="BZ22" s="339">
        <f t="shared" si="0"/>
        <v>0</v>
      </c>
      <c r="CA22" s="339">
        <f t="shared" si="0"/>
        <v>0</v>
      </c>
      <c r="CB22" s="339">
        <f t="shared" si="0"/>
        <v>0</v>
      </c>
    </row>
    <row r="23" spans="2:80" ht="16">
      <c r="B23" s="337" t="s">
        <v>286</v>
      </c>
      <c r="C23" s="338">
        <f>Пользователи!$W$5*$C$50*($C37/$C$41)</f>
        <v>0</v>
      </c>
      <c r="D23" s="338">
        <f>Пользователи!$W$5*$C$50*($D37/$C$41)</f>
        <v>0</v>
      </c>
      <c r="E23" s="338">
        <f>Пользователи!$W$5*$C$50*($E37/$C$41)</f>
        <v>0</v>
      </c>
      <c r="F23" s="338">
        <f>Пользователи!$X$5*$F$50*($F37/$F$41)</f>
        <v>2.333333333333333</v>
      </c>
      <c r="G23" s="338">
        <f>Пользователи!$X$5*$F$50*($G37/$F$41)</f>
        <v>1.75</v>
      </c>
      <c r="H23" s="338">
        <f>Пользователи!$X$5*$F$50*($H37/$F$41)</f>
        <v>1.75</v>
      </c>
      <c r="I23" s="338">
        <f>Пользователи!$W$6*$C$50*($C37/$C$41)</f>
        <v>0</v>
      </c>
      <c r="J23" s="338">
        <f>Пользователи!$W$6*$C$50*($D37/$C$41)</f>
        <v>0</v>
      </c>
      <c r="K23" s="338">
        <f>Пользователи!$W$6*$C$50*($E37/$C$41)</f>
        <v>0</v>
      </c>
      <c r="L23" s="338">
        <f>Пользователи!$X$6*$F$50*($F37/$F$41)</f>
        <v>5.7333333333333325</v>
      </c>
      <c r="M23" s="338">
        <f>Пользователи!$X$6*$F$50*($G37/$F$41)</f>
        <v>4.3</v>
      </c>
      <c r="N23" s="338">
        <f>Пользователи!$X$6*$F$50*($H37/$F$41)</f>
        <v>4.3</v>
      </c>
      <c r="O23" s="338">
        <f>Пользователи!$W$7*$C$50*($C37/$C$41)</f>
        <v>0</v>
      </c>
      <c r="P23" s="338">
        <f>Пользователи!$W$7*$C$50*($D37/$C$41)</f>
        <v>0</v>
      </c>
      <c r="Q23" s="338">
        <f>Пользователи!$W$7*$C$50*($E37/$C$41)</f>
        <v>0</v>
      </c>
      <c r="R23" s="338">
        <f>Пользователи!$X$7*$F$50*($F37/$F$41)</f>
        <v>0.46666666666666667</v>
      </c>
      <c r="S23" s="338">
        <f>Пользователи!$X$7*$F$50*($G37/$F$41)</f>
        <v>0.35000000000000003</v>
      </c>
      <c r="T23" s="338">
        <f>Пользователи!$X$7*$F$50*($H37/$F$41)</f>
        <v>0.35000000000000003</v>
      </c>
      <c r="U23" s="338">
        <f>Пользователи!$W$8*$C$50*($C37/$C$41)</f>
        <v>0</v>
      </c>
      <c r="V23" s="338">
        <f>Пользователи!$W$8*$C$50*($D37/$C$41)</f>
        <v>0</v>
      </c>
      <c r="W23" s="338">
        <f>Пользователи!$W$8*$C$50*($E37/$C$41)</f>
        <v>0</v>
      </c>
      <c r="X23" s="338">
        <f>Пользователи!$X$8*$F$50*($F37/$F$41)</f>
        <v>0.2</v>
      </c>
      <c r="Y23" s="338">
        <f>Пользователи!$X$8*$F$50*($G37/$F$41)</f>
        <v>0.15000000000000002</v>
      </c>
      <c r="Z23" s="338">
        <f>Пользователи!$X$8*$F$50*($H37/$F$41)</f>
        <v>0.15000000000000002</v>
      </c>
      <c r="AA23" s="338">
        <f>Пользователи!$W$9*$C$50*($C37/$C$41)</f>
        <v>0</v>
      </c>
      <c r="AB23" s="338">
        <f>Пользователи!$W$9*$C$50*($D37/$C$41)</f>
        <v>0</v>
      </c>
      <c r="AC23" s="338">
        <f>Пользователи!$W$9*$C$50*($E37/$C$41)</f>
        <v>0</v>
      </c>
      <c r="AD23" s="338">
        <f>Пользователи!$X$9*$F$50*($F37/$F$41)</f>
        <v>0.83333333333333326</v>
      </c>
      <c r="AE23" s="338">
        <f>Пользователи!$X$9*$F$50*($G37/$F$41)</f>
        <v>0.625</v>
      </c>
      <c r="AF23" s="338">
        <f>Пользователи!$X$9*$F$50*($H37/$F$41)</f>
        <v>0.625</v>
      </c>
      <c r="AG23" s="338">
        <f>Пользователи!$W$10*$C$50*($C37/$C$41)</f>
        <v>0</v>
      </c>
      <c r="AH23" s="338">
        <f>Пользователи!$W$10*$C$50*($D37/$C$41)</f>
        <v>0</v>
      </c>
      <c r="AI23" s="338">
        <f>Пользователи!$W$10*$C$50*($E37/$C$41)</f>
        <v>0</v>
      </c>
      <c r="AJ23" s="338">
        <f>Пользователи!$X$10*$F$50*($F37/$F$41)</f>
        <v>1.8</v>
      </c>
      <c r="AK23" s="338">
        <f>Пользователи!$X$10*$F$50*($G37/$F$41)</f>
        <v>1.35</v>
      </c>
      <c r="AL23" s="338">
        <f>Пользователи!$X$10*$F$50*($H37/$F$41)</f>
        <v>1.35</v>
      </c>
      <c r="AM23" s="338">
        <f>Пользователи!$W$11*$C$50*($C37/$C$41)</f>
        <v>0</v>
      </c>
      <c r="AN23" s="338">
        <f>Пользователи!$W$11*$C$50*($D37/$C$41)</f>
        <v>0</v>
      </c>
      <c r="AO23" s="338">
        <f>Пользователи!$W$11*$C$50*($E37/$C$41)</f>
        <v>0</v>
      </c>
      <c r="AP23" s="338">
        <f>Пользователи!$X$11*$F$50*($F37/$F$41)</f>
        <v>1.4</v>
      </c>
      <c r="AQ23" s="338">
        <f>Пользователи!$X$11*$F$50*($G37/$F$41)</f>
        <v>1.05</v>
      </c>
      <c r="AR23" s="338">
        <f>Пользователи!$X$11*$F$50*($H37/$F$41)</f>
        <v>1.05</v>
      </c>
      <c r="AS23" s="338">
        <f>Пользователи!$W$12*$C$50*($C37/$C$41)</f>
        <v>0</v>
      </c>
      <c r="AT23" s="338">
        <f>Пользователи!$W$12*$C$50*($D37/$C$41)</f>
        <v>0</v>
      </c>
      <c r="AU23" s="338">
        <f>Пользователи!$W$12*$C$50*($E37/$C$41)</f>
        <v>0</v>
      </c>
      <c r="AV23" s="338">
        <f>Пользователи!$X$12*$F$50*($F37/$F$41)</f>
        <v>1.9333333333333336</v>
      </c>
      <c r="AW23" s="338">
        <f>Пользователи!$X$12*$F$50*($G37/$F$41)</f>
        <v>1.4500000000000002</v>
      </c>
      <c r="AX23" s="338">
        <f>Пользователи!$X$12*$F$50*($H37/$F$41)</f>
        <v>1.4500000000000002</v>
      </c>
      <c r="AY23" s="338">
        <f>Пользователи!$W$13*$C$50*($C37/$C$41)</f>
        <v>0</v>
      </c>
      <c r="AZ23" s="338">
        <f>Пользователи!$W$13*$C$50*($D37/$C$41)</f>
        <v>0</v>
      </c>
      <c r="BA23" s="338">
        <f>Пользователи!$W$13*$C$50*($E37/$C$41)</f>
        <v>0</v>
      </c>
      <c r="BB23" s="338">
        <f>Пользователи!$X$13*$F$50*($F37/$F$41)</f>
        <v>2.5</v>
      </c>
      <c r="BC23" s="338">
        <f>Пользователи!$X$13*$F$50*($G37/$F$41)</f>
        <v>1.875</v>
      </c>
      <c r="BD23" s="338">
        <f>Пользователи!$X$13*$F$50*($H37/$F$41)</f>
        <v>1.875</v>
      </c>
      <c r="BE23" s="338">
        <f>Пользователи!$W$14*$C$50*($C37/$C$41)</f>
        <v>0</v>
      </c>
      <c r="BF23" s="338">
        <f>Пользователи!$W$14*$C$50*($D37/$C$41)</f>
        <v>0</v>
      </c>
      <c r="BG23" s="338">
        <f>Пользователи!$W$14*$C$50*($E37/$C$41)</f>
        <v>0</v>
      </c>
      <c r="BH23" s="338">
        <f>Пользователи!$X$14*$F$50*($F37/$F$41)</f>
        <v>1</v>
      </c>
      <c r="BI23" s="338">
        <f>Пользователи!$X$14*$F$50*($G37/$F$41)</f>
        <v>0.75</v>
      </c>
      <c r="BJ23" s="338">
        <f>Пользователи!$X$14*$F$50*($H37/$F$41)</f>
        <v>0.75</v>
      </c>
      <c r="BK23" s="338">
        <f>Пользователи!$W$15*$C$50*($C37/$C$41)</f>
        <v>0</v>
      </c>
      <c r="BL23" s="338">
        <f>Пользователи!$W$15*$C$50*($D37/$C$41)</f>
        <v>0</v>
      </c>
      <c r="BM23" s="338">
        <f>Пользователи!$W$15*$C$50*($E37/$C$41)</f>
        <v>0</v>
      </c>
      <c r="BN23" s="338">
        <f>Пользователи!$X$15*$F$50*($F37/$F$41)</f>
        <v>0.13333333333333333</v>
      </c>
      <c r="BO23" s="338">
        <f>Пользователи!$X$15*$F$50*($G37/$F$41)</f>
        <v>0.1</v>
      </c>
      <c r="BP23" s="338">
        <f>Пользователи!$X$15*$F$50*($H37/$F$41)</f>
        <v>0.1</v>
      </c>
      <c r="BQ23" s="338">
        <f>Пользователи!$W$16*$C$50*($C37/$C$41)</f>
        <v>0</v>
      </c>
      <c r="BR23" s="338">
        <f>Пользователи!$W$16*$C$50*($D37/$C$41)</f>
        <v>0</v>
      </c>
      <c r="BS23" s="338">
        <f>Пользователи!$W$16*$C$50*($E37/$C$41)</f>
        <v>0</v>
      </c>
      <c r="BT23" s="338">
        <f>Пользователи!$X$16*$F$50*($F37/$F$41)</f>
        <v>10.9</v>
      </c>
      <c r="BU23" s="338">
        <f>Пользователи!$X$16*$F$50*($G37/$F$41)</f>
        <v>8.1750000000000007</v>
      </c>
      <c r="BV23" s="338">
        <f>Пользователи!$X$16*$F$50*($H37/$F$41)</f>
        <v>8.1750000000000007</v>
      </c>
      <c r="BW23" s="339">
        <f t="shared" si="1"/>
        <v>0</v>
      </c>
      <c r="BX23" s="339">
        <f t="shared" si="0"/>
        <v>0</v>
      </c>
      <c r="BY23" s="339">
        <f t="shared" si="0"/>
        <v>0</v>
      </c>
      <c r="BZ23" s="339">
        <f t="shared" si="0"/>
        <v>29.233333333333334</v>
      </c>
      <c r="CA23" s="339">
        <f t="shared" si="0"/>
        <v>21.925000000000004</v>
      </c>
      <c r="CB23" s="339">
        <f t="shared" si="0"/>
        <v>21.925000000000004</v>
      </c>
    </row>
    <row r="24" spans="2:80" ht="16">
      <c r="B24" s="337" t="s">
        <v>969</v>
      </c>
      <c r="C24" s="338">
        <f>Пользователи!$W$5*$C$50*($C38/$C$41)</f>
        <v>0</v>
      </c>
      <c r="D24" s="338">
        <f>Пользователи!$W$5*$C$50*($D38/$C$41)</f>
        <v>0</v>
      </c>
      <c r="E24" s="338">
        <f>Пользователи!$W$5*$C$50*($E38/$C$41)</f>
        <v>0</v>
      </c>
      <c r="F24" s="338">
        <f>Пользователи!$X$5*$F$50*($F38/$F$41)</f>
        <v>3.5</v>
      </c>
      <c r="G24" s="338">
        <f>Пользователи!$X$5*$F$50*($G38/$F$41)</f>
        <v>3.5</v>
      </c>
      <c r="H24" s="338">
        <f>Пользователи!$X$5*$F$50*($H38/$F$41)</f>
        <v>2.333333333333333</v>
      </c>
      <c r="I24" s="338">
        <f>Пользователи!$W$6*$C$50*($C38/$C$41)</f>
        <v>0</v>
      </c>
      <c r="J24" s="338">
        <f>Пользователи!$W$6*$C$50*($D38/$C$41)</f>
        <v>0</v>
      </c>
      <c r="K24" s="338">
        <f>Пользователи!$W$6*$C$50*($E38/$C$41)</f>
        <v>0</v>
      </c>
      <c r="L24" s="338">
        <f>Пользователи!$X$6*$F$50*($F38/$F$41)</f>
        <v>8.6</v>
      </c>
      <c r="M24" s="338">
        <f>Пользователи!$X$6*$F$50*($G38/$F$41)</f>
        <v>8.6</v>
      </c>
      <c r="N24" s="338">
        <f>Пользователи!$X$6*$F$50*($H38/$F$41)</f>
        <v>5.7333333333333325</v>
      </c>
      <c r="O24" s="338">
        <f>Пользователи!$W$7*$C$50*($C38/$C$41)</f>
        <v>0</v>
      </c>
      <c r="P24" s="338">
        <f>Пользователи!$W$7*$C$50*($D38/$C$41)</f>
        <v>0</v>
      </c>
      <c r="Q24" s="338">
        <f>Пользователи!$W$7*$C$50*($E38/$C$41)</f>
        <v>0</v>
      </c>
      <c r="R24" s="338">
        <f>Пользователи!$X$7*$F$50*($F38/$F$41)</f>
        <v>0.70000000000000007</v>
      </c>
      <c r="S24" s="338">
        <f>Пользователи!$X$7*$F$50*($G38/$F$41)</f>
        <v>0.70000000000000007</v>
      </c>
      <c r="T24" s="338">
        <f>Пользователи!$X$7*$F$50*($H38/$F$41)</f>
        <v>0.46666666666666667</v>
      </c>
      <c r="U24" s="338">
        <f>Пользователи!$W$8*$C$50*($C38/$C$41)</f>
        <v>0</v>
      </c>
      <c r="V24" s="338">
        <f>Пользователи!$W$8*$C$50*($D38/$C$41)</f>
        <v>0</v>
      </c>
      <c r="W24" s="338">
        <f>Пользователи!$W$8*$C$50*($E38/$C$41)</f>
        <v>0</v>
      </c>
      <c r="X24" s="338">
        <f>Пользователи!$X$8*$F$50*($F38/$F$41)</f>
        <v>0.30000000000000004</v>
      </c>
      <c r="Y24" s="338">
        <f>Пользователи!$X$8*$F$50*($G38/$F$41)</f>
        <v>0.30000000000000004</v>
      </c>
      <c r="Z24" s="338">
        <f>Пользователи!$X$8*$F$50*($H38/$F$41)</f>
        <v>0.2</v>
      </c>
      <c r="AA24" s="338">
        <f>Пользователи!$W$9*$C$50*($C38/$C$41)</f>
        <v>0</v>
      </c>
      <c r="AB24" s="338">
        <f>Пользователи!$W$9*$C$50*($D38/$C$41)</f>
        <v>0</v>
      </c>
      <c r="AC24" s="338">
        <f>Пользователи!$W$9*$C$50*($E38/$C$41)</f>
        <v>0</v>
      </c>
      <c r="AD24" s="338">
        <f>Пользователи!$X$9*$F$50*($F38/$F$41)</f>
        <v>1.25</v>
      </c>
      <c r="AE24" s="338">
        <f>Пользователи!$X$9*$F$50*($G38/$F$41)</f>
        <v>1.25</v>
      </c>
      <c r="AF24" s="338">
        <f>Пользователи!$X$9*$F$50*($H38/$F$41)</f>
        <v>0.83333333333333326</v>
      </c>
      <c r="AG24" s="338">
        <f>Пользователи!$W$10*$C$50*($C38/$C$41)</f>
        <v>0</v>
      </c>
      <c r="AH24" s="338">
        <f>Пользователи!$W$10*$C$50*($D38/$C$41)</f>
        <v>0</v>
      </c>
      <c r="AI24" s="338">
        <f>Пользователи!$W$10*$C$50*($E38/$C$41)</f>
        <v>0</v>
      </c>
      <c r="AJ24" s="338">
        <f>Пользователи!$X$10*$F$50*($F38/$F$41)</f>
        <v>2.7</v>
      </c>
      <c r="AK24" s="338">
        <f>Пользователи!$X$10*$F$50*($G38/$F$41)</f>
        <v>2.7</v>
      </c>
      <c r="AL24" s="338">
        <f>Пользователи!$X$10*$F$50*($H38/$F$41)</f>
        <v>1.8</v>
      </c>
      <c r="AM24" s="338">
        <f>Пользователи!$W$11*$C$50*($C38/$C$41)</f>
        <v>0</v>
      </c>
      <c r="AN24" s="338">
        <f>Пользователи!$W$11*$C$50*($D38/$C$41)</f>
        <v>0</v>
      </c>
      <c r="AO24" s="338">
        <f>Пользователи!$W$11*$C$50*($E38/$C$41)</f>
        <v>0</v>
      </c>
      <c r="AP24" s="338">
        <f>Пользователи!$X$11*$F$50*($F38/$F$41)</f>
        <v>2.1</v>
      </c>
      <c r="AQ24" s="338">
        <f>Пользователи!$X$11*$F$50*($G38/$F$41)</f>
        <v>2.1</v>
      </c>
      <c r="AR24" s="338">
        <f>Пользователи!$X$11*$F$50*($H38/$F$41)</f>
        <v>1.4</v>
      </c>
      <c r="AS24" s="338">
        <f>Пользователи!$W$12*$C$50*($C38/$C$41)</f>
        <v>0</v>
      </c>
      <c r="AT24" s="338">
        <f>Пользователи!$W$12*$C$50*($D38/$C$41)</f>
        <v>0</v>
      </c>
      <c r="AU24" s="338">
        <f>Пользователи!$W$12*$C$50*($E38/$C$41)</f>
        <v>0</v>
      </c>
      <c r="AV24" s="338">
        <f>Пользователи!$X$12*$F$50*($F38/$F$41)</f>
        <v>2.9000000000000004</v>
      </c>
      <c r="AW24" s="338">
        <f>Пользователи!$X$12*$F$50*($G38/$F$41)</f>
        <v>2.9000000000000004</v>
      </c>
      <c r="AX24" s="338">
        <f>Пользователи!$X$12*$F$50*($H38/$F$41)</f>
        <v>1.9333333333333336</v>
      </c>
      <c r="AY24" s="338">
        <f>Пользователи!$W$13*$C$50*($C38/$C$41)</f>
        <v>0</v>
      </c>
      <c r="AZ24" s="338">
        <f>Пользователи!$W$13*$C$50*($D38/$C$41)</f>
        <v>0</v>
      </c>
      <c r="BA24" s="338">
        <f>Пользователи!$W$13*$C$50*($E38/$C$41)</f>
        <v>0</v>
      </c>
      <c r="BB24" s="338">
        <f>Пользователи!$X$13*$F$50*($F38/$F$41)</f>
        <v>3.75</v>
      </c>
      <c r="BC24" s="338">
        <f>Пользователи!$X$13*$F$50*($G38/$F$41)</f>
        <v>3.75</v>
      </c>
      <c r="BD24" s="338">
        <f>Пользователи!$X$13*$F$50*($H38/$F$41)</f>
        <v>2.5</v>
      </c>
      <c r="BE24" s="338">
        <f>Пользователи!$W$14*$C$50*($C38/$C$41)</f>
        <v>0</v>
      </c>
      <c r="BF24" s="338">
        <f>Пользователи!$W$14*$C$50*($D38/$C$41)</f>
        <v>0</v>
      </c>
      <c r="BG24" s="338">
        <f>Пользователи!$W$14*$C$50*($E38/$C$41)</f>
        <v>0</v>
      </c>
      <c r="BH24" s="338">
        <f>Пользователи!$X$14*$F$50*($F38/$F$41)</f>
        <v>1.5</v>
      </c>
      <c r="BI24" s="338">
        <f>Пользователи!$X$14*$F$50*($G38/$F$41)</f>
        <v>1.5</v>
      </c>
      <c r="BJ24" s="338">
        <f>Пользователи!$X$14*$F$50*($H38/$F$41)</f>
        <v>1</v>
      </c>
      <c r="BK24" s="338">
        <f>Пользователи!$W$15*$C$50*($C38/$C$41)</f>
        <v>0</v>
      </c>
      <c r="BL24" s="338">
        <f>Пользователи!$W$15*$C$50*($D38/$C$41)</f>
        <v>0</v>
      </c>
      <c r="BM24" s="338">
        <f>Пользователи!$W$15*$C$50*($E38/$C$41)</f>
        <v>0</v>
      </c>
      <c r="BN24" s="338">
        <f>Пользователи!$X$15*$F$50*($F38/$F$41)</f>
        <v>0.2</v>
      </c>
      <c r="BO24" s="338">
        <f>Пользователи!$X$15*$F$50*($G38/$F$41)</f>
        <v>0.2</v>
      </c>
      <c r="BP24" s="338">
        <f>Пользователи!$X$15*$F$50*($H38/$F$41)</f>
        <v>0.13333333333333333</v>
      </c>
      <c r="BQ24" s="338">
        <f>Пользователи!$W$16*$C$50*($C38/$C$41)</f>
        <v>0</v>
      </c>
      <c r="BR24" s="338">
        <f>Пользователи!$W$16*$C$50*($D38/$C$41)</f>
        <v>0</v>
      </c>
      <c r="BS24" s="338">
        <f>Пользователи!$W$16*$C$50*($E38/$C$41)</f>
        <v>0</v>
      </c>
      <c r="BT24" s="338">
        <f>Пользователи!$X$16*$F$50*($F38/$F$41)</f>
        <v>16.350000000000001</v>
      </c>
      <c r="BU24" s="338">
        <f>Пользователи!$X$16*$F$50*($G38/$F$41)</f>
        <v>16.350000000000001</v>
      </c>
      <c r="BV24" s="338">
        <f>Пользователи!$X$16*$F$50*($H38/$F$41)</f>
        <v>10.9</v>
      </c>
      <c r="BW24" s="339">
        <f t="shared" si="1"/>
        <v>0</v>
      </c>
      <c r="BX24" s="339">
        <f t="shared" si="0"/>
        <v>0</v>
      </c>
      <c r="BY24" s="339">
        <f t="shared" si="0"/>
        <v>0</v>
      </c>
      <c r="BZ24" s="339">
        <f t="shared" si="0"/>
        <v>43.850000000000009</v>
      </c>
      <c r="CA24" s="339">
        <f t="shared" si="0"/>
        <v>43.850000000000009</v>
      </c>
      <c r="CB24" s="339">
        <f t="shared" si="0"/>
        <v>29.233333333333334</v>
      </c>
    </row>
    <row r="25" spans="2:80" s="341" customFormat="1" ht="16">
      <c r="B25" s="340" t="s">
        <v>981</v>
      </c>
      <c r="C25" s="339">
        <f t="shared" ref="C25:H25" si="2">SUM(C17:C24)</f>
        <v>0</v>
      </c>
      <c r="D25" s="339">
        <f t="shared" si="2"/>
        <v>0</v>
      </c>
      <c r="E25" s="339">
        <f t="shared" si="2"/>
        <v>0</v>
      </c>
      <c r="F25" s="339">
        <f>SUM(F17:F24)</f>
        <v>7</v>
      </c>
      <c r="G25" s="339">
        <f t="shared" si="2"/>
        <v>5.5416666666666661</v>
      </c>
      <c r="H25" s="339">
        <f t="shared" si="2"/>
        <v>4.375</v>
      </c>
      <c r="I25" s="339">
        <f>SUM(I17:I24)</f>
        <v>0.8</v>
      </c>
      <c r="J25" s="339">
        <f t="shared" ref="J25:BU25" si="3">SUM(J17:J24)</f>
        <v>0.44444444444444448</v>
      </c>
      <c r="K25" s="339">
        <f t="shared" si="3"/>
        <v>6.2222222222222227E-2</v>
      </c>
      <c r="L25" s="339">
        <f t="shared" si="3"/>
        <v>17.199999999999996</v>
      </c>
      <c r="M25" s="339">
        <f t="shared" si="3"/>
        <v>13.616666666666667</v>
      </c>
      <c r="N25" s="339">
        <f t="shared" si="3"/>
        <v>10.75</v>
      </c>
      <c r="O25" s="339">
        <f t="shared" si="3"/>
        <v>0.8</v>
      </c>
      <c r="P25" s="339">
        <f t="shared" si="3"/>
        <v>0.44444444444444448</v>
      </c>
      <c r="Q25" s="339">
        <f t="shared" si="3"/>
        <v>6.2222222222222227E-2</v>
      </c>
      <c r="R25" s="339">
        <f t="shared" si="3"/>
        <v>1.4</v>
      </c>
      <c r="S25" s="339">
        <f t="shared" si="3"/>
        <v>1.1083333333333334</v>
      </c>
      <c r="T25" s="339">
        <f t="shared" si="3"/>
        <v>0.875</v>
      </c>
      <c r="U25" s="339">
        <f t="shared" si="3"/>
        <v>0.4</v>
      </c>
      <c r="V25" s="339">
        <f t="shared" si="3"/>
        <v>0.22222222222222224</v>
      </c>
      <c r="W25" s="339">
        <f t="shared" si="3"/>
        <v>3.1111111111111114E-2</v>
      </c>
      <c r="X25" s="339">
        <f t="shared" si="3"/>
        <v>0.60000000000000009</v>
      </c>
      <c r="Y25" s="339">
        <f t="shared" si="3"/>
        <v>0.47500000000000009</v>
      </c>
      <c r="Z25" s="339">
        <f t="shared" si="3"/>
        <v>0.375</v>
      </c>
      <c r="AA25" s="339">
        <f t="shared" si="3"/>
        <v>0.8</v>
      </c>
      <c r="AB25" s="339">
        <f t="shared" si="3"/>
        <v>0.44444444444444448</v>
      </c>
      <c r="AC25" s="339">
        <f t="shared" si="3"/>
        <v>6.2222222222222227E-2</v>
      </c>
      <c r="AD25" s="339">
        <f t="shared" si="3"/>
        <v>2.5</v>
      </c>
      <c r="AE25" s="339">
        <f t="shared" si="3"/>
        <v>1.9791666666666665</v>
      </c>
      <c r="AF25" s="339">
        <f t="shared" si="3"/>
        <v>1.5625</v>
      </c>
      <c r="AG25" s="339">
        <f t="shared" si="3"/>
        <v>0.8</v>
      </c>
      <c r="AH25" s="339">
        <f t="shared" si="3"/>
        <v>0.44444444444444448</v>
      </c>
      <c r="AI25" s="339">
        <f t="shared" si="3"/>
        <v>6.2222222222222227E-2</v>
      </c>
      <c r="AJ25" s="339">
        <f t="shared" si="3"/>
        <v>5.4</v>
      </c>
      <c r="AK25" s="339">
        <f t="shared" si="3"/>
        <v>4.2750000000000004</v>
      </c>
      <c r="AL25" s="339">
        <f t="shared" si="3"/>
        <v>3.375</v>
      </c>
      <c r="AM25" s="339">
        <f t="shared" si="3"/>
        <v>0.8</v>
      </c>
      <c r="AN25" s="339">
        <f t="shared" si="3"/>
        <v>0.44444444444444448</v>
      </c>
      <c r="AO25" s="339">
        <f t="shared" si="3"/>
        <v>6.2222222222222227E-2</v>
      </c>
      <c r="AP25" s="339">
        <f t="shared" si="3"/>
        <v>4.1999999999999993</v>
      </c>
      <c r="AQ25" s="339">
        <f t="shared" si="3"/>
        <v>3.3250000000000002</v>
      </c>
      <c r="AR25" s="339">
        <f t="shared" si="3"/>
        <v>2.625</v>
      </c>
      <c r="AS25" s="339">
        <f t="shared" si="3"/>
        <v>0.8</v>
      </c>
      <c r="AT25" s="339">
        <f t="shared" si="3"/>
        <v>0.44444444444444448</v>
      </c>
      <c r="AU25" s="339">
        <f t="shared" si="3"/>
        <v>6.2222222222222227E-2</v>
      </c>
      <c r="AV25" s="339">
        <f t="shared" si="3"/>
        <v>5.8000000000000007</v>
      </c>
      <c r="AW25" s="339">
        <f t="shared" si="3"/>
        <v>4.5916666666666668</v>
      </c>
      <c r="AX25" s="339">
        <f t="shared" si="3"/>
        <v>3.6250000000000004</v>
      </c>
      <c r="AY25" s="339">
        <f t="shared" si="3"/>
        <v>0.8</v>
      </c>
      <c r="AZ25" s="339">
        <f t="shared" si="3"/>
        <v>0.44444444444444448</v>
      </c>
      <c r="BA25" s="339">
        <f t="shared" si="3"/>
        <v>6.2222222222222227E-2</v>
      </c>
      <c r="BB25" s="339">
        <f t="shared" si="3"/>
        <v>7.5</v>
      </c>
      <c r="BC25" s="339">
        <f t="shared" si="3"/>
        <v>5.9375</v>
      </c>
      <c r="BD25" s="339">
        <f t="shared" si="3"/>
        <v>4.6875</v>
      </c>
      <c r="BE25" s="339">
        <f t="shared" si="3"/>
        <v>0.8</v>
      </c>
      <c r="BF25" s="339">
        <f t="shared" si="3"/>
        <v>0.44444444444444448</v>
      </c>
      <c r="BG25" s="339">
        <f t="shared" si="3"/>
        <v>6.2222222222222227E-2</v>
      </c>
      <c r="BH25" s="339">
        <f t="shared" si="3"/>
        <v>3</v>
      </c>
      <c r="BI25" s="339">
        <f t="shared" si="3"/>
        <v>2.375</v>
      </c>
      <c r="BJ25" s="339">
        <f t="shared" si="3"/>
        <v>1.875</v>
      </c>
      <c r="BK25" s="339">
        <f t="shared" si="3"/>
        <v>0.8</v>
      </c>
      <c r="BL25" s="339">
        <f t="shared" si="3"/>
        <v>0.44444444444444448</v>
      </c>
      <c r="BM25" s="339">
        <f t="shared" si="3"/>
        <v>6.2222222222222227E-2</v>
      </c>
      <c r="BN25" s="339">
        <f t="shared" si="3"/>
        <v>0.4</v>
      </c>
      <c r="BO25" s="339">
        <f t="shared" si="3"/>
        <v>0.31666666666666665</v>
      </c>
      <c r="BP25" s="339">
        <f t="shared" si="3"/>
        <v>0.25</v>
      </c>
      <c r="BQ25" s="339">
        <f t="shared" si="3"/>
        <v>0.8</v>
      </c>
      <c r="BR25" s="339">
        <f t="shared" si="3"/>
        <v>0.44444444444444448</v>
      </c>
      <c r="BS25" s="339">
        <f t="shared" si="3"/>
        <v>6.2222222222222227E-2</v>
      </c>
      <c r="BT25" s="339">
        <f t="shared" si="3"/>
        <v>32.700000000000003</v>
      </c>
      <c r="BU25" s="339">
        <f t="shared" si="3"/>
        <v>25.887500000000003</v>
      </c>
      <c r="BV25" s="339">
        <f t="shared" ref="BV25:CB25" si="4">SUM(BV17:BV24)</f>
        <v>20.4375</v>
      </c>
      <c r="BW25" s="339">
        <f t="shared" si="4"/>
        <v>8.4</v>
      </c>
      <c r="BX25" s="339">
        <f t="shared" si="4"/>
        <v>4.6666666666666679</v>
      </c>
      <c r="BY25" s="339">
        <f t="shared" si="4"/>
        <v>0.65333333333333343</v>
      </c>
      <c r="BZ25" s="339">
        <f t="shared" si="4"/>
        <v>87.700000000000017</v>
      </c>
      <c r="CA25" s="339">
        <f t="shared" si="4"/>
        <v>69.429166666666674</v>
      </c>
      <c r="CB25" s="339">
        <f t="shared" si="4"/>
        <v>54.812500000000007</v>
      </c>
    </row>
    <row r="29" spans="2:80">
      <c r="B29" s="916" t="s">
        <v>288</v>
      </c>
      <c r="C29" s="915" t="s">
        <v>275</v>
      </c>
      <c r="D29" s="915"/>
      <c r="E29" s="915"/>
      <c r="F29" s="915" t="s">
        <v>276</v>
      </c>
      <c r="G29" s="915"/>
      <c r="H29" s="915"/>
    </row>
    <row r="30" spans="2:80">
      <c r="B30" s="918"/>
      <c r="C30" s="335" t="s">
        <v>277</v>
      </c>
      <c r="D30" s="336" t="s">
        <v>278</v>
      </c>
      <c r="E30" s="335" t="s">
        <v>279</v>
      </c>
      <c r="F30" s="335" t="s">
        <v>277</v>
      </c>
      <c r="G30" s="336" t="s">
        <v>278</v>
      </c>
      <c r="H30" s="335" t="s">
        <v>279</v>
      </c>
    </row>
    <row r="31" spans="2:80" ht="30" customHeight="1">
      <c r="B31" s="337" t="s">
        <v>971</v>
      </c>
      <c r="C31" s="342">
        <v>2</v>
      </c>
      <c r="D31" s="342">
        <v>0.5</v>
      </c>
      <c r="E31" s="342">
        <v>0.5</v>
      </c>
      <c r="F31" s="342">
        <v>2</v>
      </c>
      <c r="G31" s="342">
        <v>0.5</v>
      </c>
      <c r="H31" s="342">
        <v>0.5</v>
      </c>
    </row>
    <row r="32" spans="2:80" ht="30" customHeight="1">
      <c r="B32" s="337" t="s">
        <v>972</v>
      </c>
      <c r="C32" s="342">
        <v>6</v>
      </c>
      <c r="D32" s="342">
        <v>5</v>
      </c>
      <c r="E32" s="342">
        <v>0.1</v>
      </c>
      <c r="F32" s="343"/>
      <c r="G32" s="343"/>
      <c r="H32" s="343"/>
    </row>
    <row r="33" spans="1:8" ht="30" customHeight="1">
      <c r="B33" s="337" t="s">
        <v>973</v>
      </c>
      <c r="C33" s="342">
        <v>3</v>
      </c>
      <c r="D33" s="342">
        <v>0</v>
      </c>
      <c r="E33" s="342">
        <v>0</v>
      </c>
      <c r="F33" s="343"/>
      <c r="G33" s="343"/>
      <c r="H33" s="343"/>
    </row>
    <row r="34" spans="1:8" ht="30" customHeight="1">
      <c r="B34" s="337" t="s">
        <v>974</v>
      </c>
      <c r="C34" s="342">
        <v>2</v>
      </c>
      <c r="D34" s="342">
        <v>1.5</v>
      </c>
      <c r="E34" s="342">
        <v>0.5</v>
      </c>
      <c r="F34" s="343"/>
      <c r="G34" s="343"/>
      <c r="H34" s="343"/>
    </row>
    <row r="35" spans="1:8" ht="30" customHeight="1">
      <c r="B35" s="337" t="s">
        <v>975</v>
      </c>
      <c r="C35" s="342">
        <v>1</v>
      </c>
      <c r="D35" s="342">
        <v>1</v>
      </c>
      <c r="E35" s="342">
        <v>0.3</v>
      </c>
      <c r="F35" s="343"/>
      <c r="G35" s="343"/>
      <c r="H35" s="343"/>
    </row>
    <row r="36" spans="1:8" ht="30" customHeight="1">
      <c r="B36" s="337" t="s">
        <v>976</v>
      </c>
      <c r="C36" s="342">
        <v>4</v>
      </c>
      <c r="D36" s="342">
        <v>2</v>
      </c>
      <c r="E36" s="342">
        <v>0</v>
      </c>
      <c r="F36" s="343"/>
      <c r="G36" s="343"/>
      <c r="H36" s="343"/>
    </row>
    <row r="37" spans="1:8" ht="30" customHeight="1">
      <c r="B37" s="337" t="s">
        <v>977</v>
      </c>
      <c r="C37" s="342"/>
      <c r="D37" s="342"/>
      <c r="E37" s="342"/>
      <c r="F37" s="342">
        <v>4</v>
      </c>
      <c r="G37" s="342">
        <v>3</v>
      </c>
      <c r="H37" s="342">
        <v>3</v>
      </c>
    </row>
    <row r="38" spans="1:8" ht="30" customHeight="1">
      <c r="B38" s="337" t="s">
        <v>978</v>
      </c>
      <c r="C38" s="342"/>
      <c r="D38" s="342"/>
      <c r="E38" s="342"/>
      <c r="F38" s="342">
        <v>6</v>
      </c>
      <c r="G38" s="342">
        <v>6</v>
      </c>
      <c r="H38" s="342">
        <v>4</v>
      </c>
    </row>
    <row r="39" spans="1:8" ht="30" customHeight="1">
      <c r="B39" s="337" t="s">
        <v>979</v>
      </c>
      <c r="C39" s="342">
        <v>5</v>
      </c>
      <c r="D39" s="342"/>
      <c r="E39" s="342">
        <v>2</v>
      </c>
      <c r="F39" s="342"/>
      <c r="G39" s="342"/>
      <c r="H39" s="343"/>
    </row>
    <row r="41" spans="1:8" ht="16">
      <c r="B41" s="344" t="s">
        <v>287</v>
      </c>
      <c r="C41" s="345">
        <f t="shared" ref="C41:H41" si="5">SUM(C31:C38)</f>
        <v>18</v>
      </c>
      <c r="D41" s="345">
        <f t="shared" si="5"/>
        <v>10</v>
      </c>
      <c r="E41" s="345">
        <f t="shared" si="5"/>
        <v>1.4000000000000001</v>
      </c>
      <c r="F41" s="345">
        <f t="shared" si="5"/>
        <v>12</v>
      </c>
      <c r="G41" s="345">
        <f t="shared" si="5"/>
        <v>9.5</v>
      </c>
      <c r="H41" s="345">
        <f t="shared" si="5"/>
        <v>7.5</v>
      </c>
    </row>
    <row r="43" spans="1:8">
      <c r="B43" s="99"/>
    </row>
    <row r="45" spans="1:8" ht="16" thickBot="1">
      <c r="A45" s="346"/>
      <c r="B45" s="347"/>
      <c r="C45" s="346"/>
      <c r="D45" s="346"/>
      <c r="E45" s="346"/>
      <c r="F45" s="346"/>
      <c r="G45" s="346"/>
      <c r="H45" s="346"/>
    </row>
    <row r="46" spans="1:8" ht="16" thickTop="1"/>
    <row r="47" spans="1:8" ht="20">
      <c r="B47" s="331" t="s">
        <v>290</v>
      </c>
    </row>
    <row r="49" spans="2:8" ht="16">
      <c r="B49" s="348" t="s">
        <v>291</v>
      </c>
      <c r="C49" s="912" t="s">
        <v>275</v>
      </c>
      <c r="D49" s="913"/>
      <c r="E49" s="914"/>
      <c r="F49" s="912" t="s">
        <v>276</v>
      </c>
      <c r="G49" s="913"/>
      <c r="H49" s="914"/>
    </row>
    <row r="50" spans="2:8" ht="16">
      <c r="B50" s="349" t="s">
        <v>292</v>
      </c>
      <c r="C50" s="919">
        <v>0.4</v>
      </c>
      <c r="D50" s="920"/>
      <c r="E50" s="921"/>
      <c r="F50" s="919">
        <v>0.1</v>
      </c>
      <c r="G50" s="920"/>
      <c r="H50" s="921"/>
    </row>
    <row r="54" spans="2:8" ht="16">
      <c r="B54" s="334" t="s">
        <v>293</v>
      </c>
    </row>
    <row r="55" spans="2:8" ht="56">
      <c r="B55" s="350" t="s">
        <v>294</v>
      </c>
      <c r="C55" s="350" t="s">
        <v>295</v>
      </c>
      <c r="D55" s="350" t="s">
        <v>296</v>
      </c>
      <c r="E55" s="350" t="s">
        <v>297</v>
      </c>
      <c r="F55" s="350" t="s">
        <v>298</v>
      </c>
    </row>
    <row r="56" spans="2:8" ht="16">
      <c r="B56" s="351" t="s">
        <v>299</v>
      </c>
      <c r="C56" s="352">
        <v>1366.96</v>
      </c>
      <c r="D56" s="352">
        <v>0.25</v>
      </c>
      <c r="E56" s="351">
        <v>0.63</v>
      </c>
      <c r="F56" s="351">
        <v>0.7</v>
      </c>
    </row>
    <row r="57" spans="2:8" ht="16">
      <c r="B57" s="351" t="s">
        <v>300</v>
      </c>
      <c r="C57" s="352">
        <v>1620.3</v>
      </c>
      <c r="D57" s="352">
        <v>0.25</v>
      </c>
      <c r="E57" s="351">
        <v>0.25</v>
      </c>
      <c r="F57" s="351">
        <v>0.7</v>
      </c>
    </row>
    <row r="58" spans="2:8" ht="16">
      <c r="B58" s="351" t="s">
        <v>301</v>
      </c>
      <c r="C58" s="352">
        <v>2835.77</v>
      </c>
      <c r="D58" s="352">
        <v>0.25</v>
      </c>
      <c r="E58" s="351">
        <v>1</v>
      </c>
      <c r="F58" s="351">
        <v>1</v>
      </c>
    </row>
    <row r="59" spans="2:8" ht="16">
      <c r="B59" s="351" t="s">
        <v>302</v>
      </c>
      <c r="C59" s="352">
        <v>2835.77</v>
      </c>
      <c r="D59" s="352">
        <v>0.25</v>
      </c>
      <c r="E59" s="351">
        <v>1</v>
      </c>
      <c r="F59" s="351">
        <v>1</v>
      </c>
    </row>
    <row r="60" spans="2:8" ht="16">
      <c r="B60" s="351" t="s">
        <v>303</v>
      </c>
      <c r="C60" s="352">
        <v>1500</v>
      </c>
      <c r="D60" s="352">
        <v>0.25</v>
      </c>
      <c r="E60" s="351">
        <v>0.3</v>
      </c>
      <c r="F60" s="351">
        <v>0.3</v>
      </c>
    </row>
    <row r="61" spans="2:8" ht="16">
      <c r="B61" s="351" t="s">
        <v>304</v>
      </c>
      <c r="C61" s="352">
        <v>3035.76</v>
      </c>
      <c r="D61" s="352">
        <v>0.25</v>
      </c>
      <c r="E61" s="351"/>
      <c r="F61" s="351">
        <v>0.5</v>
      </c>
    </row>
    <row r="62" spans="2:8" ht="16">
      <c r="B62" s="351" t="s">
        <v>305</v>
      </c>
      <c r="C62" s="352">
        <v>1620.3</v>
      </c>
      <c r="D62" s="352">
        <v>0.25</v>
      </c>
      <c r="E62" s="351"/>
      <c r="F62" s="351">
        <v>0.7</v>
      </c>
    </row>
    <row r="63" spans="2:8" ht="16">
      <c r="B63" s="351" t="s">
        <v>306</v>
      </c>
      <c r="C63" s="352">
        <v>2835.77</v>
      </c>
      <c r="D63" s="352">
        <v>0.25</v>
      </c>
      <c r="E63" s="351"/>
      <c r="F63" s="351">
        <v>1</v>
      </c>
    </row>
    <row r="64" spans="2:8" ht="16">
      <c r="B64" s="351" t="s">
        <v>307</v>
      </c>
      <c r="C64" s="352">
        <v>2835.77</v>
      </c>
      <c r="D64" s="352">
        <v>0.25</v>
      </c>
      <c r="E64" s="351"/>
      <c r="F64" s="351">
        <v>1</v>
      </c>
    </row>
    <row r="65" spans="2:6" ht="16">
      <c r="B65" s="351" t="s">
        <v>308</v>
      </c>
      <c r="C65" s="352">
        <v>2527.85</v>
      </c>
      <c r="D65" s="352">
        <v>0.25</v>
      </c>
      <c r="E65" s="351">
        <v>0.5</v>
      </c>
      <c r="F65" s="351">
        <v>0.5</v>
      </c>
    </row>
  </sheetData>
  <mergeCells count="47">
    <mergeCell ref="C49:E49"/>
    <mergeCell ref="F49:H49"/>
    <mergeCell ref="C50:E50"/>
    <mergeCell ref="F50:H50"/>
    <mergeCell ref="BQ15:BS15"/>
    <mergeCell ref="AS15:AU15"/>
    <mergeCell ref="AV15:AX15"/>
    <mergeCell ref="BT15:BV15"/>
    <mergeCell ref="BW15:BY15"/>
    <mergeCell ref="BZ15:CB15"/>
    <mergeCell ref="B29:B30"/>
    <mergeCell ref="C29:E29"/>
    <mergeCell ref="F29:H29"/>
    <mergeCell ref="AY15:BA15"/>
    <mergeCell ref="BB15:BD15"/>
    <mergeCell ref="BE15:BG15"/>
    <mergeCell ref="BH15:BJ15"/>
    <mergeCell ref="BK15:BM15"/>
    <mergeCell ref="BN15:BP15"/>
    <mergeCell ref="AG15:AI15"/>
    <mergeCell ref="AJ15:AL15"/>
    <mergeCell ref="AM15:AO15"/>
    <mergeCell ref="AP15:AR15"/>
    <mergeCell ref="BQ14:BV14"/>
    <mergeCell ref="BW14:CB14"/>
    <mergeCell ref="C15:E15"/>
    <mergeCell ref="F15:H15"/>
    <mergeCell ref="I15:K15"/>
    <mergeCell ref="L15:N15"/>
    <mergeCell ref="O15:Q15"/>
    <mergeCell ref="R15:T15"/>
    <mergeCell ref="U15:W15"/>
    <mergeCell ref="X15:Z15"/>
    <mergeCell ref="AG14:AL14"/>
    <mergeCell ref="AM14:AR14"/>
    <mergeCell ref="AS14:AX14"/>
    <mergeCell ref="AY14:BD14"/>
    <mergeCell ref="BE14:BJ14"/>
    <mergeCell ref="BK14:BP14"/>
    <mergeCell ref="AA14:AF14"/>
    <mergeCell ref="AA15:AC15"/>
    <mergeCell ref="AD15:AF15"/>
    <mergeCell ref="B14:B16"/>
    <mergeCell ref="C14:H14"/>
    <mergeCell ref="I14:N14"/>
    <mergeCell ref="O14:T14"/>
    <mergeCell ref="U14:Z14"/>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Лист11"/>
  <dimension ref="A1:AA32"/>
  <sheetViews>
    <sheetView workbookViewId="0"/>
    <sheetView workbookViewId="1"/>
  </sheetViews>
  <sheetFormatPr baseColWidth="10" defaultColWidth="8.1640625" defaultRowHeight="16"/>
  <cols>
    <col min="1" max="1" width="19.33203125" style="99" customWidth="1"/>
    <col min="2" max="3" width="19.33203125" style="354" customWidth="1"/>
    <col min="4" max="6" width="14.6640625" style="99" customWidth="1"/>
    <col min="7" max="7" width="10.83203125" style="99" customWidth="1"/>
    <col min="8" max="8" width="14.83203125" style="99" customWidth="1"/>
    <col min="9" max="9" width="15.6640625" style="99" customWidth="1"/>
    <col min="10" max="12" width="13.1640625" style="99" customWidth="1"/>
    <col min="13" max="13" width="11.6640625" style="99" customWidth="1"/>
    <col min="14" max="14" width="14" style="99" customWidth="1"/>
    <col min="15" max="15" width="15.6640625" style="99" customWidth="1"/>
    <col min="16" max="18" width="13.33203125" style="99" customWidth="1"/>
    <col min="19" max="19" width="11.6640625" style="99" customWidth="1"/>
    <col min="20" max="20" width="14.1640625" style="354" customWidth="1"/>
    <col min="21" max="21" width="14.33203125" style="354" customWidth="1"/>
    <col min="22" max="27" width="14.6640625" style="99" customWidth="1"/>
    <col min="28" max="16384" width="8.1640625" style="99"/>
  </cols>
  <sheetData>
    <row r="1" spans="1:27">
      <c r="A1" s="353" t="s">
        <v>309</v>
      </c>
    </row>
    <row r="3" spans="1:27" ht="32.25" customHeight="1">
      <c r="A3" s="926" t="s">
        <v>13</v>
      </c>
      <c r="B3" s="927" t="s">
        <v>310</v>
      </c>
      <c r="C3" s="927" t="s">
        <v>311</v>
      </c>
      <c r="D3" s="928" t="s">
        <v>312</v>
      </c>
      <c r="E3" s="929"/>
      <c r="F3" s="929"/>
      <c r="G3" s="929"/>
      <c r="H3" s="929"/>
      <c r="I3" s="930"/>
      <c r="J3" s="928" t="s">
        <v>313</v>
      </c>
      <c r="K3" s="929"/>
      <c r="L3" s="929"/>
      <c r="M3" s="929"/>
      <c r="N3" s="929"/>
      <c r="O3" s="930"/>
      <c r="P3" s="931" t="s">
        <v>314</v>
      </c>
      <c r="Q3" s="932"/>
      <c r="R3" s="932"/>
      <c r="S3" s="932"/>
      <c r="T3" s="932"/>
      <c r="U3" s="933"/>
      <c r="V3" s="922" t="s">
        <v>315</v>
      </c>
      <c r="W3" s="923"/>
      <c r="X3" s="923"/>
      <c r="Y3" s="923"/>
      <c r="Z3" s="923"/>
      <c r="AA3" s="924"/>
    </row>
    <row r="4" spans="1:27" ht="46.5" customHeight="1">
      <c r="A4" s="926"/>
      <c r="B4" s="927"/>
      <c r="C4" s="927"/>
      <c r="D4" s="355" t="s">
        <v>316</v>
      </c>
      <c r="E4" s="355" t="s">
        <v>317</v>
      </c>
      <c r="F4" s="355" t="s">
        <v>982</v>
      </c>
      <c r="G4" s="355" t="s">
        <v>318</v>
      </c>
      <c r="H4" s="355" t="s">
        <v>319</v>
      </c>
      <c r="I4" s="355" t="s">
        <v>320</v>
      </c>
      <c r="J4" s="355" t="s">
        <v>316</v>
      </c>
      <c r="K4" s="355" t="s">
        <v>317</v>
      </c>
      <c r="L4" s="355" t="s">
        <v>982</v>
      </c>
      <c r="M4" s="355" t="s">
        <v>318</v>
      </c>
      <c r="N4" s="355" t="s">
        <v>319</v>
      </c>
      <c r="O4" s="355" t="s">
        <v>320</v>
      </c>
      <c r="P4" s="355" t="s">
        <v>316</v>
      </c>
      <c r="Q4" s="355" t="s">
        <v>317</v>
      </c>
      <c r="R4" s="355" t="s">
        <v>982</v>
      </c>
      <c r="S4" s="355" t="s">
        <v>318</v>
      </c>
      <c r="T4" s="355" t="s">
        <v>319</v>
      </c>
      <c r="U4" s="355" t="s">
        <v>320</v>
      </c>
      <c r="V4" s="356" t="s">
        <v>316</v>
      </c>
      <c r="W4" s="356" t="s">
        <v>317</v>
      </c>
      <c r="X4" s="356" t="s">
        <v>982</v>
      </c>
      <c r="Y4" s="356" t="s">
        <v>318</v>
      </c>
      <c r="Z4" s="356" t="s">
        <v>319</v>
      </c>
      <c r="AA4" s="356" t="s">
        <v>320</v>
      </c>
    </row>
    <row r="5" spans="1:27">
      <c r="A5" s="357" t="s">
        <v>321</v>
      </c>
      <c r="B5" s="358">
        <f>310.92*1.3</f>
        <v>404.19600000000003</v>
      </c>
      <c r="C5" s="358">
        <f>66.8*1.3</f>
        <v>86.84</v>
      </c>
      <c r="D5" s="342">
        <v>40</v>
      </c>
      <c r="E5" s="342">
        <v>0</v>
      </c>
      <c r="F5" s="342">
        <f>D5-E5</f>
        <v>40</v>
      </c>
      <c r="G5" s="342">
        <v>3</v>
      </c>
      <c r="H5" s="359">
        <f t="shared" ref="H5:H16" si="0">D5*B5</f>
        <v>16167.84</v>
      </c>
      <c r="I5" s="359">
        <f t="shared" ref="I5:I16" si="1">D5*C5</f>
        <v>3473.6000000000004</v>
      </c>
      <c r="J5" s="342">
        <v>30</v>
      </c>
      <c r="K5" s="342">
        <v>0</v>
      </c>
      <c r="L5" s="342">
        <f>J5-K5</f>
        <v>30</v>
      </c>
      <c r="M5" s="342">
        <v>2</v>
      </c>
      <c r="N5" s="359">
        <f t="shared" ref="N5:N16" si="2">B5*J5</f>
        <v>12125.880000000001</v>
      </c>
      <c r="O5" s="359">
        <f t="shared" ref="O5:O16" si="3">J5*C5</f>
        <v>2605.2000000000003</v>
      </c>
      <c r="P5" s="342">
        <v>0</v>
      </c>
      <c r="Q5" s="342">
        <v>0</v>
      </c>
      <c r="R5" s="342">
        <f>P5-Q5</f>
        <v>0</v>
      </c>
      <c r="S5" s="342">
        <v>0</v>
      </c>
      <c r="T5" s="359">
        <f t="shared" ref="T5:T16" si="4">P5*B5</f>
        <v>0</v>
      </c>
      <c r="U5" s="359">
        <f t="shared" ref="U5:U16" si="5">P5*C5</f>
        <v>0</v>
      </c>
      <c r="V5" s="360">
        <f t="shared" ref="V5:W16" si="6">D5+J5+P5</f>
        <v>70</v>
      </c>
      <c r="W5" s="360">
        <f t="shared" si="6"/>
        <v>0</v>
      </c>
      <c r="X5" s="360">
        <f>V5-W5</f>
        <v>70</v>
      </c>
      <c r="Y5" s="360">
        <f t="shared" ref="Y5:AA16" si="7">G5+M5+S5</f>
        <v>5</v>
      </c>
      <c r="Z5" s="359">
        <f t="shared" si="7"/>
        <v>28293.72</v>
      </c>
      <c r="AA5" s="359">
        <f t="shared" si="7"/>
        <v>6078.8000000000011</v>
      </c>
    </row>
    <row r="6" spans="1:27">
      <c r="A6" s="357" t="s">
        <v>322</v>
      </c>
      <c r="B6" s="358">
        <v>310.92</v>
      </c>
      <c r="C6" s="358">
        <v>66.8</v>
      </c>
      <c r="D6" s="342">
        <v>24</v>
      </c>
      <c r="E6" s="342">
        <v>1</v>
      </c>
      <c r="F6" s="342">
        <f t="shared" ref="F6:F16" si="8">D6-E6</f>
        <v>23</v>
      </c>
      <c r="G6" s="342">
        <v>3</v>
      </c>
      <c r="H6" s="359">
        <f t="shared" si="0"/>
        <v>7462.08</v>
      </c>
      <c r="I6" s="359">
        <f t="shared" si="1"/>
        <v>1603.1999999999998</v>
      </c>
      <c r="J6" s="342">
        <v>30</v>
      </c>
      <c r="K6" s="342">
        <v>1</v>
      </c>
      <c r="L6" s="342">
        <f t="shared" ref="L6:L16" si="9">J6-K6</f>
        <v>29</v>
      </c>
      <c r="M6" s="342">
        <v>2</v>
      </c>
      <c r="N6" s="359">
        <f t="shared" si="2"/>
        <v>9327.6</v>
      </c>
      <c r="O6" s="359">
        <f t="shared" si="3"/>
        <v>2004</v>
      </c>
      <c r="P6" s="342">
        <v>120</v>
      </c>
      <c r="Q6" s="342">
        <v>0</v>
      </c>
      <c r="R6" s="342">
        <f t="shared" ref="R6:R16" si="10">P6-Q6</f>
        <v>120</v>
      </c>
      <c r="S6" s="342">
        <v>50</v>
      </c>
      <c r="T6" s="359">
        <f t="shared" si="4"/>
        <v>37310.400000000001</v>
      </c>
      <c r="U6" s="359">
        <f t="shared" si="5"/>
        <v>8016</v>
      </c>
      <c r="V6" s="360">
        <f t="shared" si="6"/>
        <v>174</v>
      </c>
      <c r="W6" s="360">
        <f t="shared" si="6"/>
        <v>2</v>
      </c>
      <c r="X6" s="360">
        <f t="shared" ref="X6:X16" si="11">V6-W6</f>
        <v>172</v>
      </c>
      <c r="Y6" s="360">
        <f t="shared" si="7"/>
        <v>55</v>
      </c>
      <c r="Z6" s="359">
        <f t="shared" si="7"/>
        <v>54100.08</v>
      </c>
      <c r="AA6" s="359">
        <f t="shared" si="7"/>
        <v>11623.2</v>
      </c>
    </row>
    <row r="7" spans="1:27">
      <c r="A7" s="357" t="s">
        <v>323</v>
      </c>
      <c r="B7" s="358">
        <v>274.2</v>
      </c>
      <c r="C7" s="358">
        <v>63.45</v>
      </c>
      <c r="D7" s="342">
        <v>11</v>
      </c>
      <c r="E7" s="342">
        <v>1</v>
      </c>
      <c r="F7" s="342">
        <f t="shared" si="8"/>
        <v>10</v>
      </c>
      <c r="G7" s="342">
        <v>1</v>
      </c>
      <c r="H7" s="359">
        <f>D7*B7</f>
        <v>3016.2</v>
      </c>
      <c r="I7" s="359">
        <f>D7*C7</f>
        <v>697.95</v>
      </c>
      <c r="J7" s="342">
        <v>5</v>
      </c>
      <c r="K7" s="342">
        <v>1</v>
      </c>
      <c r="L7" s="342">
        <f t="shared" si="9"/>
        <v>4</v>
      </c>
      <c r="M7" s="342">
        <v>1</v>
      </c>
      <c r="N7" s="359">
        <f t="shared" si="2"/>
        <v>1371</v>
      </c>
      <c r="O7" s="359">
        <f t="shared" si="3"/>
        <v>317.25</v>
      </c>
      <c r="P7" s="342">
        <v>0</v>
      </c>
      <c r="Q7" s="342">
        <v>0</v>
      </c>
      <c r="R7" s="342">
        <f t="shared" si="10"/>
        <v>0</v>
      </c>
      <c r="S7" s="342">
        <v>0</v>
      </c>
      <c r="T7" s="359">
        <f t="shared" si="4"/>
        <v>0</v>
      </c>
      <c r="U7" s="359">
        <f t="shared" si="5"/>
        <v>0</v>
      </c>
      <c r="V7" s="360">
        <f t="shared" si="6"/>
        <v>16</v>
      </c>
      <c r="W7" s="360">
        <f t="shared" si="6"/>
        <v>2</v>
      </c>
      <c r="X7" s="360">
        <f t="shared" si="11"/>
        <v>14</v>
      </c>
      <c r="Y7" s="360">
        <f t="shared" si="7"/>
        <v>2</v>
      </c>
      <c r="Z7" s="359">
        <f t="shared" si="7"/>
        <v>4387.2</v>
      </c>
      <c r="AA7" s="359">
        <f t="shared" si="7"/>
        <v>1015.2</v>
      </c>
    </row>
    <row r="8" spans="1:27">
      <c r="A8" s="357" t="s">
        <v>324</v>
      </c>
      <c r="B8" s="361">
        <v>293</v>
      </c>
      <c r="C8" s="361">
        <f>B8*0.23</f>
        <v>67.39</v>
      </c>
      <c r="D8" s="342">
        <v>7</v>
      </c>
      <c r="E8" s="342">
        <v>1</v>
      </c>
      <c r="F8" s="342">
        <f t="shared" si="8"/>
        <v>6</v>
      </c>
      <c r="G8" s="342">
        <v>1</v>
      </c>
      <c r="H8" s="359">
        <f t="shared" si="0"/>
        <v>2051</v>
      </c>
      <c r="I8" s="359">
        <f t="shared" si="1"/>
        <v>471.73</v>
      </c>
      <c r="J8" s="342">
        <v>0</v>
      </c>
      <c r="K8" s="342">
        <v>0</v>
      </c>
      <c r="L8" s="342">
        <f t="shared" si="9"/>
        <v>0</v>
      </c>
      <c r="M8" s="342">
        <v>0</v>
      </c>
      <c r="N8" s="359">
        <f t="shared" si="2"/>
        <v>0</v>
      </c>
      <c r="O8" s="359">
        <f t="shared" si="3"/>
        <v>0</v>
      </c>
      <c r="P8" s="342">
        <v>0</v>
      </c>
      <c r="Q8" s="342">
        <v>0</v>
      </c>
      <c r="R8" s="342">
        <f t="shared" si="10"/>
        <v>0</v>
      </c>
      <c r="S8" s="342">
        <v>0</v>
      </c>
      <c r="T8" s="359">
        <f t="shared" si="4"/>
        <v>0</v>
      </c>
      <c r="U8" s="359">
        <f t="shared" si="5"/>
        <v>0</v>
      </c>
      <c r="V8" s="360">
        <f t="shared" si="6"/>
        <v>7</v>
      </c>
      <c r="W8" s="360">
        <f t="shared" si="6"/>
        <v>1</v>
      </c>
      <c r="X8" s="360">
        <f t="shared" si="11"/>
        <v>6</v>
      </c>
      <c r="Y8" s="360">
        <f t="shared" si="7"/>
        <v>1</v>
      </c>
      <c r="Z8" s="359">
        <f t="shared" si="7"/>
        <v>2051</v>
      </c>
      <c r="AA8" s="359">
        <f t="shared" si="7"/>
        <v>471.73</v>
      </c>
    </row>
    <row r="9" spans="1:27">
      <c r="A9" s="357" t="s">
        <v>325</v>
      </c>
      <c r="B9" s="361">
        <v>244</v>
      </c>
      <c r="C9" s="361">
        <f>B9*0.25</f>
        <v>61</v>
      </c>
      <c r="D9" s="342">
        <v>7</v>
      </c>
      <c r="E9" s="342">
        <v>1</v>
      </c>
      <c r="F9" s="342">
        <f t="shared" si="8"/>
        <v>6</v>
      </c>
      <c r="G9" s="342">
        <v>1</v>
      </c>
      <c r="H9" s="359">
        <f t="shared" si="0"/>
        <v>1708</v>
      </c>
      <c r="I9" s="359">
        <f t="shared" si="1"/>
        <v>427</v>
      </c>
      <c r="J9" s="342">
        <v>10</v>
      </c>
      <c r="K9" s="342">
        <v>1</v>
      </c>
      <c r="L9" s="342">
        <f t="shared" si="9"/>
        <v>9</v>
      </c>
      <c r="M9" s="342">
        <v>2</v>
      </c>
      <c r="N9" s="359">
        <f t="shared" si="2"/>
        <v>2440</v>
      </c>
      <c r="O9" s="359">
        <f t="shared" si="3"/>
        <v>610</v>
      </c>
      <c r="P9" s="342">
        <v>10</v>
      </c>
      <c r="Q9" s="342">
        <v>0</v>
      </c>
      <c r="R9" s="342">
        <f t="shared" si="10"/>
        <v>10</v>
      </c>
      <c r="S9" s="342">
        <v>3</v>
      </c>
      <c r="T9" s="359">
        <f t="shared" si="4"/>
        <v>2440</v>
      </c>
      <c r="U9" s="359">
        <f t="shared" si="5"/>
        <v>610</v>
      </c>
      <c r="V9" s="360">
        <f t="shared" si="6"/>
        <v>27</v>
      </c>
      <c r="W9" s="360">
        <f t="shared" si="6"/>
        <v>2</v>
      </c>
      <c r="X9" s="360">
        <f t="shared" si="11"/>
        <v>25</v>
      </c>
      <c r="Y9" s="360">
        <f t="shared" si="7"/>
        <v>6</v>
      </c>
      <c r="Z9" s="359">
        <f t="shared" si="7"/>
        <v>6588</v>
      </c>
      <c r="AA9" s="359">
        <f t="shared" si="7"/>
        <v>1647</v>
      </c>
    </row>
    <row r="10" spans="1:27">
      <c r="A10" s="357" t="s">
        <v>326</v>
      </c>
      <c r="B10" s="361">
        <v>291.70999999999998</v>
      </c>
      <c r="C10" s="361">
        <f>B10*0.23</f>
        <v>67.093299999999999</v>
      </c>
      <c r="D10" s="342">
        <v>7</v>
      </c>
      <c r="E10" s="342">
        <v>1</v>
      </c>
      <c r="F10" s="342">
        <f t="shared" si="8"/>
        <v>6</v>
      </c>
      <c r="G10" s="342">
        <v>1</v>
      </c>
      <c r="H10" s="359">
        <f t="shared" si="0"/>
        <v>2041.9699999999998</v>
      </c>
      <c r="I10" s="359">
        <f t="shared" si="1"/>
        <v>469.65309999999999</v>
      </c>
      <c r="J10" s="342">
        <v>5</v>
      </c>
      <c r="K10" s="342">
        <v>1</v>
      </c>
      <c r="L10" s="342">
        <f t="shared" si="9"/>
        <v>4</v>
      </c>
      <c r="M10" s="342">
        <v>2</v>
      </c>
      <c r="N10" s="359">
        <f t="shared" si="2"/>
        <v>1458.55</v>
      </c>
      <c r="O10" s="359">
        <f t="shared" si="3"/>
        <v>335.4665</v>
      </c>
      <c r="P10" s="342">
        <v>44</v>
      </c>
      <c r="Q10" s="342">
        <v>0</v>
      </c>
      <c r="R10" s="342">
        <f t="shared" si="10"/>
        <v>44</v>
      </c>
      <c r="S10" s="342">
        <v>44</v>
      </c>
      <c r="T10" s="359">
        <f t="shared" si="4"/>
        <v>12835.24</v>
      </c>
      <c r="U10" s="359">
        <f t="shared" si="5"/>
        <v>2952.1052</v>
      </c>
      <c r="V10" s="360">
        <f t="shared" si="6"/>
        <v>56</v>
      </c>
      <c r="W10" s="360">
        <f t="shared" si="6"/>
        <v>2</v>
      </c>
      <c r="X10" s="360">
        <f t="shared" si="11"/>
        <v>54</v>
      </c>
      <c r="Y10" s="360">
        <f t="shared" si="7"/>
        <v>47</v>
      </c>
      <c r="Z10" s="359">
        <f t="shared" si="7"/>
        <v>16335.759999999998</v>
      </c>
      <c r="AA10" s="359">
        <f t="shared" si="7"/>
        <v>3757.2248</v>
      </c>
    </row>
    <row r="11" spans="1:27">
      <c r="A11" s="357" t="s">
        <v>327</v>
      </c>
      <c r="B11" s="358">
        <v>305.2</v>
      </c>
      <c r="C11" s="358">
        <v>68.459999999999994</v>
      </c>
      <c r="D11" s="342">
        <v>4</v>
      </c>
      <c r="E11" s="342">
        <v>1</v>
      </c>
      <c r="F11" s="342">
        <f t="shared" si="8"/>
        <v>3</v>
      </c>
      <c r="G11" s="342">
        <v>1</v>
      </c>
      <c r="H11" s="359">
        <f t="shared" si="0"/>
        <v>1220.8</v>
      </c>
      <c r="I11" s="359">
        <f t="shared" si="1"/>
        <v>273.83999999999997</v>
      </c>
      <c r="J11" s="342">
        <v>15</v>
      </c>
      <c r="K11" s="342">
        <v>1</v>
      </c>
      <c r="L11" s="342">
        <f t="shared" si="9"/>
        <v>14</v>
      </c>
      <c r="M11" s="342">
        <v>2</v>
      </c>
      <c r="N11" s="359">
        <f t="shared" si="2"/>
        <v>4578</v>
      </c>
      <c r="O11" s="359">
        <f t="shared" si="3"/>
        <v>1026.8999999999999</v>
      </c>
      <c r="P11" s="342">
        <v>25</v>
      </c>
      <c r="Q11" s="342">
        <v>0</v>
      </c>
      <c r="R11" s="342">
        <f t="shared" si="10"/>
        <v>25</v>
      </c>
      <c r="S11" s="342">
        <v>9</v>
      </c>
      <c r="T11" s="359">
        <f t="shared" si="4"/>
        <v>7630</v>
      </c>
      <c r="U11" s="359">
        <f t="shared" si="5"/>
        <v>1711.4999999999998</v>
      </c>
      <c r="V11" s="360">
        <f t="shared" si="6"/>
        <v>44</v>
      </c>
      <c r="W11" s="360">
        <f t="shared" si="6"/>
        <v>2</v>
      </c>
      <c r="X11" s="360">
        <f t="shared" si="11"/>
        <v>42</v>
      </c>
      <c r="Y11" s="360">
        <f t="shared" si="7"/>
        <v>12</v>
      </c>
      <c r="Z11" s="359">
        <f t="shared" si="7"/>
        <v>13428.8</v>
      </c>
      <c r="AA11" s="359">
        <f t="shared" si="7"/>
        <v>3012.24</v>
      </c>
    </row>
    <row r="12" spans="1:27">
      <c r="A12" s="357" t="s">
        <v>328</v>
      </c>
      <c r="B12" s="358">
        <v>270.48</v>
      </c>
      <c r="C12" s="358">
        <v>60.67</v>
      </c>
      <c r="D12" s="342">
        <v>8</v>
      </c>
      <c r="E12" s="342">
        <v>1</v>
      </c>
      <c r="F12" s="342">
        <f t="shared" si="8"/>
        <v>7</v>
      </c>
      <c r="G12" s="342">
        <v>1</v>
      </c>
      <c r="H12" s="359">
        <f t="shared" si="0"/>
        <v>2163.84</v>
      </c>
      <c r="I12" s="359">
        <f t="shared" si="1"/>
        <v>485.36</v>
      </c>
      <c r="J12" s="342">
        <v>7</v>
      </c>
      <c r="K12" s="342">
        <v>1</v>
      </c>
      <c r="L12" s="342">
        <f t="shared" si="9"/>
        <v>6</v>
      </c>
      <c r="M12" s="342">
        <v>3</v>
      </c>
      <c r="N12" s="359">
        <f t="shared" si="2"/>
        <v>1893.3600000000001</v>
      </c>
      <c r="O12" s="359">
        <f t="shared" si="3"/>
        <v>424.69</v>
      </c>
      <c r="P12" s="342">
        <v>45</v>
      </c>
      <c r="Q12" s="342">
        <v>0</v>
      </c>
      <c r="R12" s="342">
        <f t="shared" si="10"/>
        <v>45</v>
      </c>
      <c r="S12" s="342">
        <v>45</v>
      </c>
      <c r="T12" s="359">
        <f t="shared" si="4"/>
        <v>12171.6</v>
      </c>
      <c r="U12" s="359">
        <f t="shared" si="5"/>
        <v>2730.15</v>
      </c>
      <c r="V12" s="360">
        <f t="shared" si="6"/>
        <v>60</v>
      </c>
      <c r="W12" s="360">
        <f t="shared" si="6"/>
        <v>2</v>
      </c>
      <c r="X12" s="360">
        <f t="shared" si="11"/>
        <v>58</v>
      </c>
      <c r="Y12" s="360">
        <f t="shared" si="7"/>
        <v>49</v>
      </c>
      <c r="Z12" s="359">
        <f t="shared" si="7"/>
        <v>16228.800000000001</v>
      </c>
      <c r="AA12" s="359">
        <f t="shared" si="7"/>
        <v>3640.2</v>
      </c>
    </row>
    <row r="13" spans="1:27">
      <c r="A13" s="357" t="s">
        <v>329</v>
      </c>
      <c r="B13" s="358">
        <v>261.66000000000003</v>
      </c>
      <c r="C13" s="358">
        <v>65.66</v>
      </c>
      <c r="D13" s="342">
        <v>9</v>
      </c>
      <c r="E13" s="342">
        <v>1</v>
      </c>
      <c r="F13" s="342">
        <f t="shared" si="8"/>
        <v>8</v>
      </c>
      <c r="G13" s="342">
        <v>2</v>
      </c>
      <c r="H13" s="359">
        <f t="shared" si="0"/>
        <v>2354.94</v>
      </c>
      <c r="I13" s="359">
        <f t="shared" si="1"/>
        <v>590.93999999999994</v>
      </c>
      <c r="J13" s="342">
        <v>7</v>
      </c>
      <c r="K13" s="342">
        <v>1</v>
      </c>
      <c r="L13" s="342">
        <f t="shared" si="9"/>
        <v>6</v>
      </c>
      <c r="M13" s="342">
        <v>3</v>
      </c>
      <c r="N13" s="359">
        <f t="shared" si="2"/>
        <v>1831.6200000000001</v>
      </c>
      <c r="O13" s="359">
        <f t="shared" si="3"/>
        <v>459.62</v>
      </c>
      <c r="P13" s="342">
        <v>61</v>
      </c>
      <c r="Q13" s="342">
        <v>0</v>
      </c>
      <c r="R13" s="342">
        <f t="shared" si="10"/>
        <v>61</v>
      </c>
      <c r="S13" s="342">
        <v>28</v>
      </c>
      <c r="T13" s="359">
        <f t="shared" si="4"/>
        <v>15961.260000000002</v>
      </c>
      <c r="U13" s="359">
        <f t="shared" si="5"/>
        <v>4005.2599999999998</v>
      </c>
      <c r="V13" s="360">
        <f t="shared" si="6"/>
        <v>77</v>
      </c>
      <c r="W13" s="360">
        <f t="shared" si="6"/>
        <v>2</v>
      </c>
      <c r="X13" s="360">
        <f t="shared" si="11"/>
        <v>75</v>
      </c>
      <c r="Y13" s="360">
        <f t="shared" si="7"/>
        <v>33</v>
      </c>
      <c r="Z13" s="359">
        <f t="shared" si="7"/>
        <v>20147.820000000003</v>
      </c>
      <c r="AA13" s="359">
        <f t="shared" si="7"/>
        <v>5055.82</v>
      </c>
    </row>
    <row r="14" spans="1:27">
      <c r="A14" s="357" t="s">
        <v>330</v>
      </c>
      <c r="B14" s="361">
        <v>241</v>
      </c>
      <c r="C14" s="361">
        <f>B14*0.25</f>
        <v>60.25</v>
      </c>
      <c r="D14" s="342">
        <v>15</v>
      </c>
      <c r="E14" s="342">
        <v>1</v>
      </c>
      <c r="F14" s="342">
        <f t="shared" si="8"/>
        <v>14</v>
      </c>
      <c r="G14" s="342">
        <v>2</v>
      </c>
      <c r="H14" s="359">
        <f t="shared" si="0"/>
        <v>3615</v>
      </c>
      <c r="I14" s="359">
        <f t="shared" si="1"/>
        <v>903.75</v>
      </c>
      <c r="J14" s="342">
        <v>7</v>
      </c>
      <c r="K14" s="342">
        <v>1</v>
      </c>
      <c r="L14" s="342">
        <f t="shared" si="9"/>
        <v>6</v>
      </c>
      <c r="M14" s="342">
        <v>1</v>
      </c>
      <c r="N14" s="359">
        <f t="shared" si="2"/>
        <v>1687</v>
      </c>
      <c r="O14" s="359">
        <f t="shared" si="3"/>
        <v>421.75</v>
      </c>
      <c r="P14" s="342">
        <v>10</v>
      </c>
      <c r="Q14" s="342">
        <v>0</v>
      </c>
      <c r="R14" s="342">
        <f t="shared" si="10"/>
        <v>10</v>
      </c>
      <c r="S14" s="342">
        <v>4</v>
      </c>
      <c r="T14" s="359">
        <f t="shared" si="4"/>
        <v>2410</v>
      </c>
      <c r="U14" s="359">
        <f t="shared" si="5"/>
        <v>602.5</v>
      </c>
      <c r="V14" s="360">
        <f t="shared" si="6"/>
        <v>32</v>
      </c>
      <c r="W14" s="360">
        <f t="shared" si="6"/>
        <v>2</v>
      </c>
      <c r="X14" s="360">
        <f t="shared" si="11"/>
        <v>30</v>
      </c>
      <c r="Y14" s="360">
        <f t="shared" si="7"/>
        <v>7</v>
      </c>
      <c r="Z14" s="359">
        <f t="shared" si="7"/>
        <v>7712</v>
      </c>
      <c r="AA14" s="359">
        <f t="shared" si="7"/>
        <v>1928</v>
      </c>
    </row>
    <row r="15" spans="1:27">
      <c r="A15" s="357" t="s">
        <v>331</v>
      </c>
      <c r="B15" s="358">
        <v>561.89</v>
      </c>
      <c r="C15" s="358">
        <v>108.29</v>
      </c>
      <c r="D15" s="342">
        <v>4</v>
      </c>
      <c r="E15" s="342">
        <v>1</v>
      </c>
      <c r="F15" s="342">
        <f t="shared" si="8"/>
        <v>3</v>
      </c>
      <c r="G15" s="342">
        <v>1</v>
      </c>
      <c r="H15" s="359">
        <f t="shared" si="0"/>
        <v>2247.56</v>
      </c>
      <c r="I15" s="359">
        <f t="shared" si="1"/>
        <v>433.16</v>
      </c>
      <c r="J15" s="342">
        <v>2</v>
      </c>
      <c r="K15" s="342">
        <v>1</v>
      </c>
      <c r="L15" s="342">
        <f t="shared" si="9"/>
        <v>1</v>
      </c>
      <c r="M15" s="342">
        <v>1</v>
      </c>
      <c r="N15" s="359">
        <f t="shared" si="2"/>
        <v>1123.78</v>
      </c>
      <c r="O15" s="359">
        <f t="shared" si="3"/>
        <v>216.58</v>
      </c>
      <c r="P15" s="342">
        <v>0</v>
      </c>
      <c r="Q15" s="342">
        <v>0</v>
      </c>
      <c r="R15" s="342">
        <f t="shared" si="10"/>
        <v>0</v>
      </c>
      <c r="S15" s="342">
        <v>0</v>
      </c>
      <c r="T15" s="359">
        <f t="shared" si="4"/>
        <v>0</v>
      </c>
      <c r="U15" s="359">
        <f t="shared" si="5"/>
        <v>0</v>
      </c>
      <c r="V15" s="360">
        <f t="shared" si="6"/>
        <v>6</v>
      </c>
      <c r="W15" s="360">
        <f t="shared" si="6"/>
        <v>2</v>
      </c>
      <c r="X15" s="360">
        <f t="shared" si="11"/>
        <v>4</v>
      </c>
      <c r="Y15" s="360">
        <f t="shared" si="7"/>
        <v>2</v>
      </c>
      <c r="Z15" s="359">
        <f t="shared" si="7"/>
        <v>3371.34</v>
      </c>
      <c r="AA15" s="359">
        <f t="shared" si="7"/>
        <v>649.74</v>
      </c>
    </row>
    <row r="16" spans="1:27">
      <c r="A16" s="357" t="s">
        <v>332</v>
      </c>
      <c r="B16" s="361">
        <v>295.8</v>
      </c>
      <c r="C16" s="361">
        <f>B16*0.23</f>
        <v>68.034000000000006</v>
      </c>
      <c r="D16" s="342">
        <v>8</v>
      </c>
      <c r="E16" s="342">
        <v>1</v>
      </c>
      <c r="F16" s="342">
        <f t="shared" si="8"/>
        <v>7</v>
      </c>
      <c r="G16" s="342">
        <v>1</v>
      </c>
      <c r="H16" s="359">
        <f t="shared" si="0"/>
        <v>2366.4</v>
      </c>
      <c r="I16" s="359">
        <f t="shared" si="1"/>
        <v>544.27200000000005</v>
      </c>
      <c r="J16" s="342">
        <v>14</v>
      </c>
      <c r="K16" s="342">
        <v>1</v>
      </c>
      <c r="L16" s="342">
        <f t="shared" si="9"/>
        <v>13</v>
      </c>
      <c r="M16" s="342">
        <v>2</v>
      </c>
      <c r="N16" s="359">
        <f t="shared" si="2"/>
        <v>4141.2</v>
      </c>
      <c r="O16" s="359">
        <f t="shared" si="3"/>
        <v>952.47600000000011</v>
      </c>
      <c r="P16" s="342">
        <v>307</v>
      </c>
      <c r="Q16" s="342">
        <v>0</v>
      </c>
      <c r="R16" s="342">
        <f t="shared" si="10"/>
        <v>307</v>
      </c>
      <c r="S16" s="342">
        <v>11</v>
      </c>
      <c r="T16" s="359">
        <f t="shared" si="4"/>
        <v>90810.6</v>
      </c>
      <c r="U16" s="359">
        <f t="shared" si="5"/>
        <v>20886.438000000002</v>
      </c>
      <c r="V16" s="360">
        <f t="shared" si="6"/>
        <v>329</v>
      </c>
      <c r="W16" s="360">
        <f t="shared" si="6"/>
        <v>2</v>
      </c>
      <c r="X16" s="360">
        <f t="shared" si="11"/>
        <v>327</v>
      </c>
      <c r="Y16" s="360">
        <f t="shared" si="7"/>
        <v>14</v>
      </c>
      <c r="Z16" s="359">
        <f t="shared" si="7"/>
        <v>97318.200000000012</v>
      </c>
      <c r="AA16" s="359">
        <f t="shared" si="7"/>
        <v>22383.186000000002</v>
      </c>
    </row>
    <row r="17" spans="1:27" ht="15">
      <c r="A17" s="925" t="s">
        <v>315</v>
      </c>
      <c r="B17" s="925"/>
      <c r="C17" s="925"/>
      <c r="D17" s="362">
        <f t="shared" ref="D17:AA17" si="12">SUM(D5:D16)</f>
        <v>144</v>
      </c>
      <c r="E17" s="362">
        <f t="shared" si="12"/>
        <v>11</v>
      </c>
      <c r="F17" s="362">
        <f>SUM(F5:F16)</f>
        <v>133</v>
      </c>
      <c r="G17" s="362">
        <f t="shared" si="12"/>
        <v>18</v>
      </c>
      <c r="H17" s="363">
        <f t="shared" si="12"/>
        <v>46415.63</v>
      </c>
      <c r="I17" s="363">
        <f t="shared" si="12"/>
        <v>10374.455099999999</v>
      </c>
      <c r="J17" s="362">
        <f t="shared" si="12"/>
        <v>132</v>
      </c>
      <c r="K17" s="362">
        <f t="shared" si="12"/>
        <v>10</v>
      </c>
      <c r="L17" s="362">
        <f t="shared" si="12"/>
        <v>122</v>
      </c>
      <c r="M17" s="362">
        <f t="shared" si="12"/>
        <v>21</v>
      </c>
      <c r="N17" s="363">
        <f t="shared" si="12"/>
        <v>41977.99</v>
      </c>
      <c r="O17" s="363">
        <f t="shared" si="12"/>
        <v>9373.9325000000008</v>
      </c>
      <c r="P17" s="362">
        <f t="shared" si="12"/>
        <v>622</v>
      </c>
      <c r="Q17" s="362">
        <f t="shared" si="12"/>
        <v>0</v>
      </c>
      <c r="R17" s="362">
        <f>SUM(R5:R16)</f>
        <v>622</v>
      </c>
      <c r="S17" s="362">
        <f t="shared" si="12"/>
        <v>194</v>
      </c>
      <c r="T17" s="363">
        <f t="shared" si="12"/>
        <v>181569.1</v>
      </c>
      <c r="U17" s="363">
        <f t="shared" si="12"/>
        <v>41513.953200000004</v>
      </c>
      <c r="V17" s="364">
        <f t="shared" si="12"/>
        <v>898</v>
      </c>
      <c r="W17" s="364">
        <f t="shared" si="12"/>
        <v>21</v>
      </c>
      <c r="X17" s="364">
        <f t="shared" si="12"/>
        <v>877</v>
      </c>
      <c r="Y17" s="364">
        <f t="shared" si="12"/>
        <v>233</v>
      </c>
      <c r="Z17" s="365">
        <f t="shared" si="12"/>
        <v>269962.71999999997</v>
      </c>
      <c r="AA17" s="365">
        <f t="shared" si="12"/>
        <v>61262.340799999998</v>
      </c>
    </row>
    <row r="18" spans="1:27">
      <c r="V18" s="366"/>
      <c r="W18" s="366"/>
      <c r="X18" s="366"/>
    </row>
    <row r="20" spans="1:27">
      <c r="D20" s="367"/>
      <c r="E20" s="368"/>
      <c r="F20" s="368"/>
    </row>
    <row r="22" spans="1:27">
      <c r="A22" s="369" t="s">
        <v>333</v>
      </c>
    </row>
    <row r="26" spans="1:27" hidden="1"/>
    <row r="27" spans="1:27" hidden="1">
      <c r="J27" s="99" t="s">
        <v>334</v>
      </c>
    </row>
    <row r="28" spans="1:27" hidden="1"/>
    <row r="29" spans="1:27" hidden="1">
      <c r="J29" s="99" t="s">
        <v>335</v>
      </c>
    </row>
    <row r="30" spans="1:27" hidden="1"/>
    <row r="31" spans="1:27" hidden="1">
      <c r="J31" s="99" t="s">
        <v>336</v>
      </c>
    </row>
    <row r="32" spans="1:27" hidden="1"/>
  </sheetData>
  <mergeCells count="8">
    <mergeCell ref="V3:AA3"/>
    <mergeCell ref="A17:C17"/>
    <mergeCell ref="A3:A4"/>
    <mergeCell ref="B3:B4"/>
    <mergeCell ref="C3:C4"/>
    <mergeCell ref="D3:I3"/>
    <mergeCell ref="J3:O3"/>
    <mergeCell ref="P3:U3"/>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Лист12">
    <tabColor theme="2"/>
  </sheetPr>
  <dimension ref="A1:Y278"/>
  <sheetViews>
    <sheetView tabSelected="1" workbookViewId="0">
      <selection activeCell="A11" sqref="A11"/>
    </sheetView>
    <sheetView workbookViewId="1"/>
  </sheetViews>
  <sheetFormatPr baseColWidth="10" defaultColWidth="8.1640625" defaultRowHeight="15"/>
  <cols>
    <col min="1" max="1" width="3.6640625" style="99" customWidth="1"/>
    <col min="2" max="2" width="5.33203125" style="99" customWidth="1"/>
    <col min="3" max="3" width="33.83203125" style="99" customWidth="1"/>
    <col min="4" max="4" width="14.33203125" style="99" customWidth="1"/>
    <col min="5" max="5" width="14.83203125" style="99" customWidth="1"/>
    <col min="6" max="7" width="12.1640625" style="99" customWidth="1"/>
    <col min="8" max="18" width="10.1640625" style="99" customWidth="1"/>
    <col min="19" max="16384" width="8.1640625" style="99"/>
  </cols>
  <sheetData>
    <row r="1" spans="1:18">
      <c r="A1" s="1044" t="s">
        <v>1249</v>
      </c>
      <c r="H1" s="377">
        <f>H2</f>
        <v>2020</v>
      </c>
      <c r="I1" s="377">
        <f t="shared" ref="I1:R1" si="0">I2</f>
        <v>2021</v>
      </c>
      <c r="J1" s="377">
        <f t="shared" si="0"/>
        <v>2022</v>
      </c>
      <c r="K1" s="377">
        <f t="shared" si="0"/>
        <v>2023</v>
      </c>
      <c r="L1" s="377">
        <f t="shared" si="0"/>
        <v>2024</v>
      </c>
      <c r="M1" s="377">
        <f t="shared" si="0"/>
        <v>2025</v>
      </c>
      <c r="N1" s="377">
        <f t="shared" si="0"/>
        <v>2026</v>
      </c>
      <c r="O1" s="377">
        <f t="shared" si="0"/>
        <v>2027</v>
      </c>
      <c r="P1" s="377">
        <f t="shared" si="0"/>
        <v>2028</v>
      </c>
      <c r="Q1" s="377">
        <f t="shared" si="0"/>
        <v>2029</v>
      </c>
      <c r="R1" s="377">
        <f t="shared" si="0"/>
        <v>2030</v>
      </c>
    </row>
    <row r="2" spans="1:18" ht="30">
      <c r="B2" s="240" t="s">
        <v>337</v>
      </c>
      <c r="C2" s="241" t="s">
        <v>338</v>
      </c>
      <c r="D2" s="371" t="s">
        <v>75</v>
      </c>
      <c r="E2" s="371" t="s">
        <v>76</v>
      </c>
      <c r="F2" s="372" t="s">
        <v>77</v>
      </c>
      <c r="G2" s="373" t="s">
        <v>78</v>
      </c>
      <c r="H2" s="278">
        <f>ИД!I3</f>
        <v>2020</v>
      </c>
      <c r="I2" s="278">
        <f>ИД!J3</f>
        <v>2021</v>
      </c>
      <c r="J2" s="278">
        <f>ИД!K3</f>
        <v>2022</v>
      </c>
      <c r="K2" s="278">
        <f>ИД!L3</f>
        <v>2023</v>
      </c>
      <c r="L2" s="278">
        <f>ИД!M3</f>
        <v>2024</v>
      </c>
      <c r="M2" s="278">
        <f>ИД!N3</f>
        <v>2025</v>
      </c>
      <c r="N2" s="278">
        <f>ИД!O3</f>
        <v>2026</v>
      </c>
      <c r="O2" s="278">
        <f>ИД!P3</f>
        <v>2027</v>
      </c>
      <c r="P2" s="278">
        <f>ИД!Q3</f>
        <v>2028</v>
      </c>
      <c r="Q2" s="278">
        <f>ИД!R3</f>
        <v>2029</v>
      </c>
      <c r="R2" s="278">
        <f>ИД!S3</f>
        <v>2030</v>
      </c>
    </row>
    <row r="3" spans="1:18">
      <c r="C3" s="99" t="s">
        <v>339</v>
      </c>
      <c r="I3" s="374">
        <v>1</v>
      </c>
      <c r="J3" s="374">
        <v>1</v>
      </c>
      <c r="K3" s="374">
        <v>1</v>
      </c>
      <c r="L3" s="374">
        <v>1</v>
      </c>
      <c r="M3" s="374">
        <v>1</v>
      </c>
      <c r="N3" s="374">
        <v>1</v>
      </c>
      <c r="O3" s="374">
        <v>1</v>
      </c>
      <c r="P3" s="374">
        <v>1</v>
      </c>
      <c r="Q3" s="374">
        <v>1</v>
      </c>
      <c r="R3" s="374">
        <v>1</v>
      </c>
    </row>
    <row r="4" spans="1:18">
      <c r="C4" s="375" t="s">
        <v>340</v>
      </c>
      <c r="D4" s="375"/>
      <c r="E4" s="375"/>
      <c r="F4" s="375"/>
      <c r="G4" s="375"/>
      <c r="H4" s="375"/>
      <c r="I4" s="376">
        <f>I3</f>
        <v>1</v>
      </c>
      <c r="J4" s="376">
        <f t="shared" ref="J4:R4" si="1">I4*J3</f>
        <v>1</v>
      </c>
      <c r="K4" s="376">
        <f t="shared" si="1"/>
        <v>1</v>
      </c>
      <c r="L4" s="376">
        <f t="shared" si="1"/>
        <v>1</v>
      </c>
      <c r="M4" s="376">
        <f t="shared" si="1"/>
        <v>1</v>
      </c>
      <c r="N4" s="376">
        <f t="shared" si="1"/>
        <v>1</v>
      </c>
      <c r="O4" s="376">
        <f t="shared" si="1"/>
        <v>1</v>
      </c>
      <c r="P4" s="376">
        <f t="shared" si="1"/>
        <v>1</v>
      </c>
      <c r="Q4" s="376">
        <f t="shared" si="1"/>
        <v>1</v>
      </c>
      <c r="R4" s="376">
        <f t="shared" si="1"/>
        <v>1</v>
      </c>
    </row>
    <row r="5" spans="1:18">
      <c r="C5" s="99" t="s">
        <v>341</v>
      </c>
      <c r="D5" s="377">
        <v>248</v>
      </c>
      <c r="J5" s="377"/>
      <c r="K5" s="377"/>
      <c r="L5" s="377"/>
      <c r="M5" s="377"/>
      <c r="N5" s="377"/>
      <c r="O5" s="377"/>
      <c r="P5" s="377"/>
      <c r="Q5" s="377"/>
      <c r="R5" s="377"/>
    </row>
    <row r="6" spans="1:18">
      <c r="C6" s="99" t="s">
        <v>983</v>
      </c>
      <c r="D6" s="377">
        <v>12</v>
      </c>
      <c r="J6" s="377"/>
      <c r="K6" s="377"/>
      <c r="L6" s="377"/>
      <c r="M6" s="377"/>
      <c r="N6" s="377"/>
      <c r="O6" s="377"/>
      <c r="P6" s="377"/>
      <c r="Q6" s="377"/>
      <c r="R6" s="377"/>
    </row>
    <row r="7" spans="1:18">
      <c r="C7" s="99" t="s">
        <v>342</v>
      </c>
      <c r="D7" s="99">
        <v>20.6</v>
      </c>
    </row>
    <row r="8" spans="1:18">
      <c r="C8" s="99" t="s">
        <v>343</v>
      </c>
      <c r="D8" s="99">
        <v>8</v>
      </c>
    </row>
    <row r="10" spans="1:18" s="227" customFormat="1" ht="32.25" customHeight="1">
      <c r="A10" s="99"/>
      <c r="B10" s="240" t="s">
        <v>82</v>
      </c>
      <c r="C10" s="378" t="s">
        <v>984</v>
      </c>
      <c r="D10" s="371" t="s">
        <v>75</v>
      </c>
      <c r="E10" s="371" t="s">
        <v>76</v>
      </c>
      <c r="F10" s="372" t="s">
        <v>77</v>
      </c>
      <c r="G10" s="373" t="s">
        <v>78</v>
      </c>
      <c r="H10" s="278">
        <f>H$2</f>
        <v>2020</v>
      </c>
      <c r="I10" s="278">
        <f t="shared" ref="I10:R10" si="2">I$2</f>
        <v>2021</v>
      </c>
      <c r="J10" s="278">
        <f t="shared" si="2"/>
        <v>2022</v>
      </c>
      <c r="K10" s="278">
        <f t="shared" si="2"/>
        <v>2023</v>
      </c>
      <c r="L10" s="278">
        <f t="shared" si="2"/>
        <v>2024</v>
      </c>
      <c r="M10" s="278">
        <f t="shared" si="2"/>
        <v>2025</v>
      </c>
      <c r="N10" s="278">
        <f t="shared" si="2"/>
        <v>2026</v>
      </c>
      <c r="O10" s="278">
        <f t="shared" si="2"/>
        <v>2027</v>
      </c>
      <c r="P10" s="278">
        <f t="shared" si="2"/>
        <v>2028</v>
      </c>
      <c r="Q10" s="278">
        <f t="shared" si="2"/>
        <v>2029</v>
      </c>
      <c r="R10" s="278">
        <f t="shared" si="2"/>
        <v>2030</v>
      </c>
    </row>
    <row r="11" spans="1:18">
      <c r="C11" s="99" t="s">
        <v>321</v>
      </c>
    </row>
    <row r="12" spans="1:18">
      <c r="B12" s="375"/>
      <c r="C12" s="379" t="s">
        <v>344</v>
      </c>
      <c r="D12" s="375"/>
      <c r="E12" s="375"/>
      <c r="F12" s="380" t="s">
        <v>345</v>
      </c>
      <c r="G12" s="381">
        <f>SUM(H12:R12)</f>
        <v>17360</v>
      </c>
      <c r="H12" s="375"/>
      <c r="I12" s="382">
        <f>(КПЭ!$C$25+КПЭ!$F$25)*$D$5</f>
        <v>1736</v>
      </c>
      <c r="J12" s="383">
        <f t="shared" ref="J12:R13" si="3">I12</f>
        <v>1736</v>
      </c>
      <c r="K12" s="383">
        <f t="shared" si="3"/>
        <v>1736</v>
      </c>
      <c r="L12" s="383">
        <f t="shared" si="3"/>
        <v>1736</v>
      </c>
      <c r="M12" s="383">
        <f t="shared" si="3"/>
        <v>1736</v>
      </c>
      <c r="N12" s="383">
        <f t="shared" si="3"/>
        <v>1736</v>
      </c>
      <c r="O12" s="383">
        <f t="shared" si="3"/>
        <v>1736</v>
      </c>
      <c r="P12" s="383">
        <f t="shared" si="3"/>
        <v>1736</v>
      </c>
      <c r="Q12" s="383">
        <f t="shared" si="3"/>
        <v>1736</v>
      </c>
      <c r="R12" s="383">
        <f t="shared" si="3"/>
        <v>1736</v>
      </c>
    </row>
    <row r="13" spans="1:18">
      <c r="B13" s="375"/>
      <c r="C13" s="379" t="s">
        <v>346</v>
      </c>
      <c r="D13" s="375"/>
      <c r="E13" s="375"/>
      <c r="F13" s="380" t="s">
        <v>345</v>
      </c>
      <c r="G13" s="381">
        <f>SUM(H13:R13)</f>
        <v>11790.333333333332</v>
      </c>
      <c r="H13" s="375"/>
      <c r="I13" s="382">
        <f>(КПЭ!$C$25+КПЭ!$F$25)*$D$5</f>
        <v>1736</v>
      </c>
      <c r="J13" s="382">
        <f>(КПЭ!$D$25+КПЭ!$G$25)*$D$5</f>
        <v>1374.3333333333333</v>
      </c>
      <c r="K13" s="382">
        <f>(КПЭ!$E$25+КПЭ!$H$25)*$D$5</f>
        <v>1085</v>
      </c>
      <c r="L13" s="383">
        <f t="shared" si="3"/>
        <v>1085</v>
      </c>
      <c r="M13" s="383">
        <f t="shared" si="3"/>
        <v>1085</v>
      </c>
      <c r="N13" s="383">
        <f t="shared" si="3"/>
        <v>1085</v>
      </c>
      <c r="O13" s="383">
        <f t="shared" si="3"/>
        <v>1085</v>
      </c>
      <c r="P13" s="383">
        <f t="shared" si="3"/>
        <v>1085</v>
      </c>
      <c r="Q13" s="383">
        <f t="shared" si="3"/>
        <v>1085</v>
      </c>
      <c r="R13" s="383">
        <f t="shared" si="3"/>
        <v>1085</v>
      </c>
    </row>
    <row r="14" spans="1:18">
      <c r="B14" s="375"/>
      <c r="C14" s="384" t="s">
        <v>347</v>
      </c>
      <c r="D14" s="375"/>
      <c r="E14" s="375"/>
      <c r="F14" s="380" t="s">
        <v>345</v>
      </c>
      <c r="G14" s="381">
        <f>SUM(H14:R14)</f>
        <v>5569.666666666667</v>
      </c>
      <c r="H14" s="375"/>
      <c r="I14" s="382">
        <f t="shared" ref="I14:R14" si="4">I12-I13</f>
        <v>0</v>
      </c>
      <c r="J14" s="382">
        <f t="shared" si="4"/>
        <v>361.66666666666674</v>
      </c>
      <c r="K14" s="382">
        <f t="shared" si="4"/>
        <v>651</v>
      </c>
      <c r="L14" s="382">
        <f t="shared" si="4"/>
        <v>651</v>
      </c>
      <c r="M14" s="382">
        <f t="shared" si="4"/>
        <v>651</v>
      </c>
      <c r="N14" s="382">
        <f t="shared" si="4"/>
        <v>651</v>
      </c>
      <c r="O14" s="382">
        <f t="shared" si="4"/>
        <v>651</v>
      </c>
      <c r="P14" s="382">
        <f t="shared" si="4"/>
        <v>651</v>
      </c>
      <c r="Q14" s="382">
        <f t="shared" si="4"/>
        <v>651</v>
      </c>
      <c r="R14" s="382">
        <f t="shared" si="4"/>
        <v>651</v>
      </c>
    </row>
    <row r="16" spans="1:18">
      <c r="C16" s="99" t="s">
        <v>322</v>
      </c>
    </row>
    <row r="17" spans="2:18">
      <c r="B17" s="375"/>
      <c r="C17" s="379" t="s">
        <v>344</v>
      </c>
      <c r="D17" s="375"/>
      <c r="E17" s="375"/>
      <c r="F17" s="380" t="s">
        <v>345</v>
      </c>
      <c r="G17" s="381">
        <f>SUM(H17:R17)</f>
        <v>44639.999999999993</v>
      </c>
      <c r="H17" s="375"/>
      <c r="I17" s="382">
        <f>(КПЭ!$I$25+КПЭ!$L$25)*$D$5</f>
        <v>4463.9999999999991</v>
      </c>
      <c r="J17" s="383">
        <f t="shared" ref="J17:R18" si="5">I17</f>
        <v>4463.9999999999991</v>
      </c>
      <c r="K17" s="383">
        <f t="shared" si="5"/>
        <v>4463.9999999999991</v>
      </c>
      <c r="L17" s="383">
        <f t="shared" si="5"/>
        <v>4463.9999999999991</v>
      </c>
      <c r="M17" s="383">
        <f t="shared" si="5"/>
        <v>4463.9999999999991</v>
      </c>
      <c r="N17" s="383">
        <f t="shared" si="5"/>
        <v>4463.9999999999991</v>
      </c>
      <c r="O17" s="383">
        <f t="shared" si="5"/>
        <v>4463.9999999999991</v>
      </c>
      <c r="P17" s="383">
        <f t="shared" si="5"/>
        <v>4463.9999999999991</v>
      </c>
      <c r="Q17" s="383">
        <f t="shared" si="5"/>
        <v>4463.9999999999991</v>
      </c>
      <c r="R17" s="383">
        <f t="shared" si="5"/>
        <v>4463.9999999999991</v>
      </c>
    </row>
    <row r="18" spans="2:18">
      <c r="B18" s="375"/>
      <c r="C18" s="379" t="s">
        <v>346</v>
      </c>
      <c r="D18" s="375"/>
      <c r="E18" s="375"/>
      <c r="F18" s="380" t="s">
        <v>345</v>
      </c>
      <c r="G18" s="381">
        <f>SUM(H18:R18)</f>
        <v>29402.604444444452</v>
      </c>
      <c r="H18" s="375"/>
      <c r="I18" s="382">
        <f>(КПЭ!$I$25+КПЭ!$L$25)*$D$5</f>
        <v>4463.9999999999991</v>
      </c>
      <c r="J18" s="382">
        <f>(КПЭ!$J$25+КПЭ!$M$25)*$D$5</f>
        <v>3487.1555555555556</v>
      </c>
      <c r="K18" s="382">
        <f>(КПЭ!$K$25+КПЭ!$N$25)*$D$5</f>
        <v>2681.4311111111115</v>
      </c>
      <c r="L18" s="383">
        <f t="shared" si="5"/>
        <v>2681.4311111111115</v>
      </c>
      <c r="M18" s="383">
        <f t="shared" si="5"/>
        <v>2681.4311111111115</v>
      </c>
      <c r="N18" s="383">
        <f t="shared" si="5"/>
        <v>2681.4311111111115</v>
      </c>
      <c r="O18" s="383">
        <f t="shared" si="5"/>
        <v>2681.4311111111115</v>
      </c>
      <c r="P18" s="383">
        <f t="shared" si="5"/>
        <v>2681.4311111111115</v>
      </c>
      <c r="Q18" s="383">
        <f t="shared" si="5"/>
        <v>2681.4311111111115</v>
      </c>
      <c r="R18" s="383">
        <f t="shared" si="5"/>
        <v>2681.4311111111115</v>
      </c>
    </row>
    <row r="19" spans="2:18">
      <c r="B19" s="375"/>
      <c r="C19" s="384" t="s">
        <v>347</v>
      </c>
      <c r="D19" s="375"/>
      <c r="E19" s="375"/>
      <c r="F19" s="380" t="s">
        <v>345</v>
      </c>
      <c r="G19" s="381">
        <f>SUM(H19:R19)</f>
        <v>15237.395555555542</v>
      </c>
      <c r="H19" s="375"/>
      <c r="I19" s="382">
        <f t="shared" ref="I19:R19" si="6">I17-I18</f>
        <v>0</v>
      </c>
      <c r="J19" s="382">
        <f t="shared" si="6"/>
        <v>976.84444444444352</v>
      </c>
      <c r="K19" s="382">
        <f t="shared" si="6"/>
        <v>1782.5688888888876</v>
      </c>
      <c r="L19" s="382">
        <f t="shared" si="6"/>
        <v>1782.5688888888876</v>
      </c>
      <c r="M19" s="382">
        <f t="shared" si="6"/>
        <v>1782.5688888888876</v>
      </c>
      <c r="N19" s="382">
        <f t="shared" si="6"/>
        <v>1782.5688888888876</v>
      </c>
      <c r="O19" s="382">
        <f t="shared" si="6"/>
        <v>1782.5688888888876</v>
      </c>
      <c r="P19" s="382">
        <f t="shared" si="6"/>
        <v>1782.5688888888876</v>
      </c>
      <c r="Q19" s="382">
        <f t="shared" si="6"/>
        <v>1782.5688888888876</v>
      </c>
      <c r="R19" s="382">
        <f t="shared" si="6"/>
        <v>1782.5688888888876</v>
      </c>
    </row>
    <row r="21" spans="2:18">
      <c r="C21" s="99" t="s">
        <v>323</v>
      </c>
    </row>
    <row r="22" spans="2:18">
      <c r="B22" s="375"/>
      <c r="C22" s="379" t="s">
        <v>344</v>
      </c>
      <c r="D22" s="375"/>
      <c r="E22" s="375"/>
      <c r="F22" s="380" t="s">
        <v>345</v>
      </c>
      <c r="G22" s="381">
        <f>SUM(H22:R22)</f>
        <v>5456.0000000000009</v>
      </c>
      <c r="H22" s="375"/>
      <c r="I22" s="382">
        <f>(КПЭ!$O$25+КПЭ!$R$25)*$D$5</f>
        <v>545.6</v>
      </c>
      <c r="J22" s="383">
        <f t="shared" ref="J22:R23" si="7">I22</f>
        <v>545.6</v>
      </c>
      <c r="K22" s="383">
        <f t="shared" si="7"/>
        <v>545.6</v>
      </c>
      <c r="L22" s="383">
        <f t="shared" si="7"/>
        <v>545.6</v>
      </c>
      <c r="M22" s="383">
        <f t="shared" si="7"/>
        <v>545.6</v>
      </c>
      <c r="N22" s="383">
        <f t="shared" si="7"/>
        <v>545.6</v>
      </c>
      <c r="O22" s="383">
        <f t="shared" si="7"/>
        <v>545.6</v>
      </c>
      <c r="P22" s="383">
        <f t="shared" si="7"/>
        <v>545.6</v>
      </c>
      <c r="Q22" s="383">
        <f t="shared" si="7"/>
        <v>545.6</v>
      </c>
      <c r="R22" s="383">
        <f t="shared" si="7"/>
        <v>545.6</v>
      </c>
    </row>
    <row r="23" spans="2:18">
      <c r="B23" s="375"/>
      <c r="C23" s="379" t="s">
        <v>346</v>
      </c>
      <c r="D23" s="375"/>
      <c r="E23" s="375"/>
      <c r="F23" s="380" t="s">
        <v>345</v>
      </c>
      <c r="G23" s="381">
        <f>SUM(H23:R23)</f>
        <v>2790.137777777777</v>
      </c>
      <c r="H23" s="375"/>
      <c r="I23" s="382">
        <f>(КПЭ!$O$25+КПЭ!$R$25)*$D$5</f>
        <v>545.6</v>
      </c>
      <c r="J23" s="382">
        <f>(КПЭ!$P$25+КПЭ!$S$25)*$D$5</f>
        <v>385.0888888888889</v>
      </c>
      <c r="K23" s="382">
        <f>(КПЭ!$Q$25+КПЭ!$T$25)*$D$5</f>
        <v>232.43111111111111</v>
      </c>
      <c r="L23" s="383">
        <f t="shared" si="7"/>
        <v>232.43111111111111</v>
      </c>
      <c r="M23" s="383">
        <f t="shared" si="7"/>
        <v>232.43111111111111</v>
      </c>
      <c r="N23" s="383">
        <f t="shared" si="7"/>
        <v>232.43111111111111</v>
      </c>
      <c r="O23" s="383">
        <f t="shared" si="7"/>
        <v>232.43111111111111</v>
      </c>
      <c r="P23" s="383">
        <f t="shared" si="7"/>
        <v>232.43111111111111</v>
      </c>
      <c r="Q23" s="383">
        <f t="shared" si="7"/>
        <v>232.43111111111111</v>
      </c>
      <c r="R23" s="383">
        <f t="shared" si="7"/>
        <v>232.43111111111111</v>
      </c>
    </row>
    <row r="24" spans="2:18">
      <c r="B24" s="375"/>
      <c r="C24" s="384" t="s">
        <v>347</v>
      </c>
      <c r="D24" s="375"/>
      <c r="E24" s="375"/>
      <c r="F24" s="380" t="s">
        <v>345</v>
      </c>
      <c r="G24" s="381">
        <f>SUM(H24:R24)</f>
        <v>2665.8622222222225</v>
      </c>
      <c r="H24" s="375"/>
      <c r="I24" s="382">
        <f t="shared" ref="I24:R24" si="8">I22-I23</f>
        <v>0</v>
      </c>
      <c r="J24" s="382">
        <f t="shared" si="8"/>
        <v>160.51111111111112</v>
      </c>
      <c r="K24" s="382">
        <f t="shared" si="8"/>
        <v>313.16888888888889</v>
      </c>
      <c r="L24" s="382">
        <f t="shared" si="8"/>
        <v>313.16888888888889</v>
      </c>
      <c r="M24" s="382">
        <f t="shared" si="8"/>
        <v>313.16888888888889</v>
      </c>
      <c r="N24" s="382">
        <f t="shared" si="8"/>
        <v>313.16888888888889</v>
      </c>
      <c r="O24" s="382">
        <f t="shared" si="8"/>
        <v>313.16888888888889</v>
      </c>
      <c r="P24" s="382">
        <f t="shared" si="8"/>
        <v>313.16888888888889</v>
      </c>
      <c r="Q24" s="382">
        <f t="shared" si="8"/>
        <v>313.16888888888889</v>
      </c>
      <c r="R24" s="382">
        <f t="shared" si="8"/>
        <v>313.16888888888889</v>
      </c>
    </row>
    <row r="26" spans="2:18">
      <c r="C26" s="99" t="s">
        <v>324</v>
      </c>
    </row>
    <row r="27" spans="2:18">
      <c r="B27" s="375"/>
      <c r="C27" s="379" t="s">
        <v>344</v>
      </c>
      <c r="D27" s="375"/>
      <c r="E27" s="375"/>
      <c r="F27" s="380" t="s">
        <v>345</v>
      </c>
      <c r="G27" s="381">
        <f>SUM(H27:R27)</f>
        <v>2480</v>
      </c>
      <c r="H27" s="375"/>
      <c r="I27" s="382">
        <f>(КПЭ!$U$25+КПЭ!$X$25)*$D$5</f>
        <v>248</v>
      </c>
      <c r="J27" s="383">
        <f t="shared" ref="J27:R28" si="9">I27</f>
        <v>248</v>
      </c>
      <c r="K27" s="383">
        <f t="shared" si="9"/>
        <v>248</v>
      </c>
      <c r="L27" s="383">
        <f t="shared" si="9"/>
        <v>248</v>
      </c>
      <c r="M27" s="383">
        <f t="shared" si="9"/>
        <v>248</v>
      </c>
      <c r="N27" s="383">
        <f t="shared" si="9"/>
        <v>248</v>
      </c>
      <c r="O27" s="383">
        <f t="shared" si="9"/>
        <v>248</v>
      </c>
      <c r="P27" s="383">
        <f t="shared" si="9"/>
        <v>248</v>
      </c>
      <c r="Q27" s="383">
        <f t="shared" si="9"/>
        <v>248</v>
      </c>
      <c r="R27" s="383">
        <f t="shared" si="9"/>
        <v>248</v>
      </c>
    </row>
    <row r="28" spans="2:18">
      <c r="B28" s="375"/>
      <c r="C28" s="379" t="s">
        <v>346</v>
      </c>
      <c r="D28" s="375"/>
      <c r="E28" s="375"/>
      <c r="F28" s="380" t="s">
        <v>345</v>
      </c>
      <c r="G28" s="381">
        <f>SUM(H28:R28)</f>
        <v>1226.6355555555554</v>
      </c>
      <c r="H28" s="375"/>
      <c r="I28" s="382">
        <f>(КПЭ!$U$25+КПЭ!$X$25)*$D$5</f>
        <v>248</v>
      </c>
      <c r="J28" s="382">
        <f>(КПЭ!$V$25+КПЭ!$Y$25)*$D$5</f>
        <v>172.91111111111113</v>
      </c>
      <c r="K28" s="382">
        <f>(КПЭ!$W$25+КПЭ!$Z$25)*$D$5</f>
        <v>100.71555555555555</v>
      </c>
      <c r="L28" s="383">
        <f t="shared" si="9"/>
        <v>100.71555555555555</v>
      </c>
      <c r="M28" s="383">
        <f t="shared" si="9"/>
        <v>100.71555555555555</v>
      </c>
      <c r="N28" s="383">
        <f t="shared" si="9"/>
        <v>100.71555555555555</v>
      </c>
      <c r="O28" s="383">
        <f t="shared" si="9"/>
        <v>100.71555555555555</v>
      </c>
      <c r="P28" s="383">
        <f t="shared" si="9"/>
        <v>100.71555555555555</v>
      </c>
      <c r="Q28" s="383">
        <f t="shared" si="9"/>
        <v>100.71555555555555</v>
      </c>
      <c r="R28" s="383">
        <f t="shared" si="9"/>
        <v>100.71555555555555</v>
      </c>
    </row>
    <row r="29" spans="2:18">
      <c r="B29" s="375"/>
      <c r="C29" s="384" t="s">
        <v>347</v>
      </c>
      <c r="D29" s="375"/>
      <c r="E29" s="375"/>
      <c r="F29" s="380" t="s">
        <v>345</v>
      </c>
      <c r="G29" s="381">
        <f>SUM(H29:R29)</f>
        <v>1253.3644444444446</v>
      </c>
      <c r="H29" s="375"/>
      <c r="I29" s="382">
        <f t="shared" ref="I29:R29" si="10">I27-I28</f>
        <v>0</v>
      </c>
      <c r="J29" s="382">
        <f t="shared" si="10"/>
        <v>75.088888888888874</v>
      </c>
      <c r="K29" s="382">
        <f t="shared" si="10"/>
        <v>147.28444444444443</v>
      </c>
      <c r="L29" s="382">
        <f t="shared" si="10"/>
        <v>147.28444444444443</v>
      </c>
      <c r="M29" s="382">
        <f t="shared" si="10"/>
        <v>147.28444444444443</v>
      </c>
      <c r="N29" s="382">
        <f t="shared" si="10"/>
        <v>147.28444444444443</v>
      </c>
      <c r="O29" s="382">
        <f t="shared" si="10"/>
        <v>147.28444444444443</v>
      </c>
      <c r="P29" s="382">
        <f t="shared" si="10"/>
        <v>147.28444444444443</v>
      </c>
      <c r="Q29" s="382">
        <f t="shared" si="10"/>
        <v>147.28444444444443</v>
      </c>
      <c r="R29" s="382">
        <f t="shared" si="10"/>
        <v>147.28444444444443</v>
      </c>
    </row>
    <row r="31" spans="2:18">
      <c r="C31" s="99" t="s">
        <v>325</v>
      </c>
    </row>
    <row r="32" spans="2:18">
      <c r="B32" s="375"/>
      <c r="C32" s="379" t="s">
        <v>344</v>
      </c>
      <c r="D32" s="375"/>
      <c r="E32" s="375"/>
      <c r="F32" s="380" t="s">
        <v>345</v>
      </c>
      <c r="G32" s="381">
        <f>SUM(H32:R32)</f>
        <v>8183.9999999999982</v>
      </c>
      <c r="H32" s="375"/>
      <c r="I32" s="382">
        <f>(КПЭ!$AA$25+КПЭ!$AD$25)*$D$5</f>
        <v>818.4</v>
      </c>
      <c r="J32" s="383">
        <f t="shared" ref="J32:R33" si="11">I32</f>
        <v>818.4</v>
      </c>
      <c r="K32" s="383">
        <f t="shared" si="11"/>
        <v>818.4</v>
      </c>
      <c r="L32" s="383">
        <f t="shared" si="11"/>
        <v>818.4</v>
      </c>
      <c r="M32" s="383">
        <f t="shared" si="11"/>
        <v>818.4</v>
      </c>
      <c r="N32" s="383">
        <f t="shared" si="11"/>
        <v>818.4</v>
      </c>
      <c r="O32" s="383">
        <f t="shared" si="11"/>
        <v>818.4</v>
      </c>
      <c r="P32" s="383">
        <f t="shared" si="11"/>
        <v>818.4</v>
      </c>
      <c r="Q32" s="383">
        <f t="shared" si="11"/>
        <v>818.4</v>
      </c>
      <c r="R32" s="383">
        <f t="shared" si="11"/>
        <v>818.4</v>
      </c>
    </row>
    <row r="33" spans="2:18">
      <c r="B33" s="375"/>
      <c r="C33" s="379" t="s">
        <v>346</v>
      </c>
      <c r="D33" s="375"/>
      <c r="E33" s="375"/>
      <c r="F33" s="380" t="s">
        <v>345</v>
      </c>
      <c r="G33" s="381">
        <f>SUM(H33:R33)</f>
        <v>4642.9044444444444</v>
      </c>
      <c r="H33" s="375"/>
      <c r="I33" s="382">
        <f>(КПЭ!$AA$25+КПЭ!$AD$25)*$D$5</f>
        <v>818.4</v>
      </c>
      <c r="J33" s="382">
        <f>(КПЭ!$AB$25+КПЭ!$AE$25)*$D$5</f>
        <v>601.05555555555554</v>
      </c>
      <c r="K33" s="382">
        <f>(КПЭ!$AC$25+КПЭ!$AF$25)*$D$5</f>
        <v>402.93111111111108</v>
      </c>
      <c r="L33" s="383">
        <f t="shared" si="11"/>
        <v>402.93111111111108</v>
      </c>
      <c r="M33" s="383">
        <f t="shared" si="11"/>
        <v>402.93111111111108</v>
      </c>
      <c r="N33" s="383">
        <f t="shared" si="11"/>
        <v>402.93111111111108</v>
      </c>
      <c r="O33" s="383">
        <f t="shared" si="11"/>
        <v>402.93111111111108</v>
      </c>
      <c r="P33" s="383">
        <f t="shared" si="11"/>
        <v>402.93111111111108</v>
      </c>
      <c r="Q33" s="383">
        <f t="shared" si="11"/>
        <v>402.93111111111108</v>
      </c>
      <c r="R33" s="383">
        <f t="shared" si="11"/>
        <v>402.93111111111108</v>
      </c>
    </row>
    <row r="34" spans="2:18">
      <c r="B34" s="375"/>
      <c r="C34" s="384" t="s">
        <v>347</v>
      </c>
      <c r="D34" s="375"/>
      <c r="E34" s="375"/>
      <c r="F34" s="380" t="s">
        <v>345</v>
      </c>
      <c r="G34" s="381">
        <f>SUM(H34:R34)</f>
        <v>3541.0955555555561</v>
      </c>
      <c r="H34" s="375"/>
      <c r="I34" s="382">
        <f t="shared" ref="I34:R34" si="12">I32-I33</f>
        <v>0</v>
      </c>
      <c r="J34" s="382">
        <f t="shared" si="12"/>
        <v>217.34444444444443</v>
      </c>
      <c r="K34" s="382">
        <f t="shared" si="12"/>
        <v>415.4688888888889</v>
      </c>
      <c r="L34" s="382">
        <f t="shared" si="12"/>
        <v>415.4688888888889</v>
      </c>
      <c r="M34" s="382">
        <f t="shared" si="12"/>
        <v>415.4688888888889</v>
      </c>
      <c r="N34" s="382">
        <f t="shared" si="12"/>
        <v>415.4688888888889</v>
      </c>
      <c r="O34" s="382">
        <f t="shared" si="12"/>
        <v>415.4688888888889</v>
      </c>
      <c r="P34" s="382">
        <f t="shared" si="12"/>
        <v>415.4688888888889</v>
      </c>
      <c r="Q34" s="382">
        <f t="shared" si="12"/>
        <v>415.4688888888889</v>
      </c>
      <c r="R34" s="382">
        <f t="shared" si="12"/>
        <v>415.4688888888889</v>
      </c>
    </row>
    <row r="36" spans="2:18">
      <c r="C36" s="99" t="s">
        <v>326</v>
      </c>
    </row>
    <row r="37" spans="2:18">
      <c r="B37" s="375"/>
      <c r="C37" s="379" t="s">
        <v>344</v>
      </c>
      <c r="D37" s="375"/>
      <c r="E37" s="375"/>
      <c r="F37" s="380" t="s">
        <v>345</v>
      </c>
      <c r="G37" s="381">
        <f>SUM(H37:R37)</f>
        <v>15376.000000000002</v>
      </c>
      <c r="H37" s="375"/>
      <c r="I37" s="382">
        <f>(КПЭ!$AG$25+КПЭ!$AJ$25)*$D$5</f>
        <v>1537.6000000000001</v>
      </c>
      <c r="J37" s="383">
        <f t="shared" ref="J37:R38" si="13">I37</f>
        <v>1537.6000000000001</v>
      </c>
      <c r="K37" s="383">
        <f t="shared" si="13"/>
        <v>1537.6000000000001</v>
      </c>
      <c r="L37" s="383">
        <f t="shared" si="13"/>
        <v>1537.6000000000001</v>
      </c>
      <c r="M37" s="383">
        <f t="shared" si="13"/>
        <v>1537.6000000000001</v>
      </c>
      <c r="N37" s="383">
        <f t="shared" si="13"/>
        <v>1537.6000000000001</v>
      </c>
      <c r="O37" s="383">
        <f t="shared" si="13"/>
        <v>1537.6000000000001</v>
      </c>
      <c r="P37" s="383">
        <f t="shared" si="13"/>
        <v>1537.6000000000001</v>
      </c>
      <c r="Q37" s="383">
        <f t="shared" si="13"/>
        <v>1537.6000000000001</v>
      </c>
      <c r="R37" s="383">
        <f t="shared" si="13"/>
        <v>1537.6000000000001</v>
      </c>
    </row>
    <row r="38" spans="2:18">
      <c r="B38" s="375"/>
      <c r="C38" s="379" t="s">
        <v>346</v>
      </c>
      <c r="D38" s="375"/>
      <c r="E38" s="375"/>
      <c r="F38" s="380" t="s">
        <v>345</v>
      </c>
      <c r="G38" s="381">
        <f>SUM(H38:R38)</f>
        <v>9527.4711111111119</v>
      </c>
      <c r="H38" s="375"/>
      <c r="I38" s="382">
        <f>(КПЭ!$AG$25+КПЭ!$AJ$25)*$D$5</f>
        <v>1537.6000000000001</v>
      </c>
      <c r="J38" s="382">
        <f>(КПЭ!$AH$25+КПЭ!$AK$25)*$D$5</f>
        <v>1170.4222222222224</v>
      </c>
      <c r="K38" s="382">
        <f>(КПЭ!$AI$25+КПЭ!$AL$25)*$D$5</f>
        <v>852.43111111111114</v>
      </c>
      <c r="L38" s="383">
        <f t="shared" si="13"/>
        <v>852.43111111111114</v>
      </c>
      <c r="M38" s="383">
        <f t="shared" si="13"/>
        <v>852.43111111111114</v>
      </c>
      <c r="N38" s="383">
        <f t="shared" si="13"/>
        <v>852.43111111111114</v>
      </c>
      <c r="O38" s="383">
        <f t="shared" si="13"/>
        <v>852.43111111111114</v>
      </c>
      <c r="P38" s="383">
        <f t="shared" si="13"/>
        <v>852.43111111111114</v>
      </c>
      <c r="Q38" s="383">
        <f t="shared" si="13"/>
        <v>852.43111111111114</v>
      </c>
      <c r="R38" s="383">
        <f t="shared" si="13"/>
        <v>852.43111111111114</v>
      </c>
    </row>
    <row r="39" spans="2:18">
      <c r="B39" s="375"/>
      <c r="C39" s="384" t="s">
        <v>347</v>
      </c>
      <c r="D39" s="375"/>
      <c r="E39" s="375"/>
      <c r="F39" s="380" t="s">
        <v>345</v>
      </c>
      <c r="G39" s="381">
        <f>SUM(H39:R39)</f>
        <v>5848.5288888888899</v>
      </c>
      <c r="H39" s="375"/>
      <c r="I39" s="382">
        <f t="shared" ref="I39:R39" si="14">I37-I38</f>
        <v>0</v>
      </c>
      <c r="J39" s="382">
        <f t="shared" si="14"/>
        <v>367.17777777777769</v>
      </c>
      <c r="K39" s="382">
        <f t="shared" si="14"/>
        <v>685.168888888889</v>
      </c>
      <c r="L39" s="382">
        <f t="shared" si="14"/>
        <v>685.168888888889</v>
      </c>
      <c r="M39" s="382">
        <f t="shared" si="14"/>
        <v>685.168888888889</v>
      </c>
      <c r="N39" s="382">
        <f t="shared" si="14"/>
        <v>685.168888888889</v>
      </c>
      <c r="O39" s="382">
        <f t="shared" si="14"/>
        <v>685.168888888889</v>
      </c>
      <c r="P39" s="382">
        <f t="shared" si="14"/>
        <v>685.168888888889</v>
      </c>
      <c r="Q39" s="382">
        <f t="shared" si="14"/>
        <v>685.168888888889</v>
      </c>
      <c r="R39" s="382">
        <f t="shared" si="14"/>
        <v>685.168888888889</v>
      </c>
    </row>
    <row r="41" spans="2:18">
      <c r="C41" s="99" t="s">
        <v>327</v>
      </c>
    </row>
    <row r="42" spans="2:18">
      <c r="B42" s="375"/>
      <c r="C42" s="379" t="s">
        <v>344</v>
      </c>
      <c r="D42" s="375"/>
      <c r="E42" s="375"/>
      <c r="F42" s="380" t="s">
        <v>345</v>
      </c>
      <c r="G42" s="381">
        <f>SUM(H42:R42)</f>
        <v>12399.999999999998</v>
      </c>
      <c r="H42" s="375"/>
      <c r="I42" s="382">
        <f>(КПЭ!$AM$25+КПЭ!$AP$25)*$D$5</f>
        <v>1239.9999999999998</v>
      </c>
      <c r="J42" s="383">
        <f t="shared" ref="J42:R43" si="15">I42</f>
        <v>1239.9999999999998</v>
      </c>
      <c r="K42" s="383">
        <f t="shared" si="15"/>
        <v>1239.9999999999998</v>
      </c>
      <c r="L42" s="383">
        <f t="shared" si="15"/>
        <v>1239.9999999999998</v>
      </c>
      <c r="M42" s="383">
        <f t="shared" si="15"/>
        <v>1239.9999999999998</v>
      </c>
      <c r="N42" s="383">
        <f t="shared" si="15"/>
        <v>1239.9999999999998</v>
      </c>
      <c r="O42" s="383">
        <f t="shared" si="15"/>
        <v>1239.9999999999998</v>
      </c>
      <c r="P42" s="383">
        <f t="shared" si="15"/>
        <v>1239.9999999999998</v>
      </c>
      <c r="Q42" s="383">
        <f t="shared" si="15"/>
        <v>1239.9999999999998</v>
      </c>
      <c r="R42" s="383">
        <f t="shared" si="15"/>
        <v>1239.9999999999998</v>
      </c>
    </row>
    <row r="43" spans="2:18">
      <c r="B43" s="375"/>
      <c r="C43" s="379" t="s">
        <v>346</v>
      </c>
      <c r="D43" s="375"/>
      <c r="E43" s="375"/>
      <c r="F43" s="380" t="s">
        <v>345</v>
      </c>
      <c r="G43" s="381">
        <f>SUM(H43:R43)</f>
        <v>7506.2711111111103</v>
      </c>
      <c r="H43" s="375"/>
      <c r="I43" s="382">
        <f>(КПЭ!$AM$25+КПЭ!$AP$25)*$D$5</f>
        <v>1239.9999999999998</v>
      </c>
      <c r="J43" s="382">
        <f>(КПЭ!$AN$25+КПЭ!$AQ$25)*$D$5</f>
        <v>934.82222222222231</v>
      </c>
      <c r="K43" s="382">
        <f>(КПЭ!$AO$25+КПЭ!$AR$25)*$D$5</f>
        <v>666.43111111111114</v>
      </c>
      <c r="L43" s="383">
        <f t="shared" si="15"/>
        <v>666.43111111111114</v>
      </c>
      <c r="M43" s="383">
        <f t="shared" si="15"/>
        <v>666.43111111111114</v>
      </c>
      <c r="N43" s="383">
        <f t="shared" si="15"/>
        <v>666.43111111111114</v>
      </c>
      <c r="O43" s="383">
        <f t="shared" si="15"/>
        <v>666.43111111111114</v>
      </c>
      <c r="P43" s="383">
        <f t="shared" si="15"/>
        <v>666.43111111111114</v>
      </c>
      <c r="Q43" s="383">
        <f t="shared" si="15"/>
        <v>666.43111111111114</v>
      </c>
      <c r="R43" s="383">
        <f t="shared" si="15"/>
        <v>666.43111111111114</v>
      </c>
    </row>
    <row r="44" spans="2:18">
      <c r="B44" s="375"/>
      <c r="C44" s="384" t="s">
        <v>347</v>
      </c>
      <c r="D44" s="375"/>
      <c r="E44" s="375"/>
      <c r="F44" s="380" t="s">
        <v>345</v>
      </c>
      <c r="G44" s="381">
        <f>SUM(H44:R44)</f>
        <v>4893.728888888887</v>
      </c>
      <c r="H44" s="375"/>
      <c r="I44" s="382">
        <f t="shared" ref="I44:R44" si="16">I42-I43</f>
        <v>0</v>
      </c>
      <c r="J44" s="382">
        <f t="shared" si="16"/>
        <v>305.17777777777746</v>
      </c>
      <c r="K44" s="382">
        <f t="shared" si="16"/>
        <v>573.56888888888864</v>
      </c>
      <c r="L44" s="382">
        <f t="shared" si="16"/>
        <v>573.56888888888864</v>
      </c>
      <c r="M44" s="382">
        <f t="shared" si="16"/>
        <v>573.56888888888864</v>
      </c>
      <c r="N44" s="382">
        <f t="shared" si="16"/>
        <v>573.56888888888864</v>
      </c>
      <c r="O44" s="382">
        <f t="shared" si="16"/>
        <v>573.56888888888864</v>
      </c>
      <c r="P44" s="382">
        <f t="shared" si="16"/>
        <v>573.56888888888864</v>
      </c>
      <c r="Q44" s="382">
        <f t="shared" si="16"/>
        <v>573.56888888888864</v>
      </c>
      <c r="R44" s="382">
        <f t="shared" si="16"/>
        <v>573.56888888888864</v>
      </c>
    </row>
    <row r="46" spans="2:18">
      <c r="C46" s="99" t="s">
        <v>328</v>
      </c>
    </row>
    <row r="47" spans="2:18">
      <c r="B47" s="375"/>
      <c r="C47" s="379" t="s">
        <v>344</v>
      </c>
      <c r="D47" s="375"/>
      <c r="E47" s="375"/>
      <c r="F47" s="380" t="s">
        <v>345</v>
      </c>
      <c r="G47" s="381">
        <f>SUM(H47:R47)</f>
        <v>16368</v>
      </c>
      <c r="H47" s="375"/>
      <c r="I47" s="382">
        <f>(КПЭ!$AS$25+КПЭ!$AV$25)*$D$5</f>
        <v>1636.8000000000002</v>
      </c>
      <c r="J47" s="383">
        <f t="shared" ref="J47:R48" si="17">I47</f>
        <v>1636.8000000000002</v>
      </c>
      <c r="K47" s="383">
        <f t="shared" si="17"/>
        <v>1636.8000000000002</v>
      </c>
      <c r="L47" s="383">
        <f t="shared" si="17"/>
        <v>1636.8000000000002</v>
      </c>
      <c r="M47" s="383">
        <f t="shared" si="17"/>
        <v>1636.8000000000002</v>
      </c>
      <c r="N47" s="383">
        <f t="shared" si="17"/>
        <v>1636.8000000000002</v>
      </c>
      <c r="O47" s="383">
        <f t="shared" si="17"/>
        <v>1636.8000000000002</v>
      </c>
      <c r="P47" s="383">
        <f t="shared" si="17"/>
        <v>1636.8000000000002</v>
      </c>
      <c r="Q47" s="383">
        <f t="shared" si="17"/>
        <v>1636.8000000000002</v>
      </c>
      <c r="R47" s="383">
        <f t="shared" si="17"/>
        <v>1636.8000000000002</v>
      </c>
    </row>
    <row r="48" spans="2:18">
      <c r="B48" s="375"/>
      <c r="C48" s="379" t="s">
        <v>346</v>
      </c>
      <c r="D48" s="375"/>
      <c r="E48" s="375"/>
      <c r="F48" s="380" t="s">
        <v>345</v>
      </c>
      <c r="G48" s="381">
        <f>SUM(H48:R48)</f>
        <v>10201.204444444445</v>
      </c>
      <c r="H48" s="375"/>
      <c r="I48" s="382">
        <f>(КПЭ!$AS$25+КПЭ!$AV$25)*$D$5</f>
        <v>1636.8000000000002</v>
      </c>
      <c r="J48" s="382">
        <f>(КПЭ!$AT$25+КПЭ!$AW$25)*$D$5</f>
        <v>1248.9555555555557</v>
      </c>
      <c r="K48" s="382">
        <f>(КПЭ!$AU$25+КПЭ!$AX$25)*$D$5</f>
        <v>914.43111111111125</v>
      </c>
      <c r="L48" s="383">
        <f t="shared" si="17"/>
        <v>914.43111111111125</v>
      </c>
      <c r="M48" s="383">
        <f t="shared" si="17"/>
        <v>914.43111111111125</v>
      </c>
      <c r="N48" s="383">
        <f t="shared" si="17"/>
        <v>914.43111111111125</v>
      </c>
      <c r="O48" s="383">
        <f t="shared" si="17"/>
        <v>914.43111111111125</v>
      </c>
      <c r="P48" s="383">
        <f t="shared" si="17"/>
        <v>914.43111111111125</v>
      </c>
      <c r="Q48" s="383">
        <f t="shared" si="17"/>
        <v>914.43111111111125</v>
      </c>
      <c r="R48" s="383">
        <f t="shared" si="17"/>
        <v>914.43111111111125</v>
      </c>
    </row>
    <row r="49" spans="2:18">
      <c r="B49" s="375"/>
      <c r="C49" s="384" t="s">
        <v>347</v>
      </c>
      <c r="D49" s="375"/>
      <c r="E49" s="375"/>
      <c r="F49" s="380" t="s">
        <v>345</v>
      </c>
      <c r="G49" s="381">
        <f>SUM(H49:R49)</f>
        <v>6166.7955555555573</v>
      </c>
      <c r="H49" s="375"/>
      <c r="I49" s="382">
        <f t="shared" ref="I49:R49" si="18">I47-I48</f>
        <v>0</v>
      </c>
      <c r="J49" s="382">
        <f t="shared" si="18"/>
        <v>387.84444444444443</v>
      </c>
      <c r="K49" s="382">
        <f t="shared" si="18"/>
        <v>722.36888888888893</v>
      </c>
      <c r="L49" s="382">
        <f t="shared" si="18"/>
        <v>722.36888888888893</v>
      </c>
      <c r="M49" s="382">
        <f t="shared" si="18"/>
        <v>722.36888888888893</v>
      </c>
      <c r="N49" s="382">
        <f t="shared" si="18"/>
        <v>722.36888888888893</v>
      </c>
      <c r="O49" s="382">
        <f t="shared" si="18"/>
        <v>722.36888888888893</v>
      </c>
      <c r="P49" s="382">
        <f t="shared" si="18"/>
        <v>722.36888888888893</v>
      </c>
      <c r="Q49" s="382">
        <f t="shared" si="18"/>
        <v>722.36888888888893</v>
      </c>
      <c r="R49" s="382">
        <f t="shared" si="18"/>
        <v>722.36888888888893</v>
      </c>
    </row>
    <row r="51" spans="2:18">
      <c r="C51" s="99" t="s">
        <v>329</v>
      </c>
    </row>
    <row r="52" spans="2:18">
      <c r="B52" s="375"/>
      <c r="C52" s="379" t="s">
        <v>344</v>
      </c>
      <c r="D52" s="375"/>
      <c r="E52" s="375"/>
      <c r="F52" s="380" t="s">
        <v>345</v>
      </c>
      <c r="G52" s="381">
        <f>SUM(H52:R52)</f>
        <v>20584.000000000004</v>
      </c>
      <c r="H52" s="375"/>
      <c r="I52" s="382">
        <f>(КПЭ!$AY$25+КПЭ!$BB$25)*$D$5</f>
        <v>2058.4</v>
      </c>
      <c r="J52" s="383">
        <f t="shared" ref="J52:R53" si="19">I52</f>
        <v>2058.4</v>
      </c>
      <c r="K52" s="383">
        <f t="shared" si="19"/>
        <v>2058.4</v>
      </c>
      <c r="L52" s="383">
        <f t="shared" si="19"/>
        <v>2058.4</v>
      </c>
      <c r="M52" s="383">
        <f t="shared" si="19"/>
        <v>2058.4</v>
      </c>
      <c r="N52" s="383">
        <f t="shared" si="19"/>
        <v>2058.4</v>
      </c>
      <c r="O52" s="383">
        <f t="shared" si="19"/>
        <v>2058.4</v>
      </c>
      <c r="P52" s="383">
        <f t="shared" si="19"/>
        <v>2058.4</v>
      </c>
      <c r="Q52" s="383">
        <f t="shared" si="19"/>
        <v>2058.4</v>
      </c>
      <c r="R52" s="383">
        <f t="shared" si="19"/>
        <v>2058.4</v>
      </c>
    </row>
    <row r="53" spans="2:18">
      <c r="B53" s="375"/>
      <c r="C53" s="379" t="s">
        <v>346</v>
      </c>
      <c r="D53" s="375"/>
      <c r="E53" s="375"/>
      <c r="F53" s="380" t="s">
        <v>345</v>
      </c>
      <c r="G53" s="381">
        <f>SUM(H53:R53)</f>
        <v>13064.57111111111</v>
      </c>
      <c r="H53" s="375"/>
      <c r="I53" s="382">
        <f>(КПЭ!$AY$25+КПЭ!$BB$25)*$D$5</f>
        <v>2058.4</v>
      </c>
      <c r="J53" s="382">
        <f>(КПЭ!$AZ$25+КПЭ!$BC$25)*$D$5</f>
        <v>1582.7222222222222</v>
      </c>
      <c r="K53" s="382">
        <f>(КПЭ!$BA$25+КПЭ!$BD$25)*$D$5</f>
        <v>1177.931111111111</v>
      </c>
      <c r="L53" s="383">
        <f>K53</f>
        <v>1177.931111111111</v>
      </c>
      <c r="M53" s="383">
        <f t="shared" si="19"/>
        <v>1177.931111111111</v>
      </c>
      <c r="N53" s="383">
        <f t="shared" si="19"/>
        <v>1177.931111111111</v>
      </c>
      <c r="O53" s="383">
        <f t="shared" si="19"/>
        <v>1177.931111111111</v>
      </c>
      <c r="P53" s="383">
        <f t="shared" si="19"/>
        <v>1177.931111111111</v>
      </c>
      <c r="Q53" s="383">
        <f t="shared" si="19"/>
        <v>1177.931111111111</v>
      </c>
      <c r="R53" s="383">
        <f t="shared" si="19"/>
        <v>1177.931111111111</v>
      </c>
    </row>
    <row r="54" spans="2:18">
      <c r="B54" s="375"/>
      <c r="C54" s="384" t="s">
        <v>347</v>
      </c>
      <c r="D54" s="375"/>
      <c r="E54" s="375"/>
      <c r="F54" s="380" t="s">
        <v>345</v>
      </c>
      <c r="G54" s="381">
        <f>SUM(H54:R54)</f>
        <v>7519.4288888888896</v>
      </c>
      <c r="H54" s="375"/>
      <c r="I54" s="382">
        <f t="shared" ref="I54:R54" si="20">I52-I53</f>
        <v>0</v>
      </c>
      <c r="J54" s="382">
        <f t="shared" si="20"/>
        <v>475.67777777777792</v>
      </c>
      <c r="K54" s="382">
        <f t="shared" si="20"/>
        <v>880.46888888888907</v>
      </c>
      <c r="L54" s="382">
        <f t="shared" si="20"/>
        <v>880.46888888888907</v>
      </c>
      <c r="M54" s="382">
        <f t="shared" si="20"/>
        <v>880.46888888888907</v>
      </c>
      <c r="N54" s="382">
        <f t="shared" si="20"/>
        <v>880.46888888888907</v>
      </c>
      <c r="O54" s="382">
        <f t="shared" si="20"/>
        <v>880.46888888888907</v>
      </c>
      <c r="P54" s="382">
        <f t="shared" si="20"/>
        <v>880.46888888888907</v>
      </c>
      <c r="Q54" s="382">
        <f t="shared" si="20"/>
        <v>880.46888888888907</v>
      </c>
      <c r="R54" s="382">
        <f t="shared" si="20"/>
        <v>880.46888888888907</v>
      </c>
    </row>
    <row r="56" spans="2:18">
      <c r="C56" s="99" t="s">
        <v>330</v>
      </c>
    </row>
    <row r="57" spans="2:18">
      <c r="B57" s="375"/>
      <c r="C57" s="379" t="s">
        <v>344</v>
      </c>
      <c r="D57" s="375"/>
      <c r="E57" s="375"/>
      <c r="F57" s="380" t="s">
        <v>345</v>
      </c>
      <c r="G57" s="381">
        <f>SUM(H57:R57)</f>
        <v>9423.9999999999982</v>
      </c>
      <c r="H57" s="375"/>
      <c r="I57" s="382">
        <f>(КПЭ!$BE$25+КПЭ!$BH$25)*$D$5</f>
        <v>942.4</v>
      </c>
      <c r="J57" s="383">
        <f t="shared" ref="J57:R58" si="21">I57</f>
        <v>942.4</v>
      </c>
      <c r="K57" s="383">
        <f t="shared" si="21"/>
        <v>942.4</v>
      </c>
      <c r="L57" s="383">
        <f t="shared" si="21"/>
        <v>942.4</v>
      </c>
      <c r="M57" s="383">
        <f t="shared" si="21"/>
        <v>942.4</v>
      </c>
      <c r="N57" s="383">
        <f t="shared" si="21"/>
        <v>942.4</v>
      </c>
      <c r="O57" s="383">
        <f t="shared" si="21"/>
        <v>942.4</v>
      </c>
      <c r="P57" s="383">
        <f t="shared" si="21"/>
        <v>942.4</v>
      </c>
      <c r="Q57" s="383">
        <f t="shared" si="21"/>
        <v>942.4</v>
      </c>
      <c r="R57" s="383">
        <f t="shared" si="21"/>
        <v>942.4</v>
      </c>
    </row>
    <row r="58" spans="2:18">
      <c r="B58" s="375"/>
      <c r="C58" s="379" t="s">
        <v>346</v>
      </c>
      <c r="D58" s="375"/>
      <c r="E58" s="375"/>
      <c r="F58" s="380" t="s">
        <v>345</v>
      </c>
      <c r="G58" s="381">
        <f>SUM(H58:R58)</f>
        <v>5485.0711111111104</v>
      </c>
      <c r="H58" s="375"/>
      <c r="I58" s="382">
        <f>(КПЭ!$BE$25+КПЭ!$BH$25)*$D$5</f>
        <v>942.4</v>
      </c>
      <c r="J58" s="382">
        <f>(КПЭ!$BF$25+КПЭ!$BI$25)*$D$5</f>
        <v>699.22222222222229</v>
      </c>
      <c r="K58" s="382">
        <f>(КПЭ!$BG$25+КПЭ!$BJ$25)*$D$5</f>
        <v>480.43111111111108</v>
      </c>
      <c r="L58" s="383">
        <f t="shared" si="21"/>
        <v>480.43111111111108</v>
      </c>
      <c r="M58" s="383">
        <f t="shared" si="21"/>
        <v>480.43111111111108</v>
      </c>
      <c r="N58" s="383">
        <f t="shared" si="21"/>
        <v>480.43111111111108</v>
      </c>
      <c r="O58" s="383">
        <f t="shared" si="21"/>
        <v>480.43111111111108</v>
      </c>
      <c r="P58" s="383">
        <f t="shared" si="21"/>
        <v>480.43111111111108</v>
      </c>
      <c r="Q58" s="383">
        <f t="shared" si="21"/>
        <v>480.43111111111108</v>
      </c>
      <c r="R58" s="383">
        <f t="shared" si="21"/>
        <v>480.43111111111108</v>
      </c>
    </row>
    <row r="59" spans="2:18">
      <c r="B59" s="375"/>
      <c r="C59" s="384" t="s">
        <v>347</v>
      </c>
      <c r="D59" s="375"/>
      <c r="E59" s="375"/>
      <c r="F59" s="380" t="s">
        <v>345</v>
      </c>
      <c r="G59" s="381">
        <f>SUM(H59:R59)</f>
        <v>3938.9288888888896</v>
      </c>
      <c r="H59" s="375"/>
      <c r="I59" s="382">
        <f t="shared" ref="I59:R59" si="22">I57-I58</f>
        <v>0</v>
      </c>
      <c r="J59" s="382">
        <f t="shared" si="22"/>
        <v>243.17777777777769</v>
      </c>
      <c r="K59" s="382">
        <f t="shared" si="22"/>
        <v>461.9688888888889</v>
      </c>
      <c r="L59" s="382">
        <f t="shared" si="22"/>
        <v>461.9688888888889</v>
      </c>
      <c r="M59" s="382">
        <f t="shared" si="22"/>
        <v>461.9688888888889</v>
      </c>
      <c r="N59" s="382">
        <f t="shared" si="22"/>
        <v>461.9688888888889</v>
      </c>
      <c r="O59" s="382">
        <f t="shared" si="22"/>
        <v>461.9688888888889</v>
      </c>
      <c r="P59" s="382">
        <f t="shared" si="22"/>
        <v>461.9688888888889</v>
      </c>
      <c r="Q59" s="382">
        <f t="shared" si="22"/>
        <v>461.9688888888889</v>
      </c>
      <c r="R59" s="382">
        <f t="shared" si="22"/>
        <v>461.9688888888889</v>
      </c>
    </row>
    <row r="61" spans="2:18">
      <c r="C61" s="99" t="s">
        <v>331</v>
      </c>
    </row>
    <row r="62" spans="2:18">
      <c r="B62" s="375"/>
      <c r="C62" s="379" t="s">
        <v>344</v>
      </c>
      <c r="D62" s="375"/>
      <c r="E62" s="375"/>
      <c r="F62" s="380" t="s">
        <v>345</v>
      </c>
      <c r="G62" s="381">
        <f>SUM(H62:R62)</f>
        <v>2975.9999999999995</v>
      </c>
      <c r="H62" s="375"/>
      <c r="I62" s="382">
        <f>(КПЭ!$BK$25+КПЭ!$BN$25)*$D$5</f>
        <v>297.60000000000002</v>
      </c>
      <c r="J62" s="383">
        <f t="shared" ref="J62:R63" si="23">I62</f>
        <v>297.60000000000002</v>
      </c>
      <c r="K62" s="383">
        <f t="shared" si="23"/>
        <v>297.60000000000002</v>
      </c>
      <c r="L62" s="383">
        <f t="shared" si="23"/>
        <v>297.60000000000002</v>
      </c>
      <c r="M62" s="383">
        <f t="shared" si="23"/>
        <v>297.60000000000002</v>
      </c>
      <c r="N62" s="383">
        <f t="shared" si="23"/>
        <v>297.60000000000002</v>
      </c>
      <c r="O62" s="383">
        <f t="shared" si="23"/>
        <v>297.60000000000002</v>
      </c>
      <c r="P62" s="383">
        <f t="shared" si="23"/>
        <v>297.60000000000002</v>
      </c>
      <c r="Q62" s="383">
        <f t="shared" si="23"/>
        <v>297.60000000000002</v>
      </c>
      <c r="R62" s="383">
        <f t="shared" si="23"/>
        <v>297.60000000000002</v>
      </c>
    </row>
    <row r="63" spans="2:18">
      <c r="B63" s="375"/>
      <c r="C63" s="379" t="s">
        <v>346</v>
      </c>
      <c r="D63" s="375"/>
      <c r="E63" s="375"/>
      <c r="F63" s="380" t="s">
        <v>345</v>
      </c>
      <c r="G63" s="381">
        <f>SUM(H63:R63)</f>
        <v>1105.8044444444445</v>
      </c>
      <c r="H63" s="375"/>
      <c r="I63" s="382">
        <f>(КПЭ!$BK$25+КПЭ!$BN$25)*$D$5</f>
        <v>297.60000000000002</v>
      </c>
      <c r="J63" s="382">
        <f>(КПЭ!$BL$25+КПЭ!$BO$25)*$D$5</f>
        <v>188.75555555555553</v>
      </c>
      <c r="K63" s="382">
        <f>(КПЭ!$BM$25+КПЭ!$BP$25)*$D$5</f>
        <v>77.431111111111107</v>
      </c>
      <c r="L63" s="383">
        <f t="shared" si="23"/>
        <v>77.431111111111107</v>
      </c>
      <c r="M63" s="383">
        <f t="shared" si="23"/>
        <v>77.431111111111107</v>
      </c>
      <c r="N63" s="383">
        <f t="shared" si="23"/>
        <v>77.431111111111107</v>
      </c>
      <c r="O63" s="383">
        <f t="shared" si="23"/>
        <v>77.431111111111107</v>
      </c>
      <c r="P63" s="383">
        <f t="shared" si="23"/>
        <v>77.431111111111107</v>
      </c>
      <c r="Q63" s="383">
        <f t="shared" si="23"/>
        <v>77.431111111111107</v>
      </c>
      <c r="R63" s="383">
        <f t="shared" si="23"/>
        <v>77.431111111111107</v>
      </c>
    </row>
    <row r="64" spans="2:18">
      <c r="B64" s="375"/>
      <c r="C64" s="384" t="s">
        <v>347</v>
      </c>
      <c r="D64" s="375"/>
      <c r="E64" s="375"/>
      <c r="F64" s="380" t="s">
        <v>345</v>
      </c>
      <c r="G64" s="381">
        <f>SUM(H64:R64)</f>
        <v>1870.1955555555558</v>
      </c>
      <c r="H64" s="375"/>
      <c r="I64" s="382">
        <f t="shared" ref="I64:R64" si="24">I62-I63</f>
        <v>0</v>
      </c>
      <c r="J64" s="382">
        <f t="shared" si="24"/>
        <v>108.84444444444449</v>
      </c>
      <c r="K64" s="382">
        <f t="shared" si="24"/>
        <v>220.16888888888892</v>
      </c>
      <c r="L64" s="382">
        <f t="shared" si="24"/>
        <v>220.16888888888892</v>
      </c>
      <c r="M64" s="382">
        <f t="shared" si="24"/>
        <v>220.16888888888892</v>
      </c>
      <c r="N64" s="382">
        <f t="shared" si="24"/>
        <v>220.16888888888892</v>
      </c>
      <c r="O64" s="382">
        <f t="shared" si="24"/>
        <v>220.16888888888892</v>
      </c>
      <c r="P64" s="382">
        <f t="shared" si="24"/>
        <v>220.16888888888892</v>
      </c>
      <c r="Q64" s="382">
        <f t="shared" si="24"/>
        <v>220.16888888888892</v>
      </c>
      <c r="R64" s="382">
        <f t="shared" si="24"/>
        <v>220.16888888888892</v>
      </c>
    </row>
    <row r="66" spans="2:18">
      <c r="C66" s="99" t="s">
        <v>332</v>
      </c>
    </row>
    <row r="67" spans="2:18">
      <c r="B67" s="375"/>
      <c r="C67" s="379" t="s">
        <v>344</v>
      </c>
      <c r="D67" s="375"/>
      <c r="E67" s="375"/>
      <c r="F67" s="380" t="s">
        <v>345</v>
      </c>
      <c r="G67" s="381">
        <f>SUM(H67:R67)</f>
        <v>83080</v>
      </c>
      <c r="H67" s="375"/>
      <c r="I67" s="382">
        <f>(КПЭ!$BQ$25+КПЭ!$BT$25)*$D$5</f>
        <v>8308</v>
      </c>
      <c r="J67" s="383">
        <f t="shared" ref="J67:R68" si="25">I67</f>
        <v>8308</v>
      </c>
      <c r="K67" s="383">
        <f t="shared" si="25"/>
        <v>8308</v>
      </c>
      <c r="L67" s="383">
        <f t="shared" si="25"/>
        <v>8308</v>
      </c>
      <c r="M67" s="383">
        <f t="shared" si="25"/>
        <v>8308</v>
      </c>
      <c r="N67" s="383">
        <f t="shared" si="25"/>
        <v>8308</v>
      </c>
      <c r="O67" s="383">
        <f t="shared" si="25"/>
        <v>8308</v>
      </c>
      <c r="P67" s="383">
        <f t="shared" si="25"/>
        <v>8308</v>
      </c>
      <c r="Q67" s="383">
        <f t="shared" si="25"/>
        <v>8308</v>
      </c>
      <c r="R67" s="383">
        <f t="shared" si="25"/>
        <v>8308</v>
      </c>
    </row>
    <row r="68" spans="2:18">
      <c r="B68" s="375"/>
      <c r="C68" s="379" t="s">
        <v>346</v>
      </c>
      <c r="D68" s="375"/>
      <c r="E68" s="375"/>
      <c r="F68" s="380" t="s">
        <v>345</v>
      </c>
      <c r="G68" s="381">
        <f>SUM(H68:R68)</f>
        <v>55509.771111111098</v>
      </c>
      <c r="H68" s="375"/>
      <c r="I68" s="382">
        <f>(КПЭ!$BQ$25+КПЭ!$BT$25)*$D$5</f>
        <v>8308</v>
      </c>
      <c r="J68" s="382">
        <f>(КПЭ!$BR$25+КПЭ!$BU$25)*$D$5</f>
        <v>6530.322222222223</v>
      </c>
      <c r="K68" s="382">
        <f>(КПЭ!$BS$25+КПЭ!$BV$25)*$D$5</f>
        <v>5083.931111111111</v>
      </c>
      <c r="L68" s="383">
        <f>K68</f>
        <v>5083.931111111111</v>
      </c>
      <c r="M68" s="383">
        <f t="shared" si="25"/>
        <v>5083.931111111111</v>
      </c>
      <c r="N68" s="383">
        <f t="shared" si="25"/>
        <v>5083.931111111111</v>
      </c>
      <c r="O68" s="383">
        <f t="shared" si="25"/>
        <v>5083.931111111111</v>
      </c>
      <c r="P68" s="383">
        <f t="shared" si="25"/>
        <v>5083.931111111111</v>
      </c>
      <c r="Q68" s="383">
        <f t="shared" si="25"/>
        <v>5083.931111111111</v>
      </c>
      <c r="R68" s="383">
        <f t="shared" si="25"/>
        <v>5083.931111111111</v>
      </c>
    </row>
    <row r="69" spans="2:18">
      <c r="B69" s="375"/>
      <c r="C69" s="384" t="s">
        <v>347</v>
      </c>
      <c r="D69" s="375"/>
      <c r="E69" s="375"/>
      <c r="F69" s="380" t="s">
        <v>345</v>
      </c>
      <c r="G69" s="381">
        <f>SUM(H69:R69)</f>
        <v>27570.228888888894</v>
      </c>
      <c r="H69" s="375"/>
      <c r="I69" s="382">
        <f t="shared" ref="I69:R69" si="26">I67-I68</f>
        <v>0</v>
      </c>
      <c r="J69" s="382">
        <f t="shared" si="26"/>
        <v>1777.677777777777</v>
      </c>
      <c r="K69" s="382">
        <f t="shared" si="26"/>
        <v>3224.068888888889</v>
      </c>
      <c r="L69" s="382">
        <f t="shared" si="26"/>
        <v>3224.068888888889</v>
      </c>
      <c r="M69" s="382">
        <f t="shared" si="26"/>
        <v>3224.068888888889</v>
      </c>
      <c r="N69" s="382">
        <f t="shared" si="26"/>
        <v>3224.068888888889</v>
      </c>
      <c r="O69" s="382">
        <f t="shared" si="26"/>
        <v>3224.068888888889</v>
      </c>
      <c r="P69" s="382">
        <f t="shared" si="26"/>
        <v>3224.068888888889</v>
      </c>
      <c r="Q69" s="382">
        <f t="shared" si="26"/>
        <v>3224.068888888889</v>
      </c>
      <c r="R69" s="382">
        <f t="shared" si="26"/>
        <v>3224.068888888889</v>
      </c>
    </row>
    <row r="71" spans="2:18">
      <c r="C71" s="99" t="s">
        <v>348</v>
      </c>
    </row>
    <row r="72" spans="2:18">
      <c r="B72" s="375"/>
      <c r="C72" s="379" t="s">
        <v>344</v>
      </c>
      <c r="D72" s="375"/>
      <c r="E72" s="375"/>
      <c r="F72" s="380" t="s">
        <v>345</v>
      </c>
      <c r="G72" s="381">
        <f>SUM(H72:R72)</f>
        <v>238327.99999999991</v>
      </c>
      <c r="H72" s="375"/>
      <c r="I72" s="382">
        <f t="shared" ref="I72:R74" si="27">I12+I17+I22+I27+I32+I37+I42+I47+I52+I57+I62+I67</f>
        <v>23832.799999999996</v>
      </c>
      <c r="J72" s="382">
        <f t="shared" si="27"/>
        <v>23832.799999999996</v>
      </c>
      <c r="K72" s="382">
        <f t="shared" si="27"/>
        <v>23832.799999999996</v>
      </c>
      <c r="L72" s="382">
        <f t="shared" si="27"/>
        <v>23832.799999999996</v>
      </c>
      <c r="M72" s="382">
        <f t="shared" si="27"/>
        <v>23832.799999999996</v>
      </c>
      <c r="N72" s="382">
        <f t="shared" si="27"/>
        <v>23832.799999999996</v>
      </c>
      <c r="O72" s="382">
        <f t="shared" si="27"/>
        <v>23832.799999999996</v>
      </c>
      <c r="P72" s="382">
        <f t="shared" si="27"/>
        <v>23832.799999999996</v>
      </c>
      <c r="Q72" s="382">
        <f t="shared" si="27"/>
        <v>23832.799999999996</v>
      </c>
      <c r="R72" s="382">
        <f t="shared" si="27"/>
        <v>23832.799999999996</v>
      </c>
    </row>
    <row r="73" spans="2:18">
      <c r="B73" s="375"/>
      <c r="C73" s="379" t="s">
        <v>346</v>
      </c>
      <c r="D73" s="375"/>
      <c r="E73" s="375"/>
      <c r="F73" s="380" t="s">
        <v>345</v>
      </c>
      <c r="G73" s="381">
        <f>SUM(H73:R73)</f>
        <v>152252.78000000003</v>
      </c>
      <c r="H73" s="375"/>
      <c r="I73" s="382">
        <f t="shared" si="27"/>
        <v>23832.799999999996</v>
      </c>
      <c r="J73" s="382">
        <f t="shared" si="27"/>
        <v>18375.76666666667</v>
      </c>
      <c r="K73" s="382">
        <f t="shared" si="27"/>
        <v>13755.526666666667</v>
      </c>
      <c r="L73" s="382">
        <f t="shared" si="27"/>
        <v>13755.526666666667</v>
      </c>
      <c r="M73" s="382">
        <f t="shared" si="27"/>
        <v>13755.526666666667</v>
      </c>
      <c r="N73" s="382">
        <f t="shared" si="27"/>
        <v>13755.526666666667</v>
      </c>
      <c r="O73" s="382">
        <f t="shared" si="27"/>
        <v>13755.526666666667</v>
      </c>
      <c r="P73" s="382">
        <f t="shared" si="27"/>
        <v>13755.526666666667</v>
      </c>
      <c r="Q73" s="382">
        <f t="shared" si="27"/>
        <v>13755.526666666667</v>
      </c>
      <c r="R73" s="382">
        <f t="shared" si="27"/>
        <v>13755.526666666667</v>
      </c>
    </row>
    <row r="74" spans="2:18">
      <c r="B74" s="385"/>
      <c r="C74" s="385" t="s">
        <v>315</v>
      </c>
      <c r="D74" s="385"/>
      <c r="E74" s="385"/>
      <c r="F74" s="386" t="s">
        <v>345</v>
      </c>
      <c r="G74" s="387">
        <f>SUM(H74:R74)</f>
        <v>86075.219999999987</v>
      </c>
      <c r="H74" s="385"/>
      <c r="I74" s="388">
        <f t="shared" si="27"/>
        <v>0</v>
      </c>
      <c r="J74" s="388">
        <f>J14+J19+J24+J29+J34+J39+J44+J49+J54+J59+J64+J69</f>
        <v>5457.033333333331</v>
      </c>
      <c r="K74" s="388">
        <f t="shared" si="27"/>
        <v>10077.273333333333</v>
      </c>
      <c r="L74" s="388">
        <f t="shared" si="27"/>
        <v>10077.273333333333</v>
      </c>
      <c r="M74" s="388">
        <f t="shared" si="27"/>
        <v>10077.273333333333</v>
      </c>
      <c r="N74" s="388">
        <f t="shared" si="27"/>
        <v>10077.273333333333</v>
      </c>
      <c r="O74" s="388">
        <f t="shared" si="27"/>
        <v>10077.273333333333</v>
      </c>
      <c r="P74" s="388">
        <f t="shared" si="27"/>
        <v>10077.273333333333</v>
      </c>
      <c r="Q74" s="388">
        <f t="shared" si="27"/>
        <v>10077.273333333333</v>
      </c>
      <c r="R74" s="388">
        <f t="shared" si="27"/>
        <v>10077.273333333333</v>
      </c>
    </row>
    <row r="78" spans="2:18" ht="30">
      <c r="B78" s="240" t="s">
        <v>124</v>
      </c>
      <c r="C78" s="378" t="s">
        <v>349</v>
      </c>
      <c r="D78" s="371" t="s">
        <v>75</v>
      </c>
      <c r="E78" s="371" t="s">
        <v>76</v>
      </c>
      <c r="F78" s="372" t="s">
        <v>77</v>
      </c>
      <c r="G78" s="373" t="s">
        <v>78</v>
      </c>
      <c r="H78" s="278">
        <f>H$2</f>
        <v>2020</v>
      </c>
      <c r="I78" s="278">
        <f t="shared" ref="I78:R78" si="28">I$2</f>
        <v>2021</v>
      </c>
      <c r="J78" s="278">
        <f t="shared" si="28"/>
        <v>2022</v>
      </c>
      <c r="K78" s="278">
        <f t="shared" si="28"/>
        <v>2023</v>
      </c>
      <c r="L78" s="278">
        <f t="shared" si="28"/>
        <v>2024</v>
      </c>
      <c r="M78" s="278">
        <f t="shared" si="28"/>
        <v>2025</v>
      </c>
      <c r="N78" s="278">
        <f t="shared" si="28"/>
        <v>2026</v>
      </c>
      <c r="O78" s="278">
        <f t="shared" si="28"/>
        <v>2027</v>
      </c>
      <c r="P78" s="278">
        <f t="shared" si="28"/>
        <v>2028</v>
      </c>
      <c r="Q78" s="278">
        <f t="shared" si="28"/>
        <v>2029</v>
      </c>
      <c r="R78" s="278">
        <f t="shared" si="28"/>
        <v>2030</v>
      </c>
    </row>
    <row r="79" spans="2:18" ht="16">
      <c r="B79" s="1044" t="s">
        <v>1154</v>
      </c>
      <c r="C79" s="99" t="s">
        <v>321</v>
      </c>
      <c r="E79" t="s">
        <v>210</v>
      </c>
    </row>
    <row r="80" spans="2:18">
      <c r="B80" s="375"/>
      <c r="C80" s="379" t="s">
        <v>344</v>
      </c>
      <c r="D80" s="375"/>
      <c r="E80" s="375"/>
      <c r="F80" s="380" t="s">
        <v>350</v>
      </c>
      <c r="G80" s="389">
        <f>SUM(H80:R80)</f>
        <v>413805.09514563112</v>
      </c>
      <c r="H80" s="375"/>
      <c r="I80" s="389">
        <f>I12*(Пользователи!$B$5+Пользователи!$C$5)/$D$7*I$4</f>
        <v>41380.509514563106</v>
      </c>
      <c r="J80" s="389">
        <f>J12*(Пользователи!$B$5+Пользователи!$C$5)/$D$7*J$4</f>
        <v>41380.509514563106</v>
      </c>
      <c r="K80" s="389">
        <f>K12*(Пользователи!$B$5+Пользователи!$C$5)/$D$7*K$4</f>
        <v>41380.509514563106</v>
      </c>
      <c r="L80" s="389">
        <f>L12*(Пользователи!$B$5+Пользователи!$C$5)/$D$7*L$4</f>
        <v>41380.509514563106</v>
      </c>
      <c r="M80" s="389">
        <f>M12*(Пользователи!$B$5+Пользователи!$C$5)/$D$7*M$4</f>
        <v>41380.509514563106</v>
      </c>
      <c r="N80" s="389">
        <f>N12*(Пользователи!$B$5+Пользователи!$C$5)/$D$7*N$4</f>
        <v>41380.509514563106</v>
      </c>
      <c r="O80" s="389">
        <f>O12*(Пользователи!$B$5+Пользователи!$C$5)/$D$7*O$4</f>
        <v>41380.509514563106</v>
      </c>
      <c r="P80" s="389">
        <f>P12*(Пользователи!$B$5+Пользователи!$C$5)/$D$7*P$4</f>
        <v>41380.509514563106</v>
      </c>
      <c r="Q80" s="389">
        <f>Q12*(Пользователи!$B$5+Пользователи!$C$5)/$D$7*Q$4</f>
        <v>41380.509514563106</v>
      </c>
      <c r="R80" s="389">
        <f>R12*(Пользователи!$B$5+Пользователи!$C$5)/$D$7*R$4</f>
        <v>41380.509514563106</v>
      </c>
    </row>
    <row r="81" spans="1:18">
      <c r="B81" s="375"/>
      <c r="C81" s="379" t="s">
        <v>346</v>
      </c>
      <c r="D81" s="375"/>
      <c r="E81" s="375"/>
      <c r="F81" s="380" t="s">
        <v>350</v>
      </c>
      <c r="G81" s="389">
        <f>SUM(H81:R81)</f>
        <v>281042.62711974111</v>
      </c>
      <c r="H81" s="375"/>
      <c r="I81" s="389">
        <f>I13*(Пользователи!$B$5+Пользователи!$C$5)/$D$7*I$4</f>
        <v>41380.509514563106</v>
      </c>
      <c r="J81" s="389">
        <f>J13*(Пользователи!$B$5+Пользователи!$C$5)/$D$7*J$4</f>
        <v>32759.570032362455</v>
      </c>
      <c r="K81" s="389">
        <f>K13*(Пользователи!$B$5+Пользователи!$C$5)/$D$7*K$4</f>
        <v>25862.818446601941</v>
      </c>
      <c r="L81" s="389">
        <f>L13*(Пользователи!$B$5+Пользователи!$C$5)/$D$7*L$4</f>
        <v>25862.818446601941</v>
      </c>
      <c r="M81" s="389">
        <f>M13*(Пользователи!$B$5+Пользователи!$C$5)/$D$7*M$4</f>
        <v>25862.818446601941</v>
      </c>
      <c r="N81" s="389">
        <f>N13*(Пользователи!$B$5+Пользователи!$C$5)/$D$7*N$4</f>
        <v>25862.818446601941</v>
      </c>
      <c r="O81" s="389">
        <f>O13*(Пользователи!$B$5+Пользователи!$C$5)/$D$7*O$4</f>
        <v>25862.818446601941</v>
      </c>
      <c r="P81" s="389">
        <f>P13*(Пользователи!$B$5+Пользователи!$C$5)/$D$7*P$4</f>
        <v>25862.818446601941</v>
      </c>
      <c r="Q81" s="389">
        <f>Q13*(Пользователи!$B$5+Пользователи!$C$5)/$D$7*Q$4</f>
        <v>25862.818446601941</v>
      </c>
      <c r="R81" s="389">
        <f>R13*(Пользователи!$B$5+Пользователи!$C$5)/$D$7*R$4</f>
        <v>25862.818446601941</v>
      </c>
    </row>
    <row r="82" spans="1:18">
      <c r="A82" s="375" t="str">
        <f>B79&amp;E79&amp;C79</f>
        <v>UMVСокращение расходов на оплату труда ПАО "ГПН"</v>
      </c>
      <c r="C82" s="384" t="str">
        <f>"Δ"&amp;C79</f>
        <v>ΔПАО "ГПН"</v>
      </c>
      <c r="D82" s="375"/>
      <c r="E82" s="375"/>
      <c r="F82" s="380" t="s">
        <v>350</v>
      </c>
      <c r="G82" s="389">
        <f>SUM(H82:R82)</f>
        <v>132762.46802588995</v>
      </c>
      <c r="H82" s="375"/>
      <c r="I82" s="389">
        <f t="shared" ref="I82:R82" si="29">I80-I81</f>
        <v>0</v>
      </c>
      <c r="J82" s="389">
        <f t="shared" si="29"/>
        <v>8620.9394822006507</v>
      </c>
      <c r="K82" s="389">
        <f t="shared" si="29"/>
        <v>15517.691067961165</v>
      </c>
      <c r="L82" s="389">
        <f t="shared" si="29"/>
        <v>15517.691067961165</v>
      </c>
      <c r="M82" s="389">
        <f t="shared" si="29"/>
        <v>15517.691067961165</v>
      </c>
      <c r="N82" s="389">
        <f t="shared" si="29"/>
        <v>15517.691067961165</v>
      </c>
      <c r="O82" s="389">
        <f t="shared" si="29"/>
        <v>15517.691067961165</v>
      </c>
      <c r="P82" s="389">
        <f t="shared" si="29"/>
        <v>15517.691067961165</v>
      </c>
      <c r="Q82" s="389">
        <f t="shared" si="29"/>
        <v>15517.691067961165</v>
      </c>
      <c r="R82" s="389">
        <f t="shared" si="29"/>
        <v>15517.691067961165</v>
      </c>
    </row>
    <row r="83" spans="1:18">
      <c r="G83" s="390"/>
    </row>
    <row r="84" spans="1:18" ht="16">
      <c r="B84" s="1044" t="s">
        <v>1154</v>
      </c>
      <c r="C84" s="99" t="s">
        <v>322</v>
      </c>
      <c r="E84" t="s">
        <v>210</v>
      </c>
      <c r="G84" s="390"/>
    </row>
    <row r="85" spans="1:18">
      <c r="B85" s="375"/>
      <c r="C85" s="379" t="s">
        <v>344</v>
      </c>
      <c r="D85" s="375"/>
      <c r="E85" s="375"/>
      <c r="F85" s="380" t="s">
        <v>350</v>
      </c>
      <c r="G85" s="389">
        <f>SUM(H85:R85)</f>
        <v>818515.57281553384</v>
      </c>
      <c r="H85" s="375"/>
      <c r="I85" s="389">
        <f>I17*(Пользователи!$B$6+Пользователи!$C$6)/$D$7*I$4</f>
        <v>81851.557281553381</v>
      </c>
      <c r="J85" s="389">
        <f>J17*(Пользователи!$B$6+Пользователи!$C$6)/$D$7*J$4</f>
        <v>81851.557281553381</v>
      </c>
      <c r="K85" s="389">
        <f>K17*(Пользователи!$B$6+Пользователи!$C$6)/$D$7*K$4</f>
        <v>81851.557281553381</v>
      </c>
      <c r="L85" s="389">
        <f>L17*(Пользователи!$B$6+Пользователи!$C$6)/$D$7*L$4</f>
        <v>81851.557281553381</v>
      </c>
      <c r="M85" s="389">
        <f>M17*(Пользователи!$B$6+Пользователи!$C$6)/$D$7*M$4</f>
        <v>81851.557281553381</v>
      </c>
      <c r="N85" s="389">
        <f>N17*(Пользователи!$B$6+Пользователи!$C$6)/$D$7*N$4</f>
        <v>81851.557281553381</v>
      </c>
      <c r="O85" s="389">
        <f>O17*(Пользователи!$B$6+Пользователи!$C$6)/$D$7*O$4</f>
        <v>81851.557281553381</v>
      </c>
      <c r="P85" s="389">
        <f>P17*(Пользователи!$B$6+Пользователи!$C$6)/$D$7*P$4</f>
        <v>81851.557281553381</v>
      </c>
      <c r="Q85" s="389">
        <f>Q17*(Пользователи!$B$6+Пользователи!$C$6)/$D$7*Q$4</f>
        <v>81851.557281553381</v>
      </c>
      <c r="R85" s="389">
        <f>R17*(Пользователи!$B$6+Пользователи!$C$6)/$D$7*R$4</f>
        <v>81851.557281553381</v>
      </c>
    </row>
    <row r="86" spans="1:18">
      <c r="B86" s="375"/>
      <c r="C86" s="379" t="s">
        <v>346</v>
      </c>
      <c r="D86" s="375"/>
      <c r="E86" s="375"/>
      <c r="F86" s="380" t="s">
        <v>350</v>
      </c>
      <c r="G86" s="389">
        <f>SUM(H86:R86)</f>
        <v>539123.87139590073</v>
      </c>
      <c r="H86" s="375"/>
      <c r="I86" s="389">
        <f>I18*(Пользователи!$B$6+Пользователи!$C$6)/$D$7*I$4</f>
        <v>81851.557281553381</v>
      </c>
      <c r="J86" s="389">
        <f>J18*(Пользователи!$B$6+Пользователи!$C$6)/$D$7*J$4</f>
        <v>63940.213419633226</v>
      </c>
      <c r="K86" s="389">
        <f>K18*(Пользователи!$B$6+Пользователи!$C$6)/$D$7*K$4</f>
        <v>49166.512586839279</v>
      </c>
      <c r="L86" s="389">
        <f>L18*(Пользователи!$B$6+Пользователи!$C$6)/$D$7*L$4</f>
        <v>49166.512586839279</v>
      </c>
      <c r="M86" s="389">
        <f>M18*(Пользователи!$B$6+Пользователи!$C$6)/$D$7*M$4</f>
        <v>49166.512586839279</v>
      </c>
      <c r="N86" s="389">
        <f>N18*(Пользователи!$B$6+Пользователи!$C$6)/$D$7*N$4</f>
        <v>49166.512586839279</v>
      </c>
      <c r="O86" s="389">
        <f>O18*(Пользователи!$B$6+Пользователи!$C$6)/$D$7*O$4</f>
        <v>49166.512586839279</v>
      </c>
      <c r="P86" s="389">
        <f>P18*(Пользователи!$B$6+Пользователи!$C$6)/$D$7*P$4</f>
        <v>49166.512586839279</v>
      </c>
      <c r="Q86" s="389">
        <f>Q18*(Пользователи!$B$6+Пользователи!$C$6)/$D$7*Q$4</f>
        <v>49166.512586839279</v>
      </c>
      <c r="R86" s="389">
        <f>R18*(Пользователи!$B$6+Пользователи!$C$6)/$D$7*R$4</f>
        <v>49166.512586839279</v>
      </c>
    </row>
    <row r="87" spans="1:18">
      <c r="A87" s="375" t="str">
        <f>A84&amp;D84&amp;B84</f>
        <v>UMV</v>
      </c>
      <c r="B87" s="375" t="str">
        <f>B84&amp;E84&amp;C84</f>
        <v>UMVСокращение расходов на оплату труда ННГ</v>
      </c>
      <c r="C87" s="384" t="str">
        <f>"Δ"&amp;C84</f>
        <v>ΔННГ</v>
      </c>
      <c r="D87" s="375"/>
      <c r="E87" s="375"/>
      <c r="F87" s="380" t="s">
        <v>350</v>
      </c>
      <c r="G87" s="389">
        <f>SUM(H87:R87)</f>
        <v>279391.701419633</v>
      </c>
      <c r="H87" s="375"/>
      <c r="I87" s="389">
        <f t="shared" ref="I87:R87" si="30">I85-I86</f>
        <v>0</v>
      </c>
      <c r="J87" s="389">
        <f t="shared" si="30"/>
        <v>17911.343861920155</v>
      </c>
      <c r="K87" s="389">
        <f t="shared" si="30"/>
        <v>32685.044694714103</v>
      </c>
      <c r="L87" s="389">
        <f t="shared" si="30"/>
        <v>32685.044694714103</v>
      </c>
      <c r="M87" s="389">
        <f t="shared" si="30"/>
        <v>32685.044694714103</v>
      </c>
      <c r="N87" s="389">
        <f t="shared" si="30"/>
        <v>32685.044694714103</v>
      </c>
      <c r="O87" s="389">
        <f t="shared" si="30"/>
        <v>32685.044694714103</v>
      </c>
      <c r="P87" s="389">
        <f t="shared" si="30"/>
        <v>32685.044694714103</v>
      </c>
      <c r="Q87" s="389">
        <f t="shared" si="30"/>
        <v>32685.044694714103</v>
      </c>
      <c r="R87" s="389">
        <f t="shared" si="30"/>
        <v>32685.044694714103</v>
      </c>
    </row>
    <row r="88" spans="1:18">
      <c r="G88" s="390"/>
    </row>
    <row r="89" spans="1:18" ht="16">
      <c r="B89" s="1044" t="s">
        <v>1154</v>
      </c>
      <c r="C89" s="99" t="s">
        <v>323</v>
      </c>
      <c r="E89" t="s">
        <v>210</v>
      </c>
      <c r="G89" s="390"/>
    </row>
    <row r="90" spans="1:18">
      <c r="B90" s="375"/>
      <c r="C90" s="379" t="s">
        <v>344</v>
      </c>
      <c r="D90" s="375"/>
      <c r="E90" s="375"/>
      <c r="F90" s="380" t="s">
        <v>350</v>
      </c>
      <c r="G90" s="389">
        <f>SUM(H90:R90)</f>
        <v>89428.077669902894</v>
      </c>
      <c r="H90" s="375"/>
      <c r="I90" s="389">
        <f>I22*(Пользователи!$B$7+Пользователи!$C$7)/$D$7*I$4</f>
        <v>8942.8077669902905</v>
      </c>
      <c r="J90" s="389">
        <f>J22*(Пользователи!$B$7+Пользователи!$C$7)/$D$7*J$4</f>
        <v>8942.8077669902905</v>
      </c>
      <c r="K90" s="389">
        <f>K22*(Пользователи!$B$7+Пользователи!$C$7)/$D$7*K$4</f>
        <v>8942.8077669902905</v>
      </c>
      <c r="L90" s="389">
        <f>L22*(Пользователи!$B$7+Пользователи!$C$7)/$D$7*L$4</f>
        <v>8942.8077669902905</v>
      </c>
      <c r="M90" s="389">
        <f>M22*(Пользователи!$B$7+Пользователи!$C$7)/$D$7*M$4</f>
        <v>8942.8077669902905</v>
      </c>
      <c r="N90" s="389">
        <f>N22*(Пользователи!$B$7+Пользователи!$C$7)/$D$7*N$4</f>
        <v>8942.8077669902905</v>
      </c>
      <c r="O90" s="389">
        <f>O22*(Пользователи!$B$7+Пользователи!$C$7)/$D$7*O$4</f>
        <v>8942.8077669902905</v>
      </c>
      <c r="P90" s="389">
        <f>P22*(Пользователи!$B$7+Пользователи!$C$7)/$D$7*P$4</f>
        <v>8942.8077669902905</v>
      </c>
      <c r="Q90" s="389">
        <f>Q22*(Пользователи!$B$7+Пользователи!$C$7)/$D$7*Q$4</f>
        <v>8942.8077669902905</v>
      </c>
      <c r="R90" s="389">
        <f>R22*(Пользователи!$B$7+Пользователи!$C$7)/$D$7*R$4</f>
        <v>8942.8077669902905</v>
      </c>
    </row>
    <row r="91" spans="1:18">
      <c r="B91" s="375"/>
      <c r="C91" s="379" t="s">
        <v>346</v>
      </c>
      <c r="D91" s="375"/>
      <c r="E91" s="375"/>
      <c r="F91" s="380" t="s">
        <v>350</v>
      </c>
      <c r="G91" s="389">
        <f>SUM(H91:R91)</f>
        <v>45732.525275080909</v>
      </c>
      <c r="H91" s="375"/>
      <c r="I91" s="389">
        <f>I23*(Пользователи!$B$7+Пользователи!$C$7)/$D$7*I$4</f>
        <v>8942.8077669902905</v>
      </c>
      <c r="J91" s="389">
        <f>J23*(Пользователи!$B$7+Пользователи!$C$7)/$D$7*J$4</f>
        <v>6311.9059870550154</v>
      </c>
      <c r="K91" s="389">
        <f>K23*(Пользователи!$B$7+Пользователи!$C$7)/$D$7*K$4</f>
        <v>3809.7264401294492</v>
      </c>
      <c r="L91" s="389">
        <f>L23*(Пользователи!$B$7+Пользователи!$C$7)/$D$7*L$4</f>
        <v>3809.7264401294492</v>
      </c>
      <c r="M91" s="389">
        <f>M23*(Пользователи!$B$7+Пользователи!$C$7)/$D$7*M$4</f>
        <v>3809.7264401294492</v>
      </c>
      <c r="N91" s="389">
        <f>N23*(Пользователи!$B$7+Пользователи!$C$7)/$D$7*N$4</f>
        <v>3809.7264401294492</v>
      </c>
      <c r="O91" s="389">
        <f>O23*(Пользователи!$B$7+Пользователи!$C$7)/$D$7*O$4</f>
        <v>3809.7264401294492</v>
      </c>
      <c r="P91" s="389">
        <f>P23*(Пользователи!$B$7+Пользователи!$C$7)/$D$7*P$4</f>
        <v>3809.7264401294492</v>
      </c>
      <c r="Q91" s="389">
        <f>Q23*(Пользователи!$B$7+Пользователи!$C$7)/$D$7*Q$4</f>
        <v>3809.7264401294492</v>
      </c>
      <c r="R91" s="389">
        <f>R23*(Пользователи!$B$7+Пользователи!$C$7)/$D$7*R$4</f>
        <v>3809.7264401294492</v>
      </c>
    </row>
    <row r="92" spans="1:18">
      <c r="B92" s="375"/>
      <c r="C92" s="384" t="str">
        <f>"Δ"&amp;C89</f>
        <v>ΔХантос</v>
      </c>
      <c r="D92" s="375"/>
      <c r="E92" s="375"/>
      <c r="F92" s="380" t="s">
        <v>350</v>
      </c>
      <c r="G92" s="389">
        <f>SUM(H92:R92)</f>
        <v>43695.552394822</v>
      </c>
      <c r="H92" s="375"/>
      <c r="I92" s="389">
        <f t="shared" ref="I92:R92" si="31">I90-I91</f>
        <v>0</v>
      </c>
      <c r="J92" s="389">
        <f t="shared" si="31"/>
        <v>2630.901779935275</v>
      </c>
      <c r="K92" s="389">
        <f t="shared" si="31"/>
        <v>5133.0813268608417</v>
      </c>
      <c r="L92" s="389">
        <f t="shared" si="31"/>
        <v>5133.0813268608417</v>
      </c>
      <c r="M92" s="389">
        <f t="shared" si="31"/>
        <v>5133.0813268608417</v>
      </c>
      <c r="N92" s="389">
        <f t="shared" si="31"/>
        <v>5133.0813268608417</v>
      </c>
      <c r="O92" s="389">
        <f t="shared" si="31"/>
        <v>5133.0813268608417</v>
      </c>
      <c r="P92" s="389">
        <f t="shared" si="31"/>
        <v>5133.0813268608417</v>
      </c>
      <c r="Q92" s="389">
        <f t="shared" si="31"/>
        <v>5133.0813268608417</v>
      </c>
      <c r="R92" s="389">
        <f t="shared" si="31"/>
        <v>5133.0813268608417</v>
      </c>
    </row>
    <row r="93" spans="1:18">
      <c r="G93" s="390"/>
    </row>
    <row r="94" spans="1:18">
      <c r="B94" s="1044" t="s">
        <v>1154</v>
      </c>
      <c r="C94" s="99" t="s">
        <v>324</v>
      </c>
      <c r="G94" s="390"/>
    </row>
    <row r="95" spans="1:18">
      <c r="B95" s="375"/>
      <c r="C95" s="379" t="s">
        <v>344</v>
      </c>
      <c r="D95" s="375"/>
      <c r="E95" s="375"/>
      <c r="F95" s="380" t="s">
        <v>350</v>
      </c>
      <c r="G95" s="389">
        <f>SUM(H95:R95)</f>
        <v>43386.757281553386</v>
      </c>
      <c r="H95" s="375"/>
      <c r="I95" s="389">
        <f>I27*(Пользователи!$B$8+Пользователи!$C$8)/$D$7*I$4</f>
        <v>4338.6757281553391</v>
      </c>
      <c r="J95" s="389">
        <f>J27*(Пользователи!$B$8+Пользователи!$C$8)/$D$7*J$4</f>
        <v>4338.6757281553391</v>
      </c>
      <c r="K95" s="389">
        <f>K27*(Пользователи!$B$8+Пользователи!$C$8)/$D$7*K$4</f>
        <v>4338.6757281553391</v>
      </c>
      <c r="L95" s="389">
        <f>L27*(Пользователи!$B$8+Пользователи!$C$8)/$D$7*L$4</f>
        <v>4338.6757281553391</v>
      </c>
      <c r="M95" s="389">
        <f>M27*(Пользователи!$B$8+Пользователи!$C$8)/$D$7*M$4</f>
        <v>4338.6757281553391</v>
      </c>
      <c r="N95" s="389">
        <f>N27*(Пользователи!$B$8+Пользователи!$C$8)/$D$7*N$4</f>
        <v>4338.6757281553391</v>
      </c>
      <c r="O95" s="389">
        <f>O27*(Пользователи!$B$8+Пользователи!$C$8)/$D$7*O$4</f>
        <v>4338.6757281553391</v>
      </c>
      <c r="P95" s="389">
        <f>P27*(Пользователи!$B$8+Пользователи!$C$8)/$D$7*P$4</f>
        <v>4338.6757281553391</v>
      </c>
      <c r="Q95" s="389">
        <f>Q27*(Пользователи!$B$8+Пользователи!$C$8)/$D$7*Q$4</f>
        <v>4338.6757281553391</v>
      </c>
      <c r="R95" s="389">
        <f>R27*(Пользователи!$B$8+Пользователи!$C$8)/$D$7*R$4</f>
        <v>4338.6757281553391</v>
      </c>
    </row>
    <row r="96" spans="1:18">
      <c r="B96" s="375"/>
      <c r="C96" s="379" t="s">
        <v>346</v>
      </c>
      <c r="D96" s="375"/>
      <c r="E96" s="375"/>
      <c r="F96" s="380" t="s">
        <v>350</v>
      </c>
      <c r="G96" s="389">
        <f>SUM(H96:R96)</f>
        <v>21459.572226537221</v>
      </c>
      <c r="H96" s="375"/>
      <c r="I96" s="389">
        <f>I28*(Пользователи!$B$8+Пользователи!$C$8)/$D$7*I$4</f>
        <v>4338.6757281553391</v>
      </c>
      <c r="J96" s="389">
        <f>J28*(Пользователи!$B$8+Пользователи!$C$8)/$D$7*J$4</f>
        <v>3025.021132686084</v>
      </c>
      <c r="K96" s="389">
        <f>K28*(Пользователи!$B$8+Пользователи!$C$8)/$D$7*K$4</f>
        <v>1761.9844207119741</v>
      </c>
      <c r="L96" s="389">
        <f>L28*(Пользователи!$B$8+Пользователи!$C$8)/$D$7*L$4</f>
        <v>1761.9844207119741</v>
      </c>
      <c r="M96" s="389">
        <f>M28*(Пользователи!$B$8+Пользователи!$C$8)/$D$7*M$4</f>
        <v>1761.9844207119741</v>
      </c>
      <c r="N96" s="389">
        <f>N28*(Пользователи!$B$8+Пользователи!$C$8)/$D$7*N$4</f>
        <v>1761.9844207119741</v>
      </c>
      <c r="O96" s="389">
        <f>O28*(Пользователи!$B$8+Пользователи!$C$8)/$D$7*O$4</f>
        <v>1761.9844207119741</v>
      </c>
      <c r="P96" s="389">
        <f>P28*(Пользователи!$B$8+Пользователи!$C$8)/$D$7*P$4</f>
        <v>1761.9844207119741</v>
      </c>
      <c r="Q96" s="389">
        <f>Q28*(Пользователи!$B$8+Пользователи!$C$8)/$D$7*Q$4</f>
        <v>1761.9844207119741</v>
      </c>
      <c r="R96" s="389">
        <f>R28*(Пользователи!$B$8+Пользователи!$C$8)/$D$7*R$4</f>
        <v>1761.9844207119741</v>
      </c>
    </row>
    <row r="97" spans="2:18">
      <c r="B97" s="375"/>
      <c r="C97" s="384" t="str">
        <f>"Δ"&amp;C94</f>
        <v>ΔВосток</v>
      </c>
      <c r="D97" s="375"/>
      <c r="E97" s="375"/>
      <c r="F97" s="380" t="s">
        <v>350</v>
      </c>
      <c r="G97" s="389">
        <f>SUM(H97:R97)</f>
        <v>21927.185055016176</v>
      </c>
      <c r="H97" s="375"/>
      <c r="I97" s="389">
        <f t="shared" ref="I97:R97" si="32">I95-I96</f>
        <v>0</v>
      </c>
      <c r="J97" s="389">
        <f t="shared" si="32"/>
        <v>1313.6545954692551</v>
      </c>
      <c r="K97" s="389">
        <f t="shared" si="32"/>
        <v>2576.6913074433651</v>
      </c>
      <c r="L97" s="389">
        <f t="shared" si="32"/>
        <v>2576.6913074433651</v>
      </c>
      <c r="M97" s="389">
        <f t="shared" si="32"/>
        <v>2576.6913074433651</v>
      </c>
      <c r="N97" s="389">
        <f t="shared" si="32"/>
        <v>2576.6913074433651</v>
      </c>
      <c r="O97" s="389">
        <f t="shared" si="32"/>
        <v>2576.6913074433651</v>
      </c>
      <c r="P97" s="389">
        <f t="shared" si="32"/>
        <v>2576.6913074433651</v>
      </c>
      <c r="Q97" s="389">
        <f t="shared" si="32"/>
        <v>2576.6913074433651</v>
      </c>
      <c r="R97" s="389">
        <f t="shared" si="32"/>
        <v>2576.6913074433651</v>
      </c>
    </row>
    <row r="98" spans="2:18">
      <c r="G98" s="390"/>
    </row>
    <row r="99" spans="2:18">
      <c r="B99" s="1044" t="s">
        <v>1154</v>
      </c>
      <c r="C99" s="99" t="s">
        <v>325</v>
      </c>
      <c r="G99" s="390"/>
    </row>
    <row r="100" spans="2:18">
      <c r="B100" s="375"/>
      <c r="C100" s="379" t="s">
        <v>344</v>
      </c>
      <c r="D100" s="375"/>
      <c r="E100" s="375"/>
      <c r="F100" s="380" t="s">
        <v>350</v>
      </c>
      <c r="G100" s="389">
        <f>SUM(H100:R100)</f>
        <v>121170.87378640776</v>
      </c>
      <c r="H100" s="375"/>
      <c r="I100" s="389">
        <f>I32*(Пользователи!$B$9+Пользователи!$C$9)/$D$7*I$4</f>
        <v>12117.087378640776</v>
      </c>
      <c r="J100" s="389">
        <f>J32*(Пользователи!$B$9+Пользователи!$C$9)/$D$7*J$4</f>
        <v>12117.087378640776</v>
      </c>
      <c r="K100" s="389">
        <f>K32*(Пользователи!$B$9+Пользователи!$C$9)/$D$7*K$4</f>
        <v>12117.087378640776</v>
      </c>
      <c r="L100" s="389">
        <f>L32*(Пользователи!$B$9+Пользователи!$C$9)/$D$7*L$4</f>
        <v>12117.087378640776</v>
      </c>
      <c r="M100" s="389">
        <f>M32*(Пользователи!$B$9+Пользователи!$C$9)/$D$7*M$4</f>
        <v>12117.087378640776</v>
      </c>
      <c r="N100" s="389">
        <f>N32*(Пользователи!$B$9+Пользователи!$C$9)/$D$7*N$4</f>
        <v>12117.087378640776</v>
      </c>
      <c r="O100" s="389">
        <f>O32*(Пользователи!$B$9+Пользователи!$C$9)/$D$7*O$4</f>
        <v>12117.087378640776</v>
      </c>
      <c r="P100" s="389">
        <f>P32*(Пользователи!$B$9+Пользователи!$C$9)/$D$7*P$4</f>
        <v>12117.087378640776</v>
      </c>
      <c r="Q100" s="389">
        <f>Q32*(Пользователи!$B$9+Пользователи!$C$9)/$D$7*Q$4</f>
        <v>12117.087378640776</v>
      </c>
      <c r="R100" s="389">
        <f>R32*(Пользователи!$B$9+Пользователи!$C$9)/$D$7*R$4</f>
        <v>12117.087378640776</v>
      </c>
    </row>
    <row r="101" spans="2:18">
      <c r="B101" s="375"/>
      <c r="C101" s="379" t="s">
        <v>346</v>
      </c>
      <c r="D101" s="375"/>
      <c r="E101" s="375"/>
      <c r="F101" s="380" t="s">
        <v>350</v>
      </c>
      <c r="G101" s="389">
        <f>SUM(H101:R101)</f>
        <v>68742.031823085214</v>
      </c>
      <c r="H101" s="375"/>
      <c r="I101" s="389">
        <f>I33*(Пользователи!$B$9+Пользователи!$C$9)/$D$7*I$4</f>
        <v>12117.087378640776</v>
      </c>
      <c r="J101" s="389">
        <f>J33*(Пользователи!$B$9+Пользователи!$C$9)/$D$7*J$4</f>
        <v>8899.1235167206032</v>
      </c>
      <c r="K101" s="389">
        <f>K33*(Пользователи!$B$9+Пользователи!$C$9)/$D$7*K$4</f>
        <v>5965.7276159654793</v>
      </c>
      <c r="L101" s="389">
        <f>L33*(Пользователи!$B$9+Пользователи!$C$9)/$D$7*L$4</f>
        <v>5965.7276159654793</v>
      </c>
      <c r="M101" s="389">
        <f>M33*(Пользователи!$B$9+Пользователи!$C$9)/$D$7*M$4</f>
        <v>5965.7276159654793</v>
      </c>
      <c r="N101" s="389">
        <f>N33*(Пользователи!$B$9+Пользователи!$C$9)/$D$7*N$4</f>
        <v>5965.7276159654793</v>
      </c>
      <c r="O101" s="389">
        <f>O33*(Пользователи!$B$9+Пользователи!$C$9)/$D$7*O$4</f>
        <v>5965.7276159654793</v>
      </c>
      <c r="P101" s="389">
        <f>P33*(Пользователи!$B$9+Пользователи!$C$9)/$D$7*P$4</f>
        <v>5965.7276159654793</v>
      </c>
      <c r="Q101" s="389">
        <f>Q33*(Пользователи!$B$9+Пользователи!$C$9)/$D$7*Q$4</f>
        <v>5965.7276159654793</v>
      </c>
      <c r="R101" s="389">
        <f>R33*(Пользователи!$B$9+Пользователи!$C$9)/$D$7*R$4</f>
        <v>5965.7276159654793</v>
      </c>
    </row>
    <row r="102" spans="2:18">
      <c r="B102" s="375"/>
      <c r="C102" s="384" t="str">
        <f>"Δ"&amp;C99</f>
        <v>ΔОренбург</v>
      </c>
      <c r="D102" s="375"/>
      <c r="E102" s="375"/>
      <c r="F102" s="380" t="s">
        <v>350</v>
      </c>
      <c r="G102" s="389">
        <f>SUM(H102:R102)</f>
        <v>52428.841963322542</v>
      </c>
      <c r="H102" s="375"/>
      <c r="I102" s="389">
        <f t="shared" ref="I102:R102" si="33">I100-I101</f>
        <v>0</v>
      </c>
      <c r="J102" s="389">
        <f t="shared" si="33"/>
        <v>3217.9638619201723</v>
      </c>
      <c r="K102" s="389">
        <f t="shared" si="33"/>
        <v>6151.3597626752962</v>
      </c>
      <c r="L102" s="389">
        <f t="shared" si="33"/>
        <v>6151.3597626752962</v>
      </c>
      <c r="M102" s="389">
        <f t="shared" si="33"/>
        <v>6151.3597626752962</v>
      </c>
      <c r="N102" s="389">
        <f t="shared" si="33"/>
        <v>6151.3597626752962</v>
      </c>
      <c r="O102" s="389">
        <f t="shared" si="33"/>
        <v>6151.3597626752962</v>
      </c>
      <c r="P102" s="389">
        <f t="shared" si="33"/>
        <v>6151.3597626752962</v>
      </c>
      <c r="Q102" s="389">
        <f t="shared" si="33"/>
        <v>6151.3597626752962</v>
      </c>
      <c r="R102" s="389">
        <f t="shared" si="33"/>
        <v>6151.3597626752962</v>
      </c>
    </row>
    <row r="103" spans="2:18">
      <c r="G103" s="390"/>
    </row>
    <row r="104" spans="2:18">
      <c r="B104" s="1044" t="s">
        <v>1154</v>
      </c>
      <c r="C104" s="99" t="s">
        <v>326</v>
      </c>
      <c r="G104" s="390"/>
    </row>
    <row r="105" spans="2:18">
      <c r="B105" s="375"/>
      <c r="C105" s="379" t="s">
        <v>344</v>
      </c>
      <c r="D105" s="375"/>
      <c r="E105" s="375"/>
      <c r="F105" s="380" t="s">
        <v>350</v>
      </c>
      <c r="G105" s="389">
        <f>SUM(H105:R105)</f>
        <v>267813.56994174764</v>
      </c>
      <c r="H105" s="375"/>
      <c r="I105" s="389">
        <f>I37*(Пользователи!$B$10+Пользователи!$C$10)/$D$7*I$4</f>
        <v>26781.356994174759</v>
      </c>
      <c r="J105" s="389">
        <f>J37*(Пользователи!$B$10+Пользователи!$C$10)/$D$7*J$4</f>
        <v>26781.356994174759</v>
      </c>
      <c r="K105" s="389">
        <f>K37*(Пользователи!$B$10+Пользователи!$C$10)/$D$7*K$4</f>
        <v>26781.356994174759</v>
      </c>
      <c r="L105" s="389">
        <f>L37*(Пользователи!$B$10+Пользователи!$C$10)/$D$7*L$4</f>
        <v>26781.356994174759</v>
      </c>
      <c r="M105" s="389">
        <f>M37*(Пользователи!$B$10+Пользователи!$C$10)/$D$7*M$4</f>
        <v>26781.356994174759</v>
      </c>
      <c r="N105" s="389">
        <f>N37*(Пользователи!$B$10+Пользователи!$C$10)/$D$7*N$4</f>
        <v>26781.356994174759</v>
      </c>
      <c r="O105" s="389">
        <f>O37*(Пользователи!$B$10+Пользователи!$C$10)/$D$7*O$4</f>
        <v>26781.356994174759</v>
      </c>
      <c r="P105" s="389">
        <f>P37*(Пользователи!$B$10+Пользователи!$C$10)/$D$7*P$4</f>
        <v>26781.356994174759</v>
      </c>
      <c r="Q105" s="389">
        <f>Q37*(Пользователи!$B$10+Пользователи!$C$10)/$D$7*Q$4</f>
        <v>26781.356994174759</v>
      </c>
      <c r="R105" s="389">
        <f>R37*(Пользователи!$B$10+Пользователи!$C$10)/$D$7*R$4</f>
        <v>26781.356994174759</v>
      </c>
    </row>
    <row r="106" spans="2:18">
      <c r="B106" s="375"/>
      <c r="C106" s="379" t="s">
        <v>346</v>
      </c>
      <c r="D106" s="375"/>
      <c r="E106" s="375"/>
      <c r="F106" s="380" t="s">
        <v>350</v>
      </c>
      <c r="G106" s="389">
        <f>SUM(H106:R106)</f>
        <v>165946.02307385113</v>
      </c>
      <c r="H106" s="375"/>
      <c r="I106" s="389">
        <f>I38*(Пользователи!$B$10+Пользователи!$C$10)/$D$7*I$4</f>
        <v>26781.356994174759</v>
      </c>
      <c r="J106" s="389">
        <f>J38*(Пользователи!$B$10+Пользователи!$C$10)/$D$7*J$4</f>
        <v>20385.988142071201</v>
      </c>
      <c r="K106" s="389">
        <f>K38*(Пользователи!$B$10+Пользователи!$C$10)/$D$7*K$4</f>
        <v>14847.334742200646</v>
      </c>
      <c r="L106" s="389">
        <f>L38*(Пользователи!$B$10+Пользователи!$C$10)/$D$7*L$4</f>
        <v>14847.334742200646</v>
      </c>
      <c r="M106" s="389">
        <f>M38*(Пользователи!$B$10+Пользователи!$C$10)/$D$7*M$4</f>
        <v>14847.334742200646</v>
      </c>
      <c r="N106" s="389">
        <f>N38*(Пользователи!$B$10+Пользователи!$C$10)/$D$7*N$4</f>
        <v>14847.334742200646</v>
      </c>
      <c r="O106" s="389">
        <f>O38*(Пользователи!$B$10+Пользователи!$C$10)/$D$7*O$4</f>
        <v>14847.334742200646</v>
      </c>
      <c r="P106" s="389">
        <f>P38*(Пользователи!$B$10+Пользователи!$C$10)/$D$7*P$4</f>
        <v>14847.334742200646</v>
      </c>
      <c r="Q106" s="389">
        <f>Q38*(Пользователи!$B$10+Пользователи!$C$10)/$D$7*Q$4</f>
        <v>14847.334742200646</v>
      </c>
      <c r="R106" s="389">
        <f>R38*(Пользователи!$B$10+Пользователи!$C$10)/$D$7*R$4</f>
        <v>14847.334742200646</v>
      </c>
    </row>
    <row r="107" spans="2:18">
      <c r="B107" s="375"/>
      <c r="C107" s="384" t="str">
        <f>"Δ"&amp;C104</f>
        <v>ΔЯмал</v>
      </c>
      <c r="D107" s="375"/>
      <c r="E107" s="375"/>
      <c r="F107" s="380" t="s">
        <v>350</v>
      </c>
      <c r="G107" s="389">
        <f>SUM(H107:R107)</f>
        <v>101867.54686789645</v>
      </c>
      <c r="H107" s="375"/>
      <c r="I107" s="389">
        <f t="shared" ref="I107:R107" si="34">I105-I106</f>
        <v>0</v>
      </c>
      <c r="J107" s="389">
        <f t="shared" si="34"/>
        <v>6395.3688521035583</v>
      </c>
      <c r="K107" s="389">
        <f t="shared" si="34"/>
        <v>11934.022251974113</v>
      </c>
      <c r="L107" s="389">
        <f t="shared" si="34"/>
        <v>11934.022251974113</v>
      </c>
      <c r="M107" s="389">
        <f t="shared" si="34"/>
        <v>11934.022251974113</v>
      </c>
      <c r="N107" s="389">
        <f t="shared" si="34"/>
        <v>11934.022251974113</v>
      </c>
      <c r="O107" s="389">
        <f t="shared" si="34"/>
        <v>11934.022251974113</v>
      </c>
      <c r="P107" s="389">
        <f t="shared" si="34"/>
        <v>11934.022251974113</v>
      </c>
      <c r="Q107" s="389">
        <f t="shared" si="34"/>
        <v>11934.022251974113</v>
      </c>
      <c r="R107" s="389">
        <f t="shared" si="34"/>
        <v>11934.022251974113</v>
      </c>
    </row>
    <row r="108" spans="2:18">
      <c r="G108" s="390"/>
    </row>
    <row r="109" spans="2:18">
      <c r="B109" s="1044" t="s">
        <v>1154</v>
      </c>
      <c r="C109" s="99" t="s">
        <v>327</v>
      </c>
      <c r="G109" s="390"/>
    </row>
    <row r="110" spans="2:18">
      <c r="B110" s="375"/>
      <c r="C110" s="379" t="s">
        <v>344</v>
      </c>
      <c r="D110" s="375"/>
      <c r="E110" s="375"/>
      <c r="F110" s="380" t="s">
        <v>350</v>
      </c>
      <c r="G110" s="389">
        <f>SUM(H110:R110)</f>
        <v>224921.55339805817</v>
      </c>
      <c r="H110" s="375"/>
      <c r="I110" s="389">
        <f>I42*(Пользователи!$B$11+Пользователи!$C$11)/$D$7*I$4</f>
        <v>22492.155339805817</v>
      </c>
      <c r="J110" s="389">
        <f>J42*(Пользователи!$B$11+Пользователи!$C$11)/$D$7*J$4</f>
        <v>22492.155339805817</v>
      </c>
      <c r="K110" s="389">
        <f>K42*(Пользователи!$B$11+Пользователи!$C$11)/$D$7*K$4</f>
        <v>22492.155339805817</v>
      </c>
      <c r="L110" s="389">
        <f>L42*(Пользователи!$B$11+Пользователи!$C$11)/$D$7*L$4</f>
        <v>22492.155339805817</v>
      </c>
      <c r="M110" s="389">
        <f>M42*(Пользователи!$B$11+Пользователи!$C$11)/$D$7*M$4</f>
        <v>22492.155339805817</v>
      </c>
      <c r="N110" s="389">
        <f>N42*(Пользователи!$B$11+Пользователи!$C$11)/$D$7*N$4</f>
        <v>22492.155339805817</v>
      </c>
      <c r="O110" s="389">
        <f>O42*(Пользователи!$B$11+Пользователи!$C$11)/$D$7*O$4</f>
        <v>22492.155339805817</v>
      </c>
      <c r="P110" s="389">
        <f>P42*(Пользователи!$B$11+Пользователи!$C$11)/$D$7*P$4</f>
        <v>22492.155339805817</v>
      </c>
      <c r="Q110" s="389">
        <f>Q42*(Пользователи!$B$11+Пользователи!$C$11)/$D$7*Q$4</f>
        <v>22492.155339805817</v>
      </c>
      <c r="R110" s="389">
        <f>R42*(Пользователи!$B$11+Пользователи!$C$11)/$D$7*R$4</f>
        <v>22492.155339805817</v>
      </c>
    </row>
    <row r="111" spans="2:18">
      <c r="B111" s="375"/>
      <c r="C111" s="379" t="s">
        <v>346</v>
      </c>
      <c r="D111" s="375"/>
      <c r="E111" s="375"/>
      <c r="F111" s="380" t="s">
        <v>350</v>
      </c>
      <c r="G111" s="389">
        <f>SUM(H111:R111)</f>
        <v>136155.01278532899</v>
      </c>
      <c r="H111" s="375"/>
      <c r="I111" s="389">
        <f>I43*(Пользователи!$B$11+Пользователи!$C$11)/$D$7*I$4</f>
        <v>22492.155339805817</v>
      </c>
      <c r="J111" s="389">
        <f>J43*(Пользователи!$B$11+Пользователи!$C$11)/$D$7*J$4</f>
        <v>16956.5859978425</v>
      </c>
      <c r="K111" s="389">
        <f>K43*(Пользователи!$B$11+Пользователи!$C$11)/$D$7*K$4</f>
        <v>12088.283930960086</v>
      </c>
      <c r="L111" s="389">
        <f>L43*(Пользователи!$B$11+Пользователи!$C$11)/$D$7*L$4</f>
        <v>12088.283930960086</v>
      </c>
      <c r="M111" s="389">
        <f>M43*(Пользователи!$B$11+Пользователи!$C$11)/$D$7*M$4</f>
        <v>12088.283930960086</v>
      </c>
      <c r="N111" s="389">
        <f>N43*(Пользователи!$B$11+Пользователи!$C$11)/$D$7*N$4</f>
        <v>12088.283930960086</v>
      </c>
      <c r="O111" s="389">
        <f>O43*(Пользователи!$B$11+Пользователи!$C$11)/$D$7*O$4</f>
        <v>12088.283930960086</v>
      </c>
      <c r="P111" s="389">
        <f>P43*(Пользователи!$B$11+Пользователи!$C$11)/$D$7*P$4</f>
        <v>12088.283930960086</v>
      </c>
      <c r="Q111" s="389">
        <f>Q43*(Пользователи!$B$11+Пользователи!$C$11)/$D$7*Q$4</f>
        <v>12088.283930960086</v>
      </c>
      <c r="R111" s="389">
        <f>R43*(Пользователи!$B$11+Пользователи!$C$11)/$D$7*R$4</f>
        <v>12088.283930960086</v>
      </c>
    </row>
    <row r="112" spans="2:18">
      <c r="B112" s="375"/>
      <c r="C112" s="384" t="str">
        <f>"Δ"&amp;C109</f>
        <v>ΔГео</v>
      </c>
      <c r="D112" s="375"/>
      <c r="E112" s="375"/>
      <c r="F112" s="380" t="s">
        <v>350</v>
      </c>
      <c r="G112" s="389">
        <f>SUM(H112:R112)</f>
        <v>88766.540612729179</v>
      </c>
      <c r="H112" s="375"/>
      <c r="I112" s="389">
        <f t="shared" ref="I112:R112" si="35">I110-I111</f>
        <v>0</v>
      </c>
      <c r="J112" s="389">
        <f t="shared" si="35"/>
        <v>5535.5693419633171</v>
      </c>
      <c r="K112" s="389">
        <f t="shared" si="35"/>
        <v>10403.871408845731</v>
      </c>
      <c r="L112" s="389">
        <f t="shared" si="35"/>
        <v>10403.871408845731</v>
      </c>
      <c r="M112" s="389">
        <f t="shared" si="35"/>
        <v>10403.871408845731</v>
      </c>
      <c r="N112" s="389">
        <f t="shared" si="35"/>
        <v>10403.871408845731</v>
      </c>
      <c r="O112" s="389">
        <f t="shared" si="35"/>
        <v>10403.871408845731</v>
      </c>
      <c r="P112" s="389">
        <f t="shared" si="35"/>
        <v>10403.871408845731</v>
      </c>
      <c r="Q112" s="389">
        <f t="shared" si="35"/>
        <v>10403.871408845731</v>
      </c>
      <c r="R112" s="389">
        <f t="shared" si="35"/>
        <v>10403.871408845731</v>
      </c>
    </row>
    <row r="113" spans="2:18">
      <c r="G113" s="390"/>
    </row>
    <row r="114" spans="2:18">
      <c r="B114" s="1044" t="s">
        <v>1154</v>
      </c>
      <c r="C114" s="99" t="s">
        <v>328</v>
      </c>
      <c r="G114" s="390"/>
    </row>
    <row r="115" spans="2:18">
      <c r="B115" s="375"/>
      <c r="C115" s="379" t="s">
        <v>344</v>
      </c>
      <c r="D115" s="375"/>
      <c r="E115" s="375"/>
      <c r="F115" s="380" t="s">
        <v>350</v>
      </c>
      <c r="G115" s="389">
        <f>SUM(H115:R115)</f>
        <v>263119.57281553396</v>
      </c>
      <c r="H115" s="375"/>
      <c r="I115" s="389">
        <f>I47*(Пользователи!$B$12+Пользователи!$C$12)/$D$7*I$4</f>
        <v>26311.957281553401</v>
      </c>
      <c r="J115" s="389">
        <f>J47*(Пользователи!$B$12+Пользователи!$C$12)/$D$7*J$4</f>
        <v>26311.957281553401</v>
      </c>
      <c r="K115" s="389">
        <f>K47*(Пользователи!$B$12+Пользователи!$C$12)/$D$7*K$4</f>
        <v>26311.957281553401</v>
      </c>
      <c r="L115" s="389">
        <f>L47*(Пользователи!$B$12+Пользователи!$C$12)/$D$7*L$4</f>
        <v>26311.957281553401</v>
      </c>
      <c r="M115" s="389">
        <f>M47*(Пользователи!$B$12+Пользователи!$C$12)/$D$7*M$4</f>
        <v>26311.957281553401</v>
      </c>
      <c r="N115" s="389">
        <f>N47*(Пользователи!$B$12+Пользователи!$C$12)/$D$7*N$4</f>
        <v>26311.957281553401</v>
      </c>
      <c r="O115" s="389">
        <f>O47*(Пользователи!$B$12+Пользователи!$C$12)/$D$7*O$4</f>
        <v>26311.957281553401</v>
      </c>
      <c r="P115" s="389">
        <f>P47*(Пользователи!$B$12+Пользователи!$C$12)/$D$7*P$4</f>
        <v>26311.957281553401</v>
      </c>
      <c r="Q115" s="389">
        <f>Q47*(Пользователи!$B$12+Пользователи!$C$12)/$D$7*Q$4</f>
        <v>26311.957281553401</v>
      </c>
      <c r="R115" s="389">
        <f>R47*(Пользователи!$B$12+Пользователи!$C$12)/$D$7*R$4</f>
        <v>26311.957281553401</v>
      </c>
    </row>
    <row r="116" spans="2:18">
      <c r="B116" s="375"/>
      <c r="C116" s="379" t="s">
        <v>346</v>
      </c>
      <c r="D116" s="375"/>
      <c r="E116" s="375"/>
      <c r="F116" s="380" t="s">
        <v>350</v>
      </c>
      <c r="G116" s="389">
        <f>SUM(H116:R116)</f>
        <v>163986.83746494071</v>
      </c>
      <c r="H116" s="375"/>
      <c r="I116" s="389">
        <f>I48*(Пользователи!$B$12+Пользователи!$C$12)/$D$7*I$4</f>
        <v>26311.957281553401</v>
      </c>
      <c r="J116" s="389">
        <f>J48*(Пользователи!$B$12+Пользователи!$C$12)/$D$7*J$4</f>
        <v>20077.26370010788</v>
      </c>
      <c r="K116" s="389">
        <f>K48*(Пользователи!$B$12+Пользователи!$C$12)/$D$7*K$4</f>
        <v>14699.702060409927</v>
      </c>
      <c r="L116" s="389">
        <f>L48*(Пользователи!$B$12+Пользователи!$C$12)/$D$7*L$4</f>
        <v>14699.702060409927</v>
      </c>
      <c r="M116" s="389">
        <f>M48*(Пользователи!$B$12+Пользователи!$C$12)/$D$7*M$4</f>
        <v>14699.702060409927</v>
      </c>
      <c r="N116" s="389">
        <f>N48*(Пользователи!$B$12+Пользователи!$C$12)/$D$7*N$4</f>
        <v>14699.702060409927</v>
      </c>
      <c r="O116" s="389">
        <f>O48*(Пользователи!$B$12+Пользователи!$C$12)/$D$7*O$4</f>
        <v>14699.702060409927</v>
      </c>
      <c r="P116" s="389">
        <f>P48*(Пользователи!$B$12+Пользователи!$C$12)/$D$7*P$4</f>
        <v>14699.702060409927</v>
      </c>
      <c r="Q116" s="389">
        <f>Q48*(Пользователи!$B$12+Пользователи!$C$12)/$D$7*Q$4</f>
        <v>14699.702060409927</v>
      </c>
      <c r="R116" s="389">
        <f>R48*(Пользователи!$B$12+Пользователи!$C$12)/$D$7*R$4</f>
        <v>14699.702060409927</v>
      </c>
    </row>
    <row r="117" spans="2:18">
      <c r="B117" s="375"/>
      <c r="C117" s="384" t="str">
        <f>"Δ"&amp;C114</f>
        <v>ΔЗаполярье</v>
      </c>
      <c r="D117" s="375"/>
      <c r="E117" s="375"/>
      <c r="F117" s="380" t="s">
        <v>350</v>
      </c>
      <c r="G117" s="389">
        <f>SUM(H117:R117)</f>
        <v>99132.735350593313</v>
      </c>
      <c r="H117" s="375"/>
      <c r="I117" s="389">
        <f t="shared" ref="I117:R117" si="36">I115-I116</f>
        <v>0</v>
      </c>
      <c r="J117" s="389">
        <f t="shared" si="36"/>
        <v>6234.693581445521</v>
      </c>
      <c r="K117" s="389">
        <f t="shared" si="36"/>
        <v>11612.255221143474</v>
      </c>
      <c r="L117" s="389">
        <f t="shared" si="36"/>
        <v>11612.255221143474</v>
      </c>
      <c r="M117" s="389">
        <f t="shared" si="36"/>
        <v>11612.255221143474</v>
      </c>
      <c r="N117" s="389">
        <f t="shared" si="36"/>
        <v>11612.255221143474</v>
      </c>
      <c r="O117" s="389">
        <f t="shared" si="36"/>
        <v>11612.255221143474</v>
      </c>
      <c r="P117" s="389">
        <f t="shared" si="36"/>
        <v>11612.255221143474</v>
      </c>
      <c r="Q117" s="389">
        <f t="shared" si="36"/>
        <v>11612.255221143474</v>
      </c>
      <c r="R117" s="389">
        <f t="shared" si="36"/>
        <v>11612.255221143474</v>
      </c>
    </row>
    <row r="118" spans="2:18">
      <c r="G118" s="390"/>
    </row>
    <row r="119" spans="2:18">
      <c r="B119" s="1044" t="s">
        <v>1154</v>
      </c>
      <c r="C119" s="99" t="s">
        <v>329</v>
      </c>
      <c r="G119" s="390"/>
    </row>
    <row r="120" spans="2:18">
      <c r="B120" s="375"/>
      <c r="C120" s="379" t="s">
        <v>344</v>
      </c>
      <c r="D120" s="375"/>
      <c r="E120" s="375"/>
      <c r="F120" s="380" t="s">
        <v>350</v>
      </c>
      <c r="G120" s="389">
        <f>SUM(H120:R120)</f>
        <v>327065.77087378647</v>
      </c>
      <c r="H120" s="375"/>
      <c r="I120" s="389">
        <f>I52*(Пользователи!$B$13+Пользователи!$C$13)/$D$7*I$4</f>
        <v>32706.577087378646</v>
      </c>
      <c r="J120" s="389">
        <f>J52*(Пользователи!$B$13+Пользователи!$C$13)/$D$7*J$4</f>
        <v>32706.577087378646</v>
      </c>
      <c r="K120" s="389">
        <f>K52*(Пользователи!$B$13+Пользователи!$C$13)/$D$7*K$4</f>
        <v>32706.577087378646</v>
      </c>
      <c r="L120" s="389">
        <f>L52*(Пользователи!$B$13+Пользователи!$C$13)/$D$7*L$4</f>
        <v>32706.577087378646</v>
      </c>
      <c r="M120" s="389">
        <f>M52*(Пользователи!$B$13+Пользователи!$C$13)/$D$7*M$4</f>
        <v>32706.577087378646</v>
      </c>
      <c r="N120" s="389">
        <f>N52*(Пользователи!$B$13+Пользователи!$C$13)/$D$7*N$4</f>
        <v>32706.577087378646</v>
      </c>
      <c r="O120" s="389">
        <f>O52*(Пользователи!$B$13+Пользователи!$C$13)/$D$7*O$4</f>
        <v>32706.577087378646</v>
      </c>
      <c r="P120" s="389">
        <f>P52*(Пользователи!$B$13+Пользователи!$C$13)/$D$7*P$4</f>
        <v>32706.577087378646</v>
      </c>
      <c r="Q120" s="389">
        <f>Q52*(Пользователи!$B$13+Пользователи!$C$13)/$D$7*Q$4</f>
        <v>32706.577087378646</v>
      </c>
      <c r="R120" s="389">
        <f>R52*(Пользователи!$B$13+Пользователи!$C$13)/$D$7*R$4</f>
        <v>32706.577087378646</v>
      </c>
    </row>
    <row r="121" spans="2:18">
      <c r="B121" s="375"/>
      <c r="C121" s="379" t="s">
        <v>346</v>
      </c>
      <c r="D121" s="375"/>
      <c r="E121" s="375"/>
      <c r="F121" s="380" t="s">
        <v>350</v>
      </c>
      <c r="G121" s="389">
        <f>SUM(H121:R121)</f>
        <v>207587.15612081983</v>
      </c>
      <c r="H121" s="375"/>
      <c r="I121" s="389">
        <f>I53*(Пользователи!$B$13+Пользователи!$C$13)/$D$7*I$4</f>
        <v>32706.577087378646</v>
      </c>
      <c r="J121" s="389">
        <f>J53*(Пользователи!$B$13+Пользователи!$C$13)/$D$7*J$4</f>
        <v>25148.38047464941</v>
      </c>
      <c r="K121" s="389">
        <f>K53*(Пользователи!$B$13+Пользователи!$C$13)/$D$7*K$4</f>
        <v>18716.524819848975</v>
      </c>
      <c r="L121" s="389">
        <f>L53*(Пользователи!$B$13+Пользователи!$C$13)/$D$7*L$4</f>
        <v>18716.524819848975</v>
      </c>
      <c r="M121" s="389">
        <f>M53*(Пользователи!$B$13+Пользователи!$C$13)/$D$7*M$4</f>
        <v>18716.524819848975</v>
      </c>
      <c r="N121" s="389">
        <f>N53*(Пользователи!$B$13+Пользователи!$C$13)/$D$7*N$4</f>
        <v>18716.524819848975</v>
      </c>
      <c r="O121" s="389">
        <f>O53*(Пользователи!$B$13+Пользователи!$C$13)/$D$7*O$4</f>
        <v>18716.524819848975</v>
      </c>
      <c r="P121" s="389">
        <f>P53*(Пользователи!$B$13+Пользователи!$C$13)/$D$7*P$4</f>
        <v>18716.524819848975</v>
      </c>
      <c r="Q121" s="389">
        <f>Q53*(Пользователи!$B$13+Пользователи!$C$13)/$D$7*Q$4</f>
        <v>18716.524819848975</v>
      </c>
      <c r="R121" s="389">
        <f>R53*(Пользователи!$B$13+Пользователи!$C$13)/$D$7*R$4</f>
        <v>18716.524819848975</v>
      </c>
    </row>
    <row r="122" spans="2:18">
      <c r="B122" s="375"/>
      <c r="C122" s="384" t="str">
        <f>"Δ"&amp;C119</f>
        <v>ΔМессояха</v>
      </c>
      <c r="D122" s="375"/>
      <c r="E122" s="375"/>
      <c r="F122" s="380" t="s">
        <v>350</v>
      </c>
      <c r="G122" s="389">
        <f>SUM(H122:R122)</f>
        <v>119478.61475296658</v>
      </c>
      <c r="H122" s="375"/>
      <c r="I122" s="389">
        <f t="shared" ref="I122:R122" si="37">I120-I121</f>
        <v>0</v>
      </c>
      <c r="J122" s="389">
        <f t="shared" si="37"/>
        <v>7558.1966127292362</v>
      </c>
      <c r="K122" s="389">
        <f t="shared" si="37"/>
        <v>13990.052267529671</v>
      </c>
      <c r="L122" s="389">
        <f t="shared" si="37"/>
        <v>13990.052267529671</v>
      </c>
      <c r="M122" s="389">
        <f t="shared" si="37"/>
        <v>13990.052267529671</v>
      </c>
      <c r="N122" s="389">
        <f t="shared" si="37"/>
        <v>13990.052267529671</v>
      </c>
      <c r="O122" s="389">
        <f t="shared" si="37"/>
        <v>13990.052267529671</v>
      </c>
      <c r="P122" s="389">
        <f t="shared" si="37"/>
        <v>13990.052267529671</v>
      </c>
      <c r="Q122" s="389">
        <f t="shared" si="37"/>
        <v>13990.052267529671</v>
      </c>
      <c r="R122" s="389">
        <f t="shared" si="37"/>
        <v>13990.052267529671</v>
      </c>
    </row>
    <row r="123" spans="2:18">
      <c r="G123" s="390"/>
    </row>
    <row r="124" spans="2:18">
      <c r="B124" s="1044" t="s">
        <v>1154</v>
      </c>
      <c r="C124" s="99" t="s">
        <v>330</v>
      </c>
      <c r="G124" s="390"/>
    </row>
    <row r="125" spans="2:18">
      <c r="B125" s="375"/>
      <c r="C125" s="379" t="s">
        <v>344</v>
      </c>
      <c r="D125" s="375"/>
      <c r="E125" s="375"/>
      <c r="F125" s="380" t="s">
        <v>350</v>
      </c>
      <c r="G125" s="389">
        <f>SUM(H125:R125)</f>
        <v>137814.56310679609</v>
      </c>
      <c r="H125" s="375"/>
      <c r="I125" s="389">
        <f>I57*(Пользователи!$B$14+Пользователи!$C$14)/$D$7*I$4</f>
        <v>13781.45631067961</v>
      </c>
      <c r="J125" s="389">
        <f>J57*(Пользователи!$B$14+Пользователи!$C$14)/$D$7*J$4</f>
        <v>13781.45631067961</v>
      </c>
      <c r="K125" s="389">
        <f>K57*(Пользователи!$B$14+Пользователи!$C$14)/$D$7*K$4</f>
        <v>13781.45631067961</v>
      </c>
      <c r="L125" s="389">
        <f>L57*(Пользователи!$B$14+Пользователи!$C$14)/$D$7*L$4</f>
        <v>13781.45631067961</v>
      </c>
      <c r="M125" s="389">
        <f>M57*(Пользователи!$B$14+Пользователи!$C$14)/$D$7*M$4</f>
        <v>13781.45631067961</v>
      </c>
      <c r="N125" s="389">
        <f>N57*(Пользователи!$B$14+Пользователи!$C$14)/$D$7*N$4</f>
        <v>13781.45631067961</v>
      </c>
      <c r="O125" s="389">
        <f>O57*(Пользователи!$B$14+Пользователи!$C$14)/$D$7*O$4</f>
        <v>13781.45631067961</v>
      </c>
      <c r="P125" s="389">
        <f>P57*(Пользователи!$B$14+Пользователи!$C$14)/$D$7*P$4</f>
        <v>13781.45631067961</v>
      </c>
      <c r="Q125" s="389">
        <f>Q57*(Пользователи!$B$14+Пользователи!$C$14)/$D$7*Q$4</f>
        <v>13781.45631067961</v>
      </c>
      <c r="R125" s="389">
        <f>R57*(Пользователи!$B$14+Пользователи!$C$14)/$D$7*R$4</f>
        <v>13781.45631067961</v>
      </c>
    </row>
    <row r="126" spans="2:18">
      <c r="B126" s="375"/>
      <c r="C126" s="379" t="s">
        <v>346</v>
      </c>
      <c r="D126" s="375"/>
      <c r="E126" s="375"/>
      <c r="F126" s="380" t="s">
        <v>350</v>
      </c>
      <c r="G126" s="389">
        <f>SUM(H126:R126)</f>
        <v>80212.508360302032</v>
      </c>
      <c r="H126" s="375"/>
      <c r="I126" s="389">
        <f>I58*(Пользователи!$B$14+Пользователи!$C$14)/$D$7*I$4</f>
        <v>13781.45631067961</v>
      </c>
      <c r="J126" s="389">
        <f>J58*(Пользователи!$B$14+Пользователи!$C$14)/$D$7*J$4</f>
        <v>10225.276429341964</v>
      </c>
      <c r="K126" s="389">
        <f>K58*(Пользователи!$B$14+Пользователи!$C$14)/$D$7*K$4</f>
        <v>7025.7219525350583</v>
      </c>
      <c r="L126" s="389">
        <f>L58*(Пользователи!$B$14+Пользователи!$C$14)/$D$7*L$4</f>
        <v>7025.7219525350583</v>
      </c>
      <c r="M126" s="389">
        <f>M58*(Пользователи!$B$14+Пользователи!$C$14)/$D$7*M$4</f>
        <v>7025.7219525350583</v>
      </c>
      <c r="N126" s="389">
        <f>N58*(Пользователи!$B$14+Пользователи!$C$14)/$D$7*N$4</f>
        <v>7025.7219525350583</v>
      </c>
      <c r="O126" s="389">
        <f>O58*(Пользователи!$B$14+Пользователи!$C$14)/$D$7*O$4</f>
        <v>7025.7219525350583</v>
      </c>
      <c r="P126" s="389">
        <f>P58*(Пользователи!$B$14+Пользователи!$C$14)/$D$7*P$4</f>
        <v>7025.7219525350583</v>
      </c>
      <c r="Q126" s="389">
        <f>Q58*(Пользователи!$B$14+Пользователи!$C$14)/$D$7*Q$4</f>
        <v>7025.7219525350583</v>
      </c>
      <c r="R126" s="389">
        <f>R58*(Пользователи!$B$14+Пользователи!$C$14)/$D$7*R$4</f>
        <v>7025.7219525350583</v>
      </c>
    </row>
    <row r="127" spans="2:18">
      <c r="B127" s="375"/>
      <c r="C127" s="384" t="str">
        <f>"Δ"&amp;C124</f>
        <v>ΔМегион</v>
      </c>
      <c r="D127" s="375"/>
      <c r="E127" s="375"/>
      <c r="F127" s="380" t="s">
        <v>350</v>
      </c>
      <c r="G127" s="389">
        <f>SUM(H127:R127)</f>
        <v>57602.054746494068</v>
      </c>
      <c r="H127" s="375"/>
      <c r="I127" s="389">
        <f t="shared" ref="I127:R127" si="38">I125-I126</f>
        <v>0</v>
      </c>
      <c r="J127" s="389">
        <f t="shared" si="38"/>
        <v>3556.1798813376463</v>
      </c>
      <c r="K127" s="389">
        <f t="shared" si="38"/>
        <v>6755.7343581445521</v>
      </c>
      <c r="L127" s="389">
        <f t="shared" si="38"/>
        <v>6755.7343581445521</v>
      </c>
      <c r="M127" s="389">
        <f t="shared" si="38"/>
        <v>6755.7343581445521</v>
      </c>
      <c r="N127" s="389">
        <f t="shared" si="38"/>
        <v>6755.7343581445521</v>
      </c>
      <c r="O127" s="389">
        <f t="shared" si="38"/>
        <v>6755.7343581445521</v>
      </c>
      <c r="P127" s="389">
        <f t="shared" si="38"/>
        <v>6755.7343581445521</v>
      </c>
      <c r="Q127" s="389">
        <f t="shared" si="38"/>
        <v>6755.7343581445521</v>
      </c>
      <c r="R127" s="389">
        <f t="shared" si="38"/>
        <v>6755.7343581445521</v>
      </c>
    </row>
    <row r="128" spans="2:18">
      <c r="G128" s="390"/>
    </row>
    <row r="129" spans="2:18">
      <c r="B129" s="1045" t="s">
        <v>1154</v>
      </c>
      <c r="C129" s="99" t="s">
        <v>331</v>
      </c>
      <c r="G129" s="390"/>
    </row>
    <row r="130" spans="2:18">
      <c r="B130" s="375"/>
      <c r="C130" s="379" t="s">
        <v>344</v>
      </c>
      <c r="D130" s="375"/>
      <c r="E130" s="375"/>
      <c r="F130" s="380" t="s">
        <v>350</v>
      </c>
      <c r="G130" s="389">
        <f>SUM(H130:R130)</f>
        <v>96818.236893203881</v>
      </c>
      <c r="H130" s="375"/>
      <c r="I130" s="389">
        <f>I62*(Пользователи!$B$15+Пользователи!$C$15)/$D$7*I$4</f>
        <v>9681.8236893203884</v>
      </c>
      <c r="J130" s="389">
        <f>J62*(Пользователи!$B$15+Пользователи!$C$15)/$D$7*J$4</f>
        <v>9681.8236893203884</v>
      </c>
      <c r="K130" s="389">
        <f>K62*(Пользователи!$B$15+Пользователи!$C$15)/$D$7*K$4</f>
        <v>9681.8236893203884</v>
      </c>
      <c r="L130" s="389">
        <f>L62*(Пользователи!$B$15+Пользователи!$C$15)/$D$7*L$4</f>
        <v>9681.8236893203884</v>
      </c>
      <c r="M130" s="389">
        <f>M62*(Пользователи!$B$15+Пользователи!$C$15)/$D$7*M$4</f>
        <v>9681.8236893203884</v>
      </c>
      <c r="N130" s="389">
        <f>N62*(Пользователи!$B$15+Пользователи!$C$15)/$D$7*N$4</f>
        <v>9681.8236893203884</v>
      </c>
      <c r="O130" s="389">
        <f>O62*(Пользователи!$B$15+Пользователи!$C$15)/$D$7*O$4</f>
        <v>9681.8236893203884</v>
      </c>
      <c r="P130" s="389">
        <f>P62*(Пользователи!$B$15+Пользователи!$C$15)/$D$7*P$4</f>
        <v>9681.8236893203884</v>
      </c>
      <c r="Q130" s="389">
        <f>Q62*(Пользователи!$B$15+Пользователи!$C$15)/$D$7*Q$4</f>
        <v>9681.8236893203884</v>
      </c>
      <c r="R130" s="389">
        <f>R62*(Пользователи!$B$15+Пользователи!$C$15)/$D$7*R$4</f>
        <v>9681.8236893203884</v>
      </c>
    </row>
    <row r="131" spans="2:18">
      <c r="B131" s="375"/>
      <c r="C131" s="379" t="s">
        <v>346</v>
      </c>
      <c r="D131" s="375"/>
      <c r="E131" s="375"/>
      <c r="F131" s="380" t="s">
        <v>350</v>
      </c>
      <c r="G131" s="389">
        <f>SUM(H131:R131)</f>
        <v>35975.146727076579</v>
      </c>
      <c r="H131" s="375"/>
      <c r="I131" s="389">
        <f>I63*(Пользователи!$B$15+Пользователи!$C$15)/$D$7*I$4</f>
        <v>9681.8236893203884</v>
      </c>
      <c r="J131" s="389">
        <f>J63*(Пользователи!$B$15+Пользователи!$C$15)/$D$7*J$4</f>
        <v>6140.786321467097</v>
      </c>
      <c r="K131" s="389">
        <f>K63*(Пользователи!$B$15+Пользователи!$C$15)/$D$7*K$4</f>
        <v>2519.0670895361377</v>
      </c>
      <c r="L131" s="389">
        <f>L63*(Пользователи!$B$15+Пользователи!$C$15)/$D$7*L$4</f>
        <v>2519.0670895361377</v>
      </c>
      <c r="M131" s="389">
        <f>M63*(Пользователи!$B$15+Пользователи!$C$15)/$D$7*M$4</f>
        <v>2519.0670895361377</v>
      </c>
      <c r="N131" s="389">
        <f>N63*(Пользователи!$B$15+Пользователи!$C$15)/$D$7*N$4</f>
        <v>2519.0670895361377</v>
      </c>
      <c r="O131" s="389">
        <f>O63*(Пользователи!$B$15+Пользователи!$C$15)/$D$7*O$4</f>
        <v>2519.0670895361377</v>
      </c>
      <c r="P131" s="389">
        <f>P63*(Пользователи!$B$15+Пользователи!$C$15)/$D$7*P$4</f>
        <v>2519.0670895361377</v>
      </c>
      <c r="Q131" s="389">
        <f>Q63*(Пользователи!$B$15+Пользователи!$C$15)/$D$7*Q$4</f>
        <v>2519.0670895361377</v>
      </c>
      <c r="R131" s="389">
        <f>R63*(Пользователи!$B$15+Пользователи!$C$15)/$D$7*R$4</f>
        <v>2519.0670895361377</v>
      </c>
    </row>
    <row r="132" spans="2:18">
      <c r="B132" s="375"/>
      <c r="C132" s="384" t="str">
        <f>"Δ"&amp;C129</f>
        <v>ΔРазвитие</v>
      </c>
      <c r="D132" s="375"/>
      <c r="E132" s="375"/>
      <c r="F132" s="380" t="s">
        <v>350</v>
      </c>
      <c r="G132" s="389">
        <f>SUM(H132:R132)</f>
        <v>60843.09016612728</v>
      </c>
      <c r="H132" s="375"/>
      <c r="I132" s="389">
        <f t="shared" ref="I132:R132" si="39">I130-I131</f>
        <v>0</v>
      </c>
      <c r="J132" s="389">
        <f t="shared" si="39"/>
        <v>3541.0373678532915</v>
      </c>
      <c r="K132" s="389">
        <f t="shared" si="39"/>
        <v>7162.7565997842503</v>
      </c>
      <c r="L132" s="389">
        <f t="shared" si="39"/>
        <v>7162.7565997842503</v>
      </c>
      <c r="M132" s="389">
        <f t="shared" si="39"/>
        <v>7162.7565997842503</v>
      </c>
      <c r="N132" s="389">
        <f t="shared" si="39"/>
        <v>7162.7565997842503</v>
      </c>
      <c r="O132" s="389">
        <f t="shared" si="39"/>
        <v>7162.7565997842503</v>
      </c>
      <c r="P132" s="389">
        <f t="shared" si="39"/>
        <v>7162.7565997842503</v>
      </c>
      <c r="Q132" s="389">
        <f t="shared" si="39"/>
        <v>7162.7565997842503</v>
      </c>
      <c r="R132" s="389">
        <f t="shared" si="39"/>
        <v>7162.7565997842503</v>
      </c>
    </row>
    <row r="133" spans="2:18">
      <c r="G133" s="390"/>
    </row>
    <row r="134" spans="2:18">
      <c r="B134" s="1045" t="s">
        <v>1154</v>
      </c>
      <c r="C134" s="99" t="s">
        <v>332</v>
      </c>
      <c r="G134" s="390"/>
    </row>
    <row r="135" spans="2:18">
      <c r="B135" s="375"/>
      <c r="C135" s="379" t="s">
        <v>344</v>
      </c>
      <c r="D135" s="375"/>
      <c r="E135" s="375"/>
      <c r="F135" s="380" t="s">
        <v>350</v>
      </c>
      <c r="G135" s="389">
        <f>SUM(H135:R135)</f>
        <v>1467346.0543689318</v>
      </c>
      <c r="H135" s="375"/>
      <c r="I135" s="389">
        <f>I67*(Пользователи!$B$16+Пользователи!$C$16)/$D$7*I$4</f>
        <v>146734.60543689318</v>
      </c>
      <c r="J135" s="389">
        <f>J67*(Пользователи!$B$16+Пользователи!$C$16)/$D$7*J$4</f>
        <v>146734.60543689318</v>
      </c>
      <c r="K135" s="389">
        <f>K67*(Пользователи!$B$16+Пользователи!$C$16)/$D$7*K$4</f>
        <v>146734.60543689318</v>
      </c>
      <c r="L135" s="389">
        <f>L67*(Пользователи!$B$16+Пользователи!$C$16)/$D$7*L$4</f>
        <v>146734.60543689318</v>
      </c>
      <c r="M135" s="389">
        <f>M67*(Пользователи!$B$16+Пользователи!$C$16)/$D$7*M$4</f>
        <v>146734.60543689318</v>
      </c>
      <c r="N135" s="389">
        <f>N67*(Пользователи!$B$16+Пользователи!$C$16)/$D$7*N$4</f>
        <v>146734.60543689318</v>
      </c>
      <c r="O135" s="389">
        <f>O67*(Пользователи!$B$16+Пользователи!$C$16)/$D$7*O$4</f>
        <v>146734.60543689318</v>
      </c>
      <c r="P135" s="389">
        <f>P67*(Пользователи!$B$16+Пользователи!$C$16)/$D$7*P$4</f>
        <v>146734.60543689318</v>
      </c>
      <c r="Q135" s="389">
        <f>Q67*(Пользователи!$B$16+Пользователи!$C$16)/$D$7*Q$4</f>
        <v>146734.60543689318</v>
      </c>
      <c r="R135" s="389">
        <f>R67*(Пользователи!$B$16+Пользователи!$C$16)/$D$7*R$4</f>
        <v>146734.60543689318</v>
      </c>
    </row>
    <row r="136" spans="2:18">
      <c r="B136" s="375"/>
      <c r="C136" s="379" t="s">
        <v>346</v>
      </c>
      <c r="D136" s="375"/>
      <c r="E136" s="375"/>
      <c r="F136" s="380" t="s">
        <v>350</v>
      </c>
      <c r="G136" s="389">
        <f>SUM(H136:R136)</f>
        <v>980404.95448737836</v>
      </c>
      <c r="H136" s="375"/>
      <c r="I136" s="389">
        <f>I68*(Пользователи!$B$16+Пользователи!$C$16)/$D$7*I$4</f>
        <v>146734.60543689318</v>
      </c>
      <c r="J136" s="389">
        <f>J68*(Пользователи!$B$16+Пользователи!$C$16)/$D$7*J$4</f>
        <v>115337.53666990291</v>
      </c>
      <c r="K136" s="389">
        <f>K68*(Пользователи!$B$16+Пользователи!$C$16)/$D$7*K$4</f>
        <v>89791.601547572805</v>
      </c>
      <c r="L136" s="389">
        <f>L68*(Пользователи!$B$16+Пользователи!$C$16)/$D$7*L$4</f>
        <v>89791.601547572805</v>
      </c>
      <c r="M136" s="389">
        <f>M68*(Пользователи!$B$16+Пользователи!$C$16)/$D$7*M$4</f>
        <v>89791.601547572805</v>
      </c>
      <c r="N136" s="389">
        <f>N68*(Пользователи!$B$16+Пользователи!$C$16)/$D$7*N$4</f>
        <v>89791.601547572805</v>
      </c>
      <c r="O136" s="389">
        <f>O68*(Пользователи!$B$16+Пользователи!$C$16)/$D$7*O$4</f>
        <v>89791.601547572805</v>
      </c>
      <c r="P136" s="389">
        <f>P68*(Пользователи!$B$16+Пользователи!$C$16)/$D$7*P$4</f>
        <v>89791.601547572805</v>
      </c>
      <c r="Q136" s="389">
        <f>Q68*(Пользователи!$B$16+Пользователи!$C$16)/$D$7*Q$4</f>
        <v>89791.601547572805</v>
      </c>
      <c r="R136" s="389">
        <f>R68*(Пользователи!$B$16+Пользователи!$C$16)/$D$7*R$4</f>
        <v>89791.601547572805</v>
      </c>
    </row>
    <row r="137" spans="2:18">
      <c r="B137" s="375"/>
      <c r="C137" s="384" t="str">
        <f>"Δ"&amp;C134</f>
        <v>ΔМеретояха</v>
      </c>
      <c r="D137" s="375"/>
      <c r="E137" s="375"/>
      <c r="F137" s="380" t="s">
        <v>350</v>
      </c>
      <c r="G137" s="389">
        <f>SUM(H137:R137)</f>
        <v>486941.09988155321</v>
      </c>
      <c r="H137" s="375"/>
      <c r="I137" s="389">
        <f t="shared" ref="I137:R137" si="40">I135-I136</f>
        <v>0</v>
      </c>
      <c r="J137" s="389">
        <f t="shared" si="40"/>
        <v>31397.068766990269</v>
      </c>
      <c r="K137" s="389">
        <f>K135-K136</f>
        <v>56943.003889320375</v>
      </c>
      <c r="L137" s="389">
        <f t="shared" si="40"/>
        <v>56943.003889320375</v>
      </c>
      <c r="M137" s="389">
        <f t="shared" si="40"/>
        <v>56943.003889320375</v>
      </c>
      <c r="N137" s="389">
        <f t="shared" si="40"/>
        <v>56943.003889320375</v>
      </c>
      <c r="O137" s="389">
        <f t="shared" si="40"/>
        <v>56943.003889320375</v>
      </c>
      <c r="P137" s="389">
        <f t="shared" si="40"/>
        <v>56943.003889320375</v>
      </c>
      <c r="Q137" s="389">
        <f t="shared" si="40"/>
        <v>56943.003889320375</v>
      </c>
      <c r="R137" s="389">
        <f t="shared" si="40"/>
        <v>56943.003889320375</v>
      </c>
    </row>
    <row r="138" spans="2:18">
      <c r="G138" s="390"/>
    </row>
    <row r="139" spans="2:18">
      <c r="C139" s="99" t="s">
        <v>348</v>
      </c>
    </row>
    <row r="140" spans="2:18">
      <c r="B140" s="375"/>
      <c r="C140" s="379" t="s">
        <v>344</v>
      </c>
      <c r="D140" s="375"/>
      <c r="E140" s="375"/>
      <c r="F140" s="380" t="s">
        <v>350</v>
      </c>
      <c r="G140" s="389">
        <f t="shared" ref="G140:G145" si="41">SUM(H140:R140)</f>
        <v>4271205.6980970865</v>
      </c>
      <c r="H140" s="375"/>
      <c r="I140" s="389">
        <f t="shared" ref="I140:R142" si="42">I80+I85+I90+I95+I100+I105+I110+I115+I120+I125+I130+I135</f>
        <v>427120.56980970869</v>
      </c>
      <c r="J140" s="389">
        <f t="shared" si="42"/>
        <v>427120.56980970869</v>
      </c>
      <c r="K140" s="389">
        <f t="shared" si="42"/>
        <v>427120.56980970869</v>
      </c>
      <c r="L140" s="389">
        <f t="shared" si="42"/>
        <v>427120.56980970869</v>
      </c>
      <c r="M140" s="389">
        <f t="shared" si="42"/>
        <v>427120.56980970869</v>
      </c>
      <c r="N140" s="389">
        <f t="shared" si="42"/>
        <v>427120.56980970869</v>
      </c>
      <c r="O140" s="389">
        <f t="shared" si="42"/>
        <v>427120.56980970869</v>
      </c>
      <c r="P140" s="389">
        <f t="shared" si="42"/>
        <v>427120.56980970869</v>
      </c>
      <c r="Q140" s="389">
        <f t="shared" si="42"/>
        <v>427120.56980970869</v>
      </c>
      <c r="R140" s="389">
        <f t="shared" si="42"/>
        <v>427120.56980970869</v>
      </c>
    </row>
    <row r="141" spans="2:18">
      <c r="B141" s="375"/>
      <c r="C141" s="379" t="s">
        <v>346</v>
      </c>
      <c r="D141" s="375"/>
      <c r="E141" s="375"/>
      <c r="F141" s="380" t="s">
        <v>350</v>
      </c>
      <c r="G141" s="389">
        <f t="shared" si="41"/>
        <v>2726368.2668600436</v>
      </c>
      <c r="H141" s="375"/>
      <c r="I141" s="389">
        <f t="shared" si="42"/>
        <v>427120.56980970869</v>
      </c>
      <c r="J141" s="389">
        <f t="shared" si="42"/>
        <v>329207.65182384034</v>
      </c>
      <c r="K141" s="389">
        <f t="shared" si="42"/>
        <v>246255.00565331179</v>
      </c>
      <c r="L141" s="389">
        <f t="shared" si="42"/>
        <v>246255.00565331179</v>
      </c>
      <c r="M141" s="389">
        <f t="shared" si="42"/>
        <v>246255.00565331179</v>
      </c>
      <c r="N141" s="389">
        <f t="shared" si="42"/>
        <v>246255.00565331179</v>
      </c>
      <c r="O141" s="389">
        <f t="shared" si="42"/>
        <v>246255.00565331179</v>
      </c>
      <c r="P141" s="389">
        <f t="shared" si="42"/>
        <v>246255.00565331179</v>
      </c>
      <c r="Q141" s="389">
        <f t="shared" si="42"/>
        <v>246255.00565331179</v>
      </c>
      <c r="R141" s="389">
        <f t="shared" si="42"/>
        <v>246255.00565331179</v>
      </c>
    </row>
    <row r="142" spans="2:18" s="392" customFormat="1">
      <c r="B142" s="385"/>
      <c r="C142" s="385" t="s">
        <v>315</v>
      </c>
      <c r="D142" s="385"/>
      <c r="E142" s="385"/>
      <c r="F142" s="386" t="s">
        <v>350</v>
      </c>
      <c r="G142" s="391">
        <f t="shared" si="41"/>
        <v>1544837.4312370438</v>
      </c>
      <c r="H142" s="385"/>
      <c r="I142" s="391">
        <f t="shared" si="42"/>
        <v>0</v>
      </c>
      <c r="J142" s="391">
        <f>J82+J87+J92+J97+J102+J107+J112+J117+J122+J127+J132+J137</f>
        <v>97912.917985868335</v>
      </c>
      <c r="K142" s="391">
        <f>K82+K87+K92+K97+K102+K107+K112+K117+K122+K127+K132+K137</f>
        <v>180865.56415639693</v>
      </c>
      <c r="L142" s="391">
        <f t="shared" si="42"/>
        <v>180865.56415639693</v>
      </c>
      <c r="M142" s="391">
        <f t="shared" si="42"/>
        <v>180865.56415639693</v>
      </c>
      <c r="N142" s="391">
        <f t="shared" si="42"/>
        <v>180865.56415639693</v>
      </c>
      <c r="O142" s="391">
        <f t="shared" si="42"/>
        <v>180865.56415639693</v>
      </c>
      <c r="P142" s="391">
        <f t="shared" si="42"/>
        <v>180865.56415639693</v>
      </c>
      <c r="Q142" s="391">
        <f t="shared" si="42"/>
        <v>180865.56415639693</v>
      </c>
      <c r="R142" s="391">
        <f t="shared" si="42"/>
        <v>180865.56415639693</v>
      </c>
    </row>
    <row r="143" spans="2:18">
      <c r="B143" s="375" t="s">
        <v>351</v>
      </c>
      <c r="C143" s="375" t="s">
        <v>315</v>
      </c>
      <c r="D143" s="375"/>
      <c r="E143" s="375"/>
      <c r="F143" s="380" t="s">
        <v>350</v>
      </c>
      <c r="G143" s="389">
        <f t="shared" si="41"/>
        <v>0</v>
      </c>
      <c r="H143" s="375">
        <f>H142</f>
        <v>0</v>
      </c>
      <c r="I143" s="375"/>
      <c r="J143" s="375"/>
      <c r="K143" s="375"/>
      <c r="L143" s="375"/>
      <c r="M143" s="375"/>
      <c r="N143" s="375"/>
      <c r="O143" s="375"/>
      <c r="P143" s="375"/>
      <c r="Q143" s="375"/>
      <c r="R143" s="375"/>
    </row>
    <row r="144" spans="2:18">
      <c r="B144" s="375" t="s">
        <v>352</v>
      </c>
      <c r="C144" s="375" t="s">
        <v>315</v>
      </c>
      <c r="D144" s="375"/>
      <c r="E144" s="375"/>
      <c r="F144" s="380" t="s">
        <v>350</v>
      </c>
      <c r="G144" s="389">
        <f t="shared" si="41"/>
        <v>489564.58992934169</v>
      </c>
      <c r="H144" s="375"/>
      <c r="I144" s="389">
        <f>I142</f>
        <v>0</v>
      </c>
      <c r="J144" s="389">
        <f>$J$142</f>
        <v>97912.917985868335</v>
      </c>
      <c r="K144" s="389">
        <f>J144</f>
        <v>97912.917985868335</v>
      </c>
      <c r="L144" s="389">
        <f>K144</f>
        <v>97912.917985868335</v>
      </c>
      <c r="M144" s="389">
        <f>L144</f>
        <v>97912.917985868335</v>
      </c>
      <c r="N144" s="389">
        <f>M144</f>
        <v>97912.917985868335</v>
      </c>
      <c r="O144" s="375"/>
      <c r="P144" s="375"/>
      <c r="Q144" s="375"/>
      <c r="R144" s="375"/>
    </row>
    <row r="145" spans="2:18">
      <c r="B145" s="375" t="s">
        <v>353</v>
      </c>
      <c r="C145" s="375" t="s">
        <v>315</v>
      </c>
      <c r="D145" s="375"/>
      <c r="E145" s="375"/>
      <c r="F145" s="380" t="s">
        <v>350</v>
      </c>
      <c r="G145" s="389">
        <f t="shared" si="41"/>
        <v>1055272.841307702</v>
      </c>
      <c r="H145" s="375"/>
      <c r="I145" s="389">
        <f>I142-I144</f>
        <v>0</v>
      </c>
      <c r="J145" s="389">
        <f>J142-J144</f>
        <v>0</v>
      </c>
      <c r="K145" s="389">
        <f>K142-K144</f>
        <v>82952.646170528591</v>
      </c>
      <c r="L145" s="389">
        <f t="shared" ref="L145:R145" si="43">L142-L144</f>
        <v>82952.646170528591</v>
      </c>
      <c r="M145" s="389">
        <f t="shared" si="43"/>
        <v>82952.646170528591</v>
      </c>
      <c r="N145" s="389">
        <f t="shared" si="43"/>
        <v>82952.646170528591</v>
      </c>
      <c r="O145" s="389">
        <f t="shared" si="43"/>
        <v>180865.56415639693</v>
      </c>
      <c r="P145" s="389">
        <f t="shared" si="43"/>
        <v>180865.56415639693</v>
      </c>
      <c r="Q145" s="389">
        <f t="shared" si="43"/>
        <v>180865.56415639693</v>
      </c>
      <c r="R145" s="389">
        <f t="shared" si="43"/>
        <v>180865.56415639693</v>
      </c>
    </row>
    <row r="149" spans="2:18" ht="30">
      <c r="B149" s="240" t="s">
        <v>354</v>
      </c>
      <c r="C149" s="378" t="s">
        <v>355</v>
      </c>
      <c r="D149" s="371" t="s">
        <v>75</v>
      </c>
      <c r="E149" s="371" t="s">
        <v>76</v>
      </c>
      <c r="F149" s="372" t="s">
        <v>77</v>
      </c>
      <c r="G149" s="373" t="s">
        <v>78</v>
      </c>
      <c r="H149" s="278">
        <f>H$2</f>
        <v>2020</v>
      </c>
      <c r="I149" s="278">
        <f t="shared" ref="I149:R149" si="44">I$2</f>
        <v>2021</v>
      </c>
      <c r="J149" s="278">
        <f t="shared" si="44"/>
        <v>2022</v>
      </c>
      <c r="K149" s="278">
        <f t="shared" si="44"/>
        <v>2023</v>
      </c>
      <c r="L149" s="278">
        <f t="shared" si="44"/>
        <v>2024</v>
      </c>
      <c r="M149" s="278">
        <f t="shared" si="44"/>
        <v>2025</v>
      </c>
      <c r="N149" s="278">
        <f t="shared" si="44"/>
        <v>2026</v>
      </c>
      <c r="O149" s="278">
        <f t="shared" si="44"/>
        <v>2027</v>
      </c>
      <c r="P149" s="278">
        <f t="shared" si="44"/>
        <v>2028</v>
      </c>
      <c r="Q149" s="278">
        <f t="shared" si="44"/>
        <v>2029</v>
      </c>
      <c r="R149" s="278">
        <f t="shared" si="44"/>
        <v>2030</v>
      </c>
    </row>
    <row r="151" spans="2:18">
      <c r="C151" s="392" t="s">
        <v>356</v>
      </c>
      <c r="F151" s="390"/>
      <c r="G151" s="390"/>
      <c r="H151" s="390"/>
      <c r="I151" s="390"/>
      <c r="J151" s="390"/>
      <c r="K151" s="390"/>
      <c r="L151" s="390"/>
      <c r="M151" s="390"/>
      <c r="N151" s="390"/>
      <c r="O151" s="390"/>
      <c r="P151" s="390"/>
      <c r="Q151" s="390"/>
      <c r="R151" s="390"/>
    </row>
    <row r="152" spans="2:18">
      <c r="B152" s="99" t="s">
        <v>351</v>
      </c>
      <c r="C152" s="99" t="s">
        <v>351</v>
      </c>
      <c r="G152" s="389">
        <f>SUM(H152:R152)</f>
        <v>15000</v>
      </c>
      <c r="H152" s="390"/>
      <c r="I152" s="390">
        <v>15000</v>
      </c>
      <c r="J152" s="390"/>
      <c r="K152" s="390"/>
      <c r="L152" s="390"/>
      <c r="M152" s="390"/>
      <c r="N152" s="390"/>
      <c r="O152" s="390"/>
      <c r="P152" s="390"/>
      <c r="Q152" s="390"/>
      <c r="R152" s="390"/>
    </row>
    <row r="153" spans="2:18">
      <c r="B153" s="99" t="s">
        <v>352</v>
      </c>
      <c r="C153" s="99" t="s">
        <v>357</v>
      </c>
      <c r="G153" s="389">
        <f>SUM(H153:R153)</f>
        <v>11038</v>
      </c>
      <c r="H153" s="390"/>
      <c r="I153" s="390">
        <v>11038</v>
      </c>
      <c r="J153" s="390"/>
      <c r="L153" s="390"/>
      <c r="M153" s="390"/>
      <c r="N153" s="390"/>
      <c r="O153" s="390"/>
      <c r="P153" s="390"/>
      <c r="Q153" s="390"/>
      <c r="R153" s="390"/>
    </row>
    <row r="154" spans="2:18">
      <c r="B154" s="99" t="s">
        <v>353</v>
      </c>
      <c r="C154" s="99" t="s">
        <v>358</v>
      </c>
      <c r="G154" s="389">
        <f>SUM(H154:R154)</f>
        <v>51400</v>
      </c>
      <c r="H154" s="390"/>
      <c r="I154" s="390"/>
      <c r="J154" s="390"/>
      <c r="K154" s="390">
        <v>51400</v>
      </c>
      <c r="L154" s="390"/>
      <c r="M154" s="390"/>
      <c r="N154" s="390"/>
      <c r="O154" s="390"/>
      <c r="P154" s="390"/>
      <c r="Q154" s="390"/>
      <c r="R154" s="390"/>
    </row>
    <row r="155" spans="2:18">
      <c r="B155" s="375"/>
      <c r="C155" s="375" t="s">
        <v>315</v>
      </c>
      <c r="D155" s="375"/>
      <c r="E155" s="375"/>
      <c r="F155" s="375"/>
      <c r="G155" s="389">
        <f>SUM(H155:R155)</f>
        <v>77438</v>
      </c>
      <c r="H155" s="389">
        <f t="shared" ref="H155:R155" si="45">SUM(H151:H154)</f>
        <v>0</v>
      </c>
      <c r="I155" s="389">
        <f t="shared" si="45"/>
        <v>26038</v>
      </c>
      <c r="J155" s="389">
        <f t="shared" si="45"/>
        <v>0</v>
      </c>
      <c r="K155" s="389">
        <f t="shared" si="45"/>
        <v>51400</v>
      </c>
      <c r="L155" s="389">
        <f t="shared" si="45"/>
        <v>0</v>
      </c>
      <c r="M155" s="389">
        <f t="shared" si="45"/>
        <v>0</v>
      </c>
      <c r="N155" s="389">
        <f t="shared" si="45"/>
        <v>0</v>
      </c>
      <c r="O155" s="389">
        <f t="shared" si="45"/>
        <v>0</v>
      </c>
      <c r="P155" s="389">
        <f t="shared" si="45"/>
        <v>0</v>
      </c>
      <c r="Q155" s="389">
        <f t="shared" si="45"/>
        <v>0</v>
      </c>
      <c r="R155" s="389">
        <f t="shared" si="45"/>
        <v>0</v>
      </c>
    </row>
    <row r="156" spans="2:18">
      <c r="I156" s="390"/>
      <c r="J156" s="390"/>
      <c r="K156" s="390"/>
      <c r="L156" s="390"/>
      <c r="M156" s="390"/>
      <c r="N156" s="390"/>
      <c r="O156" s="390"/>
      <c r="P156" s="390"/>
      <c r="Q156" s="390"/>
      <c r="R156" s="390"/>
    </row>
    <row r="157" spans="2:18">
      <c r="C157" s="392" t="s">
        <v>359</v>
      </c>
      <c r="G157" s="390"/>
      <c r="H157" s="390"/>
      <c r="I157" s="390"/>
      <c r="J157" s="390"/>
      <c r="K157" s="390"/>
      <c r="L157" s="390"/>
      <c r="M157" s="390"/>
      <c r="N157" s="390"/>
      <c r="O157" s="390"/>
      <c r="P157" s="390"/>
      <c r="Q157" s="390"/>
      <c r="R157" s="390"/>
    </row>
    <row r="158" spans="2:18">
      <c r="B158" s="99" t="s">
        <v>352</v>
      </c>
      <c r="C158" s="99" t="s">
        <v>357</v>
      </c>
      <c r="G158" s="389">
        <f>SUM(H158:R158)</f>
        <v>14899</v>
      </c>
      <c r="H158" s="390"/>
      <c r="I158" s="390">
        <v>14899</v>
      </c>
      <c r="J158" s="390"/>
      <c r="L158" s="390"/>
      <c r="M158" s="390"/>
      <c r="N158" s="390"/>
      <c r="O158" s="390"/>
      <c r="P158" s="390"/>
      <c r="Q158" s="390"/>
      <c r="R158" s="390"/>
    </row>
    <row r="159" spans="2:18">
      <c r="B159" s="99" t="s">
        <v>353</v>
      </c>
      <c r="C159" s="99" t="s">
        <v>358</v>
      </c>
      <c r="G159" s="389">
        <f>SUM(H159:R159)</f>
        <v>36155</v>
      </c>
      <c r="H159" s="390"/>
      <c r="I159" s="390"/>
      <c r="J159" s="390"/>
      <c r="K159" s="390">
        <v>36155</v>
      </c>
      <c r="L159" s="390"/>
      <c r="M159" s="390"/>
      <c r="N159" s="390"/>
      <c r="O159" s="390"/>
      <c r="P159" s="390"/>
      <c r="Q159" s="390"/>
      <c r="R159" s="390"/>
    </row>
    <row r="160" spans="2:18">
      <c r="G160" s="389">
        <f>SUM(H160:R160)</f>
        <v>0</v>
      </c>
      <c r="H160" s="390"/>
      <c r="I160" s="390"/>
      <c r="J160" s="390"/>
      <c r="K160" s="390"/>
      <c r="L160" s="390"/>
      <c r="M160" s="390"/>
      <c r="N160" s="390"/>
      <c r="O160" s="390"/>
      <c r="P160" s="390"/>
      <c r="Q160" s="390"/>
      <c r="R160" s="390"/>
    </row>
    <row r="161" spans="2:25">
      <c r="B161" s="375"/>
      <c r="C161" s="375" t="s">
        <v>315</v>
      </c>
      <c r="D161" s="375"/>
      <c r="E161" s="375"/>
      <c r="F161" s="375"/>
      <c r="G161" s="389">
        <f>SUM(H161:R161)</f>
        <v>51054</v>
      </c>
      <c r="H161" s="389">
        <f t="shared" ref="H161:R161" si="46">SUM(H157:H160)</f>
        <v>0</v>
      </c>
      <c r="I161" s="389">
        <f t="shared" si="46"/>
        <v>14899</v>
      </c>
      <c r="J161" s="389">
        <f t="shared" si="46"/>
        <v>0</v>
      </c>
      <c r="K161" s="389">
        <f t="shared" si="46"/>
        <v>36155</v>
      </c>
      <c r="L161" s="389">
        <f t="shared" si="46"/>
        <v>0</v>
      </c>
      <c r="M161" s="389">
        <f t="shared" si="46"/>
        <v>0</v>
      </c>
      <c r="N161" s="389">
        <f t="shared" si="46"/>
        <v>0</v>
      </c>
      <c r="O161" s="389">
        <f t="shared" si="46"/>
        <v>0</v>
      </c>
      <c r="P161" s="389">
        <f t="shared" si="46"/>
        <v>0</v>
      </c>
      <c r="Q161" s="389">
        <f t="shared" si="46"/>
        <v>0</v>
      </c>
      <c r="R161" s="389">
        <f t="shared" si="46"/>
        <v>0</v>
      </c>
    </row>
    <row r="163" spans="2:25" ht="32">
      <c r="B163" s="99" t="s">
        <v>352</v>
      </c>
      <c r="C163" s="392" t="s">
        <v>360</v>
      </c>
      <c r="E163" s="393" t="s">
        <v>361</v>
      </c>
      <c r="G163" s="390"/>
      <c r="H163" s="390"/>
      <c r="I163" s="390"/>
      <c r="J163" s="390"/>
      <c r="K163" s="390"/>
      <c r="L163" s="390"/>
      <c r="M163" s="390"/>
      <c r="N163" s="390"/>
      <c r="O163" s="390"/>
      <c r="P163" s="390"/>
      <c r="Q163" s="390"/>
      <c r="R163" s="390"/>
    </row>
    <row r="164" spans="2:25">
      <c r="C164" s="99" t="str">
        <f>КПЭ!B56</f>
        <v>Разработчик  АРЕХ1</v>
      </c>
      <c r="E164" s="394">
        <f>КПЭ!C56</f>
        <v>1366.96</v>
      </c>
      <c r="G164" s="389">
        <f t="shared" ref="G164:G175" si="47">SUM(H164:R164)</f>
        <v>3534.8761362039518</v>
      </c>
      <c r="H164" s="390"/>
      <c r="I164" s="390">
        <f>$E164/1000*(1+КПЭ!$D56)*$D$5*$D$8*КПЭ!E56</f>
        <v>2135.738304</v>
      </c>
      <c r="J164" s="390">
        <v>1399.1378322039518</v>
      </c>
      <c r="K164" s="341"/>
      <c r="L164" s="390"/>
      <c r="M164" s="390"/>
      <c r="N164" s="390"/>
      <c r="O164" s="390"/>
      <c r="P164" s="390"/>
      <c r="Q164" s="390"/>
      <c r="R164" s="390"/>
      <c r="S164" s="370"/>
      <c r="T164" s="341"/>
      <c r="U164" s="390"/>
    </row>
    <row r="165" spans="2:25">
      <c r="C165" s="99" t="str">
        <f>КПЭ!B57</f>
        <v>Разработчик  АРЕХ2</v>
      </c>
      <c r="E165" s="394">
        <f>КПЭ!C57</f>
        <v>1620.3</v>
      </c>
      <c r="G165" s="389">
        <f t="shared" si="47"/>
        <v>2663.0273805232509</v>
      </c>
      <c r="H165" s="390"/>
      <c r="I165" s="390">
        <f>$E165/1000*(1+КПЭ!$D57)*$D$5*$D$8*КПЭ!E57</f>
        <v>1004.586</v>
      </c>
      <c r="J165" s="390">
        <v>1658.4413805232509</v>
      </c>
      <c r="K165" s="341"/>
      <c r="L165" s="390"/>
      <c r="M165" s="390"/>
      <c r="N165" s="390"/>
      <c r="O165" s="390"/>
      <c r="P165" s="390"/>
      <c r="Q165" s="390"/>
      <c r="R165" s="390"/>
      <c r="S165" s="370"/>
      <c r="T165" s="341"/>
      <c r="U165" s="390"/>
    </row>
    <row r="166" spans="2:25">
      <c r="C166" s="99" t="str">
        <f>КПЭ!B58</f>
        <v>Разработчик  QV1</v>
      </c>
      <c r="E166" s="394">
        <f>КПЭ!C58</f>
        <v>2835.77</v>
      </c>
      <c r="G166" s="389">
        <f t="shared" si="47"/>
        <v>11179.171290204124</v>
      </c>
      <c r="H166" s="390"/>
      <c r="I166" s="390">
        <f>$E166/1000*(1+КПЭ!$D58)*$D$5*$D$8*КПЭ!E58</f>
        <v>7032.7096000000001</v>
      </c>
      <c r="J166" s="390">
        <v>4146.4616902041234</v>
      </c>
      <c r="K166" s="341"/>
      <c r="L166" s="390"/>
      <c r="M166" s="390"/>
      <c r="N166" s="390"/>
      <c r="O166" s="390"/>
      <c r="P166" s="390"/>
      <c r="Q166" s="390"/>
      <c r="R166" s="390"/>
      <c r="S166" s="370"/>
      <c r="T166" s="341"/>
      <c r="U166" s="390"/>
    </row>
    <row r="167" spans="2:25">
      <c r="C167" s="99" t="str">
        <f>КПЭ!B59</f>
        <v>Разработчик  QV2</v>
      </c>
      <c r="E167" s="394">
        <f>КПЭ!C59</f>
        <v>2835.77</v>
      </c>
      <c r="G167" s="389">
        <f t="shared" si="47"/>
        <v>11179.171290204124</v>
      </c>
      <c r="H167" s="390"/>
      <c r="I167" s="390">
        <f>$E167/1000*(1+КПЭ!$D59)*$D$5*$D$8*КПЭ!E59</f>
        <v>7032.7096000000001</v>
      </c>
      <c r="J167" s="390">
        <v>4146.4616902041234</v>
      </c>
      <c r="K167" s="341"/>
      <c r="L167" s="390"/>
      <c r="M167" s="390"/>
      <c r="N167" s="390"/>
      <c r="O167" s="390"/>
      <c r="P167" s="390"/>
      <c r="Q167" s="390"/>
      <c r="R167" s="390"/>
      <c r="S167" s="370"/>
      <c r="T167" s="341"/>
      <c r="U167" s="390"/>
    </row>
    <row r="168" spans="2:25">
      <c r="C168" s="99" t="str">
        <f>КПЭ!B60</f>
        <v>ИБ</v>
      </c>
      <c r="E168" s="394">
        <f>КПЭ!C60</f>
        <v>1500</v>
      </c>
      <c r="G168" s="389">
        <f t="shared" si="47"/>
        <v>1773.9898089731732</v>
      </c>
      <c r="H168" s="390"/>
      <c r="I168" s="390">
        <f>$E168/1000*(1+КПЭ!$D60)*$D$5*$D$8*КПЭ!E60</f>
        <v>1116</v>
      </c>
      <c r="J168" s="390">
        <v>657.98980897317335</v>
      </c>
      <c r="K168" s="341"/>
      <c r="L168" s="390"/>
      <c r="M168" s="390"/>
      <c r="N168" s="390"/>
      <c r="O168" s="390"/>
      <c r="P168" s="390"/>
      <c r="Q168" s="390"/>
      <c r="R168" s="390"/>
      <c r="S168" s="370"/>
      <c r="T168" s="341"/>
      <c r="U168" s="390"/>
      <c r="W168" s="390"/>
      <c r="X168" s="370"/>
      <c r="Y168" s="390"/>
    </row>
    <row r="169" spans="2:25">
      <c r="C169" s="99" t="str">
        <f>КПЭ!B61</f>
        <v>АРХ</v>
      </c>
      <c r="E169" s="394">
        <f>КПЭ!C61</f>
        <v>3035.76</v>
      </c>
      <c r="G169" s="389">
        <f t="shared" si="47"/>
        <v>2219.443491653778</v>
      </c>
      <c r="H169" s="390"/>
      <c r="I169" s="390">
        <f>$E169/1000*(1+КПЭ!$D61)*$D$5*$D$8*КПЭ!E61</f>
        <v>0</v>
      </c>
      <c r="J169" s="390">
        <v>2219.443491653778</v>
      </c>
      <c r="K169" s="341"/>
      <c r="L169" s="390"/>
      <c r="M169" s="390"/>
      <c r="N169" s="390"/>
      <c r="O169" s="390"/>
      <c r="P169" s="390"/>
      <c r="Q169" s="390"/>
      <c r="R169" s="390"/>
      <c r="S169" s="370"/>
      <c r="T169" s="341"/>
      <c r="U169" s="390"/>
      <c r="W169" s="390"/>
      <c r="X169" s="370"/>
      <c r="Y169" s="390"/>
    </row>
    <row r="170" spans="2:25">
      <c r="C170" s="99" t="str">
        <f>КПЭ!B62</f>
        <v>Разработчик  АРЕХ3</v>
      </c>
      <c r="E170" s="394">
        <f>КПЭ!C62</f>
        <v>1620.3</v>
      </c>
      <c r="G170" s="389">
        <f>SUM(H170:R170)</f>
        <v>1658.4413805232509</v>
      </c>
      <c r="H170" s="390"/>
      <c r="I170" s="390">
        <f>$E170/1000*(1+КПЭ!$D62)*$D$5*$D$8*КПЭ!E62</f>
        <v>0</v>
      </c>
      <c r="J170" s="390">
        <v>1658.4413805232509</v>
      </c>
      <c r="K170" s="341"/>
      <c r="L170" s="390"/>
      <c r="M170" s="390"/>
      <c r="N170" s="390"/>
      <c r="O170" s="390"/>
      <c r="P170" s="390"/>
      <c r="Q170" s="390"/>
      <c r="R170" s="390"/>
      <c r="S170" s="370"/>
      <c r="T170" s="341"/>
      <c r="U170" s="390"/>
      <c r="W170" s="390"/>
      <c r="X170" s="370"/>
      <c r="Y170" s="390"/>
    </row>
    <row r="171" spans="2:25">
      <c r="C171" s="99" t="str">
        <f>КПЭ!B63</f>
        <v>Разработчик Framework1</v>
      </c>
      <c r="E171" s="394">
        <f>КПЭ!C63</f>
        <v>2835.77</v>
      </c>
      <c r="G171" s="389">
        <f t="shared" si="47"/>
        <v>4146.4616902041234</v>
      </c>
      <c r="H171" s="390"/>
      <c r="I171" s="390">
        <f>$E171/1000*(1+КПЭ!$D63)*$D$5*$D$8*КПЭ!E63</f>
        <v>0</v>
      </c>
      <c r="J171" s="390">
        <v>4146.4616902041234</v>
      </c>
      <c r="K171" s="341"/>
      <c r="L171" s="390"/>
      <c r="M171" s="390"/>
      <c r="N171" s="390"/>
      <c r="O171" s="390"/>
      <c r="P171" s="390"/>
      <c r="Q171" s="390"/>
      <c r="R171" s="390"/>
      <c r="S171" s="370"/>
      <c r="T171" s="341"/>
      <c r="U171" s="390"/>
      <c r="W171" s="390"/>
      <c r="X171" s="370"/>
      <c r="Y171" s="390"/>
    </row>
    <row r="172" spans="2:25">
      <c r="C172" s="99" t="str">
        <f>КПЭ!B64</f>
        <v>Разработчик Framework2</v>
      </c>
      <c r="E172" s="394">
        <f>КПЭ!C64</f>
        <v>2835.77</v>
      </c>
      <c r="G172" s="389">
        <f t="shared" si="47"/>
        <v>4146.4616902041234</v>
      </c>
      <c r="H172" s="390"/>
      <c r="I172" s="390">
        <f>$E172/1000*(1+КПЭ!$D64)*$D$5*$D$8*КПЭ!E64</f>
        <v>0</v>
      </c>
      <c r="J172" s="390">
        <v>4146.4616902041234</v>
      </c>
      <c r="K172" s="341"/>
      <c r="L172" s="390"/>
      <c r="M172" s="390"/>
      <c r="N172" s="390"/>
      <c r="O172" s="390"/>
      <c r="P172" s="390"/>
      <c r="Q172" s="390"/>
      <c r="R172" s="390"/>
      <c r="S172" s="370"/>
      <c r="T172" s="341"/>
      <c r="U172" s="390"/>
      <c r="W172" s="390"/>
      <c r="X172" s="370"/>
      <c r="Y172" s="390"/>
    </row>
    <row r="173" spans="2:25">
      <c r="C173" s="99" t="str">
        <f>КПЭ!B65</f>
        <v>РП</v>
      </c>
      <c r="E173" s="394">
        <f>КПЭ!C65</f>
        <v>2527.85</v>
      </c>
      <c r="G173" s="389">
        <f t="shared" si="47"/>
        <v>4982.6445984587072</v>
      </c>
      <c r="H173" s="390"/>
      <c r="I173" s="390">
        <f>$E173/1000*(1+КПЭ!$D65)*$D$5*$D$8*КПЭ!E65</f>
        <v>3134.5340000000001</v>
      </c>
      <c r="J173" s="390">
        <v>1848.1105984587068</v>
      </c>
      <c r="K173" s="341"/>
      <c r="L173" s="390"/>
      <c r="M173" s="390"/>
      <c r="N173" s="390"/>
      <c r="O173" s="390"/>
      <c r="P173" s="390"/>
      <c r="Q173" s="390"/>
      <c r="R173" s="390"/>
      <c r="S173" s="370"/>
      <c r="T173" s="341"/>
      <c r="U173" s="390"/>
    </row>
    <row r="174" spans="2:25">
      <c r="G174" s="389">
        <f t="shared" si="47"/>
        <v>0</v>
      </c>
      <c r="H174" s="390"/>
      <c r="I174" s="390"/>
      <c r="J174" s="390"/>
      <c r="K174" s="390"/>
      <c r="L174" s="390"/>
      <c r="M174" s="390"/>
      <c r="N174" s="390"/>
      <c r="O174" s="390"/>
      <c r="P174" s="390"/>
      <c r="Q174" s="390"/>
      <c r="R174" s="390"/>
      <c r="W174" s="390"/>
    </row>
    <row r="175" spans="2:25">
      <c r="B175" s="375"/>
      <c r="C175" s="375" t="s">
        <v>315</v>
      </c>
      <c r="D175" s="375"/>
      <c r="E175" s="375"/>
      <c r="F175" s="375"/>
      <c r="G175" s="389">
        <f t="shared" si="47"/>
        <v>47483.688757152602</v>
      </c>
      <c r="H175" s="389">
        <f t="shared" ref="H175:R175" si="48">SUM(H163:H174)</f>
        <v>0</v>
      </c>
      <c r="I175" s="389">
        <f t="shared" si="48"/>
        <v>21456.277503999998</v>
      </c>
      <c r="J175" s="389">
        <f>SUM(J163:J174)</f>
        <v>26027.411253152608</v>
      </c>
      <c r="K175" s="389">
        <f t="shared" si="48"/>
        <v>0</v>
      </c>
      <c r="L175" s="389">
        <f t="shared" si="48"/>
        <v>0</v>
      </c>
      <c r="M175" s="389">
        <f t="shared" si="48"/>
        <v>0</v>
      </c>
      <c r="N175" s="389">
        <f t="shared" si="48"/>
        <v>0</v>
      </c>
      <c r="O175" s="389">
        <f t="shared" si="48"/>
        <v>0</v>
      </c>
      <c r="P175" s="389">
        <f t="shared" si="48"/>
        <v>0</v>
      </c>
      <c r="Q175" s="389">
        <f t="shared" si="48"/>
        <v>0</v>
      </c>
      <c r="R175" s="389">
        <f t="shared" si="48"/>
        <v>0</v>
      </c>
      <c r="V175" s="390"/>
      <c r="W175" s="370"/>
      <c r="X175" s="341"/>
    </row>
    <row r="176" spans="2:25">
      <c r="I176" s="390"/>
      <c r="J176" s="390"/>
      <c r="K176" s="390"/>
      <c r="L176" s="390"/>
      <c r="M176" s="390"/>
      <c r="N176" s="390"/>
      <c r="O176" s="390"/>
      <c r="P176" s="390"/>
      <c r="Q176" s="390"/>
      <c r="R176" s="390"/>
      <c r="T176" s="370"/>
      <c r="U176" s="404"/>
      <c r="V176" s="390"/>
      <c r="W176" s="370"/>
      <c r="X176" s="341"/>
    </row>
    <row r="177" spans="2:24">
      <c r="B177" s="99" t="s">
        <v>352</v>
      </c>
      <c r="C177" s="392" t="s">
        <v>362</v>
      </c>
      <c r="D177" s="366" t="s">
        <v>363</v>
      </c>
      <c r="E177" s="366" t="s">
        <v>364</v>
      </c>
      <c r="G177" s="390"/>
      <c r="H177" s="390"/>
      <c r="I177" s="390"/>
      <c r="J177" s="390"/>
      <c r="K177" s="390"/>
      <c r="L177" s="390"/>
      <c r="M177" s="390"/>
      <c r="N177" s="390"/>
      <c r="O177" s="390"/>
      <c r="P177" s="390"/>
      <c r="Q177" s="390"/>
      <c r="R177" s="390"/>
      <c r="T177" s="370"/>
      <c r="U177" s="404"/>
      <c r="V177" s="390"/>
      <c r="W177" s="370"/>
      <c r="X177" s="341"/>
    </row>
    <row r="178" spans="2:24">
      <c r="C178" s="99" t="s">
        <v>365</v>
      </c>
      <c r="D178" s="366">
        <v>3</v>
      </c>
      <c r="E178" s="366">
        <v>4</v>
      </c>
      <c r="F178" s="366" t="s">
        <v>366</v>
      </c>
      <c r="G178" s="389">
        <f>SUM(H178:R178)</f>
        <v>8.8679283072938482</v>
      </c>
      <c r="H178" s="390"/>
      <c r="I178" s="390"/>
      <c r="J178" s="390">
        <v>8.8679283072938482</v>
      </c>
      <c r="K178" s="390"/>
      <c r="L178" s="390"/>
      <c r="M178" s="390"/>
      <c r="N178" s="390"/>
      <c r="O178" s="390"/>
      <c r="P178" s="390"/>
      <c r="Q178" s="390"/>
      <c r="R178" s="390"/>
      <c r="T178" s="370"/>
      <c r="U178" s="404"/>
      <c r="V178" s="390"/>
      <c r="W178" s="370"/>
      <c r="X178" s="341"/>
    </row>
    <row r="179" spans="2:24">
      <c r="C179" s="99" t="s">
        <v>367</v>
      </c>
      <c r="D179" s="366">
        <v>3</v>
      </c>
      <c r="E179" s="366">
        <v>4</v>
      </c>
      <c r="F179" s="366" t="s">
        <v>366</v>
      </c>
      <c r="G179" s="389">
        <f>SUM(H179:R179)</f>
        <v>8.8679283072938482</v>
      </c>
      <c r="H179" s="390"/>
      <c r="I179" s="390"/>
      <c r="J179" s="390">
        <v>8.8679283072938482</v>
      </c>
      <c r="K179" s="390"/>
      <c r="L179" s="390"/>
      <c r="M179" s="390"/>
      <c r="N179" s="390"/>
      <c r="O179" s="390"/>
      <c r="P179" s="390"/>
      <c r="Q179" s="390"/>
      <c r="R179" s="390"/>
      <c r="V179" s="390"/>
      <c r="W179" s="370"/>
      <c r="X179" s="341"/>
    </row>
    <row r="180" spans="2:24">
      <c r="C180" s="99" t="s">
        <v>368</v>
      </c>
      <c r="D180" s="366">
        <v>8</v>
      </c>
      <c r="E180" s="366">
        <v>4</v>
      </c>
      <c r="F180" s="366" t="s">
        <v>366</v>
      </c>
      <c r="G180" s="389">
        <f>SUM(H180:R180)</f>
        <v>23.647808819450258</v>
      </c>
      <c r="H180" s="390"/>
      <c r="I180" s="390"/>
      <c r="J180" s="390">
        <v>23.647808819450258</v>
      </c>
      <c r="K180" s="390"/>
      <c r="L180" s="390"/>
      <c r="M180" s="390"/>
      <c r="N180" s="390"/>
      <c r="O180" s="390"/>
      <c r="P180" s="390"/>
      <c r="Q180" s="390"/>
      <c r="R180" s="390"/>
      <c r="V180" s="390"/>
      <c r="W180" s="370"/>
      <c r="X180" s="341"/>
    </row>
    <row r="181" spans="2:24">
      <c r="C181" s="99" t="s">
        <v>369</v>
      </c>
      <c r="D181" s="366">
        <v>4</v>
      </c>
      <c r="E181" s="366">
        <v>4</v>
      </c>
      <c r="F181" s="366" t="s">
        <v>366</v>
      </c>
      <c r="G181" s="389">
        <f>SUM(H181:R181)</f>
        <v>11.823904409725129</v>
      </c>
      <c r="H181" s="390"/>
      <c r="I181" s="390"/>
      <c r="J181" s="390">
        <v>11.823904409725129</v>
      </c>
      <c r="K181" s="390"/>
      <c r="L181" s="390"/>
      <c r="M181" s="390"/>
      <c r="N181" s="390"/>
      <c r="O181" s="390"/>
      <c r="P181" s="390"/>
      <c r="Q181" s="390"/>
      <c r="R181" s="390"/>
      <c r="T181" s="370"/>
      <c r="V181" s="390"/>
      <c r="W181" s="370"/>
      <c r="X181" s="341"/>
    </row>
    <row r="182" spans="2:24">
      <c r="B182" s="375"/>
      <c r="C182" s="375" t="s">
        <v>315</v>
      </c>
      <c r="D182" s="375"/>
      <c r="E182" s="375"/>
      <c r="F182" s="375"/>
      <c r="G182" s="389">
        <f>SUM(H182:R182)</f>
        <v>53.207569843763082</v>
      </c>
      <c r="H182" s="389">
        <f t="shared" ref="H182:R182" si="49">SUM(H178:H181)</f>
        <v>0</v>
      </c>
      <c r="I182" s="389">
        <f t="shared" si="49"/>
        <v>0</v>
      </c>
      <c r="J182" s="389">
        <f t="shared" si="49"/>
        <v>53.207569843763082</v>
      </c>
      <c r="K182" s="389">
        <f t="shared" si="49"/>
        <v>0</v>
      </c>
      <c r="L182" s="389">
        <f t="shared" si="49"/>
        <v>0</v>
      </c>
      <c r="M182" s="389">
        <f t="shared" si="49"/>
        <v>0</v>
      </c>
      <c r="N182" s="389">
        <f t="shared" si="49"/>
        <v>0</v>
      </c>
      <c r="O182" s="389">
        <f t="shared" si="49"/>
        <v>0</v>
      </c>
      <c r="P182" s="389">
        <f t="shared" si="49"/>
        <v>0</v>
      </c>
      <c r="Q182" s="389">
        <f t="shared" si="49"/>
        <v>0</v>
      </c>
      <c r="R182" s="389">
        <f t="shared" si="49"/>
        <v>0</v>
      </c>
      <c r="T182" s="370"/>
      <c r="V182" s="390"/>
      <c r="W182" s="370"/>
      <c r="X182" s="341"/>
    </row>
    <row r="183" spans="2:24">
      <c r="T183" s="370"/>
      <c r="V183" s="390"/>
      <c r="W183" s="370"/>
      <c r="X183" s="341"/>
    </row>
    <row r="184" spans="2:24">
      <c r="B184" s="99" t="s">
        <v>352</v>
      </c>
      <c r="C184" s="392" t="s">
        <v>370</v>
      </c>
      <c r="F184" s="390"/>
      <c r="G184" s="390"/>
      <c r="H184" s="390"/>
      <c r="I184" s="390"/>
      <c r="J184" s="390"/>
      <c r="K184" s="390"/>
      <c r="L184" s="390"/>
      <c r="M184" s="390"/>
      <c r="N184" s="390"/>
      <c r="O184" s="390"/>
      <c r="P184" s="390"/>
      <c r="Q184" s="390"/>
      <c r="R184" s="390"/>
      <c r="T184" s="370"/>
      <c r="V184" s="390"/>
      <c r="W184" s="370"/>
      <c r="X184" s="341"/>
    </row>
    <row r="185" spans="2:24">
      <c r="C185" s="99" t="s">
        <v>371</v>
      </c>
      <c r="F185" s="390"/>
      <c r="G185" s="389">
        <f t="shared" ref="G185:G190" si="50">SUM(H185:R185)</f>
        <v>296.38117700362955</v>
      </c>
      <c r="H185" s="390"/>
      <c r="I185" s="390"/>
      <c r="J185" s="390">
        <v>296.38117700362955</v>
      </c>
      <c r="K185" s="390"/>
      <c r="L185" s="390"/>
      <c r="M185" s="390"/>
      <c r="N185" s="390"/>
      <c r="O185" s="390"/>
      <c r="P185" s="390"/>
      <c r="Q185" s="390"/>
      <c r="R185" s="390"/>
      <c r="V185" s="390"/>
    </row>
    <row r="186" spans="2:24">
      <c r="G186" s="389">
        <f t="shared" si="50"/>
        <v>0</v>
      </c>
      <c r="H186" s="390"/>
      <c r="I186" s="390"/>
      <c r="J186" s="390"/>
      <c r="K186" s="390"/>
      <c r="L186" s="390"/>
      <c r="M186" s="390"/>
      <c r="N186" s="390"/>
      <c r="O186" s="390"/>
      <c r="P186" s="390"/>
      <c r="Q186" s="390"/>
      <c r="R186" s="390"/>
      <c r="W186" s="390"/>
    </row>
    <row r="187" spans="2:24">
      <c r="G187" s="389">
        <f t="shared" si="50"/>
        <v>0</v>
      </c>
      <c r="H187" s="390"/>
      <c r="I187" s="390"/>
      <c r="J187" s="390"/>
      <c r="K187" s="390"/>
      <c r="L187" s="390"/>
      <c r="M187" s="390"/>
      <c r="N187" s="390"/>
      <c r="O187" s="390"/>
      <c r="P187" s="390"/>
      <c r="Q187" s="390"/>
      <c r="R187" s="390"/>
      <c r="V187" s="390"/>
      <c r="W187" s="370"/>
      <c r="X187" s="341"/>
    </row>
    <row r="188" spans="2:24">
      <c r="B188" s="375"/>
      <c r="C188" s="375" t="s">
        <v>315</v>
      </c>
      <c r="D188" s="375"/>
      <c r="E188" s="375"/>
      <c r="F188" s="375"/>
      <c r="G188" s="389">
        <f t="shared" si="50"/>
        <v>296.38117700362955</v>
      </c>
      <c r="H188" s="389">
        <f t="shared" ref="H188:R188" si="51">SUM(H184:H187)</f>
        <v>0</v>
      </c>
      <c r="I188" s="389">
        <f t="shared" si="51"/>
        <v>0</v>
      </c>
      <c r="J188" s="389">
        <f t="shared" si="51"/>
        <v>296.38117700362955</v>
      </c>
      <c r="K188" s="389">
        <f t="shared" si="51"/>
        <v>0</v>
      </c>
      <c r="L188" s="389">
        <f t="shared" si="51"/>
        <v>0</v>
      </c>
      <c r="M188" s="389">
        <f t="shared" si="51"/>
        <v>0</v>
      </c>
      <c r="N188" s="389">
        <f t="shared" si="51"/>
        <v>0</v>
      </c>
      <c r="O188" s="389">
        <f t="shared" si="51"/>
        <v>0</v>
      </c>
      <c r="P188" s="389">
        <f t="shared" si="51"/>
        <v>0</v>
      </c>
      <c r="Q188" s="389">
        <f t="shared" si="51"/>
        <v>0</v>
      </c>
      <c r="R188" s="389">
        <f t="shared" si="51"/>
        <v>0</v>
      </c>
      <c r="V188" s="390"/>
      <c r="W188" s="370"/>
      <c r="X188" s="341"/>
    </row>
    <row r="189" spans="2:24">
      <c r="B189" s="395"/>
      <c r="C189" s="385" t="s">
        <v>372</v>
      </c>
      <c r="D189" s="385"/>
      <c r="E189" s="385"/>
      <c r="F189" s="386" t="s">
        <v>350</v>
      </c>
      <c r="G189" s="391">
        <f t="shared" si="50"/>
        <v>83953.001629172111</v>
      </c>
      <c r="H189" s="391"/>
      <c r="I189" s="391">
        <v>5060.1208865067047</v>
      </c>
      <c r="J189" s="391">
        <v>30686.481690140845</v>
      </c>
      <c r="K189" s="391">
        <v>48206.399052524561</v>
      </c>
      <c r="L189" s="391">
        <v>0</v>
      </c>
      <c r="M189" s="391">
        <v>0</v>
      </c>
      <c r="N189" s="391">
        <v>0</v>
      </c>
      <c r="O189" s="391">
        <v>0</v>
      </c>
      <c r="P189" s="391">
        <v>0</v>
      </c>
      <c r="Q189" s="391">
        <v>0</v>
      </c>
      <c r="R189" s="391">
        <v>0</v>
      </c>
      <c r="V189" s="390"/>
      <c r="W189" s="370"/>
      <c r="X189" s="341"/>
    </row>
    <row r="190" spans="2:24">
      <c r="B190" s="375" t="s">
        <v>351</v>
      </c>
      <c r="C190" s="375" t="s">
        <v>315</v>
      </c>
      <c r="D190" s="375"/>
      <c r="E190" s="375"/>
      <c r="F190" s="380" t="s">
        <v>350</v>
      </c>
      <c r="G190" s="389">
        <f t="shared" si="50"/>
        <v>15000</v>
      </c>
      <c r="H190" s="389">
        <f>H152</f>
        <v>0</v>
      </c>
      <c r="I190" s="389">
        <f t="shared" ref="I190:R190" si="52">I152</f>
        <v>15000</v>
      </c>
      <c r="J190" s="389">
        <f t="shared" si="52"/>
        <v>0</v>
      </c>
      <c r="K190" s="389">
        <f t="shared" si="52"/>
        <v>0</v>
      </c>
      <c r="L190" s="389">
        <f t="shared" si="52"/>
        <v>0</v>
      </c>
      <c r="M190" s="389">
        <f t="shared" si="52"/>
        <v>0</v>
      </c>
      <c r="N190" s="389">
        <f t="shared" si="52"/>
        <v>0</v>
      </c>
      <c r="O190" s="389">
        <f t="shared" si="52"/>
        <v>0</v>
      </c>
      <c r="P190" s="389">
        <f t="shared" si="52"/>
        <v>0</v>
      </c>
      <c r="Q190" s="389">
        <f t="shared" si="52"/>
        <v>0</v>
      </c>
      <c r="R190" s="389">
        <f t="shared" si="52"/>
        <v>0</v>
      </c>
      <c r="V190" s="390"/>
      <c r="W190" s="370"/>
      <c r="X190" s="341"/>
    </row>
    <row r="191" spans="2:24">
      <c r="B191" s="375" t="s">
        <v>352</v>
      </c>
      <c r="C191" s="375" t="s">
        <v>315</v>
      </c>
      <c r="D191" s="375"/>
      <c r="E191" s="375"/>
      <c r="F191" s="380" t="s">
        <v>350</v>
      </c>
      <c r="G191" s="389">
        <f>SUM(H191:R191)</f>
        <v>73770.277503999998</v>
      </c>
      <c r="H191" s="389">
        <f>H153+H158+H175+H182+H188</f>
        <v>0</v>
      </c>
      <c r="I191" s="389">
        <f t="shared" ref="I191:R191" si="53">I153+I158+I175+I182+I188</f>
        <v>47393.277503999998</v>
      </c>
      <c r="J191" s="389">
        <f t="shared" si="53"/>
        <v>26377</v>
      </c>
      <c r="K191" s="389">
        <f t="shared" si="53"/>
        <v>0</v>
      </c>
      <c r="L191" s="389">
        <f t="shared" si="53"/>
        <v>0</v>
      </c>
      <c r="M191" s="389">
        <f t="shared" si="53"/>
        <v>0</v>
      </c>
      <c r="N191" s="389">
        <f t="shared" si="53"/>
        <v>0</v>
      </c>
      <c r="O191" s="389">
        <f t="shared" si="53"/>
        <v>0</v>
      </c>
      <c r="P191" s="389">
        <f t="shared" si="53"/>
        <v>0</v>
      </c>
      <c r="Q191" s="389">
        <f t="shared" si="53"/>
        <v>0</v>
      </c>
      <c r="R191" s="389">
        <f t="shared" si="53"/>
        <v>0</v>
      </c>
      <c r="V191" s="390"/>
    </row>
    <row r="192" spans="2:24">
      <c r="B192" s="375" t="s">
        <v>353</v>
      </c>
      <c r="C192" s="375" t="s">
        <v>315</v>
      </c>
      <c r="D192" s="375"/>
      <c r="E192" s="375"/>
      <c r="F192" s="380" t="s">
        <v>350</v>
      </c>
      <c r="G192" s="389">
        <f>SUM(H192:R192)</f>
        <v>97912.917985868335</v>
      </c>
      <c r="H192" s="389">
        <f>H154+H159</f>
        <v>0</v>
      </c>
      <c r="I192" s="389">
        <f t="shared" ref="I192:R192" si="54">I154+I159</f>
        <v>0</v>
      </c>
      <c r="J192" s="389">
        <f t="shared" si="54"/>
        <v>0</v>
      </c>
      <c r="K192" s="389">
        <f>Расчет!K144</f>
        <v>97912.917985868335</v>
      </c>
      <c r="L192" s="389">
        <f t="shared" si="54"/>
        <v>0</v>
      </c>
      <c r="M192" s="389">
        <f t="shared" si="54"/>
        <v>0</v>
      </c>
      <c r="N192" s="389">
        <f t="shared" si="54"/>
        <v>0</v>
      </c>
      <c r="O192" s="389">
        <f t="shared" si="54"/>
        <v>0</v>
      </c>
      <c r="P192" s="389">
        <f t="shared" si="54"/>
        <v>0</v>
      </c>
      <c r="Q192" s="389">
        <f t="shared" si="54"/>
        <v>0</v>
      </c>
      <c r="R192" s="389">
        <f t="shared" si="54"/>
        <v>0</v>
      </c>
    </row>
    <row r="194" spans="2:18" ht="15.75" customHeight="1"/>
    <row r="195" spans="2:18" ht="15.75" customHeight="1"/>
    <row r="196" spans="2:18" ht="30">
      <c r="B196" s="240" t="s">
        <v>373</v>
      </c>
      <c r="C196" s="378" t="s">
        <v>374</v>
      </c>
      <c r="D196" s="371" t="s">
        <v>75</v>
      </c>
      <c r="E196" s="371" t="s">
        <v>76</v>
      </c>
      <c r="F196" s="372" t="s">
        <v>77</v>
      </c>
      <c r="G196" s="373" t="s">
        <v>78</v>
      </c>
      <c r="H196" s="278">
        <f>H$2</f>
        <v>2020</v>
      </c>
      <c r="I196" s="278">
        <f t="shared" ref="I196:R196" si="55">I$2</f>
        <v>2021</v>
      </c>
      <c r="J196" s="278">
        <f t="shared" si="55"/>
        <v>2022</v>
      </c>
      <c r="K196" s="278">
        <f t="shared" si="55"/>
        <v>2023</v>
      </c>
      <c r="L196" s="278">
        <f t="shared" si="55"/>
        <v>2024</v>
      </c>
      <c r="M196" s="278">
        <f t="shared" si="55"/>
        <v>2025</v>
      </c>
      <c r="N196" s="278">
        <f t="shared" si="55"/>
        <v>2026</v>
      </c>
      <c r="O196" s="278">
        <f t="shared" si="55"/>
        <v>2027</v>
      </c>
      <c r="P196" s="278">
        <f t="shared" si="55"/>
        <v>2028</v>
      </c>
      <c r="Q196" s="278">
        <f t="shared" si="55"/>
        <v>2029</v>
      </c>
      <c r="R196" s="278">
        <f t="shared" si="55"/>
        <v>2030</v>
      </c>
    </row>
    <row r="197" spans="2:18">
      <c r="C197" s="99" t="s">
        <v>351</v>
      </c>
      <c r="F197" s="366" t="s">
        <v>375</v>
      </c>
      <c r="G197" s="389">
        <f t="shared" ref="G197:G203" si="56">SUM(H197:R197)</f>
        <v>5</v>
      </c>
      <c r="J197" s="99">
        <v>0.5</v>
      </c>
      <c r="K197" s="99">
        <v>1</v>
      </c>
      <c r="L197" s="99">
        <v>1</v>
      </c>
      <c r="M197" s="99">
        <v>1</v>
      </c>
      <c r="N197" s="99">
        <v>1</v>
      </c>
      <c r="O197" s="99">
        <v>0.5</v>
      </c>
    </row>
    <row r="198" spans="2:18">
      <c r="B198" s="375" t="s">
        <v>351</v>
      </c>
      <c r="C198" s="375" t="s">
        <v>376</v>
      </c>
      <c r="D198" s="375"/>
      <c r="E198" s="375"/>
      <c r="F198" s="380" t="s">
        <v>350</v>
      </c>
      <c r="G198" s="389">
        <f t="shared" si="56"/>
        <v>0</v>
      </c>
      <c r="H198" s="389">
        <f>$G$190*H197/$G$197*0</f>
        <v>0</v>
      </c>
      <c r="I198" s="389">
        <f t="shared" ref="I198:R198" si="57">$G$190*I197/$G$197*0</f>
        <v>0</v>
      </c>
      <c r="J198" s="389">
        <f t="shared" si="57"/>
        <v>0</v>
      </c>
      <c r="K198" s="389">
        <f t="shared" si="57"/>
        <v>0</v>
      </c>
      <c r="L198" s="389">
        <f t="shared" si="57"/>
        <v>0</v>
      </c>
      <c r="M198" s="389">
        <f t="shared" si="57"/>
        <v>0</v>
      </c>
      <c r="N198" s="389">
        <f t="shared" si="57"/>
        <v>0</v>
      </c>
      <c r="O198" s="389">
        <f t="shared" si="57"/>
        <v>0</v>
      </c>
      <c r="P198" s="389">
        <f t="shared" si="57"/>
        <v>0</v>
      </c>
      <c r="Q198" s="389">
        <f t="shared" si="57"/>
        <v>0</v>
      </c>
      <c r="R198" s="389">
        <f t="shared" si="57"/>
        <v>0</v>
      </c>
    </row>
    <row r="199" spans="2:18">
      <c r="C199" s="99" t="s">
        <v>377</v>
      </c>
      <c r="F199" s="366" t="s">
        <v>375</v>
      </c>
      <c r="G199" s="389">
        <f t="shared" si="56"/>
        <v>5</v>
      </c>
      <c r="J199" s="99">
        <v>0.5</v>
      </c>
      <c r="K199" s="99">
        <v>1</v>
      </c>
      <c r="L199" s="99">
        <v>1</v>
      </c>
      <c r="M199" s="99">
        <v>1</v>
      </c>
      <c r="N199" s="99">
        <v>1</v>
      </c>
      <c r="O199" s="99">
        <v>0.5</v>
      </c>
    </row>
    <row r="200" spans="2:18">
      <c r="B200" s="375" t="s">
        <v>352</v>
      </c>
      <c r="C200" s="375" t="s">
        <v>378</v>
      </c>
      <c r="D200" s="375"/>
      <c r="E200" s="375"/>
      <c r="F200" s="380" t="s">
        <v>350</v>
      </c>
      <c r="G200" s="389">
        <f t="shared" si="56"/>
        <v>73770.277503999998</v>
      </c>
      <c r="H200" s="389">
        <f>$G$191*H199/$G$199</f>
        <v>0</v>
      </c>
      <c r="I200" s="389">
        <f t="shared" ref="I200:R200" si="58">$G$191*I199/$G$199</f>
        <v>0</v>
      </c>
      <c r="J200" s="389">
        <f t="shared" si="58"/>
        <v>7377.0277503999996</v>
      </c>
      <c r="K200" s="389">
        <f>$G$191*K199/$G$199</f>
        <v>14754.055500799999</v>
      </c>
      <c r="L200" s="389">
        <f>$G$191*L199/$G$199</f>
        <v>14754.055500799999</v>
      </c>
      <c r="M200" s="389">
        <f t="shared" si="58"/>
        <v>14754.055500799999</v>
      </c>
      <c r="N200" s="389">
        <f t="shared" si="58"/>
        <v>14754.055500799999</v>
      </c>
      <c r="O200" s="389">
        <f t="shared" si="58"/>
        <v>7377.0277503999996</v>
      </c>
      <c r="P200" s="389">
        <f t="shared" si="58"/>
        <v>0</v>
      </c>
      <c r="Q200" s="389">
        <f t="shared" si="58"/>
        <v>0</v>
      </c>
      <c r="R200" s="389">
        <f t="shared" si="58"/>
        <v>0</v>
      </c>
    </row>
    <row r="201" spans="2:18">
      <c r="C201" s="99" t="s">
        <v>379</v>
      </c>
      <c r="F201" s="366" t="s">
        <v>375</v>
      </c>
      <c r="G201" s="389">
        <f t="shared" si="56"/>
        <v>5</v>
      </c>
      <c r="K201" s="99">
        <v>0.5</v>
      </c>
      <c r="L201" s="99">
        <v>1</v>
      </c>
      <c r="M201" s="99">
        <v>1</v>
      </c>
      <c r="N201" s="99">
        <v>1</v>
      </c>
      <c r="O201" s="99">
        <v>1</v>
      </c>
      <c r="P201" s="99">
        <v>0.5</v>
      </c>
    </row>
    <row r="202" spans="2:18">
      <c r="B202" s="375" t="s">
        <v>353</v>
      </c>
      <c r="C202" s="375" t="s">
        <v>380</v>
      </c>
      <c r="D202" s="375"/>
      <c r="E202" s="375"/>
      <c r="F202" s="380" t="s">
        <v>350</v>
      </c>
      <c r="G202" s="389">
        <f t="shared" si="56"/>
        <v>97912.91798586832</v>
      </c>
      <c r="H202" s="389">
        <f>$G$192*H201/$G$201</f>
        <v>0</v>
      </c>
      <c r="I202" s="389">
        <f t="shared" ref="I202:R202" si="59">$G$192*I201/$G$201</f>
        <v>0</v>
      </c>
      <c r="J202" s="389">
        <f t="shared" si="59"/>
        <v>0</v>
      </c>
      <c r="K202" s="389">
        <f t="shared" si="59"/>
        <v>9791.2917985868335</v>
      </c>
      <c r="L202" s="389">
        <f t="shared" si="59"/>
        <v>19582.583597173667</v>
      </c>
      <c r="M202" s="389">
        <f t="shared" si="59"/>
        <v>19582.583597173667</v>
      </c>
      <c r="N202" s="389">
        <f t="shared" si="59"/>
        <v>19582.583597173667</v>
      </c>
      <c r="O202" s="389">
        <f t="shared" si="59"/>
        <v>19582.583597173667</v>
      </c>
      <c r="P202" s="389">
        <f t="shared" si="59"/>
        <v>9791.2917985868335</v>
      </c>
      <c r="Q202" s="389">
        <f t="shared" si="59"/>
        <v>0</v>
      </c>
      <c r="R202" s="389">
        <f t="shared" si="59"/>
        <v>0</v>
      </c>
    </row>
    <row r="203" spans="2:18">
      <c r="B203" s="395"/>
      <c r="C203" s="385" t="s">
        <v>381</v>
      </c>
      <c r="D203" s="385"/>
      <c r="E203" s="385"/>
      <c r="F203" s="386" t="s">
        <v>350</v>
      </c>
      <c r="G203" s="391">
        <f t="shared" si="56"/>
        <v>171683.19548986835</v>
      </c>
      <c r="H203" s="391">
        <f>H198+H200+H202</f>
        <v>0</v>
      </c>
      <c r="I203" s="391">
        <f t="shared" ref="I203:R203" si="60">I198+I200+I202</f>
        <v>0</v>
      </c>
      <c r="J203" s="391">
        <f t="shared" si="60"/>
        <v>7377.0277503999996</v>
      </c>
      <c r="K203" s="391">
        <f t="shared" si="60"/>
        <v>24545.347299386834</v>
      </c>
      <c r="L203" s="391">
        <f t="shared" si="60"/>
        <v>34336.639097973668</v>
      </c>
      <c r="M203" s="391">
        <f t="shared" si="60"/>
        <v>34336.639097973668</v>
      </c>
      <c r="N203" s="391">
        <f t="shared" si="60"/>
        <v>34336.639097973668</v>
      </c>
      <c r="O203" s="391">
        <f t="shared" si="60"/>
        <v>26959.611347573667</v>
      </c>
      <c r="P203" s="391">
        <f t="shared" si="60"/>
        <v>9791.2917985868335</v>
      </c>
      <c r="Q203" s="391">
        <f t="shared" si="60"/>
        <v>0</v>
      </c>
      <c r="R203" s="391">
        <f t="shared" si="60"/>
        <v>0</v>
      </c>
    </row>
    <row r="206" spans="2:18" ht="30">
      <c r="B206" s="240" t="s">
        <v>161</v>
      </c>
      <c r="C206" s="378" t="s">
        <v>382</v>
      </c>
      <c r="D206" s="371" t="s">
        <v>75</v>
      </c>
      <c r="E206" s="371" t="s">
        <v>76</v>
      </c>
      <c r="F206" s="372" t="s">
        <v>77</v>
      </c>
      <c r="G206" s="373" t="s">
        <v>78</v>
      </c>
      <c r="H206" s="278">
        <f>H$2</f>
        <v>2020</v>
      </c>
      <c r="I206" s="278">
        <f t="shared" ref="I206:R206" si="61">I$2</f>
        <v>2021</v>
      </c>
      <c r="J206" s="278">
        <f t="shared" si="61"/>
        <v>2022</v>
      </c>
      <c r="K206" s="278">
        <f t="shared" si="61"/>
        <v>2023</v>
      </c>
      <c r="L206" s="278">
        <f t="shared" si="61"/>
        <v>2024</v>
      </c>
      <c r="M206" s="278">
        <f t="shared" si="61"/>
        <v>2025</v>
      </c>
      <c r="N206" s="278">
        <f t="shared" si="61"/>
        <v>2026</v>
      </c>
      <c r="O206" s="278">
        <f t="shared" si="61"/>
        <v>2027</v>
      </c>
      <c r="P206" s="278">
        <f t="shared" si="61"/>
        <v>2028</v>
      </c>
      <c r="Q206" s="278">
        <f t="shared" si="61"/>
        <v>2029</v>
      </c>
      <c r="R206" s="278">
        <f t="shared" si="61"/>
        <v>2030</v>
      </c>
    </row>
    <row r="207" spans="2:18">
      <c r="G207" s="390"/>
      <c r="H207" s="390"/>
      <c r="I207" s="390"/>
      <c r="J207" s="390"/>
      <c r="K207" s="390"/>
      <c r="L207" s="390"/>
      <c r="M207" s="390"/>
      <c r="N207" s="390"/>
      <c r="O207" s="390"/>
      <c r="P207" s="390"/>
      <c r="Q207" s="390"/>
      <c r="R207" s="390"/>
    </row>
    <row r="208" spans="2:18" ht="32">
      <c r="C208" s="392" t="s">
        <v>383</v>
      </c>
      <c r="D208" s="393" t="s">
        <v>384</v>
      </c>
      <c r="E208" s="393" t="s">
        <v>385</v>
      </c>
      <c r="F208" s="393" t="s">
        <v>386</v>
      </c>
      <c r="G208" s="390"/>
      <c r="H208" s="390"/>
      <c r="I208" s="390"/>
      <c r="J208" s="390"/>
      <c r="K208" s="390"/>
      <c r="L208" s="390"/>
      <c r="M208" s="390"/>
      <c r="N208" s="390"/>
      <c r="O208" s="390"/>
      <c r="P208" s="390"/>
      <c r="Q208" s="390"/>
      <c r="R208" s="390"/>
    </row>
    <row r="209" spans="2:18">
      <c r="C209" s="99" t="s">
        <v>387</v>
      </c>
      <c r="D209" s="99">
        <v>1</v>
      </c>
      <c r="E209" s="99">
        <v>4</v>
      </c>
      <c r="F209" s="99">
        <v>250</v>
      </c>
      <c r="G209" s="389">
        <f t="shared" ref="G209:G217" si="62">SUM(H209:R209)</f>
        <v>12000</v>
      </c>
      <c r="H209" s="390"/>
      <c r="I209" s="390"/>
      <c r="J209" s="390"/>
      <c r="K209" s="390">
        <f>$D209*$E209/$D$8*$F209*$D$6*K$4</f>
        <v>1500</v>
      </c>
      <c r="L209" s="390">
        <f>$D209*$E209/$D$8*$F209*$D$6*L$4</f>
        <v>1500</v>
      </c>
      <c r="M209" s="390">
        <f t="shared" ref="M209:R209" si="63">$D209*$E209/$D$8*$F209*$D$6*M$4</f>
        <v>1500</v>
      </c>
      <c r="N209" s="390">
        <f t="shared" si="63"/>
        <v>1500</v>
      </c>
      <c r="O209" s="390">
        <f t="shared" si="63"/>
        <v>1500</v>
      </c>
      <c r="P209" s="390">
        <f t="shared" si="63"/>
        <v>1500</v>
      </c>
      <c r="Q209" s="390">
        <f t="shared" si="63"/>
        <v>1500</v>
      </c>
      <c r="R209" s="390">
        <f t="shared" si="63"/>
        <v>1500</v>
      </c>
    </row>
    <row r="210" spans="2:18">
      <c r="C210" s="99" t="s">
        <v>388</v>
      </c>
      <c r="D210" s="99">
        <v>2</v>
      </c>
      <c r="E210" s="99">
        <v>4</v>
      </c>
      <c r="F210" s="99">
        <v>250</v>
      </c>
      <c r="G210" s="389">
        <f t="shared" si="62"/>
        <v>24000</v>
      </c>
      <c r="H210" s="390"/>
      <c r="I210" s="390"/>
      <c r="J210" s="390"/>
      <c r="K210" s="390">
        <f t="shared" ref="K210:R216" si="64">$D210*$E210/$D$8*$F210*$D$6*K$4</f>
        <v>3000</v>
      </c>
      <c r="L210" s="390">
        <f t="shared" si="64"/>
        <v>3000</v>
      </c>
      <c r="M210" s="390">
        <f t="shared" si="64"/>
        <v>3000</v>
      </c>
      <c r="N210" s="390">
        <f t="shared" si="64"/>
        <v>3000</v>
      </c>
      <c r="O210" s="390">
        <f t="shared" si="64"/>
        <v>3000</v>
      </c>
      <c r="P210" s="390">
        <f t="shared" si="64"/>
        <v>3000</v>
      </c>
      <c r="Q210" s="390">
        <f t="shared" si="64"/>
        <v>3000</v>
      </c>
      <c r="R210" s="390">
        <f t="shared" si="64"/>
        <v>3000</v>
      </c>
    </row>
    <row r="211" spans="2:18">
      <c r="C211" s="99" t="s">
        <v>389</v>
      </c>
      <c r="D211" s="99">
        <v>1</v>
      </c>
      <c r="E211" s="99">
        <v>2</v>
      </c>
      <c r="F211" s="99">
        <v>180</v>
      </c>
      <c r="G211" s="389">
        <f t="shared" si="62"/>
        <v>4320</v>
      </c>
      <c r="H211" s="390"/>
      <c r="I211" s="390"/>
      <c r="J211" s="390"/>
      <c r="K211" s="390">
        <f t="shared" si="64"/>
        <v>540</v>
      </c>
      <c r="L211" s="390">
        <f t="shared" si="64"/>
        <v>540</v>
      </c>
      <c r="M211" s="390">
        <f t="shared" si="64"/>
        <v>540</v>
      </c>
      <c r="N211" s="390">
        <f t="shared" si="64"/>
        <v>540</v>
      </c>
      <c r="O211" s="390">
        <f t="shared" si="64"/>
        <v>540</v>
      </c>
      <c r="P211" s="390">
        <f t="shared" si="64"/>
        <v>540</v>
      </c>
      <c r="Q211" s="390">
        <f t="shared" si="64"/>
        <v>540</v>
      </c>
      <c r="R211" s="390">
        <f t="shared" si="64"/>
        <v>540</v>
      </c>
    </row>
    <row r="212" spans="2:18">
      <c r="C212" s="99" t="s">
        <v>390</v>
      </c>
      <c r="D212" s="99">
        <v>1</v>
      </c>
      <c r="E212" s="99">
        <v>0.5</v>
      </c>
      <c r="F212" s="99">
        <v>180</v>
      </c>
      <c r="G212" s="389">
        <f t="shared" si="62"/>
        <v>1080</v>
      </c>
      <c r="H212" s="390"/>
      <c r="I212" s="390"/>
      <c r="J212" s="390"/>
      <c r="K212" s="390">
        <f t="shared" si="64"/>
        <v>135</v>
      </c>
      <c r="L212" s="390">
        <f t="shared" si="64"/>
        <v>135</v>
      </c>
      <c r="M212" s="390">
        <f t="shared" si="64"/>
        <v>135</v>
      </c>
      <c r="N212" s="390">
        <f t="shared" si="64"/>
        <v>135</v>
      </c>
      <c r="O212" s="390">
        <f t="shared" si="64"/>
        <v>135</v>
      </c>
      <c r="P212" s="390">
        <f t="shared" si="64"/>
        <v>135</v>
      </c>
      <c r="Q212" s="390">
        <f t="shared" si="64"/>
        <v>135</v>
      </c>
      <c r="R212" s="390">
        <f t="shared" si="64"/>
        <v>135</v>
      </c>
    </row>
    <row r="213" spans="2:18">
      <c r="C213" s="99" t="s">
        <v>391</v>
      </c>
      <c r="D213" s="99">
        <v>1</v>
      </c>
      <c r="E213" s="99">
        <v>0.5</v>
      </c>
      <c r="F213" s="99">
        <v>180</v>
      </c>
      <c r="G213" s="389">
        <f t="shared" si="62"/>
        <v>1080</v>
      </c>
      <c r="H213" s="390"/>
      <c r="I213" s="390"/>
      <c r="J213" s="390"/>
      <c r="K213" s="390">
        <f t="shared" si="64"/>
        <v>135</v>
      </c>
      <c r="L213" s="390">
        <f t="shared" si="64"/>
        <v>135</v>
      </c>
      <c r="M213" s="390">
        <f t="shared" si="64"/>
        <v>135</v>
      </c>
      <c r="N213" s="390">
        <f t="shared" si="64"/>
        <v>135</v>
      </c>
      <c r="O213" s="390">
        <f t="shared" si="64"/>
        <v>135</v>
      </c>
      <c r="P213" s="390">
        <f t="shared" si="64"/>
        <v>135</v>
      </c>
      <c r="Q213" s="390">
        <f t="shared" si="64"/>
        <v>135</v>
      </c>
      <c r="R213" s="390">
        <f t="shared" si="64"/>
        <v>135</v>
      </c>
    </row>
    <row r="214" spans="2:18">
      <c r="C214" s="99" t="s">
        <v>392</v>
      </c>
      <c r="D214" s="99">
        <v>1</v>
      </c>
      <c r="E214" s="99">
        <v>0.5</v>
      </c>
      <c r="F214" s="99">
        <v>180</v>
      </c>
      <c r="G214" s="389">
        <f t="shared" si="62"/>
        <v>1080</v>
      </c>
      <c r="H214" s="390"/>
      <c r="I214" s="390"/>
      <c r="J214" s="390"/>
      <c r="K214" s="390">
        <f t="shared" si="64"/>
        <v>135</v>
      </c>
      <c r="L214" s="390">
        <f t="shared" si="64"/>
        <v>135</v>
      </c>
      <c r="M214" s="390">
        <f t="shared" si="64"/>
        <v>135</v>
      </c>
      <c r="N214" s="390">
        <f t="shared" si="64"/>
        <v>135</v>
      </c>
      <c r="O214" s="390">
        <f t="shared" si="64"/>
        <v>135</v>
      </c>
      <c r="P214" s="390">
        <f t="shared" si="64"/>
        <v>135</v>
      </c>
      <c r="Q214" s="390">
        <f t="shared" si="64"/>
        <v>135</v>
      </c>
      <c r="R214" s="390">
        <f t="shared" si="64"/>
        <v>135</v>
      </c>
    </row>
    <row r="215" spans="2:18">
      <c r="C215" s="99" t="s">
        <v>393</v>
      </c>
      <c r="D215" s="99">
        <v>1</v>
      </c>
      <c r="E215" s="99">
        <v>0.5</v>
      </c>
      <c r="F215" s="99">
        <v>180</v>
      </c>
      <c r="G215" s="389">
        <f t="shared" si="62"/>
        <v>1080</v>
      </c>
      <c r="H215" s="390"/>
      <c r="I215" s="390"/>
      <c r="J215" s="390"/>
      <c r="K215" s="390">
        <f t="shared" si="64"/>
        <v>135</v>
      </c>
      <c r="L215" s="390">
        <f t="shared" si="64"/>
        <v>135</v>
      </c>
      <c r="M215" s="390">
        <f t="shared" si="64"/>
        <v>135</v>
      </c>
      <c r="N215" s="390">
        <f t="shared" si="64"/>
        <v>135</v>
      </c>
      <c r="O215" s="390">
        <f t="shared" si="64"/>
        <v>135</v>
      </c>
      <c r="P215" s="390">
        <f t="shared" si="64"/>
        <v>135</v>
      </c>
      <c r="Q215" s="390">
        <f t="shared" si="64"/>
        <v>135</v>
      </c>
      <c r="R215" s="390">
        <f t="shared" si="64"/>
        <v>135</v>
      </c>
    </row>
    <row r="216" spans="2:18">
      <c r="C216" s="99" t="s">
        <v>394</v>
      </c>
      <c r="D216" s="99">
        <v>1</v>
      </c>
      <c r="E216" s="99">
        <v>0.5</v>
      </c>
      <c r="F216" s="99">
        <v>180</v>
      </c>
      <c r="G216" s="389">
        <f t="shared" si="62"/>
        <v>1080</v>
      </c>
      <c r="H216" s="390"/>
      <c r="I216" s="390"/>
      <c r="J216" s="390"/>
      <c r="K216" s="390">
        <f t="shared" si="64"/>
        <v>135</v>
      </c>
      <c r="L216" s="390">
        <f t="shared" si="64"/>
        <v>135</v>
      </c>
      <c r="M216" s="390">
        <f t="shared" si="64"/>
        <v>135</v>
      </c>
      <c r="N216" s="390">
        <f t="shared" si="64"/>
        <v>135</v>
      </c>
      <c r="O216" s="390">
        <f t="shared" si="64"/>
        <v>135</v>
      </c>
      <c r="P216" s="390">
        <f t="shared" si="64"/>
        <v>135</v>
      </c>
      <c r="Q216" s="390">
        <f t="shared" si="64"/>
        <v>135</v>
      </c>
      <c r="R216" s="390">
        <f t="shared" si="64"/>
        <v>135</v>
      </c>
    </row>
    <row r="217" spans="2:18">
      <c r="B217" s="375" t="s">
        <v>353</v>
      </c>
      <c r="C217" s="375" t="s">
        <v>315</v>
      </c>
      <c r="D217" s="375"/>
      <c r="E217" s="375"/>
      <c r="F217" s="375"/>
      <c r="G217" s="389">
        <f t="shared" si="62"/>
        <v>45720</v>
      </c>
      <c r="H217" s="389"/>
      <c r="I217" s="389">
        <f t="shared" ref="I217:R217" si="65">SUM(I209:I216)</f>
        <v>0</v>
      </c>
      <c r="J217" s="389">
        <f t="shared" si="65"/>
        <v>0</v>
      </c>
      <c r="K217" s="389">
        <f t="shared" si="65"/>
        <v>5715</v>
      </c>
      <c r="L217" s="389">
        <f t="shared" si="65"/>
        <v>5715</v>
      </c>
      <c r="M217" s="389">
        <f t="shared" si="65"/>
        <v>5715</v>
      </c>
      <c r="N217" s="389">
        <f t="shared" si="65"/>
        <v>5715</v>
      </c>
      <c r="O217" s="389">
        <f t="shared" si="65"/>
        <v>5715</v>
      </c>
      <c r="P217" s="389">
        <f t="shared" si="65"/>
        <v>5715</v>
      </c>
      <c r="Q217" s="389">
        <f t="shared" si="65"/>
        <v>5715</v>
      </c>
      <c r="R217" s="389">
        <f t="shared" si="65"/>
        <v>5715</v>
      </c>
    </row>
    <row r="218" spans="2:18">
      <c r="G218" s="390"/>
      <c r="H218" s="390"/>
      <c r="I218" s="390"/>
      <c r="J218" s="390"/>
      <c r="K218" s="390"/>
      <c r="L218" s="390"/>
      <c r="M218" s="390"/>
      <c r="N218" s="390"/>
      <c r="O218" s="390"/>
      <c r="P218" s="390"/>
      <c r="Q218" s="390"/>
      <c r="R218" s="390"/>
    </row>
    <row r="219" spans="2:18">
      <c r="C219" s="392" t="s">
        <v>395</v>
      </c>
      <c r="F219" s="390"/>
      <c r="G219" s="390"/>
      <c r="H219" s="390"/>
      <c r="I219" s="390"/>
      <c r="J219" s="390"/>
      <c r="K219" s="390"/>
      <c r="L219" s="390"/>
      <c r="M219" s="390"/>
      <c r="N219" s="390"/>
      <c r="O219" s="390"/>
      <c r="P219" s="390"/>
      <c r="Q219" s="390"/>
      <c r="R219" s="390"/>
    </row>
    <row r="220" spans="2:18">
      <c r="B220" s="99" t="s">
        <v>352</v>
      </c>
      <c r="C220" s="99" t="s">
        <v>357</v>
      </c>
      <c r="G220" s="389">
        <f>SUM(H220:R220)</f>
        <v>12882</v>
      </c>
      <c r="H220" s="390"/>
      <c r="I220" s="390">
        <v>6441</v>
      </c>
      <c r="J220" s="390">
        <v>6441</v>
      </c>
      <c r="K220" s="390"/>
      <c r="L220" s="390"/>
      <c r="M220" s="390"/>
      <c r="N220" s="390"/>
      <c r="O220" s="390"/>
      <c r="P220" s="390"/>
      <c r="Q220" s="390"/>
      <c r="R220" s="390"/>
    </row>
    <row r="221" spans="2:18">
      <c r="B221" s="99" t="s">
        <v>353</v>
      </c>
      <c r="C221" s="99" t="s">
        <v>358</v>
      </c>
      <c r="G221" s="389">
        <f>SUM(H221:R221)</f>
        <v>117120</v>
      </c>
      <c r="H221" s="390"/>
      <c r="I221" s="390"/>
      <c r="J221" s="390"/>
      <c r="K221" s="390">
        <v>14640</v>
      </c>
      <c r="L221" s="390">
        <f t="shared" ref="L221:R221" si="66">K221</f>
        <v>14640</v>
      </c>
      <c r="M221" s="390">
        <f t="shared" si="66"/>
        <v>14640</v>
      </c>
      <c r="N221" s="390">
        <f t="shared" si="66"/>
        <v>14640</v>
      </c>
      <c r="O221" s="390">
        <f t="shared" si="66"/>
        <v>14640</v>
      </c>
      <c r="P221" s="390">
        <f t="shared" si="66"/>
        <v>14640</v>
      </c>
      <c r="Q221" s="390">
        <f t="shared" si="66"/>
        <v>14640</v>
      </c>
      <c r="R221" s="390">
        <f t="shared" si="66"/>
        <v>14640</v>
      </c>
    </row>
    <row r="222" spans="2:18">
      <c r="B222" s="375"/>
      <c r="C222" s="375" t="s">
        <v>315</v>
      </c>
      <c r="D222" s="375"/>
      <c r="E222" s="375"/>
      <c r="F222" s="375"/>
      <c r="G222" s="389">
        <f>SUM(H222:R222)</f>
        <v>130002</v>
      </c>
      <c r="H222" s="389"/>
      <c r="I222" s="389">
        <f t="shared" ref="I222:R222" si="67">SUM(I219:I221)</f>
        <v>6441</v>
      </c>
      <c r="J222" s="389">
        <f t="shared" si="67"/>
        <v>6441</v>
      </c>
      <c r="K222" s="389">
        <f t="shared" si="67"/>
        <v>14640</v>
      </c>
      <c r="L222" s="389">
        <f t="shared" si="67"/>
        <v>14640</v>
      </c>
      <c r="M222" s="389">
        <f t="shared" si="67"/>
        <v>14640</v>
      </c>
      <c r="N222" s="389">
        <f t="shared" si="67"/>
        <v>14640</v>
      </c>
      <c r="O222" s="389">
        <f t="shared" si="67"/>
        <v>14640</v>
      </c>
      <c r="P222" s="389">
        <f t="shared" si="67"/>
        <v>14640</v>
      </c>
      <c r="Q222" s="389">
        <f t="shared" si="67"/>
        <v>14640</v>
      </c>
      <c r="R222" s="389">
        <f t="shared" si="67"/>
        <v>14640</v>
      </c>
    </row>
    <row r="223" spans="2:18">
      <c r="G223" s="390"/>
      <c r="H223" s="390"/>
      <c r="I223" s="390"/>
      <c r="J223" s="390"/>
      <c r="K223" s="390"/>
      <c r="L223" s="390"/>
      <c r="M223" s="390"/>
      <c r="N223" s="390"/>
      <c r="O223" s="390"/>
      <c r="P223" s="390"/>
      <c r="Q223" s="390"/>
      <c r="R223" s="390"/>
    </row>
    <row r="224" spans="2:18">
      <c r="C224" s="392" t="s">
        <v>396</v>
      </c>
      <c r="F224" s="390"/>
      <c r="G224" s="390"/>
      <c r="H224" s="390"/>
      <c r="I224" s="390"/>
      <c r="J224" s="390"/>
      <c r="K224" s="390"/>
      <c r="L224" s="390"/>
      <c r="M224" s="390"/>
      <c r="N224" s="390"/>
      <c r="O224" s="390"/>
      <c r="P224" s="390"/>
      <c r="Q224" s="390"/>
      <c r="R224" s="390"/>
    </row>
    <row r="225" spans="2:18">
      <c r="B225" s="99" t="s">
        <v>352</v>
      </c>
      <c r="C225" s="99" t="s">
        <v>357</v>
      </c>
      <c r="G225" s="389">
        <f t="shared" ref="G225:G231" si="68">SUM(H225:R225)</f>
        <v>5364</v>
      </c>
      <c r="H225" s="390"/>
      <c r="I225" s="390">
        <v>2682</v>
      </c>
      <c r="J225" s="390">
        <v>2682</v>
      </c>
      <c r="K225" s="390"/>
      <c r="L225" s="390"/>
      <c r="M225" s="390"/>
      <c r="N225" s="390"/>
      <c r="O225" s="390"/>
      <c r="P225" s="390"/>
      <c r="Q225" s="390"/>
      <c r="R225" s="390"/>
    </row>
    <row r="226" spans="2:18">
      <c r="B226" s="99" t="s">
        <v>353</v>
      </c>
      <c r="C226" s="99" t="s">
        <v>358</v>
      </c>
      <c r="G226" s="389">
        <f t="shared" si="68"/>
        <v>69416</v>
      </c>
      <c r="H226" s="390"/>
      <c r="I226" s="390"/>
      <c r="J226" s="390"/>
      <c r="K226" s="390">
        <v>8677</v>
      </c>
      <c r="L226" s="390">
        <v>8677</v>
      </c>
      <c r="M226" s="390">
        <v>8677</v>
      </c>
      <c r="N226" s="390">
        <v>8677</v>
      </c>
      <c r="O226" s="390">
        <v>8677</v>
      </c>
      <c r="P226" s="390">
        <v>8677</v>
      </c>
      <c r="Q226" s="390">
        <v>8677</v>
      </c>
      <c r="R226" s="390">
        <v>8677</v>
      </c>
    </row>
    <row r="227" spans="2:18">
      <c r="B227" s="375"/>
      <c r="C227" s="375" t="s">
        <v>315</v>
      </c>
      <c r="D227" s="375"/>
      <c r="E227" s="375"/>
      <c r="F227" s="375"/>
      <c r="G227" s="389">
        <f t="shared" si="68"/>
        <v>74780</v>
      </c>
      <c r="H227" s="389">
        <f t="shared" ref="H227:R227" si="69">SUM(H224:H226)</f>
        <v>0</v>
      </c>
      <c r="I227" s="389">
        <f t="shared" si="69"/>
        <v>2682</v>
      </c>
      <c r="J227" s="389">
        <f t="shared" si="69"/>
        <v>2682</v>
      </c>
      <c r="K227" s="389">
        <f t="shared" si="69"/>
        <v>8677</v>
      </c>
      <c r="L227" s="389">
        <f t="shared" si="69"/>
        <v>8677</v>
      </c>
      <c r="M227" s="389">
        <f t="shared" si="69"/>
        <v>8677</v>
      </c>
      <c r="N227" s="389">
        <f t="shared" si="69"/>
        <v>8677</v>
      </c>
      <c r="O227" s="389">
        <f t="shared" si="69"/>
        <v>8677</v>
      </c>
      <c r="P227" s="389">
        <f t="shared" si="69"/>
        <v>8677</v>
      </c>
      <c r="Q227" s="389">
        <f t="shared" si="69"/>
        <v>8677</v>
      </c>
      <c r="R227" s="389">
        <f t="shared" si="69"/>
        <v>8677</v>
      </c>
    </row>
    <row r="228" spans="2:18">
      <c r="B228" s="385"/>
      <c r="C228" s="385" t="s">
        <v>397</v>
      </c>
      <c r="D228" s="385"/>
      <c r="E228" s="385"/>
      <c r="F228" s="386" t="s">
        <v>350</v>
      </c>
      <c r="G228" s="391">
        <f t="shared" si="68"/>
        <v>48146.998370827889</v>
      </c>
      <c r="H228" s="391"/>
      <c r="I228" s="391">
        <v>739.87911349329511</v>
      </c>
      <c r="J228" s="391">
        <v>10613.518309859155</v>
      </c>
      <c r="K228" s="391">
        <v>14293.600947475443</v>
      </c>
      <c r="L228" s="391">
        <v>22500</v>
      </c>
      <c r="M228" s="391">
        <v>0</v>
      </c>
      <c r="N228" s="391">
        <v>0</v>
      </c>
      <c r="O228" s="391">
        <v>0</v>
      </c>
      <c r="P228" s="391">
        <v>0</v>
      </c>
      <c r="Q228" s="391">
        <v>0</v>
      </c>
      <c r="R228" s="391">
        <v>0</v>
      </c>
    </row>
    <row r="229" spans="2:18">
      <c r="B229" s="375" t="s">
        <v>351</v>
      </c>
      <c r="C229" s="375" t="s">
        <v>315</v>
      </c>
      <c r="D229" s="375"/>
      <c r="E229" s="375"/>
      <c r="F229" s="380" t="s">
        <v>350</v>
      </c>
      <c r="G229" s="389">
        <f t="shared" si="68"/>
        <v>0</v>
      </c>
      <c r="H229" s="375"/>
      <c r="I229" s="375"/>
      <c r="J229" s="375"/>
      <c r="K229" s="375"/>
      <c r="L229" s="375"/>
      <c r="M229" s="375"/>
      <c r="N229" s="375"/>
      <c r="O229" s="375"/>
      <c r="P229" s="375"/>
      <c r="Q229" s="375"/>
      <c r="R229" s="375"/>
    </row>
    <row r="230" spans="2:18">
      <c r="B230" s="375" t="s">
        <v>352</v>
      </c>
      <c r="C230" s="375" t="s">
        <v>315</v>
      </c>
      <c r="D230" s="375"/>
      <c r="E230" s="375"/>
      <c r="F230" s="380" t="s">
        <v>350</v>
      </c>
      <c r="G230" s="389">
        <f t="shared" si="68"/>
        <v>18246</v>
      </c>
      <c r="H230" s="389">
        <f>H220+H225</f>
        <v>0</v>
      </c>
      <c r="I230" s="389">
        <f t="shared" ref="I230:R230" si="70">I220+I225</f>
        <v>9123</v>
      </c>
      <c r="J230" s="389">
        <f t="shared" si="70"/>
        <v>9123</v>
      </c>
      <c r="K230" s="389">
        <f t="shared" si="70"/>
        <v>0</v>
      </c>
      <c r="L230" s="389">
        <f t="shared" si="70"/>
        <v>0</v>
      </c>
      <c r="M230" s="389">
        <f t="shared" si="70"/>
        <v>0</v>
      </c>
      <c r="N230" s="389">
        <f t="shared" si="70"/>
        <v>0</v>
      </c>
      <c r="O230" s="389">
        <f t="shared" si="70"/>
        <v>0</v>
      </c>
      <c r="P230" s="389">
        <f t="shared" si="70"/>
        <v>0</v>
      </c>
      <c r="Q230" s="389">
        <f t="shared" si="70"/>
        <v>0</v>
      </c>
      <c r="R230" s="389">
        <f t="shared" si="70"/>
        <v>0</v>
      </c>
    </row>
    <row r="231" spans="2:18">
      <c r="B231" s="375" t="s">
        <v>353</v>
      </c>
      <c r="C231" s="375" t="s">
        <v>315</v>
      </c>
      <c r="D231" s="375"/>
      <c r="E231" s="375"/>
      <c r="F231" s="380" t="s">
        <v>350</v>
      </c>
      <c r="G231" s="389">
        <f t="shared" si="68"/>
        <v>232256</v>
      </c>
      <c r="H231" s="389">
        <f>H217+H221+H226</f>
        <v>0</v>
      </c>
      <c r="I231" s="389">
        <f t="shared" ref="I231:R231" si="71">I217+I221+I226</f>
        <v>0</v>
      </c>
      <c r="J231" s="389">
        <f t="shared" si="71"/>
        <v>0</v>
      </c>
      <c r="K231" s="389">
        <f t="shared" si="71"/>
        <v>29032</v>
      </c>
      <c r="L231" s="389">
        <f t="shared" si="71"/>
        <v>29032</v>
      </c>
      <c r="M231" s="389">
        <f t="shared" si="71"/>
        <v>29032</v>
      </c>
      <c r="N231" s="389">
        <f t="shared" si="71"/>
        <v>29032</v>
      </c>
      <c r="O231" s="389">
        <f t="shared" si="71"/>
        <v>29032</v>
      </c>
      <c r="P231" s="389">
        <f t="shared" si="71"/>
        <v>29032</v>
      </c>
      <c r="Q231" s="389">
        <f t="shared" si="71"/>
        <v>29032</v>
      </c>
      <c r="R231" s="389">
        <f t="shared" si="71"/>
        <v>29032</v>
      </c>
    </row>
    <row r="236" spans="2:18" hidden="1"/>
    <row r="237" spans="2:18" ht="30" hidden="1">
      <c r="B237" s="240" t="s">
        <v>186</v>
      </c>
      <c r="C237" s="378" t="s">
        <v>398</v>
      </c>
      <c r="D237" s="371" t="s">
        <v>75</v>
      </c>
      <c r="E237" s="371" t="s">
        <v>76</v>
      </c>
      <c r="F237" s="372" t="s">
        <v>77</v>
      </c>
      <c r="G237" s="373" t="s">
        <v>78</v>
      </c>
      <c r="H237" s="278">
        <v>2020</v>
      </c>
      <c r="I237" s="278">
        <v>2021</v>
      </c>
      <c r="J237" s="278">
        <v>2022</v>
      </c>
      <c r="K237" s="278">
        <v>2023</v>
      </c>
      <c r="L237" s="278">
        <v>2024</v>
      </c>
      <c r="M237" s="278">
        <v>2025</v>
      </c>
      <c r="N237" s="278">
        <v>2026</v>
      </c>
      <c r="O237" s="278">
        <v>2027</v>
      </c>
      <c r="P237" s="278">
        <v>2028</v>
      </c>
      <c r="Q237" s="278">
        <v>2029</v>
      </c>
      <c r="R237" s="278">
        <v>2030</v>
      </c>
    </row>
    <row r="238" spans="2:18" hidden="1"/>
    <row r="239" spans="2:18" hidden="1">
      <c r="B239" s="366"/>
      <c r="C239" s="99" t="s">
        <v>399</v>
      </c>
    </row>
    <row r="240" spans="2:18" hidden="1">
      <c r="B240" s="366" t="s">
        <v>80</v>
      </c>
      <c r="C240" s="99" t="s">
        <v>400</v>
      </c>
      <c r="F240" s="366" t="s">
        <v>350</v>
      </c>
      <c r="G240" s="389">
        <f>SUM(H240:R240)</f>
        <v>1544837.4312370438</v>
      </c>
      <c r="H240" s="390">
        <f t="shared" ref="H240:R240" si="72">H142</f>
        <v>0</v>
      </c>
      <c r="I240" s="390">
        <f t="shared" si="72"/>
        <v>0</v>
      </c>
      <c r="J240" s="390">
        <f t="shared" si="72"/>
        <v>97912.917985868335</v>
      </c>
      <c r="K240" s="390">
        <f t="shared" si="72"/>
        <v>180865.56415639693</v>
      </c>
      <c r="L240" s="390">
        <f t="shared" si="72"/>
        <v>180865.56415639693</v>
      </c>
      <c r="M240" s="390">
        <f t="shared" si="72"/>
        <v>180865.56415639693</v>
      </c>
      <c r="N240" s="390">
        <f t="shared" si="72"/>
        <v>180865.56415639693</v>
      </c>
      <c r="O240" s="390">
        <f t="shared" si="72"/>
        <v>180865.56415639693</v>
      </c>
      <c r="P240" s="390">
        <f t="shared" si="72"/>
        <v>180865.56415639693</v>
      </c>
      <c r="Q240" s="390">
        <f t="shared" si="72"/>
        <v>180865.56415639693</v>
      </c>
      <c r="R240" s="390">
        <f t="shared" si="72"/>
        <v>180865.56415639693</v>
      </c>
    </row>
    <row r="241" spans="2:18" hidden="1">
      <c r="B241" s="366" t="s">
        <v>289</v>
      </c>
      <c r="C241" s="99" t="s">
        <v>401</v>
      </c>
      <c r="F241" s="366" t="s">
        <v>350</v>
      </c>
      <c r="G241" s="389">
        <f>SUM(H241:R241)</f>
        <v>-83953.001629172097</v>
      </c>
      <c r="H241" s="390"/>
      <c r="I241" s="390"/>
      <c r="J241" s="390"/>
      <c r="K241" s="390">
        <f>-$G$189/5</f>
        <v>-16790.600325834421</v>
      </c>
      <c r="L241" s="390">
        <f>-$G$189/5</f>
        <v>-16790.600325834421</v>
      </c>
      <c r="M241" s="390">
        <f>-$G$189/5</f>
        <v>-16790.600325834421</v>
      </c>
      <c r="N241" s="390">
        <f>-$G$189/5</f>
        <v>-16790.600325834421</v>
      </c>
      <c r="O241" s="390">
        <f>-$G$189/5</f>
        <v>-16790.600325834421</v>
      </c>
      <c r="P241" s="390"/>
      <c r="Q241" s="390"/>
      <c r="R241" s="390"/>
    </row>
    <row r="242" spans="2:18" hidden="1">
      <c r="B242" s="366" t="s">
        <v>289</v>
      </c>
      <c r="C242" s="99" t="s">
        <v>402</v>
      </c>
      <c r="F242" s="366" t="s">
        <v>350</v>
      </c>
      <c r="G242" s="389">
        <f>SUM(H242:R242)</f>
        <v>-48146.998370827889</v>
      </c>
      <c r="H242" s="390">
        <f t="shared" ref="H242:R242" si="73">-H228</f>
        <v>0</v>
      </c>
      <c r="I242" s="390">
        <f t="shared" si="73"/>
        <v>-739.87911349329511</v>
      </c>
      <c r="J242" s="390">
        <f t="shared" si="73"/>
        <v>-10613.518309859155</v>
      </c>
      <c r="K242" s="390">
        <f t="shared" si="73"/>
        <v>-14293.600947475443</v>
      </c>
      <c r="L242" s="390">
        <f t="shared" si="73"/>
        <v>-22500</v>
      </c>
      <c r="M242" s="390">
        <f t="shared" si="73"/>
        <v>0</v>
      </c>
      <c r="N242" s="390">
        <f t="shared" si="73"/>
        <v>0</v>
      </c>
      <c r="O242" s="390">
        <f t="shared" si="73"/>
        <v>0</v>
      </c>
      <c r="P242" s="390">
        <f t="shared" si="73"/>
        <v>0</v>
      </c>
      <c r="Q242" s="390">
        <f t="shared" si="73"/>
        <v>0</v>
      </c>
      <c r="R242" s="390">
        <f t="shared" si="73"/>
        <v>0</v>
      </c>
    </row>
    <row r="243" spans="2:18" hidden="1">
      <c r="B243" s="380"/>
      <c r="C243" s="375" t="s">
        <v>315</v>
      </c>
      <c r="D243" s="375"/>
      <c r="E243" s="375"/>
      <c r="F243" s="380" t="s">
        <v>350</v>
      </c>
      <c r="G243" s="389">
        <f>SUM(H243:R243)</f>
        <v>1412737.431237044</v>
      </c>
      <c r="H243" s="389">
        <f t="shared" ref="H243:R243" si="74">SUM(H240:H242)</f>
        <v>0</v>
      </c>
      <c r="I243" s="389">
        <f t="shared" si="74"/>
        <v>-739.87911349329511</v>
      </c>
      <c r="J243" s="389">
        <f t="shared" si="74"/>
        <v>87299.399676009183</v>
      </c>
      <c r="K243" s="389">
        <f t="shared" si="74"/>
        <v>149781.36288308707</v>
      </c>
      <c r="L243" s="389">
        <f t="shared" si="74"/>
        <v>141574.96383056251</v>
      </c>
      <c r="M243" s="389">
        <f t="shared" si="74"/>
        <v>164074.96383056251</v>
      </c>
      <c r="N243" s="389">
        <f t="shared" si="74"/>
        <v>164074.96383056251</v>
      </c>
      <c r="O243" s="389">
        <f t="shared" si="74"/>
        <v>164074.96383056251</v>
      </c>
      <c r="P243" s="389">
        <f t="shared" si="74"/>
        <v>180865.56415639693</v>
      </c>
      <c r="Q243" s="389">
        <f t="shared" si="74"/>
        <v>180865.56415639693</v>
      </c>
      <c r="R243" s="389">
        <f t="shared" si="74"/>
        <v>180865.56415639693</v>
      </c>
    </row>
    <row r="244" spans="2:18" hidden="1">
      <c r="B244" s="366"/>
      <c r="C244" s="99" t="s">
        <v>403</v>
      </c>
      <c r="G244" s="389"/>
      <c r="H244" s="370">
        <v>0.2</v>
      </c>
      <c r="I244" s="370">
        <v>0.2</v>
      </c>
      <c r="J244" s="370">
        <v>0.2</v>
      </c>
      <c r="K244" s="370">
        <v>0.2</v>
      </c>
      <c r="L244" s="370">
        <v>0.2</v>
      </c>
      <c r="M244" s="370">
        <v>0.2</v>
      </c>
      <c r="N244" s="370">
        <v>0.2</v>
      </c>
      <c r="O244" s="370">
        <v>0.2</v>
      </c>
      <c r="P244" s="370">
        <v>0.2</v>
      </c>
      <c r="Q244" s="370">
        <v>0.2</v>
      </c>
      <c r="R244" s="370">
        <v>0.2</v>
      </c>
    </row>
    <row r="245" spans="2:18" hidden="1">
      <c r="B245" s="396"/>
      <c r="C245" s="385" t="s">
        <v>404</v>
      </c>
      <c r="D245" s="385"/>
      <c r="E245" s="385"/>
      <c r="F245" s="396" t="s">
        <v>350</v>
      </c>
      <c r="G245" s="391">
        <f>SUM(H245:R245)</f>
        <v>282547.48624740879</v>
      </c>
      <c r="H245" s="391">
        <f t="shared" ref="H245:R245" si="75">H243*H244</f>
        <v>0</v>
      </c>
      <c r="I245" s="391">
        <f t="shared" si="75"/>
        <v>-147.97582269865902</v>
      </c>
      <c r="J245" s="391">
        <f t="shared" si="75"/>
        <v>17459.879935201836</v>
      </c>
      <c r="K245" s="391">
        <f t="shared" si="75"/>
        <v>29956.272576617415</v>
      </c>
      <c r="L245" s="391">
        <f t="shared" si="75"/>
        <v>28314.992766112504</v>
      </c>
      <c r="M245" s="391">
        <f t="shared" si="75"/>
        <v>32814.992766112504</v>
      </c>
      <c r="N245" s="391">
        <f t="shared" si="75"/>
        <v>32814.992766112504</v>
      </c>
      <c r="O245" s="391">
        <f t="shared" si="75"/>
        <v>32814.992766112504</v>
      </c>
      <c r="P245" s="391">
        <f t="shared" si="75"/>
        <v>36173.112831279388</v>
      </c>
      <c r="Q245" s="391">
        <f t="shared" si="75"/>
        <v>36173.112831279388</v>
      </c>
      <c r="R245" s="391">
        <f t="shared" si="75"/>
        <v>36173.112831279388</v>
      </c>
    </row>
    <row r="246" spans="2:18" hidden="1">
      <c r="B246" s="366"/>
    </row>
    <row r="247" spans="2:18">
      <c r="B247" s="366"/>
    </row>
    <row r="248" spans="2:18" ht="30">
      <c r="B248" s="240" t="s">
        <v>206</v>
      </c>
      <c r="C248" s="378" t="s">
        <v>405</v>
      </c>
      <c r="D248" s="371" t="s">
        <v>75</v>
      </c>
      <c r="E248" s="371" t="s">
        <v>76</v>
      </c>
      <c r="F248" s="372" t="s">
        <v>77</v>
      </c>
      <c r="G248" s="373" t="s">
        <v>78</v>
      </c>
      <c r="H248" s="278">
        <f>H$2</f>
        <v>2020</v>
      </c>
      <c r="I248" s="278">
        <f t="shared" ref="I248:R248" si="76">I$2</f>
        <v>2021</v>
      </c>
      <c r="J248" s="278">
        <f t="shared" si="76"/>
        <v>2022</v>
      </c>
      <c r="K248" s="278">
        <f t="shared" si="76"/>
        <v>2023</v>
      </c>
      <c r="L248" s="278">
        <f t="shared" si="76"/>
        <v>2024</v>
      </c>
      <c r="M248" s="278">
        <f t="shared" si="76"/>
        <v>2025</v>
      </c>
      <c r="N248" s="278">
        <f t="shared" si="76"/>
        <v>2026</v>
      </c>
      <c r="O248" s="278">
        <f t="shared" si="76"/>
        <v>2027</v>
      </c>
      <c r="P248" s="278">
        <f t="shared" si="76"/>
        <v>2028</v>
      </c>
      <c r="Q248" s="278">
        <f t="shared" si="76"/>
        <v>2029</v>
      </c>
      <c r="R248" s="278">
        <f t="shared" si="76"/>
        <v>2030</v>
      </c>
    </row>
    <row r="249" spans="2:18">
      <c r="B249" s="366"/>
    </row>
    <row r="250" spans="2:18">
      <c r="B250" s="366"/>
      <c r="C250" s="99" t="s">
        <v>399</v>
      </c>
    </row>
    <row r="251" spans="2:18">
      <c r="B251" s="366" t="s">
        <v>80</v>
      </c>
      <c r="C251" s="99" t="s">
        <v>400</v>
      </c>
      <c r="F251" s="380" t="s">
        <v>350</v>
      </c>
      <c r="G251" s="389">
        <f t="shared" ref="G251:G256" si="77">SUM(H251:R251)</f>
        <v>1544837.4312370438</v>
      </c>
      <c r="H251" s="389">
        <f t="shared" ref="H251:R251" si="78">H142</f>
        <v>0</v>
      </c>
      <c r="I251" s="389">
        <f t="shared" si="78"/>
        <v>0</v>
      </c>
      <c r="J251" s="389">
        <f t="shared" si="78"/>
        <v>97912.917985868335</v>
      </c>
      <c r="K251" s="389">
        <f t="shared" si="78"/>
        <v>180865.56415639693</v>
      </c>
      <c r="L251" s="389">
        <f t="shared" si="78"/>
        <v>180865.56415639693</v>
      </c>
      <c r="M251" s="389">
        <f t="shared" si="78"/>
        <v>180865.56415639693</v>
      </c>
      <c r="N251" s="389">
        <f t="shared" si="78"/>
        <v>180865.56415639693</v>
      </c>
      <c r="O251" s="389">
        <f t="shared" si="78"/>
        <v>180865.56415639693</v>
      </c>
      <c r="P251" s="389">
        <f t="shared" si="78"/>
        <v>180865.56415639693</v>
      </c>
      <c r="Q251" s="389">
        <f t="shared" si="78"/>
        <v>180865.56415639693</v>
      </c>
      <c r="R251" s="389">
        <f t="shared" si="78"/>
        <v>180865.56415639693</v>
      </c>
    </row>
    <row r="252" spans="2:18">
      <c r="B252" s="366" t="s">
        <v>289</v>
      </c>
      <c r="C252" s="99" t="s">
        <v>406</v>
      </c>
      <c r="F252" s="380" t="s">
        <v>350</v>
      </c>
      <c r="G252" s="389">
        <f t="shared" si="77"/>
        <v>-83953.001629172111</v>
      </c>
      <c r="H252" s="389">
        <f t="shared" ref="H252:R252" si="79">-H189</f>
        <v>0</v>
      </c>
      <c r="I252" s="389">
        <f t="shared" si="79"/>
        <v>-5060.1208865067047</v>
      </c>
      <c r="J252" s="389">
        <f t="shared" si="79"/>
        <v>-30686.481690140845</v>
      </c>
      <c r="K252" s="389">
        <f t="shared" si="79"/>
        <v>-48206.399052524561</v>
      </c>
      <c r="L252" s="389">
        <f t="shared" si="79"/>
        <v>0</v>
      </c>
      <c r="M252" s="389">
        <f t="shared" si="79"/>
        <v>0</v>
      </c>
      <c r="N252" s="389">
        <f t="shared" si="79"/>
        <v>0</v>
      </c>
      <c r="O252" s="389">
        <f t="shared" si="79"/>
        <v>0</v>
      </c>
      <c r="P252" s="389">
        <f t="shared" si="79"/>
        <v>0</v>
      </c>
      <c r="Q252" s="389">
        <f t="shared" si="79"/>
        <v>0</v>
      </c>
      <c r="R252" s="389">
        <f t="shared" si="79"/>
        <v>0</v>
      </c>
    </row>
    <row r="253" spans="2:18">
      <c r="B253" s="366" t="s">
        <v>289</v>
      </c>
      <c r="C253" s="99" t="s">
        <v>402</v>
      </c>
      <c r="F253" s="380" t="s">
        <v>350</v>
      </c>
      <c r="G253" s="389">
        <f t="shared" si="77"/>
        <v>-48146.998370827889</v>
      </c>
      <c r="H253" s="389">
        <f t="shared" ref="H253:R253" si="80">-H228</f>
        <v>0</v>
      </c>
      <c r="I253" s="389">
        <f t="shared" si="80"/>
        <v>-739.87911349329511</v>
      </c>
      <c r="J253" s="389">
        <f t="shared" si="80"/>
        <v>-10613.518309859155</v>
      </c>
      <c r="K253" s="389">
        <f t="shared" si="80"/>
        <v>-14293.600947475443</v>
      </c>
      <c r="L253" s="389">
        <f t="shared" si="80"/>
        <v>-22500</v>
      </c>
      <c r="M253" s="389">
        <f t="shared" si="80"/>
        <v>0</v>
      </c>
      <c r="N253" s="389">
        <f t="shared" si="80"/>
        <v>0</v>
      </c>
      <c r="O253" s="389">
        <f t="shared" si="80"/>
        <v>0</v>
      </c>
      <c r="P253" s="389">
        <f t="shared" si="80"/>
        <v>0</v>
      </c>
      <c r="Q253" s="389">
        <f t="shared" si="80"/>
        <v>0</v>
      </c>
      <c r="R253" s="389">
        <f t="shared" si="80"/>
        <v>0</v>
      </c>
    </row>
    <row r="254" spans="2:18">
      <c r="B254" s="366" t="s">
        <v>289</v>
      </c>
      <c r="C254" s="99" t="s">
        <v>404</v>
      </c>
      <c r="E254" s="397" t="s">
        <v>985</v>
      </c>
      <c r="F254" s="380" t="s">
        <v>350</v>
      </c>
      <c r="G254" s="389">
        <f t="shared" si="77"/>
        <v>0</v>
      </c>
      <c r="H254" s="389">
        <f>-H245*0</f>
        <v>0</v>
      </c>
      <c r="I254" s="389">
        <f t="shared" ref="I254:R254" si="81">-I245*0</f>
        <v>0</v>
      </c>
      <c r="J254" s="389">
        <f t="shared" si="81"/>
        <v>0</v>
      </c>
      <c r="K254" s="389">
        <f t="shared" si="81"/>
        <v>0</v>
      </c>
      <c r="L254" s="389">
        <f t="shared" si="81"/>
        <v>0</v>
      </c>
      <c r="M254" s="389">
        <f t="shared" si="81"/>
        <v>0</v>
      </c>
      <c r="N254" s="389">
        <f t="shared" si="81"/>
        <v>0</v>
      </c>
      <c r="O254" s="389">
        <f t="shared" si="81"/>
        <v>0</v>
      </c>
      <c r="P254" s="389">
        <f t="shared" si="81"/>
        <v>0</v>
      </c>
      <c r="Q254" s="389">
        <f t="shared" si="81"/>
        <v>0</v>
      </c>
      <c r="R254" s="389">
        <f t="shared" si="81"/>
        <v>0</v>
      </c>
    </row>
    <row r="255" spans="2:18">
      <c r="B255" s="396"/>
      <c r="C255" s="395" t="s">
        <v>315</v>
      </c>
      <c r="D255" s="395"/>
      <c r="E255" s="395"/>
      <c r="F255" s="396" t="s">
        <v>350</v>
      </c>
      <c r="G255" s="398">
        <f t="shared" si="77"/>
        <v>1412737.4312370438</v>
      </c>
      <c r="H255" s="398">
        <f t="shared" ref="H255:R255" si="82">SUM(H251:H254)</f>
        <v>0</v>
      </c>
      <c r="I255" s="398">
        <f t="shared" si="82"/>
        <v>-5800</v>
      </c>
      <c r="J255" s="398">
        <f t="shared" si="82"/>
        <v>56612.917985868335</v>
      </c>
      <c r="K255" s="398">
        <f t="shared" si="82"/>
        <v>118365.56415639693</v>
      </c>
      <c r="L255" s="398">
        <f t="shared" si="82"/>
        <v>158365.56415639693</v>
      </c>
      <c r="M255" s="398">
        <f t="shared" si="82"/>
        <v>180865.56415639693</v>
      </c>
      <c r="N255" s="398">
        <f t="shared" si="82"/>
        <v>180865.56415639693</v>
      </c>
      <c r="O255" s="398">
        <f t="shared" si="82"/>
        <v>180865.56415639693</v>
      </c>
      <c r="P255" s="398">
        <f t="shared" si="82"/>
        <v>180865.56415639693</v>
      </c>
      <c r="Q255" s="398">
        <f t="shared" si="82"/>
        <v>180865.56415639693</v>
      </c>
      <c r="R255" s="398">
        <f t="shared" si="82"/>
        <v>180865.56415639693</v>
      </c>
    </row>
    <row r="256" spans="2:18">
      <c r="C256" s="99" t="s">
        <v>407</v>
      </c>
      <c r="F256" s="380" t="s">
        <v>350</v>
      </c>
      <c r="G256" s="389">
        <f t="shared" si="77"/>
        <v>6305176.5715031037</v>
      </c>
      <c r="H256" s="389">
        <f>H255</f>
        <v>0</v>
      </c>
      <c r="I256" s="389">
        <f t="shared" ref="I256:R256" si="83">H256+I255</f>
        <v>-5800</v>
      </c>
      <c r="J256" s="389">
        <f t="shared" si="83"/>
        <v>50812.917985868335</v>
      </c>
      <c r="K256" s="389">
        <f t="shared" si="83"/>
        <v>169178.48214226525</v>
      </c>
      <c r="L256" s="389">
        <f t="shared" si="83"/>
        <v>327544.0462986622</v>
      </c>
      <c r="M256" s="389">
        <f t="shared" si="83"/>
        <v>508409.6104550591</v>
      </c>
      <c r="N256" s="389">
        <f t="shared" si="83"/>
        <v>689275.17461145599</v>
      </c>
      <c r="O256" s="389">
        <f t="shared" si="83"/>
        <v>870140.73876785289</v>
      </c>
      <c r="P256" s="389">
        <f t="shared" si="83"/>
        <v>1051006.3029242498</v>
      </c>
      <c r="Q256" s="389">
        <f t="shared" si="83"/>
        <v>1231871.8670806468</v>
      </c>
      <c r="R256" s="389">
        <f t="shared" si="83"/>
        <v>1412737.4312370438</v>
      </c>
    </row>
    <row r="257" spans="2:18">
      <c r="C257" s="99" t="s">
        <v>408</v>
      </c>
      <c r="F257" s="380" t="s">
        <v>409</v>
      </c>
      <c r="G257" s="389">
        <f>MAX(H257:R257)</f>
        <v>1</v>
      </c>
      <c r="H257" s="375">
        <f t="shared" ref="H257:R257" si="84">IF(AND(G256&lt;0,H256&gt;0),H248-$I$248,0)</f>
        <v>0</v>
      </c>
      <c r="I257" s="375">
        <f t="shared" si="84"/>
        <v>0</v>
      </c>
      <c r="J257" s="375">
        <f t="shared" si="84"/>
        <v>1</v>
      </c>
      <c r="K257" s="375">
        <f t="shared" si="84"/>
        <v>0</v>
      </c>
      <c r="L257" s="375">
        <f t="shared" si="84"/>
        <v>0</v>
      </c>
      <c r="M257" s="375">
        <f t="shared" si="84"/>
        <v>0</v>
      </c>
      <c r="N257" s="375">
        <f t="shared" si="84"/>
        <v>0</v>
      </c>
      <c r="O257" s="375">
        <f t="shared" si="84"/>
        <v>0</v>
      </c>
      <c r="P257" s="375">
        <f t="shared" si="84"/>
        <v>0</v>
      </c>
      <c r="Q257" s="375">
        <f t="shared" si="84"/>
        <v>0</v>
      </c>
      <c r="R257" s="375">
        <f t="shared" si="84"/>
        <v>0</v>
      </c>
    </row>
    <row r="259" spans="2:18">
      <c r="B259" s="366"/>
      <c r="C259" s="99" t="s">
        <v>410</v>
      </c>
      <c r="F259" s="380" t="s">
        <v>165</v>
      </c>
      <c r="G259" s="375"/>
      <c r="H259" s="399">
        <v>0.93658581158169396</v>
      </c>
      <c r="I259" s="399">
        <v>0.82156650138745069</v>
      </c>
      <c r="J259" s="399">
        <v>0.72067236963811454</v>
      </c>
      <c r="K259" s="399">
        <v>0.63216874529659162</v>
      </c>
      <c r="L259" s="399">
        <v>0.55453398710227331</v>
      </c>
      <c r="M259" s="399">
        <v>0.48643332201953804</v>
      </c>
      <c r="N259" s="399">
        <v>0.42669589650836653</v>
      </c>
      <c r="O259" s="399">
        <v>0.3742946460599707</v>
      </c>
      <c r="P259" s="399">
        <v>0.32832863689471109</v>
      </c>
      <c r="Q259" s="399">
        <v>0.28800757622343076</v>
      </c>
      <c r="R259" s="399">
        <v>0.25263822475739534</v>
      </c>
    </row>
    <row r="260" spans="2:18">
      <c r="B260" s="396"/>
      <c r="C260" s="385" t="s">
        <v>411</v>
      </c>
      <c r="D260" s="385"/>
      <c r="E260" s="385"/>
      <c r="F260" s="396" t="s">
        <v>350</v>
      </c>
      <c r="G260" s="391">
        <f>SUM(H260:R260)</f>
        <v>588698.57346031885</v>
      </c>
      <c r="H260" s="391">
        <f t="shared" ref="H260:R260" si="85">H255*H259</f>
        <v>0</v>
      </c>
      <c r="I260" s="391">
        <f t="shared" si="85"/>
        <v>-4765.0857080472142</v>
      </c>
      <c r="J260" s="391">
        <f t="shared" si="85"/>
        <v>40799.365757003965</v>
      </c>
      <c r="K260" s="391">
        <f t="shared" si="85"/>
        <v>74827.010179072662</v>
      </c>
      <c r="L260" s="391">
        <f t="shared" si="85"/>
        <v>87819.087711347645</v>
      </c>
      <c r="M260" s="391">
        <f t="shared" si="85"/>
        <v>87979.037211534043</v>
      </c>
      <c r="N260" s="391">
        <f t="shared" si="85"/>
        <v>77174.594045205275</v>
      </c>
      <c r="O260" s="391">
        <f t="shared" si="85"/>
        <v>67697.012320355512</v>
      </c>
      <c r="P260" s="391">
        <f t="shared" si="85"/>
        <v>59383.344140662717</v>
      </c>
      <c r="Q260" s="391">
        <f t="shared" si="85"/>
        <v>52090.652754967297</v>
      </c>
      <c r="R260" s="391">
        <f t="shared" si="85"/>
        <v>45693.555048216913</v>
      </c>
    </row>
    <row r="261" spans="2:18">
      <c r="C261" s="99" t="s">
        <v>412</v>
      </c>
      <c r="F261" s="380" t="s">
        <v>350</v>
      </c>
      <c r="G261" s="389">
        <f>SUM(H261:R261)</f>
        <v>3045453.2659013709</v>
      </c>
      <c r="H261" s="389">
        <f>H260</f>
        <v>0</v>
      </c>
      <c r="I261" s="389">
        <f t="shared" ref="I261:R261" si="86">H261+I260</f>
        <v>-4765.0857080472142</v>
      </c>
      <c r="J261" s="389">
        <f t="shared" si="86"/>
        <v>36034.280048956753</v>
      </c>
      <c r="K261" s="389">
        <f t="shared" si="86"/>
        <v>110861.29022802942</v>
      </c>
      <c r="L261" s="389">
        <f t="shared" si="86"/>
        <v>198680.37793937707</v>
      </c>
      <c r="M261" s="389">
        <f t="shared" si="86"/>
        <v>286659.41515091108</v>
      </c>
      <c r="N261" s="389">
        <f t="shared" si="86"/>
        <v>363834.00919611636</v>
      </c>
      <c r="O261" s="389">
        <f t="shared" si="86"/>
        <v>431531.02151647187</v>
      </c>
      <c r="P261" s="389">
        <f t="shared" si="86"/>
        <v>490914.36565713456</v>
      </c>
      <c r="Q261" s="389">
        <f t="shared" si="86"/>
        <v>543005.0184121019</v>
      </c>
      <c r="R261" s="389">
        <f t="shared" si="86"/>
        <v>588698.57346031885</v>
      </c>
    </row>
    <row r="262" spans="2:18">
      <c r="C262" s="99" t="s">
        <v>408</v>
      </c>
      <c r="F262" s="380" t="s">
        <v>409</v>
      </c>
      <c r="G262" s="389">
        <f>MAX(H262:R262)</f>
        <v>1</v>
      </c>
      <c r="H262" s="375">
        <f t="shared" ref="H262:R262" si="87">IF(AND(G261&lt;0,H261&gt;0),H248-$I$248,0)</f>
        <v>0</v>
      </c>
      <c r="I262" s="375">
        <f t="shared" si="87"/>
        <v>0</v>
      </c>
      <c r="J262" s="375">
        <f t="shared" si="87"/>
        <v>1</v>
      </c>
      <c r="K262" s="375">
        <f t="shared" si="87"/>
        <v>0</v>
      </c>
      <c r="L262" s="375">
        <f t="shared" si="87"/>
        <v>0</v>
      </c>
      <c r="M262" s="375">
        <f t="shared" si="87"/>
        <v>0</v>
      </c>
      <c r="N262" s="375">
        <f t="shared" si="87"/>
        <v>0</v>
      </c>
      <c r="O262" s="375">
        <f t="shared" si="87"/>
        <v>0</v>
      </c>
      <c r="P262" s="375">
        <f t="shared" si="87"/>
        <v>0</v>
      </c>
      <c r="Q262" s="375">
        <f t="shared" si="87"/>
        <v>0</v>
      </c>
      <c r="R262" s="375">
        <f t="shared" si="87"/>
        <v>0</v>
      </c>
    </row>
    <row r="264" spans="2:18">
      <c r="C264" s="99" t="s">
        <v>413</v>
      </c>
      <c r="D264" s="390"/>
      <c r="E264" s="390"/>
      <c r="F264" s="380" t="s">
        <v>350</v>
      </c>
      <c r="G264" s="389">
        <f>SUM(H264:R264)</f>
        <v>-56746.704093116554</v>
      </c>
      <c r="H264" s="389">
        <f t="shared" ref="H264:R264" si="88">H252*H259</f>
        <v>0</v>
      </c>
      <c r="I264" s="389">
        <f t="shared" si="88"/>
        <v>-4157.2258133248788</v>
      </c>
      <c r="J264" s="389">
        <f t="shared" si="88"/>
        <v>-22114.899475490416</v>
      </c>
      <c r="K264" s="389">
        <f t="shared" si="88"/>
        <v>-30474.578804301254</v>
      </c>
      <c r="L264" s="389">
        <f t="shared" si="88"/>
        <v>0</v>
      </c>
      <c r="M264" s="389">
        <f t="shared" si="88"/>
        <v>0</v>
      </c>
      <c r="N264" s="389">
        <f t="shared" si="88"/>
        <v>0</v>
      </c>
      <c r="O264" s="389">
        <f t="shared" si="88"/>
        <v>0</v>
      </c>
      <c r="P264" s="389">
        <f t="shared" si="88"/>
        <v>0</v>
      </c>
      <c r="Q264" s="389">
        <f t="shared" si="88"/>
        <v>0</v>
      </c>
      <c r="R264" s="389">
        <f t="shared" si="88"/>
        <v>0</v>
      </c>
    </row>
    <row r="265" spans="2:18">
      <c r="C265" s="99" t="s">
        <v>414</v>
      </c>
      <c r="D265" s="390"/>
      <c r="E265" s="390"/>
      <c r="F265" s="380" t="s">
        <v>350</v>
      </c>
      <c r="G265" s="389">
        <f>SUM(H265:R265)</f>
        <v>645445.27755343542</v>
      </c>
      <c r="H265" s="389">
        <f t="shared" ref="H265:R265" si="89">(H251+H253+H254)*H259</f>
        <v>0</v>
      </c>
      <c r="I265" s="389">
        <f t="shared" si="89"/>
        <v>-607.85989472233507</v>
      </c>
      <c r="J265" s="389">
        <f t="shared" si="89"/>
        <v>62914.265232494385</v>
      </c>
      <c r="K265" s="389">
        <f t="shared" si="89"/>
        <v>105301.58898337392</v>
      </c>
      <c r="L265" s="389">
        <f t="shared" si="89"/>
        <v>87819.087711347645</v>
      </c>
      <c r="M265" s="389">
        <f t="shared" si="89"/>
        <v>87979.037211534043</v>
      </c>
      <c r="N265" s="389">
        <f t="shared" si="89"/>
        <v>77174.594045205275</v>
      </c>
      <c r="O265" s="389">
        <f t="shared" si="89"/>
        <v>67697.012320355512</v>
      </c>
      <c r="P265" s="389">
        <f t="shared" si="89"/>
        <v>59383.344140662717</v>
      </c>
      <c r="Q265" s="389">
        <f t="shared" si="89"/>
        <v>52090.652754967297</v>
      </c>
      <c r="R265" s="389">
        <f t="shared" si="89"/>
        <v>45693.555048216913</v>
      </c>
    </row>
    <row r="266" spans="2:18">
      <c r="D266" s="390"/>
      <c r="E266" s="390"/>
      <c r="F266" s="390"/>
      <c r="G266" s="390"/>
      <c r="H266" s="390"/>
      <c r="I266" s="390"/>
      <c r="J266" s="390"/>
      <c r="K266" s="390"/>
      <c r="L266" s="390"/>
      <c r="M266" s="390"/>
      <c r="N266" s="390"/>
      <c r="O266" s="390"/>
      <c r="P266" s="390"/>
      <c r="Q266" s="390"/>
      <c r="R266" s="390"/>
    </row>
    <row r="267" spans="2:18">
      <c r="D267" s="390"/>
      <c r="E267" s="390"/>
      <c r="F267" s="390"/>
      <c r="G267" s="390"/>
      <c r="H267" s="390"/>
      <c r="I267" s="390"/>
      <c r="J267" s="390"/>
      <c r="K267" s="390"/>
      <c r="L267" s="390"/>
      <c r="M267" s="390"/>
      <c r="N267" s="390"/>
      <c r="O267" s="390"/>
      <c r="P267" s="390"/>
      <c r="Q267" s="390"/>
      <c r="R267" s="390"/>
    </row>
    <row r="268" spans="2:18" ht="34.5" customHeight="1">
      <c r="B268" s="240" t="s">
        <v>263</v>
      </c>
      <c r="C268" s="378" t="s">
        <v>415</v>
      </c>
      <c r="D268" s="372" t="s">
        <v>77</v>
      </c>
      <c r="E268" s="372" t="s">
        <v>416</v>
      </c>
      <c r="F268" s="390"/>
      <c r="G268" s="390"/>
      <c r="H268" s="390"/>
      <c r="I268" s="390"/>
      <c r="J268" s="390"/>
      <c r="K268" s="390"/>
      <c r="L268" s="390"/>
      <c r="M268" s="390"/>
      <c r="N268" s="390"/>
      <c r="O268" s="341">
        <f>MIRR(H260:R260,0.14,0.14)</f>
        <v>0.74249794615815645</v>
      </c>
      <c r="P268" s="390"/>
      <c r="Q268" s="390"/>
      <c r="R268" s="390"/>
    </row>
    <row r="269" spans="2:18">
      <c r="C269" s="99" t="s">
        <v>417</v>
      </c>
      <c r="D269" s="380" t="s">
        <v>350</v>
      </c>
      <c r="E269" s="389">
        <f>R261</f>
        <v>588698.57346031885</v>
      </c>
      <c r="F269" s="390"/>
      <c r="G269" s="390"/>
      <c r="H269" s="390"/>
      <c r="I269" s="390"/>
      <c r="J269" s="390"/>
      <c r="K269" s="390"/>
      <c r="L269" s="390"/>
      <c r="M269" s="390"/>
      <c r="N269" s="390"/>
      <c r="O269" s="390"/>
      <c r="P269" s="390"/>
      <c r="Q269" s="390"/>
      <c r="R269" s="390"/>
    </row>
    <row r="270" spans="2:18" ht="16">
      <c r="C270" s="99" t="s">
        <v>418</v>
      </c>
      <c r="D270" s="380" t="s">
        <v>350</v>
      </c>
      <c r="E270" s="400">
        <f>IRR(H255:R255,1)</f>
        <v>10.72176122371275</v>
      </c>
      <c r="F270" s="390"/>
      <c r="G270" s="390"/>
      <c r="H270" s="390"/>
      <c r="I270" s="390"/>
      <c r="J270" s="390"/>
      <c r="K270" s="390"/>
      <c r="L270" s="390"/>
      <c r="M270" s="390"/>
      <c r="N270" s="390"/>
      <c r="O270" s="390"/>
      <c r="P270" s="390"/>
      <c r="Q270" s="390"/>
      <c r="R270" s="390"/>
    </row>
    <row r="271" spans="2:18">
      <c r="C271" s="99" t="s">
        <v>419</v>
      </c>
      <c r="D271" s="380" t="s">
        <v>420</v>
      </c>
      <c r="E271" s="381">
        <f>-G265/G264</f>
        <v>11.374145650720333</v>
      </c>
      <c r="F271" s="390"/>
      <c r="G271" s="390"/>
      <c r="H271" s="390"/>
      <c r="I271" s="390"/>
      <c r="J271" s="390"/>
      <c r="K271" s="390"/>
      <c r="L271" s="390"/>
      <c r="M271" s="390"/>
      <c r="N271" s="390"/>
      <c r="O271" s="390"/>
      <c r="P271" s="390"/>
      <c r="Q271" s="390"/>
      <c r="R271" s="390"/>
    </row>
    <row r="272" spans="2:18">
      <c r="C272" s="99" t="s">
        <v>421</v>
      </c>
      <c r="D272" s="380" t="s">
        <v>178</v>
      </c>
      <c r="E272" s="389">
        <f>G257</f>
        <v>1</v>
      </c>
      <c r="F272" s="390"/>
      <c r="G272" s="390"/>
      <c r="H272" s="390"/>
      <c r="I272" s="390"/>
      <c r="J272" s="390"/>
      <c r="K272" s="390"/>
      <c r="L272" s="390"/>
      <c r="M272" s="390"/>
      <c r="N272" s="390"/>
      <c r="O272" s="390"/>
      <c r="P272" s="390"/>
      <c r="Q272" s="390"/>
      <c r="R272" s="390"/>
    </row>
    <row r="273" spans="3:18">
      <c r="C273" s="99" t="s">
        <v>422</v>
      </c>
      <c r="D273" s="380" t="s">
        <v>178</v>
      </c>
      <c r="E273" s="389">
        <f>G262</f>
        <v>1</v>
      </c>
      <c r="F273" s="390"/>
      <c r="G273" s="390"/>
      <c r="H273" s="390"/>
      <c r="I273" s="390"/>
      <c r="J273" s="390"/>
      <c r="K273" s="390"/>
      <c r="L273" s="390"/>
      <c r="M273" s="390"/>
      <c r="N273" s="390"/>
      <c r="O273" s="390"/>
      <c r="P273" s="390"/>
      <c r="Q273" s="390"/>
      <c r="R273" s="390"/>
    </row>
    <row r="274" spans="3:18">
      <c r="D274" s="390"/>
      <c r="E274" s="390"/>
      <c r="F274" s="390"/>
      <c r="G274" s="390"/>
      <c r="H274" s="390"/>
      <c r="I274" s="390"/>
      <c r="J274" s="390"/>
      <c r="K274" s="390"/>
      <c r="L274" s="390"/>
      <c r="M274" s="390"/>
      <c r="N274" s="390"/>
      <c r="O274" s="390"/>
      <c r="P274" s="390"/>
      <c r="Q274" s="390"/>
      <c r="R274" s="390"/>
    </row>
    <row r="275" spans="3:18">
      <c r="D275" s="390"/>
      <c r="E275" s="390"/>
      <c r="F275" s="390"/>
      <c r="G275" s="390"/>
      <c r="H275" s="390"/>
      <c r="I275" s="390"/>
      <c r="J275" s="390"/>
      <c r="K275" s="390"/>
      <c r="L275" s="390"/>
      <c r="M275" s="390"/>
      <c r="N275" s="390"/>
      <c r="O275" s="390"/>
      <c r="P275" s="390"/>
      <c r="Q275" s="390"/>
      <c r="R275" s="390"/>
    </row>
    <row r="276" spans="3:18">
      <c r="D276" s="390"/>
      <c r="E276" s="390"/>
      <c r="F276" s="390"/>
      <c r="G276" s="390"/>
      <c r="H276" s="390"/>
      <c r="I276" s="390"/>
      <c r="J276" s="390"/>
      <c r="K276" s="390"/>
      <c r="L276" s="390"/>
      <c r="M276" s="390"/>
      <c r="N276" s="390"/>
      <c r="O276" s="390"/>
      <c r="P276" s="390"/>
      <c r="Q276" s="390"/>
      <c r="R276" s="390"/>
    </row>
    <row r="277" spans="3:18">
      <c r="D277" s="390"/>
      <c r="E277" s="390"/>
      <c r="F277" s="390"/>
      <c r="G277" s="390"/>
      <c r="H277" s="390"/>
      <c r="I277" s="390"/>
      <c r="J277" s="390"/>
      <c r="K277" s="390"/>
      <c r="L277" s="390"/>
      <c r="M277" s="390"/>
      <c r="N277" s="390"/>
      <c r="O277" s="390"/>
      <c r="P277" s="390"/>
      <c r="Q277" s="390"/>
      <c r="R277" s="390"/>
    </row>
    <row r="278" spans="3:18">
      <c r="D278" s="390"/>
      <c r="E278" s="390"/>
      <c r="F278" s="390"/>
      <c r="G278" s="390"/>
      <c r="H278" s="390"/>
      <c r="I278" s="390"/>
      <c r="J278" s="390"/>
      <c r="K278" s="390"/>
      <c r="L278" s="390"/>
      <c r="M278" s="390"/>
      <c r="N278" s="390"/>
      <c r="O278" s="390"/>
      <c r="P278" s="390"/>
      <c r="Q278" s="390"/>
      <c r="R278" s="390"/>
    </row>
  </sheetData>
  <pageMargins left="0.7" right="0.7" top="0.75" bottom="0.75"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Лист13">
    <tabColor theme="2" tint="-9.9978637043366805E-2"/>
  </sheetPr>
  <dimension ref="A1"/>
  <sheetViews>
    <sheetView workbookViewId="0"/>
    <sheetView workbookViewId="1"/>
  </sheetViews>
  <sheetFormatPr baseColWidth="10" defaultColWidth="8.83203125" defaultRowHeight="16"/>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Лист14">
    <tabColor theme="2" tint="-9.9978637043366805E-2"/>
  </sheetPr>
  <dimension ref="A1"/>
  <sheetViews>
    <sheetView workbookViewId="0"/>
    <sheetView workbookViewId="1"/>
  </sheetViews>
  <sheetFormatPr baseColWidth="10" defaultColWidth="8.6640625" defaultRowHeight="15"/>
  <cols>
    <col min="1" max="16384" width="8.6640625" style="7"/>
  </cols>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FD301"/>
  <sheetViews>
    <sheetView workbookViewId="0"/>
    <sheetView workbookViewId="1"/>
  </sheetViews>
  <sheetFormatPr baseColWidth="10" defaultColWidth="0" defaultRowHeight="15" zeroHeight="1" outlineLevelRow="1" outlineLevelCol="1"/>
  <cols>
    <col min="1" max="1" width="5" style="442" customWidth="1"/>
    <col min="2" max="2" width="5.1640625" style="484" customWidth="1"/>
    <col min="3" max="3" width="49.33203125" style="485" customWidth="1"/>
    <col min="4" max="4" width="42.83203125" style="485" customWidth="1" outlineLevel="1"/>
    <col min="5" max="5" width="17.1640625" style="485" customWidth="1" outlineLevel="1"/>
    <col min="6" max="6" width="14.1640625" style="442" customWidth="1"/>
    <col min="7" max="7" width="12.5" style="442" customWidth="1"/>
    <col min="8" max="8" width="13.33203125" style="442" customWidth="1"/>
    <col min="9" max="16" width="12.33203125" style="442" customWidth="1"/>
    <col min="17" max="20" width="12.33203125" style="442" hidden="1" customWidth="1"/>
    <col min="21" max="21" width="0" style="661" hidden="1" customWidth="1"/>
    <col min="22" max="25" width="0" style="442" hidden="1" customWidth="1"/>
    <col min="26" max="16384" width="9.1640625" style="442" hidden="1"/>
  </cols>
  <sheetData>
    <row r="1" spans="1:21" ht="21.75" customHeight="1">
      <c r="A1" s="435" t="s">
        <v>451</v>
      </c>
      <c r="B1" s="436" t="s">
        <v>73</v>
      </c>
      <c r="C1" s="437" t="s">
        <v>74</v>
      </c>
      <c r="D1" s="437" t="s">
        <v>75</v>
      </c>
      <c r="E1" s="438" t="s">
        <v>76</v>
      </c>
      <c r="F1" s="439" t="s">
        <v>77</v>
      </c>
      <c r="G1" s="440" t="s">
        <v>78</v>
      </c>
      <c r="H1" s="441">
        <v>2018</v>
      </c>
      <c r="I1" s="441">
        <v>2019</v>
      </c>
      <c r="J1" s="441">
        <v>2020</v>
      </c>
      <c r="K1" s="441">
        <v>2021</v>
      </c>
      <c r="L1" s="441">
        <v>2022</v>
      </c>
      <c r="M1" s="441">
        <v>2023</v>
      </c>
      <c r="N1" s="441">
        <v>2024</v>
      </c>
      <c r="O1" s="441">
        <v>2025</v>
      </c>
      <c r="P1" s="441">
        <v>2026</v>
      </c>
      <c r="Q1" s="441">
        <v>2027</v>
      </c>
      <c r="R1" s="441">
        <v>2028</v>
      </c>
      <c r="S1" s="441">
        <v>2029</v>
      </c>
      <c r="T1" s="441">
        <v>2030</v>
      </c>
      <c r="U1" s="661" t="s">
        <v>452</v>
      </c>
    </row>
    <row r="2" spans="1:21">
      <c r="A2" s="443"/>
      <c r="B2" s="444"/>
      <c r="C2" s="445"/>
      <c r="D2" s="445"/>
      <c r="E2" s="446"/>
      <c r="F2" s="447"/>
      <c r="G2" s="445"/>
      <c r="H2" s="445"/>
      <c r="I2" s="445"/>
      <c r="J2" s="445"/>
      <c r="K2" s="445"/>
      <c r="L2" s="445"/>
      <c r="M2" s="445"/>
      <c r="N2" s="445"/>
      <c r="O2" s="445"/>
      <c r="P2" s="445"/>
      <c r="Q2" s="662"/>
      <c r="R2" s="662"/>
      <c r="S2" s="662"/>
      <c r="T2" s="662"/>
      <c r="U2" s="661" t="s">
        <v>452</v>
      </c>
    </row>
    <row r="3" spans="1:21">
      <c r="A3" s="443"/>
      <c r="B3" s="444"/>
      <c r="C3" s="448"/>
      <c r="D3" s="448"/>
      <c r="E3" s="449"/>
      <c r="F3" s="450"/>
      <c r="G3" s="451"/>
      <c r="H3" s="443" t="s">
        <v>546</v>
      </c>
      <c r="I3" s="443"/>
      <c r="J3" s="443"/>
      <c r="K3" s="443"/>
      <c r="L3" s="443"/>
      <c r="M3" s="443"/>
      <c r="N3" s="443"/>
      <c r="O3" s="443"/>
      <c r="P3" s="443"/>
      <c r="U3" s="661" t="s">
        <v>452</v>
      </c>
    </row>
    <row r="4" spans="1:21" ht="16">
      <c r="A4" s="443"/>
      <c r="B4" s="444"/>
      <c r="C4" s="452" t="s">
        <v>453</v>
      </c>
      <c r="D4" s="453"/>
      <c r="E4" s="454" t="s">
        <v>546</v>
      </c>
      <c r="F4" s="455"/>
      <c r="G4" s="443"/>
      <c r="H4" s="443" t="s">
        <v>546</v>
      </c>
      <c r="I4" s="443"/>
      <c r="J4" s="443"/>
      <c r="K4" s="443"/>
      <c r="L4" s="443"/>
      <c r="M4" s="443"/>
      <c r="N4" s="443"/>
      <c r="O4" s="443"/>
      <c r="P4" s="443"/>
      <c r="U4" s="661" t="s">
        <v>452</v>
      </c>
    </row>
    <row r="5" spans="1:21" ht="16">
      <c r="A5" s="443"/>
      <c r="B5" s="444"/>
      <c r="C5" s="456" t="s">
        <v>479</v>
      </c>
      <c r="D5" s="457"/>
      <c r="E5" s="443"/>
      <c r="F5" s="455"/>
      <c r="G5" s="443"/>
      <c r="H5" s="443"/>
      <c r="I5" s="443"/>
      <c r="J5" s="443"/>
      <c r="K5" s="443"/>
      <c r="L5" s="443"/>
      <c r="M5" s="443"/>
      <c r="N5" s="443"/>
      <c r="O5" s="443"/>
      <c r="P5" s="443"/>
      <c r="U5" s="661" t="s">
        <v>452</v>
      </c>
    </row>
    <row r="6" spans="1:21" ht="16">
      <c r="A6" s="443"/>
      <c r="B6" s="444"/>
      <c r="C6" s="452" t="s">
        <v>454</v>
      </c>
      <c r="D6" s="453"/>
      <c r="E6" s="454"/>
      <c r="F6" s="455"/>
      <c r="G6" s="443"/>
      <c r="H6" s="443"/>
      <c r="I6" s="443"/>
      <c r="J6" s="443"/>
      <c r="K6" s="443"/>
      <c r="L6" s="443"/>
      <c r="M6" s="443"/>
      <c r="N6" s="443"/>
      <c r="O6" s="443"/>
      <c r="P6" s="443"/>
      <c r="U6" s="661" t="s">
        <v>452</v>
      </c>
    </row>
    <row r="7" spans="1:21" ht="16">
      <c r="A7" s="443"/>
      <c r="B7" s="444"/>
      <c r="C7" s="456" t="s">
        <v>478</v>
      </c>
      <c r="D7" s="457"/>
      <c r="E7" s="454"/>
      <c r="F7" s="455"/>
      <c r="G7" s="443"/>
      <c r="H7" s="443"/>
      <c r="I7" s="443"/>
      <c r="J7" s="443"/>
      <c r="K7" s="443"/>
      <c r="L7" s="443"/>
      <c r="M7" s="443"/>
      <c r="N7" s="443"/>
      <c r="O7" s="443"/>
      <c r="P7" s="443"/>
      <c r="U7" s="661" t="s">
        <v>452</v>
      </c>
    </row>
    <row r="8" spans="1:21" ht="16">
      <c r="A8" s="443"/>
      <c r="B8" s="444"/>
      <c r="C8" s="452" t="s">
        <v>455</v>
      </c>
      <c r="D8" s="453"/>
      <c r="E8" s="443"/>
      <c r="F8" s="455"/>
      <c r="G8" s="443"/>
      <c r="H8" s="443"/>
      <c r="I8" s="443"/>
      <c r="J8" s="443"/>
      <c r="K8" s="443"/>
      <c r="L8" s="443"/>
      <c r="M8" s="443"/>
      <c r="N8" s="443"/>
      <c r="O8" s="443"/>
      <c r="P8" s="443"/>
      <c r="U8" s="661" t="s">
        <v>452</v>
      </c>
    </row>
    <row r="9" spans="1:21" ht="16">
      <c r="A9" s="443"/>
      <c r="B9" s="444"/>
      <c r="C9" s="456" t="s">
        <v>547</v>
      </c>
      <c r="D9" s="457"/>
      <c r="E9" s="454"/>
      <c r="F9" s="455"/>
      <c r="G9" s="443"/>
      <c r="H9" s="443"/>
      <c r="I9" s="443"/>
      <c r="J9" s="443"/>
      <c r="K9" s="443"/>
      <c r="L9" s="443"/>
      <c r="M9" s="443"/>
      <c r="N9" s="443"/>
      <c r="O9" s="443"/>
      <c r="P9" s="443"/>
      <c r="U9" s="661" t="s">
        <v>452</v>
      </c>
    </row>
    <row r="10" spans="1:21" ht="16">
      <c r="A10" s="443"/>
      <c r="B10" s="444"/>
      <c r="C10" s="452" t="s">
        <v>456</v>
      </c>
      <c r="D10" s="453"/>
      <c r="E10" s="454"/>
      <c r="F10" s="455"/>
      <c r="G10" s="443"/>
      <c r="H10" s="443"/>
      <c r="I10" s="443"/>
      <c r="J10" s="443"/>
      <c r="K10" s="443"/>
      <c r="L10" s="443"/>
      <c r="M10" s="443"/>
      <c r="N10" s="443"/>
      <c r="O10" s="443"/>
      <c r="P10" s="443"/>
      <c r="U10" s="661" t="s">
        <v>452</v>
      </c>
    </row>
    <row r="11" spans="1:21" ht="16">
      <c r="A11" s="443"/>
      <c r="B11" s="444"/>
      <c r="C11" s="456" t="s">
        <v>457</v>
      </c>
      <c r="D11" s="457"/>
      <c r="E11" s="458"/>
      <c r="F11" s="455"/>
      <c r="G11" s="443"/>
      <c r="H11" s="443"/>
      <c r="I11" s="443"/>
      <c r="J11" s="443"/>
      <c r="K11" s="443"/>
      <c r="L11" s="443"/>
      <c r="M11" s="443"/>
      <c r="N11" s="443"/>
      <c r="O11" s="443"/>
      <c r="P11" s="443"/>
      <c r="U11" s="661" t="s">
        <v>452</v>
      </c>
    </row>
    <row r="12" spans="1:21" ht="16">
      <c r="A12" s="443"/>
      <c r="B12" s="444"/>
      <c r="C12" s="452" t="s">
        <v>458</v>
      </c>
      <c r="D12" s="453"/>
      <c r="E12" s="458"/>
      <c r="F12" s="455"/>
      <c r="G12" s="443"/>
      <c r="H12" s="443"/>
      <c r="I12" s="443"/>
      <c r="J12" s="443"/>
      <c r="K12" s="443"/>
      <c r="L12" s="443"/>
      <c r="M12" s="443"/>
      <c r="N12" s="443"/>
      <c r="O12" s="443"/>
      <c r="P12" s="443"/>
    </row>
    <row r="13" spans="1:21" ht="16">
      <c r="A13" s="443"/>
      <c r="B13" s="444"/>
      <c r="C13" s="456" t="s">
        <v>548</v>
      </c>
      <c r="D13" s="457"/>
      <c r="E13" s="458"/>
      <c r="F13" s="455"/>
      <c r="G13" s="443"/>
      <c r="H13" s="443"/>
      <c r="I13" s="443"/>
      <c r="J13" s="443"/>
      <c r="K13" s="443"/>
      <c r="L13" s="443"/>
      <c r="M13" s="443"/>
      <c r="N13" s="443"/>
      <c r="O13" s="443"/>
      <c r="P13" s="443"/>
    </row>
    <row r="14" spans="1:21" ht="16">
      <c r="A14" s="443"/>
      <c r="B14" s="444"/>
      <c r="C14" s="452" t="s">
        <v>459</v>
      </c>
      <c r="D14" s="453"/>
      <c r="E14" s="455"/>
      <c r="F14" s="443"/>
      <c r="G14" s="443"/>
      <c r="H14" s="443"/>
      <c r="I14" s="443"/>
      <c r="J14" s="443"/>
      <c r="K14" s="443"/>
      <c r="L14" s="443"/>
      <c r="M14" s="443"/>
      <c r="N14" s="443"/>
      <c r="O14" s="443"/>
      <c r="P14" s="443"/>
      <c r="T14" s="661"/>
      <c r="U14" s="442"/>
    </row>
    <row r="15" spans="1:21" ht="16">
      <c r="A15" s="443"/>
      <c r="B15" s="444"/>
      <c r="C15" s="456" t="s">
        <v>986</v>
      </c>
      <c r="D15" s="457"/>
      <c r="E15" s="455"/>
      <c r="F15" s="443"/>
      <c r="G15" s="443"/>
      <c r="H15" s="443"/>
      <c r="I15" s="443"/>
      <c r="J15" s="443"/>
      <c r="K15" s="443"/>
      <c r="L15" s="443"/>
      <c r="M15" s="443"/>
      <c r="N15" s="443"/>
      <c r="O15" s="443"/>
      <c r="P15" s="443"/>
      <c r="T15" s="661"/>
      <c r="U15" s="442"/>
    </row>
    <row r="16" spans="1:21">
      <c r="A16" s="443"/>
      <c r="B16" s="444"/>
      <c r="C16" s="454"/>
      <c r="D16" s="454"/>
      <c r="E16" s="455"/>
      <c r="F16" s="443"/>
      <c r="G16" s="443"/>
      <c r="H16" s="443"/>
      <c r="I16" s="443"/>
      <c r="J16" s="443"/>
      <c r="K16" s="443"/>
      <c r="L16" s="443"/>
      <c r="M16" s="443"/>
      <c r="N16" s="443"/>
      <c r="O16" s="443"/>
      <c r="P16" s="443"/>
      <c r="T16" s="661"/>
      <c r="U16" s="442"/>
    </row>
    <row r="17" spans="1:21" ht="17.25" customHeight="1">
      <c r="A17" s="443"/>
      <c r="B17" s="444"/>
      <c r="C17" s="457"/>
      <c r="D17" s="457"/>
      <c r="E17" s="454"/>
      <c r="F17" s="455"/>
      <c r="G17" s="443"/>
      <c r="H17" s="443"/>
      <c r="I17" s="443"/>
      <c r="J17" s="443"/>
      <c r="K17" s="443"/>
      <c r="L17" s="443"/>
      <c r="M17" s="443"/>
      <c r="N17" s="443"/>
      <c r="O17" s="443"/>
      <c r="P17" s="443"/>
      <c r="U17" s="661" t="s">
        <v>452</v>
      </c>
    </row>
    <row r="18" spans="1:21">
      <c r="A18" s="443"/>
      <c r="B18" s="459" t="s">
        <v>82</v>
      </c>
      <c r="C18" s="460" t="s">
        <v>83</v>
      </c>
      <c r="D18" s="460"/>
      <c r="E18" s="461"/>
      <c r="F18" s="462"/>
      <c r="G18" s="463"/>
      <c r="H18" s="464"/>
      <c r="I18" s="464"/>
      <c r="J18" s="464"/>
      <c r="K18" s="464"/>
      <c r="L18" s="464"/>
      <c r="M18" s="464"/>
      <c r="N18" s="464"/>
      <c r="O18" s="464"/>
      <c r="P18" s="464"/>
      <c r="Q18" s="464"/>
      <c r="R18" s="464"/>
      <c r="S18" s="464"/>
      <c r="T18" s="464"/>
      <c r="U18" s="661" t="s">
        <v>452</v>
      </c>
    </row>
    <row r="19" spans="1:21">
      <c r="A19" s="443"/>
      <c r="B19" s="444"/>
      <c r="C19" s="446"/>
      <c r="D19" s="446"/>
      <c r="E19" s="443"/>
      <c r="F19" s="443"/>
      <c r="G19" s="443"/>
      <c r="H19" s="443"/>
      <c r="I19" s="443"/>
      <c r="J19" s="443"/>
      <c r="K19" s="443"/>
      <c r="L19" s="443"/>
      <c r="M19" s="443"/>
      <c r="N19" s="443"/>
      <c r="O19" s="443"/>
      <c r="P19" s="443"/>
      <c r="U19" s="661" t="s">
        <v>452</v>
      </c>
    </row>
    <row r="20" spans="1:21" ht="16" outlineLevel="1">
      <c r="A20" s="443"/>
      <c r="B20" s="465" t="s">
        <v>84</v>
      </c>
      <c r="C20" s="466" t="s">
        <v>85</v>
      </c>
      <c r="D20" s="466"/>
      <c r="E20" s="467"/>
      <c r="F20" s="467"/>
      <c r="G20" s="468">
        <v>2019</v>
      </c>
      <c r="H20" s="443"/>
      <c r="I20" s="443"/>
      <c r="J20" s="443"/>
      <c r="K20" s="443"/>
      <c r="L20" s="443"/>
      <c r="M20" s="443"/>
      <c r="N20" s="443"/>
      <c r="O20" s="443"/>
      <c r="P20" s="443"/>
    </row>
    <row r="21" spans="1:21" outlineLevel="1">
      <c r="A21" s="443"/>
      <c r="B21" s="444"/>
      <c r="C21" s="446"/>
      <c r="D21" s="446"/>
      <c r="E21" s="443"/>
      <c r="F21" s="443"/>
      <c r="G21" s="443"/>
      <c r="H21" s="443"/>
      <c r="I21" s="663"/>
      <c r="J21" s="443"/>
      <c r="K21" s="443"/>
      <c r="L21" s="443"/>
      <c r="M21" s="443"/>
      <c r="N21" s="443"/>
      <c r="O21" s="443"/>
      <c r="P21" s="443"/>
    </row>
    <row r="22" spans="1:21" ht="16" outlineLevel="1">
      <c r="A22" s="443"/>
      <c r="B22" s="469" t="s">
        <v>86</v>
      </c>
      <c r="C22" s="470" t="s">
        <v>96</v>
      </c>
      <c r="D22" s="492" t="s">
        <v>549</v>
      </c>
      <c r="E22" s="472"/>
      <c r="F22" s="473" t="s">
        <v>289</v>
      </c>
      <c r="G22" s="473"/>
      <c r="H22" s="473"/>
      <c r="I22" s="474">
        <v>43770</v>
      </c>
      <c r="J22" s="474"/>
      <c r="K22" s="475"/>
      <c r="L22" s="475"/>
      <c r="M22" s="475"/>
      <c r="N22" s="475"/>
      <c r="O22" s="475"/>
      <c r="P22" s="475"/>
      <c r="U22" s="661" t="s">
        <v>452</v>
      </c>
    </row>
    <row r="23" spans="1:21" ht="16" outlineLevel="1">
      <c r="A23" s="443"/>
      <c r="B23" s="469" t="s">
        <v>88</v>
      </c>
      <c r="C23" s="470" t="s">
        <v>101</v>
      </c>
      <c r="D23" s="492" t="s">
        <v>549</v>
      </c>
      <c r="E23" s="472"/>
      <c r="F23" s="473" t="s">
        <v>289</v>
      </c>
      <c r="G23" s="473"/>
      <c r="H23" s="473"/>
      <c r="I23" s="474"/>
      <c r="J23" s="474">
        <v>44195</v>
      </c>
      <c r="K23" s="475"/>
      <c r="L23" s="475"/>
      <c r="M23" s="475"/>
      <c r="N23" s="475"/>
      <c r="O23" s="475"/>
      <c r="P23" s="475"/>
      <c r="U23" s="661" t="s">
        <v>452</v>
      </c>
    </row>
    <row r="24" spans="1:21" ht="16" outlineLevel="1">
      <c r="A24" s="443"/>
      <c r="B24" s="469" t="s">
        <v>92</v>
      </c>
      <c r="C24" s="470" t="s">
        <v>106</v>
      </c>
      <c r="D24" s="492" t="s">
        <v>549</v>
      </c>
      <c r="E24" s="472"/>
      <c r="F24" s="473"/>
      <c r="G24" s="473"/>
      <c r="H24" s="473"/>
      <c r="I24" s="474"/>
      <c r="J24" s="474"/>
      <c r="K24" s="475"/>
      <c r="L24" s="475"/>
      <c r="M24" s="475"/>
      <c r="N24" s="475"/>
      <c r="O24" s="475"/>
      <c r="P24" s="475"/>
    </row>
    <row r="25" spans="1:21" ht="16" outlineLevel="1">
      <c r="A25" s="443"/>
      <c r="B25" s="469" t="s">
        <v>97</v>
      </c>
      <c r="C25" s="470" t="s">
        <v>550</v>
      </c>
      <c r="D25" s="492" t="s">
        <v>549</v>
      </c>
      <c r="E25" s="472"/>
      <c r="F25" s="473" t="s">
        <v>289</v>
      </c>
      <c r="G25" s="473"/>
      <c r="H25" s="473"/>
      <c r="I25" s="475"/>
      <c r="J25" s="474"/>
      <c r="K25" s="474"/>
      <c r="L25" s="474"/>
      <c r="M25" s="474">
        <v>45229</v>
      </c>
      <c r="N25" s="475"/>
      <c r="O25" s="475"/>
      <c r="P25" s="475"/>
      <c r="U25" s="661" t="s">
        <v>452</v>
      </c>
    </row>
    <row r="26" spans="1:21" ht="16" outlineLevel="1">
      <c r="A26" s="443"/>
      <c r="B26" s="469" t="s">
        <v>102</v>
      </c>
      <c r="C26" s="470" t="s">
        <v>123</v>
      </c>
      <c r="D26" s="492" t="s">
        <v>549</v>
      </c>
      <c r="E26" s="472"/>
      <c r="F26" s="473" t="s">
        <v>289</v>
      </c>
      <c r="G26" s="473"/>
      <c r="H26" s="473"/>
      <c r="I26" s="475"/>
      <c r="J26" s="475"/>
      <c r="K26" s="474"/>
      <c r="L26" s="474"/>
      <c r="M26" s="474">
        <v>45291</v>
      </c>
      <c r="N26" s="475"/>
      <c r="O26" s="475"/>
      <c r="P26" s="475"/>
      <c r="U26" s="661" t="s">
        <v>452</v>
      </c>
    </row>
    <row r="27" spans="1:21" outlineLevel="1">
      <c r="A27" s="443"/>
      <c r="B27" s="444"/>
      <c r="C27" s="446"/>
      <c r="D27" s="446"/>
      <c r="E27" s="443"/>
      <c r="F27" s="443"/>
      <c r="G27" s="443"/>
      <c r="H27" s="443"/>
      <c r="I27" s="443"/>
      <c r="J27" s="443"/>
      <c r="K27" s="443"/>
      <c r="L27" s="443"/>
      <c r="M27" s="443"/>
      <c r="N27" s="443"/>
      <c r="O27" s="443"/>
      <c r="P27" s="443"/>
      <c r="U27" s="661" t="s">
        <v>452</v>
      </c>
    </row>
    <row r="28" spans="1:21">
      <c r="A28" s="443"/>
      <c r="B28" s="459" t="s">
        <v>124</v>
      </c>
      <c r="C28" s="460" t="s">
        <v>551</v>
      </c>
      <c r="D28" s="460"/>
      <c r="E28" s="461"/>
      <c r="F28" s="462"/>
      <c r="G28" s="463"/>
      <c r="H28" s="464"/>
      <c r="I28" s="464"/>
      <c r="J28" s="464"/>
      <c r="K28" s="464"/>
      <c r="L28" s="464"/>
      <c r="M28" s="464"/>
      <c r="N28" s="464"/>
      <c r="O28" s="464"/>
      <c r="P28" s="464"/>
      <c r="Q28" s="464"/>
      <c r="R28" s="464"/>
      <c r="S28" s="464"/>
      <c r="T28" s="464"/>
      <c r="U28" s="661" t="s">
        <v>452</v>
      </c>
    </row>
    <row r="29" spans="1:21">
      <c r="A29" s="443"/>
      <c r="B29" s="444"/>
      <c r="C29" s="446"/>
      <c r="D29" s="446"/>
      <c r="E29" s="446"/>
      <c r="F29" s="443"/>
      <c r="G29" s="443"/>
      <c r="H29" s="443"/>
      <c r="I29" s="443"/>
      <c r="J29" s="443"/>
      <c r="K29" s="486"/>
      <c r="L29" s="443"/>
      <c r="M29" s="664"/>
      <c r="N29" s="443"/>
      <c r="O29" s="443"/>
      <c r="P29" s="443"/>
      <c r="U29" s="661" t="s">
        <v>452</v>
      </c>
    </row>
    <row r="30" spans="1:21" ht="16" outlineLevel="1">
      <c r="A30" s="443"/>
      <c r="B30" s="487" t="s">
        <v>552</v>
      </c>
      <c r="C30" s="488" t="s">
        <v>78</v>
      </c>
      <c r="D30" s="488"/>
      <c r="E30" s="488"/>
      <c r="F30" s="489" t="s">
        <v>140</v>
      </c>
      <c r="G30" s="490">
        <f>SUM(H30:T30)</f>
        <v>259337.02699999997</v>
      </c>
      <c r="H30" s="489"/>
      <c r="I30" s="490">
        <f t="shared" ref="I30:P30" si="0">SUM(I31,I39)</f>
        <v>8578.4269999999997</v>
      </c>
      <c r="J30" s="490">
        <f t="shared" si="0"/>
        <v>4600</v>
      </c>
      <c r="K30" s="490">
        <f t="shared" si="0"/>
        <v>51673</v>
      </c>
      <c r="L30" s="490">
        <f t="shared" si="0"/>
        <v>52890</v>
      </c>
      <c r="M30" s="490">
        <f t="shared" si="0"/>
        <v>35398.9</v>
      </c>
      <c r="N30" s="490">
        <f t="shared" si="0"/>
        <v>35398.9</v>
      </c>
      <c r="O30" s="490">
        <f t="shared" si="0"/>
        <v>35398.9</v>
      </c>
      <c r="P30" s="490">
        <f t="shared" si="0"/>
        <v>35398.9</v>
      </c>
      <c r="Q30" s="665"/>
      <c r="R30" s="665"/>
      <c r="S30" s="665"/>
      <c r="T30" s="665"/>
    </row>
    <row r="31" spans="1:21" ht="16" outlineLevel="1">
      <c r="A31" s="443"/>
      <c r="B31" s="469" t="s">
        <v>126</v>
      </c>
      <c r="C31" s="491" t="s">
        <v>7</v>
      </c>
      <c r="D31" s="492"/>
      <c r="E31" s="482"/>
      <c r="F31" s="493" t="s">
        <v>140</v>
      </c>
      <c r="G31" s="494">
        <f t="shared" ref="G31:G42" si="1">SUM(H31:T31)</f>
        <v>147573.40000000002</v>
      </c>
      <c r="H31" s="493"/>
      <c r="I31" s="666">
        <f>SUM(I32:I38)</f>
        <v>0</v>
      </c>
      <c r="J31" s="666">
        <f t="shared" ref="J31:P31" si="2">SUM(J32:J38)</f>
        <v>0</v>
      </c>
      <c r="K31" s="666">
        <f t="shared" si="2"/>
        <v>51673</v>
      </c>
      <c r="L31" s="666">
        <f t="shared" si="2"/>
        <v>51990</v>
      </c>
      <c r="M31" s="666">
        <f t="shared" si="2"/>
        <v>10977.6</v>
      </c>
      <c r="N31" s="666">
        <f t="shared" si="2"/>
        <v>10977.6</v>
      </c>
      <c r="O31" s="666">
        <f t="shared" si="2"/>
        <v>10977.6</v>
      </c>
      <c r="P31" s="666">
        <f t="shared" si="2"/>
        <v>10977.6</v>
      </c>
      <c r="Q31" s="667"/>
      <c r="R31" s="667"/>
      <c r="S31" s="667"/>
      <c r="T31" s="667"/>
      <c r="U31" s="661" t="s">
        <v>452</v>
      </c>
    </row>
    <row r="32" spans="1:21" ht="32" outlineLevel="1">
      <c r="A32" s="443"/>
      <c r="B32" s="469" t="s">
        <v>553</v>
      </c>
      <c r="C32" s="470" t="s">
        <v>995</v>
      </c>
      <c r="D32" s="471" t="s">
        <v>554</v>
      </c>
      <c r="E32" s="482"/>
      <c r="F32" s="473" t="s">
        <v>140</v>
      </c>
      <c r="G32" s="668">
        <f t="shared" si="1"/>
        <v>50033</v>
      </c>
      <c r="H32" s="493"/>
      <c r="I32" s="669">
        <v>0</v>
      </c>
      <c r="J32" s="669">
        <v>0</v>
      </c>
      <c r="K32" s="670">
        <v>46033</v>
      </c>
      <c r="L32" s="669">
        <v>4000</v>
      </c>
      <c r="M32" s="669">
        <v>0</v>
      </c>
      <c r="N32" s="669">
        <v>0</v>
      </c>
      <c r="O32" s="669">
        <v>0</v>
      </c>
      <c r="P32" s="669">
        <v>0</v>
      </c>
      <c r="Q32" s="667"/>
      <c r="R32" s="667"/>
      <c r="S32" s="667"/>
      <c r="T32" s="667"/>
    </row>
    <row r="33" spans="1:21" ht="32" outlineLevel="1">
      <c r="A33" s="443"/>
      <c r="B33" s="469" t="s">
        <v>555</v>
      </c>
      <c r="C33" s="470" t="s">
        <v>556</v>
      </c>
      <c r="D33" s="471" t="s">
        <v>557</v>
      </c>
      <c r="E33" s="482"/>
      <c r="F33" s="473" t="s">
        <v>140</v>
      </c>
      <c r="G33" s="668">
        <f t="shared" si="1"/>
        <v>0</v>
      </c>
      <c r="H33" s="493"/>
      <c r="I33" s="669">
        <v>0</v>
      </c>
      <c r="J33" s="669">
        <v>0</v>
      </c>
      <c r="K33" s="670"/>
      <c r="L33" s="669">
        <v>0</v>
      </c>
      <c r="M33" s="669">
        <v>0</v>
      </c>
      <c r="N33" s="669">
        <v>0</v>
      </c>
      <c r="O33" s="669">
        <v>0</v>
      </c>
      <c r="P33" s="669">
        <v>0</v>
      </c>
      <c r="Q33" s="667"/>
      <c r="R33" s="667"/>
      <c r="S33" s="667"/>
      <c r="T33" s="667"/>
    </row>
    <row r="34" spans="1:21" ht="32" outlineLevel="1">
      <c r="A34" s="443"/>
      <c r="B34" s="469" t="s">
        <v>558</v>
      </c>
      <c r="C34" s="470" t="s">
        <v>559</v>
      </c>
      <c r="D34" s="471" t="s">
        <v>554</v>
      </c>
      <c r="E34" s="482"/>
      <c r="F34" s="473" t="s">
        <v>140</v>
      </c>
      <c r="G34" s="668">
        <f t="shared" si="1"/>
        <v>53630</v>
      </c>
      <c r="H34" s="493"/>
      <c r="I34" s="669">
        <v>0</v>
      </c>
      <c r="J34" s="669">
        <v>0</v>
      </c>
      <c r="K34" s="670">
        <v>5640</v>
      </c>
      <c r="L34" s="669">
        <v>47990</v>
      </c>
      <c r="M34" s="669"/>
      <c r="N34" s="669">
        <v>0</v>
      </c>
      <c r="O34" s="669">
        <v>0</v>
      </c>
      <c r="P34" s="669">
        <v>0</v>
      </c>
      <c r="Q34" s="667"/>
      <c r="R34" s="667"/>
      <c r="S34" s="667"/>
      <c r="T34" s="667"/>
    </row>
    <row r="35" spans="1:21" ht="15.75" customHeight="1" outlineLevel="1">
      <c r="A35" s="443"/>
      <c r="B35" s="469" t="s">
        <v>987</v>
      </c>
      <c r="C35" s="470" t="s">
        <v>988</v>
      </c>
      <c r="D35" s="471"/>
      <c r="E35" s="482"/>
      <c r="F35" s="473" t="s">
        <v>140</v>
      </c>
      <c r="G35" s="668">
        <f t="shared" ref="G35:G38" si="3">SUM(H35:T35)</f>
        <v>0</v>
      </c>
      <c r="H35" s="493"/>
      <c r="I35" s="669">
        <v>0</v>
      </c>
      <c r="J35" s="669">
        <v>0</v>
      </c>
      <c r="K35" s="670">
        <v>0</v>
      </c>
      <c r="L35" s="669">
        <v>0</v>
      </c>
      <c r="M35" s="669">
        <v>0</v>
      </c>
      <c r="N35" s="669">
        <v>0</v>
      </c>
      <c r="O35" s="669">
        <v>0</v>
      </c>
      <c r="P35" s="669">
        <v>0</v>
      </c>
      <c r="Q35" s="667"/>
      <c r="R35" s="667"/>
      <c r="S35" s="667"/>
      <c r="T35" s="667"/>
    </row>
    <row r="36" spans="1:21" ht="16" outlineLevel="1">
      <c r="A36" s="443"/>
      <c r="B36" s="469" t="s">
        <v>989</v>
      </c>
      <c r="C36" s="470" t="s">
        <v>990</v>
      </c>
      <c r="D36" s="471"/>
      <c r="E36" s="482"/>
      <c r="F36" s="473" t="s">
        <v>140</v>
      </c>
      <c r="G36" s="668">
        <f t="shared" si="3"/>
        <v>43910.400000000001</v>
      </c>
      <c r="H36" s="493"/>
      <c r="I36" s="669"/>
      <c r="J36" s="669"/>
      <c r="K36" s="670"/>
      <c r="L36" s="669"/>
      <c r="M36" s="669">
        <f t="shared" ref="M36:P36" si="4">5977.6+5000</f>
        <v>10977.6</v>
      </c>
      <c r="N36" s="669">
        <f t="shared" si="4"/>
        <v>10977.6</v>
      </c>
      <c r="O36" s="669">
        <f t="shared" si="4"/>
        <v>10977.6</v>
      </c>
      <c r="P36" s="669">
        <f t="shared" si="4"/>
        <v>10977.6</v>
      </c>
      <c r="Q36" s="667"/>
      <c r="R36" s="667"/>
      <c r="S36" s="667"/>
      <c r="T36" s="667"/>
    </row>
    <row r="37" spans="1:21" ht="14.25" customHeight="1" outlineLevel="1">
      <c r="A37" s="443"/>
      <c r="B37" s="469" t="s">
        <v>991</v>
      </c>
      <c r="C37" s="470" t="s">
        <v>992</v>
      </c>
      <c r="D37" s="471"/>
      <c r="E37" s="482"/>
      <c r="F37" s="473" t="s">
        <v>140</v>
      </c>
      <c r="G37" s="668">
        <f t="shared" si="3"/>
        <v>0</v>
      </c>
      <c r="H37" s="493"/>
      <c r="I37" s="669"/>
      <c r="J37" s="669"/>
      <c r="K37" s="670"/>
      <c r="L37" s="669">
        <v>0</v>
      </c>
      <c r="M37" s="669"/>
      <c r="N37" s="669"/>
      <c r="O37" s="669"/>
      <c r="P37" s="669"/>
      <c r="Q37" s="667"/>
      <c r="R37" s="667"/>
      <c r="S37" s="667"/>
      <c r="T37" s="667"/>
    </row>
    <row r="38" spans="1:21" ht="32" outlineLevel="1">
      <c r="A38" s="443"/>
      <c r="B38" s="469" t="s">
        <v>993</v>
      </c>
      <c r="C38" s="470" t="s">
        <v>994</v>
      </c>
      <c r="D38" s="471"/>
      <c r="E38" s="482"/>
      <c r="F38" s="473" t="s">
        <v>140</v>
      </c>
      <c r="G38" s="668">
        <f t="shared" si="3"/>
        <v>0</v>
      </c>
      <c r="H38" s="493"/>
      <c r="I38" s="669"/>
      <c r="J38" s="669"/>
      <c r="K38" s="670"/>
      <c r="L38" s="669"/>
      <c r="M38" s="669"/>
      <c r="N38" s="669"/>
      <c r="O38" s="669"/>
      <c r="P38" s="669"/>
      <c r="Q38" s="667"/>
      <c r="R38" s="667"/>
      <c r="S38" s="667"/>
      <c r="T38" s="667"/>
    </row>
    <row r="39" spans="1:21" ht="16" outlineLevel="1">
      <c r="A39" s="443"/>
      <c r="B39" s="469" t="s">
        <v>127</v>
      </c>
      <c r="C39" s="491" t="s">
        <v>8</v>
      </c>
      <c r="D39" s="492"/>
      <c r="E39" s="482"/>
      <c r="F39" s="493" t="s">
        <v>140</v>
      </c>
      <c r="G39" s="494">
        <f>SUM(H39:T39)</f>
        <v>111763.62700000001</v>
      </c>
      <c r="H39" s="493"/>
      <c r="I39" s="666">
        <f>SUM(I40:I44)</f>
        <v>8578.4269999999997</v>
      </c>
      <c r="J39" s="666">
        <f t="shared" ref="J39:P39" si="5">SUM(J40:J44)</f>
        <v>4600</v>
      </c>
      <c r="K39" s="666">
        <f t="shared" si="5"/>
        <v>0</v>
      </c>
      <c r="L39" s="666">
        <f t="shared" si="5"/>
        <v>900</v>
      </c>
      <c r="M39" s="666">
        <f t="shared" si="5"/>
        <v>24421.3</v>
      </c>
      <c r="N39" s="666">
        <f t="shared" si="5"/>
        <v>24421.3</v>
      </c>
      <c r="O39" s="666">
        <f t="shared" si="5"/>
        <v>24421.3</v>
      </c>
      <c r="P39" s="666">
        <f t="shared" si="5"/>
        <v>24421.3</v>
      </c>
      <c r="Q39" s="667"/>
      <c r="R39" s="667"/>
      <c r="S39" s="667"/>
      <c r="T39" s="667"/>
    </row>
    <row r="40" spans="1:21" ht="16" outlineLevel="1">
      <c r="A40" s="443"/>
      <c r="B40" s="499" t="s">
        <v>560</v>
      </c>
      <c r="C40" s="470" t="s">
        <v>995</v>
      </c>
      <c r="D40" s="471"/>
      <c r="E40" s="482"/>
      <c r="F40" s="473" t="s">
        <v>140</v>
      </c>
      <c r="G40" s="668">
        <f t="shared" ref="G40" si="6">SUM(H40:T40)</f>
        <v>13378.427</v>
      </c>
      <c r="H40" s="493"/>
      <c r="I40" s="669">
        <v>8578.4269999999997</v>
      </c>
      <c r="J40" s="669">
        <v>4600</v>
      </c>
      <c r="K40" s="666"/>
      <c r="L40" s="669">
        <v>200</v>
      </c>
      <c r="M40" s="666"/>
      <c r="N40" s="666"/>
      <c r="O40" s="666"/>
      <c r="P40" s="666"/>
      <c r="Q40" s="667"/>
      <c r="R40" s="667"/>
      <c r="S40" s="667"/>
      <c r="T40" s="667"/>
    </row>
    <row r="41" spans="1:21" ht="32" outlineLevel="1">
      <c r="A41" s="443"/>
      <c r="B41" s="499" t="s">
        <v>996</v>
      </c>
      <c r="C41" s="470" t="s">
        <v>559</v>
      </c>
      <c r="D41" s="471" t="s">
        <v>561</v>
      </c>
      <c r="E41" s="482"/>
      <c r="F41" s="473" t="s">
        <v>140</v>
      </c>
      <c r="G41" s="668">
        <f t="shared" si="1"/>
        <v>0</v>
      </c>
      <c r="H41" s="493"/>
      <c r="I41" s="669"/>
      <c r="J41" s="669"/>
      <c r="K41" s="670"/>
      <c r="L41" s="669">
        <v>0</v>
      </c>
      <c r="M41" s="669">
        <v>0</v>
      </c>
      <c r="N41" s="669">
        <v>0</v>
      </c>
      <c r="O41" s="669">
        <v>0</v>
      </c>
      <c r="P41" s="669">
        <v>0</v>
      </c>
      <c r="Q41" s="667"/>
      <c r="R41" s="667"/>
      <c r="S41" s="667"/>
      <c r="T41" s="667"/>
    </row>
    <row r="42" spans="1:21" ht="16" outlineLevel="1">
      <c r="A42" s="443"/>
      <c r="B42" s="499" t="s">
        <v>997</v>
      </c>
      <c r="C42" s="470" t="s">
        <v>998</v>
      </c>
      <c r="D42" s="471"/>
      <c r="E42" s="482"/>
      <c r="F42" s="473" t="s">
        <v>140</v>
      </c>
      <c r="G42" s="668">
        <f t="shared" si="1"/>
        <v>12844.4</v>
      </c>
      <c r="H42" s="493"/>
      <c r="I42" s="669"/>
      <c r="J42" s="669"/>
      <c r="K42" s="670"/>
      <c r="L42" s="669"/>
      <c r="M42" s="669">
        <v>3211.1</v>
      </c>
      <c r="N42" s="669">
        <v>3211.1</v>
      </c>
      <c r="O42" s="669">
        <v>3211.1</v>
      </c>
      <c r="P42" s="669">
        <v>3211.1</v>
      </c>
      <c r="Q42" s="667"/>
      <c r="R42" s="667"/>
      <c r="S42" s="667"/>
      <c r="T42" s="667"/>
    </row>
    <row r="43" spans="1:21" ht="16" outlineLevel="1">
      <c r="A43" s="443"/>
      <c r="B43" s="499" t="s">
        <v>999</v>
      </c>
      <c r="C43" s="470" t="s">
        <v>1000</v>
      </c>
      <c r="D43" s="471"/>
      <c r="E43" s="482"/>
      <c r="F43" s="473" t="s">
        <v>140</v>
      </c>
      <c r="G43" s="668">
        <f t="shared" ref="G43:G44" si="7">SUM(H43:T43)</f>
        <v>27240.799999999999</v>
      </c>
      <c r="H43" s="493"/>
      <c r="I43" s="669"/>
      <c r="J43" s="669"/>
      <c r="K43" s="670"/>
      <c r="L43" s="669">
        <v>700</v>
      </c>
      <c r="M43" s="669">
        <v>6635.2</v>
      </c>
      <c r="N43" s="669">
        <v>6635.2</v>
      </c>
      <c r="O43" s="669">
        <v>6635.2</v>
      </c>
      <c r="P43" s="669">
        <v>6635.2</v>
      </c>
      <c r="Q43" s="667"/>
      <c r="R43" s="667"/>
      <c r="S43" s="667"/>
      <c r="T43" s="667"/>
    </row>
    <row r="44" spans="1:21" ht="16" outlineLevel="1">
      <c r="A44" s="443"/>
      <c r="B44" s="499" t="s">
        <v>1001</v>
      </c>
      <c r="C44" s="470" t="s">
        <v>1002</v>
      </c>
      <c r="D44" s="471"/>
      <c r="E44" s="482"/>
      <c r="F44" s="473" t="s">
        <v>140</v>
      </c>
      <c r="G44" s="668">
        <f t="shared" si="7"/>
        <v>58300</v>
      </c>
      <c r="H44" s="493"/>
      <c r="I44" s="669"/>
      <c r="J44" s="669"/>
      <c r="K44" s="670"/>
      <c r="L44" s="669"/>
      <c r="M44" s="669">
        <v>14575</v>
      </c>
      <c r="N44" s="669">
        <v>14575</v>
      </c>
      <c r="O44" s="669">
        <v>14575</v>
      </c>
      <c r="P44" s="669">
        <v>14575</v>
      </c>
      <c r="Q44" s="667"/>
      <c r="R44" s="667"/>
      <c r="S44" s="667"/>
      <c r="T44" s="667"/>
    </row>
    <row r="45" spans="1:21" outlineLevel="1">
      <c r="A45" s="443"/>
      <c r="B45" s="444"/>
      <c r="C45" s="446"/>
      <c r="D45" s="446"/>
      <c r="E45" s="446"/>
      <c r="F45" s="443"/>
      <c r="G45" s="443"/>
      <c r="H45" s="443"/>
      <c r="I45" s="443"/>
      <c r="J45" s="443"/>
      <c r="K45" s="443"/>
      <c r="L45" s="664"/>
      <c r="M45" s="443"/>
      <c r="N45" s="443"/>
      <c r="O45" s="443"/>
      <c r="P45" s="443"/>
      <c r="U45" s="661" t="s">
        <v>452</v>
      </c>
    </row>
    <row r="46" spans="1:21">
      <c r="A46" s="443"/>
      <c r="B46" s="459" t="s">
        <v>354</v>
      </c>
      <c r="C46" s="460" t="s">
        <v>562</v>
      </c>
      <c r="D46" s="460"/>
      <c r="E46" s="461"/>
      <c r="F46" s="462"/>
      <c r="G46" s="463"/>
      <c r="H46" s="464"/>
      <c r="I46" s="464"/>
      <c r="J46" s="464"/>
      <c r="K46" s="464"/>
      <c r="L46" s="464"/>
      <c r="M46" s="464"/>
      <c r="N46" s="464"/>
      <c r="O46" s="464"/>
      <c r="P46" s="464"/>
    </row>
    <row r="47" spans="1:21" s="443" customFormat="1" ht="16">
      <c r="B47" s="510"/>
      <c r="C47" s="446"/>
      <c r="D47" s="511"/>
      <c r="E47" s="446"/>
      <c r="J47" s="512"/>
      <c r="K47" s="512"/>
      <c r="L47" s="512"/>
      <c r="M47" s="512"/>
      <c r="N47" s="512"/>
      <c r="O47" s="512"/>
      <c r="P47" s="512"/>
      <c r="U47" s="671"/>
    </row>
    <row r="48" spans="1:21" s="443" customFormat="1">
      <c r="B48" s="459" t="s">
        <v>138</v>
      </c>
      <c r="C48" s="460" t="s">
        <v>563</v>
      </c>
      <c r="D48" s="460"/>
      <c r="E48" s="461"/>
      <c r="F48" s="462"/>
      <c r="G48" s="463"/>
      <c r="H48" s="464"/>
      <c r="I48" s="464"/>
      <c r="J48" s="464"/>
      <c r="K48" s="464"/>
      <c r="L48" s="464"/>
      <c r="M48" s="464"/>
      <c r="N48" s="464"/>
      <c r="O48" s="464"/>
      <c r="P48" s="464"/>
      <c r="U48" s="671"/>
    </row>
    <row r="49" spans="1:16384" ht="16">
      <c r="A49" s="443"/>
      <c r="B49" s="510"/>
      <c r="C49" s="446"/>
      <c r="D49" s="511"/>
      <c r="E49" s="446"/>
      <c r="F49" s="443"/>
      <c r="G49" s="443"/>
      <c r="H49" s="443"/>
      <c r="I49" s="443"/>
      <c r="J49" s="512"/>
      <c r="K49" s="512"/>
      <c r="L49" s="512"/>
      <c r="M49" s="512"/>
      <c r="N49" s="512"/>
      <c r="O49" s="512"/>
      <c r="P49" s="512"/>
    </row>
    <row r="50" spans="1:16384" s="443" customFormat="1" ht="16" outlineLevel="1">
      <c r="B50" s="672"/>
      <c r="C50" s="470" t="s">
        <v>564</v>
      </c>
      <c r="D50" s="482" t="s">
        <v>565</v>
      </c>
      <c r="E50" s="589"/>
      <c r="F50" s="589" t="s">
        <v>484</v>
      </c>
      <c r="G50" s="673">
        <f>G55/G51</f>
        <v>0</v>
      </c>
      <c r="H50" s="522"/>
      <c r="J50" s="527"/>
      <c r="K50" s="527"/>
      <c r="L50" s="527"/>
      <c r="M50" s="527"/>
      <c r="N50" s="527"/>
      <c r="O50" s="527"/>
      <c r="P50" s="527"/>
      <c r="U50" s="671"/>
    </row>
    <row r="51" spans="1:16384" s="443" customFormat="1" ht="32" outlineLevel="1">
      <c r="B51" s="672"/>
      <c r="C51" s="599" t="s">
        <v>566</v>
      </c>
      <c r="D51" s="482" t="s">
        <v>565</v>
      </c>
      <c r="E51" s="589"/>
      <c r="F51" s="589" t="s">
        <v>567</v>
      </c>
      <c r="G51" s="548">
        <f>SUM(G53:G54)</f>
        <v>911</v>
      </c>
      <c r="H51" s="522"/>
      <c r="J51" s="527"/>
      <c r="K51" s="527"/>
      <c r="L51" s="527"/>
      <c r="M51" s="527"/>
      <c r="N51" s="527"/>
      <c r="O51" s="527"/>
      <c r="P51" s="527"/>
      <c r="U51" s="671"/>
    </row>
    <row r="52" spans="1:16384" s="443" customFormat="1" ht="32" outlineLevel="1">
      <c r="B52" s="672"/>
      <c r="C52" s="599" t="s">
        <v>568</v>
      </c>
      <c r="D52" s="482" t="s">
        <v>565</v>
      </c>
      <c r="E52" s="589"/>
      <c r="F52" s="589" t="s">
        <v>567</v>
      </c>
      <c r="G52" s="548">
        <f>SUM(I52:P52)</f>
        <v>2</v>
      </c>
      <c r="H52" s="522"/>
      <c r="I52" s="669">
        <v>0</v>
      </c>
      <c r="J52" s="669">
        <v>0</v>
      </c>
      <c r="K52" s="674">
        <f>COUNTA(C53:C54)</f>
        <v>2</v>
      </c>
      <c r="L52" s="669">
        <v>0</v>
      </c>
      <c r="M52" s="669">
        <v>0</v>
      </c>
      <c r="N52" s="669">
        <v>0</v>
      </c>
      <c r="O52" s="669">
        <v>0</v>
      </c>
      <c r="P52" s="669">
        <v>0</v>
      </c>
      <c r="U52" s="671"/>
    </row>
    <row r="53" spans="1:16384" s="443" customFormat="1" ht="48" outlineLevel="1">
      <c r="B53" s="672"/>
      <c r="C53" s="599" t="s">
        <v>569</v>
      </c>
      <c r="D53" s="482" t="s">
        <v>570</v>
      </c>
      <c r="E53" s="589"/>
      <c r="F53" s="589" t="s">
        <v>567</v>
      </c>
      <c r="G53" s="552">
        <v>546</v>
      </c>
      <c r="H53" s="522"/>
      <c r="J53" s="527"/>
      <c r="K53" s="527"/>
      <c r="L53" s="527"/>
      <c r="M53" s="527"/>
      <c r="N53" s="527"/>
      <c r="O53" s="527"/>
      <c r="P53" s="527"/>
      <c r="U53" s="671"/>
    </row>
    <row r="54" spans="1:16384" s="443" customFormat="1" ht="48" outlineLevel="1">
      <c r="B54" s="672"/>
      <c r="C54" s="599" t="s">
        <v>571</v>
      </c>
      <c r="D54" s="482" t="s">
        <v>570</v>
      </c>
      <c r="E54" s="589"/>
      <c r="F54" s="589" t="s">
        <v>567</v>
      </c>
      <c r="G54" s="552">
        <v>365</v>
      </c>
      <c r="H54" s="537"/>
      <c r="J54" s="527"/>
      <c r="K54" s="527"/>
      <c r="L54" s="527"/>
      <c r="M54" s="527"/>
      <c r="N54" s="527"/>
      <c r="O54" s="527"/>
      <c r="P54" s="527"/>
      <c r="U54" s="671"/>
    </row>
    <row r="55" spans="1:16384" s="443" customFormat="1" ht="32" outlineLevel="1">
      <c r="B55" s="672"/>
      <c r="C55" s="599" t="s">
        <v>572</v>
      </c>
      <c r="D55" s="482" t="s">
        <v>573</v>
      </c>
      <c r="E55" s="589"/>
      <c r="F55" s="589" t="s">
        <v>350</v>
      </c>
      <c r="G55" s="548">
        <f>G56</f>
        <v>0</v>
      </c>
      <c r="H55" s="522"/>
      <c r="J55" s="527"/>
      <c r="K55" s="527"/>
      <c r="L55" s="527"/>
      <c r="M55" s="527"/>
      <c r="N55" s="527"/>
      <c r="O55" s="527"/>
      <c r="P55" s="527"/>
      <c r="U55" s="671"/>
    </row>
    <row r="56" spans="1:16384" s="443" customFormat="1" ht="32" outlineLevel="1">
      <c r="B56" s="672"/>
      <c r="C56" s="601" t="s">
        <v>556</v>
      </c>
      <c r="D56" s="482" t="s">
        <v>573</v>
      </c>
      <c r="E56" s="589"/>
      <c r="F56" s="589" t="s">
        <v>350</v>
      </c>
      <c r="G56" s="548">
        <f>G33</f>
        <v>0</v>
      </c>
      <c r="H56" s="522"/>
      <c r="J56" s="527"/>
      <c r="K56" s="527"/>
      <c r="L56" s="527"/>
      <c r="M56" s="527"/>
      <c r="N56" s="527"/>
      <c r="O56" s="527"/>
      <c r="P56" s="527"/>
      <c r="U56" s="671"/>
    </row>
    <row r="57" spans="1:16384" s="443" customFormat="1" ht="32" outlineLevel="1">
      <c r="B57" s="672"/>
      <c r="C57" s="470" t="s">
        <v>574</v>
      </c>
      <c r="D57" s="482" t="s">
        <v>575</v>
      </c>
      <c r="E57" s="589"/>
      <c r="F57" s="589" t="s">
        <v>567</v>
      </c>
      <c r="G57" s="552">
        <v>3</v>
      </c>
      <c r="H57" s="522"/>
      <c r="J57" s="527"/>
      <c r="K57" s="527"/>
      <c r="L57" s="527"/>
      <c r="M57" s="527"/>
      <c r="N57" s="527"/>
      <c r="O57" s="527"/>
      <c r="P57" s="527"/>
      <c r="U57" s="671"/>
    </row>
    <row r="58" spans="1:16384" s="443" customFormat="1" ht="32" outlineLevel="1">
      <c r="B58" s="672"/>
      <c r="C58" s="470" t="s">
        <v>576</v>
      </c>
      <c r="D58" s="482" t="s">
        <v>577</v>
      </c>
      <c r="E58" s="589"/>
      <c r="F58" s="589" t="s">
        <v>492</v>
      </c>
      <c r="G58" s="552"/>
      <c r="H58" s="522"/>
      <c r="I58" s="675">
        <f t="shared" ref="I58:K58" si="8">IF(AND((I1-YEAR($K$25))&lt;=$G$61,(I1-YEAR($K$25))&gt;=0),1,0)</f>
        <v>0</v>
      </c>
      <c r="J58" s="675">
        <f t="shared" si="8"/>
        <v>0</v>
      </c>
      <c r="K58" s="675">
        <f t="shared" si="8"/>
        <v>0</v>
      </c>
      <c r="L58" s="675">
        <v>1</v>
      </c>
      <c r="M58" s="675">
        <v>1</v>
      </c>
      <c r="N58" s="675">
        <v>1</v>
      </c>
      <c r="O58" s="675">
        <v>1</v>
      </c>
      <c r="P58" s="675">
        <v>1</v>
      </c>
      <c r="U58" s="671"/>
    </row>
    <row r="59" spans="1:16384" s="443" customFormat="1" ht="32" outlineLevel="1">
      <c r="B59" s="672"/>
      <c r="C59" s="470" t="s">
        <v>578</v>
      </c>
      <c r="D59" s="482" t="s">
        <v>577</v>
      </c>
      <c r="E59" s="589"/>
      <c r="F59" s="589" t="s">
        <v>492</v>
      </c>
      <c r="G59" s="552"/>
      <c r="H59" s="522"/>
      <c r="I59" s="675">
        <f>IF(AND(I58&lt;&gt;0,SUM($I$58:I58)&lt;=$G$61),1,0)</f>
        <v>0</v>
      </c>
      <c r="J59" s="675">
        <f>IF(AND(J58&lt;&gt;0,SUM($I$58:J58)&lt;=$G$61),1,0)</f>
        <v>0</v>
      </c>
      <c r="K59" s="675">
        <f>IF(AND(K58&lt;&gt;0,SUM($I$58:K58)&lt;=$G$61),1,0)</f>
        <v>0</v>
      </c>
      <c r="L59" s="675">
        <f>IF(AND(L58&lt;&gt;0,SUM($I$58:L58)&lt;=$G$61),1,0)</f>
        <v>1</v>
      </c>
      <c r="M59" s="675">
        <f>IF(AND(M58&lt;&gt;0,SUM($I$58:M58)&lt;=$G$61),1,0)</f>
        <v>1</v>
      </c>
      <c r="N59" s="675">
        <f>IF(AND(N58&lt;&gt;0,SUM($I$58:N58)&lt;=$G$61),1,0)</f>
        <v>1</v>
      </c>
      <c r="O59" s="675">
        <f>IF(AND(O58&lt;&gt;0,SUM($I$58:O58)&lt;=$G$61),1,0)</f>
        <v>1</v>
      </c>
      <c r="P59" s="675">
        <f>IF(AND(P58&lt;&gt;0,SUM($I$58:P58)&lt;=$G$61),1,0)</f>
        <v>1</v>
      </c>
      <c r="Q59" s="676">
        <f>IF(SUM($I$58:Q58)&lt;=$G$61,1,0)</f>
        <v>1</v>
      </c>
      <c r="R59" s="676">
        <f>IF(SUM($I$58:R58)&lt;=$G$61,1,0)</f>
        <v>1</v>
      </c>
      <c r="S59" s="676">
        <f>IF(SUM($I$58:S58)&lt;=$G$61,1,0)</f>
        <v>1</v>
      </c>
      <c r="T59" s="676">
        <f>IF(SUM($I$58:T58)&lt;=$G$61,1,0)</f>
        <v>1</v>
      </c>
      <c r="U59" s="676">
        <f>IF(SUM($I$58:U58)&lt;=$G$61,1,0)</f>
        <v>1</v>
      </c>
      <c r="V59" s="676">
        <f>IF(SUM($I$58:V58)&lt;=$G$61,1,0)</f>
        <v>1</v>
      </c>
      <c r="W59" s="676">
        <f>IF(SUM($I$58:W58)&lt;=$G$61,1,0)</f>
        <v>1</v>
      </c>
      <c r="X59" s="676">
        <f>IF(SUM($I$58:X58)&lt;=$G$61,1,0)</f>
        <v>1</v>
      </c>
      <c r="Y59" s="676">
        <f>IF(SUM($I$58:Y58)&lt;=$G$61,1,0)</f>
        <v>1</v>
      </c>
      <c r="Z59" s="676">
        <f>IF(SUM($I$58:Z58)&lt;=$G$61,1,0)</f>
        <v>1</v>
      </c>
      <c r="AA59" s="676">
        <f>IF(SUM($I$58:AA58)&lt;=$G$61,1,0)</f>
        <v>1</v>
      </c>
      <c r="AB59" s="676">
        <f>IF(SUM($I$58:AB58)&lt;=$G$61,1,0)</f>
        <v>1</v>
      </c>
      <c r="AC59" s="676">
        <f>IF(SUM($I$58:AC58)&lt;=$G$61,1,0)</f>
        <v>1</v>
      </c>
      <c r="AD59" s="676">
        <f>IF(SUM($I$58:AD58)&lt;=$G$61,1,0)</f>
        <v>1</v>
      </c>
      <c r="AE59" s="676">
        <f>IF(SUM($I$58:AE58)&lt;=$G$61,1,0)</f>
        <v>1</v>
      </c>
      <c r="AF59" s="676">
        <f>IF(SUM($I$58:AF58)&lt;=$G$61,1,0)</f>
        <v>1</v>
      </c>
      <c r="AG59" s="676">
        <f>IF(SUM($I$58:AG58)&lt;=$G$61,1,0)</f>
        <v>1</v>
      </c>
      <c r="AH59" s="676">
        <f>IF(SUM($I$58:AH58)&lt;=$G$61,1,0)</f>
        <v>1</v>
      </c>
      <c r="AI59" s="676">
        <f>IF(SUM($I$58:AI58)&lt;=$G$61,1,0)</f>
        <v>1</v>
      </c>
      <c r="AJ59" s="676">
        <f>IF(SUM($I$58:AJ58)&lt;=$G$61,1,0)</f>
        <v>1</v>
      </c>
      <c r="AK59" s="676">
        <f>IF(SUM($I$58:AK58)&lt;=$G$61,1,0)</f>
        <v>1</v>
      </c>
      <c r="AL59" s="676">
        <f>IF(SUM($I$58:AL58)&lt;=$G$61,1,0)</f>
        <v>1</v>
      </c>
      <c r="AM59" s="676">
        <f>IF(SUM($I$58:AM58)&lt;=$G$61,1,0)</f>
        <v>1</v>
      </c>
      <c r="AN59" s="676">
        <f>IF(SUM($I$58:AN58)&lt;=$G$61,1,0)</f>
        <v>1</v>
      </c>
      <c r="AO59" s="676">
        <f>IF(SUM($I$58:AO58)&lt;=$G$61,1,0)</f>
        <v>1</v>
      </c>
      <c r="AP59" s="676">
        <f>IF(SUM($I$58:AP58)&lt;=$G$61,1,0)</f>
        <v>1</v>
      </c>
      <c r="AQ59" s="676">
        <f>IF(SUM($I$58:AQ58)&lt;=$G$61,1,0)</f>
        <v>1</v>
      </c>
      <c r="AR59" s="676">
        <f>IF(SUM($I$58:AR58)&lt;=$G$61,1,0)</f>
        <v>1</v>
      </c>
      <c r="AS59" s="676">
        <f>IF(SUM($I$58:AS58)&lt;=$G$61,1,0)</f>
        <v>1</v>
      </c>
      <c r="AT59" s="676">
        <f>IF(SUM($I$58:AT58)&lt;=$G$61,1,0)</f>
        <v>1</v>
      </c>
      <c r="AU59" s="676">
        <f>IF(SUM($I$58:AU58)&lt;=$G$61,1,0)</f>
        <v>1</v>
      </c>
      <c r="AV59" s="676">
        <f>IF(SUM($I$58:AV58)&lt;=$G$61,1,0)</f>
        <v>1</v>
      </c>
      <c r="AW59" s="676">
        <f>IF(SUM($I$58:AW58)&lt;=$G$61,1,0)</f>
        <v>1</v>
      </c>
      <c r="AX59" s="676">
        <f>IF(SUM($I$58:AX58)&lt;=$G$61,1,0)</f>
        <v>1</v>
      </c>
      <c r="AY59" s="676">
        <f>IF(SUM($I$58:AY58)&lt;=$G$61,1,0)</f>
        <v>1</v>
      </c>
      <c r="AZ59" s="676">
        <f>IF(SUM($I$58:AZ58)&lt;=$G$61,1,0)</f>
        <v>1</v>
      </c>
      <c r="BA59" s="676">
        <f>IF(SUM($I$58:BA58)&lt;=$G$61,1,0)</f>
        <v>1</v>
      </c>
      <c r="BB59" s="676">
        <f>IF(SUM($I$58:BB58)&lt;=$G$61,1,0)</f>
        <v>1</v>
      </c>
      <c r="BC59" s="676">
        <f>IF(SUM($I$58:BC58)&lt;=$G$61,1,0)</f>
        <v>1</v>
      </c>
      <c r="BD59" s="676">
        <f>IF(SUM($I$58:BD58)&lt;=$G$61,1,0)</f>
        <v>1</v>
      </c>
      <c r="BE59" s="676">
        <f>IF(SUM($I$58:BE58)&lt;=$G$61,1,0)</f>
        <v>1</v>
      </c>
      <c r="BF59" s="676">
        <f>IF(SUM($I$58:BF58)&lt;=$G$61,1,0)</f>
        <v>1</v>
      </c>
      <c r="BG59" s="676">
        <f>IF(SUM($I$58:BG58)&lt;=$G$61,1,0)</f>
        <v>1</v>
      </c>
      <c r="BH59" s="676">
        <f>IF(SUM($I$58:BH58)&lt;=$G$61,1,0)</f>
        <v>1</v>
      </c>
      <c r="BI59" s="676">
        <f>IF(SUM($I$58:BI58)&lt;=$G$61,1,0)</f>
        <v>1</v>
      </c>
      <c r="BJ59" s="676">
        <f>IF(SUM($I$58:BJ58)&lt;=$G$61,1,0)</f>
        <v>1</v>
      </c>
      <c r="BK59" s="676">
        <f>IF(SUM($I$58:BK58)&lt;=$G$61,1,0)</f>
        <v>1</v>
      </c>
      <c r="BL59" s="676">
        <f>IF(SUM($I$58:BL58)&lt;=$G$61,1,0)</f>
        <v>1</v>
      </c>
      <c r="BM59" s="676">
        <f>IF(SUM($I$58:BM58)&lt;=$G$61,1,0)</f>
        <v>1</v>
      </c>
      <c r="BN59" s="676">
        <f>IF(SUM($I$58:BN58)&lt;=$G$61,1,0)</f>
        <v>1</v>
      </c>
      <c r="BO59" s="676">
        <f>IF(SUM($I$58:BO58)&lt;=$G$61,1,0)</f>
        <v>1</v>
      </c>
      <c r="BP59" s="676">
        <f>IF(SUM($I$58:BP58)&lt;=$G$61,1,0)</f>
        <v>1</v>
      </c>
      <c r="BQ59" s="676">
        <f>IF(SUM($I$58:BQ58)&lt;=$G$61,1,0)</f>
        <v>1</v>
      </c>
      <c r="BR59" s="676">
        <f>IF(SUM($I$58:BR58)&lt;=$G$61,1,0)</f>
        <v>1</v>
      </c>
      <c r="BS59" s="676">
        <f>IF(SUM($I$58:BS58)&lt;=$G$61,1,0)</f>
        <v>1</v>
      </c>
      <c r="BT59" s="676">
        <f>IF(SUM($I$58:BT58)&lt;=$G$61,1,0)</f>
        <v>1</v>
      </c>
      <c r="BU59" s="676">
        <f>IF(SUM($I$58:BU58)&lt;=$G$61,1,0)</f>
        <v>1</v>
      </c>
      <c r="BV59" s="676">
        <f>IF(SUM($I$58:BV58)&lt;=$G$61,1,0)</f>
        <v>1</v>
      </c>
      <c r="BW59" s="676">
        <f>IF(SUM($I$58:BW58)&lt;=$G$61,1,0)</f>
        <v>1</v>
      </c>
      <c r="BX59" s="676">
        <f>IF(SUM($I$58:BX58)&lt;=$G$61,1,0)</f>
        <v>1</v>
      </c>
      <c r="BY59" s="676">
        <f>IF(SUM($I$58:BY58)&lt;=$G$61,1,0)</f>
        <v>1</v>
      </c>
      <c r="BZ59" s="676">
        <f>IF(SUM($I$58:BZ58)&lt;=$G$61,1,0)</f>
        <v>1</v>
      </c>
      <c r="CA59" s="676">
        <f>IF(SUM($I$58:CA58)&lt;=$G$61,1,0)</f>
        <v>1</v>
      </c>
      <c r="CB59" s="676">
        <f>IF(SUM($I$58:CB58)&lt;=$G$61,1,0)</f>
        <v>1</v>
      </c>
      <c r="CC59" s="676">
        <f>IF(SUM($I$58:CC58)&lt;=$G$61,1,0)</f>
        <v>1</v>
      </c>
      <c r="CD59" s="676">
        <f>IF(SUM($I$58:CD58)&lt;=$G$61,1,0)</f>
        <v>1</v>
      </c>
      <c r="CE59" s="676">
        <f>IF(SUM($I$58:CE58)&lt;=$G$61,1,0)</f>
        <v>1</v>
      </c>
      <c r="CF59" s="676">
        <f>IF(SUM($I$58:CF58)&lt;=$G$61,1,0)</f>
        <v>1</v>
      </c>
      <c r="CG59" s="676">
        <f>IF(SUM($I$58:CG58)&lt;=$G$61,1,0)</f>
        <v>1</v>
      </c>
      <c r="CH59" s="676">
        <f>IF(SUM($I$58:CH58)&lt;=$G$61,1,0)</f>
        <v>1</v>
      </c>
      <c r="CI59" s="676">
        <f>IF(SUM($I$58:CI58)&lt;=$G$61,1,0)</f>
        <v>1</v>
      </c>
      <c r="CJ59" s="676">
        <f>IF(SUM($I$58:CJ58)&lt;=$G$61,1,0)</f>
        <v>1</v>
      </c>
      <c r="CK59" s="676">
        <f>IF(SUM($I$58:CK58)&lt;=$G$61,1,0)</f>
        <v>1</v>
      </c>
      <c r="CL59" s="676">
        <f>IF(SUM($I$58:CL58)&lt;=$G$61,1,0)</f>
        <v>1</v>
      </c>
      <c r="CM59" s="676">
        <f>IF(SUM($I$58:CM58)&lt;=$G$61,1,0)</f>
        <v>1</v>
      </c>
      <c r="CN59" s="676">
        <f>IF(SUM($I$58:CN58)&lt;=$G$61,1,0)</f>
        <v>1</v>
      </c>
      <c r="CO59" s="676">
        <f>IF(SUM($I$58:CO58)&lt;=$G$61,1,0)</f>
        <v>1</v>
      </c>
      <c r="CP59" s="676">
        <f>IF(SUM($I$58:CP58)&lt;=$G$61,1,0)</f>
        <v>1</v>
      </c>
      <c r="CQ59" s="676">
        <f>IF(SUM($I$58:CQ58)&lt;=$G$61,1,0)</f>
        <v>1</v>
      </c>
      <c r="CR59" s="676">
        <f>IF(SUM($I$58:CR58)&lt;=$G$61,1,0)</f>
        <v>1</v>
      </c>
      <c r="CS59" s="676">
        <f>IF(SUM($I$58:CS58)&lt;=$G$61,1,0)</f>
        <v>1</v>
      </c>
      <c r="CT59" s="676">
        <f>IF(SUM($I$58:CT58)&lt;=$G$61,1,0)</f>
        <v>1</v>
      </c>
      <c r="CU59" s="676">
        <f>IF(SUM($I$58:CU58)&lt;=$G$61,1,0)</f>
        <v>1</v>
      </c>
      <c r="CV59" s="676">
        <f>IF(SUM($I$58:CV58)&lt;=$G$61,1,0)</f>
        <v>1</v>
      </c>
      <c r="CW59" s="676">
        <f>IF(SUM($I$58:CW58)&lt;=$G$61,1,0)</f>
        <v>1</v>
      </c>
      <c r="CX59" s="676">
        <f>IF(SUM($I$58:CX58)&lt;=$G$61,1,0)</f>
        <v>1</v>
      </c>
      <c r="CY59" s="676">
        <f>IF(SUM($I$58:CY58)&lt;=$G$61,1,0)</f>
        <v>1</v>
      </c>
      <c r="CZ59" s="676">
        <f>IF(SUM($I$58:CZ58)&lt;=$G$61,1,0)</f>
        <v>1</v>
      </c>
      <c r="DA59" s="676">
        <f>IF(SUM($I$58:DA58)&lt;=$G$61,1,0)</f>
        <v>1</v>
      </c>
      <c r="DB59" s="676">
        <f>IF(SUM($I$58:DB58)&lt;=$G$61,1,0)</f>
        <v>1</v>
      </c>
      <c r="DC59" s="676">
        <f>IF(SUM($I$58:DC58)&lt;=$G$61,1,0)</f>
        <v>1</v>
      </c>
      <c r="DD59" s="676">
        <f>IF(SUM($I$58:DD58)&lt;=$G$61,1,0)</f>
        <v>1</v>
      </c>
      <c r="DE59" s="676">
        <f>IF(SUM($I$58:DE58)&lt;=$G$61,1,0)</f>
        <v>1</v>
      </c>
      <c r="DF59" s="676">
        <f>IF(SUM($I$58:DF58)&lt;=$G$61,1,0)</f>
        <v>1</v>
      </c>
      <c r="DG59" s="676">
        <f>IF(SUM($I$58:DG58)&lt;=$G$61,1,0)</f>
        <v>1</v>
      </c>
      <c r="DH59" s="676">
        <f>IF(SUM($I$58:DH58)&lt;=$G$61,1,0)</f>
        <v>1</v>
      </c>
      <c r="DI59" s="676">
        <f>IF(SUM($I$58:DI58)&lt;=$G$61,1,0)</f>
        <v>1</v>
      </c>
      <c r="DJ59" s="676">
        <f>IF(SUM($I$58:DJ58)&lt;=$G$61,1,0)</f>
        <v>1</v>
      </c>
      <c r="DK59" s="676">
        <f>IF(SUM($I$58:DK58)&lt;=$G$61,1,0)</f>
        <v>1</v>
      </c>
      <c r="DL59" s="676">
        <f>IF(SUM($I$58:DL58)&lt;=$G$61,1,0)</f>
        <v>1</v>
      </c>
      <c r="DM59" s="676">
        <f>IF(SUM($I$58:DM58)&lt;=$G$61,1,0)</f>
        <v>1</v>
      </c>
      <c r="DN59" s="676">
        <f>IF(SUM($I$58:DN58)&lt;=$G$61,1,0)</f>
        <v>1</v>
      </c>
      <c r="DO59" s="676">
        <f>IF(SUM($I$58:DO58)&lt;=$G$61,1,0)</f>
        <v>1</v>
      </c>
      <c r="DP59" s="676">
        <f>IF(SUM($I$58:DP58)&lt;=$G$61,1,0)</f>
        <v>1</v>
      </c>
      <c r="DQ59" s="676">
        <f>IF(SUM($I$58:DQ58)&lt;=$G$61,1,0)</f>
        <v>1</v>
      </c>
      <c r="DR59" s="676">
        <f>IF(SUM($I$58:DR58)&lt;=$G$61,1,0)</f>
        <v>1</v>
      </c>
      <c r="DS59" s="676">
        <f>IF(SUM($I$58:DS58)&lt;=$G$61,1,0)</f>
        <v>1</v>
      </c>
      <c r="DT59" s="676">
        <f>IF(SUM($I$58:DT58)&lt;=$G$61,1,0)</f>
        <v>1</v>
      </c>
      <c r="DU59" s="676">
        <f>IF(SUM($I$58:DU58)&lt;=$G$61,1,0)</f>
        <v>1</v>
      </c>
      <c r="DV59" s="676">
        <f>IF(SUM($I$58:DV58)&lt;=$G$61,1,0)</f>
        <v>1</v>
      </c>
      <c r="DW59" s="676">
        <f>IF(SUM($I$58:DW58)&lt;=$G$61,1,0)</f>
        <v>1</v>
      </c>
      <c r="DX59" s="676">
        <f>IF(SUM($I$58:DX58)&lt;=$G$61,1,0)</f>
        <v>1</v>
      </c>
      <c r="DY59" s="676">
        <f>IF(SUM($I$58:DY58)&lt;=$G$61,1,0)</f>
        <v>1</v>
      </c>
      <c r="DZ59" s="676">
        <f>IF(SUM($I$58:DZ58)&lt;=$G$61,1,0)</f>
        <v>1</v>
      </c>
      <c r="EA59" s="676">
        <f>IF(SUM($I$58:EA58)&lt;=$G$61,1,0)</f>
        <v>1</v>
      </c>
      <c r="EB59" s="676">
        <f>IF(SUM($I$58:EB58)&lt;=$G$61,1,0)</f>
        <v>1</v>
      </c>
      <c r="EC59" s="676">
        <f>IF(SUM($I$58:EC58)&lt;=$G$61,1,0)</f>
        <v>1</v>
      </c>
      <c r="ED59" s="676">
        <f>IF(SUM($I$58:ED58)&lt;=$G$61,1,0)</f>
        <v>1</v>
      </c>
      <c r="EE59" s="676">
        <f>IF(SUM($I$58:EE58)&lt;=$G$61,1,0)</f>
        <v>1</v>
      </c>
      <c r="EF59" s="676">
        <f>IF(SUM($I$58:EF58)&lt;=$G$61,1,0)</f>
        <v>1</v>
      </c>
      <c r="EG59" s="676">
        <f>IF(SUM($I$58:EG58)&lt;=$G$61,1,0)</f>
        <v>1</v>
      </c>
      <c r="EH59" s="676">
        <f>IF(SUM($I$58:EH58)&lt;=$G$61,1,0)</f>
        <v>1</v>
      </c>
      <c r="EI59" s="676">
        <f>IF(SUM($I$58:EI58)&lt;=$G$61,1,0)</f>
        <v>1</v>
      </c>
      <c r="EJ59" s="676">
        <f>IF(SUM($I$58:EJ58)&lt;=$G$61,1,0)</f>
        <v>1</v>
      </c>
      <c r="EK59" s="676">
        <f>IF(SUM($I$58:EK58)&lt;=$G$61,1,0)</f>
        <v>1</v>
      </c>
      <c r="EL59" s="676">
        <f>IF(SUM($I$58:EL58)&lt;=$G$61,1,0)</f>
        <v>1</v>
      </c>
      <c r="EM59" s="676">
        <f>IF(SUM($I$58:EM58)&lt;=$G$61,1,0)</f>
        <v>1</v>
      </c>
      <c r="EN59" s="676">
        <f>IF(SUM($I$58:EN58)&lt;=$G$61,1,0)</f>
        <v>1</v>
      </c>
      <c r="EO59" s="676">
        <f>IF(SUM($I$58:EO58)&lt;=$G$61,1,0)</f>
        <v>1</v>
      </c>
      <c r="EP59" s="676">
        <f>IF(SUM($I$58:EP58)&lt;=$G$61,1,0)</f>
        <v>1</v>
      </c>
      <c r="EQ59" s="676">
        <f>IF(SUM($I$58:EQ58)&lt;=$G$61,1,0)</f>
        <v>1</v>
      </c>
      <c r="ER59" s="676">
        <f>IF(SUM($I$58:ER58)&lt;=$G$61,1,0)</f>
        <v>1</v>
      </c>
      <c r="ES59" s="676">
        <f>IF(SUM($I$58:ES58)&lt;=$G$61,1,0)</f>
        <v>1</v>
      </c>
      <c r="ET59" s="676">
        <f>IF(SUM($I$58:ET58)&lt;=$G$61,1,0)</f>
        <v>1</v>
      </c>
      <c r="EU59" s="676">
        <f>IF(SUM($I$58:EU58)&lt;=$G$61,1,0)</f>
        <v>1</v>
      </c>
      <c r="EV59" s="676">
        <f>IF(SUM($I$58:EV58)&lt;=$G$61,1,0)</f>
        <v>1</v>
      </c>
      <c r="EW59" s="676">
        <f>IF(SUM($I$58:EW58)&lt;=$G$61,1,0)</f>
        <v>1</v>
      </c>
      <c r="EX59" s="676">
        <f>IF(SUM($I$58:EX58)&lt;=$G$61,1,0)</f>
        <v>1</v>
      </c>
      <c r="EY59" s="676">
        <f>IF(SUM($I$58:EY58)&lt;=$G$61,1,0)</f>
        <v>1</v>
      </c>
      <c r="EZ59" s="676">
        <f>IF(SUM($I$58:EZ58)&lt;=$G$61,1,0)</f>
        <v>1</v>
      </c>
      <c r="FA59" s="676">
        <f>IF(SUM($I$58:FA58)&lt;=$G$61,1,0)</f>
        <v>1</v>
      </c>
      <c r="FB59" s="676">
        <f>IF(SUM($I$58:FB58)&lt;=$G$61,1,0)</f>
        <v>1</v>
      </c>
      <c r="FC59" s="676">
        <f>IF(SUM($I$58:FC58)&lt;=$G$61,1,0)</f>
        <v>1</v>
      </c>
      <c r="FD59" s="676">
        <f>IF(SUM($I$58:FD58)&lt;=$G$61,1,0)</f>
        <v>1</v>
      </c>
      <c r="FE59" s="676">
        <f>IF(SUM($I$58:FE58)&lt;=$G$61,1,0)</f>
        <v>1</v>
      </c>
      <c r="FF59" s="676">
        <f>IF(SUM($I$58:FF58)&lt;=$G$61,1,0)</f>
        <v>1</v>
      </c>
      <c r="FG59" s="676">
        <f>IF(SUM($I$58:FG58)&lt;=$G$61,1,0)</f>
        <v>1</v>
      </c>
      <c r="FH59" s="676">
        <f>IF(SUM($I$58:FH58)&lt;=$G$61,1,0)</f>
        <v>1</v>
      </c>
      <c r="FI59" s="676">
        <f>IF(SUM($I$58:FI58)&lt;=$G$61,1,0)</f>
        <v>1</v>
      </c>
      <c r="FJ59" s="676">
        <f>IF(SUM($I$58:FJ58)&lt;=$G$61,1,0)</f>
        <v>1</v>
      </c>
      <c r="FK59" s="676">
        <f>IF(SUM($I$58:FK58)&lt;=$G$61,1,0)</f>
        <v>1</v>
      </c>
      <c r="FL59" s="676">
        <f>IF(SUM($I$58:FL58)&lt;=$G$61,1,0)</f>
        <v>1</v>
      </c>
      <c r="FM59" s="676">
        <f>IF(SUM($I$58:FM58)&lt;=$G$61,1,0)</f>
        <v>1</v>
      </c>
      <c r="FN59" s="676">
        <f>IF(SUM($I$58:FN58)&lt;=$G$61,1,0)</f>
        <v>1</v>
      </c>
      <c r="FO59" s="676">
        <f>IF(SUM($I$58:FO58)&lt;=$G$61,1,0)</f>
        <v>1</v>
      </c>
      <c r="FP59" s="676">
        <f>IF(SUM($I$58:FP58)&lt;=$G$61,1,0)</f>
        <v>1</v>
      </c>
      <c r="FQ59" s="676">
        <f>IF(SUM($I$58:FQ58)&lt;=$G$61,1,0)</f>
        <v>1</v>
      </c>
      <c r="FR59" s="676">
        <f>IF(SUM($I$58:FR58)&lt;=$G$61,1,0)</f>
        <v>1</v>
      </c>
      <c r="FS59" s="676">
        <f>IF(SUM($I$58:FS58)&lt;=$G$61,1,0)</f>
        <v>1</v>
      </c>
      <c r="FT59" s="676">
        <f>IF(SUM($I$58:FT58)&lt;=$G$61,1,0)</f>
        <v>1</v>
      </c>
      <c r="FU59" s="676">
        <f>IF(SUM($I$58:FU58)&lt;=$G$61,1,0)</f>
        <v>1</v>
      </c>
      <c r="FV59" s="676">
        <f>IF(SUM($I$58:FV58)&lt;=$G$61,1,0)</f>
        <v>1</v>
      </c>
      <c r="FW59" s="676">
        <f>IF(SUM($I$58:FW58)&lt;=$G$61,1,0)</f>
        <v>1</v>
      </c>
      <c r="FX59" s="676">
        <f>IF(SUM($I$58:FX58)&lt;=$G$61,1,0)</f>
        <v>1</v>
      </c>
      <c r="FY59" s="676">
        <f>IF(SUM($I$58:FY58)&lt;=$G$61,1,0)</f>
        <v>1</v>
      </c>
      <c r="FZ59" s="676">
        <f>IF(SUM($I$58:FZ58)&lt;=$G$61,1,0)</f>
        <v>1</v>
      </c>
      <c r="GA59" s="676">
        <f>IF(SUM($I$58:GA58)&lt;=$G$61,1,0)</f>
        <v>1</v>
      </c>
      <c r="GB59" s="676">
        <f>IF(SUM($I$58:GB58)&lt;=$G$61,1,0)</f>
        <v>1</v>
      </c>
      <c r="GC59" s="676">
        <f>IF(SUM($I$58:GC58)&lt;=$G$61,1,0)</f>
        <v>1</v>
      </c>
      <c r="GD59" s="676">
        <f>IF(SUM($I$58:GD58)&lt;=$G$61,1,0)</f>
        <v>1</v>
      </c>
      <c r="GE59" s="676">
        <f>IF(SUM($I$58:GE58)&lt;=$G$61,1,0)</f>
        <v>1</v>
      </c>
      <c r="GF59" s="676">
        <f>IF(SUM($I$58:GF58)&lt;=$G$61,1,0)</f>
        <v>1</v>
      </c>
      <c r="GG59" s="676">
        <f>IF(SUM($I$58:GG58)&lt;=$G$61,1,0)</f>
        <v>1</v>
      </c>
      <c r="GH59" s="676">
        <f>IF(SUM($I$58:GH58)&lt;=$G$61,1,0)</f>
        <v>1</v>
      </c>
      <c r="GI59" s="676">
        <f>IF(SUM($I$58:GI58)&lt;=$G$61,1,0)</f>
        <v>1</v>
      </c>
      <c r="GJ59" s="676">
        <f>IF(SUM($I$58:GJ58)&lt;=$G$61,1,0)</f>
        <v>1</v>
      </c>
      <c r="GK59" s="676">
        <f>IF(SUM($I$58:GK58)&lt;=$G$61,1,0)</f>
        <v>1</v>
      </c>
      <c r="GL59" s="676">
        <f>IF(SUM($I$58:GL58)&lt;=$G$61,1,0)</f>
        <v>1</v>
      </c>
      <c r="GM59" s="676">
        <f>IF(SUM($I$58:GM58)&lt;=$G$61,1,0)</f>
        <v>1</v>
      </c>
      <c r="GN59" s="676">
        <f>IF(SUM($I$58:GN58)&lt;=$G$61,1,0)</f>
        <v>1</v>
      </c>
      <c r="GO59" s="676">
        <f>IF(SUM($I$58:GO58)&lt;=$G$61,1,0)</f>
        <v>1</v>
      </c>
      <c r="GP59" s="676">
        <f>IF(SUM($I$58:GP58)&lt;=$G$61,1,0)</f>
        <v>1</v>
      </c>
      <c r="GQ59" s="676">
        <f>IF(SUM($I$58:GQ58)&lt;=$G$61,1,0)</f>
        <v>1</v>
      </c>
      <c r="GR59" s="676">
        <f>IF(SUM($I$58:GR58)&lt;=$G$61,1,0)</f>
        <v>1</v>
      </c>
      <c r="GS59" s="676">
        <f>IF(SUM($I$58:GS58)&lt;=$G$61,1,0)</f>
        <v>1</v>
      </c>
      <c r="GT59" s="676">
        <f>IF(SUM($I$58:GT58)&lt;=$G$61,1,0)</f>
        <v>1</v>
      </c>
      <c r="GU59" s="676">
        <f>IF(SUM($I$58:GU58)&lt;=$G$61,1,0)</f>
        <v>1</v>
      </c>
      <c r="GV59" s="676">
        <f>IF(SUM($I$58:GV58)&lt;=$G$61,1,0)</f>
        <v>1</v>
      </c>
      <c r="GW59" s="676">
        <f>IF(SUM($I$58:GW58)&lt;=$G$61,1,0)</f>
        <v>1</v>
      </c>
      <c r="GX59" s="676">
        <f>IF(SUM($I$58:GX58)&lt;=$G$61,1,0)</f>
        <v>1</v>
      </c>
      <c r="GY59" s="676">
        <f>IF(SUM($I$58:GY58)&lt;=$G$61,1,0)</f>
        <v>1</v>
      </c>
      <c r="GZ59" s="676">
        <f>IF(SUM($I$58:GZ58)&lt;=$G$61,1,0)</f>
        <v>1</v>
      </c>
      <c r="HA59" s="676">
        <f>IF(SUM($I$58:HA58)&lt;=$G$61,1,0)</f>
        <v>1</v>
      </c>
      <c r="HB59" s="676">
        <f>IF(SUM($I$58:HB58)&lt;=$G$61,1,0)</f>
        <v>1</v>
      </c>
      <c r="HC59" s="676">
        <f>IF(SUM($I$58:HC58)&lt;=$G$61,1,0)</f>
        <v>1</v>
      </c>
      <c r="HD59" s="676">
        <f>IF(SUM($I$58:HD58)&lt;=$G$61,1,0)</f>
        <v>1</v>
      </c>
      <c r="HE59" s="676">
        <f>IF(SUM($I$58:HE58)&lt;=$G$61,1,0)</f>
        <v>1</v>
      </c>
      <c r="HF59" s="676">
        <f>IF(SUM($I$58:HF58)&lt;=$G$61,1,0)</f>
        <v>1</v>
      </c>
      <c r="HG59" s="676">
        <f>IF(SUM($I$58:HG58)&lt;=$G$61,1,0)</f>
        <v>1</v>
      </c>
      <c r="HH59" s="676">
        <f>IF(SUM($I$58:HH58)&lt;=$G$61,1,0)</f>
        <v>1</v>
      </c>
      <c r="HI59" s="676">
        <f>IF(SUM($I$58:HI58)&lt;=$G$61,1,0)</f>
        <v>1</v>
      </c>
      <c r="HJ59" s="676">
        <f>IF(SUM($I$58:HJ58)&lt;=$G$61,1,0)</f>
        <v>1</v>
      </c>
      <c r="HK59" s="676">
        <f>IF(SUM($I$58:HK58)&lt;=$G$61,1,0)</f>
        <v>1</v>
      </c>
      <c r="HL59" s="676">
        <f>IF(SUM($I$58:HL58)&lt;=$G$61,1,0)</f>
        <v>1</v>
      </c>
      <c r="HM59" s="676">
        <f>IF(SUM($I$58:HM58)&lt;=$G$61,1,0)</f>
        <v>1</v>
      </c>
      <c r="HN59" s="676">
        <f>IF(SUM($I$58:HN58)&lt;=$G$61,1,0)</f>
        <v>1</v>
      </c>
      <c r="HO59" s="676">
        <f>IF(SUM($I$58:HO58)&lt;=$G$61,1,0)</f>
        <v>1</v>
      </c>
      <c r="HP59" s="676">
        <f>IF(SUM($I$58:HP58)&lt;=$G$61,1,0)</f>
        <v>1</v>
      </c>
      <c r="HQ59" s="676">
        <f>IF(SUM($I$58:HQ58)&lt;=$G$61,1,0)</f>
        <v>1</v>
      </c>
      <c r="HR59" s="676">
        <f>IF(SUM($I$58:HR58)&lt;=$G$61,1,0)</f>
        <v>1</v>
      </c>
      <c r="HS59" s="676">
        <f>IF(SUM($I$58:HS58)&lt;=$G$61,1,0)</f>
        <v>1</v>
      </c>
      <c r="HT59" s="676">
        <f>IF(SUM($I$58:HT58)&lt;=$G$61,1,0)</f>
        <v>1</v>
      </c>
      <c r="HU59" s="676">
        <f>IF(SUM($I$58:HU58)&lt;=$G$61,1,0)</f>
        <v>1</v>
      </c>
      <c r="HV59" s="676">
        <f>IF(SUM($I$58:HV58)&lt;=$G$61,1,0)</f>
        <v>1</v>
      </c>
      <c r="HW59" s="676">
        <f>IF(SUM($I$58:HW58)&lt;=$G$61,1,0)</f>
        <v>1</v>
      </c>
      <c r="HX59" s="676">
        <f>IF(SUM($I$58:HX58)&lt;=$G$61,1,0)</f>
        <v>1</v>
      </c>
      <c r="HY59" s="676">
        <f>IF(SUM($I$58:HY58)&lt;=$G$61,1,0)</f>
        <v>1</v>
      </c>
      <c r="HZ59" s="676">
        <f>IF(SUM($I$58:HZ58)&lt;=$G$61,1,0)</f>
        <v>1</v>
      </c>
      <c r="IA59" s="676">
        <f>IF(SUM($I$58:IA58)&lt;=$G$61,1,0)</f>
        <v>1</v>
      </c>
      <c r="IB59" s="676">
        <f>IF(SUM($I$58:IB58)&lt;=$G$61,1,0)</f>
        <v>1</v>
      </c>
      <c r="IC59" s="676">
        <f>IF(SUM($I$58:IC58)&lt;=$G$61,1,0)</f>
        <v>1</v>
      </c>
      <c r="ID59" s="676">
        <f>IF(SUM($I$58:ID58)&lt;=$G$61,1,0)</f>
        <v>1</v>
      </c>
      <c r="IE59" s="676">
        <f>IF(SUM($I$58:IE58)&lt;=$G$61,1,0)</f>
        <v>1</v>
      </c>
      <c r="IF59" s="676">
        <f>IF(SUM($I$58:IF58)&lt;=$G$61,1,0)</f>
        <v>1</v>
      </c>
      <c r="IG59" s="676">
        <f>IF(SUM($I$58:IG58)&lt;=$G$61,1,0)</f>
        <v>1</v>
      </c>
      <c r="IH59" s="676">
        <f>IF(SUM($I$58:IH58)&lt;=$G$61,1,0)</f>
        <v>1</v>
      </c>
      <c r="II59" s="676">
        <f>IF(SUM($I$58:II58)&lt;=$G$61,1,0)</f>
        <v>1</v>
      </c>
      <c r="IJ59" s="676">
        <f>IF(SUM($I$58:IJ58)&lt;=$G$61,1,0)</f>
        <v>1</v>
      </c>
      <c r="IK59" s="676">
        <f>IF(SUM($I$58:IK58)&lt;=$G$61,1,0)</f>
        <v>1</v>
      </c>
      <c r="IL59" s="676">
        <f>IF(SUM($I$58:IL58)&lt;=$G$61,1,0)</f>
        <v>1</v>
      </c>
      <c r="IM59" s="676">
        <f>IF(SUM($I$58:IM58)&lt;=$G$61,1,0)</f>
        <v>1</v>
      </c>
      <c r="IN59" s="676">
        <f>IF(SUM($I$58:IN58)&lt;=$G$61,1,0)</f>
        <v>1</v>
      </c>
      <c r="IO59" s="676">
        <f>IF(SUM($I$58:IO58)&lt;=$G$61,1,0)</f>
        <v>1</v>
      </c>
      <c r="IP59" s="676">
        <f>IF(SUM($I$58:IP58)&lt;=$G$61,1,0)</f>
        <v>1</v>
      </c>
      <c r="IQ59" s="676">
        <f>IF(SUM($I$58:IQ58)&lt;=$G$61,1,0)</f>
        <v>1</v>
      </c>
      <c r="IR59" s="676">
        <f>IF(SUM($I$58:IR58)&lt;=$G$61,1,0)</f>
        <v>1</v>
      </c>
      <c r="IS59" s="676">
        <f>IF(SUM($I$58:IS58)&lt;=$G$61,1,0)</f>
        <v>1</v>
      </c>
      <c r="IT59" s="676">
        <f>IF(SUM($I$58:IT58)&lt;=$G$61,1,0)</f>
        <v>1</v>
      </c>
      <c r="IU59" s="676">
        <f>IF(SUM($I$58:IU58)&lt;=$G$61,1,0)</f>
        <v>1</v>
      </c>
      <c r="IV59" s="676">
        <f>IF(SUM($I$58:IV58)&lt;=$G$61,1,0)</f>
        <v>1</v>
      </c>
      <c r="IW59" s="676">
        <f>IF(SUM($I$58:IW58)&lt;=$G$61,1,0)</f>
        <v>1</v>
      </c>
      <c r="IX59" s="676">
        <f>IF(SUM($I$58:IX58)&lt;=$G$61,1,0)</f>
        <v>1</v>
      </c>
      <c r="IY59" s="676">
        <f>IF(SUM($I$58:IY58)&lt;=$G$61,1,0)</f>
        <v>1</v>
      </c>
      <c r="IZ59" s="676">
        <f>IF(SUM($I$58:IZ58)&lt;=$G$61,1,0)</f>
        <v>1</v>
      </c>
      <c r="JA59" s="676">
        <f>IF(SUM($I$58:JA58)&lt;=$G$61,1,0)</f>
        <v>1</v>
      </c>
      <c r="JB59" s="676">
        <f>IF(SUM($I$58:JB58)&lt;=$G$61,1,0)</f>
        <v>1</v>
      </c>
      <c r="JC59" s="676">
        <f>IF(SUM($I$58:JC58)&lt;=$G$61,1,0)</f>
        <v>1</v>
      </c>
      <c r="JD59" s="676">
        <f>IF(SUM($I$58:JD58)&lt;=$G$61,1,0)</f>
        <v>1</v>
      </c>
      <c r="JE59" s="676">
        <f>IF(SUM($I$58:JE58)&lt;=$G$61,1,0)</f>
        <v>1</v>
      </c>
      <c r="JF59" s="676">
        <f>IF(SUM($I$58:JF58)&lt;=$G$61,1,0)</f>
        <v>1</v>
      </c>
      <c r="JG59" s="676">
        <f>IF(SUM($I$58:JG58)&lt;=$G$61,1,0)</f>
        <v>1</v>
      </c>
      <c r="JH59" s="676">
        <f>IF(SUM($I$58:JH58)&lt;=$G$61,1,0)</f>
        <v>1</v>
      </c>
      <c r="JI59" s="676">
        <f>IF(SUM($I$58:JI58)&lt;=$G$61,1,0)</f>
        <v>1</v>
      </c>
      <c r="JJ59" s="676">
        <f>IF(SUM($I$58:JJ58)&lt;=$G$61,1,0)</f>
        <v>1</v>
      </c>
      <c r="JK59" s="676">
        <f>IF(SUM($I$58:JK58)&lt;=$G$61,1,0)</f>
        <v>1</v>
      </c>
      <c r="JL59" s="676">
        <f>IF(SUM($I$58:JL58)&lt;=$G$61,1,0)</f>
        <v>1</v>
      </c>
      <c r="JM59" s="676">
        <f>IF(SUM($I$58:JM58)&lt;=$G$61,1,0)</f>
        <v>1</v>
      </c>
      <c r="JN59" s="676">
        <f>IF(SUM($I$58:JN58)&lt;=$G$61,1,0)</f>
        <v>1</v>
      </c>
      <c r="JO59" s="676">
        <f>IF(SUM($I$58:JO58)&lt;=$G$61,1,0)</f>
        <v>1</v>
      </c>
      <c r="JP59" s="676">
        <f>IF(SUM($I$58:JP58)&lt;=$G$61,1,0)</f>
        <v>1</v>
      </c>
      <c r="JQ59" s="676">
        <f>IF(SUM($I$58:JQ58)&lt;=$G$61,1,0)</f>
        <v>1</v>
      </c>
      <c r="JR59" s="676">
        <f>IF(SUM($I$58:JR58)&lt;=$G$61,1,0)</f>
        <v>1</v>
      </c>
      <c r="JS59" s="676">
        <f>IF(SUM($I$58:JS58)&lt;=$G$61,1,0)</f>
        <v>1</v>
      </c>
      <c r="JT59" s="676">
        <f>IF(SUM($I$58:JT58)&lt;=$G$61,1,0)</f>
        <v>1</v>
      </c>
      <c r="JU59" s="676">
        <f>IF(SUM($I$58:JU58)&lt;=$G$61,1,0)</f>
        <v>1</v>
      </c>
      <c r="JV59" s="676">
        <f>IF(SUM($I$58:JV58)&lt;=$G$61,1,0)</f>
        <v>1</v>
      </c>
      <c r="JW59" s="676">
        <f>IF(SUM($I$58:JW58)&lt;=$G$61,1,0)</f>
        <v>1</v>
      </c>
      <c r="JX59" s="676">
        <f>IF(SUM($I$58:JX58)&lt;=$G$61,1,0)</f>
        <v>1</v>
      </c>
      <c r="JY59" s="676">
        <f>IF(SUM($I$58:JY58)&lt;=$G$61,1,0)</f>
        <v>1</v>
      </c>
      <c r="JZ59" s="676">
        <f>IF(SUM($I$58:JZ58)&lt;=$G$61,1,0)</f>
        <v>1</v>
      </c>
      <c r="KA59" s="676">
        <f>IF(SUM($I$58:KA58)&lt;=$G$61,1,0)</f>
        <v>1</v>
      </c>
      <c r="KB59" s="676">
        <f>IF(SUM($I$58:KB58)&lt;=$G$61,1,0)</f>
        <v>1</v>
      </c>
      <c r="KC59" s="676">
        <f>IF(SUM($I$58:KC58)&lt;=$G$61,1,0)</f>
        <v>1</v>
      </c>
      <c r="KD59" s="676">
        <f>IF(SUM($I$58:KD58)&lt;=$G$61,1,0)</f>
        <v>1</v>
      </c>
      <c r="KE59" s="676">
        <f>IF(SUM($I$58:KE58)&lt;=$G$61,1,0)</f>
        <v>1</v>
      </c>
      <c r="KF59" s="676">
        <f>IF(SUM($I$58:KF58)&lt;=$G$61,1,0)</f>
        <v>1</v>
      </c>
      <c r="KG59" s="676">
        <f>IF(SUM($I$58:KG58)&lt;=$G$61,1,0)</f>
        <v>1</v>
      </c>
      <c r="KH59" s="676">
        <f>IF(SUM($I$58:KH58)&lt;=$G$61,1,0)</f>
        <v>1</v>
      </c>
      <c r="KI59" s="676">
        <f>IF(SUM($I$58:KI58)&lt;=$G$61,1,0)</f>
        <v>1</v>
      </c>
      <c r="KJ59" s="676">
        <f>IF(SUM($I$58:KJ58)&lt;=$G$61,1,0)</f>
        <v>1</v>
      </c>
      <c r="KK59" s="676">
        <f>IF(SUM($I$58:KK58)&lt;=$G$61,1,0)</f>
        <v>1</v>
      </c>
      <c r="KL59" s="676">
        <f>IF(SUM($I$58:KL58)&lt;=$G$61,1,0)</f>
        <v>1</v>
      </c>
      <c r="KM59" s="676">
        <f>IF(SUM($I$58:KM58)&lt;=$G$61,1,0)</f>
        <v>1</v>
      </c>
      <c r="KN59" s="676">
        <f>IF(SUM($I$58:KN58)&lt;=$G$61,1,0)</f>
        <v>1</v>
      </c>
      <c r="KO59" s="676">
        <f>IF(SUM($I$58:KO58)&lt;=$G$61,1,0)</f>
        <v>1</v>
      </c>
      <c r="KP59" s="676">
        <f>IF(SUM($I$58:KP58)&lt;=$G$61,1,0)</f>
        <v>1</v>
      </c>
      <c r="KQ59" s="676">
        <f>IF(SUM($I$58:KQ58)&lt;=$G$61,1,0)</f>
        <v>1</v>
      </c>
      <c r="KR59" s="676">
        <f>IF(SUM($I$58:KR58)&lt;=$G$61,1,0)</f>
        <v>1</v>
      </c>
      <c r="KS59" s="676">
        <f>IF(SUM($I$58:KS58)&lt;=$G$61,1,0)</f>
        <v>1</v>
      </c>
      <c r="KT59" s="676">
        <f>IF(SUM($I$58:KT58)&lt;=$G$61,1,0)</f>
        <v>1</v>
      </c>
      <c r="KU59" s="676">
        <f>IF(SUM($I$58:KU58)&lt;=$G$61,1,0)</f>
        <v>1</v>
      </c>
      <c r="KV59" s="676">
        <f>IF(SUM($I$58:KV58)&lt;=$G$61,1,0)</f>
        <v>1</v>
      </c>
      <c r="KW59" s="676">
        <f>IF(SUM($I$58:KW58)&lt;=$G$61,1,0)</f>
        <v>1</v>
      </c>
      <c r="KX59" s="676">
        <f>IF(SUM($I$58:KX58)&lt;=$G$61,1,0)</f>
        <v>1</v>
      </c>
      <c r="KY59" s="676">
        <f>IF(SUM($I$58:KY58)&lt;=$G$61,1,0)</f>
        <v>1</v>
      </c>
      <c r="KZ59" s="676">
        <f>IF(SUM($I$58:KZ58)&lt;=$G$61,1,0)</f>
        <v>1</v>
      </c>
      <c r="LA59" s="676">
        <f>IF(SUM($I$58:LA58)&lt;=$G$61,1,0)</f>
        <v>1</v>
      </c>
      <c r="LB59" s="676">
        <f>IF(SUM($I$58:LB58)&lt;=$G$61,1,0)</f>
        <v>1</v>
      </c>
      <c r="LC59" s="676">
        <f>IF(SUM($I$58:LC58)&lt;=$G$61,1,0)</f>
        <v>1</v>
      </c>
      <c r="LD59" s="676">
        <f>IF(SUM($I$58:LD58)&lt;=$G$61,1,0)</f>
        <v>1</v>
      </c>
      <c r="LE59" s="676">
        <f>IF(SUM($I$58:LE58)&lt;=$G$61,1,0)</f>
        <v>1</v>
      </c>
      <c r="LF59" s="676">
        <f>IF(SUM($I$58:LF58)&lt;=$G$61,1,0)</f>
        <v>1</v>
      </c>
      <c r="LG59" s="676">
        <f>IF(SUM($I$58:LG58)&lt;=$G$61,1,0)</f>
        <v>1</v>
      </c>
      <c r="LH59" s="676">
        <f>IF(SUM($I$58:LH58)&lt;=$G$61,1,0)</f>
        <v>1</v>
      </c>
      <c r="LI59" s="676">
        <f>IF(SUM($I$58:LI58)&lt;=$G$61,1,0)</f>
        <v>1</v>
      </c>
      <c r="LJ59" s="676">
        <f>IF(SUM($I$58:LJ58)&lt;=$G$61,1,0)</f>
        <v>1</v>
      </c>
      <c r="LK59" s="676">
        <f>IF(SUM($I$58:LK58)&lt;=$G$61,1,0)</f>
        <v>1</v>
      </c>
      <c r="LL59" s="676">
        <f>IF(SUM($I$58:LL58)&lt;=$G$61,1,0)</f>
        <v>1</v>
      </c>
      <c r="LM59" s="676">
        <f>IF(SUM($I$58:LM58)&lt;=$G$61,1,0)</f>
        <v>1</v>
      </c>
      <c r="LN59" s="676">
        <f>IF(SUM($I$58:LN58)&lt;=$G$61,1,0)</f>
        <v>1</v>
      </c>
      <c r="LO59" s="676">
        <f>IF(SUM($I$58:LO58)&lt;=$G$61,1,0)</f>
        <v>1</v>
      </c>
      <c r="LP59" s="676">
        <f>IF(SUM($I$58:LP58)&lt;=$G$61,1,0)</f>
        <v>1</v>
      </c>
      <c r="LQ59" s="676">
        <f>IF(SUM($I$58:LQ58)&lt;=$G$61,1,0)</f>
        <v>1</v>
      </c>
      <c r="LR59" s="676">
        <f>IF(SUM($I$58:LR58)&lt;=$G$61,1,0)</f>
        <v>1</v>
      </c>
      <c r="LS59" s="676">
        <f>IF(SUM($I$58:LS58)&lt;=$G$61,1,0)</f>
        <v>1</v>
      </c>
      <c r="LT59" s="676">
        <f>IF(SUM($I$58:LT58)&lt;=$G$61,1,0)</f>
        <v>1</v>
      </c>
      <c r="LU59" s="676">
        <f>IF(SUM($I$58:LU58)&lt;=$G$61,1,0)</f>
        <v>1</v>
      </c>
      <c r="LV59" s="676">
        <f>IF(SUM($I$58:LV58)&lt;=$G$61,1,0)</f>
        <v>1</v>
      </c>
      <c r="LW59" s="676">
        <f>IF(SUM($I$58:LW58)&lt;=$G$61,1,0)</f>
        <v>1</v>
      </c>
      <c r="LX59" s="676">
        <f>IF(SUM($I$58:LX58)&lt;=$G$61,1,0)</f>
        <v>1</v>
      </c>
      <c r="LY59" s="676">
        <f>IF(SUM($I$58:LY58)&lt;=$G$61,1,0)</f>
        <v>1</v>
      </c>
      <c r="LZ59" s="676">
        <f>IF(SUM($I$58:LZ58)&lt;=$G$61,1,0)</f>
        <v>1</v>
      </c>
      <c r="MA59" s="676">
        <f>IF(SUM($I$58:MA58)&lt;=$G$61,1,0)</f>
        <v>1</v>
      </c>
      <c r="MB59" s="676">
        <f>IF(SUM($I$58:MB58)&lt;=$G$61,1,0)</f>
        <v>1</v>
      </c>
      <c r="MC59" s="676">
        <f>IF(SUM($I$58:MC58)&lt;=$G$61,1,0)</f>
        <v>1</v>
      </c>
      <c r="MD59" s="676">
        <f>IF(SUM($I$58:MD58)&lt;=$G$61,1,0)</f>
        <v>1</v>
      </c>
      <c r="ME59" s="676">
        <f>IF(SUM($I$58:ME58)&lt;=$G$61,1,0)</f>
        <v>1</v>
      </c>
      <c r="MF59" s="676">
        <f>IF(SUM($I$58:MF58)&lt;=$G$61,1,0)</f>
        <v>1</v>
      </c>
      <c r="MG59" s="676">
        <f>IF(SUM($I$58:MG58)&lt;=$G$61,1,0)</f>
        <v>1</v>
      </c>
      <c r="MH59" s="676">
        <f>IF(SUM($I$58:MH58)&lt;=$G$61,1,0)</f>
        <v>1</v>
      </c>
      <c r="MI59" s="676">
        <f>IF(SUM($I$58:MI58)&lt;=$G$61,1,0)</f>
        <v>1</v>
      </c>
      <c r="MJ59" s="676">
        <f>IF(SUM($I$58:MJ58)&lt;=$G$61,1,0)</f>
        <v>1</v>
      </c>
      <c r="MK59" s="676">
        <f>IF(SUM($I$58:MK58)&lt;=$G$61,1,0)</f>
        <v>1</v>
      </c>
      <c r="ML59" s="676">
        <f>IF(SUM($I$58:ML58)&lt;=$G$61,1,0)</f>
        <v>1</v>
      </c>
      <c r="MM59" s="676">
        <f>IF(SUM($I$58:MM58)&lt;=$G$61,1,0)</f>
        <v>1</v>
      </c>
      <c r="MN59" s="676">
        <f>IF(SUM($I$58:MN58)&lt;=$G$61,1,0)</f>
        <v>1</v>
      </c>
      <c r="MO59" s="676">
        <f>IF(SUM($I$58:MO58)&lt;=$G$61,1,0)</f>
        <v>1</v>
      </c>
      <c r="MP59" s="676">
        <f>IF(SUM($I$58:MP58)&lt;=$G$61,1,0)</f>
        <v>1</v>
      </c>
      <c r="MQ59" s="676">
        <f>IF(SUM($I$58:MQ58)&lt;=$G$61,1,0)</f>
        <v>1</v>
      </c>
      <c r="MR59" s="676">
        <f>IF(SUM($I$58:MR58)&lt;=$G$61,1,0)</f>
        <v>1</v>
      </c>
      <c r="MS59" s="676">
        <f>IF(SUM($I$58:MS58)&lt;=$G$61,1,0)</f>
        <v>1</v>
      </c>
      <c r="MT59" s="676">
        <f>IF(SUM($I$58:MT58)&lt;=$G$61,1,0)</f>
        <v>1</v>
      </c>
      <c r="MU59" s="676">
        <f>IF(SUM($I$58:MU58)&lt;=$G$61,1,0)</f>
        <v>1</v>
      </c>
      <c r="MV59" s="676">
        <f>IF(SUM($I$58:MV58)&lt;=$G$61,1,0)</f>
        <v>1</v>
      </c>
      <c r="MW59" s="676">
        <f>IF(SUM($I$58:MW58)&lt;=$G$61,1,0)</f>
        <v>1</v>
      </c>
      <c r="MX59" s="676">
        <f>IF(SUM($I$58:MX58)&lt;=$G$61,1,0)</f>
        <v>1</v>
      </c>
      <c r="MY59" s="676">
        <f>IF(SUM($I$58:MY58)&lt;=$G$61,1,0)</f>
        <v>1</v>
      </c>
      <c r="MZ59" s="676">
        <f>IF(SUM($I$58:MZ58)&lt;=$G$61,1,0)</f>
        <v>1</v>
      </c>
      <c r="NA59" s="676">
        <f>IF(SUM($I$58:NA58)&lt;=$G$61,1,0)</f>
        <v>1</v>
      </c>
      <c r="NB59" s="676">
        <f>IF(SUM($I$58:NB58)&lt;=$G$61,1,0)</f>
        <v>1</v>
      </c>
      <c r="NC59" s="676">
        <f>IF(SUM($I$58:NC58)&lt;=$G$61,1,0)</f>
        <v>1</v>
      </c>
      <c r="ND59" s="676">
        <f>IF(SUM($I$58:ND58)&lt;=$G$61,1,0)</f>
        <v>1</v>
      </c>
      <c r="NE59" s="676">
        <f>IF(SUM($I$58:NE58)&lt;=$G$61,1,0)</f>
        <v>1</v>
      </c>
      <c r="NF59" s="676">
        <f>IF(SUM($I$58:NF58)&lt;=$G$61,1,0)</f>
        <v>1</v>
      </c>
      <c r="NG59" s="676">
        <f>IF(SUM($I$58:NG58)&lt;=$G$61,1,0)</f>
        <v>1</v>
      </c>
      <c r="NH59" s="676">
        <f>IF(SUM($I$58:NH58)&lt;=$G$61,1,0)</f>
        <v>1</v>
      </c>
      <c r="NI59" s="676">
        <f>IF(SUM($I$58:NI58)&lt;=$G$61,1,0)</f>
        <v>1</v>
      </c>
      <c r="NJ59" s="676">
        <f>IF(SUM($I$58:NJ58)&lt;=$G$61,1,0)</f>
        <v>1</v>
      </c>
      <c r="NK59" s="676">
        <f>IF(SUM($I$58:NK58)&lt;=$G$61,1,0)</f>
        <v>1</v>
      </c>
      <c r="NL59" s="676">
        <f>IF(SUM($I$58:NL58)&lt;=$G$61,1,0)</f>
        <v>1</v>
      </c>
      <c r="NM59" s="676">
        <f>IF(SUM($I$58:NM58)&lt;=$G$61,1,0)</f>
        <v>1</v>
      </c>
      <c r="NN59" s="676">
        <f>IF(SUM($I$58:NN58)&lt;=$G$61,1,0)</f>
        <v>1</v>
      </c>
      <c r="NO59" s="676">
        <f>IF(SUM($I$58:NO58)&lt;=$G$61,1,0)</f>
        <v>1</v>
      </c>
      <c r="NP59" s="676">
        <f>IF(SUM($I$58:NP58)&lt;=$G$61,1,0)</f>
        <v>1</v>
      </c>
      <c r="NQ59" s="676">
        <f>IF(SUM($I$58:NQ58)&lt;=$G$61,1,0)</f>
        <v>1</v>
      </c>
      <c r="NR59" s="676">
        <f>IF(SUM($I$58:NR58)&lt;=$G$61,1,0)</f>
        <v>1</v>
      </c>
      <c r="NS59" s="676">
        <f>IF(SUM($I$58:NS58)&lt;=$G$61,1,0)</f>
        <v>1</v>
      </c>
      <c r="NT59" s="676">
        <f>IF(SUM($I$58:NT58)&lt;=$G$61,1,0)</f>
        <v>1</v>
      </c>
      <c r="NU59" s="676">
        <f>IF(SUM($I$58:NU58)&lt;=$G$61,1,0)</f>
        <v>1</v>
      </c>
      <c r="NV59" s="676">
        <f>IF(SUM($I$58:NV58)&lt;=$G$61,1,0)</f>
        <v>1</v>
      </c>
      <c r="NW59" s="676">
        <f>IF(SUM($I$58:NW58)&lt;=$G$61,1,0)</f>
        <v>1</v>
      </c>
      <c r="NX59" s="676">
        <f>IF(SUM($I$58:NX58)&lt;=$G$61,1,0)</f>
        <v>1</v>
      </c>
      <c r="NY59" s="676">
        <f>IF(SUM($I$58:NY58)&lt;=$G$61,1,0)</f>
        <v>1</v>
      </c>
      <c r="NZ59" s="676">
        <f>IF(SUM($I$58:NZ58)&lt;=$G$61,1,0)</f>
        <v>1</v>
      </c>
      <c r="OA59" s="676">
        <f>IF(SUM($I$58:OA58)&lt;=$G$61,1,0)</f>
        <v>1</v>
      </c>
      <c r="OB59" s="676">
        <f>IF(SUM($I$58:OB58)&lt;=$G$61,1,0)</f>
        <v>1</v>
      </c>
      <c r="OC59" s="676">
        <f>IF(SUM($I$58:OC58)&lt;=$G$61,1,0)</f>
        <v>1</v>
      </c>
      <c r="OD59" s="676">
        <f>IF(SUM($I$58:OD58)&lt;=$G$61,1,0)</f>
        <v>1</v>
      </c>
      <c r="OE59" s="676">
        <f>IF(SUM($I$58:OE58)&lt;=$G$61,1,0)</f>
        <v>1</v>
      </c>
      <c r="OF59" s="676">
        <f>IF(SUM($I$58:OF58)&lt;=$G$61,1,0)</f>
        <v>1</v>
      </c>
      <c r="OG59" s="676">
        <f>IF(SUM($I$58:OG58)&lt;=$G$61,1,0)</f>
        <v>1</v>
      </c>
      <c r="OH59" s="676">
        <f>IF(SUM($I$58:OH58)&lt;=$G$61,1,0)</f>
        <v>1</v>
      </c>
      <c r="OI59" s="676">
        <f>IF(SUM($I$58:OI58)&lt;=$G$61,1,0)</f>
        <v>1</v>
      </c>
      <c r="OJ59" s="676">
        <f>IF(SUM($I$58:OJ58)&lt;=$G$61,1,0)</f>
        <v>1</v>
      </c>
      <c r="OK59" s="676">
        <f>IF(SUM($I$58:OK58)&lt;=$G$61,1,0)</f>
        <v>1</v>
      </c>
      <c r="OL59" s="676">
        <f>IF(SUM($I$58:OL58)&lt;=$G$61,1,0)</f>
        <v>1</v>
      </c>
      <c r="OM59" s="676">
        <f>IF(SUM($I$58:OM58)&lt;=$G$61,1,0)</f>
        <v>1</v>
      </c>
      <c r="ON59" s="676">
        <f>IF(SUM($I$58:ON58)&lt;=$G$61,1,0)</f>
        <v>1</v>
      </c>
      <c r="OO59" s="676">
        <f>IF(SUM($I$58:OO58)&lt;=$G$61,1,0)</f>
        <v>1</v>
      </c>
      <c r="OP59" s="676">
        <f>IF(SUM($I$58:OP58)&lt;=$G$61,1,0)</f>
        <v>1</v>
      </c>
      <c r="OQ59" s="676">
        <f>IF(SUM($I$58:OQ58)&lt;=$G$61,1,0)</f>
        <v>1</v>
      </c>
      <c r="OR59" s="676">
        <f>IF(SUM($I$58:OR58)&lt;=$G$61,1,0)</f>
        <v>1</v>
      </c>
      <c r="OS59" s="676">
        <f>IF(SUM($I$58:OS58)&lt;=$G$61,1,0)</f>
        <v>1</v>
      </c>
      <c r="OT59" s="676">
        <f>IF(SUM($I$58:OT58)&lt;=$G$61,1,0)</f>
        <v>1</v>
      </c>
      <c r="OU59" s="676">
        <f>IF(SUM($I$58:OU58)&lt;=$G$61,1,0)</f>
        <v>1</v>
      </c>
      <c r="OV59" s="676">
        <f>IF(SUM($I$58:OV58)&lt;=$G$61,1,0)</f>
        <v>1</v>
      </c>
      <c r="OW59" s="676">
        <f>IF(SUM($I$58:OW58)&lt;=$G$61,1,0)</f>
        <v>1</v>
      </c>
      <c r="OX59" s="676">
        <f>IF(SUM($I$58:OX58)&lt;=$G$61,1,0)</f>
        <v>1</v>
      </c>
      <c r="OY59" s="676">
        <f>IF(SUM($I$58:OY58)&lt;=$G$61,1,0)</f>
        <v>1</v>
      </c>
      <c r="OZ59" s="676">
        <f>IF(SUM($I$58:OZ58)&lt;=$G$61,1,0)</f>
        <v>1</v>
      </c>
      <c r="PA59" s="676">
        <f>IF(SUM($I$58:PA58)&lt;=$G$61,1,0)</f>
        <v>1</v>
      </c>
      <c r="PB59" s="676">
        <f>IF(SUM($I$58:PB58)&lt;=$G$61,1,0)</f>
        <v>1</v>
      </c>
      <c r="PC59" s="676">
        <f>IF(SUM($I$58:PC58)&lt;=$G$61,1,0)</f>
        <v>1</v>
      </c>
      <c r="PD59" s="676">
        <f>IF(SUM($I$58:PD58)&lt;=$G$61,1,0)</f>
        <v>1</v>
      </c>
      <c r="PE59" s="676">
        <f>IF(SUM($I$58:PE58)&lt;=$G$61,1,0)</f>
        <v>1</v>
      </c>
      <c r="PF59" s="676">
        <f>IF(SUM($I$58:PF58)&lt;=$G$61,1,0)</f>
        <v>1</v>
      </c>
      <c r="PG59" s="676">
        <f>IF(SUM($I$58:PG58)&lt;=$G$61,1,0)</f>
        <v>1</v>
      </c>
      <c r="PH59" s="676">
        <f>IF(SUM($I$58:PH58)&lt;=$G$61,1,0)</f>
        <v>1</v>
      </c>
      <c r="PI59" s="676">
        <f>IF(SUM($I$58:PI58)&lt;=$G$61,1,0)</f>
        <v>1</v>
      </c>
      <c r="PJ59" s="676">
        <f>IF(SUM($I$58:PJ58)&lt;=$G$61,1,0)</f>
        <v>1</v>
      </c>
      <c r="PK59" s="676">
        <f>IF(SUM($I$58:PK58)&lt;=$G$61,1,0)</f>
        <v>1</v>
      </c>
      <c r="PL59" s="676">
        <f>IF(SUM($I$58:PL58)&lt;=$G$61,1,0)</f>
        <v>1</v>
      </c>
      <c r="PM59" s="676">
        <f>IF(SUM($I$58:PM58)&lt;=$G$61,1,0)</f>
        <v>1</v>
      </c>
      <c r="PN59" s="676">
        <f>IF(SUM($I$58:PN58)&lt;=$G$61,1,0)</f>
        <v>1</v>
      </c>
      <c r="PO59" s="676">
        <f>IF(SUM($I$58:PO58)&lt;=$G$61,1,0)</f>
        <v>1</v>
      </c>
      <c r="PP59" s="676">
        <f>IF(SUM($I$58:PP58)&lt;=$G$61,1,0)</f>
        <v>1</v>
      </c>
      <c r="PQ59" s="676">
        <f>IF(SUM($I$58:PQ58)&lt;=$G$61,1,0)</f>
        <v>1</v>
      </c>
      <c r="PR59" s="676">
        <f>IF(SUM($I$58:PR58)&lt;=$G$61,1,0)</f>
        <v>1</v>
      </c>
      <c r="PS59" s="676">
        <f>IF(SUM($I$58:PS58)&lt;=$G$61,1,0)</f>
        <v>1</v>
      </c>
      <c r="PT59" s="676">
        <f>IF(SUM($I$58:PT58)&lt;=$G$61,1,0)</f>
        <v>1</v>
      </c>
      <c r="PU59" s="676">
        <f>IF(SUM($I$58:PU58)&lt;=$G$61,1,0)</f>
        <v>1</v>
      </c>
      <c r="PV59" s="676">
        <f>IF(SUM($I$58:PV58)&lt;=$G$61,1,0)</f>
        <v>1</v>
      </c>
      <c r="PW59" s="676">
        <f>IF(SUM($I$58:PW58)&lt;=$G$61,1,0)</f>
        <v>1</v>
      </c>
      <c r="PX59" s="676">
        <f>IF(SUM($I$58:PX58)&lt;=$G$61,1,0)</f>
        <v>1</v>
      </c>
      <c r="PY59" s="676">
        <f>IF(SUM($I$58:PY58)&lt;=$G$61,1,0)</f>
        <v>1</v>
      </c>
      <c r="PZ59" s="676">
        <f>IF(SUM($I$58:PZ58)&lt;=$G$61,1,0)</f>
        <v>1</v>
      </c>
      <c r="QA59" s="676">
        <f>IF(SUM($I$58:QA58)&lt;=$G$61,1,0)</f>
        <v>1</v>
      </c>
      <c r="QB59" s="676">
        <f>IF(SUM($I$58:QB58)&lt;=$G$61,1,0)</f>
        <v>1</v>
      </c>
      <c r="QC59" s="676">
        <f>IF(SUM($I$58:QC58)&lt;=$G$61,1,0)</f>
        <v>1</v>
      </c>
      <c r="QD59" s="676">
        <f>IF(SUM($I$58:QD58)&lt;=$G$61,1,0)</f>
        <v>1</v>
      </c>
      <c r="QE59" s="676">
        <f>IF(SUM($I$58:QE58)&lt;=$G$61,1,0)</f>
        <v>1</v>
      </c>
      <c r="QF59" s="676">
        <f>IF(SUM($I$58:QF58)&lt;=$G$61,1,0)</f>
        <v>1</v>
      </c>
      <c r="QG59" s="676">
        <f>IF(SUM($I$58:QG58)&lt;=$G$61,1,0)</f>
        <v>1</v>
      </c>
      <c r="QH59" s="676">
        <f>IF(SUM($I$58:QH58)&lt;=$G$61,1,0)</f>
        <v>1</v>
      </c>
      <c r="QI59" s="676">
        <f>IF(SUM($I$58:QI58)&lt;=$G$61,1,0)</f>
        <v>1</v>
      </c>
      <c r="QJ59" s="676">
        <f>IF(SUM($I$58:QJ58)&lt;=$G$61,1,0)</f>
        <v>1</v>
      </c>
      <c r="QK59" s="676">
        <f>IF(SUM($I$58:QK58)&lt;=$G$61,1,0)</f>
        <v>1</v>
      </c>
      <c r="QL59" s="676">
        <f>IF(SUM($I$58:QL58)&lt;=$G$61,1,0)</f>
        <v>1</v>
      </c>
      <c r="QM59" s="676">
        <f>IF(SUM($I$58:QM58)&lt;=$G$61,1,0)</f>
        <v>1</v>
      </c>
      <c r="QN59" s="676">
        <f>IF(SUM($I$58:QN58)&lt;=$G$61,1,0)</f>
        <v>1</v>
      </c>
      <c r="QO59" s="676">
        <f>IF(SUM($I$58:QO58)&lt;=$G$61,1,0)</f>
        <v>1</v>
      </c>
      <c r="QP59" s="676">
        <f>IF(SUM($I$58:QP58)&lt;=$G$61,1,0)</f>
        <v>1</v>
      </c>
      <c r="QQ59" s="676">
        <f>IF(SUM($I$58:QQ58)&lt;=$G$61,1,0)</f>
        <v>1</v>
      </c>
      <c r="QR59" s="676">
        <f>IF(SUM($I$58:QR58)&lt;=$G$61,1,0)</f>
        <v>1</v>
      </c>
      <c r="QS59" s="676">
        <f>IF(SUM($I$58:QS58)&lt;=$G$61,1,0)</f>
        <v>1</v>
      </c>
      <c r="QT59" s="676">
        <f>IF(SUM($I$58:QT58)&lt;=$G$61,1,0)</f>
        <v>1</v>
      </c>
      <c r="QU59" s="676">
        <f>IF(SUM($I$58:QU58)&lt;=$G$61,1,0)</f>
        <v>1</v>
      </c>
      <c r="QV59" s="676">
        <f>IF(SUM($I$58:QV58)&lt;=$G$61,1,0)</f>
        <v>1</v>
      </c>
      <c r="QW59" s="676">
        <f>IF(SUM($I$58:QW58)&lt;=$G$61,1,0)</f>
        <v>1</v>
      </c>
      <c r="QX59" s="676">
        <f>IF(SUM($I$58:QX58)&lt;=$G$61,1,0)</f>
        <v>1</v>
      </c>
      <c r="QY59" s="676">
        <f>IF(SUM($I$58:QY58)&lt;=$G$61,1,0)</f>
        <v>1</v>
      </c>
      <c r="QZ59" s="676">
        <f>IF(SUM($I$58:QZ58)&lt;=$G$61,1,0)</f>
        <v>1</v>
      </c>
      <c r="RA59" s="676">
        <f>IF(SUM($I$58:RA58)&lt;=$G$61,1,0)</f>
        <v>1</v>
      </c>
      <c r="RB59" s="676">
        <f>IF(SUM($I$58:RB58)&lt;=$G$61,1,0)</f>
        <v>1</v>
      </c>
      <c r="RC59" s="676">
        <f>IF(SUM($I$58:RC58)&lt;=$G$61,1,0)</f>
        <v>1</v>
      </c>
      <c r="RD59" s="676">
        <f>IF(SUM($I$58:RD58)&lt;=$G$61,1,0)</f>
        <v>1</v>
      </c>
      <c r="RE59" s="676">
        <f>IF(SUM($I$58:RE58)&lt;=$G$61,1,0)</f>
        <v>1</v>
      </c>
      <c r="RF59" s="676">
        <f>IF(SUM($I$58:RF58)&lt;=$G$61,1,0)</f>
        <v>1</v>
      </c>
      <c r="RG59" s="676">
        <f>IF(SUM($I$58:RG58)&lt;=$G$61,1,0)</f>
        <v>1</v>
      </c>
      <c r="RH59" s="676">
        <f>IF(SUM($I$58:RH58)&lt;=$G$61,1,0)</f>
        <v>1</v>
      </c>
      <c r="RI59" s="676">
        <f>IF(SUM($I$58:RI58)&lt;=$G$61,1,0)</f>
        <v>1</v>
      </c>
      <c r="RJ59" s="676">
        <f>IF(SUM($I$58:RJ58)&lt;=$G$61,1,0)</f>
        <v>1</v>
      </c>
      <c r="RK59" s="676">
        <f>IF(SUM($I$58:RK58)&lt;=$G$61,1,0)</f>
        <v>1</v>
      </c>
      <c r="RL59" s="676">
        <f>IF(SUM($I$58:RL58)&lt;=$G$61,1,0)</f>
        <v>1</v>
      </c>
      <c r="RM59" s="676">
        <f>IF(SUM($I$58:RM58)&lt;=$G$61,1,0)</f>
        <v>1</v>
      </c>
      <c r="RN59" s="676">
        <f>IF(SUM($I$58:RN58)&lt;=$G$61,1,0)</f>
        <v>1</v>
      </c>
      <c r="RO59" s="676">
        <f>IF(SUM($I$58:RO58)&lt;=$G$61,1,0)</f>
        <v>1</v>
      </c>
      <c r="RP59" s="676">
        <f>IF(SUM($I$58:RP58)&lt;=$G$61,1,0)</f>
        <v>1</v>
      </c>
      <c r="RQ59" s="676">
        <f>IF(SUM($I$58:RQ58)&lt;=$G$61,1,0)</f>
        <v>1</v>
      </c>
      <c r="RR59" s="676">
        <f>IF(SUM($I$58:RR58)&lt;=$G$61,1,0)</f>
        <v>1</v>
      </c>
      <c r="RS59" s="676">
        <f>IF(SUM($I$58:RS58)&lt;=$G$61,1,0)</f>
        <v>1</v>
      </c>
      <c r="RT59" s="676">
        <f>IF(SUM($I$58:RT58)&lt;=$G$61,1,0)</f>
        <v>1</v>
      </c>
      <c r="RU59" s="676">
        <f>IF(SUM($I$58:RU58)&lt;=$G$61,1,0)</f>
        <v>1</v>
      </c>
      <c r="RV59" s="676">
        <f>IF(SUM($I$58:RV58)&lt;=$G$61,1,0)</f>
        <v>1</v>
      </c>
      <c r="RW59" s="676">
        <f>IF(SUM($I$58:RW58)&lt;=$G$61,1,0)</f>
        <v>1</v>
      </c>
      <c r="RX59" s="676">
        <f>IF(SUM($I$58:RX58)&lt;=$G$61,1,0)</f>
        <v>1</v>
      </c>
      <c r="RY59" s="676">
        <f>IF(SUM($I$58:RY58)&lt;=$G$61,1,0)</f>
        <v>1</v>
      </c>
      <c r="RZ59" s="676">
        <f>IF(SUM($I$58:RZ58)&lt;=$G$61,1,0)</f>
        <v>1</v>
      </c>
      <c r="SA59" s="676">
        <f>IF(SUM($I$58:SA58)&lt;=$G$61,1,0)</f>
        <v>1</v>
      </c>
      <c r="SB59" s="676">
        <f>IF(SUM($I$58:SB58)&lt;=$G$61,1,0)</f>
        <v>1</v>
      </c>
      <c r="SC59" s="676">
        <f>IF(SUM($I$58:SC58)&lt;=$G$61,1,0)</f>
        <v>1</v>
      </c>
      <c r="SD59" s="676">
        <f>IF(SUM($I$58:SD58)&lt;=$G$61,1,0)</f>
        <v>1</v>
      </c>
      <c r="SE59" s="676">
        <f>IF(SUM($I$58:SE58)&lt;=$G$61,1,0)</f>
        <v>1</v>
      </c>
      <c r="SF59" s="676">
        <f>IF(SUM($I$58:SF58)&lt;=$G$61,1,0)</f>
        <v>1</v>
      </c>
      <c r="SG59" s="676">
        <f>IF(SUM($I$58:SG58)&lt;=$G$61,1,0)</f>
        <v>1</v>
      </c>
      <c r="SH59" s="676">
        <f>IF(SUM($I$58:SH58)&lt;=$G$61,1,0)</f>
        <v>1</v>
      </c>
      <c r="SI59" s="676">
        <f>IF(SUM($I$58:SI58)&lt;=$G$61,1,0)</f>
        <v>1</v>
      </c>
      <c r="SJ59" s="676">
        <f>IF(SUM($I$58:SJ58)&lt;=$G$61,1,0)</f>
        <v>1</v>
      </c>
      <c r="SK59" s="676">
        <f>IF(SUM($I$58:SK58)&lt;=$G$61,1,0)</f>
        <v>1</v>
      </c>
      <c r="SL59" s="676">
        <f>IF(SUM($I$58:SL58)&lt;=$G$61,1,0)</f>
        <v>1</v>
      </c>
      <c r="SM59" s="676">
        <f>IF(SUM($I$58:SM58)&lt;=$G$61,1,0)</f>
        <v>1</v>
      </c>
      <c r="SN59" s="676">
        <f>IF(SUM($I$58:SN58)&lt;=$G$61,1,0)</f>
        <v>1</v>
      </c>
      <c r="SO59" s="676">
        <f>IF(SUM($I$58:SO58)&lt;=$G$61,1,0)</f>
        <v>1</v>
      </c>
      <c r="SP59" s="676">
        <f>IF(SUM($I$58:SP58)&lt;=$G$61,1,0)</f>
        <v>1</v>
      </c>
      <c r="SQ59" s="676">
        <f>IF(SUM($I$58:SQ58)&lt;=$G$61,1,0)</f>
        <v>1</v>
      </c>
      <c r="SR59" s="676">
        <f>IF(SUM($I$58:SR58)&lt;=$G$61,1,0)</f>
        <v>1</v>
      </c>
      <c r="SS59" s="676">
        <f>IF(SUM($I$58:SS58)&lt;=$G$61,1,0)</f>
        <v>1</v>
      </c>
      <c r="ST59" s="676">
        <f>IF(SUM($I$58:ST58)&lt;=$G$61,1,0)</f>
        <v>1</v>
      </c>
      <c r="SU59" s="676">
        <f>IF(SUM($I$58:SU58)&lt;=$G$61,1,0)</f>
        <v>1</v>
      </c>
      <c r="SV59" s="676">
        <f>IF(SUM($I$58:SV58)&lt;=$G$61,1,0)</f>
        <v>1</v>
      </c>
      <c r="SW59" s="676">
        <f>IF(SUM($I$58:SW58)&lt;=$G$61,1,0)</f>
        <v>1</v>
      </c>
      <c r="SX59" s="676">
        <f>IF(SUM($I$58:SX58)&lt;=$G$61,1,0)</f>
        <v>1</v>
      </c>
      <c r="SY59" s="676">
        <f>IF(SUM($I$58:SY58)&lt;=$G$61,1,0)</f>
        <v>1</v>
      </c>
      <c r="SZ59" s="676">
        <f>IF(SUM($I$58:SZ58)&lt;=$G$61,1,0)</f>
        <v>1</v>
      </c>
      <c r="TA59" s="676">
        <f>IF(SUM($I$58:TA58)&lt;=$G$61,1,0)</f>
        <v>1</v>
      </c>
      <c r="TB59" s="676">
        <f>IF(SUM($I$58:TB58)&lt;=$G$61,1,0)</f>
        <v>1</v>
      </c>
      <c r="TC59" s="676">
        <f>IF(SUM($I$58:TC58)&lt;=$G$61,1,0)</f>
        <v>1</v>
      </c>
      <c r="TD59" s="676">
        <f>IF(SUM($I$58:TD58)&lt;=$G$61,1,0)</f>
        <v>1</v>
      </c>
      <c r="TE59" s="676">
        <f>IF(SUM($I$58:TE58)&lt;=$G$61,1,0)</f>
        <v>1</v>
      </c>
      <c r="TF59" s="676">
        <f>IF(SUM($I$58:TF58)&lt;=$G$61,1,0)</f>
        <v>1</v>
      </c>
      <c r="TG59" s="676">
        <f>IF(SUM($I$58:TG58)&lt;=$G$61,1,0)</f>
        <v>1</v>
      </c>
      <c r="TH59" s="676">
        <f>IF(SUM($I$58:TH58)&lt;=$G$61,1,0)</f>
        <v>1</v>
      </c>
      <c r="TI59" s="676">
        <f>IF(SUM($I$58:TI58)&lt;=$G$61,1,0)</f>
        <v>1</v>
      </c>
      <c r="TJ59" s="676">
        <f>IF(SUM($I$58:TJ58)&lt;=$G$61,1,0)</f>
        <v>1</v>
      </c>
      <c r="TK59" s="676">
        <f>IF(SUM($I$58:TK58)&lt;=$G$61,1,0)</f>
        <v>1</v>
      </c>
      <c r="TL59" s="676">
        <f>IF(SUM($I$58:TL58)&lt;=$G$61,1,0)</f>
        <v>1</v>
      </c>
      <c r="TM59" s="676">
        <f>IF(SUM($I$58:TM58)&lt;=$G$61,1,0)</f>
        <v>1</v>
      </c>
      <c r="TN59" s="676">
        <f>IF(SUM($I$58:TN58)&lt;=$G$61,1,0)</f>
        <v>1</v>
      </c>
      <c r="TO59" s="676">
        <f>IF(SUM($I$58:TO58)&lt;=$G$61,1,0)</f>
        <v>1</v>
      </c>
      <c r="TP59" s="676">
        <f>IF(SUM($I$58:TP58)&lt;=$G$61,1,0)</f>
        <v>1</v>
      </c>
      <c r="TQ59" s="676">
        <f>IF(SUM($I$58:TQ58)&lt;=$G$61,1,0)</f>
        <v>1</v>
      </c>
      <c r="TR59" s="676">
        <f>IF(SUM($I$58:TR58)&lt;=$G$61,1,0)</f>
        <v>1</v>
      </c>
      <c r="TS59" s="676">
        <f>IF(SUM($I$58:TS58)&lt;=$G$61,1,0)</f>
        <v>1</v>
      </c>
      <c r="TT59" s="676">
        <f>IF(SUM($I$58:TT58)&lt;=$G$61,1,0)</f>
        <v>1</v>
      </c>
      <c r="TU59" s="676">
        <f>IF(SUM($I$58:TU58)&lt;=$G$61,1,0)</f>
        <v>1</v>
      </c>
      <c r="TV59" s="676">
        <f>IF(SUM($I$58:TV58)&lt;=$G$61,1,0)</f>
        <v>1</v>
      </c>
      <c r="TW59" s="676">
        <f>IF(SUM($I$58:TW58)&lt;=$G$61,1,0)</f>
        <v>1</v>
      </c>
      <c r="TX59" s="676">
        <f>IF(SUM($I$58:TX58)&lt;=$G$61,1,0)</f>
        <v>1</v>
      </c>
      <c r="TY59" s="676">
        <f>IF(SUM($I$58:TY58)&lt;=$G$61,1,0)</f>
        <v>1</v>
      </c>
      <c r="TZ59" s="676">
        <f>IF(SUM($I$58:TZ58)&lt;=$G$61,1,0)</f>
        <v>1</v>
      </c>
      <c r="UA59" s="676">
        <f>IF(SUM($I$58:UA58)&lt;=$G$61,1,0)</f>
        <v>1</v>
      </c>
      <c r="UB59" s="676">
        <f>IF(SUM($I$58:UB58)&lt;=$G$61,1,0)</f>
        <v>1</v>
      </c>
      <c r="UC59" s="676">
        <f>IF(SUM($I$58:UC58)&lt;=$G$61,1,0)</f>
        <v>1</v>
      </c>
      <c r="UD59" s="676">
        <f>IF(SUM($I$58:UD58)&lt;=$G$61,1,0)</f>
        <v>1</v>
      </c>
      <c r="UE59" s="676">
        <f>IF(SUM($I$58:UE58)&lt;=$G$61,1,0)</f>
        <v>1</v>
      </c>
      <c r="UF59" s="676">
        <f>IF(SUM($I$58:UF58)&lt;=$G$61,1,0)</f>
        <v>1</v>
      </c>
      <c r="UG59" s="676">
        <f>IF(SUM($I$58:UG58)&lt;=$G$61,1,0)</f>
        <v>1</v>
      </c>
      <c r="UH59" s="676">
        <f>IF(SUM($I$58:UH58)&lt;=$G$61,1,0)</f>
        <v>1</v>
      </c>
      <c r="UI59" s="676">
        <f>IF(SUM($I$58:UI58)&lt;=$G$61,1,0)</f>
        <v>1</v>
      </c>
      <c r="UJ59" s="676">
        <f>IF(SUM($I$58:UJ58)&lt;=$G$61,1,0)</f>
        <v>1</v>
      </c>
      <c r="UK59" s="676">
        <f>IF(SUM($I$58:UK58)&lt;=$G$61,1,0)</f>
        <v>1</v>
      </c>
      <c r="UL59" s="676">
        <f>IF(SUM($I$58:UL58)&lt;=$G$61,1,0)</f>
        <v>1</v>
      </c>
      <c r="UM59" s="676">
        <f>IF(SUM($I$58:UM58)&lt;=$G$61,1,0)</f>
        <v>1</v>
      </c>
      <c r="UN59" s="676">
        <f>IF(SUM($I$58:UN58)&lt;=$G$61,1,0)</f>
        <v>1</v>
      </c>
      <c r="UO59" s="676">
        <f>IF(SUM($I$58:UO58)&lt;=$G$61,1,0)</f>
        <v>1</v>
      </c>
      <c r="UP59" s="676">
        <f>IF(SUM($I$58:UP58)&lt;=$G$61,1,0)</f>
        <v>1</v>
      </c>
      <c r="UQ59" s="676">
        <f>IF(SUM($I$58:UQ58)&lt;=$G$61,1,0)</f>
        <v>1</v>
      </c>
      <c r="UR59" s="676">
        <f>IF(SUM($I$58:UR58)&lt;=$G$61,1,0)</f>
        <v>1</v>
      </c>
      <c r="US59" s="676">
        <f>IF(SUM($I$58:US58)&lt;=$G$61,1,0)</f>
        <v>1</v>
      </c>
      <c r="UT59" s="676">
        <f>IF(SUM($I$58:UT58)&lt;=$G$61,1,0)</f>
        <v>1</v>
      </c>
      <c r="UU59" s="676">
        <f>IF(SUM($I$58:UU58)&lt;=$G$61,1,0)</f>
        <v>1</v>
      </c>
      <c r="UV59" s="676">
        <f>IF(SUM($I$58:UV58)&lt;=$G$61,1,0)</f>
        <v>1</v>
      </c>
      <c r="UW59" s="676">
        <f>IF(SUM($I$58:UW58)&lt;=$G$61,1,0)</f>
        <v>1</v>
      </c>
      <c r="UX59" s="676">
        <f>IF(SUM($I$58:UX58)&lt;=$G$61,1,0)</f>
        <v>1</v>
      </c>
      <c r="UY59" s="676">
        <f>IF(SUM($I$58:UY58)&lt;=$G$61,1,0)</f>
        <v>1</v>
      </c>
      <c r="UZ59" s="676">
        <f>IF(SUM($I$58:UZ58)&lt;=$G$61,1,0)</f>
        <v>1</v>
      </c>
      <c r="VA59" s="676">
        <f>IF(SUM($I$58:VA58)&lt;=$G$61,1,0)</f>
        <v>1</v>
      </c>
      <c r="VB59" s="676">
        <f>IF(SUM($I$58:VB58)&lt;=$G$61,1,0)</f>
        <v>1</v>
      </c>
      <c r="VC59" s="676">
        <f>IF(SUM($I$58:VC58)&lt;=$G$61,1,0)</f>
        <v>1</v>
      </c>
      <c r="VD59" s="676">
        <f>IF(SUM($I$58:VD58)&lt;=$G$61,1,0)</f>
        <v>1</v>
      </c>
      <c r="VE59" s="676">
        <f>IF(SUM($I$58:VE58)&lt;=$G$61,1,0)</f>
        <v>1</v>
      </c>
      <c r="VF59" s="676">
        <f>IF(SUM($I$58:VF58)&lt;=$G$61,1,0)</f>
        <v>1</v>
      </c>
      <c r="VG59" s="676">
        <f>IF(SUM($I$58:VG58)&lt;=$G$61,1,0)</f>
        <v>1</v>
      </c>
      <c r="VH59" s="676">
        <f>IF(SUM($I$58:VH58)&lt;=$G$61,1,0)</f>
        <v>1</v>
      </c>
      <c r="VI59" s="676">
        <f>IF(SUM($I$58:VI58)&lt;=$G$61,1,0)</f>
        <v>1</v>
      </c>
      <c r="VJ59" s="676">
        <f>IF(SUM($I$58:VJ58)&lt;=$G$61,1,0)</f>
        <v>1</v>
      </c>
      <c r="VK59" s="676">
        <f>IF(SUM($I$58:VK58)&lt;=$G$61,1,0)</f>
        <v>1</v>
      </c>
      <c r="VL59" s="676">
        <f>IF(SUM($I$58:VL58)&lt;=$G$61,1,0)</f>
        <v>1</v>
      </c>
      <c r="VM59" s="676">
        <f>IF(SUM($I$58:VM58)&lt;=$G$61,1,0)</f>
        <v>1</v>
      </c>
      <c r="VN59" s="676">
        <f>IF(SUM($I$58:VN58)&lt;=$G$61,1,0)</f>
        <v>1</v>
      </c>
      <c r="VO59" s="676">
        <f>IF(SUM($I$58:VO58)&lt;=$G$61,1,0)</f>
        <v>1</v>
      </c>
      <c r="VP59" s="676">
        <f>IF(SUM($I$58:VP58)&lt;=$G$61,1,0)</f>
        <v>1</v>
      </c>
      <c r="VQ59" s="676">
        <f>IF(SUM($I$58:VQ58)&lt;=$G$61,1,0)</f>
        <v>1</v>
      </c>
      <c r="VR59" s="676">
        <f>IF(SUM($I$58:VR58)&lt;=$G$61,1,0)</f>
        <v>1</v>
      </c>
      <c r="VS59" s="676">
        <f>IF(SUM($I$58:VS58)&lt;=$G$61,1,0)</f>
        <v>1</v>
      </c>
      <c r="VT59" s="676">
        <f>IF(SUM($I$58:VT58)&lt;=$G$61,1,0)</f>
        <v>1</v>
      </c>
      <c r="VU59" s="676">
        <f>IF(SUM($I$58:VU58)&lt;=$G$61,1,0)</f>
        <v>1</v>
      </c>
      <c r="VV59" s="676">
        <f>IF(SUM($I$58:VV58)&lt;=$G$61,1,0)</f>
        <v>1</v>
      </c>
      <c r="VW59" s="676">
        <f>IF(SUM($I$58:VW58)&lt;=$G$61,1,0)</f>
        <v>1</v>
      </c>
      <c r="VX59" s="676">
        <f>IF(SUM($I$58:VX58)&lt;=$G$61,1,0)</f>
        <v>1</v>
      </c>
      <c r="VY59" s="676">
        <f>IF(SUM($I$58:VY58)&lt;=$G$61,1,0)</f>
        <v>1</v>
      </c>
      <c r="VZ59" s="676">
        <f>IF(SUM($I$58:VZ58)&lt;=$G$61,1,0)</f>
        <v>1</v>
      </c>
      <c r="WA59" s="676">
        <f>IF(SUM($I$58:WA58)&lt;=$G$61,1,0)</f>
        <v>1</v>
      </c>
      <c r="WB59" s="676">
        <f>IF(SUM($I$58:WB58)&lt;=$G$61,1,0)</f>
        <v>1</v>
      </c>
      <c r="WC59" s="676">
        <f>IF(SUM($I$58:WC58)&lt;=$G$61,1,0)</f>
        <v>1</v>
      </c>
      <c r="WD59" s="676">
        <f>IF(SUM($I$58:WD58)&lt;=$G$61,1,0)</f>
        <v>1</v>
      </c>
      <c r="WE59" s="676">
        <f>IF(SUM($I$58:WE58)&lt;=$G$61,1,0)</f>
        <v>1</v>
      </c>
      <c r="WF59" s="676">
        <f>IF(SUM($I$58:WF58)&lt;=$G$61,1,0)</f>
        <v>1</v>
      </c>
      <c r="WG59" s="676">
        <f>IF(SUM($I$58:WG58)&lt;=$G$61,1,0)</f>
        <v>1</v>
      </c>
      <c r="WH59" s="676">
        <f>IF(SUM($I$58:WH58)&lt;=$G$61,1,0)</f>
        <v>1</v>
      </c>
      <c r="WI59" s="676">
        <f>IF(SUM($I$58:WI58)&lt;=$G$61,1,0)</f>
        <v>1</v>
      </c>
      <c r="WJ59" s="676">
        <f>IF(SUM($I$58:WJ58)&lt;=$G$61,1,0)</f>
        <v>1</v>
      </c>
      <c r="WK59" s="676">
        <f>IF(SUM($I$58:WK58)&lt;=$G$61,1,0)</f>
        <v>1</v>
      </c>
      <c r="WL59" s="676">
        <f>IF(SUM($I$58:WL58)&lt;=$G$61,1,0)</f>
        <v>1</v>
      </c>
      <c r="WM59" s="676">
        <f>IF(SUM($I$58:WM58)&lt;=$G$61,1,0)</f>
        <v>1</v>
      </c>
      <c r="WN59" s="676">
        <f>IF(SUM($I$58:WN58)&lt;=$G$61,1,0)</f>
        <v>1</v>
      </c>
      <c r="WO59" s="676">
        <f>IF(SUM($I$58:WO58)&lt;=$G$61,1,0)</f>
        <v>1</v>
      </c>
      <c r="WP59" s="676">
        <f>IF(SUM($I$58:WP58)&lt;=$G$61,1,0)</f>
        <v>1</v>
      </c>
      <c r="WQ59" s="676">
        <f>IF(SUM($I$58:WQ58)&lt;=$G$61,1,0)</f>
        <v>1</v>
      </c>
      <c r="WR59" s="676">
        <f>IF(SUM($I$58:WR58)&lt;=$G$61,1,0)</f>
        <v>1</v>
      </c>
      <c r="WS59" s="676">
        <f>IF(SUM($I$58:WS58)&lt;=$G$61,1,0)</f>
        <v>1</v>
      </c>
      <c r="WT59" s="676">
        <f>IF(SUM($I$58:WT58)&lt;=$G$61,1,0)</f>
        <v>1</v>
      </c>
      <c r="WU59" s="676">
        <f>IF(SUM($I$58:WU58)&lt;=$G$61,1,0)</f>
        <v>1</v>
      </c>
      <c r="WV59" s="676">
        <f>IF(SUM($I$58:WV58)&lt;=$G$61,1,0)</f>
        <v>1</v>
      </c>
      <c r="WW59" s="676">
        <f>IF(SUM($I$58:WW58)&lt;=$G$61,1,0)</f>
        <v>1</v>
      </c>
      <c r="WX59" s="676">
        <f>IF(SUM($I$58:WX58)&lt;=$G$61,1,0)</f>
        <v>1</v>
      </c>
      <c r="WY59" s="676">
        <f>IF(SUM($I$58:WY58)&lt;=$G$61,1,0)</f>
        <v>1</v>
      </c>
      <c r="WZ59" s="676">
        <f>IF(SUM($I$58:WZ58)&lt;=$G$61,1,0)</f>
        <v>1</v>
      </c>
      <c r="XA59" s="676">
        <f>IF(SUM($I$58:XA58)&lt;=$G$61,1,0)</f>
        <v>1</v>
      </c>
      <c r="XB59" s="676">
        <f>IF(SUM($I$58:XB58)&lt;=$G$61,1,0)</f>
        <v>1</v>
      </c>
      <c r="XC59" s="676">
        <f>IF(SUM($I$58:XC58)&lt;=$G$61,1,0)</f>
        <v>1</v>
      </c>
      <c r="XD59" s="676">
        <f>IF(SUM($I$58:XD58)&lt;=$G$61,1,0)</f>
        <v>1</v>
      </c>
      <c r="XE59" s="676">
        <f>IF(SUM($I$58:XE58)&lt;=$G$61,1,0)</f>
        <v>1</v>
      </c>
      <c r="XF59" s="676">
        <f>IF(SUM($I$58:XF58)&lt;=$G$61,1,0)</f>
        <v>1</v>
      </c>
      <c r="XG59" s="676">
        <f>IF(SUM($I$58:XG58)&lt;=$G$61,1,0)</f>
        <v>1</v>
      </c>
      <c r="XH59" s="676">
        <f>IF(SUM($I$58:XH58)&lt;=$G$61,1,0)</f>
        <v>1</v>
      </c>
      <c r="XI59" s="676">
        <f>IF(SUM($I$58:XI58)&lt;=$G$61,1,0)</f>
        <v>1</v>
      </c>
      <c r="XJ59" s="676">
        <f>IF(SUM($I$58:XJ58)&lt;=$G$61,1,0)</f>
        <v>1</v>
      </c>
      <c r="XK59" s="676">
        <f>IF(SUM($I$58:XK58)&lt;=$G$61,1,0)</f>
        <v>1</v>
      </c>
      <c r="XL59" s="676">
        <f>IF(SUM($I$58:XL58)&lt;=$G$61,1,0)</f>
        <v>1</v>
      </c>
      <c r="XM59" s="676">
        <f>IF(SUM($I$58:XM58)&lt;=$G$61,1,0)</f>
        <v>1</v>
      </c>
      <c r="XN59" s="676">
        <f>IF(SUM($I$58:XN58)&lt;=$G$61,1,0)</f>
        <v>1</v>
      </c>
      <c r="XO59" s="676">
        <f>IF(SUM($I$58:XO58)&lt;=$G$61,1,0)</f>
        <v>1</v>
      </c>
      <c r="XP59" s="676">
        <f>IF(SUM($I$58:XP58)&lt;=$G$61,1,0)</f>
        <v>1</v>
      </c>
      <c r="XQ59" s="676">
        <f>IF(SUM($I$58:XQ58)&lt;=$G$61,1,0)</f>
        <v>1</v>
      </c>
      <c r="XR59" s="676">
        <f>IF(SUM($I$58:XR58)&lt;=$G$61,1,0)</f>
        <v>1</v>
      </c>
      <c r="XS59" s="676">
        <f>IF(SUM($I$58:XS58)&lt;=$G$61,1,0)</f>
        <v>1</v>
      </c>
      <c r="XT59" s="676">
        <f>IF(SUM($I$58:XT58)&lt;=$G$61,1,0)</f>
        <v>1</v>
      </c>
      <c r="XU59" s="676">
        <f>IF(SUM($I$58:XU58)&lt;=$G$61,1,0)</f>
        <v>1</v>
      </c>
      <c r="XV59" s="676">
        <f>IF(SUM($I$58:XV58)&lt;=$G$61,1,0)</f>
        <v>1</v>
      </c>
      <c r="XW59" s="676">
        <f>IF(SUM($I$58:XW58)&lt;=$G$61,1,0)</f>
        <v>1</v>
      </c>
      <c r="XX59" s="676">
        <f>IF(SUM($I$58:XX58)&lt;=$G$61,1,0)</f>
        <v>1</v>
      </c>
      <c r="XY59" s="676">
        <f>IF(SUM($I$58:XY58)&lt;=$G$61,1,0)</f>
        <v>1</v>
      </c>
      <c r="XZ59" s="676">
        <f>IF(SUM($I$58:XZ58)&lt;=$G$61,1,0)</f>
        <v>1</v>
      </c>
      <c r="YA59" s="676">
        <f>IF(SUM($I$58:YA58)&lt;=$G$61,1,0)</f>
        <v>1</v>
      </c>
      <c r="YB59" s="676">
        <f>IF(SUM($I$58:YB58)&lt;=$G$61,1,0)</f>
        <v>1</v>
      </c>
      <c r="YC59" s="676">
        <f>IF(SUM($I$58:YC58)&lt;=$G$61,1,0)</f>
        <v>1</v>
      </c>
      <c r="YD59" s="676">
        <f>IF(SUM($I$58:YD58)&lt;=$G$61,1,0)</f>
        <v>1</v>
      </c>
      <c r="YE59" s="676">
        <f>IF(SUM($I$58:YE58)&lt;=$G$61,1,0)</f>
        <v>1</v>
      </c>
      <c r="YF59" s="676">
        <f>IF(SUM($I$58:YF58)&lt;=$G$61,1,0)</f>
        <v>1</v>
      </c>
      <c r="YG59" s="676">
        <f>IF(SUM($I$58:YG58)&lt;=$G$61,1,0)</f>
        <v>1</v>
      </c>
      <c r="YH59" s="676">
        <f>IF(SUM($I$58:YH58)&lt;=$G$61,1,0)</f>
        <v>1</v>
      </c>
      <c r="YI59" s="676">
        <f>IF(SUM($I$58:YI58)&lt;=$G$61,1,0)</f>
        <v>1</v>
      </c>
      <c r="YJ59" s="676">
        <f>IF(SUM($I$58:YJ58)&lt;=$G$61,1,0)</f>
        <v>1</v>
      </c>
      <c r="YK59" s="676">
        <f>IF(SUM($I$58:YK58)&lt;=$G$61,1,0)</f>
        <v>1</v>
      </c>
      <c r="YL59" s="676">
        <f>IF(SUM($I$58:YL58)&lt;=$G$61,1,0)</f>
        <v>1</v>
      </c>
      <c r="YM59" s="676">
        <f>IF(SUM($I$58:YM58)&lt;=$G$61,1,0)</f>
        <v>1</v>
      </c>
      <c r="YN59" s="676">
        <f>IF(SUM($I$58:YN58)&lt;=$G$61,1,0)</f>
        <v>1</v>
      </c>
      <c r="YO59" s="676">
        <f>IF(SUM($I$58:YO58)&lt;=$G$61,1,0)</f>
        <v>1</v>
      </c>
      <c r="YP59" s="676">
        <f>IF(SUM($I$58:YP58)&lt;=$G$61,1,0)</f>
        <v>1</v>
      </c>
      <c r="YQ59" s="676">
        <f>IF(SUM($I$58:YQ58)&lt;=$G$61,1,0)</f>
        <v>1</v>
      </c>
      <c r="YR59" s="676">
        <f>IF(SUM($I$58:YR58)&lt;=$G$61,1,0)</f>
        <v>1</v>
      </c>
      <c r="YS59" s="676">
        <f>IF(SUM($I$58:YS58)&lt;=$G$61,1,0)</f>
        <v>1</v>
      </c>
      <c r="YT59" s="676">
        <f>IF(SUM($I$58:YT58)&lt;=$G$61,1,0)</f>
        <v>1</v>
      </c>
      <c r="YU59" s="676">
        <f>IF(SUM($I$58:YU58)&lt;=$G$61,1,0)</f>
        <v>1</v>
      </c>
      <c r="YV59" s="676">
        <f>IF(SUM($I$58:YV58)&lt;=$G$61,1,0)</f>
        <v>1</v>
      </c>
      <c r="YW59" s="676">
        <f>IF(SUM($I$58:YW58)&lt;=$G$61,1,0)</f>
        <v>1</v>
      </c>
      <c r="YX59" s="676">
        <f>IF(SUM($I$58:YX58)&lt;=$G$61,1,0)</f>
        <v>1</v>
      </c>
      <c r="YY59" s="676">
        <f>IF(SUM($I$58:YY58)&lt;=$G$61,1,0)</f>
        <v>1</v>
      </c>
      <c r="YZ59" s="676">
        <f>IF(SUM($I$58:YZ58)&lt;=$G$61,1,0)</f>
        <v>1</v>
      </c>
      <c r="ZA59" s="676">
        <f>IF(SUM($I$58:ZA58)&lt;=$G$61,1,0)</f>
        <v>1</v>
      </c>
      <c r="ZB59" s="676">
        <f>IF(SUM($I$58:ZB58)&lt;=$G$61,1,0)</f>
        <v>1</v>
      </c>
      <c r="ZC59" s="676">
        <f>IF(SUM($I$58:ZC58)&lt;=$G$61,1,0)</f>
        <v>1</v>
      </c>
      <c r="ZD59" s="676">
        <f>IF(SUM($I$58:ZD58)&lt;=$G$61,1,0)</f>
        <v>1</v>
      </c>
      <c r="ZE59" s="676">
        <f>IF(SUM($I$58:ZE58)&lt;=$G$61,1,0)</f>
        <v>1</v>
      </c>
      <c r="ZF59" s="676">
        <f>IF(SUM($I$58:ZF58)&lt;=$G$61,1,0)</f>
        <v>1</v>
      </c>
      <c r="ZG59" s="676">
        <f>IF(SUM($I$58:ZG58)&lt;=$G$61,1,0)</f>
        <v>1</v>
      </c>
      <c r="ZH59" s="676">
        <f>IF(SUM($I$58:ZH58)&lt;=$G$61,1,0)</f>
        <v>1</v>
      </c>
      <c r="ZI59" s="676">
        <f>IF(SUM($I$58:ZI58)&lt;=$G$61,1,0)</f>
        <v>1</v>
      </c>
      <c r="ZJ59" s="676">
        <f>IF(SUM($I$58:ZJ58)&lt;=$G$61,1,0)</f>
        <v>1</v>
      </c>
      <c r="ZK59" s="676">
        <f>IF(SUM($I$58:ZK58)&lt;=$G$61,1,0)</f>
        <v>1</v>
      </c>
      <c r="ZL59" s="676">
        <f>IF(SUM($I$58:ZL58)&lt;=$G$61,1,0)</f>
        <v>1</v>
      </c>
      <c r="ZM59" s="676">
        <f>IF(SUM($I$58:ZM58)&lt;=$G$61,1,0)</f>
        <v>1</v>
      </c>
      <c r="ZN59" s="676">
        <f>IF(SUM($I$58:ZN58)&lt;=$G$61,1,0)</f>
        <v>1</v>
      </c>
      <c r="ZO59" s="676">
        <f>IF(SUM($I$58:ZO58)&lt;=$G$61,1,0)</f>
        <v>1</v>
      </c>
      <c r="ZP59" s="676">
        <f>IF(SUM($I$58:ZP58)&lt;=$G$61,1,0)</f>
        <v>1</v>
      </c>
      <c r="ZQ59" s="676">
        <f>IF(SUM($I$58:ZQ58)&lt;=$G$61,1,0)</f>
        <v>1</v>
      </c>
      <c r="ZR59" s="676">
        <f>IF(SUM($I$58:ZR58)&lt;=$G$61,1,0)</f>
        <v>1</v>
      </c>
      <c r="ZS59" s="676">
        <f>IF(SUM($I$58:ZS58)&lt;=$G$61,1,0)</f>
        <v>1</v>
      </c>
      <c r="ZT59" s="676">
        <f>IF(SUM($I$58:ZT58)&lt;=$G$61,1,0)</f>
        <v>1</v>
      </c>
      <c r="ZU59" s="676">
        <f>IF(SUM($I$58:ZU58)&lt;=$G$61,1,0)</f>
        <v>1</v>
      </c>
      <c r="ZV59" s="676">
        <f>IF(SUM($I$58:ZV58)&lt;=$G$61,1,0)</f>
        <v>1</v>
      </c>
      <c r="ZW59" s="676">
        <f>IF(SUM($I$58:ZW58)&lt;=$G$61,1,0)</f>
        <v>1</v>
      </c>
      <c r="ZX59" s="676">
        <f>IF(SUM($I$58:ZX58)&lt;=$G$61,1,0)</f>
        <v>1</v>
      </c>
      <c r="ZY59" s="676">
        <f>IF(SUM($I$58:ZY58)&lt;=$G$61,1,0)</f>
        <v>1</v>
      </c>
      <c r="ZZ59" s="676">
        <f>IF(SUM($I$58:ZZ58)&lt;=$G$61,1,0)</f>
        <v>1</v>
      </c>
      <c r="AAA59" s="676">
        <f>IF(SUM($I$58:AAA58)&lt;=$G$61,1,0)</f>
        <v>1</v>
      </c>
      <c r="AAB59" s="676">
        <f>IF(SUM($I$58:AAB58)&lt;=$G$61,1,0)</f>
        <v>1</v>
      </c>
      <c r="AAC59" s="676">
        <f>IF(SUM($I$58:AAC58)&lt;=$G$61,1,0)</f>
        <v>1</v>
      </c>
      <c r="AAD59" s="676">
        <f>IF(SUM($I$58:AAD58)&lt;=$G$61,1,0)</f>
        <v>1</v>
      </c>
      <c r="AAE59" s="676">
        <f>IF(SUM($I$58:AAE58)&lt;=$G$61,1,0)</f>
        <v>1</v>
      </c>
      <c r="AAF59" s="676">
        <f>IF(SUM($I$58:AAF58)&lt;=$G$61,1,0)</f>
        <v>1</v>
      </c>
      <c r="AAG59" s="676">
        <f>IF(SUM($I$58:AAG58)&lt;=$G$61,1,0)</f>
        <v>1</v>
      </c>
      <c r="AAH59" s="676">
        <f>IF(SUM($I$58:AAH58)&lt;=$G$61,1,0)</f>
        <v>1</v>
      </c>
      <c r="AAI59" s="676">
        <f>IF(SUM($I$58:AAI58)&lt;=$G$61,1,0)</f>
        <v>1</v>
      </c>
      <c r="AAJ59" s="676">
        <f>IF(SUM($I$58:AAJ58)&lt;=$G$61,1,0)</f>
        <v>1</v>
      </c>
      <c r="AAK59" s="676">
        <f>IF(SUM($I$58:AAK58)&lt;=$G$61,1,0)</f>
        <v>1</v>
      </c>
      <c r="AAL59" s="676">
        <f>IF(SUM($I$58:AAL58)&lt;=$G$61,1,0)</f>
        <v>1</v>
      </c>
      <c r="AAM59" s="676">
        <f>IF(SUM($I$58:AAM58)&lt;=$G$61,1,0)</f>
        <v>1</v>
      </c>
      <c r="AAN59" s="676">
        <f>IF(SUM($I$58:AAN58)&lt;=$G$61,1,0)</f>
        <v>1</v>
      </c>
      <c r="AAO59" s="676">
        <f>IF(SUM($I$58:AAO58)&lt;=$G$61,1,0)</f>
        <v>1</v>
      </c>
      <c r="AAP59" s="676">
        <f>IF(SUM($I$58:AAP58)&lt;=$G$61,1,0)</f>
        <v>1</v>
      </c>
      <c r="AAQ59" s="676">
        <f>IF(SUM($I$58:AAQ58)&lt;=$G$61,1,0)</f>
        <v>1</v>
      </c>
      <c r="AAR59" s="676">
        <f>IF(SUM($I$58:AAR58)&lt;=$G$61,1,0)</f>
        <v>1</v>
      </c>
      <c r="AAS59" s="676">
        <f>IF(SUM($I$58:AAS58)&lt;=$G$61,1,0)</f>
        <v>1</v>
      </c>
      <c r="AAT59" s="676">
        <f>IF(SUM($I$58:AAT58)&lt;=$G$61,1,0)</f>
        <v>1</v>
      </c>
      <c r="AAU59" s="676">
        <f>IF(SUM($I$58:AAU58)&lt;=$G$61,1,0)</f>
        <v>1</v>
      </c>
      <c r="AAV59" s="676">
        <f>IF(SUM($I$58:AAV58)&lt;=$G$61,1,0)</f>
        <v>1</v>
      </c>
      <c r="AAW59" s="676">
        <f>IF(SUM($I$58:AAW58)&lt;=$G$61,1,0)</f>
        <v>1</v>
      </c>
      <c r="AAX59" s="676">
        <f>IF(SUM($I$58:AAX58)&lt;=$G$61,1,0)</f>
        <v>1</v>
      </c>
      <c r="AAY59" s="676">
        <f>IF(SUM($I$58:AAY58)&lt;=$G$61,1,0)</f>
        <v>1</v>
      </c>
      <c r="AAZ59" s="676">
        <f>IF(SUM($I$58:AAZ58)&lt;=$G$61,1,0)</f>
        <v>1</v>
      </c>
      <c r="ABA59" s="676">
        <f>IF(SUM($I$58:ABA58)&lt;=$G$61,1,0)</f>
        <v>1</v>
      </c>
      <c r="ABB59" s="676">
        <f>IF(SUM($I$58:ABB58)&lt;=$G$61,1,0)</f>
        <v>1</v>
      </c>
      <c r="ABC59" s="676">
        <f>IF(SUM($I$58:ABC58)&lt;=$G$61,1,0)</f>
        <v>1</v>
      </c>
      <c r="ABD59" s="676">
        <f>IF(SUM($I$58:ABD58)&lt;=$G$61,1,0)</f>
        <v>1</v>
      </c>
      <c r="ABE59" s="676">
        <f>IF(SUM($I$58:ABE58)&lt;=$G$61,1,0)</f>
        <v>1</v>
      </c>
      <c r="ABF59" s="676">
        <f>IF(SUM($I$58:ABF58)&lt;=$G$61,1,0)</f>
        <v>1</v>
      </c>
      <c r="ABG59" s="676">
        <f>IF(SUM($I$58:ABG58)&lt;=$G$61,1,0)</f>
        <v>1</v>
      </c>
      <c r="ABH59" s="676">
        <f>IF(SUM($I$58:ABH58)&lt;=$G$61,1,0)</f>
        <v>1</v>
      </c>
      <c r="ABI59" s="676">
        <f>IF(SUM($I$58:ABI58)&lt;=$G$61,1,0)</f>
        <v>1</v>
      </c>
      <c r="ABJ59" s="676">
        <f>IF(SUM($I$58:ABJ58)&lt;=$G$61,1,0)</f>
        <v>1</v>
      </c>
      <c r="ABK59" s="676">
        <f>IF(SUM($I$58:ABK58)&lt;=$G$61,1,0)</f>
        <v>1</v>
      </c>
      <c r="ABL59" s="676">
        <f>IF(SUM($I$58:ABL58)&lt;=$G$61,1,0)</f>
        <v>1</v>
      </c>
      <c r="ABM59" s="676">
        <f>IF(SUM($I$58:ABM58)&lt;=$G$61,1,0)</f>
        <v>1</v>
      </c>
      <c r="ABN59" s="676">
        <f>IF(SUM($I$58:ABN58)&lt;=$G$61,1,0)</f>
        <v>1</v>
      </c>
      <c r="ABO59" s="676">
        <f>IF(SUM($I$58:ABO58)&lt;=$G$61,1,0)</f>
        <v>1</v>
      </c>
      <c r="ABP59" s="676">
        <f>IF(SUM($I$58:ABP58)&lt;=$G$61,1,0)</f>
        <v>1</v>
      </c>
      <c r="ABQ59" s="676">
        <f>IF(SUM($I$58:ABQ58)&lt;=$G$61,1,0)</f>
        <v>1</v>
      </c>
      <c r="ABR59" s="676">
        <f>IF(SUM($I$58:ABR58)&lt;=$G$61,1,0)</f>
        <v>1</v>
      </c>
      <c r="ABS59" s="676">
        <f>IF(SUM($I$58:ABS58)&lt;=$G$61,1,0)</f>
        <v>1</v>
      </c>
      <c r="ABT59" s="676">
        <f>IF(SUM($I$58:ABT58)&lt;=$G$61,1,0)</f>
        <v>1</v>
      </c>
      <c r="ABU59" s="676">
        <f>IF(SUM($I$58:ABU58)&lt;=$G$61,1,0)</f>
        <v>1</v>
      </c>
      <c r="ABV59" s="676">
        <f>IF(SUM($I$58:ABV58)&lt;=$G$61,1,0)</f>
        <v>1</v>
      </c>
      <c r="ABW59" s="676">
        <f>IF(SUM($I$58:ABW58)&lt;=$G$61,1,0)</f>
        <v>1</v>
      </c>
      <c r="ABX59" s="676">
        <f>IF(SUM($I$58:ABX58)&lt;=$G$61,1,0)</f>
        <v>1</v>
      </c>
      <c r="ABY59" s="676">
        <f>IF(SUM($I$58:ABY58)&lt;=$G$61,1,0)</f>
        <v>1</v>
      </c>
      <c r="ABZ59" s="676">
        <f>IF(SUM($I$58:ABZ58)&lt;=$G$61,1,0)</f>
        <v>1</v>
      </c>
      <c r="ACA59" s="676">
        <f>IF(SUM($I$58:ACA58)&lt;=$G$61,1,0)</f>
        <v>1</v>
      </c>
      <c r="ACB59" s="676">
        <f>IF(SUM($I$58:ACB58)&lt;=$G$61,1,0)</f>
        <v>1</v>
      </c>
      <c r="ACC59" s="676">
        <f>IF(SUM($I$58:ACC58)&lt;=$G$61,1,0)</f>
        <v>1</v>
      </c>
      <c r="ACD59" s="676">
        <f>IF(SUM($I$58:ACD58)&lt;=$G$61,1,0)</f>
        <v>1</v>
      </c>
      <c r="ACE59" s="676">
        <f>IF(SUM($I$58:ACE58)&lt;=$G$61,1,0)</f>
        <v>1</v>
      </c>
      <c r="ACF59" s="676">
        <f>IF(SUM($I$58:ACF58)&lt;=$G$61,1,0)</f>
        <v>1</v>
      </c>
      <c r="ACG59" s="676">
        <f>IF(SUM($I$58:ACG58)&lt;=$G$61,1,0)</f>
        <v>1</v>
      </c>
      <c r="ACH59" s="676">
        <f>IF(SUM($I$58:ACH58)&lt;=$G$61,1,0)</f>
        <v>1</v>
      </c>
      <c r="ACI59" s="676">
        <f>IF(SUM($I$58:ACI58)&lt;=$G$61,1,0)</f>
        <v>1</v>
      </c>
      <c r="ACJ59" s="676">
        <f>IF(SUM($I$58:ACJ58)&lt;=$G$61,1,0)</f>
        <v>1</v>
      </c>
      <c r="ACK59" s="676">
        <f>IF(SUM($I$58:ACK58)&lt;=$G$61,1,0)</f>
        <v>1</v>
      </c>
      <c r="ACL59" s="676">
        <f>IF(SUM($I$58:ACL58)&lt;=$G$61,1,0)</f>
        <v>1</v>
      </c>
      <c r="ACM59" s="676">
        <f>IF(SUM($I$58:ACM58)&lt;=$G$61,1,0)</f>
        <v>1</v>
      </c>
      <c r="ACN59" s="676">
        <f>IF(SUM($I$58:ACN58)&lt;=$G$61,1,0)</f>
        <v>1</v>
      </c>
      <c r="ACO59" s="676">
        <f>IF(SUM($I$58:ACO58)&lt;=$G$61,1,0)</f>
        <v>1</v>
      </c>
      <c r="ACP59" s="676">
        <f>IF(SUM($I$58:ACP58)&lt;=$G$61,1,0)</f>
        <v>1</v>
      </c>
      <c r="ACQ59" s="676">
        <f>IF(SUM($I$58:ACQ58)&lt;=$G$61,1,0)</f>
        <v>1</v>
      </c>
      <c r="ACR59" s="676">
        <f>IF(SUM($I$58:ACR58)&lt;=$G$61,1,0)</f>
        <v>1</v>
      </c>
      <c r="ACS59" s="676">
        <f>IF(SUM($I$58:ACS58)&lt;=$G$61,1,0)</f>
        <v>1</v>
      </c>
      <c r="ACT59" s="676">
        <f>IF(SUM($I$58:ACT58)&lt;=$G$61,1,0)</f>
        <v>1</v>
      </c>
      <c r="ACU59" s="676">
        <f>IF(SUM($I$58:ACU58)&lt;=$G$61,1,0)</f>
        <v>1</v>
      </c>
      <c r="ACV59" s="676">
        <f>IF(SUM($I$58:ACV58)&lt;=$G$61,1,0)</f>
        <v>1</v>
      </c>
      <c r="ACW59" s="676">
        <f>IF(SUM($I$58:ACW58)&lt;=$G$61,1,0)</f>
        <v>1</v>
      </c>
      <c r="ACX59" s="676">
        <f>IF(SUM($I$58:ACX58)&lt;=$G$61,1,0)</f>
        <v>1</v>
      </c>
      <c r="ACY59" s="676">
        <f>IF(SUM($I$58:ACY58)&lt;=$G$61,1,0)</f>
        <v>1</v>
      </c>
      <c r="ACZ59" s="676">
        <f>IF(SUM($I$58:ACZ58)&lt;=$G$61,1,0)</f>
        <v>1</v>
      </c>
      <c r="ADA59" s="676">
        <f>IF(SUM($I$58:ADA58)&lt;=$G$61,1,0)</f>
        <v>1</v>
      </c>
      <c r="ADB59" s="676">
        <f>IF(SUM($I$58:ADB58)&lt;=$G$61,1,0)</f>
        <v>1</v>
      </c>
      <c r="ADC59" s="676">
        <f>IF(SUM($I$58:ADC58)&lt;=$G$61,1,0)</f>
        <v>1</v>
      </c>
      <c r="ADD59" s="676">
        <f>IF(SUM($I$58:ADD58)&lt;=$G$61,1,0)</f>
        <v>1</v>
      </c>
      <c r="ADE59" s="676">
        <f>IF(SUM($I$58:ADE58)&lt;=$G$61,1,0)</f>
        <v>1</v>
      </c>
      <c r="ADF59" s="676">
        <f>IF(SUM($I$58:ADF58)&lt;=$G$61,1,0)</f>
        <v>1</v>
      </c>
      <c r="ADG59" s="676">
        <f>IF(SUM($I$58:ADG58)&lt;=$G$61,1,0)</f>
        <v>1</v>
      </c>
      <c r="ADH59" s="676">
        <f>IF(SUM($I$58:ADH58)&lt;=$G$61,1,0)</f>
        <v>1</v>
      </c>
      <c r="ADI59" s="676">
        <f>IF(SUM($I$58:ADI58)&lt;=$G$61,1,0)</f>
        <v>1</v>
      </c>
      <c r="ADJ59" s="676">
        <f>IF(SUM($I$58:ADJ58)&lt;=$G$61,1,0)</f>
        <v>1</v>
      </c>
      <c r="ADK59" s="676">
        <f>IF(SUM($I$58:ADK58)&lt;=$G$61,1,0)</f>
        <v>1</v>
      </c>
      <c r="ADL59" s="676">
        <f>IF(SUM($I$58:ADL58)&lt;=$G$61,1,0)</f>
        <v>1</v>
      </c>
      <c r="ADM59" s="676">
        <f>IF(SUM($I$58:ADM58)&lt;=$G$61,1,0)</f>
        <v>1</v>
      </c>
      <c r="ADN59" s="676">
        <f>IF(SUM($I$58:ADN58)&lt;=$G$61,1,0)</f>
        <v>1</v>
      </c>
      <c r="ADO59" s="676">
        <f>IF(SUM($I$58:ADO58)&lt;=$G$61,1,0)</f>
        <v>1</v>
      </c>
      <c r="ADP59" s="676">
        <f>IF(SUM($I$58:ADP58)&lt;=$G$61,1,0)</f>
        <v>1</v>
      </c>
      <c r="ADQ59" s="676">
        <f>IF(SUM($I$58:ADQ58)&lt;=$G$61,1,0)</f>
        <v>1</v>
      </c>
      <c r="ADR59" s="676">
        <f>IF(SUM($I$58:ADR58)&lt;=$G$61,1,0)</f>
        <v>1</v>
      </c>
      <c r="ADS59" s="676">
        <f>IF(SUM($I$58:ADS58)&lt;=$G$61,1,0)</f>
        <v>1</v>
      </c>
      <c r="ADT59" s="676">
        <f>IF(SUM($I$58:ADT58)&lt;=$G$61,1,0)</f>
        <v>1</v>
      </c>
      <c r="ADU59" s="676">
        <f>IF(SUM($I$58:ADU58)&lt;=$G$61,1,0)</f>
        <v>1</v>
      </c>
      <c r="ADV59" s="676">
        <f>IF(SUM($I$58:ADV58)&lt;=$G$61,1,0)</f>
        <v>1</v>
      </c>
      <c r="ADW59" s="676">
        <f>IF(SUM($I$58:ADW58)&lt;=$G$61,1,0)</f>
        <v>1</v>
      </c>
      <c r="ADX59" s="676">
        <f>IF(SUM($I$58:ADX58)&lt;=$G$61,1,0)</f>
        <v>1</v>
      </c>
      <c r="ADY59" s="676">
        <f>IF(SUM($I$58:ADY58)&lt;=$G$61,1,0)</f>
        <v>1</v>
      </c>
      <c r="ADZ59" s="676">
        <f>IF(SUM($I$58:ADZ58)&lt;=$G$61,1,0)</f>
        <v>1</v>
      </c>
      <c r="AEA59" s="676">
        <f>IF(SUM($I$58:AEA58)&lt;=$G$61,1,0)</f>
        <v>1</v>
      </c>
      <c r="AEB59" s="676">
        <f>IF(SUM($I$58:AEB58)&lt;=$G$61,1,0)</f>
        <v>1</v>
      </c>
      <c r="AEC59" s="676">
        <f>IF(SUM($I$58:AEC58)&lt;=$G$61,1,0)</f>
        <v>1</v>
      </c>
      <c r="AED59" s="676">
        <f>IF(SUM($I$58:AED58)&lt;=$G$61,1,0)</f>
        <v>1</v>
      </c>
      <c r="AEE59" s="676">
        <f>IF(SUM($I$58:AEE58)&lt;=$G$61,1,0)</f>
        <v>1</v>
      </c>
      <c r="AEF59" s="676">
        <f>IF(SUM($I$58:AEF58)&lt;=$G$61,1,0)</f>
        <v>1</v>
      </c>
      <c r="AEG59" s="676">
        <f>IF(SUM($I$58:AEG58)&lt;=$G$61,1,0)</f>
        <v>1</v>
      </c>
      <c r="AEH59" s="676">
        <f>IF(SUM($I$58:AEH58)&lt;=$G$61,1,0)</f>
        <v>1</v>
      </c>
      <c r="AEI59" s="676">
        <f>IF(SUM($I$58:AEI58)&lt;=$G$61,1,0)</f>
        <v>1</v>
      </c>
      <c r="AEJ59" s="676">
        <f>IF(SUM($I$58:AEJ58)&lt;=$G$61,1,0)</f>
        <v>1</v>
      </c>
      <c r="AEK59" s="676">
        <f>IF(SUM($I$58:AEK58)&lt;=$G$61,1,0)</f>
        <v>1</v>
      </c>
      <c r="AEL59" s="676">
        <f>IF(SUM($I$58:AEL58)&lt;=$G$61,1,0)</f>
        <v>1</v>
      </c>
      <c r="AEM59" s="676">
        <f>IF(SUM($I$58:AEM58)&lt;=$G$61,1,0)</f>
        <v>1</v>
      </c>
      <c r="AEN59" s="676">
        <f>IF(SUM($I$58:AEN58)&lt;=$G$61,1,0)</f>
        <v>1</v>
      </c>
      <c r="AEO59" s="676">
        <f>IF(SUM($I$58:AEO58)&lt;=$G$61,1,0)</f>
        <v>1</v>
      </c>
      <c r="AEP59" s="676">
        <f>IF(SUM($I$58:AEP58)&lt;=$G$61,1,0)</f>
        <v>1</v>
      </c>
      <c r="AEQ59" s="676">
        <f>IF(SUM($I$58:AEQ58)&lt;=$G$61,1,0)</f>
        <v>1</v>
      </c>
      <c r="AER59" s="676">
        <f>IF(SUM($I$58:AER58)&lt;=$G$61,1,0)</f>
        <v>1</v>
      </c>
      <c r="AES59" s="676">
        <f>IF(SUM($I$58:AES58)&lt;=$G$61,1,0)</f>
        <v>1</v>
      </c>
      <c r="AET59" s="676">
        <f>IF(SUM($I$58:AET58)&lt;=$G$61,1,0)</f>
        <v>1</v>
      </c>
      <c r="AEU59" s="676">
        <f>IF(SUM($I$58:AEU58)&lt;=$G$61,1,0)</f>
        <v>1</v>
      </c>
      <c r="AEV59" s="676">
        <f>IF(SUM($I$58:AEV58)&lt;=$G$61,1,0)</f>
        <v>1</v>
      </c>
      <c r="AEW59" s="676">
        <f>IF(SUM($I$58:AEW58)&lt;=$G$61,1,0)</f>
        <v>1</v>
      </c>
      <c r="AEX59" s="676">
        <f>IF(SUM($I$58:AEX58)&lt;=$G$61,1,0)</f>
        <v>1</v>
      </c>
      <c r="AEY59" s="676">
        <f>IF(SUM($I$58:AEY58)&lt;=$G$61,1,0)</f>
        <v>1</v>
      </c>
      <c r="AEZ59" s="676">
        <f>IF(SUM($I$58:AEZ58)&lt;=$G$61,1,0)</f>
        <v>1</v>
      </c>
      <c r="AFA59" s="676">
        <f>IF(SUM($I$58:AFA58)&lt;=$G$61,1,0)</f>
        <v>1</v>
      </c>
      <c r="AFB59" s="676">
        <f>IF(SUM($I$58:AFB58)&lt;=$G$61,1,0)</f>
        <v>1</v>
      </c>
      <c r="AFC59" s="676">
        <f>IF(SUM($I$58:AFC58)&lt;=$G$61,1,0)</f>
        <v>1</v>
      </c>
      <c r="AFD59" s="676">
        <f>IF(SUM($I$58:AFD58)&lt;=$G$61,1,0)</f>
        <v>1</v>
      </c>
      <c r="AFE59" s="676">
        <f>IF(SUM($I$58:AFE58)&lt;=$G$61,1,0)</f>
        <v>1</v>
      </c>
      <c r="AFF59" s="676">
        <f>IF(SUM($I$58:AFF58)&lt;=$G$61,1,0)</f>
        <v>1</v>
      </c>
      <c r="AFG59" s="676">
        <f>IF(SUM($I$58:AFG58)&lt;=$G$61,1,0)</f>
        <v>1</v>
      </c>
      <c r="AFH59" s="676">
        <f>IF(SUM($I$58:AFH58)&lt;=$G$61,1,0)</f>
        <v>1</v>
      </c>
      <c r="AFI59" s="676">
        <f>IF(SUM($I$58:AFI58)&lt;=$G$61,1,0)</f>
        <v>1</v>
      </c>
      <c r="AFJ59" s="676">
        <f>IF(SUM($I$58:AFJ58)&lt;=$G$61,1,0)</f>
        <v>1</v>
      </c>
      <c r="AFK59" s="676">
        <f>IF(SUM($I$58:AFK58)&lt;=$G$61,1,0)</f>
        <v>1</v>
      </c>
      <c r="AFL59" s="676">
        <f>IF(SUM($I$58:AFL58)&lt;=$G$61,1,0)</f>
        <v>1</v>
      </c>
      <c r="AFM59" s="676">
        <f>IF(SUM($I$58:AFM58)&lt;=$G$61,1,0)</f>
        <v>1</v>
      </c>
      <c r="AFN59" s="676">
        <f>IF(SUM($I$58:AFN58)&lt;=$G$61,1,0)</f>
        <v>1</v>
      </c>
      <c r="AFO59" s="676">
        <f>IF(SUM($I$58:AFO58)&lt;=$G$61,1,0)</f>
        <v>1</v>
      </c>
      <c r="AFP59" s="676">
        <f>IF(SUM($I$58:AFP58)&lt;=$G$61,1,0)</f>
        <v>1</v>
      </c>
      <c r="AFQ59" s="676">
        <f>IF(SUM($I$58:AFQ58)&lt;=$G$61,1,0)</f>
        <v>1</v>
      </c>
      <c r="AFR59" s="676">
        <f>IF(SUM($I$58:AFR58)&lt;=$G$61,1,0)</f>
        <v>1</v>
      </c>
      <c r="AFS59" s="676">
        <f>IF(SUM($I$58:AFS58)&lt;=$G$61,1,0)</f>
        <v>1</v>
      </c>
      <c r="AFT59" s="676">
        <f>IF(SUM($I$58:AFT58)&lt;=$G$61,1,0)</f>
        <v>1</v>
      </c>
      <c r="AFU59" s="676">
        <f>IF(SUM($I$58:AFU58)&lt;=$G$61,1,0)</f>
        <v>1</v>
      </c>
      <c r="AFV59" s="676">
        <f>IF(SUM($I$58:AFV58)&lt;=$G$61,1,0)</f>
        <v>1</v>
      </c>
      <c r="AFW59" s="676">
        <f>IF(SUM($I$58:AFW58)&lt;=$G$61,1,0)</f>
        <v>1</v>
      </c>
      <c r="AFX59" s="676">
        <f>IF(SUM($I$58:AFX58)&lt;=$G$61,1,0)</f>
        <v>1</v>
      </c>
      <c r="AFY59" s="676">
        <f>IF(SUM($I$58:AFY58)&lt;=$G$61,1,0)</f>
        <v>1</v>
      </c>
      <c r="AFZ59" s="676">
        <f>IF(SUM($I$58:AFZ58)&lt;=$G$61,1,0)</f>
        <v>1</v>
      </c>
      <c r="AGA59" s="676">
        <f>IF(SUM($I$58:AGA58)&lt;=$G$61,1,0)</f>
        <v>1</v>
      </c>
      <c r="AGB59" s="676">
        <f>IF(SUM($I$58:AGB58)&lt;=$G$61,1,0)</f>
        <v>1</v>
      </c>
      <c r="AGC59" s="676">
        <f>IF(SUM($I$58:AGC58)&lt;=$G$61,1,0)</f>
        <v>1</v>
      </c>
      <c r="AGD59" s="676">
        <f>IF(SUM($I$58:AGD58)&lt;=$G$61,1,0)</f>
        <v>1</v>
      </c>
      <c r="AGE59" s="676">
        <f>IF(SUM($I$58:AGE58)&lt;=$G$61,1,0)</f>
        <v>1</v>
      </c>
      <c r="AGF59" s="676">
        <f>IF(SUM($I$58:AGF58)&lt;=$G$61,1,0)</f>
        <v>1</v>
      </c>
      <c r="AGG59" s="676">
        <f>IF(SUM($I$58:AGG58)&lt;=$G$61,1,0)</f>
        <v>1</v>
      </c>
      <c r="AGH59" s="676">
        <f>IF(SUM($I$58:AGH58)&lt;=$G$61,1,0)</f>
        <v>1</v>
      </c>
      <c r="AGI59" s="676">
        <f>IF(SUM($I$58:AGI58)&lt;=$G$61,1,0)</f>
        <v>1</v>
      </c>
      <c r="AGJ59" s="676">
        <f>IF(SUM($I$58:AGJ58)&lt;=$G$61,1,0)</f>
        <v>1</v>
      </c>
      <c r="AGK59" s="676">
        <f>IF(SUM($I$58:AGK58)&lt;=$G$61,1,0)</f>
        <v>1</v>
      </c>
      <c r="AGL59" s="676">
        <f>IF(SUM($I$58:AGL58)&lt;=$G$61,1,0)</f>
        <v>1</v>
      </c>
      <c r="AGM59" s="676">
        <f>IF(SUM($I$58:AGM58)&lt;=$G$61,1,0)</f>
        <v>1</v>
      </c>
      <c r="AGN59" s="676">
        <f>IF(SUM($I$58:AGN58)&lt;=$G$61,1,0)</f>
        <v>1</v>
      </c>
      <c r="AGO59" s="676">
        <f>IF(SUM($I$58:AGO58)&lt;=$G$61,1,0)</f>
        <v>1</v>
      </c>
      <c r="AGP59" s="676">
        <f>IF(SUM($I$58:AGP58)&lt;=$G$61,1,0)</f>
        <v>1</v>
      </c>
      <c r="AGQ59" s="676">
        <f>IF(SUM($I$58:AGQ58)&lt;=$G$61,1,0)</f>
        <v>1</v>
      </c>
      <c r="AGR59" s="676">
        <f>IF(SUM($I$58:AGR58)&lt;=$G$61,1,0)</f>
        <v>1</v>
      </c>
      <c r="AGS59" s="676">
        <f>IF(SUM($I$58:AGS58)&lt;=$G$61,1,0)</f>
        <v>1</v>
      </c>
      <c r="AGT59" s="676">
        <f>IF(SUM($I$58:AGT58)&lt;=$G$61,1,0)</f>
        <v>1</v>
      </c>
      <c r="AGU59" s="676">
        <f>IF(SUM($I$58:AGU58)&lt;=$G$61,1,0)</f>
        <v>1</v>
      </c>
      <c r="AGV59" s="676">
        <f>IF(SUM($I$58:AGV58)&lt;=$G$61,1,0)</f>
        <v>1</v>
      </c>
      <c r="AGW59" s="676">
        <f>IF(SUM($I$58:AGW58)&lt;=$G$61,1,0)</f>
        <v>1</v>
      </c>
      <c r="AGX59" s="676">
        <f>IF(SUM($I$58:AGX58)&lt;=$G$61,1,0)</f>
        <v>1</v>
      </c>
      <c r="AGY59" s="676">
        <f>IF(SUM($I$58:AGY58)&lt;=$G$61,1,0)</f>
        <v>1</v>
      </c>
      <c r="AGZ59" s="676">
        <f>IF(SUM($I$58:AGZ58)&lt;=$G$61,1,0)</f>
        <v>1</v>
      </c>
      <c r="AHA59" s="676">
        <f>IF(SUM($I$58:AHA58)&lt;=$G$61,1,0)</f>
        <v>1</v>
      </c>
      <c r="AHB59" s="676">
        <f>IF(SUM($I$58:AHB58)&lt;=$G$61,1,0)</f>
        <v>1</v>
      </c>
      <c r="AHC59" s="676">
        <f>IF(SUM($I$58:AHC58)&lt;=$G$61,1,0)</f>
        <v>1</v>
      </c>
      <c r="AHD59" s="676">
        <f>IF(SUM($I$58:AHD58)&lt;=$G$61,1,0)</f>
        <v>1</v>
      </c>
      <c r="AHE59" s="676">
        <f>IF(SUM($I$58:AHE58)&lt;=$G$61,1,0)</f>
        <v>1</v>
      </c>
      <c r="AHF59" s="676">
        <f>IF(SUM($I$58:AHF58)&lt;=$G$61,1,0)</f>
        <v>1</v>
      </c>
      <c r="AHG59" s="676">
        <f>IF(SUM($I$58:AHG58)&lt;=$G$61,1,0)</f>
        <v>1</v>
      </c>
      <c r="AHH59" s="676">
        <f>IF(SUM($I$58:AHH58)&lt;=$G$61,1,0)</f>
        <v>1</v>
      </c>
      <c r="AHI59" s="676">
        <f>IF(SUM($I$58:AHI58)&lt;=$G$61,1,0)</f>
        <v>1</v>
      </c>
      <c r="AHJ59" s="676">
        <f>IF(SUM($I$58:AHJ58)&lt;=$G$61,1,0)</f>
        <v>1</v>
      </c>
      <c r="AHK59" s="676">
        <f>IF(SUM($I$58:AHK58)&lt;=$G$61,1,0)</f>
        <v>1</v>
      </c>
      <c r="AHL59" s="676">
        <f>IF(SUM($I$58:AHL58)&lt;=$G$61,1,0)</f>
        <v>1</v>
      </c>
      <c r="AHM59" s="676">
        <f>IF(SUM($I$58:AHM58)&lt;=$G$61,1,0)</f>
        <v>1</v>
      </c>
      <c r="AHN59" s="676">
        <f>IF(SUM($I$58:AHN58)&lt;=$G$61,1,0)</f>
        <v>1</v>
      </c>
      <c r="AHO59" s="676">
        <f>IF(SUM($I$58:AHO58)&lt;=$G$61,1,0)</f>
        <v>1</v>
      </c>
      <c r="AHP59" s="676">
        <f>IF(SUM($I$58:AHP58)&lt;=$G$61,1,0)</f>
        <v>1</v>
      </c>
      <c r="AHQ59" s="676">
        <f>IF(SUM($I$58:AHQ58)&lt;=$G$61,1,0)</f>
        <v>1</v>
      </c>
      <c r="AHR59" s="676">
        <f>IF(SUM($I$58:AHR58)&lt;=$G$61,1,0)</f>
        <v>1</v>
      </c>
      <c r="AHS59" s="676">
        <f>IF(SUM($I$58:AHS58)&lt;=$G$61,1,0)</f>
        <v>1</v>
      </c>
      <c r="AHT59" s="676">
        <f>IF(SUM($I$58:AHT58)&lt;=$G$61,1,0)</f>
        <v>1</v>
      </c>
      <c r="AHU59" s="676">
        <f>IF(SUM($I$58:AHU58)&lt;=$G$61,1,0)</f>
        <v>1</v>
      </c>
      <c r="AHV59" s="676">
        <f>IF(SUM($I$58:AHV58)&lt;=$G$61,1,0)</f>
        <v>1</v>
      </c>
      <c r="AHW59" s="676">
        <f>IF(SUM($I$58:AHW58)&lt;=$G$61,1,0)</f>
        <v>1</v>
      </c>
      <c r="AHX59" s="676">
        <f>IF(SUM($I$58:AHX58)&lt;=$G$61,1,0)</f>
        <v>1</v>
      </c>
      <c r="AHY59" s="676">
        <f>IF(SUM($I$58:AHY58)&lt;=$G$61,1,0)</f>
        <v>1</v>
      </c>
      <c r="AHZ59" s="676">
        <f>IF(SUM($I$58:AHZ58)&lt;=$G$61,1,0)</f>
        <v>1</v>
      </c>
      <c r="AIA59" s="676">
        <f>IF(SUM($I$58:AIA58)&lt;=$G$61,1,0)</f>
        <v>1</v>
      </c>
      <c r="AIB59" s="676">
        <f>IF(SUM($I$58:AIB58)&lt;=$G$61,1,0)</f>
        <v>1</v>
      </c>
      <c r="AIC59" s="676">
        <f>IF(SUM($I$58:AIC58)&lt;=$G$61,1,0)</f>
        <v>1</v>
      </c>
      <c r="AID59" s="676">
        <f>IF(SUM($I$58:AID58)&lt;=$G$61,1,0)</f>
        <v>1</v>
      </c>
      <c r="AIE59" s="676">
        <f>IF(SUM($I$58:AIE58)&lt;=$G$61,1,0)</f>
        <v>1</v>
      </c>
      <c r="AIF59" s="676">
        <f>IF(SUM($I$58:AIF58)&lt;=$G$61,1,0)</f>
        <v>1</v>
      </c>
      <c r="AIG59" s="676">
        <f>IF(SUM($I$58:AIG58)&lt;=$G$61,1,0)</f>
        <v>1</v>
      </c>
      <c r="AIH59" s="676">
        <f>IF(SUM($I$58:AIH58)&lt;=$G$61,1,0)</f>
        <v>1</v>
      </c>
      <c r="AII59" s="676">
        <f>IF(SUM($I$58:AII58)&lt;=$G$61,1,0)</f>
        <v>1</v>
      </c>
      <c r="AIJ59" s="676">
        <f>IF(SUM($I$58:AIJ58)&lt;=$G$61,1,0)</f>
        <v>1</v>
      </c>
      <c r="AIK59" s="676">
        <f>IF(SUM($I$58:AIK58)&lt;=$G$61,1,0)</f>
        <v>1</v>
      </c>
      <c r="AIL59" s="676">
        <f>IF(SUM($I$58:AIL58)&lt;=$G$61,1,0)</f>
        <v>1</v>
      </c>
      <c r="AIM59" s="676">
        <f>IF(SUM($I$58:AIM58)&lt;=$G$61,1,0)</f>
        <v>1</v>
      </c>
      <c r="AIN59" s="676">
        <f>IF(SUM($I$58:AIN58)&lt;=$G$61,1,0)</f>
        <v>1</v>
      </c>
      <c r="AIO59" s="676">
        <f>IF(SUM($I$58:AIO58)&lt;=$G$61,1,0)</f>
        <v>1</v>
      </c>
      <c r="AIP59" s="676">
        <f>IF(SUM($I$58:AIP58)&lt;=$G$61,1,0)</f>
        <v>1</v>
      </c>
      <c r="AIQ59" s="676">
        <f>IF(SUM($I$58:AIQ58)&lt;=$G$61,1,0)</f>
        <v>1</v>
      </c>
      <c r="AIR59" s="676">
        <f>IF(SUM($I$58:AIR58)&lt;=$G$61,1,0)</f>
        <v>1</v>
      </c>
      <c r="AIS59" s="676">
        <f>IF(SUM($I$58:AIS58)&lt;=$G$61,1,0)</f>
        <v>1</v>
      </c>
      <c r="AIT59" s="676">
        <f>IF(SUM($I$58:AIT58)&lt;=$G$61,1,0)</f>
        <v>1</v>
      </c>
      <c r="AIU59" s="676">
        <f>IF(SUM($I$58:AIU58)&lt;=$G$61,1,0)</f>
        <v>1</v>
      </c>
      <c r="AIV59" s="676">
        <f>IF(SUM($I$58:AIV58)&lt;=$G$61,1,0)</f>
        <v>1</v>
      </c>
      <c r="AIW59" s="676">
        <f>IF(SUM($I$58:AIW58)&lt;=$G$61,1,0)</f>
        <v>1</v>
      </c>
      <c r="AIX59" s="676">
        <f>IF(SUM($I$58:AIX58)&lt;=$G$61,1,0)</f>
        <v>1</v>
      </c>
      <c r="AIY59" s="676">
        <f>IF(SUM($I$58:AIY58)&lt;=$G$61,1,0)</f>
        <v>1</v>
      </c>
      <c r="AIZ59" s="676">
        <f>IF(SUM($I$58:AIZ58)&lt;=$G$61,1,0)</f>
        <v>1</v>
      </c>
      <c r="AJA59" s="676">
        <f>IF(SUM($I$58:AJA58)&lt;=$G$61,1,0)</f>
        <v>1</v>
      </c>
      <c r="AJB59" s="676">
        <f>IF(SUM($I$58:AJB58)&lt;=$G$61,1,0)</f>
        <v>1</v>
      </c>
      <c r="AJC59" s="676">
        <f>IF(SUM($I$58:AJC58)&lt;=$G$61,1,0)</f>
        <v>1</v>
      </c>
      <c r="AJD59" s="676">
        <f>IF(SUM($I$58:AJD58)&lt;=$G$61,1,0)</f>
        <v>1</v>
      </c>
      <c r="AJE59" s="676">
        <f>IF(SUM($I$58:AJE58)&lt;=$G$61,1,0)</f>
        <v>1</v>
      </c>
      <c r="AJF59" s="676">
        <f>IF(SUM($I$58:AJF58)&lt;=$G$61,1,0)</f>
        <v>1</v>
      </c>
      <c r="AJG59" s="676">
        <f>IF(SUM($I$58:AJG58)&lt;=$G$61,1,0)</f>
        <v>1</v>
      </c>
      <c r="AJH59" s="676">
        <f>IF(SUM($I$58:AJH58)&lt;=$G$61,1,0)</f>
        <v>1</v>
      </c>
      <c r="AJI59" s="676">
        <f>IF(SUM($I$58:AJI58)&lt;=$G$61,1,0)</f>
        <v>1</v>
      </c>
      <c r="AJJ59" s="676">
        <f>IF(SUM($I$58:AJJ58)&lt;=$G$61,1,0)</f>
        <v>1</v>
      </c>
      <c r="AJK59" s="676">
        <f>IF(SUM($I$58:AJK58)&lt;=$G$61,1,0)</f>
        <v>1</v>
      </c>
      <c r="AJL59" s="676">
        <f>IF(SUM($I$58:AJL58)&lt;=$G$61,1,0)</f>
        <v>1</v>
      </c>
      <c r="AJM59" s="676">
        <f>IF(SUM($I$58:AJM58)&lt;=$G$61,1,0)</f>
        <v>1</v>
      </c>
      <c r="AJN59" s="676">
        <f>IF(SUM($I$58:AJN58)&lt;=$G$61,1,0)</f>
        <v>1</v>
      </c>
      <c r="AJO59" s="676">
        <f>IF(SUM($I$58:AJO58)&lt;=$G$61,1,0)</f>
        <v>1</v>
      </c>
      <c r="AJP59" s="676">
        <f>IF(SUM($I$58:AJP58)&lt;=$G$61,1,0)</f>
        <v>1</v>
      </c>
      <c r="AJQ59" s="676">
        <f>IF(SUM($I$58:AJQ58)&lt;=$G$61,1,0)</f>
        <v>1</v>
      </c>
      <c r="AJR59" s="676">
        <f>IF(SUM($I$58:AJR58)&lt;=$G$61,1,0)</f>
        <v>1</v>
      </c>
      <c r="AJS59" s="676">
        <f>IF(SUM($I$58:AJS58)&lt;=$G$61,1,0)</f>
        <v>1</v>
      </c>
      <c r="AJT59" s="676">
        <f>IF(SUM($I$58:AJT58)&lt;=$G$61,1,0)</f>
        <v>1</v>
      </c>
      <c r="AJU59" s="676">
        <f>IF(SUM($I$58:AJU58)&lt;=$G$61,1,0)</f>
        <v>1</v>
      </c>
      <c r="AJV59" s="676">
        <f>IF(SUM($I$58:AJV58)&lt;=$G$61,1,0)</f>
        <v>1</v>
      </c>
      <c r="AJW59" s="676">
        <f>IF(SUM($I$58:AJW58)&lt;=$G$61,1,0)</f>
        <v>1</v>
      </c>
      <c r="AJX59" s="676">
        <f>IF(SUM($I$58:AJX58)&lt;=$G$61,1,0)</f>
        <v>1</v>
      </c>
      <c r="AJY59" s="676">
        <f>IF(SUM($I$58:AJY58)&lt;=$G$61,1,0)</f>
        <v>1</v>
      </c>
      <c r="AJZ59" s="676">
        <f>IF(SUM($I$58:AJZ58)&lt;=$G$61,1,0)</f>
        <v>1</v>
      </c>
      <c r="AKA59" s="676">
        <f>IF(SUM($I$58:AKA58)&lt;=$G$61,1,0)</f>
        <v>1</v>
      </c>
      <c r="AKB59" s="676">
        <f>IF(SUM($I$58:AKB58)&lt;=$G$61,1,0)</f>
        <v>1</v>
      </c>
      <c r="AKC59" s="676">
        <f>IF(SUM($I$58:AKC58)&lt;=$G$61,1,0)</f>
        <v>1</v>
      </c>
      <c r="AKD59" s="676">
        <f>IF(SUM($I$58:AKD58)&lt;=$G$61,1,0)</f>
        <v>1</v>
      </c>
      <c r="AKE59" s="676">
        <f>IF(SUM($I$58:AKE58)&lt;=$G$61,1,0)</f>
        <v>1</v>
      </c>
      <c r="AKF59" s="676">
        <f>IF(SUM($I$58:AKF58)&lt;=$G$61,1,0)</f>
        <v>1</v>
      </c>
      <c r="AKG59" s="676">
        <f>IF(SUM($I$58:AKG58)&lt;=$G$61,1,0)</f>
        <v>1</v>
      </c>
      <c r="AKH59" s="676">
        <f>IF(SUM($I$58:AKH58)&lt;=$G$61,1,0)</f>
        <v>1</v>
      </c>
      <c r="AKI59" s="676">
        <f>IF(SUM($I$58:AKI58)&lt;=$G$61,1,0)</f>
        <v>1</v>
      </c>
      <c r="AKJ59" s="676">
        <f>IF(SUM($I$58:AKJ58)&lt;=$G$61,1,0)</f>
        <v>1</v>
      </c>
      <c r="AKK59" s="676">
        <f>IF(SUM($I$58:AKK58)&lt;=$G$61,1,0)</f>
        <v>1</v>
      </c>
      <c r="AKL59" s="676">
        <f>IF(SUM($I$58:AKL58)&lt;=$G$61,1,0)</f>
        <v>1</v>
      </c>
      <c r="AKM59" s="676">
        <f>IF(SUM($I$58:AKM58)&lt;=$G$61,1,0)</f>
        <v>1</v>
      </c>
      <c r="AKN59" s="676">
        <f>IF(SUM($I$58:AKN58)&lt;=$G$61,1,0)</f>
        <v>1</v>
      </c>
      <c r="AKO59" s="676">
        <f>IF(SUM($I$58:AKO58)&lt;=$G$61,1,0)</f>
        <v>1</v>
      </c>
      <c r="AKP59" s="676">
        <f>IF(SUM($I$58:AKP58)&lt;=$G$61,1,0)</f>
        <v>1</v>
      </c>
      <c r="AKQ59" s="676">
        <f>IF(SUM($I$58:AKQ58)&lt;=$G$61,1,0)</f>
        <v>1</v>
      </c>
      <c r="AKR59" s="676">
        <f>IF(SUM($I$58:AKR58)&lt;=$G$61,1,0)</f>
        <v>1</v>
      </c>
      <c r="AKS59" s="676">
        <f>IF(SUM($I$58:AKS58)&lt;=$G$61,1,0)</f>
        <v>1</v>
      </c>
      <c r="AKT59" s="676">
        <f>IF(SUM($I$58:AKT58)&lt;=$G$61,1,0)</f>
        <v>1</v>
      </c>
      <c r="AKU59" s="676">
        <f>IF(SUM($I$58:AKU58)&lt;=$G$61,1,0)</f>
        <v>1</v>
      </c>
      <c r="AKV59" s="676">
        <f>IF(SUM($I$58:AKV58)&lt;=$G$61,1,0)</f>
        <v>1</v>
      </c>
      <c r="AKW59" s="676">
        <f>IF(SUM($I$58:AKW58)&lt;=$G$61,1,0)</f>
        <v>1</v>
      </c>
      <c r="AKX59" s="676">
        <f>IF(SUM($I$58:AKX58)&lt;=$G$61,1,0)</f>
        <v>1</v>
      </c>
      <c r="AKY59" s="676">
        <f>IF(SUM($I$58:AKY58)&lt;=$G$61,1,0)</f>
        <v>1</v>
      </c>
      <c r="AKZ59" s="676">
        <f>IF(SUM($I$58:AKZ58)&lt;=$G$61,1,0)</f>
        <v>1</v>
      </c>
      <c r="ALA59" s="676">
        <f>IF(SUM($I$58:ALA58)&lt;=$G$61,1,0)</f>
        <v>1</v>
      </c>
      <c r="ALB59" s="676">
        <f>IF(SUM($I$58:ALB58)&lt;=$G$61,1,0)</f>
        <v>1</v>
      </c>
      <c r="ALC59" s="676">
        <f>IF(SUM($I$58:ALC58)&lt;=$G$61,1,0)</f>
        <v>1</v>
      </c>
      <c r="ALD59" s="676">
        <f>IF(SUM($I$58:ALD58)&lt;=$G$61,1,0)</f>
        <v>1</v>
      </c>
      <c r="ALE59" s="676">
        <f>IF(SUM($I$58:ALE58)&lt;=$G$61,1,0)</f>
        <v>1</v>
      </c>
      <c r="ALF59" s="676">
        <f>IF(SUM($I$58:ALF58)&lt;=$G$61,1,0)</f>
        <v>1</v>
      </c>
      <c r="ALG59" s="676">
        <f>IF(SUM($I$58:ALG58)&lt;=$G$61,1,0)</f>
        <v>1</v>
      </c>
      <c r="ALH59" s="676">
        <f>IF(SUM($I$58:ALH58)&lt;=$G$61,1,0)</f>
        <v>1</v>
      </c>
      <c r="ALI59" s="676">
        <f>IF(SUM($I$58:ALI58)&lt;=$G$61,1,0)</f>
        <v>1</v>
      </c>
      <c r="ALJ59" s="676">
        <f>IF(SUM($I$58:ALJ58)&lt;=$G$61,1,0)</f>
        <v>1</v>
      </c>
      <c r="ALK59" s="676">
        <f>IF(SUM($I$58:ALK58)&lt;=$G$61,1,0)</f>
        <v>1</v>
      </c>
      <c r="ALL59" s="676">
        <f>IF(SUM($I$58:ALL58)&lt;=$G$61,1,0)</f>
        <v>1</v>
      </c>
      <c r="ALM59" s="676">
        <f>IF(SUM($I$58:ALM58)&lt;=$G$61,1,0)</f>
        <v>1</v>
      </c>
      <c r="ALN59" s="676">
        <f>IF(SUM($I$58:ALN58)&lt;=$G$61,1,0)</f>
        <v>1</v>
      </c>
      <c r="ALO59" s="676">
        <f>IF(SUM($I$58:ALO58)&lt;=$G$61,1,0)</f>
        <v>1</v>
      </c>
      <c r="ALP59" s="676">
        <f>IF(SUM($I$58:ALP58)&lt;=$G$61,1,0)</f>
        <v>1</v>
      </c>
      <c r="ALQ59" s="676">
        <f>IF(SUM($I$58:ALQ58)&lt;=$G$61,1,0)</f>
        <v>1</v>
      </c>
      <c r="ALR59" s="676">
        <f>IF(SUM($I$58:ALR58)&lt;=$G$61,1,0)</f>
        <v>1</v>
      </c>
      <c r="ALS59" s="676">
        <f>IF(SUM($I$58:ALS58)&lt;=$G$61,1,0)</f>
        <v>1</v>
      </c>
      <c r="ALT59" s="676">
        <f>IF(SUM($I$58:ALT58)&lt;=$G$61,1,0)</f>
        <v>1</v>
      </c>
      <c r="ALU59" s="676">
        <f>IF(SUM($I$58:ALU58)&lt;=$G$61,1,0)</f>
        <v>1</v>
      </c>
      <c r="ALV59" s="676">
        <f>IF(SUM($I$58:ALV58)&lt;=$G$61,1,0)</f>
        <v>1</v>
      </c>
      <c r="ALW59" s="676">
        <f>IF(SUM($I$58:ALW58)&lt;=$G$61,1,0)</f>
        <v>1</v>
      </c>
      <c r="ALX59" s="676">
        <f>IF(SUM($I$58:ALX58)&lt;=$G$61,1,0)</f>
        <v>1</v>
      </c>
      <c r="ALY59" s="676">
        <f>IF(SUM($I$58:ALY58)&lt;=$G$61,1,0)</f>
        <v>1</v>
      </c>
      <c r="ALZ59" s="676">
        <f>IF(SUM($I$58:ALZ58)&lt;=$G$61,1,0)</f>
        <v>1</v>
      </c>
      <c r="AMA59" s="676">
        <f>IF(SUM($I$58:AMA58)&lt;=$G$61,1,0)</f>
        <v>1</v>
      </c>
      <c r="AMB59" s="676">
        <f>IF(SUM($I$58:AMB58)&lt;=$G$61,1,0)</f>
        <v>1</v>
      </c>
      <c r="AMC59" s="676">
        <f>IF(SUM($I$58:AMC58)&lt;=$G$61,1,0)</f>
        <v>1</v>
      </c>
      <c r="AMD59" s="676">
        <f>IF(SUM($I$58:AMD58)&lt;=$G$61,1,0)</f>
        <v>1</v>
      </c>
      <c r="AME59" s="676">
        <f>IF(SUM($I$58:AME58)&lt;=$G$61,1,0)</f>
        <v>1</v>
      </c>
      <c r="AMF59" s="676">
        <f>IF(SUM($I$58:AMF58)&lt;=$G$61,1,0)</f>
        <v>1</v>
      </c>
      <c r="AMG59" s="676">
        <f>IF(SUM($I$58:AMG58)&lt;=$G$61,1,0)</f>
        <v>1</v>
      </c>
      <c r="AMH59" s="676">
        <f>IF(SUM($I$58:AMH58)&lt;=$G$61,1,0)</f>
        <v>1</v>
      </c>
      <c r="AMI59" s="676">
        <f>IF(SUM($I$58:AMI58)&lt;=$G$61,1,0)</f>
        <v>1</v>
      </c>
      <c r="AMJ59" s="676">
        <f>IF(SUM($I$58:AMJ58)&lt;=$G$61,1,0)</f>
        <v>1</v>
      </c>
      <c r="AMK59" s="676">
        <f>IF(SUM($I$58:AMK58)&lt;=$G$61,1,0)</f>
        <v>1</v>
      </c>
      <c r="AML59" s="676">
        <f>IF(SUM($I$58:AML58)&lt;=$G$61,1,0)</f>
        <v>1</v>
      </c>
      <c r="AMM59" s="676">
        <f>IF(SUM($I$58:AMM58)&lt;=$G$61,1,0)</f>
        <v>1</v>
      </c>
      <c r="AMN59" s="676">
        <f>IF(SUM($I$58:AMN58)&lt;=$G$61,1,0)</f>
        <v>1</v>
      </c>
      <c r="AMO59" s="676">
        <f>IF(SUM($I$58:AMO58)&lt;=$G$61,1,0)</f>
        <v>1</v>
      </c>
      <c r="AMP59" s="676">
        <f>IF(SUM($I$58:AMP58)&lt;=$G$61,1,0)</f>
        <v>1</v>
      </c>
      <c r="AMQ59" s="676">
        <f>IF(SUM($I$58:AMQ58)&lt;=$G$61,1,0)</f>
        <v>1</v>
      </c>
      <c r="AMR59" s="676">
        <f>IF(SUM($I$58:AMR58)&lt;=$G$61,1,0)</f>
        <v>1</v>
      </c>
      <c r="AMS59" s="676">
        <f>IF(SUM($I$58:AMS58)&lt;=$G$61,1,0)</f>
        <v>1</v>
      </c>
      <c r="AMT59" s="676">
        <f>IF(SUM($I$58:AMT58)&lt;=$G$61,1,0)</f>
        <v>1</v>
      </c>
      <c r="AMU59" s="676">
        <f>IF(SUM($I$58:AMU58)&lt;=$G$61,1,0)</f>
        <v>1</v>
      </c>
      <c r="AMV59" s="676">
        <f>IF(SUM($I$58:AMV58)&lt;=$G$61,1,0)</f>
        <v>1</v>
      </c>
      <c r="AMW59" s="676">
        <f>IF(SUM($I$58:AMW58)&lt;=$G$61,1,0)</f>
        <v>1</v>
      </c>
      <c r="AMX59" s="676">
        <f>IF(SUM($I$58:AMX58)&lt;=$G$61,1,0)</f>
        <v>1</v>
      </c>
      <c r="AMY59" s="676">
        <f>IF(SUM($I$58:AMY58)&lt;=$G$61,1,0)</f>
        <v>1</v>
      </c>
      <c r="AMZ59" s="676">
        <f>IF(SUM($I$58:AMZ58)&lt;=$G$61,1,0)</f>
        <v>1</v>
      </c>
      <c r="ANA59" s="676">
        <f>IF(SUM($I$58:ANA58)&lt;=$G$61,1,0)</f>
        <v>1</v>
      </c>
      <c r="ANB59" s="676">
        <f>IF(SUM($I$58:ANB58)&lt;=$G$61,1,0)</f>
        <v>1</v>
      </c>
      <c r="ANC59" s="676">
        <f>IF(SUM($I$58:ANC58)&lt;=$G$61,1,0)</f>
        <v>1</v>
      </c>
      <c r="AND59" s="676">
        <f>IF(SUM($I$58:AND58)&lt;=$G$61,1,0)</f>
        <v>1</v>
      </c>
      <c r="ANE59" s="676">
        <f>IF(SUM($I$58:ANE58)&lt;=$G$61,1,0)</f>
        <v>1</v>
      </c>
      <c r="ANF59" s="676">
        <f>IF(SUM($I$58:ANF58)&lt;=$G$61,1,0)</f>
        <v>1</v>
      </c>
      <c r="ANG59" s="676">
        <f>IF(SUM($I$58:ANG58)&lt;=$G$61,1,0)</f>
        <v>1</v>
      </c>
      <c r="ANH59" s="676">
        <f>IF(SUM($I$58:ANH58)&lt;=$G$61,1,0)</f>
        <v>1</v>
      </c>
      <c r="ANI59" s="676">
        <f>IF(SUM($I$58:ANI58)&lt;=$G$61,1,0)</f>
        <v>1</v>
      </c>
      <c r="ANJ59" s="676">
        <f>IF(SUM($I$58:ANJ58)&lt;=$G$61,1,0)</f>
        <v>1</v>
      </c>
      <c r="ANK59" s="676">
        <f>IF(SUM($I$58:ANK58)&lt;=$G$61,1,0)</f>
        <v>1</v>
      </c>
      <c r="ANL59" s="676">
        <f>IF(SUM($I$58:ANL58)&lt;=$G$61,1,0)</f>
        <v>1</v>
      </c>
      <c r="ANM59" s="676">
        <f>IF(SUM($I$58:ANM58)&lt;=$G$61,1,0)</f>
        <v>1</v>
      </c>
      <c r="ANN59" s="676">
        <f>IF(SUM($I$58:ANN58)&lt;=$G$61,1,0)</f>
        <v>1</v>
      </c>
      <c r="ANO59" s="676">
        <f>IF(SUM($I$58:ANO58)&lt;=$G$61,1,0)</f>
        <v>1</v>
      </c>
      <c r="ANP59" s="676">
        <f>IF(SUM($I$58:ANP58)&lt;=$G$61,1,0)</f>
        <v>1</v>
      </c>
      <c r="ANQ59" s="676">
        <f>IF(SUM($I$58:ANQ58)&lt;=$G$61,1,0)</f>
        <v>1</v>
      </c>
      <c r="ANR59" s="676">
        <f>IF(SUM($I$58:ANR58)&lt;=$G$61,1,0)</f>
        <v>1</v>
      </c>
      <c r="ANS59" s="676">
        <f>IF(SUM($I$58:ANS58)&lt;=$G$61,1,0)</f>
        <v>1</v>
      </c>
      <c r="ANT59" s="676">
        <f>IF(SUM($I$58:ANT58)&lt;=$G$61,1,0)</f>
        <v>1</v>
      </c>
      <c r="ANU59" s="676">
        <f>IF(SUM($I$58:ANU58)&lt;=$G$61,1,0)</f>
        <v>1</v>
      </c>
      <c r="ANV59" s="676">
        <f>IF(SUM($I$58:ANV58)&lt;=$G$61,1,0)</f>
        <v>1</v>
      </c>
      <c r="ANW59" s="676">
        <f>IF(SUM($I$58:ANW58)&lt;=$G$61,1,0)</f>
        <v>1</v>
      </c>
      <c r="ANX59" s="676">
        <f>IF(SUM($I$58:ANX58)&lt;=$G$61,1,0)</f>
        <v>1</v>
      </c>
      <c r="ANY59" s="676">
        <f>IF(SUM($I$58:ANY58)&lt;=$G$61,1,0)</f>
        <v>1</v>
      </c>
      <c r="ANZ59" s="676">
        <f>IF(SUM($I$58:ANZ58)&lt;=$G$61,1,0)</f>
        <v>1</v>
      </c>
      <c r="AOA59" s="676">
        <f>IF(SUM($I$58:AOA58)&lt;=$G$61,1,0)</f>
        <v>1</v>
      </c>
      <c r="AOB59" s="676">
        <f>IF(SUM($I$58:AOB58)&lt;=$G$61,1,0)</f>
        <v>1</v>
      </c>
      <c r="AOC59" s="676">
        <f>IF(SUM($I$58:AOC58)&lt;=$G$61,1,0)</f>
        <v>1</v>
      </c>
      <c r="AOD59" s="676">
        <f>IF(SUM($I$58:AOD58)&lt;=$G$61,1,0)</f>
        <v>1</v>
      </c>
      <c r="AOE59" s="676">
        <f>IF(SUM($I$58:AOE58)&lt;=$G$61,1,0)</f>
        <v>1</v>
      </c>
      <c r="AOF59" s="676">
        <f>IF(SUM($I$58:AOF58)&lt;=$G$61,1,0)</f>
        <v>1</v>
      </c>
      <c r="AOG59" s="676">
        <f>IF(SUM($I$58:AOG58)&lt;=$G$61,1,0)</f>
        <v>1</v>
      </c>
      <c r="AOH59" s="676">
        <f>IF(SUM($I$58:AOH58)&lt;=$G$61,1,0)</f>
        <v>1</v>
      </c>
      <c r="AOI59" s="676">
        <f>IF(SUM($I$58:AOI58)&lt;=$G$61,1,0)</f>
        <v>1</v>
      </c>
      <c r="AOJ59" s="676">
        <f>IF(SUM($I$58:AOJ58)&lt;=$G$61,1,0)</f>
        <v>1</v>
      </c>
      <c r="AOK59" s="676">
        <f>IF(SUM($I$58:AOK58)&lt;=$G$61,1,0)</f>
        <v>1</v>
      </c>
      <c r="AOL59" s="676">
        <f>IF(SUM($I$58:AOL58)&lt;=$G$61,1,0)</f>
        <v>1</v>
      </c>
      <c r="AOM59" s="676">
        <f>IF(SUM($I$58:AOM58)&lt;=$G$61,1,0)</f>
        <v>1</v>
      </c>
      <c r="AON59" s="676">
        <f>IF(SUM($I$58:AON58)&lt;=$G$61,1,0)</f>
        <v>1</v>
      </c>
      <c r="AOO59" s="676">
        <f>IF(SUM($I$58:AOO58)&lt;=$G$61,1,0)</f>
        <v>1</v>
      </c>
      <c r="AOP59" s="676">
        <f>IF(SUM($I$58:AOP58)&lt;=$G$61,1,0)</f>
        <v>1</v>
      </c>
      <c r="AOQ59" s="676">
        <f>IF(SUM($I$58:AOQ58)&lt;=$G$61,1,0)</f>
        <v>1</v>
      </c>
      <c r="AOR59" s="676">
        <f>IF(SUM($I$58:AOR58)&lt;=$G$61,1,0)</f>
        <v>1</v>
      </c>
      <c r="AOS59" s="676">
        <f>IF(SUM($I$58:AOS58)&lt;=$G$61,1,0)</f>
        <v>1</v>
      </c>
      <c r="AOT59" s="676">
        <f>IF(SUM($I$58:AOT58)&lt;=$G$61,1,0)</f>
        <v>1</v>
      </c>
      <c r="AOU59" s="676">
        <f>IF(SUM($I$58:AOU58)&lt;=$G$61,1,0)</f>
        <v>1</v>
      </c>
      <c r="AOV59" s="676">
        <f>IF(SUM($I$58:AOV58)&lt;=$G$61,1,0)</f>
        <v>1</v>
      </c>
      <c r="AOW59" s="676">
        <f>IF(SUM($I$58:AOW58)&lt;=$G$61,1,0)</f>
        <v>1</v>
      </c>
      <c r="AOX59" s="676">
        <f>IF(SUM($I$58:AOX58)&lt;=$G$61,1,0)</f>
        <v>1</v>
      </c>
      <c r="AOY59" s="676">
        <f>IF(SUM($I$58:AOY58)&lt;=$G$61,1,0)</f>
        <v>1</v>
      </c>
      <c r="AOZ59" s="676">
        <f>IF(SUM($I$58:AOZ58)&lt;=$G$61,1,0)</f>
        <v>1</v>
      </c>
      <c r="APA59" s="676">
        <f>IF(SUM($I$58:APA58)&lt;=$G$61,1,0)</f>
        <v>1</v>
      </c>
      <c r="APB59" s="676">
        <f>IF(SUM($I$58:APB58)&lt;=$G$61,1,0)</f>
        <v>1</v>
      </c>
      <c r="APC59" s="676">
        <f>IF(SUM($I$58:APC58)&lt;=$G$61,1,0)</f>
        <v>1</v>
      </c>
      <c r="APD59" s="676">
        <f>IF(SUM($I$58:APD58)&lt;=$G$61,1,0)</f>
        <v>1</v>
      </c>
      <c r="APE59" s="676">
        <f>IF(SUM($I$58:APE58)&lt;=$G$61,1,0)</f>
        <v>1</v>
      </c>
      <c r="APF59" s="676">
        <f>IF(SUM($I$58:APF58)&lt;=$G$61,1,0)</f>
        <v>1</v>
      </c>
      <c r="APG59" s="676">
        <f>IF(SUM($I$58:APG58)&lt;=$G$61,1,0)</f>
        <v>1</v>
      </c>
      <c r="APH59" s="676">
        <f>IF(SUM($I$58:APH58)&lt;=$G$61,1,0)</f>
        <v>1</v>
      </c>
      <c r="API59" s="676">
        <f>IF(SUM($I$58:API58)&lt;=$G$61,1,0)</f>
        <v>1</v>
      </c>
      <c r="APJ59" s="676">
        <f>IF(SUM($I$58:APJ58)&lt;=$G$61,1,0)</f>
        <v>1</v>
      </c>
      <c r="APK59" s="676">
        <f>IF(SUM($I$58:APK58)&lt;=$G$61,1,0)</f>
        <v>1</v>
      </c>
      <c r="APL59" s="676">
        <f>IF(SUM($I$58:APL58)&lt;=$G$61,1,0)</f>
        <v>1</v>
      </c>
      <c r="APM59" s="676">
        <f>IF(SUM($I$58:APM58)&lt;=$G$61,1,0)</f>
        <v>1</v>
      </c>
      <c r="APN59" s="676">
        <f>IF(SUM($I$58:APN58)&lt;=$G$61,1,0)</f>
        <v>1</v>
      </c>
      <c r="APO59" s="676">
        <f>IF(SUM($I$58:APO58)&lt;=$G$61,1,0)</f>
        <v>1</v>
      </c>
      <c r="APP59" s="676">
        <f>IF(SUM($I$58:APP58)&lt;=$G$61,1,0)</f>
        <v>1</v>
      </c>
      <c r="APQ59" s="676">
        <f>IF(SUM($I$58:APQ58)&lt;=$G$61,1,0)</f>
        <v>1</v>
      </c>
      <c r="APR59" s="676">
        <f>IF(SUM($I$58:APR58)&lt;=$G$61,1,0)</f>
        <v>1</v>
      </c>
      <c r="APS59" s="676">
        <f>IF(SUM($I$58:APS58)&lt;=$G$61,1,0)</f>
        <v>1</v>
      </c>
      <c r="APT59" s="676">
        <f>IF(SUM($I$58:APT58)&lt;=$G$61,1,0)</f>
        <v>1</v>
      </c>
      <c r="APU59" s="676">
        <f>IF(SUM($I$58:APU58)&lt;=$G$61,1,0)</f>
        <v>1</v>
      </c>
      <c r="APV59" s="676">
        <f>IF(SUM($I$58:APV58)&lt;=$G$61,1,0)</f>
        <v>1</v>
      </c>
      <c r="APW59" s="676">
        <f>IF(SUM($I$58:APW58)&lt;=$G$61,1,0)</f>
        <v>1</v>
      </c>
      <c r="APX59" s="676">
        <f>IF(SUM($I$58:APX58)&lt;=$G$61,1,0)</f>
        <v>1</v>
      </c>
      <c r="APY59" s="676">
        <f>IF(SUM($I$58:APY58)&lt;=$G$61,1,0)</f>
        <v>1</v>
      </c>
      <c r="APZ59" s="676">
        <f>IF(SUM($I$58:APZ58)&lt;=$G$61,1,0)</f>
        <v>1</v>
      </c>
      <c r="AQA59" s="676">
        <f>IF(SUM($I$58:AQA58)&lt;=$G$61,1,0)</f>
        <v>1</v>
      </c>
      <c r="AQB59" s="676">
        <f>IF(SUM($I$58:AQB58)&lt;=$G$61,1,0)</f>
        <v>1</v>
      </c>
      <c r="AQC59" s="676">
        <f>IF(SUM($I$58:AQC58)&lt;=$G$61,1,0)</f>
        <v>1</v>
      </c>
      <c r="AQD59" s="676">
        <f>IF(SUM($I$58:AQD58)&lt;=$G$61,1,0)</f>
        <v>1</v>
      </c>
      <c r="AQE59" s="676">
        <f>IF(SUM($I$58:AQE58)&lt;=$G$61,1,0)</f>
        <v>1</v>
      </c>
      <c r="AQF59" s="676">
        <f>IF(SUM($I$58:AQF58)&lt;=$G$61,1,0)</f>
        <v>1</v>
      </c>
      <c r="AQG59" s="676">
        <f>IF(SUM($I$58:AQG58)&lt;=$G$61,1,0)</f>
        <v>1</v>
      </c>
      <c r="AQH59" s="676">
        <f>IF(SUM($I$58:AQH58)&lt;=$G$61,1,0)</f>
        <v>1</v>
      </c>
      <c r="AQI59" s="676">
        <f>IF(SUM($I$58:AQI58)&lt;=$G$61,1,0)</f>
        <v>1</v>
      </c>
      <c r="AQJ59" s="676">
        <f>IF(SUM($I$58:AQJ58)&lt;=$G$61,1,0)</f>
        <v>1</v>
      </c>
      <c r="AQK59" s="676">
        <f>IF(SUM($I$58:AQK58)&lt;=$G$61,1,0)</f>
        <v>1</v>
      </c>
      <c r="AQL59" s="676">
        <f>IF(SUM($I$58:AQL58)&lt;=$G$61,1,0)</f>
        <v>1</v>
      </c>
      <c r="AQM59" s="676">
        <f>IF(SUM($I$58:AQM58)&lt;=$G$61,1,0)</f>
        <v>1</v>
      </c>
      <c r="AQN59" s="676">
        <f>IF(SUM($I$58:AQN58)&lt;=$G$61,1,0)</f>
        <v>1</v>
      </c>
      <c r="AQO59" s="676">
        <f>IF(SUM($I$58:AQO58)&lt;=$G$61,1,0)</f>
        <v>1</v>
      </c>
      <c r="AQP59" s="676">
        <f>IF(SUM($I$58:AQP58)&lt;=$G$61,1,0)</f>
        <v>1</v>
      </c>
      <c r="AQQ59" s="676">
        <f>IF(SUM($I$58:AQQ58)&lt;=$G$61,1,0)</f>
        <v>1</v>
      </c>
      <c r="AQR59" s="676">
        <f>IF(SUM($I$58:AQR58)&lt;=$G$61,1,0)</f>
        <v>1</v>
      </c>
      <c r="AQS59" s="676">
        <f>IF(SUM($I$58:AQS58)&lt;=$G$61,1,0)</f>
        <v>1</v>
      </c>
      <c r="AQT59" s="676">
        <f>IF(SUM($I$58:AQT58)&lt;=$G$61,1,0)</f>
        <v>1</v>
      </c>
      <c r="AQU59" s="676">
        <f>IF(SUM($I$58:AQU58)&lt;=$G$61,1,0)</f>
        <v>1</v>
      </c>
      <c r="AQV59" s="676">
        <f>IF(SUM($I$58:AQV58)&lt;=$G$61,1,0)</f>
        <v>1</v>
      </c>
      <c r="AQW59" s="676">
        <f>IF(SUM($I$58:AQW58)&lt;=$G$61,1,0)</f>
        <v>1</v>
      </c>
      <c r="AQX59" s="676">
        <f>IF(SUM($I$58:AQX58)&lt;=$G$61,1,0)</f>
        <v>1</v>
      </c>
      <c r="AQY59" s="676">
        <f>IF(SUM($I$58:AQY58)&lt;=$G$61,1,0)</f>
        <v>1</v>
      </c>
      <c r="AQZ59" s="676">
        <f>IF(SUM($I$58:AQZ58)&lt;=$G$61,1,0)</f>
        <v>1</v>
      </c>
      <c r="ARA59" s="676">
        <f>IF(SUM($I$58:ARA58)&lt;=$G$61,1,0)</f>
        <v>1</v>
      </c>
      <c r="ARB59" s="676">
        <f>IF(SUM($I$58:ARB58)&lt;=$G$61,1,0)</f>
        <v>1</v>
      </c>
      <c r="ARC59" s="676">
        <f>IF(SUM($I$58:ARC58)&lt;=$G$61,1,0)</f>
        <v>1</v>
      </c>
      <c r="ARD59" s="676">
        <f>IF(SUM($I$58:ARD58)&lt;=$G$61,1,0)</f>
        <v>1</v>
      </c>
      <c r="ARE59" s="676">
        <f>IF(SUM($I$58:ARE58)&lt;=$G$61,1,0)</f>
        <v>1</v>
      </c>
      <c r="ARF59" s="676">
        <f>IF(SUM($I$58:ARF58)&lt;=$G$61,1,0)</f>
        <v>1</v>
      </c>
      <c r="ARG59" s="676">
        <f>IF(SUM($I$58:ARG58)&lt;=$G$61,1,0)</f>
        <v>1</v>
      </c>
      <c r="ARH59" s="676">
        <f>IF(SUM($I$58:ARH58)&lt;=$G$61,1,0)</f>
        <v>1</v>
      </c>
      <c r="ARI59" s="676">
        <f>IF(SUM($I$58:ARI58)&lt;=$G$61,1,0)</f>
        <v>1</v>
      </c>
      <c r="ARJ59" s="676">
        <f>IF(SUM($I$58:ARJ58)&lt;=$G$61,1,0)</f>
        <v>1</v>
      </c>
      <c r="ARK59" s="676">
        <f>IF(SUM($I$58:ARK58)&lt;=$G$61,1,0)</f>
        <v>1</v>
      </c>
      <c r="ARL59" s="676">
        <f>IF(SUM($I$58:ARL58)&lt;=$G$61,1,0)</f>
        <v>1</v>
      </c>
      <c r="ARM59" s="676">
        <f>IF(SUM($I$58:ARM58)&lt;=$G$61,1,0)</f>
        <v>1</v>
      </c>
      <c r="ARN59" s="676">
        <f>IF(SUM($I$58:ARN58)&lt;=$G$61,1,0)</f>
        <v>1</v>
      </c>
      <c r="ARO59" s="676">
        <f>IF(SUM($I$58:ARO58)&lt;=$G$61,1,0)</f>
        <v>1</v>
      </c>
      <c r="ARP59" s="676">
        <f>IF(SUM($I$58:ARP58)&lt;=$G$61,1,0)</f>
        <v>1</v>
      </c>
      <c r="ARQ59" s="676">
        <f>IF(SUM($I$58:ARQ58)&lt;=$G$61,1,0)</f>
        <v>1</v>
      </c>
      <c r="ARR59" s="676">
        <f>IF(SUM($I$58:ARR58)&lt;=$G$61,1,0)</f>
        <v>1</v>
      </c>
      <c r="ARS59" s="676">
        <f>IF(SUM($I$58:ARS58)&lt;=$G$61,1,0)</f>
        <v>1</v>
      </c>
      <c r="ART59" s="676">
        <f>IF(SUM($I$58:ART58)&lt;=$G$61,1,0)</f>
        <v>1</v>
      </c>
      <c r="ARU59" s="676">
        <f>IF(SUM($I$58:ARU58)&lt;=$G$61,1,0)</f>
        <v>1</v>
      </c>
      <c r="ARV59" s="676">
        <f>IF(SUM($I$58:ARV58)&lt;=$G$61,1,0)</f>
        <v>1</v>
      </c>
      <c r="ARW59" s="676">
        <f>IF(SUM($I$58:ARW58)&lt;=$G$61,1,0)</f>
        <v>1</v>
      </c>
      <c r="ARX59" s="676">
        <f>IF(SUM($I$58:ARX58)&lt;=$G$61,1,0)</f>
        <v>1</v>
      </c>
      <c r="ARY59" s="676">
        <f>IF(SUM($I$58:ARY58)&lt;=$G$61,1,0)</f>
        <v>1</v>
      </c>
      <c r="ARZ59" s="676">
        <f>IF(SUM($I$58:ARZ58)&lt;=$G$61,1,0)</f>
        <v>1</v>
      </c>
      <c r="ASA59" s="676">
        <f>IF(SUM($I$58:ASA58)&lt;=$G$61,1,0)</f>
        <v>1</v>
      </c>
      <c r="ASB59" s="676">
        <f>IF(SUM($I$58:ASB58)&lt;=$G$61,1,0)</f>
        <v>1</v>
      </c>
      <c r="ASC59" s="676">
        <f>IF(SUM($I$58:ASC58)&lt;=$G$61,1,0)</f>
        <v>1</v>
      </c>
      <c r="ASD59" s="676">
        <f>IF(SUM($I$58:ASD58)&lt;=$G$61,1,0)</f>
        <v>1</v>
      </c>
      <c r="ASE59" s="676">
        <f>IF(SUM($I$58:ASE58)&lt;=$G$61,1,0)</f>
        <v>1</v>
      </c>
      <c r="ASF59" s="676">
        <f>IF(SUM($I$58:ASF58)&lt;=$G$61,1,0)</f>
        <v>1</v>
      </c>
      <c r="ASG59" s="676">
        <f>IF(SUM($I$58:ASG58)&lt;=$G$61,1,0)</f>
        <v>1</v>
      </c>
      <c r="ASH59" s="676">
        <f>IF(SUM($I$58:ASH58)&lt;=$G$61,1,0)</f>
        <v>1</v>
      </c>
      <c r="ASI59" s="676">
        <f>IF(SUM($I$58:ASI58)&lt;=$G$61,1,0)</f>
        <v>1</v>
      </c>
      <c r="ASJ59" s="676">
        <f>IF(SUM($I$58:ASJ58)&lt;=$G$61,1,0)</f>
        <v>1</v>
      </c>
      <c r="ASK59" s="676">
        <f>IF(SUM($I$58:ASK58)&lt;=$G$61,1,0)</f>
        <v>1</v>
      </c>
      <c r="ASL59" s="676">
        <f>IF(SUM($I$58:ASL58)&lt;=$G$61,1,0)</f>
        <v>1</v>
      </c>
      <c r="ASM59" s="676">
        <f>IF(SUM($I$58:ASM58)&lt;=$G$61,1,0)</f>
        <v>1</v>
      </c>
      <c r="ASN59" s="676">
        <f>IF(SUM($I$58:ASN58)&lt;=$G$61,1,0)</f>
        <v>1</v>
      </c>
      <c r="ASO59" s="676">
        <f>IF(SUM($I$58:ASO58)&lt;=$G$61,1,0)</f>
        <v>1</v>
      </c>
      <c r="ASP59" s="676">
        <f>IF(SUM($I$58:ASP58)&lt;=$G$61,1,0)</f>
        <v>1</v>
      </c>
      <c r="ASQ59" s="676">
        <f>IF(SUM($I$58:ASQ58)&lt;=$G$61,1,0)</f>
        <v>1</v>
      </c>
      <c r="ASR59" s="676">
        <f>IF(SUM($I$58:ASR58)&lt;=$G$61,1,0)</f>
        <v>1</v>
      </c>
      <c r="ASS59" s="676">
        <f>IF(SUM($I$58:ASS58)&lt;=$G$61,1,0)</f>
        <v>1</v>
      </c>
      <c r="AST59" s="676">
        <f>IF(SUM($I$58:AST58)&lt;=$G$61,1,0)</f>
        <v>1</v>
      </c>
      <c r="ASU59" s="676">
        <f>IF(SUM($I$58:ASU58)&lt;=$G$61,1,0)</f>
        <v>1</v>
      </c>
      <c r="ASV59" s="676">
        <f>IF(SUM($I$58:ASV58)&lt;=$G$61,1,0)</f>
        <v>1</v>
      </c>
      <c r="ASW59" s="676">
        <f>IF(SUM($I$58:ASW58)&lt;=$G$61,1,0)</f>
        <v>1</v>
      </c>
      <c r="ASX59" s="676">
        <f>IF(SUM($I$58:ASX58)&lt;=$G$61,1,0)</f>
        <v>1</v>
      </c>
      <c r="ASY59" s="676">
        <f>IF(SUM($I$58:ASY58)&lt;=$G$61,1,0)</f>
        <v>1</v>
      </c>
      <c r="ASZ59" s="676">
        <f>IF(SUM($I$58:ASZ58)&lt;=$G$61,1,0)</f>
        <v>1</v>
      </c>
      <c r="ATA59" s="676">
        <f>IF(SUM($I$58:ATA58)&lt;=$G$61,1,0)</f>
        <v>1</v>
      </c>
      <c r="ATB59" s="676">
        <f>IF(SUM($I$58:ATB58)&lt;=$G$61,1,0)</f>
        <v>1</v>
      </c>
      <c r="ATC59" s="676">
        <f>IF(SUM($I$58:ATC58)&lt;=$G$61,1,0)</f>
        <v>1</v>
      </c>
      <c r="ATD59" s="676">
        <f>IF(SUM($I$58:ATD58)&lt;=$G$61,1,0)</f>
        <v>1</v>
      </c>
      <c r="ATE59" s="676">
        <f>IF(SUM($I$58:ATE58)&lt;=$G$61,1,0)</f>
        <v>1</v>
      </c>
      <c r="ATF59" s="676">
        <f>IF(SUM($I$58:ATF58)&lt;=$G$61,1,0)</f>
        <v>1</v>
      </c>
      <c r="ATG59" s="676">
        <f>IF(SUM($I$58:ATG58)&lt;=$G$61,1,0)</f>
        <v>1</v>
      </c>
      <c r="ATH59" s="676">
        <f>IF(SUM($I$58:ATH58)&lt;=$G$61,1,0)</f>
        <v>1</v>
      </c>
      <c r="ATI59" s="676">
        <f>IF(SUM($I$58:ATI58)&lt;=$G$61,1,0)</f>
        <v>1</v>
      </c>
      <c r="ATJ59" s="676">
        <f>IF(SUM($I$58:ATJ58)&lt;=$G$61,1,0)</f>
        <v>1</v>
      </c>
      <c r="ATK59" s="676">
        <f>IF(SUM($I$58:ATK58)&lt;=$G$61,1,0)</f>
        <v>1</v>
      </c>
      <c r="ATL59" s="676">
        <f>IF(SUM($I$58:ATL58)&lt;=$G$61,1,0)</f>
        <v>1</v>
      </c>
      <c r="ATM59" s="676">
        <f>IF(SUM($I$58:ATM58)&lt;=$G$61,1,0)</f>
        <v>1</v>
      </c>
      <c r="ATN59" s="676">
        <f>IF(SUM($I$58:ATN58)&lt;=$G$61,1,0)</f>
        <v>1</v>
      </c>
      <c r="ATO59" s="676">
        <f>IF(SUM($I$58:ATO58)&lt;=$G$61,1,0)</f>
        <v>1</v>
      </c>
      <c r="ATP59" s="676">
        <f>IF(SUM($I$58:ATP58)&lt;=$G$61,1,0)</f>
        <v>1</v>
      </c>
      <c r="ATQ59" s="676">
        <f>IF(SUM($I$58:ATQ58)&lt;=$G$61,1,0)</f>
        <v>1</v>
      </c>
      <c r="ATR59" s="676">
        <f>IF(SUM($I$58:ATR58)&lt;=$G$61,1,0)</f>
        <v>1</v>
      </c>
      <c r="ATS59" s="676">
        <f>IF(SUM($I$58:ATS58)&lt;=$G$61,1,0)</f>
        <v>1</v>
      </c>
      <c r="ATT59" s="676">
        <f>IF(SUM($I$58:ATT58)&lt;=$G$61,1,0)</f>
        <v>1</v>
      </c>
      <c r="ATU59" s="676">
        <f>IF(SUM($I$58:ATU58)&lt;=$G$61,1,0)</f>
        <v>1</v>
      </c>
      <c r="ATV59" s="676">
        <f>IF(SUM($I$58:ATV58)&lt;=$G$61,1,0)</f>
        <v>1</v>
      </c>
      <c r="ATW59" s="676">
        <f>IF(SUM($I$58:ATW58)&lt;=$G$61,1,0)</f>
        <v>1</v>
      </c>
      <c r="ATX59" s="676">
        <f>IF(SUM($I$58:ATX58)&lt;=$G$61,1,0)</f>
        <v>1</v>
      </c>
      <c r="ATY59" s="676">
        <f>IF(SUM($I$58:ATY58)&lt;=$G$61,1,0)</f>
        <v>1</v>
      </c>
      <c r="ATZ59" s="676">
        <f>IF(SUM($I$58:ATZ58)&lt;=$G$61,1,0)</f>
        <v>1</v>
      </c>
      <c r="AUA59" s="676">
        <f>IF(SUM($I$58:AUA58)&lt;=$G$61,1,0)</f>
        <v>1</v>
      </c>
      <c r="AUB59" s="676">
        <f>IF(SUM($I$58:AUB58)&lt;=$G$61,1,0)</f>
        <v>1</v>
      </c>
      <c r="AUC59" s="676">
        <f>IF(SUM($I$58:AUC58)&lt;=$G$61,1,0)</f>
        <v>1</v>
      </c>
      <c r="AUD59" s="676">
        <f>IF(SUM($I$58:AUD58)&lt;=$G$61,1,0)</f>
        <v>1</v>
      </c>
      <c r="AUE59" s="676">
        <f>IF(SUM($I$58:AUE58)&lt;=$G$61,1,0)</f>
        <v>1</v>
      </c>
      <c r="AUF59" s="676">
        <f>IF(SUM($I$58:AUF58)&lt;=$G$61,1,0)</f>
        <v>1</v>
      </c>
      <c r="AUG59" s="676">
        <f>IF(SUM($I$58:AUG58)&lt;=$G$61,1,0)</f>
        <v>1</v>
      </c>
      <c r="AUH59" s="676">
        <f>IF(SUM($I$58:AUH58)&lt;=$G$61,1,0)</f>
        <v>1</v>
      </c>
      <c r="AUI59" s="676">
        <f>IF(SUM($I$58:AUI58)&lt;=$G$61,1,0)</f>
        <v>1</v>
      </c>
      <c r="AUJ59" s="676">
        <f>IF(SUM($I$58:AUJ58)&lt;=$G$61,1,0)</f>
        <v>1</v>
      </c>
      <c r="AUK59" s="676">
        <f>IF(SUM($I$58:AUK58)&lt;=$G$61,1,0)</f>
        <v>1</v>
      </c>
      <c r="AUL59" s="676">
        <f>IF(SUM($I$58:AUL58)&lt;=$G$61,1,0)</f>
        <v>1</v>
      </c>
      <c r="AUM59" s="676">
        <f>IF(SUM($I$58:AUM58)&lt;=$G$61,1,0)</f>
        <v>1</v>
      </c>
      <c r="AUN59" s="676">
        <f>IF(SUM($I$58:AUN58)&lt;=$G$61,1,0)</f>
        <v>1</v>
      </c>
      <c r="AUO59" s="676">
        <f>IF(SUM($I$58:AUO58)&lt;=$G$61,1,0)</f>
        <v>1</v>
      </c>
      <c r="AUP59" s="676">
        <f>IF(SUM($I$58:AUP58)&lt;=$G$61,1,0)</f>
        <v>1</v>
      </c>
      <c r="AUQ59" s="676">
        <f>IF(SUM($I$58:AUQ58)&lt;=$G$61,1,0)</f>
        <v>1</v>
      </c>
      <c r="AUR59" s="676">
        <f>IF(SUM($I$58:AUR58)&lt;=$G$61,1,0)</f>
        <v>1</v>
      </c>
      <c r="AUS59" s="676">
        <f>IF(SUM($I$58:AUS58)&lt;=$G$61,1,0)</f>
        <v>1</v>
      </c>
      <c r="AUT59" s="676">
        <f>IF(SUM($I$58:AUT58)&lt;=$G$61,1,0)</f>
        <v>1</v>
      </c>
      <c r="AUU59" s="676">
        <f>IF(SUM($I$58:AUU58)&lt;=$G$61,1,0)</f>
        <v>1</v>
      </c>
      <c r="AUV59" s="676">
        <f>IF(SUM($I$58:AUV58)&lt;=$G$61,1,0)</f>
        <v>1</v>
      </c>
      <c r="AUW59" s="676">
        <f>IF(SUM($I$58:AUW58)&lt;=$G$61,1,0)</f>
        <v>1</v>
      </c>
      <c r="AUX59" s="676">
        <f>IF(SUM($I$58:AUX58)&lt;=$G$61,1,0)</f>
        <v>1</v>
      </c>
      <c r="AUY59" s="676">
        <f>IF(SUM($I$58:AUY58)&lt;=$G$61,1,0)</f>
        <v>1</v>
      </c>
      <c r="AUZ59" s="676">
        <f>IF(SUM($I$58:AUZ58)&lt;=$G$61,1,0)</f>
        <v>1</v>
      </c>
      <c r="AVA59" s="676">
        <f>IF(SUM($I$58:AVA58)&lt;=$G$61,1,0)</f>
        <v>1</v>
      </c>
      <c r="AVB59" s="676">
        <f>IF(SUM($I$58:AVB58)&lt;=$G$61,1,0)</f>
        <v>1</v>
      </c>
      <c r="AVC59" s="676">
        <f>IF(SUM($I$58:AVC58)&lt;=$G$61,1,0)</f>
        <v>1</v>
      </c>
      <c r="AVD59" s="676">
        <f>IF(SUM($I$58:AVD58)&lt;=$G$61,1,0)</f>
        <v>1</v>
      </c>
      <c r="AVE59" s="676">
        <f>IF(SUM($I$58:AVE58)&lt;=$G$61,1,0)</f>
        <v>1</v>
      </c>
      <c r="AVF59" s="676">
        <f>IF(SUM($I$58:AVF58)&lt;=$G$61,1,0)</f>
        <v>1</v>
      </c>
      <c r="AVG59" s="676">
        <f>IF(SUM($I$58:AVG58)&lt;=$G$61,1,0)</f>
        <v>1</v>
      </c>
      <c r="AVH59" s="676">
        <f>IF(SUM($I$58:AVH58)&lt;=$G$61,1,0)</f>
        <v>1</v>
      </c>
      <c r="AVI59" s="676">
        <f>IF(SUM($I$58:AVI58)&lt;=$G$61,1,0)</f>
        <v>1</v>
      </c>
      <c r="AVJ59" s="676">
        <f>IF(SUM($I$58:AVJ58)&lt;=$G$61,1,0)</f>
        <v>1</v>
      </c>
      <c r="AVK59" s="676">
        <f>IF(SUM($I$58:AVK58)&lt;=$G$61,1,0)</f>
        <v>1</v>
      </c>
      <c r="AVL59" s="676">
        <f>IF(SUM($I$58:AVL58)&lt;=$G$61,1,0)</f>
        <v>1</v>
      </c>
      <c r="AVM59" s="676">
        <f>IF(SUM($I$58:AVM58)&lt;=$G$61,1,0)</f>
        <v>1</v>
      </c>
      <c r="AVN59" s="676">
        <f>IF(SUM($I$58:AVN58)&lt;=$G$61,1,0)</f>
        <v>1</v>
      </c>
      <c r="AVO59" s="676">
        <f>IF(SUM($I$58:AVO58)&lt;=$G$61,1,0)</f>
        <v>1</v>
      </c>
      <c r="AVP59" s="676">
        <f>IF(SUM($I$58:AVP58)&lt;=$G$61,1,0)</f>
        <v>1</v>
      </c>
      <c r="AVQ59" s="676">
        <f>IF(SUM($I$58:AVQ58)&lt;=$G$61,1,0)</f>
        <v>1</v>
      </c>
      <c r="AVR59" s="676">
        <f>IF(SUM($I$58:AVR58)&lt;=$G$61,1,0)</f>
        <v>1</v>
      </c>
      <c r="AVS59" s="676">
        <f>IF(SUM($I$58:AVS58)&lt;=$G$61,1,0)</f>
        <v>1</v>
      </c>
      <c r="AVT59" s="676">
        <f>IF(SUM($I$58:AVT58)&lt;=$G$61,1,0)</f>
        <v>1</v>
      </c>
      <c r="AVU59" s="676">
        <f>IF(SUM($I$58:AVU58)&lt;=$G$61,1,0)</f>
        <v>1</v>
      </c>
      <c r="AVV59" s="676">
        <f>IF(SUM($I$58:AVV58)&lt;=$G$61,1,0)</f>
        <v>1</v>
      </c>
      <c r="AVW59" s="676">
        <f>IF(SUM($I$58:AVW58)&lt;=$G$61,1,0)</f>
        <v>1</v>
      </c>
      <c r="AVX59" s="676">
        <f>IF(SUM($I$58:AVX58)&lt;=$G$61,1,0)</f>
        <v>1</v>
      </c>
      <c r="AVY59" s="676">
        <f>IF(SUM($I$58:AVY58)&lt;=$G$61,1,0)</f>
        <v>1</v>
      </c>
      <c r="AVZ59" s="676">
        <f>IF(SUM($I$58:AVZ58)&lt;=$G$61,1,0)</f>
        <v>1</v>
      </c>
      <c r="AWA59" s="676">
        <f>IF(SUM($I$58:AWA58)&lt;=$G$61,1,0)</f>
        <v>1</v>
      </c>
      <c r="AWB59" s="676">
        <f>IF(SUM($I$58:AWB58)&lt;=$G$61,1,0)</f>
        <v>1</v>
      </c>
      <c r="AWC59" s="676">
        <f>IF(SUM($I$58:AWC58)&lt;=$G$61,1,0)</f>
        <v>1</v>
      </c>
      <c r="AWD59" s="676">
        <f>IF(SUM($I$58:AWD58)&lt;=$G$61,1,0)</f>
        <v>1</v>
      </c>
      <c r="AWE59" s="676">
        <f>IF(SUM($I$58:AWE58)&lt;=$G$61,1,0)</f>
        <v>1</v>
      </c>
      <c r="AWF59" s="676">
        <f>IF(SUM($I$58:AWF58)&lt;=$G$61,1,0)</f>
        <v>1</v>
      </c>
      <c r="AWG59" s="676">
        <f>IF(SUM($I$58:AWG58)&lt;=$G$61,1,0)</f>
        <v>1</v>
      </c>
      <c r="AWH59" s="676">
        <f>IF(SUM($I$58:AWH58)&lt;=$G$61,1,0)</f>
        <v>1</v>
      </c>
      <c r="AWI59" s="676">
        <f>IF(SUM($I$58:AWI58)&lt;=$G$61,1,0)</f>
        <v>1</v>
      </c>
      <c r="AWJ59" s="676">
        <f>IF(SUM($I$58:AWJ58)&lt;=$G$61,1,0)</f>
        <v>1</v>
      </c>
      <c r="AWK59" s="676">
        <f>IF(SUM($I$58:AWK58)&lt;=$G$61,1,0)</f>
        <v>1</v>
      </c>
      <c r="AWL59" s="676">
        <f>IF(SUM($I$58:AWL58)&lt;=$G$61,1,0)</f>
        <v>1</v>
      </c>
      <c r="AWM59" s="676">
        <f>IF(SUM($I$58:AWM58)&lt;=$G$61,1,0)</f>
        <v>1</v>
      </c>
      <c r="AWN59" s="676">
        <f>IF(SUM($I$58:AWN58)&lt;=$G$61,1,0)</f>
        <v>1</v>
      </c>
      <c r="AWO59" s="676">
        <f>IF(SUM($I$58:AWO58)&lt;=$G$61,1,0)</f>
        <v>1</v>
      </c>
      <c r="AWP59" s="676">
        <f>IF(SUM($I$58:AWP58)&lt;=$G$61,1,0)</f>
        <v>1</v>
      </c>
      <c r="AWQ59" s="676">
        <f>IF(SUM($I$58:AWQ58)&lt;=$G$61,1,0)</f>
        <v>1</v>
      </c>
      <c r="AWR59" s="676">
        <f>IF(SUM($I$58:AWR58)&lt;=$G$61,1,0)</f>
        <v>1</v>
      </c>
      <c r="AWS59" s="676">
        <f>IF(SUM($I$58:AWS58)&lt;=$G$61,1,0)</f>
        <v>1</v>
      </c>
      <c r="AWT59" s="676">
        <f>IF(SUM($I$58:AWT58)&lt;=$G$61,1,0)</f>
        <v>1</v>
      </c>
      <c r="AWU59" s="676">
        <f>IF(SUM($I$58:AWU58)&lt;=$G$61,1,0)</f>
        <v>1</v>
      </c>
      <c r="AWV59" s="676">
        <f>IF(SUM($I$58:AWV58)&lt;=$G$61,1,0)</f>
        <v>1</v>
      </c>
      <c r="AWW59" s="676">
        <f>IF(SUM($I$58:AWW58)&lt;=$G$61,1,0)</f>
        <v>1</v>
      </c>
      <c r="AWX59" s="676">
        <f>IF(SUM($I$58:AWX58)&lt;=$G$61,1,0)</f>
        <v>1</v>
      </c>
      <c r="AWY59" s="676">
        <f>IF(SUM($I$58:AWY58)&lt;=$G$61,1,0)</f>
        <v>1</v>
      </c>
      <c r="AWZ59" s="676">
        <f>IF(SUM($I$58:AWZ58)&lt;=$G$61,1,0)</f>
        <v>1</v>
      </c>
      <c r="AXA59" s="676">
        <f>IF(SUM($I$58:AXA58)&lt;=$G$61,1,0)</f>
        <v>1</v>
      </c>
      <c r="AXB59" s="676">
        <f>IF(SUM($I$58:AXB58)&lt;=$G$61,1,0)</f>
        <v>1</v>
      </c>
      <c r="AXC59" s="676">
        <f>IF(SUM($I$58:AXC58)&lt;=$G$61,1,0)</f>
        <v>1</v>
      </c>
      <c r="AXD59" s="676">
        <f>IF(SUM($I$58:AXD58)&lt;=$G$61,1,0)</f>
        <v>1</v>
      </c>
      <c r="AXE59" s="676">
        <f>IF(SUM($I$58:AXE58)&lt;=$G$61,1,0)</f>
        <v>1</v>
      </c>
      <c r="AXF59" s="676">
        <f>IF(SUM($I$58:AXF58)&lt;=$G$61,1,0)</f>
        <v>1</v>
      </c>
      <c r="AXG59" s="676">
        <f>IF(SUM($I$58:AXG58)&lt;=$G$61,1,0)</f>
        <v>1</v>
      </c>
      <c r="AXH59" s="676">
        <f>IF(SUM($I$58:AXH58)&lt;=$G$61,1,0)</f>
        <v>1</v>
      </c>
      <c r="AXI59" s="676">
        <f>IF(SUM($I$58:AXI58)&lt;=$G$61,1,0)</f>
        <v>1</v>
      </c>
      <c r="AXJ59" s="676">
        <f>IF(SUM($I$58:AXJ58)&lt;=$G$61,1,0)</f>
        <v>1</v>
      </c>
      <c r="AXK59" s="676">
        <f>IF(SUM($I$58:AXK58)&lt;=$G$61,1,0)</f>
        <v>1</v>
      </c>
      <c r="AXL59" s="676">
        <f>IF(SUM($I$58:AXL58)&lt;=$G$61,1,0)</f>
        <v>1</v>
      </c>
      <c r="AXM59" s="676">
        <f>IF(SUM($I$58:AXM58)&lt;=$G$61,1,0)</f>
        <v>1</v>
      </c>
      <c r="AXN59" s="676">
        <f>IF(SUM($I$58:AXN58)&lt;=$G$61,1,0)</f>
        <v>1</v>
      </c>
      <c r="AXO59" s="676">
        <f>IF(SUM($I$58:AXO58)&lt;=$G$61,1,0)</f>
        <v>1</v>
      </c>
      <c r="AXP59" s="676">
        <f>IF(SUM($I$58:AXP58)&lt;=$G$61,1,0)</f>
        <v>1</v>
      </c>
      <c r="AXQ59" s="676">
        <f>IF(SUM($I$58:AXQ58)&lt;=$G$61,1,0)</f>
        <v>1</v>
      </c>
      <c r="AXR59" s="676">
        <f>IF(SUM($I$58:AXR58)&lt;=$G$61,1,0)</f>
        <v>1</v>
      </c>
      <c r="AXS59" s="676">
        <f>IF(SUM($I$58:AXS58)&lt;=$G$61,1,0)</f>
        <v>1</v>
      </c>
      <c r="AXT59" s="676">
        <f>IF(SUM($I$58:AXT58)&lt;=$G$61,1,0)</f>
        <v>1</v>
      </c>
      <c r="AXU59" s="676">
        <f>IF(SUM($I$58:AXU58)&lt;=$G$61,1,0)</f>
        <v>1</v>
      </c>
      <c r="AXV59" s="676">
        <f>IF(SUM($I$58:AXV58)&lt;=$G$61,1,0)</f>
        <v>1</v>
      </c>
      <c r="AXW59" s="676">
        <f>IF(SUM($I$58:AXW58)&lt;=$G$61,1,0)</f>
        <v>1</v>
      </c>
      <c r="AXX59" s="676">
        <f>IF(SUM($I$58:AXX58)&lt;=$G$61,1,0)</f>
        <v>1</v>
      </c>
      <c r="AXY59" s="676">
        <f>IF(SUM($I$58:AXY58)&lt;=$G$61,1,0)</f>
        <v>1</v>
      </c>
      <c r="AXZ59" s="676">
        <f>IF(SUM($I$58:AXZ58)&lt;=$G$61,1,0)</f>
        <v>1</v>
      </c>
      <c r="AYA59" s="676">
        <f>IF(SUM($I$58:AYA58)&lt;=$G$61,1,0)</f>
        <v>1</v>
      </c>
      <c r="AYB59" s="676">
        <f>IF(SUM($I$58:AYB58)&lt;=$G$61,1,0)</f>
        <v>1</v>
      </c>
      <c r="AYC59" s="676">
        <f>IF(SUM($I$58:AYC58)&lt;=$G$61,1,0)</f>
        <v>1</v>
      </c>
      <c r="AYD59" s="676">
        <f>IF(SUM($I$58:AYD58)&lt;=$G$61,1,0)</f>
        <v>1</v>
      </c>
      <c r="AYE59" s="676">
        <f>IF(SUM($I$58:AYE58)&lt;=$G$61,1,0)</f>
        <v>1</v>
      </c>
      <c r="AYF59" s="676">
        <f>IF(SUM($I$58:AYF58)&lt;=$G$61,1,0)</f>
        <v>1</v>
      </c>
      <c r="AYG59" s="676">
        <f>IF(SUM($I$58:AYG58)&lt;=$G$61,1,0)</f>
        <v>1</v>
      </c>
      <c r="AYH59" s="676">
        <f>IF(SUM($I$58:AYH58)&lt;=$G$61,1,0)</f>
        <v>1</v>
      </c>
      <c r="AYI59" s="676">
        <f>IF(SUM($I$58:AYI58)&lt;=$G$61,1,0)</f>
        <v>1</v>
      </c>
      <c r="AYJ59" s="676">
        <f>IF(SUM($I$58:AYJ58)&lt;=$G$61,1,0)</f>
        <v>1</v>
      </c>
      <c r="AYK59" s="676">
        <f>IF(SUM($I$58:AYK58)&lt;=$G$61,1,0)</f>
        <v>1</v>
      </c>
      <c r="AYL59" s="676">
        <f>IF(SUM($I$58:AYL58)&lt;=$G$61,1,0)</f>
        <v>1</v>
      </c>
      <c r="AYM59" s="676">
        <f>IF(SUM($I$58:AYM58)&lt;=$G$61,1,0)</f>
        <v>1</v>
      </c>
      <c r="AYN59" s="676">
        <f>IF(SUM($I$58:AYN58)&lt;=$G$61,1,0)</f>
        <v>1</v>
      </c>
      <c r="AYO59" s="676">
        <f>IF(SUM($I$58:AYO58)&lt;=$G$61,1,0)</f>
        <v>1</v>
      </c>
      <c r="AYP59" s="676">
        <f>IF(SUM($I$58:AYP58)&lt;=$G$61,1,0)</f>
        <v>1</v>
      </c>
      <c r="AYQ59" s="676">
        <f>IF(SUM($I$58:AYQ58)&lt;=$G$61,1,0)</f>
        <v>1</v>
      </c>
      <c r="AYR59" s="676">
        <f>IF(SUM($I$58:AYR58)&lt;=$G$61,1,0)</f>
        <v>1</v>
      </c>
      <c r="AYS59" s="676">
        <f>IF(SUM($I$58:AYS58)&lt;=$G$61,1,0)</f>
        <v>1</v>
      </c>
      <c r="AYT59" s="676">
        <f>IF(SUM($I$58:AYT58)&lt;=$G$61,1,0)</f>
        <v>1</v>
      </c>
      <c r="AYU59" s="676">
        <f>IF(SUM($I$58:AYU58)&lt;=$G$61,1,0)</f>
        <v>1</v>
      </c>
      <c r="AYV59" s="676">
        <f>IF(SUM($I$58:AYV58)&lt;=$G$61,1,0)</f>
        <v>1</v>
      </c>
      <c r="AYW59" s="676">
        <f>IF(SUM($I$58:AYW58)&lt;=$G$61,1,0)</f>
        <v>1</v>
      </c>
      <c r="AYX59" s="676">
        <f>IF(SUM($I$58:AYX58)&lt;=$G$61,1,0)</f>
        <v>1</v>
      </c>
      <c r="AYY59" s="676">
        <f>IF(SUM($I$58:AYY58)&lt;=$G$61,1,0)</f>
        <v>1</v>
      </c>
      <c r="AYZ59" s="676">
        <f>IF(SUM($I$58:AYZ58)&lt;=$G$61,1,0)</f>
        <v>1</v>
      </c>
      <c r="AZA59" s="676">
        <f>IF(SUM($I$58:AZA58)&lt;=$G$61,1,0)</f>
        <v>1</v>
      </c>
      <c r="AZB59" s="676">
        <f>IF(SUM($I$58:AZB58)&lt;=$G$61,1,0)</f>
        <v>1</v>
      </c>
      <c r="AZC59" s="676">
        <f>IF(SUM($I$58:AZC58)&lt;=$G$61,1,0)</f>
        <v>1</v>
      </c>
      <c r="AZD59" s="676">
        <f>IF(SUM($I$58:AZD58)&lt;=$G$61,1,0)</f>
        <v>1</v>
      </c>
      <c r="AZE59" s="676">
        <f>IF(SUM($I$58:AZE58)&lt;=$G$61,1,0)</f>
        <v>1</v>
      </c>
      <c r="AZF59" s="676">
        <f>IF(SUM($I$58:AZF58)&lt;=$G$61,1,0)</f>
        <v>1</v>
      </c>
      <c r="AZG59" s="676">
        <f>IF(SUM($I$58:AZG58)&lt;=$G$61,1,0)</f>
        <v>1</v>
      </c>
      <c r="AZH59" s="676">
        <f>IF(SUM($I$58:AZH58)&lt;=$G$61,1,0)</f>
        <v>1</v>
      </c>
      <c r="AZI59" s="676">
        <f>IF(SUM($I$58:AZI58)&lt;=$G$61,1,0)</f>
        <v>1</v>
      </c>
      <c r="AZJ59" s="676">
        <f>IF(SUM($I$58:AZJ58)&lt;=$G$61,1,0)</f>
        <v>1</v>
      </c>
      <c r="AZK59" s="676">
        <f>IF(SUM($I$58:AZK58)&lt;=$G$61,1,0)</f>
        <v>1</v>
      </c>
      <c r="AZL59" s="676">
        <f>IF(SUM($I$58:AZL58)&lt;=$G$61,1,0)</f>
        <v>1</v>
      </c>
      <c r="AZM59" s="676">
        <f>IF(SUM($I$58:AZM58)&lt;=$G$61,1,0)</f>
        <v>1</v>
      </c>
      <c r="AZN59" s="676">
        <f>IF(SUM($I$58:AZN58)&lt;=$G$61,1,0)</f>
        <v>1</v>
      </c>
      <c r="AZO59" s="676">
        <f>IF(SUM($I$58:AZO58)&lt;=$G$61,1,0)</f>
        <v>1</v>
      </c>
      <c r="AZP59" s="676">
        <f>IF(SUM($I$58:AZP58)&lt;=$G$61,1,0)</f>
        <v>1</v>
      </c>
      <c r="AZQ59" s="676">
        <f>IF(SUM($I$58:AZQ58)&lt;=$G$61,1,0)</f>
        <v>1</v>
      </c>
      <c r="AZR59" s="676">
        <f>IF(SUM($I$58:AZR58)&lt;=$G$61,1,0)</f>
        <v>1</v>
      </c>
      <c r="AZS59" s="676">
        <f>IF(SUM($I$58:AZS58)&lt;=$G$61,1,0)</f>
        <v>1</v>
      </c>
      <c r="AZT59" s="676">
        <f>IF(SUM($I$58:AZT58)&lt;=$G$61,1,0)</f>
        <v>1</v>
      </c>
      <c r="AZU59" s="676">
        <f>IF(SUM($I$58:AZU58)&lt;=$G$61,1,0)</f>
        <v>1</v>
      </c>
      <c r="AZV59" s="676">
        <f>IF(SUM($I$58:AZV58)&lt;=$G$61,1,0)</f>
        <v>1</v>
      </c>
      <c r="AZW59" s="676">
        <f>IF(SUM($I$58:AZW58)&lt;=$G$61,1,0)</f>
        <v>1</v>
      </c>
      <c r="AZX59" s="676">
        <f>IF(SUM($I$58:AZX58)&lt;=$G$61,1,0)</f>
        <v>1</v>
      </c>
      <c r="AZY59" s="676">
        <f>IF(SUM($I$58:AZY58)&lt;=$G$61,1,0)</f>
        <v>1</v>
      </c>
      <c r="AZZ59" s="676">
        <f>IF(SUM($I$58:AZZ58)&lt;=$G$61,1,0)</f>
        <v>1</v>
      </c>
      <c r="BAA59" s="676">
        <f>IF(SUM($I$58:BAA58)&lt;=$G$61,1,0)</f>
        <v>1</v>
      </c>
      <c r="BAB59" s="676">
        <f>IF(SUM($I$58:BAB58)&lt;=$G$61,1,0)</f>
        <v>1</v>
      </c>
      <c r="BAC59" s="676">
        <f>IF(SUM($I$58:BAC58)&lt;=$G$61,1,0)</f>
        <v>1</v>
      </c>
      <c r="BAD59" s="676">
        <f>IF(SUM($I$58:BAD58)&lt;=$G$61,1,0)</f>
        <v>1</v>
      </c>
      <c r="BAE59" s="676">
        <f>IF(SUM($I$58:BAE58)&lt;=$G$61,1,0)</f>
        <v>1</v>
      </c>
      <c r="BAF59" s="676">
        <f>IF(SUM($I$58:BAF58)&lt;=$G$61,1,0)</f>
        <v>1</v>
      </c>
      <c r="BAG59" s="676">
        <f>IF(SUM($I$58:BAG58)&lt;=$G$61,1,0)</f>
        <v>1</v>
      </c>
      <c r="BAH59" s="676">
        <f>IF(SUM($I$58:BAH58)&lt;=$G$61,1,0)</f>
        <v>1</v>
      </c>
      <c r="BAI59" s="676">
        <f>IF(SUM($I$58:BAI58)&lt;=$G$61,1,0)</f>
        <v>1</v>
      </c>
      <c r="BAJ59" s="676">
        <f>IF(SUM($I$58:BAJ58)&lt;=$G$61,1,0)</f>
        <v>1</v>
      </c>
      <c r="BAK59" s="676">
        <f>IF(SUM($I$58:BAK58)&lt;=$G$61,1,0)</f>
        <v>1</v>
      </c>
      <c r="BAL59" s="676">
        <f>IF(SUM($I$58:BAL58)&lt;=$G$61,1,0)</f>
        <v>1</v>
      </c>
      <c r="BAM59" s="676">
        <f>IF(SUM($I$58:BAM58)&lt;=$G$61,1,0)</f>
        <v>1</v>
      </c>
      <c r="BAN59" s="676">
        <f>IF(SUM($I$58:BAN58)&lt;=$G$61,1,0)</f>
        <v>1</v>
      </c>
      <c r="BAO59" s="676">
        <f>IF(SUM($I$58:BAO58)&lt;=$G$61,1,0)</f>
        <v>1</v>
      </c>
      <c r="BAP59" s="676">
        <f>IF(SUM($I$58:BAP58)&lt;=$G$61,1,0)</f>
        <v>1</v>
      </c>
      <c r="BAQ59" s="676">
        <f>IF(SUM($I$58:BAQ58)&lt;=$G$61,1,0)</f>
        <v>1</v>
      </c>
      <c r="BAR59" s="676">
        <f>IF(SUM($I$58:BAR58)&lt;=$G$61,1,0)</f>
        <v>1</v>
      </c>
      <c r="BAS59" s="676">
        <f>IF(SUM($I$58:BAS58)&lt;=$G$61,1,0)</f>
        <v>1</v>
      </c>
      <c r="BAT59" s="676">
        <f>IF(SUM($I$58:BAT58)&lt;=$G$61,1,0)</f>
        <v>1</v>
      </c>
      <c r="BAU59" s="676">
        <f>IF(SUM($I$58:BAU58)&lt;=$G$61,1,0)</f>
        <v>1</v>
      </c>
      <c r="BAV59" s="676">
        <f>IF(SUM($I$58:BAV58)&lt;=$G$61,1,0)</f>
        <v>1</v>
      </c>
      <c r="BAW59" s="676">
        <f>IF(SUM($I$58:BAW58)&lt;=$G$61,1,0)</f>
        <v>1</v>
      </c>
      <c r="BAX59" s="676">
        <f>IF(SUM($I$58:BAX58)&lt;=$G$61,1,0)</f>
        <v>1</v>
      </c>
      <c r="BAY59" s="676">
        <f>IF(SUM($I$58:BAY58)&lt;=$G$61,1,0)</f>
        <v>1</v>
      </c>
      <c r="BAZ59" s="676">
        <f>IF(SUM($I$58:BAZ58)&lt;=$G$61,1,0)</f>
        <v>1</v>
      </c>
      <c r="BBA59" s="676">
        <f>IF(SUM($I$58:BBA58)&lt;=$G$61,1,0)</f>
        <v>1</v>
      </c>
      <c r="BBB59" s="676">
        <f>IF(SUM($I$58:BBB58)&lt;=$G$61,1,0)</f>
        <v>1</v>
      </c>
      <c r="BBC59" s="676">
        <f>IF(SUM($I$58:BBC58)&lt;=$G$61,1,0)</f>
        <v>1</v>
      </c>
      <c r="BBD59" s="676">
        <f>IF(SUM($I$58:BBD58)&lt;=$G$61,1,0)</f>
        <v>1</v>
      </c>
      <c r="BBE59" s="676">
        <f>IF(SUM($I$58:BBE58)&lt;=$G$61,1,0)</f>
        <v>1</v>
      </c>
      <c r="BBF59" s="676">
        <f>IF(SUM($I$58:BBF58)&lt;=$G$61,1,0)</f>
        <v>1</v>
      </c>
      <c r="BBG59" s="676">
        <f>IF(SUM($I$58:BBG58)&lt;=$G$61,1,0)</f>
        <v>1</v>
      </c>
      <c r="BBH59" s="676">
        <f>IF(SUM($I$58:BBH58)&lt;=$G$61,1,0)</f>
        <v>1</v>
      </c>
      <c r="BBI59" s="676">
        <f>IF(SUM($I$58:BBI58)&lt;=$G$61,1,0)</f>
        <v>1</v>
      </c>
      <c r="BBJ59" s="676">
        <f>IF(SUM($I$58:BBJ58)&lt;=$G$61,1,0)</f>
        <v>1</v>
      </c>
      <c r="BBK59" s="676">
        <f>IF(SUM($I$58:BBK58)&lt;=$G$61,1,0)</f>
        <v>1</v>
      </c>
      <c r="BBL59" s="676">
        <f>IF(SUM($I$58:BBL58)&lt;=$G$61,1,0)</f>
        <v>1</v>
      </c>
      <c r="BBM59" s="676">
        <f>IF(SUM($I$58:BBM58)&lt;=$G$61,1,0)</f>
        <v>1</v>
      </c>
      <c r="BBN59" s="676">
        <f>IF(SUM($I$58:BBN58)&lt;=$G$61,1,0)</f>
        <v>1</v>
      </c>
      <c r="BBO59" s="676">
        <f>IF(SUM($I$58:BBO58)&lt;=$G$61,1,0)</f>
        <v>1</v>
      </c>
      <c r="BBP59" s="676">
        <f>IF(SUM($I$58:BBP58)&lt;=$G$61,1,0)</f>
        <v>1</v>
      </c>
      <c r="BBQ59" s="676">
        <f>IF(SUM($I$58:BBQ58)&lt;=$G$61,1,0)</f>
        <v>1</v>
      </c>
      <c r="BBR59" s="676">
        <f>IF(SUM($I$58:BBR58)&lt;=$G$61,1,0)</f>
        <v>1</v>
      </c>
      <c r="BBS59" s="676">
        <f>IF(SUM($I$58:BBS58)&lt;=$G$61,1,0)</f>
        <v>1</v>
      </c>
      <c r="BBT59" s="676">
        <f>IF(SUM($I$58:BBT58)&lt;=$G$61,1,0)</f>
        <v>1</v>
      </c>
      <c r="BBU59" s="676">
        <f>IF(SUM($I$58:BBU58)&lt;=$G$61,1,0)</f>
        <v>1</v>
      </c>
      <c r="BBV59" s="676">
        <f>IF(SUM($I$58:BBV58)&lt;=$G$61,1,0)</f>
        <v>1</v>
      </c>
      <c r="BBW59" s="676">
        <f>IF(SUM($I$58:BBW58)&lt;=$G$61,1,0)</f>
        <v>1</v>
      </c>
      <c r="BBX59" s="676">
        <f>IF(SUM($I$58:BBX58)&lt;=$G$61,1,0)</f>
        <v>1</v>
      </c>
      <c r="BBY59" s="676">
        <f>IF(SUM($I$58:BBY58)&lt;=$G$61,1,0)</f>
        <v>1</v>
      </c>
      <c r="BBZ59" s="676">
        <f>IF(SUM($I$58:BBZ58)&lt;=$G$61,1,0)</f>
        <v>1</v>
      </c>
      <c r="BCA59" s="676">
        <f>IF(SUM($I$58:BCA58)&lt;=$G$61,1,0)</f>
        <v>1</v>
      </c>
      <c r="BCB59" s="676">
        <f>IF(SUM($I$58:BCB58)&lt;=$G$61,1,0)</f>
        <v>1</v>
      </c>
      <c r="BCC59" s="676">
        <f>IF(SUM($I$58:BCC58)&lt;=$G$61,1,0)</f>
        <v>1</v>
      </c>
      <c r="BCD59" s="676">
        <f>IF(SUM($I$58:BCD58)&lt;=$G$61,1,0)</f>
        <v>1</v>
      </c>
      <c r="BCE59" s="676">
        <f>IF(SUM($I$58:BCE58)&lt;=$G$61,1,0)</f>
        <v>1</v>
      </c>
      <c r="BCF59" s="676">
        <f>IF(SUM($I$58:BCF58)&lt;=$G$61,1,0)</f>
        <v>1</v>
      </c>
      <c r="BCG59" s="676">
        <f>IF(SUM($I$58:BCG58)&lt;=$G$61,1,0)</f>
        <v>1</v>
      </c>
      <c r="BCH59" s="676">
        <f>IF(SUM($I$58:BCH58)&lt;=$G$61,1,0)</f>
        <v>1</v>
      </c>
      <c r="BCI59" s="676">
        <f>IF(SUM($I$58:BCI58)&lt;=$G$61,1,0)</f>
        <v>1</v>
      </c>
      <c r="BCJ59" s="676">
        <f>IF(SUM($I$58:BCJ58)&lt;=$G$61,1,0)</f>
        <v>1</v>
      </c>
      <c r="BCK59" s="676">
        <f>IF(SUM($I$58:BCK58)&lt;=$G$61,1,0)</f>
        <v>1</v>
      </c>
      <c r="BCL59" s="676">
        <f>IF(SUM($I$58:BCL58)&lt;=$G$61,1,0)</f>
        <v>1</v>
      </c>
      <c r="BCM59" s="676">
        <f>IF(SUM($I$58:BCM58)&lt;=$G$61,1,0)</f>
        <v>1</v>
      </c>
      <c r="BCN59" s="676">
        <f>IF(SUM($I$58:BCN58)&lt;=$G$61,1,0)</f>
        <v>1</v>
      </c>
      <c r="BCO59" s="676">
        <f>IF(SUM($I$58:BCO58)&lt;=$G$61,1,0)</f>
        <v>1</v>
      </c>
      <c r="BCP59" s="676">
        <f>IF(SUM($I$58:BCP58)&lt;=$G$61,1,0)</f>
        <v>1</v>
      </c>
      <c r="BCQ59" s="676">
        <f>IF(SUM($I$58:BCQ58)&lt;=$G$61,1,0)</f>
        <v>1</v>
      </c>
      <c r="BCR59" s="676">
        <f>IF(SUM($I$58:BCR58)&lt;=$G$61,1,0)</f>
        <v>1</v>
      </c>
      <c r="BCS59" s="676">
        <f>IF(SUM($I$58:BCS58)&lt;=$G$61,1,0)</f>
        <v>1</v>
      </c>
      <c r="BCT59" s="676">
        <f>IF(SUM($I$58:BCT58)&lt;=$G$61,1,0)</f>
        <v>1</v>
      </c>
      <c r="BCU59" s="676">
        <f>IF(SUM($I$58:BCU58)&lt;=$G$61,1,0)</f>
        <v>1</v>
      </c>
      <c r="BCV59" s="676">
        <f>IF(SUM($I$58:BCV58)&lt;=$G$61,1,0)</f>
        <v>1</v>
      </c>
      <c r="BCW59" s="676">
        <f>IF(SUM($I$58:BCW58)&lt;=$G$61,1,0)</f>
        <v>1</v>
      </c>
      <c r="BCX59" s="676">
        <f>IF(SUM($I$58:BCX58)&lt;=$G$61,1,0)</f>
        <v>1</v>
      </c>
      <c r="BCY59" s="676">
        <f>IF(SUM($I$58:BCY58)&lt;=$G$61,1,0)</f>
        <v>1</v>
      </c>
      <c r="BCZ59" s="676">
        <f>IF(SUM($I$58:BCZ58)&lt;=$G$61,1,0)</f>
        <v>1</v>
      </c>
      <c r="BDA59" s="676">
        <f>IF(SUM($I$58:BDA58)&lt;=$G$61,1,0)</f>
        <v>1</v>
      </c>
      <c r="BDB59" s="676">
        <f>IF(SUM($I$58:BDB58)&lt;=$G$61,1,0)</f>
        <v>1</v>
      </c>
      <c r="BDC59" s="676">
        <f>IF(SUM($I$58:BDC58)&lt;=$G$61,1,0)</f>
        <v>1</v>
      </c>
      <c r="BDD59" s="676">
        <f>IF(SUM($I$58:BDD58)&lt;=$G$61,1,0)</f>
        <v>1</v>
      </c>
      <c r="BDE59" s="676">
        <f>IF(SUM($I$58:BDE58)&lt;=$G$61,1,0)</f>
        <v>1</v>
      </c>
      <c r="BDF59" s="676">
        <f>IF(SUM($I$58:BDF58)&lt;=$G$61,1,0)</f>
        <v>1</v>
      </c>
      <c r="BDG59" s="676">
        <f>IF(SUM($I$58:BDG58)&lt;=$G$61,1,0)</f>
        <v>1</v>
      </c>
      <c r="BDH59" s="676">
        <f>IF(SUM($I$58:BDH58)&lt;=$G$61,1,0)</f>
        <v>1</v>
      </c>
      <c r="BDI59" s="676">
        <f>IF(SUM($I$58:BDI58)&lt;=$G$61,1,0)</f>
        <v>1</v>
      </c>
      <c r="BDJ59" s="676">
        <f>IF(SUM($I$58:BDJ58)&lt;=$G$61,1,0)</f>
        <v>1</v>
      </c>
      <c r="BDK59" s="676">
        <f>IF(SUM($I$58:BDK58)&lt;=$G$61,1,0)</f>
        <v>1</v>
      </c>
      <c r="BDL59" s="676">
        <f>IF(SUM($I$58:BDL58)&lt;=$G$61,1,0)</f>
        <v>1</v>
      </c>
      <c r="BDM59" s="676">
        <f>IF(SUM($I$58:BDM58)&lt;=$G$61,1,0)</f>
        <v>1</v>
      </c>
      <c r="BDN59" s="676">
        <f>IF(SUM($I$58:BDN58)&lt;=$G$61,1,0)</f>
        <v>1</v>
      </c>
      <c r="BDO59" s="676">
        <f>IF(SUM($I$58:BDO58)&lt;=$G$61,1,0)</f>
        <v>1</v>
      </c>
      <c r="BDP59" s="676">
        <f>IF(SUM($I$58:BDP58)&lt;=$G$61,1,0)</f>
        <v>1</v>
      </c>
      <c r="BDQ59" s="676">
        <f>IF(SUM($I$58:BDQ58)&lt;=$G$61,1,0)</f>
        <v>1</v>
      </c>
      <c r="BDR59" s="676">
        <f>IF(SUM($I$58:BDR58)&lt;=$G$61,1,0)</f>
        <v>1</v>
      </c>
      <c r="BDS59" s="676">
        <f>IF(SUM($I$58:BDS58)&lt;=$G$61,1,0)</f>
        <v>1</v>
      </c>
      <c r="BDT59" s="676">
        <f>IF(SUM($I$58:BDT58)&lt;=$G$61,1,0)</f>
        <v>1</v>
      </c>
      <c r="BDU59" s="676">
        <f>IF(SUM($I$58:BDU58)&lt;=$G$61,1,0)</f>
        <v>1</v>
      </c>
      <c r="BDV59" s="676">
        <f>IF(SUM($I$58:BDV58)&lt;=$G$61,1,0)</f>
        <v>1</v>
      </c>
      <c r="BDW59" s="676">
        <f>IF(SUM($I$58:BDW58)&lt;=$G$61,1,0)</f>
        <v>1</v>
      </c>
      <c r="BDX59" s="676">
        <f>IF(SUM($I$58:BDX58)&lt;=$G$61,1,0)</f>
        <v>1</v>
      </c>
      <c r="BDY59" s="676">
        <f>IF(SUM($I$58:BDY58)&lt;=$G$61,1,0)</f>
        <v>1</v>
      </c>
      <c r="BDZ59" s="676">
        <f>IF(SUM($I$58:BDZ58)&lt;=$G$61,1,0)</f>
        <v>1</v>
      </c>
      <c r="BEA59" s="676">
        <f>IF(SUM($I$58:BEA58)&lt;=$G$61,1,0)</f>
        <v>1</v>
      </c>
      <c r="BEB59" s="676">
        <f>IF(SUM($I$58:BEB58)&lt;=$G$61,1,0)</f>
        <v>1</v>
      </c>
      <c r="BEC59" s="676">
        <f>IF(SUM($I$58:BEC58)&lt;=$G$61,1,0)</f>
        <v>1</v>
      </c>
      <c r="BED59" s="676">
        <f>IF(SUM($I$58:BED58)&lt;=$G$61,1,0)</f>
        <v>1</v>
      </c>
      <c r="BEE59" s="676">
        <f>IF(SUM($I$58:BEE58)&lt;=$G$61,1,0)</f>
        <v>1</v>
      </c>
      <c r="BEF59" s="676">
        <f>IF(SUM($I$58:BEF58)&lt;=$G$61,1,0)</f>
        <v>1</v>
      </c>
      <c r="BEG59" s="676">
        <f>IF(SUM($I$58:BEG58)&lt;=$G$61,1,0)</f>
        <v>1</v>
      </c>
      <c r="BEH59" s="676">
        <f>IF(SUM($I$58:BEH58)&lt;=$G$61,1,0)</f>
        <v>1</v>
      </c>
      <c r="BEI59" s="676">
        <f>IF(SUM($I$58:BEI58)&lt;=$G$61,1,0)</f>
        <v>1</v>
      </c>
      <c r="BEJ59" s="676">
        <f>IF(SUM($I$58:BEJ58)&lt;=$G$61,1,0)</f>
        <v>1</v>
      </c>
      <c r="BEK59" s="676">
        <f>IF(SUM($I$58:BEK58)&lt;=$G$61,1,0)</f>
        <v>1</v>
      </c>
      <c r="BEL59" s="676">
        <f>IF(SUM($I$58:BEL58)&lt;=$G$61,1,0)</f>
        <v>1</v>
      </c>
      <c r="BEM59" s="676">
        <f>IF(SUM($I$58:BEM58)&lt;=$G$61,1,0)</f>
        <v>1</v>
      </c>
      <c r="BEN59" s="676">
        <f>IF(SUM($I$58:BEN58)&lt;=$G$61,1,0)</f>
        <v>1</v>
      </c>
      <c r="BEO59" s="676">
        <f>IF(SUM($I$58:BEO58)&lt;=$G$61,1,0)</f>
        <v>1</v>
      </c>
      <c r="BEP59" s="676">
        <f>IF(SUM($I$58:BEP58)&lt;=$G$61,1,0)</f>
        <v>1</v>
      </c>
      <c r="BEQ59" s="676">
        <f>IF(SUM($I$58:BEQ58)&lt;=$G$61,1,0)</f>
        <v>1</v>
      </c>
      <c r="BER59" s="676">
        <f>IF(SUM($I$58:BER58)&lt;=$G$61,1,0)</f>
        <v>1</v>
      </c>
      <c r="BES59" s="676">
        <f>IF(SUM($I$58:BES58)&lt;=$G$61,1,0)</f>
        <v>1</v>
      </c>
      <c r="BET59" s="676">
        <f>IF(SUM($I$58:BET58)&lt;=$G$61,1,0)</f>
        <v>1</v>
      </c>
      <c r="BEU59" s="676">
        <f>IF(SUM($I$58:BEU58)&lt;=$G$61,1,0)</f>
        <v>1</v>
      </c>
      <c r="BEV59" s="676">
        <f>IF(SUM($I$58:BEV58)&lt;=$G$61,1,0)</f>
        <v>1</v>
      </c>
      <c r="BEW59" s="676">
        <f>IF(SUM($I$58:BEW58)&lt;=$G$61,1,0)</f>
        <v>1</v>
      </c>
      <c r="BEX59" s="676">
        <f>IF(SUM($I$58:BEX58)&lt;=$G$61,1,0)</f>
        <v>1</v>
      </c>
      <c r="BEY59" s="676">
        <f>IF(SUM($I$58:BEY58)&lt;=$G$61,1,0)</f>
        <v>1</v>
      </c>
      <c r="BEZ59" s="676">
        <f>IF(SUM($I$58:BEZ58)&lt;=$G$61,1,0)</f>
        <v>1</v>
      </c>
      <c r="BFA59" s="676">
        <f>IF(SUM($I$58:BFA58)&lt;=$G$61,1,0)</f>
        <v>1</v>
      </c>
      <c r="BFB59" s="676">
        <f>IF(SUM($I$58:BFB58)&lt;=$G$61,1,0)</f>
        <v>1</v>
      </c>
      <c r="BFC59" s="676">
        <f>IF(SUM($I$58:BFC58)&lt;=$G$61,1,0)</f>
        <v>1</v>
      </c>
      <c r="BFD59" s="676">
        <f>IF(SUM($I$58:BFD58)&lt;=$G$61,1,0)</f>
        <v>1</v>
      </c>
      <c r="BFE59" s="676">
        <f>IF(SUM($I$58:BFE58)&lt;=$G$61,1,0)</f>
        <v>1</v>
      </c>
      <c r="BFF59" s="676">
        <f>IF(SUM($I$58:BFF58)&lt;=$G$61,1,0)</f>
        <v>1</v>
      </c>
      <c r="BFG59" s="676">
        <f>IF(SUM($I$58:BFG58)&lt;=$G$61,1,0)</f>
        <v>1</v>
      </c>
      <c r="BFH59" s="676">
        <f>IF(SUM($I$58:BFH58)&lt;=$G$61,1,0)</f>
        <v>1</v>
      </c>
      <c r="BFI59" s="676">
        <f>IF(SUM($I$58:BFI58)&lt;=$G$61,1,0)</f>
        <v>1</v>
      </c>
      <c r="BFJ59" s="676">
        <f>IF(SUM($I$58:BFJ58)&lt;=$G$61,1,0)</f>
        <v>1</v>
      </c>
      <c r="BFK59" s="676">
        <f>IF(SUM($I$58:BFK58)&lt;=$G$61,1,0)</f>
        <v>1</v>
      </c>
      <c r="BFL59" s="676">
        <f>IF(SUM($I$58:BFL58)&lt;=$G$61,1,0)</f>
        <v>1</v>
      </c>
      <c r="BFM59" s="676">
        <f>IF(SUM($I$58:BFM58)&lt;=$G$61,1,0)</f>
        <v>1</v>
      </c>
      <c r="BFN59" s="676">
        <f>IF(SUM($I$58:BFN58)&lt;=$G$61,1,0)</f>
        <v>1</v>
      </c>
      <c r="BFO59" s="676">
        <f>IF(SUM($I$58:BFO58)&lt;=$G$61,1,0)</f>
        <v>1</v>
      </c>
      <c r="BFP59" s="676">
        <f>IF(SUM($I$58:BFP58)&lt;=$G$61,1,0)</f>
        <v>1</v>
      </c>
      <c r="BFQ59" s="676">
        <f>IF(SUM($I$58:BFQ58)&lt;=$G$61,1,0)</f>
        <v>1</v>
      </c>
      <c r="BFR59" s="676">
        <f>IF(SUM($I$58:BFR58)&lt;=$G$61,1,0)</f>
        <v>1</v>
      </c>
      <c r="BFS59" s="676">
        <f>IF(SUM($I$58:BFS58)&lt;=$G$61,1,0)</f>
        <v>1</v>
      </c>
      <c r="BFT59" s="676">
        <f>IF(SUM($I$58:BFT58)&lt;=$G$61,1,0)</f>
        <v>1</v>
      </c>
      <c r="BFU59" s="676">
        <f>IF(SUM($I$58:BFU58)&lt;=$G$61,1,0)</f>
        <v>1</v>
      </c>
      <c r="BFV59" s="676">
        <f>IF(SUM($I$58:BFV58)&lt;=$G$61,1,0)</f>
        <v>1</v>
      </c>
      <c r="BFW59" s="676">
        <f>IF(SUM($I$58:BFW58)&lt;=$G$61,1,0)</f>
        <v>1</v>
      </c>
      <c r="BFX59" s="676">
        <f>IF(SUM($I$58:BFX58)&lt;=$G$61,1,0)</f>
        <v>1</v>
      </c>
      <c r="BFY59" s="676">
        <f>IF(SUM($I$58:BFY58)&lt;=$G$61,1,0)</f>
        <v>1</v>
      </c>
      <c r="BFZ59" s="676">
        <f>IF(SUM($I$58:BFZ58)&lt;=$G$61,1,0)</f>
        <v>1</v>
      </c>
      <c r="BGA59" s="676">
        <f>IF(SUM($I$58:BGA58)&lt;=$G$61,1,0)</f>
        <v>1</v>
      </c>
      <c r="BGB59" s="676">
        <f>IF(SUM($I$58:BGB58)&lt;=$G$61,1,0)</f>
        <v>1</v>
      </c>
      <c r="BGC59" s="676">
        <f>IF(SUM($I$58:BGC58)&lt;=$G$61,1,0)</f>
        <v>1</v>
      </c>
      <c r="BGD59" s="676">
        <f>IF(SUM($I$58:BGD58)&lt;=$G$61,1,0)</f>
        <v>1</v>
      </c>
      <c r="BGE59" s="676">
        <f>IF(SUM($I$58:BGE58)&lt;=$G$61,1,0)</f>
        <v>1</v>
      </c>
      <c r="BGF59" s="676">
        <f>IF(SUM($I$58:BGF58)&lt;=$G$61,1,0)</f>
        <v>1</v>
      </c>
      <c r="BGG59" s="676">
        <f>IF(SUM($I$58:BGG58)&lt;=$G$61,1,0)</f>
        <v>1</v>
      </c>
      <c r="BGH59" s="676">
        <f>IF(SUM($I$58:BGH58)&lt;=$G$61,1,0)</f>
        <v>1</v>
      </c>
      <c r="BGI59" s="676">
        <f>IF(SUM($I$58:BGI58)&lt;=$G$61,1,0)</f>
        <v>1</v>
      </c>
      <c r="BGJ59" s="676">
        <f>IF(SUM($I$58:BGJ58)&lt;=$G$61,1,0)</f>
        <v>1</v>
      </c>
      <c r="BGK59" s="676">
        <f>IF(SUM($I$58:BGK58)&lt;=$G$61,1,0)</f>
        <v>1</v>
      </c>
      <c r="BGL59" s="676">
        <f>IF(SUM($I$58:BGL58)&lt;=$G$61,1,0)</f>
        <v>1</v>
      </c>
      <c r="BGM59" s="676">
        <f>IF(SUM($I$58:BGM58)&lt;=$G$61,1,0)</f>
        <v>1</v>
      </c>
      <c r="BGN59" s="676">
        <f>IF(SUM($I$58:BGN58)&lt;=$G$61,1,0)</f>
        <v>1</v>
      </c>
      <c r="BGO59" s="676">
        <f>IF(SUM($I$58:BGO58)&lt;=$G$61,1,0)</f>
        <v>1</v>
      </c>
      <c r="BGP59" s="676">
        <f>IF(SUM($I$58:BGP58)&lt;=$G$61,1,0)</f>
        <v>1</v>
      </c>
      <c r="BGQ59" s="676">
        <f>IF(SUM($I$58:BGQ58)&lt;=$G$61,1,0)</f>
        <v>1</v>
      </c>
      <c r="BGR59" s="676">
        <f>IF(SUM($I$58:BGR58)&lt;=$G$61,1,0)</f>
        <v>1</v>
      </c>
      <c r="BGS59" s="676">
        <f>IF(SUM($I$58:BGS58)&lt;=$G$61,1,0)</f>
        <v>1</v>
      </c>
      <c r="BGT59" s="676">
        <f>IF(SUM($I$58:BGT58)&lt;=$G$61,1,0)</f>
        <v>1</v>
      </c>
      <c r="BGU59" s="676">
        <f>IF(SUM($I$58:BGU58)&lt;=$G$61,1,0)</f>
        <v>1</v>
      </c>
      <c r="BGV59" s="676">
        <f>IF(SUM($I$58:BGV58)&lt;=$G$61,1,0)</f>
        <v>1</v>
      </c>
      <c r="BGW59" s="676">
        <f>IF(SUM($I$58:BGW58)&lt;=$G$61,1,0)</f>
        <v>1</v>
      </c>
      <c r="BGX59" s="676">
        <f>IF(SUM($I$58:BGX58)&lt;=$G$61,1,0)</f>
        <v>1</v>
      </c>
      <c r="BGY59" s="676">
        <f>IF(SUM($I$58:BGY58)&lt;=$G$61,1,0)</f>
        <v>1</v>
      </c>
      <c r="BGZ59" s="676">
        <f>IF(SUM($I$58:BGZ58)&lt;=$G$61,1,0)</f>
        <v>1</v>
      </c>
      <c r="BHA59" s="676">
        <f>IF(SUM($I$58:BHA58)&lt;=$G$61,1,0)</f>
        <v>1</v>
      </c>
      <c r="BHB59" s="676">
        <f>IF(SUM($I$58:BHB58)&lt;=$G$61,1,0)</f>
        <v>1</v>
      </c>
      <c r="BHC59" s="676">
        <f>IF(SUM($I$58:BHC58)&lt;=$G$61,1,0)</f>
        <v>1</v>
      </c>
      <c r="BHD59" s="676">
        <f>IF(SUM($I$58:BHD58)&lt;=$G$61,1,0)</f>
        <v>1</v>
      </c>
      <c r="BHE59" s="676">
        <f>IF(SUM($I$58:BHE58)&lt;=$G$61,1,0)</f>
        <v>1</v>
      </c>
      <c r="BHF59" s="676">
        <f>IF(SUM($I$58:BHF58)&lt;=$G$61,1,0)</f>
        <v>1</v>
      </c>
      <c r="BHG59" s="676">
        <f>IF(SUM($I$58:BHG58)&lt;=$G$61,1,0)</f>
        <v>1</v>
      </c>
      <c r="BHH59" s="676">
        <f>IF(SUM($I$58:BHH58)&lt;=$G$61,1,0)</f>
        <v>1</v>
      </c>
      <c r="BHI59" s="676">
        <f>IF(SUM($I$58:BHI58)&lt;=$G$61,1,0)</f>
        <v>1</v>
      </c>
      <c r="BHJ59" s="676">
        <f>IF(SUM($I$58:BHJ58)&lt;=$G$61,1,0)</f>
        <v>1</v>
      </c>
      <c r="BHK59" s="676">
        <f>IF(SUM($I$58:BHK58)&lt;=$G$61,1,0)</f>
        <v>1</v>
      </c>
      <c r="BHL59" s="676">
        <f>IF(SUM($I$58:BHL58)&lt;=$G$61,1,0)</f>
        <v>1</v>
      </c>
      <c r="BHM59" s="676">
        <f>IF(SUM($I$58:BHM58)&lt;=$G$61,1,0)</f>
        <v>1</v>
      </c>
      <c r="BHN59" s="676">
        <f>IF(SUM($I$58:BHN58)&lt;=$G$61,1,0)</f>
        <v>1</v>
      </c>
      <c r="BHO59" s="676">
        <f>IF(SUM($I$58:BHO58)&lt;=$G$61,1,0)</f>
        <v>1</v>
      </c>
      <c r="BHP59" s="676">
        <f>IF(SUM($I$58:BHP58)&lt;=$G$61,1,0)</f>
        <v>1</v>
      </c>
      <c r="BHQ59" s="676">
        <f>IF(SUM($I$58:BHQ58)&lt;=$G$61,1,0)</f>
        <v>1</v>
      </c>
      <c r="BHR59" s="676">
        <f>IF(SUM($I$58:BHR58)&lt;=$G$61,1,0)</f>
        <v>1</v>
      </c>
      <c r="BHS59" s="676">
        <f>IF(SUM($I$58:BHS58)&lt;=$G$61,1,0)</f>
        <v>1</v>
      </c>
      <c r="BHT59" s="676">
        <f>IF(SUM($I$58:BHT58)&lt;=$G$61,1,0)</f>
        <v>1</v>
      </c>
      <c r="BHU59" s="676">
        <f>IF(SUM($I$58:BHU58)&lt;=$G$61,1,0)</f>
        <v>1</v>
      </c>
      <c r="BHV59" s="676">
        <f>IF(SUM($I$58:BHV58)&lt;=$G$61,1,0)</f>
        <v>1</v>
      </c>
      <c r="BHW59" s="676">
        <f>IF(SUM($I$58:BHW58)&lt;=$G$61,1,0)</f>
        <v>1</v>
      </c>
      <c r="BHX59" s="676">
        <f>IF(SUM($I$58:BHX58)&lt;=$G$61,1,0)</f>
        <v>1</v>
      </c>
      <c r="BHY59" s="676">
        <f>IF(SUM($I$58:BHY58)&lt;=$G$61,1,0)</f>
        <v>1</v>
      </c>
      <c r="BHZ59" s="676">
        <f>IF(SUM($I$58:BHZ58)&lt;=$G$61,1,0)</f>
        <v>1</v>
      </c>
      <c r="BIA59" s="676">
        <f>IF(SUM($I$58:BIA58)&lt;=$G$61,1,0)</f>
        <v>1</v>
      </c>
      <c r="BIB59" s="676">
        <f>IF(SUM($I$58:BIB58)&lt;=$G$61,1,0)</f>
        <v>1</v>
      </c>
      <c r="BIC59" s="676">
        <f>IF(SUM($I$58:BIC58)&lt;=$G$61,1,0)</f>
        <v>1</v>
      </c>
      <c r="BID59" s="676">
        <f>IF(SUM($I$58:BID58)&lt;=$G$61,1,0)</f>
        <v>1</v>
      </c>
      <c r="BIE59" s="676">
        <f>IF(SUM($I$58:BIE58)&lt;=$G$61,1,0)</f>
        <v>1</v>
      </c>
      <c r="BIF59" s="676">
        <f>IF(SUM($I$58:BIF58)&lt;=$G$61,1,0)</f>
        <v>1</v>
      </c>
      <c r="BIG59" s="676">
        <f>IF(SUM($I$58:BIG58)&lt;=$G$61,1,0)</f>
        <v>1</v>
      </c>
      <c r="BIH59" s="676">
        <f>IF(SUM($I$58:BIH58)&lt;=$G$61,1,0)</f>
        <v>1</v>
      </c>
      <c r="BII59" s="676">
        <f>IF(SUM($I$58:BII58)&lt;=$G$61,1,0)</f>
        <v>1</v>
      </c>
      <c r="BIJ59" s="676">
        <f>IF(SUM($I$58:BIJ58)&lt;=$G$61,1,0)</f>
        <v>1</v>
      </c>
      <c r="BIK59" s="676">
        <f>IF(SUM($I$58:BIK58)&lt;=$G$61,1,0)</f>
        <v>1</v>
      </c>
      <c r="BIL59" s="676">
        <f>IF(SUM($I$58:BIL58)&lt;=$G$61,1,0)</f>
        <v>1</v>
      </c>
      <c r="BIM59" s="676">
        <f>IF(SUM($I$58:BIM58)&lt;=$G$61,1,0)</f>
        <v>1</v>
      </c>
      <c r="BIN59" s="676">
        <f>IF(SUM($I$58:BIN58)&lt;=$G$61,1,0)</f>
        <v>1</v>
      </c>
      <c r="BIO59" s="676">
        <f>IF(SUM($I$58:BIO58)&lt;=$G$61,1,0)</f>
        <v>1</v>
      </c>
      <c r="BIP59" s="676">
        <f>IF(SUM($I$58:BIP58)&lt;=$G$61,1,0)</f>
        <v>1</v>
      </c>
      <c r="BIQ59" s="676">
        <f>IF(SUM($I$58:BIQ58)&lt;=$G$61,1,0)</f>
        <v>1</v>
      </c>
      <c r="BIR59" s="676">
        <f>IF(SUM($I$58:BIR58)&lt;=$G$61,1,0)</f>
        <v>1</v>
      </c>
      <c r="BIS59" s="676">
        <f>IF(SUM($I$58:BIS58)&lt;=$G$61,1,0)</f>
        <v>1</v>
      </c>
      <c r="BIT59" s="676">
        <f>IF(SUM($I$58:BIT58)&lt;=$G$61,1,0)</f>
        <v>1</v>
      </c>
      <c r="BIU59" s="676">
        <f>IF(SUM($I$58:BIU58)&lt;=$G$61,1,0)</f>
        <v>1</v>
      </c>
      <c r="BIV59" s="676">
        <f>IF(SUM($I$58:BIV58)&lt;=$G$61,1,0)</f>
        <v>1</v>
      </c>
      <c r="BIW59" s="676">
        <f>IF(SUM($I$58:BIW58)&lt;=$G$61,1,0)</f>
        <v>1</v>
      </c>
      <c r="BIX59" s="676">
        <f>IF(SUM($I$58:BIX58)&lt;=$G$61,1,0)</f>
        <v>1</v>
      </c>
      <c r="BIY59" s="676">
        <f>IF(SUM($I$58:BIY58)&lt;=$G$61,1,0)</f>
        <v>1</v>
      </c>
      <c r="BIZ59" s="676">
        <f>IF(SUM($I$58:BIZ58)&lt;=$G$61,1,0)</f>
        <v>1</v>
      </c>
      <c r="BJA59" s="676">
        <f>IF(SUM($I$58:BJA58)&lt;=$G$61,1,0)</f>
        <v>1</v>
      </c>
      <c r="BJB59" s="676">
        <f>IF(SUM($I$58:BJB58)&lt;=$G$61,1,0)</f>
        <v>1</v>
      </c>
      <c r="BJC59" s="676">
        <f>IF(SUM($I$58:BJC58)&lt;=$G$61,1,0)</f>
        <v>1</v>
      </c>
      <c r="BJD59" s="676">
        <f>IF(SUM($I$58:BJD58)&lt;=$G$61,1,0)</f>
        <v>1</v>
      </c>
      <c r="BJE59" s="676">
        <f>IF(SUM($I$58:BJE58)&lt;=$G$61,1,0)</f>
        <v>1</v>
      </c>
      <c r="BJF59" s="676">
        <f>IF(SUM($I$58:BJF58)&lt;=$G$61,1,0)</f>
        <v>1</v>
      </c>
      <c r="BJG59" s="676">
        <f>IF(SUM($I$58:BJG58)&lt;=$G$61,1,0)</f>
        <v>1</v>
      </c>
      <c r="BJH59" s="676">
        <f>IF(SUM($I$58:BJH58)&lt;=$G$61,1,0)</f>
        <v>1</v>
      </c>
      <c r="BJI59" s="676">
        <f>IF(SUM($I$58:BJI58)&lt;=$G$61,1,0)</f>
        <v>1</v>
      </c>
      <c r="BJJ59" s="676">
        <f>IF(SUM($I$58:BJJ58)&lt;=$G$61,1,0)</f>
        <v>1</v>
      </c>
      <c r="BJK59" s="676">
        <f>IF(SUM($I$58:BJK58)&lt;=$G$61,1,0)</f>
        <v>1</v>
      </c>
      <c r="BJL59" s="676">
        <f>IF(SUM($I$58:BJL58)&lt;=$G$61,1,0)</f>
        <v>1</v>
      </c>
      <c r="BJM59" s="676">
        <f>IF(SUM($I$58:BJM58)&lt;=$G$61,1,0)</f>
        <v>1</v>
      </c>
      <c r="BJN59" s="676">
        <f>IF(SUM($I$58:BJN58)&lt;=$G$61,1,0)</f>
        <v>1</v>
      </c>
      <c r="BJO59" s="676">
        <f>IF(SUM($I$58:BJO58)&lt;=$G$61,1,0)</f>
        <v>1</v>
      </c>
      <c r="BJP59" s="676">
        <f>IF(SUM($I$58:BJP58)&lt;=$G$61,1,0)</f>
        <v>1</v>
      </c>
      <c r="BJQ59" s="676">
        <f>IF(SUM($I$58:BJQ58)&lt;=$G$61,1,0)</f>
        <v>1</v>
      </c>
      <c r="BJR59" s="676">
        <f>IF(SUM($I$58:BJR58)&lt;=$G$61,1,0)</f>
        <v>1</v>
      </c>
      <c r="BJS59" s="676">
        <f>IF(SUM($I$58:BJS58)&lt;=$G$61,1,0)</f>
        <v>1</v>
      </c>
      <c r="BJT59" s="676">
        <f>IF(SUM($I$58:BJT58)&lt;=$G$61,1,0)</f>
        <v>1</v>
      </c>
      <c r="BJU59" s="676">
        <f>IF(SUM($I$58:BJU58)&lt;=$G$61,1,0)</f>
        <v>1</v>
      </c>
      <c r="BJV59" s="676">
        <f>IF(SUM($I$58:BJV58)&lt;=$G$61,1,0)</f>
        <v>1</v>
      </c>
      <c r="BJW59" s="676">
        <f>IF(SUM($I$58:BJW58)&lt;=$G$61,1,0)</f>
        <v>1</v>
      </c>
      <c r="BJX59" s="676">
        <f>IF(SUM($I$58:BJX58)&lt;=$G$61,1,0)</f>
        <v>1</v>
      </c>
      <c r="BJY59" s="676">
        <f>IF(SUM($I$58:BJY58)&lt;=$G$61,1,0)</f>
        <v>1</v>
      </c>
      <c r="BJZ59" s="676">
        <f>IF(SUM($I$58:BJZ58)&lt;=$G$61,1,0)</f>
        <v>1</v>
      </c>
      <c r="BKA59" s="676">
        <f>IF(SUM($I$58:BKA58)&lt;=$G$61,1,0)</f>
        <v>1</v>
      </c>
      <c r="BKB59" s="676">
        <f>IF(SUM($I$58:BKB58)&lt;=$G$61,1,0)</f>
        <v>1</v>
      </c>
      <c r="BKC59" s="676">
        <f>IF(SUM($I$58:BKC58)&lt;=$G$61,1,0)</f>
        <v>1</v>
      </c>
      <c r="BKD59" s="676">
        <f>IF(SUM($I$58:BKD58)&lt;=$G$61,1,0)</f>
        <v>1</v>
      </c>
      <c r="BKE59" s="676">
        <f>IF(SUM($I$58:BKE58)&lt;=$G$61,1,0)</f>
        <v>1</v>
      </c>
      <c r="BKF59" s="676">
        <f>IF(SUM($I$58:BKF58)&lt;=$G$61,1,0)</f>
        <v>1</v>
      </c>
      <c r="BKG59" s="676">
        <f>IF(SUM($I$58:BKG58)&lt;=$G$61,1,0)</f>
        <v>1</v>
      </c>
      <c r="BKH59" s="676">
        <f>IF(SUM($I$58:BKH58)&lt;=$G$61,1,0)</f>
        <v>1</v>
      </c>
      <c r="BKI59" s="676">
        <f>IF(SUM($I$58:BKI58)&lt;=$G$61,1,0)</f>
        <v>1</v>
      </c>
      <c r="BKJ59" s="676">
        <f>IF(SUM($I$58:BKJ58)&lt;=$G$61,1,0)</f>
        <v>1</v>
      </c>
      <c r="BKK59" s="676">
        <f>IF(SUM($I$58:BKK58)&lt;=$G$61,1,0)</f>
        <v>1</v>
      </c>
      <c r="BKL59" s="676">
        <f>IF(SUM($I$58:BKL58)&lt;=$G$61,1,0)</f>
        <v>1</v>
      </c>
      <c r="BKM59" s="676">
        <f>IF(SUM($I$58:BKM58)&lt;=$G$61,1,0)</f>
        <v>1</v>
      </c>
      <c r="BKN59" s="676">
        <f>IF(SUM($I$58:BKN58)&lt;=$G$61,1,0)</f>
        <v>1</v>
      </c>
      <c r="BKO59" s="676">
        <f>IF(SUM($I$58:BKO58)&lt;=$G$61,1,0)</f>
        <v>1</v>
      </c>
      <c r="BKP59" s="676">
        <f>IF(SUM($I$58:BKP58)&lt;=$G$61,1,0)</f>
        <v>1</v>
      </c>
      <c r="BKQ59" s="676">
        <f>IF(SUM($I$58:BKQ58)&lt;=$G$61,1,0)</f>
        <v>1</v>
      </c>
      <c r="BKR59" s="676">
        <f>IF(SUM($I$58:BKR58)&lt;=$G$61,1,0)</f>
        <v>1</v>
      </c>
      <c r="BKS59" s="676">
        <f>IF(SUM($I$58:BKS58)&lt;=$G$61,1,0)</f>
        <v>1</v>
      </c>
      <c r="BKT59" s="676">
        <f>IF(SUM($I$58:BKT58)&lt;=$G$61,1,0)</f>
        <v>1</v>
      </c>
      <c r="BKU59" s="676">
        <f>IF(SUM($I$58:BKU58)&lt;=$G$61,1,0)</f>
        <v>1</v>
      </c>
      <c r="BKV59" s="676">
        <f>IF(SUM($I$58:BKV58)&lt;=$G$61,1,0)</f>
        <v>1</v>
      </c>
      <c r="BKW59" s="676">
        <f>IF(SUM($I$58:BKW58)&lt;=$G$61,1,0)</f>
        <v>1</v>
      </c>
      <c r="BKX59" s="676">
        <f>IF(SUM($I$58:BKX58)&lt;=$G$61,1,0)</f>
        <v>1</v>
      </c>
      <c r="BKY59" s="676">
        <f>IF(SUM($I$58:BKY58)&lt;=$G$61,1,0)</f>
        <v>1</v>
      </c>
      <c r="BKZ59" s="676">
        <f>IF(SUM($I$58:BKZ58)&lt;=$G$61,1,0)</f>
        <v>1</v>
      </c>
      <c r="BLA59" s="676">
        <f>IF(SUM($I$58:BLA58)&lt;=$G$61,1,0)</f>
        <v>1</v>
      </c>
      <c r="BLB59" s="676">
        <f>IF(SUM($I$58:BLB58)&lt;=$G$61,1,0)</f>
        <v>1</v>
      </c>
      <c r="BLC59" s="676">
        <f>IF(SUM($I$58:BLC58)&lt;=$G$61,1,0)</f>
        <v>1</v>
      </c>
      <c r="BLD59" s="676">
        <f>IF(SUM($I$58:BLD58)&lt;=$G$61,1,0)</f>
        <v>1</v>
      </c>
      <c r="BLE59" s="676">
        <f>IF(SUM($I$58:BLE58)&lt;=$G$61,1,0)</f>
        <v>1</v>
      </c>
      <c r="BLF59" s="676">
        <f>IF(SUM($I$58:BLF58)&lt;=$G$61,1,0)</f>
        <v>1</v>
      </c>
      <c r="BLG59" s="676">
        <f>IF(SUM($I$58:BLG58)&lt;=$G$61,1,0)</f>
        <v>1</v>
      </c>
      <c r="BLH59" s="676">
        <f>IF(SUM($I$58:BLH58)&lt;=$G$61,1,0)</f>
        <v>1</v>
      </c>
      <c r="BLI59" s="676">
        <f>IF(SUM($I$58:BLI58)&lt;=$G$61,1,0)</f>
        <v>1</v>
      </c>
      <c r="BLJ59" s="676">
        <f>IF(SUM($I$58:BLJ58)&lt;=$G$61,1,0)</f>
        <v>1</v>
      </c>
      <c r="BLK59" s="676">
        <f>IF(SUM($I$58:BLK58)&lt;=$G$61,1,0)</f>
        <v>1</v>
      </c>
      <c r="BLL59" s="676">
        <f>IF(SUM($I$58:BLL58)&lt;=$G$61,1,0)</f>
        <v>1</v>
      </c>
      <c r="BLM59" s="676">
        <f>IF(SUM($I$58:BLM58)&lt;=$G$61,1,0)</f>
        <v>1</v>
      </c>
      <c r="BLN59" s="676">
        <f>IF(SUM($I$58:BLN58)&lt;=$G$61,1,0)</f>
        <v>1</v>
      </c>
      <c r="BLO59" s="676">
        <f>IF(SUM($I$58:BLO58)&lt;=$G$61,1,0)</f>
        <v>1</v>
      </c>
      <c r="BLP59" s="676">
        <f>IF(SUM($I$58:BLP58)&lt;=$G$61,1,0)</f>
        <v>1</v>
      </c>
      <c r="BLQ59" s="676">
        <f>IF(SUM($I$58:BLQ58)&lt;=$G$61,1,0)</f>
        <v>1</v>
      </c>
      <c r="BLR59" s="676">
        <f>IF(SUM($I$58:BLR58)&lt;=$G$61,1,0)</f>
        <v>1</v>
      </c>
      <c r="BLS59" s="676">
        <f>IF(SUM($I$58:BLS58)&lt;=$G$61,1,0)</f>
        <v>1</v>
      </c>
      <c r="BLT59" s="676">
        <f>IF(SUM($I$58:BLT58)&lt;=$G$61,1,0)</f>
        <v>1</v>
      </c>
      <c r="BLU59" s="676">
        <f>IF(SUM($I$58:BLU58)&lt;=$G$61,1,0)</f>
        <v>1</v>
      </c>
      <c r="BLV59" s="676">
        <f>IF(SUM($I$58:BLV58)&lt;=$G$61,1,0)</f>
        <v>1</v>
      </c>
      <c r="BLW59" s="676">
        <f>IF(SUM($I$58:BLW58)&lt;=$G$61,1,0)</f>
        <v>1</v>
      </c>
      <c r="BLX59" s="676">
        <f>IF(SUM($I$58:BLX58)&lt;=$G$61,1,0)</f>
        <v>1</v>
      </c>
      <c r="BLY59" s="676">
        <f>IF(SUM($I$58:BLY58)&lt;=$G$61,1,0)</f>
        <v>1</v>
      </c>
      <c r="BLZ59" s="676">
        <f>IF(SUM($I$58:BLZ58)&lt;=$G$61,1,0)</f>
        <v>1</v>
      </c>
      <c r="BMA59" s="676">
        <f>IF(SUM($I$58:BMA58)&lt;=$G$61,1,0)</f>
        <v>1</v>
      </c>
      <c r="BMB59" s="676">
        <f>IF(SUM($I$58:BMB58)&lt;=$G$61,1,0)</f>
        <v>1</v>
      </c>
      <c r="BMC59" s="676">
        <f>IF(SUM($I$58:BMC58)&lt;=$G$61,1,0)</f>
        <v>1</v>
      </c>
      <c r="BMD59" s="676">
        <f>IF(SUM($I$58:BMD58)&lt;=$G$61,1,0)</f>
        <v>1</v>
      </c>
      <c r="BME59" s="676">
        <f>IF(SUM($I$58:BME58)&lt;=$G$61,1,0)</f>
        <v>1</v>
      </c>
      <c r="BMF59" s="676">
        <f>IF(SUM($I$58:BMF58)&lt;=$G$61,1,0)</f>
        <v>1</v>
      </c>
      <c r="BMG59" s="676">
        <f>IF(SUM($I$58:BMG58)&lt;=$G$61,1,0)</f>
        <v>1</v>
      </c>
      <c r="BMH59" s="676">
        <f>IF(SUM($I$58:BMH58)&lt;=$G$61,1,0)</f>
        <v>1</v>
      </c>
      <c r="BMI59" s="676">
        <f>IF(SUM($I$58:BMI58)&lt;=$G$61,1,0)</f>
        <v>1</v>
      </c>
      <c r="BMJ59" s="676">
        <f>IF(SUM($I$58:BMJ58)&lt;=$G$61,1,0)</f>
        <v>1</v>
      </c>
      <c r="BMK59" s="676">
        <f>IF(SUM($I$58:BMK58)&lt;=$G$61,1,0)</f>
        <v>1</v>
      </c>
      <c r="BML59" s="676">
        <f>IF(SUM($I$58:BML58)&lt;=$G$61,1,0)</f>
        <v>1</v>
      </c>
      <c r="BMM59" s="676">
        <f>IF(SUM($I$58:BMM58)&lt;=$G$61,1,0)</f>
        <v>1</v>
      </c>
      <c r="BMN59" s="676">
        <f>IF(SUM($I$58:BMN58)&lt;=$G$61,1,0)</f>
        <v>1</v>
      </c>
      <c r="BMO59" s="676">
        <f>IF(SUM($I$58:BMO58)&lt;=$G$61,1,0)</f>
        <v>1</v>
      </c>
      <c r="BMP59" s="676">
        <f>IF(SUM($I$58:BMP58)&lt;=$G$61,1,0)</f>
        <v>1</v>
      </c>
      <c r="BMQ59" s="676">
        <f>IF(SUM($I$58:BMQ58)&lt;=$G$61,1,0)</f>
        <v>1</v>
      </c>
      <c r="BMR59" s="676">
        <f>IF(SUM($I$58:BMR58)&lt;=$G$61,1,0)</f>
        <v>1</v>
      </c>
      <c r="BMS59" s="676">
        <f>IF(SUM($I$58:BMS58)&lt;=$G$61,1,0)</f>
        <v>1</v>
      </c>
      <c r="BMT59" s="676">
        <f>IF(SUM($I$58:BMT58)&lt;=$G$61,1,0)</f>
        <v>1</v>
      </c>
      <c r="BMU59" s="676">
        <f>IF(SUM($I$58:BMU58)&lt;=$G$61,1,0)</f>
        <v>1</v>
      </c>
      <c r="BMV59" s="676">
        <f>IF(SUM($I$58:BMV58)&lt;=$G$61,1,0)</f>
        <v>1</v>
      </c>
      <c r="BMW59" s="676">
        <f>IF(SUM($I$58:BMW58)&lt;=$G$61,1,0)</f>
        <v>1</v>
      </c>
      <c r="BMX59" s="676">
        <f>IF(SUM($I$58:BMX58)&lt;=$G$61,1,0)</f>
        <v>1</v>
      </c>
      <c r="BMY59" s="676">
        <f>IF(SUM($I$58:BMY58)&lt;=$G$61,1,0)</f>
        <v>1</v>
      </c>
      <c r="BMZ59" s="676">
        <f>IF(SUM($I$58:BMZ58)&lt;=$G$61,1,0)</f>
        <v>1</v>
      </c>
      <c r="BNA59" s="676">
        <f>IF(SUM($I$58:BNA58)&lt;=$G$61,1,0)</f>
        <v>1</v>
      </c>
      <c r="BNB59" s="676">
        <f>IF(SUM($I$58:BNB58)&lt;=$G$61,1,0)</f>
        <v>1</v>
      </c>
      <c r="BNC59" s="676">
        <f>IF(SUM($I$58:BNC58)&lt;=$G$61,1,0)</f>
        <v>1</v>
      </c>
      <c r="BND59" s="676">
        <f>IF(SUM($I$58:BND58)&lt;=$G$61,1,0)</f>
        <v>1</v>
      </c>
      <c r="BNE59" s="676">
        <f>IF(SUM($I$58:BNE58)&lt;=$G$61,1,0)</f>
        <v>1</v>
      </c>
      <c r="BNF59" s="676">
        <f>IF(SUM($I$58:BNF58)&lt;=$G$61,1,0)</f>
        <v>1</v>
      </c>
      <c r="BNG59" s="676">
        <f>IF(SUM($I$58:BNG58)&lt;=$G$61,1,0)</f>
        <v>1</v>
      </c>
      <c r="BNH59" s="676">
        <f>IF(SUM($I$58:BNH58)&lt;=$G$61,1,0)</f>
        <v>1</v>
      </c>
      <c r="BNI59" s="676">
        <f>IF(SUM($I$58:BNI58)&lt;=$G$61,1,0)</f>
        <v>1</v>
      </c>
      <c r="BNJ59" s="676">
        <f>IF(SUM($I$58:BNJ58)&lt;=$G$61,1,0)</f>
        <v>1</v>
      </c>
      <c r="BNK59" s="676">
        <f>IF(SUM($I$58:BNK58)&lt;=$G$61,1,0)</f>
        <v>1</v>
      </c>
      <c r="BNL59" s="676">
        <f>IF(SUM($I$58:BNL58)&lt;=$G$61,1,0)</f>
        <v>1</v>
      </c>
      <c r="BNM59" s="676">
        <f>IF(SUM($I$58:BNM58)&lt;=$G$61,1,0)</f>
        <v>1</v>
      </c>
      <c r="BNN59" s="676">
        <f>IF(SUM($I$58:BNN58)&lt;=$G$61,1,0)</f>
        <v>1</v>
      </c>
      <c r="BNO59" s="676">
        <f>IF(SUM($I$58:BNO58)&lt;=$G$61,1,0)</f>
        <v>1</v>
      </c>
      <c r="BNP59" s="676">
        <f>IF(SUM($I$58:BNP58)&lt;=$G$61,1,0)</f>
        <v>1</v>
      </c>
      <c r="BNQ59" s="676">
        <f>IF(SUM($I$58:BNQ58)&lt;=$G$61,1,0)</f>
        <v>1</v>
      </c>
      <c r="BNR59" s="676">
        <f>IF(SUM($I$58:BNR58)&lt;=$G$61,1,0)</f>
        <v>1</v>
      </c>
      <c r="BNS59" s="676">
        <f>IF(SUM($I$58:BNS58)&lt;=$G$61,1,0)</f>
        <v>1</v>
      </c>
      <c r="BNT59" s="676">
        <f>IF(SUM($I$58:BNT58)&lt;=$G$61,1,0)</f>
        <v>1</v>
      </c>
      <c r="BNU59" s="676">
        <f>IF(SUM($I$58:BNU58)&lt;=$G$61,1,0)</f>
        <v>1</v>
      </c>
      <c r="BNV59" s="676">
        <f>IF(SUM($I$58:BNV58)&lt;=$G$61,1,0)</f>
        <v>1</v>
      </c>
      <c r="BNW59" s="676">
        <f>IF(SUM($I$58:BNW58)&lt;=$G$61,1,0)</f>
        <v>1</v>
      </c>
      <c r="BNX59" s="676">
        <f>IF(SUM($I$58:BNX58)&lt;=$G$61,1,0)</f>
        <v>1</v>
      </c>
      <c r="BNY59" s="676">
        <f>IF(SUM($I$58:BNY58)&lt;=$G$61,1,0)</f>
        <v>1</v>
      </c>
      <c r="BNZ59" s="676">
        <f>IF(SUM($I$58:BNZ58)&lt;=$G$61,1,0)</f>
        <v>1</v>
      </c>
      <c r="BOA59" s="676">
        <f>IF(SUM($I$58:BOA58)&lt;=$G$61,1,0)</f>
        <v>1</v>
      </c>
      <c r="BOB59" s="676">
        <f>IF(SUM($I$58:BOB58)&lt;=$G$61,1,0)</f>
        <v>1</v>
      </c>
      <c r="BOC59" s="676">
        <f>IF(SUM($I$58:BOC58)&lt;=$G$61,1,0)</f>
        <v>1</v>
      </c>
      <c r="BOD59" s="676">
        <f>IF(SUM($I$58:BOD58)&lt;=$G$61,1,0)</f>
        <v>1</v>
      </c>
      <c r="BOE59" s="676">
        <f>IF(SUM($I$58:BOE58)&lt;=$G$61,1,0)</f>
        <v>1</v>
      </c>
      <c r="BOF59" s="676">
        <f>IF(SUM($I$58:BOF58)&lt;=$G$61,1,0)</f>
        <v>1</v>
      </c>
      <c r="BOG59" s="676">
        <f>IF(SUM($I$58:BOG58)&lt;=$G$61,1,0)</f>
        <v>1</v>
      </c>
      <c r="BOH59" s="676">
        <f>IF(SUM($I$58:BOH58)&lt;=$G$61,1,0)</f>
        <v>1</v>
      </c>
      <c r="BOI59" s="676">
        <f>IF(SUM($I$58:BOI58)&lt;=$G$61,1,0)</f>
        <v>1</v>
      </c>
      <c r="BOJ59" s="676">
        <f>IF(SUM($I$58:BOJ58)&lt;=$G$61,1,0)</f>
        <v>1</v>
      </c>
      <c r="BOK59" s="676">
        <f>IF(SUM($I$58:BOK58)&lt;=$G$61,1,0)</f>
        <v>1</v>
      </c>
      <c r="BOL59" s="676">
        <f>IF(SUM($I$58:BOL58)&lt;=$G$61,1,0)</f>
        <v>1</v>
      </c>
      <c r="BOM59" s="676">
        <f>IF(SUM($I$58:BOM58)&lt;=$G$61,1,0)</f>
        <v>1</v>
      </c>
      <c r="BON59" s="676">
        <f>IF(SUM($I$58:BON58)&lt;=$G$61,1,0)</f>
        <v>1</v>
      </c>
      <c r="BOO59" s="676">
        <f>IF(SUM($I$58:BOO58)&lt;=$G$61,1,0)</f>
        <v>1</v>
      </c>
      <c r="BOP59" s="676">
        <f>IF(SUM($I$58:BOP58)&lt;=$G$61,1,0)</f>
        <v>1</v>
      </c>
      <c r="BOQ59" s="676">
        <f>IF(SUM($I$58:BOQ58)&lt;=$G$61,1,0)</f>
        <v>1</v>
      </c>
      <c r="BOR59" s="676">
        <f>IF(SUM($I$58:BOR58)&lt;=$G$61,1,0)</f>
        <v>1</v>
      </c>
      <c r="BOS59" s="676">
        <f>IF(SUM($I$58:BOS58)&lt;=$G$61,1,0)</f>
        <v>1</v>
      </c>
      <c r="BOT59" s="676">
        <f>IF(SUM($I$58:BOT58)&lt;=$G$61,1,0)</f>
        <v>1</v>
      </c>
      <c r="BOU59" s="676">
        <f>IF(SUM($I$58:BOU58)&lt;=$G$61,1,0)</f>
        <v>1</v>
      </c>
      <c r="BOV59" s="676">
        <f>IF(SUM($I$58:BOV58)&lt;=$G$61,1,0)</f>
        <v>1</v>
      </c>
      <c r="BOW59" s="676">
        <f>IF(SUM($I$58:BOW58)&lt;=$G$61,1,0)</f>
        <v>1</v>
      </c>
      <c r="BOX59" s="676">
        <f>IF(SUM($I$58:BOX58)&lt;=$G$61,1,0)</f>
        <v>1</v>
      </c>
      <c r="BOY59" s="676">
        <f>IF(SUM($I$58:BOY58)&lt;=$G$61,1,0)</f>
        <v>1</v>
      </c>
      <c r="BOZ59" s="676">
        <f>IF(SUM($I$58:BOZ58)&lt;=$G$61,1,0)</f>
        <v>1</v>
      </c>
      <c r="BPA59" s="676">
        <f>IF(SUM($I$58:BPA58)&lt;=$G$61,1,0)</f>
        <v>1</v>
      </c>
      <c r="BPB59" s="676">
        <f>IF(SUM($I$58:BPB58)&lt;=$G$61,1,0)</f>
        <v>1</v>
      </c>
      <c r="BPC59" s="676">
        <f>IF(SUM($I$58:BPC58)&lt;=$G$61,1,0)</f>
        <v>1</v>
      </c>
      <c r="BPD59" s="676">
        <f>IF(SUM($I$58:BPD58)&lt;=$G$61,1,0)</f>
        <v>1</v>
      </c>
      <c r="BPE59" s="676">
        <f>IF(SUM($I$58:BPE58)&lt;=$G$61,1,0)</f>
        <v>1</v>
      </c>
      <c r="BPF59" s="676">
        <f>IF(SUM($I$58:BPF58)&lt;=$G$61,1,0)</f>
        <v>1</v>
      </c>
      <c r="BPG59" s="676">
        <f>IF(SUM($I$58:BPG58)&lt;=$G$61,1,0)</f>
        <v>1</v>
      </c>
      <c r="BPH59" s="676">
        <f>IF(SUM($I$58:BPH58)&lt;=$G$61,1,0)</f>
        <v>1</v>
      </c>
      <c r="BPI59" s="676">
        <f>IF(SUM($I$58:BPI58)&lt;=$G$61,1,0)</f>
        <v>1</v>
      </c>
      <c r="BPJ59" s="676">
        <f>IF(SUM($I$58:BPJ58)&lt;=$G$61,1,0)</f>
        <v>1</v>
      </c>
      <c r="BPK59" s="676">
        <f>IF(SUM($I$58:BPK58)&lt;=$G$61,1,0)</f>
        <v>1</v>
      </c>
      <c r="BPL59" s="676">
        <f>IF(SUM($I$58:BPL58)&lt;=$G$61,1,0)</f>
        <v>1</v>
      </c>
      <c r="BPM59" s="676">
        <f>IF(SUM($I$58:BPM58)&lt;=$G$61,1,0)</f>
        <v>1</v>
      </c>
      <c r="BPN59" s="676">
        <f>IF(SUM($I$58:BPN58)&lt;=$G$61,1,0)</f>
        <v>1</v>
      </c>
      <c r="BPO59" s="676">
        <f>IF(SUM($I$58:BPO58)&lt;=$G$61,1,0)</f>
        <v>1</v>
      </c>
      <c r="BPP59" s="676">
        <f>IF(SUM($I$58:BPP58)&lt;=$G$61,1,0)</f>
        <v>1</v>
      </c>
      <c r="BPQ59" s="676">
        <f>IF(SUM($I$58:BPQ58)&lt;=$G$61,1,0)</f>
        <v>1</v>
      </c>
      <c r="BPR59" s="676">
        <f>IF(SUM($I$58:BPR58)&lt;=$G$61,1,0)</f>
        <v>1</v>
      </c>
      <c r="BPS59" s="676">
        <f>IF(SUM($I$58:BPS58)&lt;=$G$61,1,0)</f>
        <v>1</v>
      </c>
      <c r="BPT59" s="676">
        <f>IF(SUM($I$58:BPT58)&lt;=$G$61,1,0)</f>
        <v>1</v>
      </c>
      <c r="BPU59" s="676">
        <f>IF(SUM($I$58:BPU58)&lt;=$G$61,1,0)</f>
        <v>1</v>
      </c>
      <c r="BPV59" s="676">
        <f>IF(SUM($I$58:BPV58)&lt;=$G$61,1,0)</f>
        <v>1</v>
      </c>
      <c r="BPW59" s="676">
        <f>IF(SUM($I$58:BPW58)&lt;=$G$61,1,0)</f>
        <v>1</v>
      </c>
      <c r="BPX59" s="676">
        <f>IF(SUM($I$58:BPX58)&lt;=$G$61,1,0)</f>
        <v>1</v>
      </c>
      <c r="BPY59" s="676">
        <f>IF(SUM($I$58:BPY58)&lt;=$G$61,1,0)</f>
        <v>1</v>
      </c>
      <c r="BPZ59" s="676">
        <f>IF(SUM($I$58:BPZ58)&lt;=$G$61,1,0)</f>
        <v>1</v>
      </c>
      <c r="BQA59" s="676">
        <f>IF(SUM($I$58:BQA58)&lt;=$G$61,1,0)</f>
        <v>1</v>
      </c>
      <c r="BQB59" s="676">
        <f>IF(SUM($I$58:BQB58)&lt;=$G$61,1,0)</f>
        <v>1</v>
      </c>
      <c r="BQC59" s="676">
        <f>IF(SUM($I$58:BQC58)&lt;=$G$61,1,0)</f>
        <v>1</v>
      </c>
      <c r="BQD59" s="676">
        <f>IF(SUM($I$58:BQD58)&lt;=$G$61,1,0)</f>
        <v>1</v>
      </c>
      <c r="BQE59" s="676">
        <f>IF(SUM($I$58:BQE58)&lt;=$G$61,1,0)</f>
        <v>1</v>
      </c>
      <c r="BQF59" s="676">
        <f>IF(SUM($I$58:BQF58)&lt;=$G$61,1,0)</f>
        <v>1</v>
      </c>
      <c r="BQG59" s="676">
        <f>IF(SUM($I$58:BQG58)&lt;=$G$61,1,0)</f>
        <v>1</v>
      </c>
      <c r="BQH59" s="676">
        <f>IF(SUM($I$58:BQH58)&lt;=$G$61,1,0)</f>
        <v>1</v>
      </c>
      <c r="BQI59" s="676">
        <f>IF(SUM($I$58:BQI58)&lt;=$G$61,1,0)</f>
        <v>1</v>
      </c>
      <c r="BQJ59" s="676">
        <f>IF(SUM($I$58:BQJ58)&lt;=$G$61,1,0)</f>
        <v>1</v>
      </c>
      <c r="BQK59" s="676">
        <f>IF(SUM($I$58:BQK58)&lt;=$G$61,1,0)</f>
        <v>1</v>
      </c>
      <c r="BQL59" s="676">
        <f>IF(SUM($I$58:BQL58)&lt;=$G$61,1,0)</f>
        <v>1</v>
      </c>
      <c r="BQM59" s="676">
        <f>IF(SUM($I$58:BQM58)&lt;=$G$61,1,0)</f>
        <v>1</v>
      </c>
      <c r="BQN59" s="676">
        <f>IF(SUM($I$58:BQN58)&lt;=$G$61,1,0)</f>
        <v>1</v>
      </c>
      <c r="BQO59" s="676">
        <f>IF(SUM($I$58:BQO58)&lt;=$G$61,1,0)</f>
        <v>1</v>
      </c>
      <c r="BQP59" s="676">
        <f>IF(SUM($I$58:BQP58)&lt;=$G$61,1,0)</f>
        <v>1</v>
      </c>
      <c r="BQQ59" s="676">
        <f>IF(SUM($I$58:BQQ58)&lt;=$G$61,1,0)</f>
        <v>1</v>
      </c>
      <c r="BQR59" s="676">
        <f>IF(SUM($I$58:BQR58)&lt;=$G$61,1,0)</f>
        <v>1</v>
      </c>
      <c r="BQS59" s="676">
        <f>IF(SUM($I$58:BQS58)&lt;=$G$61,1,0)</f>
        <v>1</v>
      </c>
      <c r="BQT59" s="676">
        <f>IF(SUM($I$58:BQT58)&lt;=$G$61,1,0)</f>
        <v>1</v>
      </c>
      <c r="BQU59" s="676">
        <f>IF(SUM($I$58:BQU58)&lt;=$G$61,1,0)</f>
        <v>1</v>
      </c>
      <c r="BQV59" s="676">
        <f>IF(SUM($I$58:BQV58)&lt;=$G$61,1,0)</f>
        <v>1</v>
      </c>
      <c r="BQW59" s="676">
        <f>IF(SUM($I$58:BQW58)&lt;=$G$61,1,0)</f>
        <v>1</v>
      </c>
      <c r="BQX59" s="676">
        <f>IF(SUM($I$58:BQX58)&lt;=$G$61,1,0)</f>
        <v>1</v>
      </c>
      <c r="BQY59" s="676">
        <f>IF(SUM($I$58:BQY58)&lt;=$G$61,1,0)</f>
        <v>1</v>
      </c>
      <c r="BQZ59" s="676">
        <f>IF(SUM($I$58:BQZ58)&lt;=$G$61,1,0)</f>
        <v>1</v>
      </c>
      <c r="BRA59" s="676">
        <f>IF(SUM($I$58:BRA58)&lt;=$G$61,1,0)</f>
        <v>1</v>
      </c>
      <c r="BRB59" s="676">
        <f>IF(SUM($I$58:BRB58)&lt;=$G$61,1,0)</f>
        <v>1</v>
      </c>
      <c r="BRC59" s="676">
        <f>IF(SUM($I$58:BRC58)&lt;=$G$61,1,0)</f>
        <v>1</v>
      </c>
      <c r="BRD59" s="676">
        <f>IF(SUM($I$58:BRD58)&lt;=$G$61,1,0)</f>
        <v>1</v>
      </c>
      <c r="BRE59" s="676">
        <f>IF(SUM($I$58:BRE58)&lt;=$G$61,1,0)</f>
        <v>1</v>
      </c>
      <c r="BRF59" s="676">
        <f>IF(SUM($I$58:BRF58)&lt;=$G$61,1,0)</f>
        <v>1</v>
      </c>
      <c r="BRG59" s="676">
        <f>IF(SUM($I$58:BRG58)&lt;=$G$61,1,0)</f>
        <v>1</v>
      </c>
      <c r="BRH59" s="676">
        <f>IF(SUM($I$58:BRH58)&lt;=$G$61,1,0)</f>
        <v>1</v>
      </c>
      <c r="BRI59" s="676">
        <f>IF(SUM($I$58:BRI58)&lt;=$G$61,1,0)</f>
        <v>1</v>
      </c>
      <c r="BRJ59" s="676">
        <f>IF(SUM($I$58:BRJ58)&lt;=$G$61,1,0)</f>
        <v>1</v>
      </c>
      <c r="BRK59" s="676">
        <f>IF(SUM($I$58:BRK58)&lt;=$G$61,1,0)</f>
        <v>1</v>
      </c>
      <c r="BRL59" s="676">
        <f>IF(SUM($I$58:BRL58)&lt;=$G$61,1,0)</f>
        <v>1</v>
      </c>
      <c r="BRM59" s="676">
        <f>IF(SUM($I$58:BRM58)&lt;=$G$61,1,0)</f>
        <v>1</v>
      </c>
      <c r="BRN59" s="676">
        <f>IF(SUM($I$58:BRN58)&lt;=$G$61,1,0)</f>
        <v>1</v>
      </c>
      <c r="BRO59" s="676">
        <f>IF(SUM($I$58:BRO58)&lt;=$G$61,1,0)</f>
        <v>1</v>
      </c>
      <c r="BRP59" s="676">
        <f>IF(SUM($I$58:BRP58)&lt;=$G$61,1,0)</f>
        <v>1</v>
      </c>
      <c r="BRQ59" s="676">
        <f>IF(SUM($I$58:BRQ58)&lt;=$G$61,1,0)</f>
        <v>1</v>
      </c>
      <c r="BRR59" s="676">
        <f>IF(SUM($I$58:BRR58)&lt;=$G$61,1,0)</f>
        <v>1</v>
      </c>
      <c r="BRS59" s="676">
        <f>IF(SUM($I$58:BRS58)&lt;=$G$61,1,0)</f>
        <v>1</v>
      </c>
      <c r="BRT59" s="676">
        <f>IF(SUM($I$58:BRT58)&lt;=$G$61,1,0)</f>
        <v>1</v>
      </c>
      <c r="BRU59" s="676">
        <f>IF(SUM($I$58:BRU58)&lt;=$G$61,1,0)</f>
        <v>1</v>
      </c>
      <c r="BRV59" s="676">
        <f>IF(SUM($I$58:BRV58)&lt;=$G$61,1,0)</f>
        <v>1</v>
      </c>
      <c r="BRW59" s="676">
        <f>IF(SUM($I$58:BRW58)&lt;=$G$61,1,0)</f>
        <v>1</v>
      </c>
      <c r="BRX59" s="676">
        <f>IF(SUM($I$58:BRX58)&lt;=$G$61,1,0)</f>
        <v>1</v>
      </c>
      <c r="BRY59" s="676">
        <f>IF(SUM($I$58:BRY58)&lt;=$G$61,1,0)</f>
        <v>1</v>
      </c>
      <c r="BRZ59" s="676">
        <f>IF(SUM($I$58:BRZ58)&lt;=$G$61,1,0)</f>
        <v>1</v>
      </c>
      <c r="BSA59" s="676">
        <f>IF(SUM($I$58:BSA58)&lt;=$G$61,1,0)</f>
        <v>1</v>
      </c>
      <c r="BSB59" s="676">
        <f>IF(SUM($I$58:BSB58)&lt;=$G$61,1,0)</f>
        <v>1</v>
      </c>
      <c r="BSC59" s="676">
        <f>IF(SUM($I$58:BSC58)&lt;=$G$61,1,0)</f>
        <v>1</v>
      </c>
      <c r="BSD59" s="676">
        <f>IF(SUM($I$58:BSD58)&lt;=$G$61,1,0)</f>
        <v>1</v>
      </c>
      <c r="BSE59" s="676">
        <f>IF(SUM($I$58:BSE58)&lt;=$G$61,1,0)</f>
        <v>1</v>
      </c>
      <c r="BSF59" s="676">
        <f>IF(SUM($I$58:BSF58)&lt;=$G$61,1,0)</f>
        <v>1</v>
      </c>
      <c r="BSG59" s="676">
        <f>IF(SUM($I$58:BSG58)&lt;=$G$61,1,0)</f>
        <v>1</v>
      </c>
      <c r="BSH59" s="676">
        <f>IF(SUM($I$58:BSH58)&lt;=$G$61,1,0)</f>
        <v>1</v>
      </c>
      <c r="BSI59" s="676">
        <f>IF(SUM($I$58:BSI58)&lt;=$G$61,1,0)</f>
        <v>1</v>
      </c>
      <c r="BSJ59" s="676">
        <f>IF(SUM($I$58:BSJ58)&lt;=$G$61,1,0)</f>
        <v>1</v>
      </c>
      <c r="BSK59" s="676">
        <f>IF(SUM($I$58:BSK58)&lt;=$G$61,1,0)</f>
        <v>1</v>
      </c>
      <c r="BSL59" s="676">
        <f>IF(SUM($I$58:BSL58)&lt;=$G$61,1,0)</f>
        <v>1</v>
      </c>
      <c r="BSM59" s="676">
        <f>IF(SUM($I$58:BSM58)&lt;=$G$61,1,0)</f>
        <v>1</v>
      </c>
      <c r="BSN59" s="676">
        <f>IF(SUM($I$58:BSN58)&lt;=$G$61,1,0)</f>
        <v>1</v>
      </c>
      <c r="BSO59" s="676">
        <f>IF(SUM($I$58:BSO58)&lt;=$G$61,1,0)</f>
        <v>1</v>
      </c>
      <c r="BSP59" s="676">
        <f>IF(SUM($I$58:BSP58)&lt;=$G$61,1,0)</f>
        <v>1</v>
      </c>
      <c r="BSQ59" s="676">
        <f>IF(SUM($I$58:BSQ58)&lt;=$G$61,1,0)</f>
        <v>1</v>
      </c>
      <c r="BSR59" s="676">
        <f>IF(SUM($I$58:BSR58)&lt;=$G$61,1,0)</f>
        <v>1</v>
      </c>
      <c r="BSS59" s="676">
        <f>IF(SUM($I$58:BSS58)&lt;=$G$61,1,0)</f>
        <v>1</v>
      </c>
      <c r="BST59" s="676">
        <f>IF(SUM($I$58:BST58)&lt;=$G$61,1,0)</f>
        <v>1</v>
      </c>
      <c r="BSU59" s="676">
        <f>IF(SUM($I$58:BSU58)&lt;=$G$61,1,0)</f>
        <v>1</v>
      </c>
      <c r="BSV59" s="676">
        <f>IF(SUM($I$58:BSV58)&lt;=$G$61,1,0)</f>
        <v>1</v>
      </c>
      <c r="BSW59" s="676">
        <f>IF(SUM($I$58:BSW58)&lt;=$G$61,1,0)</f>
        <v>1</v>
      </c>
      <c r="BSX59" s="676">
        <f>IF(SUM($I$58:BSX58)&lt;=$G$61,1,0)</f>
        <v>1</v>
      </c>
      <c r="BSY59" s="676">
        <f>IF(SUM($I$58:BSY58)&lt;=$G$61,1,0)</f>
        <v>1</v>
      </c>
      <c r="BSZ59" s="676">
        <f>IF(SUM($I$58:BSZ58)&lt;=$G$61,1,0)</f>
        <v>1</v>
      </c>
      <c r="BTA59" s="676">
        <f>IF(SUM($I$58:BTA58)&lt;=$G$61,1,0)</f>
        <v>1</v>
      </c>
      <c r="BTB59" s="676">
        <f>IF(SUM($I$58:BTB58)&lt;=$G$61,1,0)</f>
        <v>1</v>
      </c>
      <c r="BTC59" s="676">
        <f>IF(SUM($I$58:BTC58)&lt;=$G$61,1,0)</f>
        <v>1</v>
      </c>
      <c r="BTD59" s="676">
        <f>IF(SUM($I$58:BTD58)&lt;=$G$61,1,0)</f>
        <v>1</v>
      </c>
      <c r="BTE59" s="676">
        <f>IF(SUM($I$58:BTE58)&lt;=$G$61,1,0)</f>
        <v>1</v>
      </c>
      <c r="BTF59" s="676">
        <f>IF(SUM($I$58:BTF58)&lt;=$G$61,1,0)</f>
        <v>1</v>
      </c>
      <c r="BTG59" s="676">
        <f>IF(SUM($I$58:BTG58)&lt;=$G$61,1,0)</f>
        <v>1</v>
      </c>
      <c r="BTH59" s="676">
        <f>IF(SUM($I$58:BTH58)&lt;=$G$61,1,0)</f>
        <v>1</v>
      </c>
      <c r="BTI59" s="676">
        <f>IF(SUM($I$58:BTI58)&lt;=$G$61,1,0)</f>
        <v>1</v>
      </c>
      <c r="BTJ59" s="676">
        <f>IF(SUM($I$58:BTJ58)&lt;=$G$61,1,0)</f>
        <v>1</v>
      </c>
      <c r="BTK59" s="676">
        <f>IF(SUM($I$58:BTK58)&lt;=$G$61,1,0)</f>
        <v>1</v>
      </c>
      <c r="BTL59" s="676">
        <f>IF(SUM($I$58:BTL58)&lt;=$G$61,1,0)</f>
        <v>1</v>
      </c>
      <c r="BTM59" s="676">
        <f>IF(SUM($I$58:BTM58)&lt;=$G$61,1,0)</f>
        <v>1</v>
      </c>
      <c r="BTN59" s="676">
        <f>IF(SUM($I$58:BTN58)&lt;=$G$61,1,0)</f>
        <v>1</v>
      </c>
      <c r="BTO59" s="676">
        <f>IF(SUM($I$58:BTO58)&lt;=$G$61,1,0)</f>
        <v>1</v>
      </c>
      <c r="BTP59" s="676">
        <f>IF(SUM($I$58:BTP58)&lt;=$G$61,1,0)</f>
        <v>1</v>
      </c>
      <c r="BTQ59" s="676">
        <f>IF(SUM($I$58:BTQ58)&lt;=$G$61,1,0)</f>
        <v>1</v>
      </c>
      <c r="BTR59" s="676">
        <f>IF(SUM($I$58:BTR58)&lt;=$G$61,1,0)</f>
        <v>1</v>
      </c>
      <c r="BTS59" s="676">
        <f>IF(SUM($I$58:BTS58)&lt;=$G$61,1,0)</f>
        <v>1</v>
      </c>
      <c r="BTT59" s="676">
        <f>IF(SUM($I$58:BTT58)&lt;=$G$61,1,0)</f>
        <v>1</v>
      </c>
      <c r="BTU59" s="676">
        <f>IF(SUM($I$58:BTU58)&lt;=$G$61,1,0)</f>
        <v>1</v>
      </c>
      <c r="BTV59" s="676">
        <f>IF(SUM($I$58:BTV58)&lt;=$G$61,1,0)</f>
        <v>1</v>
      </c>
      <c r="BTW59" s="676">
        <f>IF(SUM($I$58:BTW58)&lt;=$G$61,1,0)</f>
        <v>1</v>
      </c>
      <c r="BTX59" s="676">
        <f>IF(SUM($I$58:BTX58)&lt;=$G$61,1,0)</f>
        <v>1</v>
      </c>
      <c r="BTY59" s="676">
        <f>IF(SUM($I$58:BTY58)&lt;=$G$61,1,0)</f>
        <v>1</v>
      </c>
      <c r="BTZ59" s="676">
        <f>IF(SUM($I$58:BTZ58)&lt;=$G$61,1,0)</f>
        <v>1</v>
      </c>
      <c r="BUA59" s="676">
        <f>IF(SUM($I$58:BUA58)&lt;=$G$61,1,0)</f>
        <v>1</v>
      </c>
      <c r="BUB59" s="676">
        <f>IF(SUM($I$58:BUB58)&lt;=$G$61,1,0)</f>
        <v>1</v>
      </c>
      <c r="BUC59" s="676">
        <f>IF(SUM($I$58:BUC58)&lt;=$G$61,1,0)</f>
        <v>1</v>
      </c>
      <c r="BUD59" s="676">
        <f>IF(SUM($I$58:BUD58)&lt;=$G$61,1,0)</f>
        <v>1</v>
      </c>
      <c r="BUE59" s="676">
        <f>IF(SUM($I$58:BUE58)&lt;=$G$61,1,0)</f>
        <v>1</v>
      </c>
      <c r="BUF59" s="676">
        <f>IF(SUM($I$58:BUF58)&lt;=$G$61,1,0)</f>
        <v>1</v>
      </c>
      <c r="BUG59" s="676">
        <f>IF(SUM($I$58:BUG58)&lt;=$G$61,1,0)</f>
        <v>1</v>
      </c>
      <c r="BUH59" s="676">
        <f>IF(SUM($I$58:BUH58)&lt;=$G$61,1,0)</f>
        <v>1</v>
      </c>
      <c r="BUI59" s="676">
        <f>IF(SUM($I$58:BUI58)&lt;=$G$61,1,0)</f>
        <v>1</v>
      </c>
      <c r="BUJ59" s="676">
        <f>IF(SUM($I$58:BUJ58)&lt;=$G$61,1,0)</f>
        <v>1</v>
      </c>
      <c r="BUK59" s="676">
        <f>IF(SUM($I$58:BUK58)&lt;=$G$61,1,0)</f>
        <v>1</v>
      </c>
      <c r="BUL59" s="676">
        <f>IF(SUM($I$58:BUL58)&lt;=$G$61,1,0)</f>
        <v>1</v>
      </c>
      <c r="BUM59" s="676">
        <f>IF(SUM($I$58:BUM58)&lt;=$G$61,1,0)</f>
        <v>1</v>
      </c>
      <c r="BUN59" s="676">
        <f>IF(SUM($I$58:BUN58)&lt;=$G$61,1,0)</f>
        <v>1</v>
      </c>
      <c r="BUO59" s="676">
        <f>IF(SUM($I$58:BUO58)&lt;=$G$61,1,0)</f>
        <v>1</v>
      </c>
      <c r="BUP59" s="676">
        <f>IF(SUM($I$58:BUP58)&lt;=$G$61,1,0)</f>
        <v>1</v>
      </c>
      <c r="BUQ59" s="676">
        <f>IF(SUM($I$58:BUQ58)&lt;=$G$61,1,0)</f>
        <v>1</v>
      </c>
      <c r="BUR59" s="676">
        <f>IF(SUM($I$58:BUR58)&lt;=$G$61,1,0)</f>
        <v>1</v>
      </c>
      <c r="BUS59" s="676">
        <f>IF(SUM($I$58:BUS58)&lt;=$G$61,1,0)</f>
        <v>1</v>
      </c>
      <c r="BUT59" s="676">
        <f>IF(SUM($I$58:BUT58)&lt;=$G$61,1,0)</f>
        <v>1</v>
      </c>
      <c r="BUU59" s="676">
        <f>IF(SUM($I$58:BUU58)&lt;=$G$61,1,0)</f>
        <v>1</v>
      </c>
      <c r="BUV59" s="676">
        <f>IF(SUM($I$58:BUV58)&lt;=$G$61,1,0)</f>
        <v>1</v>
      </c>
      <c r="BUW59" s="676">
        <f>IF(SUM($I$58:BUW58)&lt;=$G$61,1,0)</f>
        <v>1</v>
      </c>
      <c r="BUX59" s="676">
        <f>IF(SUM($I$58:BUX58)&lt;=$G$61,1,0)</f>
        <v>1</v>
      </c>
      <c r="BUY59" s="676">
        <f>IF(SUM($I$58:BUY58)&lt;=$G$61,1,0)</f>
        <v>1</v>
      </c>
      <c r="BUZ59" s="676">
        <f>IF(SUM($I$58:BUZ58)&lt;=$G$61,1,0)</f>
        <v>1</v>
      </c>
      <c r="BVA59" s="676">
        <f>IF(SUM($I$58:BVA58)&lt;=$G$61,1,0)</f>
        <v>1</v>
      </c>
      <c r="BVB59" s="676">
        <f>IF(SUM($I$58:BVB58)&lt;=$G$61,1,0)</f>
        <v>1</v>
      </c>
      <c r="BVC59" s="676">
        <f>IF(SUM($I$58:BVC58)&lt;=$G$61,1,0)</f>
        <v>1</v>
      </c>
      <c r="BVD59" s="676">
        <f>IF(SUM($I$58:BVD58)&lt;=$G$61,1,0)</f>
        <v>1</v>
      </c>
      <c r="BVE59" s="676">
        <f>IF(SUM($I$58:BVE58)&lt;=$G$61,1,0)</f>
        <v>1</v>
      </c>
      <c r="BVF59" s="676">
        <f>IF(SUM($I$58:BVF58)&lt;=$G$61,1,0)</f>
        <v>1</v>
      </c>
      <c r="BVG59" s="676">
        <f>IF(SUM($I$58:BVG58)&lt;=$G$61,1,0)</f>
        <v>1</v>
      </c>
      <c r="BVH59" s="676">
        <f>IF(SUM($I$58:BVH58)&lt;=$G$61,1,0)</f>
        <v>1</v>
      </c>
      <c r="BVI59" s="676">
        <f>IF(SUM($I$58:BVI58)&lt;=$G$61,1,0)</f>
        <v>1</v>
      </c>
      <c r="BVJ59" s="676">
        <f>IF(SUM($I$58:BVJ58)&lt;=$G$61,1,0)</f>
        <v>1</v>
      </c>
      <c r="BVK59" s="676">
        <f>IF(SUM($I$58:BVK58)&lt;=$G$61,1,0)</f>
        <v>1</v>
      </c>
      <c r="BVL59" s="676">
        <f>IF(SUM($I$58:BVL58)&lt;=$G$61,1,0)</f>
        <v>1</v>
      </c>
      <c r="BVM59" s="676">
        <f>IF(SUM($I$58:BVM58)&lt;=$G$61,1,0)</f>
        <v>1</v>
      </c>
      <c r="BVN59" s="676">
        <f>IF(SUM($I$58:BVN58)&lt;=$G$61,1,0)</f>
        <v>1</v>
      </c>
      <c r="BVO59" s="676">
        <f>IF(SUM($I$58:BVO58)&lt;=$G$61,1,0)</f>
        <v>1</v>
      </c>
      <c r="BVP59" s="676">
        <f>IF(SUM($I$58:BVP58)&lt;=$G$61,1,0)</f>
        <v>1</v>
      </c>
      <c r="BVQ59" s="676">
        <f>IF(SUM($I$58:BVQ58)&lt;=$G$61,1,0)</f>
        <v>1</v>
      </c>
      <c r="BVR59" s="676">
        <f>IF(SUM($I$58:BVR58)&lt;=$G$61,1,0)</f>
        <v>1</v>
      </c>
      <c r="BVS59" s="676">
        <f>IF(SUM($I$58:BVS58)&lt;=$G$61,1,0)</f>
        <v>1</v>
      </c>
      <c r="BVT59" s="676">
        <f>IF(SUM($I$58:BVT58)&lt;=$G$61,1,0)</f>
        <v>1</v>
      </c>
      <c r="BVU59" s="676">
        <f>IF(SUM($I$58:BVU58)&lt;=$G$61,1,0)</f>
        <v>1</v>
      </c>
      <c r="BVV59" s="676">
        <f>IF(SUM($I$58:BVV58)&lt;=$G$61,1,0)</f>
        <v>1</v>
      </c>
      <c r="BVW59" s="676">
        <f>IF(SUM($I$58:BVW58)&lt;=$G$61,1,0)</f>
        <v>1</v>
      </c>
      <c r="BVX59" s="676">
        <f>IF(SUM($I$58:BVX58)&lt;=$G$61,1,0)</f>
        <v>1</v>
      </c>
      <c r="BVY59" s="676">
        <f>IF(SUM($I$58:BVY58)&lt;=$G$61,1,0)</f>
        <v>1</v>
      </c>
      <c r="BVZ59" s="676">
        <f>IF(SUM($I$58:BVZ58)&lt;=$G$61,1,0)</f>
        <v>1</v>
      </c>
      <c r="BWA59" s="676">
        <f>IF(SUM($I$58:BWA58)&lt;=$G$61,1,0)</f>
        <v>1</v>
      </c>
      <c r="BWB59" s="676">
        <f>IF(SUM($I$58:BWB58)&lt;=$G$61,1,0)</f>
        <v>1</v>
      </c>
      <c r="BWC59" s="676">
        <f>IF(SUM($I$58:BWC58)&lt;=$G$61,1,0)</f>
        <v>1</v>
      </c>
      <c r="BWD59" s="676">
        <f>IF(SUM($I$58:BWD58)&lt;=$G$61,1,0)</f>
        <v>1</v>
      </c>
      <c r="BWE59" s="676">
        <f>IF(SUM($I$58:BWE58)&lt;=$G$61,1,0)</f>
        <v>1</v>
      </c>
      <c r="BWF59" s="676">
        <f>IF(SUM($I$58:BWF58)&lt;=$G$61,1,0)</f>
        <v>1</v>
      </c>
      <c r="BWG59" s="676">
        <f>IF(SUM($I$58:BWG58)&lt;=$G$61,1,0)</f>
        <v>1</v>
      </c>
      <c r="BWH59" s="676">
        <f>IF(SUM($I$58:BWH58)&lt;=$G$61,1,0)</f>
        <v>1</v>
      </c>
      <c r="BWI59" s="676">
        <f>IF(SUM($I$58:BWI58)&lt;=$G$61,1,0)</f>
        <v>1</v>
      </c>
      <c r="BWJ59" s="676">
        <f>IF(SUM($I$58:BWJ58)&lt;=$G$61,1,0)</f>
        <v>1</v>
      </c>
      <c r="BWK59" s="676">
        <f>IF(SUM($I$58:BWK58)&lt;=$G$61,1,0)</f>
        <v>1</v>
      </c>
      <c r="BWL59" s="676">
        <f>IF(SUM($I$58:BWL58)&lt;=$G$61,1,0)</f>
        <v>1</v>
      </c>
      <c r="BWM59" s="676">
        <f>IF(SUM($I$58:BWM58)&lt;=$G$61,1,0)</f>
        <v>1</v>
      </c>
      <c r="BWN59" s="676">
        <f>IF(SUM($I$58:BWN58)&lt;=$G$61,1,0)</f>
        <v>1</v>
      </c>
      <c r="BWO59" s="676">
        <f>IF(SUM($I$58:BWO58)&lt;=$G$61,1,0)</f>
        <v>1</v>
      </c>
      <c r="BWP59" s="676">
        <f>IF(SUM($I$58:BWP58)&lt;=$G$61,1,0)</f>
        <v>1</v>
      </c>
      <c r="BWQ59" s="676">
        <f>IF(SUM($I$58:BWQ58)&lt;=$G$61,1,0)</f>
        <v>1</v>
      </c>
      <c r="BWR59" s="676">
        <f>IF(SUM($I$58:BWR58)&lt;=$G$61,1,0)</f>
        <v>1</v>
      </c>
      <c r="BWS59" s="676">
        <f>IF(SUM($I$58:BWS58)&lt;=$G$61,1,0)</f>
        <v>1</v>
      </c>
      <c r="BWT59" s="676">
        <f>IF(SUM($I$58:BWT58)&lt;=$G$61,1,0)</f>
        <v>1</v>
      </c>
      <c r="BWU59" s="676">
        <f>IF(SUM($I$58:BWU58)&lt;=$G$61,1,0)</f>
        <v>1</v>
      </c>
      <c r="BWV59" s="676">
        <f>IF(SUM($I$58:BWV58)&lt;=$G$61,1,0)</f>
        <v>1</v>
      </c>
      <c r="BWW59" s="676">
        <f>IF(SUM($I$58:BWW58)&lt;=$G$61,1,0)</f>
        <v>1</v>
      </c>
      <c r="BWX59" s="676">
        <f>IF(SUM($I$58:BWX58)&lt;=$G$61,1,0)</f>
        <v>1</v>
      </c>
      <c r="BWY59" s="676">
        <f>IF(SUM($I$58:BWY58)&lt;=$G$61,1,0)</f>
        <v>1</v>
      </c>
      <c r="BWZ59" s="676">
        <f>IF(SUM($I$58:BWZ58)&lt;=$G$61,1,0)</f>
        <v>1</v>
      </c>
      <c r="BXA59" s="676">
        <f>IF(SUM($I$58:BXA58)&lt;=$G$61,1,0)</f>
        <v>1</v>
      </c>
      <c r="BXB59" s="676">
        <f>IF(SUM($I$58:BXB58)&lt;=$G$61,1,0)</f>
        <v>1</v>
      </c>
      <c r="BXC59" s="676">
        <f>IF(SUM($I$58:BXC58)&lt;=$G$61,1,0)</f>
        <v>1</v>
      </c>
      <c r="BXD59" s="676">
        <f>IF(SUM($I$58:BXD58)&lt;=$G$61,1,0)</f>
        <v>1</v>
      </c>
      <c r="BXE59" s="676">
        <f>IF(SUM($I$58:BXE58)&lt;=$G$61,1,0)</f>
        <v>1</v>
      </c>
      <c r="BXF59" s="676">
        <f>IF(SUM($I$58:BXF58)&lt;=$G$61,1,0)</f>
        <v>1</v>
      </c>
      <c r="BXG59" s="676">
        <f>IF(SUM($I$58:BXG58)&lt;=$G$61,1,0)</f>
        <v>1</v>
      </c>
      <c r="BXH59" s="676">
        <f>IF(SUM($I$58:BXH58)&lt;=$G$61,1,0)</f>
        <v>1</v>
      </c>
      <c r="BXI59" s="676">
        <f>IF(SUM($I$58:BXI58)&lt;=$G$61,1,0)</f>
        <v>1</v>
      </c>
      <c r="BXJ59" s="676">
        <f>IF(SUM($I$58:BXJ58)&lt;=$G$61,1,0)</f>
        <v>1</v>
      </c>
      <c r="BXK59" s="676">
        <f>IF(SUM($I$58:BXK58)&lt;=$G$61,1,0)</f>
        <v>1</v>
      </c>
      <c r="BXL59" s="676">
        <f>IF(SUM($I$58:BXL58)&lt;=$G$61,1,0)</f>
        <v>1</v>
      </c>
      <c r="BXM59" s="676">
        <f>IF(SUM($I$58:BXM58)&lt;=$G$61,1,0)</f>
        <v>1</v>
      </c>
      <c r="BXN59" s="676">
        <f>IF(SUM($I$58:BXN58)&lt;=$G$61,1,0)</f>
        <v>1</v>
      </c>
      <c r="BXO59" s="676">
        <f>IF(SUM($I$58:BXO58)&lt;=$G$61,1,0)</f>
        <v>1</v>
      </c>
      <c r="BXP59" s="676">
        <f>IF(SUM($I$58:BXP58)&lt;=$G$61,1,0)</f>
        <v>1</v>
      </c>
      <c r="BXQ59" s="676">
        <f>IF(SUM($I$58:BXQ58)&lt;=$G$61,1,0)</f>
        <v>1</v>
      </c>
      <c r="BXR59" s="676">
        <f>IF(SUM($I$58:BXR58)&lt;=$G$61,1,0)</f>
        <v>1</v>
      </c>
      <c r="BXS59" s="676">
        <f>IF(SUM($I$58:BXS58)&lt;=$G$61,1,0)</f>
        <v>1</v>
      </c>
      <c r="BXT59" s="676">
        <f>IF(SUM($I$58:BXT58)&lt;=$G$61,1,0)</f>
        <v>1</v>
      </c>
      <c r="BXU59" s="676">
        <f>IF(SUM($I$58:BXU58)&lt;=$G$61,1,0)</f>
        <v>1</v>
      </c>
      <c r="BXV59" s="676">
        <f>IF(SUM($I$58:BXV58)&lt;=$G$61,1,0)</f>
        <v>1</v>
      </c>
      <c r="BXW59" s="676">
        <f>IF(SUM($I$58:BXW58)&lt;=$G$61,1,0)</f>
        <v>1</v>
      </c>
      <c r="BXX59" s="676">
        <f>IF(SUM($I$58:BXX58)&lt;=$G$61,1,0)</f>
        <v>1</v>
      </c>
      <c r="BXY59" s="676">
        <f>IF(SUM($I$58:BXY58)&lt;=$G$61,1,0)</f>
        <v>1</v>
      </c>
      <c r="BXZ59" s="676">
        <f>IF(SUM($I$58:BXZ58)&lt;=$G$61,1,0)</f>
        <v>1</v>
      </c>
      <c r="BYA59" s="676">
        <f>IF(SUM($I$58:BYA58)&lt;=$G$61,1,0)</f>
        <v>1</v>
      </c>
      <c r="BYB59" s="676">
        <f>IF(SUM($I$58:BYB58)&lt;=$G$61,1,0)</f>
        <v>1</v>
      </c>
      <c r="BYC59" s="676">
        <f>IF(SUM($I$58:BYC58)&lt;=$G$61,1,0)</f>
        <v>1</v>
      </c>
      <c r="BYD59" s="676">
        <f>IF(SUM($I$58:BYD58)&lt;=$G$61,1,0)</f>
        <v>1</v>
      </c>
      <c r="BYE59" s="676">
        <f>IF(SUM($I$58:BYE58)&lt;=$G$61,1,0)</f>
        <v>1</v>
      </c>
      <c r="BYF59" s="676">
        <f>IF(SUM($I$58:BYF58)&lt;=$G$61,1,0)</f>
        <v>1</v>
      </c>
      <c r="BYG59" s="676">
        <f>IF(SUM($I$58:BYG58)&lt;=$G$61,1,0)</f>
        <v>1</v>
      </c>
      <c r="BYH59" s="676">
        <f>IF(SUM($I$58:BYH58)&lt;=$G$61,1,0)</f>
        <v>1</v>
      </c>
      <c r="BYI59" s="676">
        <f>IF(SUM($I$58:BYI58)&lt;=$G$61,1,0)</f>
        <v>1</v>
      </c>
      <c r="BYJ59" s="676">
        <f>IF(SUM($I$58:BYJ58)&lt;=$G$61,1,0)</f>
        <v>1</v>
      </c>
      <c r="BYK59" s="676">
        <f>IF(SUM($I$58:BYK58)&lt;=$G$61,1,0)</f>
        <v>1</v>
      </c>
      <c r="BYL59" s="676">
        <f>IF(SUM($I$58:BYL58)&lt;=$G$61,1,0)</f>
        <v>1</v>
      </c>
      <c r="BYM59" s="676">
        <f>IF(SUM($I$58:BYM58)&lt;=$G$61,1,0)</f>
        <v>1</v>
      </c>
      <c r="BYN59" s="676">
        <f>IF(SUM($I$58:BYN58)&lt;=$G$61,1,0)</f>
        <v>1</v>
      </c>
      <c r="BYO59" s="676">
        <f>IF(SUM($I$58:BYO58)&lt;=$G$61,1,0)</f>
        <v>1</v>
      </c>
      <c r="BYP59" s="676">
        <f>IF(SUM($I$58:BYP58)&lt;=$G$61,1,0)</f>
        <v>1</v>
      </c>
      <c r="BYQ59" s="676">
        <f>IF(SUM($I$58:BYQ58)&lt;=$G$61,1,0)</f>
        <v>1</v>
      </c>
      <c r="BYR59" s="676">
        <f>IF(SUM($I$58:BYR58)&lt;=$G$61,1,0)</f>
        <v>1</v>
      </c>
      <c r="BYS59" s="676">
        <f>IF(SUM($I$58:BYS58)&lt;=$G$61,1,0)</f>
        <v>1</v>
      </c>
      <c r="BYT59" s="676">
        <f>IF(SUM($I$58:BYT58)&lt;=$G$61,1,0)</f>
        <v>1</v>
      </c>
      <c r="BYU59" s="676">
        <f>IF(SUM($I$58:BYU58)&lt;=$G$61,1,0)</f>
        <v>1</v>
      </c>
      <c r="BYV59" s="676">
        <f>IF(SUM($I$58:BYV58)&lt;=$G$61,1,0)</f>
        <v>1</v>
      </c>
      <c r="BYW59" s="676">
        <f>IF(SUM($I$58:BYW58)&lt;=$G$61,1,0)</f>
        <v>1</v>
      </c>
      <c r="BYX59" s="676">
        <f>IF(SUM($I$58:BYX58)&lt;=$G$61,1,0)</f>
        <v>1</v>
      </c>
      <c r="BYY59" s="676">
        <f>IF(SUM($I$58:BYY58)&lt;=$G$61,1,0)</f>
        <v>1</v>
      </c>
      <c r="BYZ59" s="676">
        <f>IF(SUM($I$58:BYZ58)&lt;=$G$61,1,0)</f>
        <v>1</v>
      </c>
      <c r="BZA59" s="676">
        <f>IF(SUM($I$58:BZA58)&lt;=$G$61,1,0)</f>
        <v>1</v>
      </c>
      <c r="BZB59" s="676">
        <f>IF(SUM($I$58:BZB58)&lt;=$G$61,1,0)</f>
        <v>1</v>
      </c>
      <c r="BZC59" s="676">
        <f>IF(SUM($I$58:BZC58)&lt;=$G$61,1,0)</f>
        <v>1</v>
      </c>
      <c r="BZD59" s="676">
        <f>IF(SUM($I$58:BZD58)&lt;=$G$61,1,0)</f>
        <v>1</v>
      </c>
      <c r="BZE59" s="676">
        <f>IF(SUM($I$58:BZE58)&lt;=$G$61,1,0)</f>
        <v>1</v>
      </c>
      <c r="BZF59" s="676">
        <f>IF(SUM($I$58:BZF58)&lt;=$G$61,1,0)</f>
        <v>1</v>
      </c>
      <c r="BZG59" s="676">
        <f>IF(SUM($I$58:BZG58)&lt;=$G$61,1,0)</f>
        <v>1</v>
      </c>
      <c r="BZH59" s="676">
        <f>IF(SUM($I$58:BZH58)&lt;=$G$61,1,0)</f>
        <v>1</v>
      </c>
      <c r="BZI59" s="676">
        <f>IF(SUM($I$58:BZI58)&lt;=$G$61,1,0)</f>
        <v>1</v>
      </c>
      <c r="BZJ59" s="676">
        <f>IF(SUM($I$58:BZJ58)&lt;=$G$61,1,0)</f>
        <v>1</v>
      </c>
      <c r="BZK59" s="676">
        <f>IF(SUM($I$58:BZK58)&lt;=$G$61,1,0)</f>
        <v>1</v>
      </c>
      <c r="BZL59" s="676">
        <f>IF(SUM($I$58:BZL58)&lt;=$G$61,1,0)</f>
        <v>1</v>
      </c>
      <c r="BZM59" s="676">
        <f>IF(SUM($I$58:BZM58)&lt;=$G$61,1,0)</f>
        <v>1</v>
      </c>
      <c r="BZN59" s="676">
        <f>IF(SUM($I$58:BZN58)&lt;=$G$61,1,0)</f>
        <v>1</v>
      </c>
      <c r="BZO59" s="676">
        <f>IF(SUM($I$58:BZO58)&lt;=$G$61,1,0)</f>
        <v>1</v>
      </c>
      <c r="BZP59" s="676">
        <f>IF(SUM($I$58:BZP58)&lt;=$G$61,1,0)</f>
        <v>1</v>
      </c>
      <c r="BZQ59" s="676">
        <f>IF(SUM($I$58:BZQ58)&lt;=$G$61,1,0)</f>
        <v>1</v>
      </c>
      <c r="BZR59" s="676">
        <f>IF(SUM($I$58:BZR58)&lt;=$G$61,1,0)</f>
        <v>1</v>
      </c>
      <c r="BZS59" s="676">
        <f>IF(SUM($I$58:BZS58)&lt;=$G$61,1,0)</f>
        <v>1</v>
      </c>
      <c r="BZT59" s="676">
        <f>IF(SUM($I$58:BZT58)&lt;=$G$61,1,0)</f>
        <v>1</v>
      </c>
      <c r="BZU59" s="676">
        <f>IF(SUM($I$58:BZU58)&lt;=$G$61,1,0)</f>
        <v>1</v>
      </c>
      <c r="BZV59" s="676">
        <f>IF(SUM($I$58:BZV58)&lt;=$G$61,1,0)</f>
        <v>1</v>
      </c>
      <c r="BZW59" s="676">
        <f>IF(SUM($I$58:BZW58)&lt;=$G$61,1,0)</f>
        <v>1</v>
      </c>
      <c r="BZX59" s="676">
        <f>IF(SUM($I$58:BZX58)&lt;=$G$61,1,0)</f>
        <v>1</v>
      </c>
      <c r="BZY59" s="676">
        <f>IF(SUM($I$58:BZY58)&lt;=$G$61,1,0)</f>
        <v>1</v>
      </c>
      <c r="BZZ59" s="676">
        <f>IF(SUM($I$58:BZZ58)&lt;=$G$61,1,0)</f>
        <v>1</v>
      </c>
      <c r="CAA59" s="676">
        <f>IF(SUM($I$58:CAA58)&lt;=$G$61,1,0)</f>
        <v>1</v>
      </c>
      <c r="CAB59" s="676">
        <f>IF(SUM($I$58:CAB58)&lt;=$G$61,1,0)</f>
        <v>1</v>
      </c>
      <c r="CAC59" s="676">
        <f>IF(SUM($I$58:CAC58)&lt;=$G$61,1,0)</f>
        <v>1</v>
      </c>
      <c r="CAD59" s="676">
        <f>IF(SUM($I$58:CAD58)&lt;=$G$61,1,0)</f>
        <v>1</v>
      </c>
      <c r="CAE59" s="676">
        <f>IF(SUM($I$58:CAE58)&lt;=$G$61,1,0)</f>
        <v>1</v>
      </c>
      <c r="CAF59" s="676">
        <f>IF(SUM($I$58:CAF58)&lt;=$G$61,1,0)</f>
        <v>1</v>
      </c>
      <c r="CAG59" s="676">
        <f>IF(SUM($I$58:CAG58)&lt;=$G$61,1,0)</f>
        <v>1</v>
      </c>
      <c r="CAH59" s="676">
        <f>IF(SUM($I$58:CAH58)&lt;=$G$61,1,0)</f>
        <v>1</v>
      </c>
      <c r="CAI59" s="676">
        <f>IF(SUM($I$58:CAI58)&lt;=$G$61,1,0)</f>
        <v>1</v>
      </c>
      <c r="CAJ59" s="676">
        <f>IF(SUM($I$58:CAJ58)&lt;=$G$61,1,0)</f>
        <v>1</v>
      </c>
      <c r="CAK59" s="676">
        <f>IF(SUM($I$58:CAK58)&lt;=$G$61,1,0)</f>
        <v>1</v>
      </c>
      <c r="CAL59" s="676">
        <f>IF(SUM($I$58:CAL58)&lt;=$G$61,1,0)</f>
        <v>1</v>
      </c>
      <c r="CAM59" s="676">
        <f>IF(SUM($I$58:CAM58)&lt;=$G$61,1,0)</f>
        <v>1</v>
      </c>
      <c r="CAN59" s="676">
        <f>IF(SUM($I$58:CAN58)&lt;=$G$61,1,0)</f>
        <v>1</v>
      </c>
      <c r="CAO59" s="676">
        <f>IF(SUM($I$58:CAO58)&lt;=$G$61,1,0)</f>
        <v>1</v>
      </c>
      <c r="CAP59" s="676">
        <f>IF(SUM($I$58:CAP58)&lt;=$G$61,1,0)</f>
        <v>1</v>
      </c>
      <c r="CAQ59" s="676">
        <f>IF(SUM($I$58:CAQ58)&lt;=$G$61,1,0)</f>
        <v>1</v>
      </c>
      <c r="CAR59" s="676">
        <f>IF(SUM($I$58:CAR58)&lt;=$G$61,1,0)</f>
        <v>1</v>
      </c>
      <c r="CAS59" s="676">
        <f>IF(SUM($I$58:CAS58)&lt;=$G$61,1,0)</f>
        <v>1</v>
      </c>
      <c r="CAT59" s="676">
        <f>IF(SUM($I$58:CAT58)&lt;=$G$61,1,0)</f>
        <v>1</v>
      </c>
      <c r="CAU59" s="676">
        <f>IF(SUM($I$58:CAU58)&lt;=$G$61,1,0)</f>
        <v>1</v>
      </c>
      <c r="CAV59" s="676">
        <f>IF(SUM($I$58:CAV58)&lt;=$G$61,1,0)</f>
        <v>1</v>
      </c>
      <c r="CAW59" s="676">
        <f>IF(SUM($I$58:CAW58)&lt;=$G$61,1,0)</f>
        <v>1</v>
      </c>
      <c r="CAX59" s="676">
        <f>IF(SUM($I$58:CAX58)&lt;=$G$61,1,0)</f>
        <v>1</v>
      </c>
      <c r="CAY59" s="676">
        <f>IF(SUM($I$58:CAY58)&lt;=$G$61,1,0)</f>
        <v>1</v>
      </c>
      <c r="CAZ59" s="676">
        <f>IF(SUM($I$58:CAZ58)&lt;=$G$61,1,0)</f>
        <v>1</v>
      </c>
      <c r="CBA59" s="676">
        <f>IF(SUM($I$58:CBA58)&lt;=$G$61,1,0)</f>
        <v>1</v>
      </c>
      <c r="CBB59" s="676">
        <f>IF(SUM($I$58:CBB58)&lt;=$G$61,1,0)</f>
        <v>1</v>
      </c>
      <c r="CBC59" s="676">
        <f>IF(SUM($I$58:CBC58)&lt;=$G$61,1,0)</f>
        <v>1</v>
      </c>
      <c r="CBD59" s="676">
        <f>IF(SUM($I$58:CBD58)&lt;=$G$61,1,0)</f>
        <v>1</v>
      </c>
      <c r="CBE59" s="676">
        <f>IF(SUM($I$58:CBE58)&lt;=$G$61,1,0)</f>
        <v>1</v>
      </c>
      <c r="CBF59" s="676">
        <f>IF(SUM($I$58:CBF58)&lt;=$G$61,1,0)</f>
        <v>1</v>
      </c>
      <c r="CBG59" s="676">
        <f>IF(SUM($I$58:CBG58)&lt;=$G$61,1,0)</f>
        <v>1</v>
      </c>
      <c r="CBH59" s="676">
        <f>IF(SUM($I$58:CBH58)&lt;=$G$61,1,0)</f>
        <v>1</v>
      </c>
      <c r="CBI59" s="676">
        <f>IF(SUM($I$58:CBI58)&lt;=$G$61,1,0)</f>
        <v>1</v>
      </c>
      <c r="CBJ59" s="676">
        <f>IF(SUM($I$58:CBJ58)&lt;=$G$61,1,0)</f>
        <v>1</v>
      </c>
      <c r="CBK59" s="676">
        <f>IF(SUM($I$58:CBK58)&lt;=$G$61,1,0)</f>
        <v>1</v>
      </c>
      <c r="CBL59" s="676">
        <f>IF(SUM($I$58:CBL58)&lt;=$G$61,1,0)</f>
        <v>1</v>
      </c>
      <c r="CBM59" s="676">
        <f>IF(SUM($I$58:CBM58)&lt;=$G$61,1,0)</f>
        <v>1</v>
      </c>
      <c r="CBN59" s="676">
        <f>IF(SUM($I$58:CBN58)&lt;=$G$61,1,0)</f>
        <v>1</v>
      </c>
      <c r="CBO59" s="676">
        <f>IF(SUM($I$58:CBO58)&lt;=$G$61,1,0)</f>
        <v>1</v>
      </c>
      <c r="CBP59" s="676">
        <f>IF(SUM($I$58:CBP58)&lt;=$G$61,1,0)</f>
        <v>1</v>
      </c>
      <c r="CBQ59" s="676">
        <f>IF(SUM($I$58:CBQ58)&lt;=$G$61,1,0)</f>
        <v>1</v>
      </c>
      <c r="CBR59" s="676">
        <f>IF(SUM($I$58:CBR58)&lt;=$G$61,1,0)</f>
        <v>1</v>
      </c>
      <c r="CBS59" s="676">
        <f>IF(SUM($I$58:CBS58)&lt;=$G$61,1,0)</f>
        <v>1</v>
      </c>
      <c r="CBT59" s="676">
        <f>IF(SUM($I$58:CBT58)&lt;=$G$61,1,0)</f>
        <v>1</v>
      </c>
      <c r="CBU59" s="676">
        <f>IF(SUM($I$58:CBU58)&lt;=$G$61,1,0)</f>
        <v>1</v>
      </c>
      <c r="CBV59" s="676">
        <f>IF(SUM($I$58:CBV58)&lt;=$G$61,1,0)</f>
        <v>1</v>
      </c>
      <c r="CBW59" s="676">
        <f>IF(SUM($I$58:CBW58)&lt;=$G$61,1,0)</f>
        <v>1</v>
      </c>
      <c r="CBX59" s="676">
        <f>IF(SUM($I$58:CBX58)&lt;=$G$61,1,0)</f>
        <v>1</v>
      </c>
      <c r="CBY59" s="676">
        <f>IF(SUM($I$58:CBY58)&lt;=$G$61,1,0)</f>
        <v>1</v>
      </c>
      <c r="CBZ59" s="676">
        <f>IF(SUM($I$58:CBZ58)&lt;=$G$61,1,0)</f>
        <v>1</v>
      </c>
      <c r="CCA59" s="676">
        <f>IF(SUM($I$58:CCA58)&lt;=$G$61,1,0)</f>
        <v>1</v>
      </c>
      <c r="CCB59" s="676">
        <f>IF(SUM($I$58:CCB58)&lt;=$G$61,1,0)</f>
        <v>1</v>
      </c>
      <c r="CCC59" s="676">
        <f>IF(SUM($I$58:CCC58)&lt;=$G$61,1,0)</f>
        <v>1</v>
      </c>
      <c r="CCD59" s="676">
        <f>IF(SUM($I$58:CCD58)&lt;=$G$61,1,0)</f>
        <v>1</v>
      </c>
      <c r="CCE59" s="676">
        <f>IF(SUM($I$58:CCE58)&lt;=$G$61,1,0)</f>
        <v>1</v>
      </c>
      <c r="CCF59" s="676">
        <f>IF(SUM($I$58:CCF58)&lt;=$G$61,1,0)</f>
        <v>1</v>
      </c>
      <c r="CCG59" s="676">
        <f>IF(SUM($I$58:CCG58)&lt;=$G$61,1,0)</f>
        <v>1</v>
      </c>
      <c r="CCH59" s="676">
        <f>IF(SUM($I$58:CCH58)&lt;=$G$61,1,0)</f>
        <v>1</v>
      </c>
      <c r="CCI59" s="676">
        <f>IF(SUM($I$58:CCI58)&lt;=$G$61,1,0)</f>
        <v>1</v>
      </c>
      <c r="CCJ59" s="676">
        <f>IF(SUM($I$58:CCJ58)&lt;=$G$61,1,0)</f>
        <v>1</v>
      </c>
      <c r="CCK59" s="676">
        <f>IF(SUM($I$58:CCK58)&lt;=$G$61,1,0)</f>
        <v>1</v>
      </c>
      <c r="CCL59" s="676">
        <f>IF(SUM($I$58:CCL58)&lt;=$G$61,1,0)</f>
        <v>1</v>
      </c>
      <c r="CCM59" s="676">
        <f>IF(SUM($I$58:CCM58)&lt;=$G$61,1,0)</f>
        <v>1</v>
      </c>
      <c r="CCN59" s="676">
        <f>IF(SUM($I$58:CCN58)&lt;=$G$61,1,0)</f>
        <v>1</v>
      </c>
      <c r="CCO59" s="676">
        <f>IF(SUM($I$58:CCO58)&lt;=$G$61,1,0)</f>
        <v>1</v>
      </c>
      <c r="CCP59" s="676">
        <f>IF(SUM($I$58:CCP58)&lt;=$G$61,1,0)</f>
        <v>1</v>
      </c>
      <c r="CCQ59" s="676">
        <f>IF(SUM($I$58:CCQ58)&lt;=$G$61,1,0)</f>
        <v>1</v>
      </c>
      <c r="CCR59" s="676">
        <f>IF(SUM($I$58:CCR58)&lt;=$G$61,1,0)</f>
        <v>1</v>
      </c>
      <c r="CCS59" s="676">
        <f>IF(SUM($I$58:CCS58)&lt;=$G$61,1,0)</f>
        <v>1</v>
      </c>
      <c r="CCT59" s="676">
        <f>IF(SUM($I$58:CCT58)&lt;=$G$61,1,0)</f>
        <v>1</v>
      </c>
      <c r="CCU59" s="676">
        <f>IF(SUM($I$58:CCU58)&lt;=$G$61,1,0)</f>
        <v>1</v>
      </c>
      <c r="CCV59" s="676">
        <f>IF(SUM($I$58:CCV58)&lt;=$G$61,1,0)</f>
        <v>1</v>
      </c>
      <c r="CCW59" s="676">
        <f>IF(SUM($I$58:CCW58)&lt;=$G$61,1,0)</f>
        <v>1</v>
      </c>
      <c r="CCX59" s="676">
        <f>IF(SUM($I$58:CCX58)&lt;=$G$61,1,0)</f>
        <v>1</v>
      </c>
      <c r="CCY59" s="676">
        <f>IF(SUM($I$58:CCY58)&lt;=$G$61,1,0)</f>
        <v>1</v>
      </c>
      <c r="CCZ59" s="676">
        <f>IF(SUM($I$58:CCZ58)&lt;=$G$61,1,0)</f>
        <v>1</v>
      </c>
      <c r="CDA59" s="676">
        <f>IF(SUM($I$58:CDA58)&lt;=$G$61,1,0)</f>
        <v>1</v>
      </c>
      <c r="CDB59" s="676">
        <f>IF(SUM($I$58:CDB58)&lt;=$G$61,1,0)</f>
        <v>1</v>
      </c>
      <c r="CDC59" s="676">
        <f>IF(SUM($I$58:CDC58)&lt;=$G$61,1,0)</f>
        <v>1</v>
      </c>
      <c r="CDD59" s="676">
        <f>IF(SUM($I$58:CDD58)&lt;=$G$61,1,0)</f>
        <v>1</v>
      </c>
      <c r="CDE59" s="676">
        <f>IF(SUM($I$58:CDE58)&lt;=$G$61,1,0)</f>
        <v>1</v>
      </c>
      <c r="CDF59" s="676">
        <f>IF(SUM($I$58:CDF58)&lt;=$G$61,1,0)</f>
        <v>1</v>
      </c>
      <c r="CDG59" s="676">
        <f>IF(SUM($I$58:CDG58)&lt;=$G$61,1,0)</f>
        <v>1</v>
      </c>
      <c r="CDH59" s="676">
        <f>IF(SUM($I$58:CDH58)&lt;=$G$61,1,0)</f>
        <v>1</v>
      </c>
      <c r="CDI59" s="676">
        <f>IF(SUM($I$58:CDI58)&lt;=$G$61,1,0)</f>
        <v>1</v>
      </c>
      <c r="CDJ59" s="676">
        <f>IF(SUM($I$58:CDJ58)&lt;=$G$61,1,0)</f>
        <v>1</v>
      </c>
      <c r="CDK59" s="676">
        <f>IF(SUM($I$58:CDK58)&lt;=$G$61,1,0)</f>
        <v>1</v>
      </c>
      <c r="CDL59" s="676">
        <f>IF(SUM($I$58:CDL58)&lt;=$G$61,1,0)</f>
        <v>1</v>
      </c>
      <c r="CDM59" s="676">
        <f>IF(SUM($I$58:CDM58)&lt;=$G$61,1,0)</f>
        <v>1</v>
      </c>
      <c r="CDN59" s="676">
        <f>IF(SUM($I$58:CDN58)&lt;=$G$61,1,0)</f>
        <v>1</v>
      </c>
      <c r="CDO59" s="676">
        <f>IF(SUM($I$58:CDO58)&lt;=$G$61,1,0)</f>
        <v>1</v>
      </c>
      <c r="CDP59" s="676">
        <f>IF(SUM($I$58:CDP58)&lt;=$G$61,1,0)</f>
        <v>1</v>
      </c>
      <c r="CDQ59" s="676">
        <f>IF(SUM($I$58:CDQ58)&lt;=$G$61,1,0)</f>
        <v>1</v>
      </c>
      <c r="CDR59" s="676">
        <f>IF(SUM($I$58:CDR58)&lt;=$G$61,1,0)</f>
        <v>1</v>
      </c>
      <c r="CDS59" s="676">
        <f>IF(SUM($I$58:CDS58)&lt;=$G$61,1,0)</f>
        <v>1</v>
      </c>
      <c r="CDT59" s="676">
        <f>IF(SUM($I$58:CDT58)&lt;=$G$61,1,0)</f>
        <v>1</v>
      </c>
      <c r="CDU59" s="676">
        <f>IF(SUM($I$58:CDU58)&lt;=$G$61,1,0)</f>
        <v>1</v>
      </c>
      <c r="CDV59" s="676">
        <f>IF(SUM($I$58:CDV58)&lt;=$G$61,1,0)</f>
        <v>1</v>
      </c>
      <c r="CDW59" s="676">
        <f>IF(SUM($I$58:CDW58)&lt;=$G$61,1,0)</f>
        <v>1</v>
      </c>
      <c r="CDX59" s="676">
        <f>IF(SUM($I$58:CDX58)&lt;=$G$61,1,0)</f>
        <v>1</v>
      </c>
      <c r="CDY59" s="676">
        <f>IF(SUM($I$58:CDY58)&lt;=$G$61,1,0)</f>
        <v>1</v>
      </c>
      <c r="CDZ59" s="676">
        <f>IF(SUM($I$58:CDZ58)&lt;=$G$61,1,0)</f>
        <v>1</v>
      </c>
      <c r="CEA59" s="676">
        <f>IF(SUM($I$58:CEA58)&lt;=$G$61,1,0)</f>
        <v>1</v>
      </c>
      <c r="CEB59" s="676">
        <f>IF(SUM($I$58:CEB58)&lt;=$G$61,1,0)</f>
        <v>1</v>
      </c>
      <c r="CEC59" s="676">
        <f>IF(SUM($I$58:CEC58)&lt;=$G$61,1,0)</f>
        <v>1</v>
      </c>
      <c r="CED59" s="676">
        <f>IF(SUM($I$58:CED58)&lt;=$G$61,1,0)</f>
        <v>1</v>
      </c>
      <c r="CEE59" s="676">
        <f>IF(SUM($I$58:CEE58)&lt;=$G$61,1,0)</f>
        <v>1</v>
      </c>
      <c r="CEF59" s="676">
        <f>IF(SUM($I$58:CEF58)&lt;=$G$61,1,0)</f>
        <v>1</v>
      </c>
      <c r="CEG59" s="676">
        <f>IF(SUM($I$58:CEG58)&lt;=$G$61,1,0)</f>
        <v>1</v>
      </c>
      <c r="CEH59" s="676">
        <f>IF(SUM($I$58:CEH58)&lt;=$G$61,1,0)</f>
        <v>1</v>
      </c>
      <c r="CEI59" s="676">
        <f>IF(SUM($I$58:CEI58)&lt;=$G$61,1,0)</f>
        <v>1</v>
      </c>
      <c r="CEJ59" s="676">
        <f>IF(SUM($I$58:CEJ58)&lt;=$G$61,1,0)</f>
        <v>1</v>
      </c>
      <c r="CEK59" s="676">
        <f>IF(SUM($I$58:CEK58)&lt;=$G$61,1,0)</f>
        <v>1</v>
      </c>
      <c r="CEL59" s="676">
        <f>IF(SUM($I$58:CEL58)&lt;=$G$61,1,0)</f>
        <v>1</v>
      </c>
      <c r="CEM59" s="676">
        <f>IF(SUM($I$58:CEM58)&lt;=$G$61,1,0)</f>
        <v>1</v>
      </c>
      <c r="CEN59" s="676">
        <f>IF(SUM($I$58:CEN58)&lt;=$G$61,1,0)</f>
        <v>1</v>
      </c>
      <c r="CEO59" s="676">
        <f>IF(SUM($I$58:CEO58)&lt;=$G$61,1,0)</f>
        <v>1</v>
      </c>
      <c r="CEP59" s="676">
        <f>IF(SUM($I$58:CEP58)&lt;=$G$61,1,0)</f>
        <v>1</v>
      </c>
      <c r="CEQ59" s="676">
        <f>IF(SUM($I$58:CEQ58)&lt;=$G$61,1,0)</f>
        <v>1</v>
      </c>
      <c r="CER59" s="676">
        <f>IF(SUM($I$58:CER58)&lt;=$G$61,1,0)</f>
        <v>1</v>
      </c>
      <c r="CES59" s="676">
        <f>IF(SUM($I$58:CES58)&lt;=$G$61,1,0)</f>
        <v>1</v>
      </c>
      <c r="CET59" s="676">
        <f>IF(SUM($I$58:CET58)&lt;=$G$61,1,0)</f>
        <v>1</v>
      </c>
      <c r="CEU59" s="676">
        <f>IF(SUM($I$58:CEU58)&lt;=$G$61,1,0)</f>
        <v>1</v>
      </c>
      <c r="CEV59" s="676">
        <f>IF(SUM($I$58:CEV58)&lt;=$G$61,1,0)</f>
        <v>1</v>
      </c>
      <c r="CEW59" s="676">
        <f>IF(SUM($I$58:CEW58)&lt;=$G$61,1,0)</f>
        <v>1</v>
      </c>
      <c r="CEX59" s="676">
        <f>IF(SUM($I$58:CEX58)&lt;=$G$61,1,0)</f>
        <v>1</v>
      </c>
      <c r="CEY59" s="676">
        <f>IF(SUM($I$58:CEY58)&lt;=$G$61,1,0)</f>
        <v>1</v>
      </c>
      <c r="CEZ59" s="676">
        <f>IF(SUM($I$58:CEZ58)&lt;=$G$61,1,0)</f>
        <v>1</v>
      </c>
      <c r="CFA59" s="676">
        <f>IF(SUM($I$58:CFA58)&lt;=$G$61,1,0)</f>
        <v>1</v>
      </c>
      <c r="CFB59" s="676">
        <f>IF(SUM($I$58:CFB58)&lt;=$G$61,1,0)</f>
        <v>1</v>
      </c>
      <c r="CFC59" s="676">
        <f>IF(SUM($I$58:CFC58)&lt;=$G$61,1,0)</f>
        <v>1</v>
      </c>
      <c r="CFD59" s="676">
        <f>IF(SUM($I$58:CFD58)&lt;=$G$61,1,0)</f>
        <v>1</v>
      </c>
      <c r="CFE59" s="676">
        <f>IF(SUM($I$58:CFE58)&lt;=$G$61,1,0)</f>
        <v>1</v>
      </c>
      <c r="CFF59" s="676">
        <f>IF(SUM($I$58:CFF58)&lt;=$G$61,1,0)</f>
        <v>1</v>
      </c>
      <c r="CFG59" s="676">
        <f>IF(SUM($I$58:CFG58)&lt;=$G$61,1,0)</f>
        <v>1</v>
      </c>
      <c r="CFH59" s="676">
        <f>IF(SUM($I$58:CFH58)&lt;=$G$61,1,0)</f>
        <v>1</v>
      </c>
      <c r="CFI59" s="676">
        <f>IF(SUM($I$58:CFI58)&lt;=$G$61,1,0)</f>
        <v>1</v>
      </c>
      <c r="CFJ59" s="676">
        <f>IF(SUM($I$58:CFJ58)&lt;=$G$61,1,0)</f>
        <v>1</v>
      </c>
      <c r="CFK59" s="676">
        <f>IF(SUM($I$58:CFK58)&lt;=$G$61,1,0)</f>
        <v>1</v>
      </c>
      <c r="CFL59" s="676">
        <f>IF(SUM($I$58:CFL58)&lt;=$G$61,1,0)</f>
        <v>1</v>
      </c>
      <c r="CFM59" s="676">
        <f>IF(SUM($I$58:CFM58)&lt;=$G$61,1,0)</f>
        <v>1</v>
      </c>
      <c r="CFN59" s="676">
        <f>IF(SUM($I$58:CFN58)&lt;=$G$61,1,0)</f>
        <v>1</v>
      </c>
      <c r="CFO59" s="676">
        <f>IF(SUM($I$58:CFO58)&lt;=$G$61,1,0)</f>
        <v>1</v>
      </c>
      <c r="CFP59" s="676">
        <f>IF(SUM($I$58:CFP58)&lt;=$G$61,1,0)</f>
        <v>1</v>
      </c>
      <c r="CFQ59" s="676">
        <f>IF(SUM($I$58:CFQ58)&lt;=$G$61,1,0)</f>
        <v>1</v>
      </c>
      <c r="CFR59" s="676">
        <f>IF(SUM($I$58:CFR58)&lt;=$G$61,1,0)</f>
        <v>1</v>
      </c>
      <c r="CFS59" s="676">
        <f>IF(SUM($I$58:CFS58)&lt;=$G$61,1,0)</f>
        <v>1</v>
      </c>
      <c r="CFT59" s="676">
        <f>IF(SUM($I$58:CFT58)&lt;=$G$61,1,0)</f>
        <v>1</v>
      </c>
      <c r="CFU59" s="676">
        <f>IF(SUM($I$58:CFU58)&lt;=$G$61,1,0)</f>
        <v>1</v>
      </c>
      <c r="CFV59" s="676">
        <f>IF(SUM($I$58:CFV58)&lt;=$G$61,1,0)</f>
        <v>1</v>
      </c>
      <c r="CFW59" s="676">
        <f>IF(SUM($I$58:CFW58)&lt;=$G$61,1,0)</f>
        <v>1</v>
      </c>
      <c r="CFX59" s="676">
        <f>IF(SUM($I$58:CFX58)&lt;=$G$61,1,0)</f>
        <v>1</v>
      </c>
      <c r="CFY59" s="676">
        <f>IF(SUM($I$58:CFY58)&lt;=$G$61,1,0)</f>
        <v>1</v>
      </c>
      <c r="CFZ59" s="676">
        <f>IF(SUM($I$58:CFZ58)&lt;=$G$61,1,0)</f>
        <v>1</v>
      </c>
      <c r="CGA59" s="676">
        <f>IF(SUM($I$58:CGA58)&lt;=$G$61,1,0)</f>
        <v>1</v>
      </c>
      <c r="CGB59" s="676">
        <f>IF(SUM($I$58:CGB58)&lt;=$G$61,1,0)</f>
        <v>1</v>
      </c>
      <c r="CGC59" s="676">
        <f>IF(SUM($I$58:CGC58)&lt;=$G$61,1,0)</f>
        <v>1</v>
      </c>
      <c r="CGD59" s="676">
        <f>IF(SUM($I$58:CGD58)&lt;=$G$61,1,0)</f>
        <v>1</v>
      </c>
      <c r="CGE59" s="676">
        <f>IF(SUM($I$58:CGE58)&lt;=$G$61,1,0)</f>
        <v>1</v>
      </c>
      <c r="CGF59" s="676">
        <f>IF(SUM($I$58:CGF58)&lt;=$G$61,1,0)</f>
        <v>1</v>
      </c>
      <c r="CGG59" s="676">
        <f>IF(SUM($I$58:CGG58)&lt;=$G$61,1,0)</f>
        <v>1</v>
      </c>
      <c r="CGH59" s="676">
        <f>IF(SUM($I$58:CGH58)&lt;=$G$61,1,0)</f>
        <v>1</v>
      </c>
      <c r="CGI59" s="676">
        <f>IF(SUM($I$58:CGI58)&lt;=$G$61,1,0)</f>
        <v>1</v>
      </c>
      <c r="CGJ59" s="676">
        <f>IF(SUM($I$58:CGJ58)&lt;=$G$61,1,0)</f>
        <v>1</v>
      </c>
      <c r="CGK59" s="676">
        <f>IF(SUM($I$58:CGK58)&lt;=$G$61,1,0)</f>
        <v>1</v>
      </c>
      <c r="CGL59" s="676">
        <f>IF(SUM($I$58:CGL58)&lt;=$G$61,1,0)</f>
        <v>1</v>
      </c>
      <c r="CGM59" s="676">
        <f>IF(SUM($I$58:CGM58)&lt;=$G$61,1,0)</f>
        <v>1</v>
      </c>
      <c r="CGN59" s="676">
        <f>IF(SUM($I$58:CGN58)&lt;=$G$61,1,0)</f>
        <v>1</v>
      </c>
      <c r="CGO59" s="676">
        <f>IF(SUM($I$58:CGO58)&lt;=$G$61,1,0)</f>
        <v>1</v>
      </c>
      <c r="CGP59" s="676">
        <f>IF(SUM($I$58:CGP58)&lt;=$G$61,1,0)</f>
        <v>1</v>
      </c>
      <c r="CGQ59" s="676">
        <f>IF(SUM($I$58:CGQ58)&lt;=$G$61,1,0)</f>
        <v>1</v>
      </c>
      <c r="CGR59" s="676">
        <f>IF(SUM($I$58:CGR58)&lt;=$G$61,1,0)</f>
        <v>1</v>
      </c>
      <c r="CGS59" s="676">
        <f>IF(SUM($I$58:CGS58)&lt;=$G$61,1,0)</f>
        <v>1</v>
      </c>
      <c r="CGT59" s="676">
        <f>IF(SUM($I$58:CGT58)&lt;=$G$61,1,0)</f>
        <v>1</v>
      </c>
      <c r="CGU59" s="676">
        <f>IF(SUM($I$58:CGU58)&lt;=$G$61,1,0)</f>
        <v>1</v>
      </c>
      <c r="CGV59" s="676">
        <f>IF(SUM($I$58:CGV58)&lt;=$G$61,1,0)</f>
        <v>1</v>
      </c>
      <c r="CGW59" s="676">
        <f>IF(SUM($I$58:CGW58)&lt;=$G$61,1,0)</f>
        <v>1</v>
      </c>
      <c r="CGX59" s="676">
        <f>IF(SUM($I$58:CGX58)&lt;=$G$61,1,0)</f>
        <v>1</v>
      </c>
      <c r="CGY59" s="676">
        <f>IF(SUM($I$58:CGY58)&lt;=$G$61,1,0)</f>
        <v>1</v>
      </c>
      <c r="CGZ59" s="676">
        <f>IF(SUM($I$58:CGZ58)&lt;=$G$61,1,0)</f>
        <v>1</v>
      </c>
      <c r="CHA59" s="676">
        <f>IF(SUM($I$58:CHA58)&lt;=$G$61,1,0)</f>
        <v>1</v>
      </c>
      <c r="CHB59" s="676">
        <f>IF(SUM($I$58:CHB58)&lt;=$G$61,1,0)</f>
        <v>1</v>
      </c>
      <c r="CHC59" s="676">
        <f>IF(SUM($I$58:CHC58)&lt;=$G$61,1,0)</f>
        <v>1</v>
      </c>
      <c r="CHD59" s="676">
        <f>IF(SUM($I$58:CHD58)&lt;=$G$61,1,0)</f>
        <v>1</v>
      </c>
      <c r="CHE59" s="676">
        <f>IF(SUM($I$58:CHE58)&lt;=$G$61,1,0)</f>
        <v>1</v>
      </c>
      <c r="CHF59" s="676">
        <f>IF(SUM($I$58:CHF58)&lt;=$G$61,1,0)</f>
        <v>1</v>
      </c>
      <c r="CHG59" s="676">
        <f>IF(SUM($I$58:CHG58)&lt;=$G$61,1,0)</f>
        <v>1</v>
      </c>
      <c r="CHH59" s="676">
        <f>IF(SUM($I$58:CHH58)&lt;=$G$61,1,0)</f>
        <v>1</v>
      </c>
      <c r="CHI59" s="676">
        <f>IF(SUM($I$58:CHI58)&lt;=$G$61,1,0)</f>
        <v>1</v>
      </c>
      <c r="CHJ59" s="676">
        <f>IF(SUM($I$58:CHJ58)&lt;=$G$61,1,0)</f>
        <v>1</v>
      </c>
      <c r="CHK59" s="676">
        <f>IF(SUM($I$58:CHK58)&lt;=$G$61,1,0)</f>
        <v>1</v>
      </c>
      <c r="CHL59" s="676">
        <f>IF(SUM($I$58:CHL58)&lt;=$G$61,1,0)</f>
        <v>1</v>
      </c>
      <c r="CHM59" s="676">
        <f>IF(SUM($I$58:CHM58)&lt;=$G$61,1,0)</f>
        <v>1</v>
      </c>
      <c r="CHN59" s="676">
        <f>IF(SUM($I$58:CHN58)&lt;=$G$61,1,0)</f>
        <v>1</v>
      </c>
      <c r="CHO59" s="676">
        <f>IF(SUM($I$58:CHO58)&lt;=$G$61,1,0)</f>
        <v>1</v>
      </c>
      <c r="CHP59" s="676">
        <f>IF(SUM($I$58:CHP58)&lt;=$G$61,1,0)</f>
        <v>1</v>
      </c>
      <c r="CHQ59" s="676">
        <f>IF(SUM($I$58:CHQ58)&lt;=$G$61,1,0)</f>
        <v>1</v>
      </c>
      <c r="CHR59" s="676">
        <f>IF(SUM($I$58:CHR58)&lt;=$G$61,1,0)</f>
        <v>1</v>
      </c>
      <c r="CHS59" s="676">
        <f>IF(SUM($I$58:CHS58)&lt;=$G$61,1,0)</f>
        <v>1</v>
      </c>
      <c r="CHT59" s="676">
        <f>IF(SUM($I$58:CHT58)&lt;=$G$61,1,0)</f>
        <v>1</v>
      </c>
      <c r="CHU59" s="676">
        <f>IF(SUM($I$58:CHU58)&lt;=$G$61,1,0)</f>
        <v>1</v>
      </c>
      <c r="CHV59" s="676">
        <f>IF(SUM($I$58:CHV58)&lt;=$G$61,1,0)</f>
        <v>1</v>
      </c>
      <c r="CHW59" s="676">
        <f>IF(SUM($I$58:CHW58)&lt;=$G$61,1,0)</f>
        <v>1</v>
      </c>
      <c r="CHX59" s="676">
        <f>IF(SUM($I$58:CHX58)&lt;=$G$61,1,0)</f>
        <v>1</v>
      </c>
      <c r="CHY59" s="676">
        <f>IF(SUM($I$58:CHY58)&lt;=$G$61,1,0)</f>
        <v>1</v>
      </c>
      <c r="CHZ59" s="676">
        <f>IF(SUM($I$58:CHZ58)&lt;=$G$61,1,0)</f>
        <v>1</v>
      </c>
      <c r="CIA59" s="676">
        <f>IF(SUM($I$58:CIA58)&lt;=$G$61,1,0)</f>
        <v>1</v>
      </c>
      <c r="CIB59" s="676">
        <f>IF(SUM($I$58:CIB58)&lt;=$G$61,1,0)</f>
        <v>1</v>
      </c>
      <c r="CIC59" s="676">
        <f>IF(SUM($I$58:CIC58)&lt;=$G$61,1,0)</f>
        <v>1</v>
      </c>
      <c r="CID59" s="676">
        <f>IF(SUM($I$58:CID58)&lt;=$G$61,1,0)</f>
        <v>1</v>
      </c>
      <c r="CIE59" s="676">
        <f>IF(SUM($I$58:CIE58)&lt;=$G$61,1,0)</f>
        <v>1</v>
      </c>
      <c r="CIF59" s="676">
        <f>IF(SUM($I$58:CIF58)&lt;=$G$61,1,0)</f>
        <v>1</v>
      </c>
      <c r="CIG59" s="676">
        <f>IF(SUM($I$58:CIG58)&lt;=$G$61,1,0)</f>
        <v>1</v>
      </c>
      <c r="CIH59" s="676">
        <f>IF(SUM($I$58:CIH58)&lt;=$G$61,1,0)</f>
        <v>1</v>
      </c>
      <c r="CII59" s="676">
        <f>IF(SUM($I$58:CII58)&lt;=$G$61,1,0)</f>
        <v>1</v>
      </c>
      <c r="CIJ59" s="676">
        <f>IF(SUM($I$58:CIJ58)&lt;=$G$61,1,0)</f>
        <v>1</v>
      </c>
      <c r="CIK59" s="676">
        <f>IF(SUM($I$58:CIK58)&lt;=$G$61,1,0)</f>
        <v>1</v>
      </c>
      <c r="CIL59" s="676">
        <f>IF(SUM($I$58:CIL58)&lt;=$G$61,1,0)</f>
        <v>1</v>
      </c>
      <c r="CIM59" s="676">
        <f>IF(SUM($I$58:CIM58)&lt;=$G$61,1,0)</f>
        <v>1</v>
      </c>
      <c r="CIN59" s="676">
        <f>IF(SUM($I$58:CIN58)&lt;=$G$61,1,0)</f>
        <v>1</v>
      </c>
      <c r="CIO59" s="676">
        <f>IF(SUM($I$58:CIO58)&lt;=$G$61,1,0)</f>
        <v>1</v>
      </c>
      <c r="CIP59" s="676">
        <f>IF(SUM($I$58:CIP58)&lt;=$G$61,1,0)</f>
        <v>1</v>
      </c>
      <c r="CIQ59" s="676">
        <f>IF(SUM($I$58:CIQ58)&lt;=$G$61,1,0)</f>
        <v>1</v>
      </c>
      <c r="CIR59" s="676">
        <f>IF(SUM($I$58:CIR58)&lt;=$G$61,1,0)</f>
        <v>1</v>
      </c>
      <c r="CIS59" s="676">
        <f>IF(SUM($I$58:CIS58)&lt;=$G$61,1,0)</f>
        <v>1</v>
      </c>
      <c r="CIT59" s="676">
        <f>IF(SUM($I$58:CIT58)&lt;=$G$61,1,0)</f>
        <v>1</v>
      </c>
      <c r="CIU59" s="676">
        <f>IF(SUM($I$58:CIU58)&lt;=$G$61,1,0)</f>
        <v>1</v>
      </c>
      <c r="CIV59" s="676">
        <f>IF(SUM($I$58:CIV58)&lt;=$G$61,1,0)</f>
        <v>1</v>
      </c>
      <c r="CIW59" s="676">
        <f>IF(SUM($I$58:CIW58)&lt;=$G$61,1,0)</f>
        <v>1</v>
      </c>
      <c r="CIX59" s="676">
        <f>IF(SUM($I$58:CIX58)&lt;=$G$61,1,0)</f>
        <v>1</v>
      </c>
      <c r="CIY59" s="676">
        <f>IF(SUM($I$58:CIY58)&lt;=$G$61,1,0)</f>
        <v>1</v>
      </c>
      <c r="CIZ59" s="676">
        <f>IF(SUM($I$58:CIZ58)&lt;=$G$61,1,0)</f>
        <v>1</v>
      </c>
      <c r="CJA59" s="676">
        <f>IF(SUM($I$58:CJA58)&lt;=$G$61,1,0)</f>
        <v>1</v>
      </c>
      <c r="CJB59" s="676">
        <f>IF(SUM($I$58:CJB58)&lt;=$G$61,1,0)</f>
        <v>1</v>
      </c>
      <c r="CJC59" s="676">
        <f>IF(SUM($I$58:CJC58)&lt;=$G$61,1,0)</f>
        <v>1</v>
      </c>
      <c r="CJD59" s="676">
        <f>IF(SUM($I$58:CJD58)&lt;=$G$61,1,0)</f>
        <v>1</v>
      </c>
      <c r="CJE59" s="676">
        <f>IF(SUM($I$58:CJE58)&lt;=$G$61,1,0)</f>
        <v>1</v>
      </c>
      <c r="CJF59" s="676">
        <f>IF(SUM($I$58:CJF58)&lt;=$G$61,1,0)</f>
        <v>1</v>
      </c>
      <c r="CJG59" s="676">
        <f>IF(SUM($I$58:CJG58)&lt;=$G$61,1,0)</f>
        <v>1</v>
      </c>
      <c r="CJH59" s="676">
        <f>IF(SUM($I$58:CJH58)&lt;=$G$61,1,0)</f>
        <v>1</v>
      </c>
      <c r="CJI59" s="676">
        <f>IF(SUM($I$58:CJI58)&lt;=$G$61,1,0)</f>
        <v>1</v>
      </c>
      <c r="CJJ59" s="676">
        <f>IF(SUM($I$58:CJJ58)&lt;=$G$61,1,0)</f>
        <v>1</v>
      </c>
      <c r="CJK59" s="676">
        <f>IF(SUM($I$58:CJK58)&lt;=$G$61,1,0)</f>
        <v>1</v>
      </c>
      <c r="CJL59" s="676">
        <f>IF(SUM($I$58:CJL58)&lt;=$G$61,1,0)</f>
        <v>1</v>
      </c>
      <c r="CJM59" s="676">
        <f>IF(SUM($I$58:CJM58)&lt;=$G$61,1,0)</f>
        <v>1</v>
      </c>
      <c r="CJN59" s="676">
        <f>IF(SUM($I$58:CJN58)&lt;=$G$61,1,0)</f>
        <v>1</v>
      </c>
      <c r="CJO59" s="676">
        <f>IF(SUM($I$58:CJO58)&lt;=$G$61,1,0)</f>
        <v>1</v>
      </c>
      <c r="CJP59" s="676">
        <f>IF(SUM($I$58:CJP58)&lt;=$G$61,1,0)</f>
        <v>1</v>
      </c>
      <c r="CJQ59" s="676">
        <f>IF(SUM($I$58:CJQ58)&lt;=$G$61,1,0)</f>
        <v>1</v>
      </c>
      <c r="CJR59" s="676">
        <f>IF(SUM($I$58:CJR58)&lt;=$G$61,1,0)</f>
        <v>1</v>
      </c>
      <c r="CJS59" s="676">
        <f>IF(SUM($I$58:CJS58)&lt;=$G$61,1,0)</f>
        <v>1</v>
      </c>
      <c r="CJT59" s="676">
        <f>IF(SUM($I$58:CJT58)&lt;=$G$61,1,0)</f>
        <v>1</v>
      </c>
      <c r="CJU59" s="676">
        <f>IF(SUM($I$58:CJU58)&lt;=$G$61,1,0)</f>
        <v>1</v>
      </c>
      <c r="CJV59" s="676">
        <f>IF(SUM($I$58:CJV58)&lt;=$G$61,1,0)</f>
        <v>1</v>
      </c>
      <c r="CJW59" s="676">
        <f>IF(SUM($I$58:CJW58)&lt;=$G$61,1,0)</f>
        <v>1</v>
      </c>
      <c r="CJX59" s="676">
        <f>IF(SUM($I$58:CJX58)&lt;=$G$61,1,0)</f>
        <v>1</v>
      </c>
      <c r="CJY59" s="676">
        <f>IF(SUM($I$58:CJY58)&lt;=$G$61,1,0)</f>
        <v>1</v>
      </c>
      <c r="CJZ59" s="676">
        <f>IF(SUM($I$58:CJZ58)&lt;=$G$61,1,0)</f>
        <v>1</v>
      </c>
      <c r="CKA59" s="676">
        <f>IF(SUM($I$58:CKA58)&lt;=$G$61,1,0)</f>
        <v>1</v>
      </c>
      <c r="CKB59" s="676">
        <f>IF(SUM($I$58:CKB58)&lt;=$G$61,1,0)</f>
        <v>1</v>
      </c>
      <c r="CKC59" s="676">
        <f>IF(SUM($I$58:CKC58)&lt;=$G$61,1,0)</f>
        <v>1</v>
      </c>
      <c r="CKD59" s="676">
        <f>IF(SUM($I$58:CKD58)&lt;=$G$61,1,0)</f>
        <v>1</v>
      </c>
      <c r="CKE59" s="676">
        <f>IF(SUM($I$58:CKE58)&lt;=$G$61,1,0)</f>
        <v>1</v>
      </c>
      <c r="CKF59" s="676">
        <f>IF(SUM($I$58:CKF58)&lt;=$G$61,1,0)</f>
        <v>1</v>
      </c>
      <c r="CKG59" s="676">
        <f>IF(SUM($I$58:CKG58)&lt;=$G$61,1,0)</f>
        <v>1</v>
      </c>
      <c r="CKH59" s="676">
        <f>IF(SUM($I$58:CKH58)&lt;=$G$61,1,0)</f>
        <v>1</v>
      </c>
      <c r="CKI59" s="676">
        <f>IF(SUM($I$58:CKI58)&lt;=$G$61,1,0)</f>
        <v>1</v>
      </c>
      <c r="CKJ59" s="676">
        <f>IF(SUM($I$58:CKJ58)&lt;=$G$61,1,0)</f>
        <v>1</v>
      </c>
      <c r="CKK59" s="676">
        <f>IF(SUM($I$58:CKK58)&lt;=$G$61,1,0)</f>
        <v>1</v>
      </c>
      <c r="CKL59" s="676">
        <f>IF(SUM($I$58:CKL58)&lt;=$G$61,1,0)</f>
        <v>1</v>
      </c>
      <c r="CKM59" s="676">
        <f>IF(SUM($I$58:CKM58)&lt;=$G$61,1,0)</f>
        <v>1</v>
      </c>
      <c r="CKN59" s="676">
        <f>IF(SUM($I$58:CKN58)&lt;=$G$61,1,0)</f>
        <v>1</v>
      </c>
      <c r="CKO59" s="676">
        <f>IF(SUM($I$58:CKO58)&lt;=$G$61,1,0)</f>
        <v>1</v>
      </c>
      <c r="CKP59" s="676">
        <f>IF(SUM($I$58:CKP58)&lt;=$G$61,1,0)</f>
        <v>1</v>
      </c>
      <c r="CKQ59" s="676">
        <f>IF(SUM($I$58:CKQ58)&lt;=$G$61,1,0)</f>
        <v>1</v>
      </c>
      <c r="CKR59" s="676">
        <f>IF(SUM($I$58:CKR58)&lt;=$G$61,1,0)</f>
        <v>1</v>
      </c>
      <c r="CKS59" s="676">
        <f>IF(SUM($I$58:CKS58)&lt;=$G$61,1,0)</f>
        <v>1</v>
      </c>
      <c r="CKT59" s="676">
        <f>IF(SUM($I$58:CKT58)&lt;=$G$61,1,0)</f>
        <v>1</v>
      </c>
      <c r="CKU59" s="676">
        <f>IF(SUM($I$58:CKU58)&lt;=$G$61,1,0)</f>
        <v>1</v>
      </c>
      <c r="CKV59" s="676">
        <f>IF(SUM($I$58:CKV58)&lt;=$G$61,1,0)</f>
        <v>1</v>
      </c>
      <c r="CKW59" s="676">
        <f>IF(SUM($I$58:CKW58)&lt;=$G$61,1,0)</f>
        <v>1</v>
      </c>
      <c r="CKX59" s="676">
        <f>IF(SUM($I$58:CKX58)&lt;=$G$61,1,0)</f>
        <v>1</v>
      </c>
      <c r="CKY59" s="676">
        <f>IF(SUM($I$58:CKY58)&lt;=$G$61,1,0)</f>
        <v>1</v>
      </c>
      <c r="CKZ59" s="676">
        <f>IF(SUM($I$58:CKZ58)&lt;=$G$61,1,0)</f>
        <v>1</v>
      </c>
      <c r="CLA59" s="676">
        <f>IF(SUM($I$58:CLA58)&lt;=$G$61,1,0)</f>
        <v>1</v>
      </c>
      <c r="CLB59" s="676">
        <f>IF(SUM($I$58:CLB58)&lt;=$G$61,1,0)</f>
        <v>1</v>
      </c>
      <c r="CLC59" s="676">
        <f>IF(SUM($I$58:CLC58)&lt;=$G$61,1,0)</f>
        <v>1</v>
      </c>
      <c r="CLD59" s="676">
        <f>IF(SUM($I$58:CLD58)&lt;=$G$61,1,0)</f>
        <v>1</v>
      </c>
      <c r="CLE59" s="676">
        <f>IF(SUM($I$58:CLE58)&lt;=$G$61,1,0)</f>
        <v>1</v>
      </c>
      <c r="CLF59" s="676">
        <f>IF(SUM($I$58:CLF58)&lt;=$G$61,1,0)</f>
        <v>1</v>
      </c>
      <c r="CLG59" s="676">
        <f>IF(SUM($I$58:CLG58)&lt;=$G$61,1,0)</f>
        <v>1</v>
      </c>
      <c r="CLH59" s="676">
        <f>IF(SUM($I$58:CLH58)&lt;=$G$61,1,0)</f>
        <v>1</v>
      </c>
      <c r="CLI59" s="676">
        <f>IF(SUM($I$58:CLI58)&lt;=$G$61,1,0)</f>
        <v>1</v>
      </c>
      <c r="CLJ59" s="676">
        <f>IF(SUM($I$58:CLJ58)&lt;=$G$61,1,0)</f>
        <v>1</v>
      </c>
      <c r="CLK59" s="676">
        <f>IF(SUM($I$58:CLK58)&lt;=$G$61,1,0)</f>
        <v>1</v>
      </c>
      <c r="CLL59" s="676">
        <f>IF(SUM($I$58:CLL58)&lt;=$G$61,1,0)</f>
        <v>1</v>
      </c>
      <c r="CLM59" s="676">
        <f>IF(SUM($I$58:CLM58)&lt;=$G$61,1,0)</f>
        <v>1</v>
      </c>
      <c r="CLN59" s="676">
        <f>IF(SUM($I$58:CLN58)&lt;=$G$61,1,0)</f>
        <v>1</v>
      </c>
      <c r="CLO59" s="676">
        <f>IF(SUM($I$58:CLO58)&lt;=$G$61,1,0)</f>
        <v>1</v>
      </c>
      <c r="CLP59" s="676">
        <f>IF(SUM($I$58:CLP58)&lt;=$G$61,1,0)</f>
        <v>1</v>
      </c>
      <c r="CLQ59" s="676">
        <f>IF(SUM($I$58:CLQ58)&lt;=$G$61,1,0)</f>
        <v>1</v>
      </c>
      <c r="CLR59" s="676">
        <f>IF(SUM($I$58:CLR58)&lt;=$G$61,1,0)</f>
        <v>1</v>
      </c>
      <c r="CLS59" s="676">
        <f>IF(SUM($I$58:CLS58)&lt;=$G$61,1,0)</f>
        <v>1</v>
      </c>
      <c r="CLT59" s="676">
        <f>IF(SUM($I$58:CLT58)&lt;=$G$61,1,0)</f>
        <v>1</v>
      </c>
      <c r="CLU59" s="676">
        <f>IF(SUM($I$58:CLU58)&lt;=$G$61,1,0)</f>
        <v>1</v>
      </c>
      <c r="CLV59" s="676">
        <f>IF(SUM($I$58:CLV58)&lt;=$G$61,1,0)</f>
        <v>1</v>
      </c>
      <c r="CLW59" s="676">
        <f>IF(SUM($I$58:CLW58)&lt;=$G$61,1,0)</f>
        <v>1</v>
      </c>
      <c r="CLX59" s="676">
        <f>IF(SUM($I$58:CLX58)&lt;=$G$61,1,0)</f>
        <v>1</v>
      </c>
      <c r="CLY59" s="676">
        <f>IF(SUM($I$58:CLY58)&lt;=$G$61,1,0)</f>
        <v>1</v>
      </c>
      <c r="CLZ59" s="676">
        <f>IF(SUM($I$58:CLZ58)&lt;=$G$61,1,0)</f>
        <v>1</v>
      </c>
      <c r="CMA59" s="676">
        <f>IF(SUM($I$58:CMA58)&lt;=$G$61,1,0)</f>
        <v>1</v>
      </c>
      <c r="CMB59" s="676">
        <f>IF(SUM($I$58:CMB58)&lt;=$G$61,1,0)</f>
        <v>1</v>
      </c>
      <c r="CMC59" s="676">
        <f>IF(SUM($I$58:CMC58)&lt;=$G$61,1,0)</f>
        <v>1</v>
      </c>
      <c r="CMD59" s="676">
        <f>IF(SUM($I$58:CMD58)&lt;=$G$61,1,0)</f>
        <v>1</v>
      </c>
      <c r="CME59" s="676">
        <f>IF(SUM($I$58:CME58)&lt;=$G$61,1,0)</f>
        <v>1</v>
      </c>
      <c r="CMF59" s="676">
        <f>IF(SUM($I$58:CMF58)&lt;=$G$61,1,0)</f>
        <v>1</v>
      </c>
      <c r="CMG59" s="676">
        <f>IF(SUM($I$58:CMG58)&lt;=$G$61,1,0)</f>
        <v>1</v>
      </c>
      <c r="CMH59" s="676">
        <f>IF(SUM($I$58:CMH58)&lt;=$G$61,1,0)</f>
        <v>1</v>
      </c>
      <c r="CMI59" s="676">
        <f>IF(SUM($I$58:CMI58)&lt;=$G$61,1,0)</f>
        <v>1</v>
      </c>
      <c r="CMJ59" s="676">
        <f>IF(SUM($I$58:CMJ58)&lt;=$G$61,1,0)</f>
        <v>1</v>
      </c>
      <c r="CMK59" s="676">
        <f>IF(SUM($I$58:CMK58)&lt;=$G$61,1,0)</f>
        <v>1</v>
      </c>
      <c r="CML59" s="676">
        <f>IF(SUM($I$58:CML58)&lt;=$G$61,1,0)</f>
        <v>1</v>
      </c>
      <c r="CMM59" s="676">
        <f>IF(SUM($I$58:CMM58)&lt;=$G$61,1,0)</f>
        <v>1</v>
      </c>
      <c r="CMN59" s="676">
        <f>IF(SUM($I$58:CMN58)&lt;=$G$61,1,0)</f>
        <v>1</v>
      </c>
      <c r="CMO59" s="676">
        <f>IF(SUM($I$58:CMO58)&lt;=$G$61,1,0)</f>
        <v>1</v>
      </c>
      <c r="CMP59" s="676">
        <f>IF(SUM($I$58:CMP58)&lt;=$G$61,1,0)</f>
        <v>1</v>
      </c>
      <c r="CMQ59" s="676">
        <f>IF(SUM($I$58:CMQ58)&lt;=$G$61,1,0)</f>
        <v>1</v>
      </c>
      <c r="CMR59" s="676">
        <f>IF(SUM($I$58:CMR58)&lt;=$G$61,1,0)</f>
        <v>1</v>
      </c>
      <c r="CMS59" s="676">
        <f>IF(SUM($I$58:CMS58)&lt;=$G$61,1,0)</f>
        <v>1</v>
      </c>
      <c r="CMT59" s="676">
        <f>IF(SUM($I$58:CMT58)&lt;=$G$61,1,0)</f>
        <v>1</v>
      </c>
      <c r="CMU59" s="676">
        <f>IF(SUM($I$58:CMU58)&lt;=$G$61,1,0)</f>
        <v>1</v>
      </c>
      <c r="CMV59" s="676">
        <f>IF(SUM($I$58:CMV58)&lt;=$G$61,1,0)</f>
        <v>1</v>
      </c>
      <c r="CMW59" s="676">
        <f>IF(SUM($I$58:CMW58)&lt;=$G$61,1,0)</f>
        <v>1</v>
      </c>
      <c r="CMX59" s="676">
        <f>IF(SUM($I$58:CMX58)&lt;=$G$61,1,0)</f>
        <v>1</v>
      </c>
      <c r="CMY59" s="676">
        <f>IF(SUM($I$58:CMY58)&lt;=$G$61,1,0)</f>
        <v>1</v>
      </c>
      <c r="CMZ59" s="676">
        <f>IF(SUM($I$58:CMZ58)&lt;=$G$61,1,0)</f>
        <v>1</v>
      </c>
      <c r="CNA59" s="676">
        <f>IF(SUM($I$58:CNA58)&lt;=$G$61,1,0)</f>
        <v>1</v>
      </c>
      <c r="CNB59" s="676">
        <f>IF(SUM($I$58:CNB58)&lt;=$G$61,1,0)</f>
        <v>1</v>
      </c>
      <c r="CNC59" s="676">
        <f>IF(SUM($I$58:CNC58)&lt;=$G$61,1,0)</f>
        <v>1</v>
      </c>
      <c r="CND59" s="676">
        <f>IF(SUM($I$58:CND58)&lt;=$G$61,1,0)</f>
        <v>1</v>
      </c>
      <c r="CNE59" s="676">
        <f>IF(SUM($I$58:CNE58)&lt;=$G$61,1,0)</f>
        <v>1</v>
      </c>
      <c r="CNF59" s="676">
        <f>IF(SUM($I$58:CNF58)&lt;=$G$61,1,0)</f>
        <v>1</v>
      </c>
      <c r="CNG59" s="676">
        <f>IF(SUM($I$58:CNG58)&lt;=$G$61,1,0)</f>
        <v>1</v>
      </c>
      <c r="CNH59" s="676">
        <f>IF(SUM($I$58:CNH58)&lt;=$G$61,1,0)</f>
        <v>1</v>
      </c>
      <c r="CNI59" s="676">
        <f>IF(SUM($I$58:CNI58)&lt;=$G$61,1,0)</f>
        <v>1</v>
      </c>
      <c r="CNJ59" s="676">
        <f>IF(SUM($I$58:CNJ58)&lt;=$G$61,1,0)</f>
        <v>1</v>
      </c>
      <c r="CNK59" s="676">
        <f>IF(SUM($I$58:CNK58)&lt;=$G$61,1,0)</f>
        <v>1</v>
      </c>
      <c r="CNL59" s="676">
        <f>IF(SUM($I$58:CNL58)&lt;=$G$61,1,0)</f>
        <v>1</v>
      </c>
      <c r="CNM59" s="676">
        <f>IF(SUM($I$58:CNM58)&lt;=$G$61,1,0)</f>
        <v>1</v>
      </c>
      <c r="CNN59" s="676">
        <f>IF(SUM($I$58:CNN58)&lt;=$G$61,1,0)</f>
        <v>1</v>
      </c>
      <c r="CNO59" s="676">
        <f>IF(SUM($I$58:CNO58)&lt;=$G$61,1,0)</f>
        <v>1</v>
      </c>
      <c r="CNP59" s="676">
        <f>IF(SUM($I$58:CNP58)&lt;=$G$61,1,0)</f>
        <v>1</v>
      </c>
      <c r="CNQ59" s="676">
        <f>IF(SUM($I$58:CNQ58)&lt;=$G$61,1,0)</f>
        <v>1</v>
      </c>
      <c r="CNR59" s="676">
        <f>IF(SUM($I$58:CNR58)&lt;=$G$61,1,0)</f>
        <v>1</v>
      </c>
      <c r="CNS59" s="676">
        <f>IF(SUM($I$58:CNS58)&lt;=$G$61,1,0)</f>
        <v>1</v>
      </c>
      <c r="CNT59" s="676">
        <f>IF(SUM($I$58:CNT58)&lt;=$G$61,1,0)</f>
        <v>1</v>
      </c>
      <c r="CNU59" s="676">
        <f>IF(SUM($I$58:CNU58)&lt;=$G$61,1,0)</f>
        <v>1</v>
      </c>
      <c r="CNV59" s="676">
        <f>IF(SUM($I$58:CNV58)&lt;=$G$61,1,0)</f>
        <v>1</v>
      </c>
      <c r="CNW59" s="676">
        <f>IF(SUM($I$58:CNW58)&lt;=$G$61,1,0)</f>
        <v>1</v>
      </c>
      <c r="CNX59" s="676">
        <f>IF(SUM($I$58:CNX58)&lt;=$G$61,1,0)</f>
        <v>1</v>
      </c>
      <c r="CNY59" s="676">
        <f>IF(SUM($I$58:CNY58)&lt;=$G$61,1,0)</f>
        <v>1</v>
      </c>
      <c r="CNZ59" s="676">
        <f>IF(SUM($I$58:CNZ58)&lt;=$G$61,1,0)</f>
        <v>1</v>
      </c>
      <c r="COA59" s="676">
        <f>IF(SUM($I$58:COA58)&lt;=$G$61,1,0)</f>
        <v>1</v>
      </c>
      <c r="COB59" s="676">
        <f>IF(SUM($I$58:COB58)&lt;=$G$61,1,0)</f>
        <v>1</v>
      </c>
      <c r="COC59" s="676">
        <f>IF(SUM($I$58:COC58)&lt;=$G$61,1,0)</f>
        <v>1</v>
      </c>
      <c r="COD59" s="676">
        <f>IF(SUM($I$58:COD58)&lt;=$G$61,1,0)</f>
        <v>1</v>
      </c>
      <c r="COE59" s="676">
        <f>IF(SUM($I$58:COE58)&lt;=$G$61,1,0)</f>
        <v>1</v>
      </c>
      <c r="COF59" s="676">
        <f>IF(SUM($I$58:COF58)&lt;=$G$61,1,0)</f>
        <v>1</v>
      </c>
      <c r="COG59" s="676">
        <f>IF(SUM($I$58:COG58)&lt;=$G$61,1,0)</f>
        <v>1</v>
      </c>
      <c r="COH59" s="676">
        <f>IF(SUM($I$58:COH58)&lt;=$G$61,1,0)</f>
        <v>1</v>
      </c>
      <c r="COI59" s="676">
        <f>IF(SUM($I$58:COI58)&lt;=$G$61,1,0)</f>
        <v>1</v>
      </c>
      <c r="COJ59" s="676">
        <f>IF(SUM($I$58:COJ58)&lt;=$G$61,1,0)</f>
        <v>1</v>
      </c>
      <c r="COK59" s="676">
        <f>IF(SUM($I$58:COK58)&lt;=$G$61,1,0)</f>
        <v>1</v>
      </c>
      <c r="COL59" s="676">
        <f>IF(SUM($I$58:COL58)&lt;=$G$61,1,0)</f>
        <v>1</v>
      </c>
      <c r="COM59" s="676">
        <f>IF(SUM($I$58:COM58)&lt;=$G$61,1,0)</f>
        <v>1</v>
      </c>
      <c r="CON59" s="676">
        <f>IF(SUM($I$58:CON58)&lt;=$G$61,1,0)</f>
        <v>1</v>
      </c>
      <c r="COO59" s="676">
        <f>IF(SUM($I$58:COO58)&lt;=$G$61,1,0)</f>
        <v>1</v>
      </c>
      <c r="COP59" s="676">
        <f>IF(SUM($I$58:COP58)&lt;=$G$61,1,0)</f>
        <v>1</v>
      </c>
      <c r="COQ59" s="676">
        <f>IF(SUM($I$58:COQ58)&lt;=$G$61,1,0)</f>
        <v>1</v>
      </c>
      <c r="COR59" s="676">
        <f>IF(SUM($I$58:COR58)&lt;=$G$61,1,0)</f>
        <v>1</v>
      </c>
      <c r="COS59" s="676">
        <f>IF(SUM($I$58:COS58)&lt;=$G$61,1,0)</f>
        <v>1</v>
      </c>
      <c r="COT59" s="676">
        <f>IF(SUM($I$58:COT58)&lt;=$G$61,1,0)</f>
        <v>1</v>
      </c>
      <c r="COU59" s="676">
        <f>IF(SUM($I$58:COU58)&lt;=$G$61,1,0)</f>
        <v>1</v>
      </c>
      <c r="COV59" s="676">
        <f>IF(SUM($I$58:COV58)&lt;=$G$61,1,0)</f>
        <v>1</v>
      </c>
      <c r="COW59" s="676">
        <f>IF(SUM($I$58:COW58)&lt;=$G$61,1,0)</f>
        <v>1</v>
      </c>
      <c r="COX59" s="676">
        <f>IF(SUM($I$58:COX58)&lt;=$G$61,1,0)</f>
        <v>1</v>
      </c>
      <c r="COY59" s="676">
        <f>IF(SUM($I$58:COY58)&lt;=$G$61,1,0)</f>
        <v>1</v>
      </c>
      <c r="COZ59" s="676">
        <f>IF(SUM($I$58:COZ58)&lt;=$G$61,1,0)</f>
        <v>1</v>
      </c>
      <c r="CPA59" s="676">
        <f>IF(SUM($I$58:CPA58)&lt;=$G$61,1,0)</f>
        <v>1</v>
      </c>
      <c r="CPB59" s="676">
        <f>IF(SUM($I$58:CPB58)&lt;=$G$61,1,0)</f>
        <v>1</v>
      </c>
      <c r="CPC59" s="676">
        <f>IF(SUM($I$58:CPC58)&lt;=$G$61,1,0)</f>
        <v>1</v>
      </c>
      <c r="CPD59" s="676">
        <f>IF(SUM($I$58:CPD58)&lt;=$G$61,1,0)</f>
        <v>1</v>
      </c>
      <c r="CPE59" s="676">
        <f>IF(SUM($I$58:CPE58)&lt;=$G$61,1,0)</f>
        <v>1</v>
      </c>
      <c r="CPF59" s="676">
        <f>IF(SUM($I$58:CPF58)&lt;=$G$61,1,0)</f>
        <v>1</v>
      </c>
      <c r="CPG59" s="676">
        <f>IF(SUM($I$58:CPG58)&lt;=$G$61,1,0)</f>
        <v>1</v>
      </c>
      <c r="CPH59" s="676">
        <f>IF(SUM($I$58:CPH58)&lt;=$G$61,1,0)</f>
        <v>1</v>
      </c>
      <c r="CPI59" s="676">
        <f>IF(SUM($I$58:CPI58)&lt;=$G$61,1,0)</f>
        <v>1</v>
      </c>
      <c r="CPJ59" s="676">
        <f>IF(SUM($I$58:CPJ58)&lt;=$G$61,1,0)</f>
        <v>1</v>
      </c>
      <c r="CPK59" s="676">
        <f>IF(SUM($I$58:CPK58)&lt;=$G$61,1,0)</f>
        <v>1</v>
      </c>
      <c r="CPL59" s="676">
        <f>IF(SUM($I$58:CPL58)&lt;=$G$61,1,0)</f>
        <v>1</v>
      </c>
      <c r="CPM59" s="676">
        <f>IF(SUM($I$58:CPM58)&lt;=$G$61,1,0)</f>
        <v>1</v>
      </c>
      <c r="CPN59" s="676">
        <f>IF(SUM($I$58:CPN58)&lt;=$G$61,1,0)</f>
        <v>1</v>
      </c>
      <c r="CPO59" s="676">
        <f>IF(SUM($I$58:CPO58)&lt;=$G$61,1,0)</f>
        <v>1</v>
      </c>
      <c r="CPP59" s="676">
        <f>IF(SUM($I$58:CPP58)&lt;=$G$61,1,0)</f>
        <v>1</v>
      </c>
      <c r="CPQ59" s="676">
        <f>IF(SUM($I$58:CPQ58)&lt;=$G$61,1,0)</f>
        <v>1</v>
      </c>
      <c r="CPR59" s="676">
        <f>IF(SUM($I$58:CPR58)&lt;=$G$61,1,0)</f>
        <v>1</v>
      </c>
      <c r="CPS59" s="676">
        <f>IF(SUM($I$58:CPS58)&lt;=$G$61,1,0)</f>
        <v>1</v>
      </c>
      <c r="CPT59" s="676">
        <f>IF(SUM($I$58:CPT58)&lt;=$G$61,1,0)</f>
        <v>1</v>
      </c>
      <c r="CPU59" s="676">
        <f>IF(SUM($I$58:CPU58)&lt;=$G$61,1,0)</f>
        <v>1</v>
      </c>
      <c r="CPV59" s="676">
        <f>IF(SUM($I$58:CPV58)&lt;=$G$61,1,0)</f>
        <v>1</v>
      </c>
      <c r="CPW59" s="676">
        <f>IF(SUM($I$58:CPW58)&lt;=$G$61,1,0)</f>
        <v>1</v>
      </c>
      <c r="CPX59" s="676">
        <f>IF(SUM($I$58:CPX58)&lt;=$G$61,1,0)</f>
        <v>1</v>
      </c>
      <c r="CPY59" s="676">
        <f>IF(SUM($I$58:CPY58)&lt;=$G$61,1,0)</f>
        <v>1</v>
      </c>
      <c r="CPZ59" s="676">
        <f>IF(SUM($I$58:CPZ58)&lt;=$G$61,1,0)</f>
        <v>1</v>
      </c>
      <c r="CQA59" s="676">
        <f>IF(SUM($I$58:CQA58)&lt;=$G$61,1,0)</f>
        <v>1</v>
      </c>
      <c r="CQB59" s="676">
        <f>IF(SUM($I$58:CQB58)&lt;=$G$61,1,0)</f>
        <v>1</v>
      </c>
      <c r="CQC59" s="676">
        <f>IF(SUM($I$58:CQC58)&lt;=$G$61,1,0)</f>
        <v>1</v>
      </c>
      <c r="CQD59" s="676">
        <f>IF(SUM($I$58:CQD58)&lt;=$G$61,1,0)</f>
        <v>1</v>
      </c>
      <c r="CQE59" s="676">
        <f>IF(SUM($I$58:CQE58)&lt;=$G$61,1,0)</f>
        <v>1</v>
      </c>
      <c r="CQF59" s="676">
        <f>IF(SUM($I$58:CQF58)&lt;=$G$61,1,0)</f>
        <v>1</v>
      </c>
      <c r="CQG59" s="676">
        <f>IF(SUM($I$58:CQG58)&lt;=$G$61,1,0)</f>
        <v>1</v>
      </c>
      <c r="CQH59" s="676">
        <f>IF(SUM($I$58:CQH58)&lt;=$G$61,1,0)</f>
        <v>1</v>
      </c>
      <c r="CQI59" s="676">
        <f>IF(SUM($I$58:CQI58)&lt;=$G$61,1,0)</f>
        <v>1</v>
      </c>
      <c r="CQJ59" s="676">
        <f>IF(SUM($I$58:CQJ58)&lt;=$G$61,1,0)</f>
        <v>1</v>
      </c>
      <c r="CQK59" s="676">
        <f>IF(SUM($I$58:CQK58)&lt;=$G$61,1,0)</f>
        <v>1</v>
      </c>
      <c r="CQL59" s="676">
        <f>IF(SUM($I$58:CQL58)&lt;=$G$61,1,0)</f>
        <v>1</v>
      </c>
      <c r="CQM59" s="676">
        <f>IF(SUM($I$58:CQM58)&lt;=$G$61,1,0)</f>
        <v>1</v>
      </c>
      <c r="CQN59" s="676">
        <f>IF(SUM($I$58:CQN58)&lt;=$G$61,1,0)</f>
        <v>1</v>
      </c>
      <c r="CQO59" s="676">
        <f>IF(SUM($I$58:CQO58)&lt;=$G$61,1,0)</f>
        <v>1</v>
      </c>
      <c r="CQP59" s="676">
        <f>IF(SUM($I$58:CQP58)&lt;=$G$61,1,0)</f>
        <v>1</v>
      </c>
      <c r="CQQ59" s="676">
        <f>IF(SUM($I$58:CQQ58)&lt;=$G$61,1,0)</f>
        <v>1</v>
      </c>
      <c r="CQR59" s="676">
        <f>IF(SUM($I$58:CQR58)&lt;=$G$61,1,0)</f>
        <v>1</v>
      </c>
      <c r="CQS59" s="676">
        <f>IF(SUM($I$58:CQS58)&lt;=$G$61,1,0)</f>
        <v>1</v>
      </c>
      <c r="CQT59" s="676">
        <f>IF(SUM($I$58:CQT58)&lt;=$G$61,1,0)</f>
        <v>1</v>
      </c>
      <c r="CQU59" s="676">
        <f>IF(SUM($I$58:CQU58)&lt;=$G$61,1,0)</f>
        <v>1</v>
      </c>
      <c r="CQV59" s="676">
        <f>IF(SUM($I$58:CQV58)&lt;=$G$61,1,0)</f>
        <v>1</v>
      </c>
      <c r="CQW59" s="676">
        <f>IF(SUM($I$58:CQW58)&lt;=$G$61,1,0)</f>
        <v>1</v>
      </c>
      <c r="CQX59" s="676">
        <f>IF(SUM($I$58:CQX58)&lt;=$G$61,1,0)</f>
        <v>1</v>
      </c>
      <c r="CQY59" s="676">
        <f>IF(SUM($I$58:CQY58)&lt;=$G$61,1,0)</f>
        <v>1</v>
      </c>
      <c r="CQZ59" s="676">
        <f>IF(SUM($I$58:CQZ58)&lt;=$G$61,1,0)</f>
        <v>1</v>
      </c>
      <c r="CRA59" s="676">
        <f>IF(SUM($I$58:CRA58)&lt;=$G$61,1,0)</f>
        <v>1</v>
      </c>
      <c r="CRB59" s="676">
        <f>IF(SUM($I$58:CRB58)&lt;=$G$61,1,0)</f>
        <v>1</v>
      </c>
      <c r="CRC59" s="676">
        <f>IF(SUM($I$58:CRC58)&lt;=$G$61,1,0)</f>
        <v>1</v>
      </c>
      <c r="CRD59" s="676">
        <f>IF(SUM($I$58:CRD58)&lt;=$G$61,1,0)</f>
        <v>1</v>
      </c>
      <c r="CRE59" s="676">
        <f>IF(SUM($I$58:CRE58)&lt;=$G$61,1,0)</f>
        <v>1</v>
      </c>
      <c r="CRF59" s="676">
        <f>IF(SUM($I$58:CRF58)&lt;=$G$61,1,0)</f>
        <v>1</v>
      </c>
      <c r="CRG59" s="676">
        <f>IF(SUM($I$58:CRG58)&lt;=$G$61,1,0)</f>
        <v>1</v>
      </c>
      <c r="CRH59" s="676">
        <f>IF(SUM($I$58:CRH58)&lt;=$G$61,1,0)</f>
        <v>1</v>
      </c>
      <c r="CRI59" s="676">
        <f>IF(SUM($I$58:CRI58)&lt;=$G$61,1,0)</f>
        <v>1</v>
      </c>
      <c r="CRJ59" s="676">
        <f>IF(SUM($I$58:CRJ58)&lt;=$G$61,1,0)</f>
        <v>1</v>
      </c>
      <c r="CRK59" s="676">
        <f>IF(SUM($I$58:CRK58)&lt;=$G$61,1,0)</f>
        <v>1</v>
      </c>
      <c r="CRL59" s="676">
        <f>IF(SUM($I$58:CRL58)&lt;=$G$61,1,0)</f>
        <v>1</v>
      </c>
      <c r="CRM59" s="676">
        <f>IF(SUM($I$58:CRM58)&lt;=$G$61,1,0)</f>
        <v>1</v>
      </c>
      <c r="CRN59" s="676">
        <f>IF(SUM($I$58:CRN58)&lt;=$G$61,1,0)</f>
        <v>1</v>
      </c>
      <c r="CRO59" s="676">
        <f>IF(SUM($I$58:CRO58)&lt;=$G$61,1,0)</f>
        <v>1</v>
      </c>
      <c r="CRP59" s="676">
        <f>IF(SUM($I$58:CRP58)&lt;=$G$61,1,0)</f>
        <v>1</v>
      </c>
      <c r="CRQ59" s="676">
        <f>IF(SUM($I$58:CRQ58)&lt;=$G$61,1,0)</f>
        <v>1</v>
      </c>
      <c r="CRR59" s="676">
        <f>IF(SUM($I$58:CRR58)&lt;=$G$61,1,0)</f>
        <v>1</v>
      </c>
      <c r="CRS59" s="676">
        <f>IF(SUM($I$58:CRS58)&lt;=$G$61,1,0)</f>
        <v>1</v>
      </c>
      <c r="CRT59" s="676">
        <f>IF(SUM($I$58:CRT58)&lt;=$G$61,1,0)</f>
        <v>1</v>
      </c>
      <c r="CRU59" s="676">
        <f>IF(SUM($I$58:CRU58)&lt;=$G$61,1,0)</f>
        <v>1</v>
      </c>
      <c r="CRV59" s="676">
        <f>IF(SUM($I$58:CRV58)&lt;=$G$61,1,0)</f>
        <v>1</v>
      </c>
      <c r="CRW59" s="676">
        <f>IF(SUM($I$58:CRW58)&lt;=$G$61,1,0)</f>
        <v>1</v>
      </c>
      <c r="CRX59" s="676">
        <f>IF(SUM($I$58:CRX58)&lt;=$G$61,1,0)</f>
        <v>1</v>
      </c>
      <c r="CRY59" s="676">
        <f>IF(SUM($I$58:CRY58)&lt;=$G$61,1,0)</f>
        <v>1</v>
      </c>
      <c r="CRZ59" s="676">
        <f>IF(SUM($I$58:CRZ58)&lt;=$G$61,1,0)</f>
        <v>1</v>
      </c>
      <c r="CSA59" s="676">
        <f>IF(SUM($I$58:CSA58)&lt;=$G$61,1,0)</f>
        <v>1</v>
      </c>
      <c r="CSB59" s="676">
        <f>IF(SUM($I$58:CSB58)&lt;=$G$61,1,0)</f>
        <v>1</v>
      </c>
      <c r="CSC59" s="676">
        <f>IF(SUM($I$58:CSC58)&lt;=$G$61,1,0)</f>
        <v>1</v>
      </c>
      <c r="CSD59" s="676">
        <f>IF(SUM($I$58:CSD58)&lt;=$G$61,1,0)</f>
        <v>1</v>
      </c>
      <c r="CSE59" s="676">
        <f>IF(SUM($I$58:CSE58)&lt;=$G$61,1,0)</f>
        <v>1</v>
      </c>
      <c r="CSF59" s="676">
        <f>IF(SUM($I$58:CSF58)&lt;=$G$61,1,0)</f>
        <v>1</v>
      </c>
      <c r="CSG59" s="676">
        <f>IF(SUM($I$58:CSG58)&lt;=$G$61,1,0)</f>
        <v>1</v>
      </c>
      <c r="CSH59" s="676">
        <f>IF(SUM($I$58:CSH58)&lt;=$G$61,1,0)</f>
        <v>1</v>
      </c>
      <c r="CSI59" s="676">
        <f>IF(SUM($I$58:CSI58)&lt;=$G$61,1,0)</f>
        <v>1</v>
      </c>
      <c r="CSJ59" s="676">
        <f>IF(SUM($I$58:CSJ58)&lt;=$G$61,1,0)</f>
        <v>1</v>
      </c>
      <c r="CSK59" s="676">
        <f>IF(SUM($I$58:CSK58)&lt;=$G$61,1,0)</f>
        <v>1</v>
      </c>
      <c r="CSL59" s="676">
        <f>IF(SUM($I$58:CSL58)&lt;=$G$61,1,0)</f>
        <v>1</v>
      </c>
      <c r="CSM59" s="676">
        <f>IF(SUM($I$58:CSM58)&lt;=$G$61,1,0)</f>
        <v>1</v>
      </c>
      <c r="CSN59" s="676">
        <f>IF(SUM($I$58:CSN58)&lt;=$G$61,1,0)</f>
        <v>1</v>
      </c>
      <c r="CSO59" s="676">
        <f>IF(SUM($I$58:CSO58)&lt;=$G$61,1,0)</f>
        <v>1</v>
      </c>
      <c r="CSP59" s="676">
        <f>IF(SUM($I$58:CSP58)&lt;=$G$61,1,0)</f>
        <v>1</v>
      </c>
      <c r="CSQ59" s="676">
        <f>IF(SUM($I$58:CSQ58)&lt;=$G$61,1,0)</f>
        <v>1</v>
      </c>
      <c r="CSR59" s="676">
        <f>IF(SUM($I$58:CSR58)&lt;=$G$61,1,0)</f>
        <v>1</v>
      </c>
      <c r="CSS59" s="676">
        <f>IF(SUM($I$58:CSS58)&lt;=$G$61,1,0)</f>
        <v>1</v>
      </c>
      <c r="CST59" s="676">
        <f>IF(SUM($I$58:CST58)&lt;=$G$61,1,0)</f>
        <v>1</v>
      </c>
      <c r="CSU59" s="676">
        <f>IF(SUM($I$58:CSU58)&lt;=$G$61,1,0)</f>
        <v>1</v>
      </c>
      <c r="CSV59" s="676">
        <f>IF(SUM($I$58:CSV58)&lt;=$G$61,1,0)</f>
        <v>1</v>
      </c>
      <c r="CSW59" s="676">
        <f>IF(SUM($I$58:CSW58)&lt;=$G$61,1,0)</f>
        <v>1</v>
      </c>
      <c r="CSX59" s="676">
        <f>IF(SUM($I$58:CSX58)&lt;=$G$61,1,0)</f>
        <v>1</v>
      </c>
      <c r="CSY59" s="676">
        <f>IF(SUM($I$58:CSY58)&lt;=$G$61,1,0)</f>
        <v>1</v>
      </c>
      <c r="CSZ59" s="676">
        <f>IF(SUM($I$58:CSZ58)&lt;=$G$61,1,0)</f>
        <v>1</v>
      </c>
      <c r="CTA59" s="676">
        <f>IF(SUM($I$58:CTA58)&lt;=$G$61,1,0)</f>
        <v>1</v>
      </c>
      <c r="CTB59" s="676">
        <f>IF(SUM($I$58:CTB58)&lt;=$G$61,1,0)</f>
        <v>1</v>
      </c>
      <c r="CTC59" s="676">
        <f>IF(SUM($I$58:CTC58)&lt;=$G$61,1,0)</f>
        <v>1</v>
      </c>
      <c r="CTD59" s="676">
        <f>IF(SUM($I$58:CTD58)&lt;=$G$61,1,0)</f>
        <v>1</v>
      </c>
      <c r="CTE59" s="676">
        <f>IF(SUM($I$58:CTE58)&lt;=$G$61,1,0)</f>
        <v>1</v>
      </c>
      <c r="CTF59" s="676">
        <f>IF(SUM($I$58:CTF58)&lt;=$G$61,1,0)</f>
        <v>1</v>
      </c>
      <c r="CTG59" s="676">
        <f>IF(SUM($I$58:CTG58)&lt;=$G$61,1,0)</f>
        <v>1</v>
      </c>
      <c r="CTH59" s="676">
        <f>IF(SUM($I$58:CTH58)&lt;=$G$61,1,0)</f>
        <v>1</v>
      </c>
      <c r="CTI59" s="676">
        <f>IF(SUM($I$58:CTI58)&lt;=$G$61,1,0)</f>
        <v>1</v>
      </c>
      <c r="CTJ59" s="676">
        <f>IF(SUM($I$58:CTJ58)&lt;=$G$61,1,0)</f>
        <v>1</v>
      </c>
      <c r="CTK59" s="676">
        <f>IF(SUM($I$58:CTK58)&lt;=$G$61,1,0)</f>
        <v>1</v>
      </c>
      <c r="CTL59" s="676">
        <f>IF(SUM($I$58:CTL58)&lt;=$G$61,1,0)</f>
        <v>1</v>
      </c>
      <c r="CTM59" s="676">
        <f>IF(SUM($I$58:CTM58)&lt;=$G$61,1,0)</f>
        <v>1</v>
      </c>
      <c r="CTN59" s="676">
        <f>IF(SUM($I$58:CTN58)&lt;=$G$61,1,0)</f>
        <v>1</v>
      </c>
      <c r="CTO59" s="676">
        <f>IF(SUM($I$58:CTO58)&lt;=$G$61,1,0)</f>
        <v>1</v>
      </c>
      <c r="CTP59" s="676">
        <f>IF(SUM($I$58:CTP58)&lt;=$G$61,1,0)</f>
        <v>1</v>
      </c>
      <c r="CTQ59" s="676">
        <f>IF(SUM($I$58:CTQ58)&lt;=$G$61,1,0)</f>
        <v>1</v>
      </c>
      <c r="CTR59" s="676">
        <f>IF(SUM($I$58:CTR58)&lt;=$G$61,1,0)</f>
        <v>1</v>
      </c>
      <c r="CTS59" s="676">
        <f>IF(SUM($I$58:CTS58)&lt;=$G$61,1,0)</f>
        <v>1</v>
      </c>
      <c r="CTT59" s="676">
        <f>IF(SUM($I$58:CTT58)&lt;=$G$61,1,0)</f>
        <v>1</v>
      </c>
      <c r="CTU59" s="676">
        <f>IF(SUM($I$58:CTU58)&lt;=$G$61,1,0)</f>
        <v>1</v>
      </c>
      <c r="CTV59" s="676">
        <f>IF(SUM($I$58:CTV58)&lt;=$G$61,1,0)</f>
        <v>1</v>
      </c>
      <c r="CTW59" s="676">
        <f>IF(SUM($I$58:CTW58)&lt;=$G$61,1,0)</f>
        <v>1</v>
      </c>
      <c r="CTX59" s="676">
        <f>IF(SUM($I$58:CTX58)&lt;=$G$61,1,0)</f>
        <v>1</v>
      </c>
      <c r="CTY59" s="676">
        <f>IF(SUM($I$58:CTY58)&lt;=$G$61,1,0)</f>
        <v>1</v>
      </c>
      <c r="CTZ59" s="676">
        <f>IF(SUM($I$58:CTZ58)&lt;=$G$61,1,0)</f>
        <v>1</v>
      </c>
      <c r="CUA59" s="676">
        <f>IF(SUM($I$58:CUA58)&lt;=$G$61,1,0)</f>
        <v>1</v>
      </c>
      <c r="CUB59" s="676">
        <f>IF(SUM($I$58:CUB58)&lt;=$G$61,1,0)</f>
        <v>1</v>
      </c>
      <c r="CUC59" s="676">
        <f>IF(SUM($I$58:CUC58)&lt;=$G$61,1,0)</f>
        <v>1</v>
      </c>
      <c r="CUD59" s="676">
        <f>IF(SUM($I$58:CUD58)&lt;=$G$61,1,0)</f>
        <v>1</v>
      </c>
      <c r="CUE59" s="676">
        <f>IF(SUM($I$58:CUE58)&lt;=$G$61,1,0)</f>
        <v>1</v>
      </c>
      <c r="CUF59" s="676">
        <f>IF(SUM($I$58:CUF58)&lt;=$G$61,1,0)</f>
        <v>1</v>
      </c>
      <c r="CUG59" s="676">
        <f>IF(SUM($I$58:CUG58)&lt;=$G$61,1,0)</f>
        <v>1</v>
      </c>
      <c r="CUH59" s="676">
        <f>IF(SUM($I$58:CUH58)&lt;=$G$61,1,0)</f>
        <v>1</v>
      </c>
      <c r="CUI59" s="676">
        <f>IF(SUM($I$58:CUI58)&lt;=$G$61,1,0)</f>
        <v>1</v>
      </c>
      <c r="CUJ59" s="676">
        <f>IF(SUM($I$58:CUJ58)&lt;=$G$61,1,0)</f>
        <v>1</v>
      </c>
      <c r="CUK59" s="676">
        <f>IF(SUM($I$58:CUK58)&lt;=$G$61,1,0)</f>
        <v>1</v>
      </c>
      <c r="CUL59" s="676">
        <f>IF(SUM($I$58:CUL58)&lt;=$G$61,1,0)</f>
        <v>1</v>
      </c>
      <c r="CUM59" s="676">
        <f>IF(SUM($I$58:CUM58)&lt;=$G$61,1,0)</f>
        <v>1</v>
      </c>
      <c r="CUN59" s="676">
        <f>IF(SUM($I$58:CUN58)&lt;=$G$61,1,0)</f>
        <v>1</v>
      </c>
      <c r="CUO59" s="676">
        <f>IF(SUM($I$58:CUO58)&lt;=$G$61,1,0)</f>
        <v>1</v>
      </c>
      <c r="CUP59" s="676">
        <f>IF(SUM($I$58:CUP58)&lt;=$G$61,1,0)</f>
        <v>1</v>
      </c>
      <c r="CUQ59" s="676">
        <f>IF(SUM($I$58:CUQ58)&lt;=$G$61,1,0)</f>
        <v>1</v>
      </c>
      <c r="CUR59" s="676">
        <f>IF(SUM($I$58:CUR58)&lt;=$G$61,1,0)</f>
        <v>1</v>
      </c>
      <c r="CUS59" s="676">
        <f>IF(SUM($I$58:CUS58)&lt;=$G$61,1,0)</f>
        <v>1</v>
      </c>
      <c r="CUT59" s="676">
        <f>IF(SUM($I$58:CUT58)&lt;=$G$61,1,0)</f>
        <v>1</v>
      </c>
      <c r="CUU59" s="676">
        <f>IF(SUM($I$58:CUU58)&lt;=$G$61,1,0)</f>
        <v>1</v>
      </c>
      <c r="CUV59" s="676">
        <f>IF(SUM($I$58:CUV58)&lt;=$G$61,1,0)</f>
        <v>1</v>
      </c>
      <c r="CUW59" s="676">
        <f>IF(SUM($I$58:CUW58)&lt;=$G$61,1,0)</f>
        <v>1</v>
      </c>
      <c r="CUX59" s="676">
        <f>IF(SUM($I$58:CUX58)&lt;=$G$61,1,0)</f>
        <v>1</v>
      </c>
      <c r="CUY59" s="676">
        <f>IF(SUM($I$58:CUY58)&lt;=$G$61,1,0)</f>
        <v>1</v>
      </c>
      <c r="CUZ59" s="676">
        <f>IF(SUM($I$58:CUZ58)&lt;=$G$61,1,0)</f>
        <v>1</v>
      </c>
      <c r="CVA59" s="676">
        <f>IF(SUM($I$58:CVA58)&lt;=$G$61,1,0)</f>
        <v>1</v>
      </c>
      <c r="CVB59" s="676">
        <f>IF(SUM($I$58:CVB58)&lt;=$G$61,1,0)</f>
        <v>1</v>
      </c>
      <c r="CVC59" s="676">
        <f>IF(SUM($I$58:CVC58)&lt;=$G$61,1,0)</f>
        <v>1</v>
      </c>
      <c r="CVD59" s="676">
        <f>IF(SUM($I$58:CVD58)&lt;=$G$61,1,0)</f>
        <v>1</v>
      </c>
      <c r="CVE59" s="676">
        <f>IF(SUM($I$58:CVE58)&lt;=$G$61,1,0)</f>
        <v>1</v>
      </c>
      <c r="CVF59" s="676">
        <f>IF(SUM($I$58:CVF58)&lt;=$G$61,1,0)</f>
        <v>1</v>
      </c>
      <c r="CVG59" s="676">
        <f>IF(SUM($I$58:CVG58)&lt;=$G$61,1,0)</f>
        <v>1</v>
      </c>
      <c r="CVH59" s="676">
        <f>IF(SUM($I$58:CVH58)&lt;=$G$61,1,0)</f>
        <v>1</v>
      </c>
      <c r="CVI59" s="676">
        <f>IF(SUM($I$58:CVI58)&lt;=$G$61,1,0)</f>
        <v>1</v>
      </c>
      <c r="CVJ59" s="676">
        <f>IF(SUM($I$58:CVJ58)&lt;=$G$61,1,0)</f>
        <v>1</v>
      </c>
      <c r="CVK59" s="676">
        <f>IF(SUM($I$58:CVK58)&lt;=$G$61,1,0)</f>
        <v>1</v>
      </c>
      <c r="CVL59" s="676">
        <f>IF(SUM($I$58:CVL58)&lt;=$G$61,1,0)</f>
        <v>1</v>
      </c>
      <c r="CVM59" s="676">
        <f>IF(SUM($I$58:CVM58)&lt;=$G$61,1,0)</f>
        <v>1</v>
      </c>
      <c r="CVN59" s="676">
        <f>IF(SUM($I$58:CVN58)&lt;=$G$61,1,0)</f>
        <v>1</v>
      </c>
      <c r="CVO59" s="676">
        <f>IF(SUM($I$58:CVO58)&lt;=$G$61,1,0)</f>
        <v>1</v>
      </c>
      <c r="CVP59" s="676">
        <f>IF(SUM($I$58:CVP58)&lt;=$G$61,1,0)</f>
        <v>1</v>
      </c>
      <c r="CVQ59" s="676">
        <f>IF(SUM($I$58:CVQ58)&lt;=$G$61,1,0)</f>
        <v>1</v>
      </c>
      <c r="CVR59" s="676">
        <f>IF(SUM($I$58:CVR58)&lt;=$G$61,1,0)</f>
        <v>1</v>
      </c>
      <c r="CVS59" s="676">
        <f>IF(SUM($I$58:CVS58)&lt;=$G$61,1,0)</f>
        <v>1</v>
      </c>
      <c r="CVT59" s="676">
        <f>IF(SUM($I$58:CVT58)&lt;=$G$61,1,0)</f>
        <v>1</v>
      </c>
      <c r="CVU59" s="676">
        <f>IF(SUM($I$58:CVU58)&lt;=$G$61,1,0)</f>
        <v>1</v>
      </c>
      <c r="CVV59" s="676">
        <f>IF(SUM($I$58:CVV58)&lt;=$G$61,1,0)</f>
        <v>1</v>
      </c>
      <c r="CVW59" s="676">
        <f>IF(SUM($I$58:CVW58)&lt;=$G$61,1,0)</f>
        <v>1</v>
      </c>
      <c r="CVX59" s="676">
        <f>IF(SUM($I$58:CVX58)&lt;=$G$61,1,0)</f>
        <v>1</v>
      </c>
      <c r="CVY59" s="676">
        <f>IF(SUM($I$58:CVY58)&lt;=$G$61,1,0)</f>
        <v>1</v>
      </c>
      <c r="CVZ59" s="676">
        <f>IF(SUM($I$58:CVZ58)&lt;=$G$61,1,0)</f>
        <v>1</v>
      </c>
      <c r="CWA59" s="676">
        <f>IF(SUM($I$58:CWA58)&lt;=$G$61,1,0)</f>
        <v>1</v>
      </c>
      <c r="CWB59" s="676">
        <f>IF(SUM($I$58:CWB58)&lt;=$G$61,1,0)</f>
        <v>1</v>
      </c>
      <c r="CWC59" s="676">
        <f>IF(SUM($I$58:CWC58)&lt;=$G$61,1,0)</f>
        <v>1</v>
      </c>
      <c r="CWD59" s="676">
        <f>IF(SUM($I$58:CWD58)&lt;=$G$61,1,0)</f>
        <v>1</v>
      </c>
      <c r="CWE59" s="676">
        <f>IF(SUM($I$58:CWE58)&lt;=$G$61,1,0)</f>
        <v>1</v>
      </c>
      <c r="CWF59" s="676">
        <f>IF(SUM($I$58:CWF58)&lt;=$G$61,1,0)</f>
        <v>1</v>
      </c>
      <c r="CWG59" s="676">
        <f>IF(SUM($I$58:CWG58)&lt;=$G$61,1,0)</f>
        <v>1</v>
      </c>
      <c r="CWH59" s="676">
        <f>IF(SUM($I$58:CWH58)&lt;=$G$61,1,0)</f>
        <v>1</v>
      </c>
      <c r="CWI59" s="676">
        <f>IF(SUM($I$58:CWI58)&lt;=$G$61,1,0)</f>
        <v>1</v>
      </c>
      <c r="CWJ59" s="676">
        <f>IF(SUM($I$58:CWJ58)&lt;=$G$61,1,0)</f>
        <v>1</v>
      </c>
      <c r="CWK59" s="676">
        <f>IF(SUM($I$58:CWK58)&lt;=$G$61,1,0)</f>
        <v>1</v>
      </c>
      <c r="CWL59" s="676">
        <f>IF(SUM($I$58:CWL58)&lt;=$G$61,1,0)</f>
        <v>1</v>
      </c>
      <c r="CWM59" s="676">
        <f>IF(SUM($I$58:CWM58)&lt;=$G$61,1,0)</f>
        <v>1</v>
      </c>
      <c r="CWN59" s="676">
        <f>IF(SUM($I$58:CWN58)&lt;=$G$61,1,0)</f>
        <v>1</v>
      </c>
      <c r="CWO59" s="676">
        <f>IF(SUM($I$58:CWO58)&lt;=$G$61,1,0)</f>
        <v>1</v>
      </c>
      <c r="CWP59" s="676">
        <f>IF(SUM($I$58:CWP58)&lt;=$G$61,1,0)</f>
        <v>1</v>
      </c>
      <c r="CWQ59" s="676">
        <f>IF(SUM($I$58:CWQ58)&lt;=$G$61,1,0)</f>
        <v>1</v>
      </c>
      <c r="CWR59" s="676">
        <f>IF(SUM($I$58:CWR58)&lt;=$G$61,1,0)</f>
        <v>1</v>
      </c>
      <c r="CWS59" s="676">
        <f>IF(SUM($I$58:CWS58)&lt;=$G$61,1,0)</f>
        <v>1</v>
      </c>
      <c r="CWT59" s="676">
        <f>IF(SUM($I$58:CWT58)&lt;=$G$61,1,0)</f>
        <v>1</v>
      </c>
      <c r="CWU59" s="676">
        <f>IF(SUM($I$58:CWU58)&lt;=$G$61,1,0)</f>
        <v>1</v>
      </c>
      <c r="CWV59" s="676">
        <f>IF(SUM($I$58:CWV58)&lt;=$G$61,1,0)</f>
        <v>1</v>
      </c>
      <c r="CWW59" s="676">
        <f>IF(SUM($I$58:CWW58)&lt;=$G$61,1,0)</f>
        <v>1</v>
      </c>
      <c r="CWX59" s="676">
        <f>IF(SUM($I$58:CWX58)&lt;=$G$61,1,0)</f>
        <v>1</v>
      </c>
      <c r="CWY59" s="676">
        <f>IF(SUM($I$58:CWY58)&lt;=$G$61,1,0)</f>
        <v>1</v>
      </c>
      <c r="CWZ59" s="676">
        <f>IF(SUM($I$58:CWZ58)&lt;=$G$61,1,0)</f>
        <v>1</v>
      </c>
      <c r="CXA59" s="676">
        <f>IF(SUM($I$58:CXA58)&lt;=$G$61,1,0)</f>
        <v>1</v>
      </c>
      <c r="CXB59" s="676">
        <f>IF(SUM($I$58:CXB58)&lt;=$G$61,1,0)</f>
        <v>1</v>
      </c>
      <c r="CXC59" s="676">
        <f>IF(SUM($I$58:CXC58)&lt;=$G$61,1,0)</f>
        <v>1</v>
      </c>
      <c r="CXD59" s="676">
        <f>IF(SUM($I$58:CXD58)&lt;=$G$61,1,0)</f>
        <v>1</v>
      </c>
      <c r="CXE59" s="676">
        <f>IF(SUM($I$58:CXE58)&lt;=$G$61,1,0)</f>
        <v>1</v>
      </c>
      <c r="CXF59" s="676">
        <f>IF(SUM($I$58:CXF58)&lt;=$G$61,1,0)</f>
        <v>1</v>
      </c>
      <c r="CXG59" s="676">
        <f>IF(SUM($I$58:CXG58)&lt;=$G$61,1,0)</f>
        <v>1</v>
      </c>
      <c r="CXH59" s="676">
        <f>IF(SUM($I$58:CXH58)&lt;=$G$61,1,0)</f>
        <v>1</v>
      </c>
      <c r="CXI59" s="676">
        <f>IF(SUM($I$58:CXI58)&lt;=$G$61,1,0)</f>
        <v>1</v>
      </c>
      <c r="CXJ59" s="676">
        <f>IF(SUM($I$58:CXJ58)&lt;=$G$61,1,0)</f>
        <v>1</v>
      </c>
      <c r="CXK59" s="676">
        <f>IF(SUM($I$58:CXK58)&lt;=$G$61,1,0)</f>
        <v>1</v>
      </c>
      <c r="CXL59" s="676">
        <f>IF(SUM($I$58:CXL58)&lt;=$G$61,1,0)</f>
        <v>1</v>
      </c>
      <c r="CXM59" s="676">
        <f>IF(SUM($I$58:CXM58)&lt;=$G$61,1,0)</f>
        <v>1</v>
      </c>
      <c r="CXN59" s="676">
        <f>IF(SUM($I$58:CXN58)&lt;=$G$61,1,0)</f>
        <v>1</v>
      </c>
      <c r="CXO59" s="676">
        <f>IF(SUM($I$58:CXO58)&lt;=$G$61,1,0)</f>
        <v>1</v>
      </c>
      <c r="CXP59" s="676">
        <f>IF(SUM($I$58:CXP58)&lt;=$G$61,1,0)</f>
        <v>1</v>
      </c>
      <c r="CXQ59" s="676">
        <f>IF(SUM($I$58:CXQ58)&lt;=$G$61,1,0)</f>
        <v>1</v>
      </c>
      <c r="CXR59" s="676">
        <f>IF(SUM($I$58:CXR58)&lt;=$G$61,1,0)</f>
        <v>1</v>
      </c>
      <c r="CXS59" s="676">
        <f>IF(SUM($I$58:CXS58)&lt;=$G$61,1,0)</f>
        <v>1</v>
      </c>
      <c r="CXT59" s="676">
        <f>IF(SUM($I$58:CXT58)&lt;=$G$61,1,0)</f>
        <v>1</v>
      </c>
      <c r="CXU59" s="676">
        <f>IF(SUM($I$58:CXU58)&lt;=$G$61,1,0)</f>
        <v>1</v>
      </c>
      <c r="CXV59" s="676">
        <f>IF(SUM($I$58:CXV58)&lt;=$G$61,1,0)</f>
        <v>1</v>
      </c>
      <c r="CXW59" s="676">
        <f>IF(SUM($I$58:CXW58)&lt;=$G$61,1,0)</f>
        <v>1</v>
      </c>
      <c r="CXX59" s="676">
        <f>IF(SUM($I$58:CXX58)&lt;=$G$61,1,0)</f>
        <v>1</v>
      </c>
      <c r="CXY59" s="676">
        <f>IF(SUM($I$58:CXY58)&lt;=$G$61,1,0)</f>
        <v>1</v>
      </c>
      <c r="CXZ59" s="676">
        <f>IF(SUM($I$58:CXZ58)&lt;=$G$61,1,0)</f>
        <v>1</v>
      </c>
      <c r="CYA59" s="676">
        <f>IF(SUM($I$58:CYA58)&lt;=$G$61,1,0)</f>
        <v>1</v>
      </c>
      <c r="CYB59" s="676">
        <f>IF(SUM($I$58:CYB58)&lt;=$G$61,1,0)</f>
        <v>1</v>
      </c>
      <c r="CYC59" s="676">
        <f>IF(SUM($I$58:CYC58)&lt;=$G$61,1,0)</f>
        <v>1</v>
      </c>
      <c r="CYD59" s="676">
        <f>IF(SUM($I$58:CYD58)&lt;=$G$61,1,0)</f>
        <v>1</v>
      </c>
      <c r="CYE59" s="676">
        <f>IF(SUM($I$58:CYE58)&lt;=$G$61,1,0)</f>
        <v>1</v>
      </c>
      <c r="CYF59" s="676">
        <f>IF(SUM($I$58:CYF58)&lt;=$G$61,1,0)</f>
        <v>1</v>
      </c>
      <c r="CYG59" s="676">
        <f>IF(SUM($I$58:CYG58)&lt;=$G$61,1,0)</f>
        <v>1</v>
      </c>
      <c r="CYH59" s="676">
        <f>IF(SUM($I$58:CYH58)&lt;=$G$61,1,0)</f>
        <v>1</v>
      </c>
      <c r="CYI59" s="676">
        <f>IF(SUM($I$58:CYI58)&lt;=$G$61,1,0)</f>
        <v>1</v>
      </c>
      <c r="CYJ59" s="676">
        <f>IF(SUM($I$58:CYJ58)&lt;=$G$61,1,0)</f>
        <v>1</v>
      </c>
      <c r="CYK59" s="676">
        <f>IF(SUM($I$58:CYK58)&lt;=$G$61,1,0)</f>
        <v>1</v>
      </c>
      <c r="CYL59" s="676">
        <f>IF(SUM($I$58:CYL58)&lt;=$G$61,1,0)</f>
        <v>1</v>
      </c>
      <c r="CYM59" s="676">
        <f>IF(SUM($I$58:CYM58)&lt;=$G$61,1,0)</f>
        <v>1</v>
      </c>
      <c r="CYN59" s="676">
        <f>IF(SUM($I$58:CYN58)&lt;=$G$61,1,0)</f>
        <v>1</v>
      </c>
      <c r="CYO59" s="676">
        <f>IF(SUM($I$58:CYO58)&lt;=$G$61,1,0)</f>
        <v>1</v>
      </c>
      <c r="CYP59" s="676">
        <f>IF(SUM($I$58:CYP58)&lt;=$G$61,1,0)</f>
        <v>1</v>
      </c>
      <c r="CYQ59" s="676">
        <f>IF(SUM($I$58:CYQ58)&lt;=$G$61,1,0)</f>
        <v>1</v>
      </c>
      <c r="CYR59" s="676">
        <f>IF(SUM($I$58:CYR58)&lt;=$G$61,1,0)</f>
        <v>1</v>
      </c>
      <c r="CYS59" s="676">
        <f>IF(SUM($I$58:CYS58)&lt;=$G$61,1,0)</f>
        <v>1</v>
      </c>
      <c r="CYT59" s="676">
        <f>IF(SUM($I$58:CYT58)&lt;=$G$61,1,0)</f>
        <v>1</v>
      </c>
      <c r="CYU59" s="676">
        <f>IF(SUM($I$58:CYU58)&lt;=$G$61,1,0)</f>
        <v>1</v>
      </c>
      <c r="CYV59" s="676">
        <f>IF(SUM($I$58:CYV58)&lt;=$G$61,1,0)</f>
        <v>1</v>
      </c>
      <c r="CYW59" s="676">
        <f>IF(SUM($I$58:CYW58)&lt;=$G$61,1,0)</f>
        <v>1</v>
      </c>
      <c r="CYX59" s="676">
        <f>IF(SUM($I$58:CYX58)&lt;=$G$61,1,0)</f>
        <v>1</v>
      </c>
      <c r="CYY59" s="676">
        <f>IF(SUM($I$58:CYY58)&lt;=$G$61,1,0)</f>
        <v>1</v>
      </c>
      <c r="CYZ59" s="676">
        <f>IF(SUM($I$58:CYZ58)&lt;=$G$61,1,0)</f>
        <v>1</v>
      </c>
      <c r="CZA59" s="676">
        <f>IF(SUM($I$58:CZA58)&lt;=$G$61,1,0)</f>
        <v>1</v>
      </c>
      <c r="CZB59" s="676">
        <f>IF(SUM($I$58:CZB58)&lt;=$G$61,1,0)</f>
        <v>1</v>
      </c>
      <c r="CZC59" s="676">
        <f>IF(SUM($I$58:CZC58)&lt;=$G$61,1,0)</f>
        <v>1</v>
      </c>
      <c r="CZD59" s="676">
        <f>IF(SUM($I$58:CZD58)&lt;=$G$61,1,0)</f>
        <v>1</v>
      </c>
      <c r="CZE59" s="676">
        <f>IF(SUM($I$58:CZE58)&lt;=$G$61,1,0)</f>
        <v>1</v>
      </c>
      <c r="CZF59" s="676">
        <f>IF(SUM($I$58:CZF58)&lt;=$G$61,1,0)</f>
        <v>1</v>
      </c>
      <c r="CZG59" s="676">
        <f>IF(SUM($I$58:CZG58)&lt;=$G$61,1,0)</f>
        <v>1</v>
      </c>
      <c r="CZH59" s="676">
        <f>IF(SUM($I$58:CZH58)&lt;=$G$61,1,0)</f>
        <v>1</v>
      </c>
      <c r="CZI59" s="676">
        <f>IF(SUM($I$58:CZI58)&lt;=$G$61,1,0)</f>
        <v>1</v>
      </c>
      <c r="CZJ59" s="676">
        <f>IF(SUM($I$58:CZJ58)&lt;=$G$61,1,0)</f>
        <v>1</v>
      </c>
      <c r="CZK59" s="676">
        <f>IF(SUM($I$58:CZK58)&lt;=$G$61,1,0)</f>
        <v>1</v>
      </c>
      <c r="CZL59" s="676">
        <f>IF(SUM($I$58:CZL58)&lt;=$G$61,1,0)</f>
        <v>1</v>
      </c>
      <c r="CZM59" s="676">
        <f>IF(SUM($I$58:CZM58)&lt;=$G$61,1,0)</f>
        <v>1</v>
      </c>
      <c r="CZN59" s="676">
        <f>IF(SUM($I$58:CZN58)&lt;=$G$61,1,0)</f>
        <v>1</v>
      </c>
      <c r="CZO59" s="676">
        <f>IF(SUM($I$58:CZO58)&lt;=$G$61,1,0)</f>
        <v>1</v>
      </c>
      <c r="CZP59" s="676">
        <f>IF(SUM($I$58:CZP58)&lt;=$G$61,1,0)</f>
        <v>1</v>
      </c>
      <c r="CZQ59" s="676">
        <f>IF(SUM($I$58:CZQ58)&lt;=$G$61,1,0)</f>
        <v>1</v>
      </c>
      <c r="CZR59" s="676">
        <f>IF(SUM($I$58:CZR58)&lt;=$G$61,1,0)</f>
        <v>1</v>
      </c>
      <c r="CZS59" s="676">
        <f>IF(SUM($I$58:CZS58)&lt;=$G$61,1,0)</f>
        <v>1</v>
      </c>
      <c r="CZT59" s="676">
        <f>IF(SUM($I$58:CZT58)&lt;=$G$61,1,0)</f>
        <v>1</v>
      </c>
      <c r="CZU59" s="676">
        <f>IF(SUM($I$58:CZU58)&lt;=$G$61,1,0)</f>
        <v>1</v>
      </c>
      <c r="CZV59" s="676">
        <f>IF(SUM($I$58:CZV58)&lt;=$G$61,1,0)</f>
        <v>1</v>
      </c>
      <c r="CZW59" s="676">
        <f>IF(SUM($I$58:CZW58)&lt;=$G$61,1,0)</f>
        <v>1</v>
      </c>
      <c r="CZX59" s="676">
        <f>IF(SUM($I$58:CZX58)&lt;=$G$61,1,0)</f>
        <v>1</v>
      </c>
      <c r="CZY59" s="676">
        <f>IF(SUM($I$58:CZY58)&lt;=$G$61,1,0)</f>
        <v>1</v>
      </c>
      <c r="CZZ59" s="676">
        <f>IF(SUM($I$58:CZZ58)&lt;=$G$61,1,0)</f>
        <v>1</v>
      </c>
      <c r="DAA59" s="676">
        <f>IF(SUM($I$58:DAA58)&lt;=$G$61,1,0)</f>
        <v>1</v>
      </c>
      <c r="DAB59" s="676">
        <f>IF(SUM($I$58:DAB58)&lt;=$G$61,1,0)</f>
        <v>1</v>
      </c>
      <c r="DAC59" s="676">
        <f>IF(SUM($I$58:DAC58)&lt;=$G$61,1,0)</f>
        <v>1</v>
      </c>
      <c r="DAD59" s="676">
        <f>IF(SUM($I$58:DAD58)&lt;=$G$61,1,0)</f>
        <v>1</v>
      </c>
      <c r="DAE59" s="676">
        <f>IF(SUM($I$58:DAE58)&lt;=$G$61,1,0)</f>
        <v>1</v>
      </c>
      <c r="DAF59" s="676">
        <f>IF(SUM($I$58:DAF58)&lt;=$G$61,1,0)</f>
        <v>1</v>
      </c>
      <c r="DAG59" s="676">
        <f>IF(SUM($I$58:DAG58)&lt;=$G$61,1,0)</f>
        <v>1</v>
      </c>
      <c r="DAH59" s="676">
        <f>IF(SUM($I$58:DAH58)&lt;=$G$61,1,0)</f>
        <v>1</v>
      </c>
      <c r="DAI59" s="676">
        <f>IF(SUM($I$58:DAI58)&lt;=$G$61,1,0)</f>
        <v>1</v>
      </c>
      <c r="DAJ59" s="676">
        <f>IF(SUM($I$58:DAJ58)&lt;=$G$61,1,0)</f>
        <v>1</v>
      </c>
      <c r="DAK59" s="676">
        <f>IF(SUM($I$58:DAK58)&lt;=$G$61,1,0)</f>
        <v>1</v>
      </c>
      <c r="DAL59" s="676">
        <f>IF(SUM($I$58:DAL58)&lt;=$G$61,1,0)</f>
        <v>1</v>
      </c>
      <c r="DAM59" s="676">
        <f>IF(SUM($I$58:DAM58)&lt;=$G$61,1,0)</f>
        <v>1</v>
      </c>
      <c r="DAN59" s="676">
        <f>IF(SUM($I$58:DAN58)&lt;=$G$61,1,0)</f>
        <v>1</v>
      </c>
      <c r="DAO59" s="676">
        <f>IF(SUM($I$58:DAO58)&lt;=$G$61,1,0)</f>
        <v>1</v>
      </c>
      <c r="DAP59" s="676">
        <f>IF(SUM($I$58:DAP58)&lt;=$G$61,1,0)</f>
        <v>1</v>
      </c>
      <c r="DAQ59" s="676">
        <f>IF(SUM($I$58:DAQ58)&lt;=$G$61,1,0)</f>
        <v>1</v>
      </c>
      <c r="DAR59" s="676">
        <f>IF(SUM($I$58:DAR58)&lt;=$G$61,1,0)</f>
        <v>1</v>
      </c>
      <c r="DAS59" s="676">
        <f>IF(SUM($I$58:DAS58)&lt;=$G$61,1,0)</f>
        <v>1</v>
      </c>
      <c r="DAT59" s="676">
        <f>IF(SUM($I$58:DAT58)&lt;=$G$61,1,0)</f>
        <v>1</v>
      </c>
      <c r="DAU59" s="676">
        <f>IF(SUM($I$58:DAU58)&lt;=$G$61,1,0)</f>
        <v>1</v>
      </c>
      <c r="DAV59" s="676">
        <f>IF(SUM($I$58:DAV58)&lt;=$G$61,1,0)</f>
        <v>1</v>
      </c>
      <c r="DAW59" s="676">
        <f>IF(SUM($I$58:DAW58)&lt;=$G$61,1,0)</f>
        <v>1</v>
      </c>
      <c r="DAX59" s="676">
        <f>IF(SUM($I$58:DAX58)&lt;=$G$61,1,0)</f>
        <v>1</v>
      </c>
      <c r="DAY59" s="676">
        <f>IF(SUM($I$58:DAY58)&lt;=$G$61,1,0)</f>
        <v>1</v>
      </c>
      <c r="DAZ59" s="676">
        <f>IF(SUM($I$58:DAZ58)&lt;=$G$61,1,0)</f>
        <v>1</v>
      </c>
      <c r="DBA59" s="676">
        <f>IF(SUM($I$58:DBA58)&lt;=$G$61,1,0)</f>
        <v>1</v>
      </c>
      <c r="DBB59" s="676">
        <f>IF(SUM($I$58:DBB58)&lt;=$G$61,1,0)</f>
        <v>1</v>
      </c>
      <c r="DBC59" s="676">
        <f>IF(SUM($I$58:DBC58)&lt;=$G$61,1,0)</f>
        <v>1</v>
      </c>
      <c r="DBD59" s="676">
        <f>IF(SUM($I$58:DBD58)&lt;=$G$61,1,0)</f>
        <v>1</v>
      </c>
      <c r="DBE59" s="676">
        <f>IF(SUM($I$58:DBE58)&lt;=$G$61,1,0)</f>
        <v>1</v>
      </c>
      <c r="DBF59" s="676">
        <f>IF(SUM($I$58:DBF58)&lt;=$G$61,1,0)</f>
        <v>1</v>
      </c>
      <c r="DBG59" s="676">
        <f>IF(SUM($I$58:DBG58)&lt;=$G$61,1,0)</f>
        <v>1</v>
      </c>
      <c r="DBH59" s="676">
        <f>IF(SUM($I$58:DBH58)&lt;=$G$61,1,0)</f>
        <v>1</v>
      </c>
      <c r="DBI59" s="676">
        <f>IF(SUM($I$58:DBI58)&lt;=$G$61,1,0)</f>
        <v>1</v>
      </c>
      <c r="DBJ59" s="676">
        <f>IF(SUM($I$58:DBJ58)&lt;=$G$61,1,0)</f>
        <v>1</v>
      </c>
      <c r="DBK59" s="676">
        <f>IF(SUM($I$58:DBK58)&lt;=$G$61,1,0)</f>
        <v>1</v>
      </c>
      <c r="DBL59" s="676">
        <f>IF(SUM($I$58:DBL58)&lt;=$G$61,1,0)</f>
        <v>1</v>
      </c>
      <c r="DBM59" s="676">
        <f>IF(SUM($I$58:DBM58)&lt;=$G$61,1,0)</f>
        <v>1</v>
      </c>
      <c r="DBN59" s="676">
        <f>IF(SUM($I$58:DBN58)&lt;=$G$61,1,0)</f>
        <v>1</v>
      </c>
      <c r="DBO59" s="676">
        <f>IF(SUM($I$58:DBO58)&lt;=$G$61,1,0)</f>
        <v>1</v>
      </c>
      <c r="DBP59" s="676">
        <f>IF(SUM($I$58:DBP58)&lt;=$G$61,1,0)</f>
        <v>1</v>
      </c>
      <c r="DBQ59" s="676">
        <f>IF(SUM($I$58:DBQ58)&lt;=$G$61,1,0)</f>
        <v>1</v>
      </c>
      <c r="DBR59" s="676">
        <f>IF(SUM($I$58:DBR58)&lt;=$G$61,1,0)</f>
        <v>1</v>
      </c>
      <c r="DBS59" s="676">
        <f>IF(SUM($I$58:DBS58)&lt;=$G$61,1,0)</f>
        <v>1</v>
      </c>
      <c r="DBT59" s="676">
        <f>IF(SUM($I$58:DBT58)&lt;=$G$61,1,0)</f>
        <v>1</v>
      </c>
      <c r="DBU59" s="676">
        <f>IF(SUM($I$58:DBU58)&lt;=$G$61,1,0)</f>
        <v>1</v>
      </c>
      <c r="DBV59" s="676">
        <f>IF(SUM($I$58:DBV58)&lt;=$G$61,1,0)</f>
        <v>1</v>
      </c>
      <c r="DBW59" s="676">
        <f>IF(SUM($I$58:DBW58)&lt;=$G$61,1,0)</f>
        <v>1</v>
      </c>
      <c r="DBX59" s="676">
        <f>IF(SUM($I$58:DBX58)&lt;=$G$61,1,0)</f>
        <v>1</v>
      </c>
      <c r="DBY59" s="676">
        <f>IF(SUM($I$58:DBY58)&lt;=$G$61,1,0)</f>
        <v>1</v>
      </c>
      <c r="DBZ59" s="676">
        <f>IF(SUM($I$58:DBZ58)&lt;=$G$61,1,0)</f>
        <v>1</v>
      </c>
      <c r="DCA59" s="676">
        <f>IF(SUM($I$58:DCA58)&lt;=$G$61,1,0)</f>
        <v>1</v>
      </c>
      <c r="DCB59" s="676">
        <f>IF(SUM($I$58:DCB58)&lt;=$G$61,1,0)</f>
        <v>1</v>
      </c>
      <c r="DCC59" s="676">
        <f>IF(SUM($I$58:DCC58)&lt;=$G$61,1,0)</f>
        <v>1</v>
      </c>
      <c r="DCD59" s="676">
        <f>IF(SUM($I$58:DCD58)&lt;=$G$61,1,0)</f>
        <v>1</v>
      </c>
      <c r="DCE59" s="676">
        <f>IF(SUM($I$58:DCE58)&lt;=$G$61,1,0)</f>
        <v>1</v>
      </c>
      <c r="DCF59" s="676">
        <f>IF(SUM($I$58:DCF58)&lt;=$G$61,1,0)</f>
        <v>1</v>
      </c>
      <c r="DCG59" s="676">
        <f>IF(SUM($I$58:DCG58)&lt;=$G$61,1,0)</f>
        <v>1</v>
      </c>
      <c r="DCH59" s="676">
        <f>IF(SUM($I$58:DCH58)&lt;=$G$61,1,0)</f>
        <v>1</v>
      </c>
      <c r="DCI59" s="676">
        <f>IF(SUM($I$58:DCI58)&lt;=$G$61,1,0)</f>
        <v>1</v>
      </c>
      <c r="DCJ59" s="676">
        <f>IF(SUM($I$58:DCJ58)&lt;=$G$61,1,0)</f>
        <v>1</v>
      </c>
      <c r="DCK59" s="676">
        <f>IF(SUM($I$58:DCK58)&lt;=$G$61,1,0)</f>
        <v>1</v>
      </c>
      <c r="DCL59" s="676">
        <f>IF(SUM($I$58:DCL58)&lt;=$G$61,1,0)</f>
        <v>1</v>
      </c>
      <c r="DCM59" s="676">
        <f>IF(SUM($I$58:DCM58)&lt;=$G$61,1,0)</f>
        <v>1</v>
      </c>
      <c r="DCN59" s="676">
        <f>IF(SUM($I$58:DCN58)&lt;=$G$61,1,0)</f>
        <v>1</v>
      </c>
      <c r="DCO59" s="676">
        <f>IF(SUM($I$58:DCO58)&lt;=$G$61,1,0)</f>
        <v>1</v>
      </c>
      <c r="DCP59" s="676">
        <f>IF(SUM($I$58:DCP58)&lt;=$G$61,1,0)</f>
        <v>1</v>
      </c>
      <c r="DCQ59" s="676">
        <f>IF(SUM($I$58:DCQ58)&lt;=$G$61,1,0)</f>
        <v>1</v>
      </c>
      <c r="DCR59" s="676">
        <f>IF(SUM($I$58:DCR58)&lt;=$G$61,1,0)</f>
        <v>1</v>
      </c>
      <c r="DCS59" s="676">
        <f>IF(SUM($I$58:DCS58)&lt;=$G$61,1,0)</f>
        <v>1</v>
      </c>
      <c r="DCT59" s="676">
        <f>IF(SUM($I$58:DCT58)&lt;=$G$61,1,0)</f>
        <v>1</v>
      </c>
      <c r="DCU59" s="676">
        <f>IF(SUM($I$58:DCU58)&lt;=$G$61,1,0)</f>
        <v>1</v>
      </c>
      <c r="DCV59" s="676">
        <f>IF(SUM($I$58:DCV58)&lt;=$G$61,1,0)</f>
        <v>1</v>
      </c>
      <c r="DCW59" s="676">
        <f>IF(SUM($I$58:DCW58)&lt;=$G$61,1,0)</f>
        <v>1</v>
      </c>
      <c r="DCX59" s="676">
        <f>IF(SUM($I$58:DCX58)&lt;=$G$61,1,0)</f>
        <v>1</v>
      </c>
      <c r="DCY59" s="676">
        <f>IF(SUM($I$58:DCY58)&lt;=$G$61,1,0)</f>
        <v>1</v>
      </c>
      <c r="DCZ59" s="676">
        <f>IF(SUM($I$58:DCZ58)&lt;=$G$61,1,0)</f>
        <v>1</v>
      </c>
      <c r="DDA59" s="676">
        <f>IF(SUM($I$58:DDA58)&lt;=$G$61,1,0)</f>
        <v>1</v>
      </c>
      <c r="DDB59" s="676">
        <f>IF(SUM($I$58:DDB58)&lt;=$G$61,1,0)</f>
        <v>1</v>
      </c>
      <c r="DDC59" s="676">
        <f>IF(SUM($I$58:DDC58)&lt;=$G$61,1,0)</f>
        <v>1</v>
      </c>
      <c r="DDD59" s="676">
        <f>IF(SUM($I$58:DDD58)&lt;=$G$61,1,0)</f>
        <v>1</v>
      </c>
      <c r="DDE59" s="676">
        <f>IF(SUM($I$58:DDE58)&lt;=$G$61,1,0)</f>
        <v>1</v>
      </c>
      <c r="DDF59" s="676">
        <f>IF(SUM($I$58:DDF58)&lt;=$G$61,1,0)</f>
        <v>1</v>
      </c>
      <c r="DDG59" s="676">
        <f>IF(SUM($I$58:DDG58)&lt;=$G$61,1,0)</f>
        <v>1</v>
      </c>
      <c r="DDH59" s="676">
        <f>IF(SUM($I$58:DDH58)&lt;=$G$61,1,0)</f>
        <v>1</v>
      </c>
      <c r="DDI59" s="676">
        <f>IF(SUM($I$58:DDI58)&lt;=$G$61,1,0)</f>
        <v>1</v>
      </c>
      <c r="DDJ59" s="676">
        <f>IF(SUM($I$58:DDJ58)&lt;=$G$61,1,0)</f>
        <v>1</v>
      </c>
      <c r="DDK59" s="676">
        <f>IF(SUM($I$58:DDK58)&lt;=$G$61,1,0)</f>
        <v>1</v>
      </c>
      <c r="DDL59" s="676">
        <f>IF(SUM($I$58:DDL58)&lt;=$G$61,1,0)</f>
        <v>1</v>
      </c>
      <c r="DDM59" s="676">
        <f>IF(SUM($I$58:DDM58)&lt;=$G$61,1,0)</f>
        <v>1</v>
      </c>
      <c r="DDN59" s="676">
        <f>IF(SUM($I$58:DDN58)&lt;=$G$61,1,0)</f>
        <v>1</v>
      </c>
      <c r="DDO59" s="676">
        <f>IF(SUM($I$58:DDO58)&lt;=$G$61,1,0)</f>
        <v>1</v>
      </c>
      <c r="DDP59" s="676">
        <f>IF(SUM($I$58:DDP58)&lt;=$G$61,1,0)</f>
        <v>1</v>
      </c>
      <c r="DDQ59" s="676">
        <f>IF(SUM($I$58:DDQ58)&lt;=$G$61,1,0)</f>
        <v>1</v>
      </c>
      <c r="DDR59" s="676">
        <f>IF(SUM($I$58:DDR58)&lt;=$G$61,1,0)</f>
        <v>1</v>
      </c>
      <c r="DDS59" s="676">
        <f>IF(SUM($I$58:DDS58)&lt;=$G$61,1,0)</f>
        <v>1</v>
      </c>
      <c r="DDT59" s="676">
        <f>IF(SUM($I$58:DDT58)&lt;=$G$61,1,0)</f>
        <v>1</v>
      </c>
      <c r="DDU59" s="676">
        <f>IF(SUM($I$58:DDU58)&lt;=$G$61,1,0)</f>
        <v>1</v>
      </c>
      <c r="DDV59" s="676">
        <f>IF(SUM($I$58:DDV58)&lt;=$G$61,1,0)</f>
        <v>1</v>
      </c>
      <c r="DDW59" s="676">
        <f>IF(SUM($I$58:DDW58)&lt;=$G$61,1,0)</f>
        <v>1</v>
      </c>
      <c r="DDX59" s="676">
        <f>IF(SUM($I$58:DDX58)&lt;=$G$61,1,0)</f>
        <v>1</v>
      </c>
      <c r="DDY59" s="676">
        <f>IF(SUM($I$58:DDY58)&lt;=$G$61,1,0)</f>
        <v>1</v>
      </c>
      <c r="DDZ59" s="676">
        <f>IF(SUM($I$58:DDZ58)&lt;=$G$61,1,0)</f>
        <v>1</v>
      </c>
      <c r="DEA59" s="676">
        <f>IF(SUM($I$58:DEA58)&lt;=$G$61,1,0)</f>
        <v>1</v>
      </c>
      <c r="DEB59" s="676">
        <f>IF(SUM($I$58:DEB58)&lt;=$G$61,1,0)</f>
        <v>1</v>
      </c>
      <c r="DEC59" s="676">
        <f>IF(SUM($I$58:DEC58)&lt;=$G$61,1,0)</f>
        <v>1</v>
      </c>
      <c r="DED59" s="676">
        <f>IF(SUM($I$58:DED58)&lt;=$G$61,1,0)</f>
        <v>1</v>
      </c>
      <c r="DEE59" s="676">
        <f>IF(SUM($I$58:DEE58)&lt;=$G$61,1,0)</f>
        <v>1</v>
      </c>
      <c r="DEF59" s="676">
        <f>IF(SUM($I$58:DEF58)&lt;=$G$61,1,0)</f>
        <v>1</v>
      </c>
      <c r="DEG59" s="676">
        <f>IF(SUM($I$58:DEG58)&lt;=$G$61,1,0)</f>
        <v>1</v>
      </c>
      <c r="DEH59" s="676">
        <f>IF(SUM($I$58:DEH58)&lt;=$G$61,1,0)</f>
        <v>1</v>
      </c>
      <c r="DEI59" s="676">
        <f>IF(SUM($I$58:DEI58)&lt;=$G$61,1,0)</f>
        <v>1</v>
      </c>
      <c r="DEJ59" s="676">
        <f>IF(SUM($I$58:DEJ58)&lt;=$G$61,1,0)</f>
        <v>1</v>
      </c>
      <c r="DEK59" s="676">
        <f>IF(SUM($I$58:DEK58)&lt;=$G$61,1,0)</f>
        <v>1</v>
      </c>
      <c r="DEL59" s="676">
        <f>IF(SUM($I$58:DEL58)&lt;=$G$61,1,0)</f>
        <v>1</v>
      </c>
      <c r="DEM59" s="676">
        <f>IF(SUM($I$58:DEM58)&lt;=$G$61,1,0)</f>
        <v>1</v>
      </c>
      <c r="DEN59" s="676">
        <f>IF(SUM($I$58:DEN58)&lt;=$G$61,1,0)</f>
        <v>1</v>
      </c>
      <c r="DEO59" s="676">
        <f>IF(SUM($I$58:DEO58)&lt;=$G$61,1,0)</f>
        <v>1</v>
      </c>
      <c r="DEP59" s="676">
        <f>IF(SUM($I$58:DEP58)&lt;=$G$61,1,0)</f>
        <v>1</v>
      </c>
      <c r="DEQ59" s="676">
        <f>IF(SUM($I$58:DEQ58)&lt;=$G$61,1,0)</f>
        <v>1</v>
      </c>
      <c r="DER59" s="676">
        <f>IF(SUM($I$58:DER58)&lt;=$G$61,1,0)</f>
        <v>1</v>
      </c>
      <c r="DES59" s="676">
        <f>IF(SUM($I$58:DES58)&lt;=$G$61,1,0)</f>
        <v>1</v>
      </c>
      <c r="DET59" s="676">
        <f>IF(SUM($I$58:DET58)&lt;=$G$61,1,0)</f>
        <v>1</v>
      </c>
      <c r="DEU59" s="676">
        <f>IF(SUM($I$58:DEU58)&lt;=$G$61,1,0)</f>
        <v>1</v>
      </c>
      <c r="DEV59" s="676">
        <f>IF(SUM($I$58:DEV58)&lt;=$G$61,1,0)</f>
        <v>1</v>
      </c>
      <c r="DEW59" s="676">
        <f>IF(SUM($I$58:DEW58)&lt;=$G$61,1,0)</f>
        <v>1</v>
      </c>
      <c r="DEX59" s="676">
        <f>IF(SUM($I$58:DEX58)&lt;=$G$61,1,0)</f>
        <v>1</v>
      </c>
      <c r="DEY59" s="676">
        <f>IF(SUM($I$58:DEY58)&lt;=$G$61,1,0)</f>
        <v>1</v>
      </c>
      <c r="DEZ59" s="676">
        <f>IF(SUM($I$58:DEZ58)&lt;=$G$61,1,0)</f>
        <v>1</v>
      </c>
      <c r="DFA59" s="676">
        <f>IF(SUM($I$58:DFA58)&lt;=$G$61,1,0)</f>
        <v>1</v>
      </c>
      <c r="DFB59" s="676">
        <f>IF(SUM($I$58:DFB58)&lt;=$G$61,1,0)</f>
        <v>1</v>
      </c>
      <c r="DFC59" s="676">
        <f>IF(SUM($I$58:DFC58)&lt;=$G$61,1,0)</f>
        <v>1</v>
      </c>
      <c r="DFD59" s="676">
        <f>IF(SUM($I$58:DFD58)&lt;=$G$61,1,0)</f>
        <v>1</v>
      </c>
      <c r="DFE59" s="676">
        <f>IF(SUM($I$58:DFE58)&lt;=$G$61,1,0)</f>
        <v>1</v>
      </c>
      <c r="DFF59" s="676">
        <f>IF(SUM($I$58:DFF58)&lt;=$G$61,1,0)</f>
        <v>1</v>
      </c>
      <c r="DFG59" s="676">
        <f>IF(SUM($I$58:DFG58)&lt;=$G$61,1,0)</f>
        <v>1</v>
      </c>
      <c r="DFH59" s="676">
        <f>IF(SUM($I$58:DFH58)&lt;=$G$61,1,0)</f>
        <v>1</v>
      </c>
      <c r="DFI59" s="676">
        <f>IF(SUM($I$58:DFI58)&lt;=$G$61,1,0)</f>
        <v>1</v>
      </c>
      <c r="DFJ59" s="676">
        <f>IF(SUM($I$58:DFJ58)&lt;=$G$61,1,0)</f>
        <v>1</v>
      </c>
      <c r="DFK59" s="676">
        <f>IF(SUM($I$58:DFK58)&lt;=$G$61,1,0)</f>
        <v>1</v>
      </c>
      <c r="DFL59" s="676">
        <f>IF(SUM($I$58:DFL58)&lt;=$G$61,1,0)</f>
        <v>1</v>
      </c>
      <c r="DFM59" s="676">
        <f>IF(SUM($I$58:DFM58)&lt;=$G$61,1,0)</f>
        <v>1</v>
      </c>
      <c r="DFN59" s="676">
        <f>IF(SUM($I$58:DFN58)&lt;=$G$61,1,0)</f>
        <v>1</v>
      </c>
      <c r="DFO59" s="676">
        <f>IF(SUM($I$58:DFO58)&lt;=$G$61,1,0)</f>
        <v>1</v>
      </c>
      <c r="DFP59" s="676">
        <f>IF(SUM($I$58:DFP58)&lt;=$G$61,1,0)</f>
        <v>1</v>
      </c>
      <c r="DFQ59" s="676">
        <f>IF(SUM($I$58:DFQ58)&lt;=$G$61,1,0)</f>
        <v>1</v>
      </c>
      <c r="DFR59" s="676">
        <f>IF(SUM($I$58:DFR58)&lt;=$G$61,1,0)</f>
        <v>1</v>
      </c>
      <c r="DFS59" s="676">
        <f>IF(SUM($I$58:DFS58)&lt;=$G$61,1,0)</f>
        <v>1</v>
      </c>
      <c r="DFT59" s="676">
        <f>IF(SUM($I$58:DFT58)&lt;=$G$61,1,0)</f>
        <v>1</v>
      </c>
      <c r="DFU59" s="676">
        <f>IF(SUM($I$58:DFU58)&lt;=$G$61,1,0)</f>
        <v>1</v>
      </c>
      <c r="DFV59" s="676">
        <f>IF(SUM($I$58:DFV58)&lt;=$G$61,1,0)</f>
        <v>1</v>
      </c>
      <c r="DFW59" s="676">
        <f>IF(SUM($I$58:DFW58)&lt;=$G$61,1,0)</f>
        <v>1</v>
      </c>
      <c r="DFX59" s="676">
        <f>IF(SUM($I$58:DFX58)&lt;=$G$61,1,0)</f>
        <v>1</v>
      </c>
      <c r="DFY59" s="676">
        <f>IF(SUM($I$58:DFY58)&lt;=$G$61,1,0)</f>
        <v>1</v>
      </c>
      <c r="DFZ59" s="676">
        <f>IF(SUM($I$58:DFZ58)&lt;=$G$61,1,0)</f>
        <v>1</v>
      </c>
      <c r="DGA59" s="676">
        <f>IF(SUM($I$58:DGA58)&lt;=$G$61,1,0)</f>
        <v>1</v>
      </c>
      <c r="DGB59" s="676">
        <f>IF(SUM($I$58:DGB58)&lt;=$G$61,1,0)</f>
        <v>1</v>
      </c>
      <c r="DGC59" s="676">
        <f>IF(SUM($I$58:DGC58)&lt;=$G$61,1,0)</f>
        <v>1</v>
      </c>
      <c r="DGD59" s="676">
        <f>IF(SUM($I$58:DGD58)&lt;=$G$61,1,0)</f>
        <v>1</v>
      </c>
      <c r="DGE59" s="676">
        <f>IF(SUM($I$58:DGE58)&lt;=$G$61,1,0)</f>
        <v>1</v>
      </c>
      <c r="DGF59" s="676">
        <f>IF(SUM($I$58:DGF58)&lt;=$G$61,1,0)</f>
        <v>1</v>
      </c>
      <c r="DGG59" s="676">
        <f>IF(SUM($I$58:DGG58)&lt;=$G$61,1,0)</f>
        <v>1</v>
      </c>
      <c r="DGH59" s="676">
        <f>IF(SUM($I$58:DGH58)&lt;=$G$61,1,0)</f>
        <v>1</v>
      </c>
      <c r="DGI59" s="676">
        <f>IF(SUM($I$58:DGI58)&lt;=$G$61,1,0)</f>
        <v>1</v>
      </c>
      <c r="DGJ59" s="676">
        <f>IF(SUM($I$58:DGJ58)&lt;=$G$61,1,0)</f>
        <v>1</v>
      </c>
      <c r="DGK59" s="676">
        <f>IF(SUM($I$58:DGK58)&lt;=$G$61,1,0)</f>
        <v>1</v>
      </c>
      <c r="DGL59" s="676">
        <f>IF(SUM($I$58:DGL58)&lt;=$G$61,1,0)</f>
        <v>1</v>
      </c>
      <c r="DGM59" s="676">
        <f>IF(SUM($I$58:DGM58)&lt;=$G$61,1,0)</f>
        <v>1</v>
      </c>
      <c r="DGN59" s="676">
        <f>IF(SUM($I$58:DGN58)&lt;=$G$61,1,0)</f>
        <v>1</v>
      </c>
      <c r="DGO59" s="676">
        <f>IF(SUM($I$58:DGO58)&lt;=$G$61,1,0)</f>
        <v>1</v>
      </c>
      <c r="DGP59" s="676">
        <f>IF(SUM($I$58:DGP58)&lt;=$G$61,1,0)</f>
        <v>1</v>
      </c>
      <c r="DGQ59" s="676">
        <f>IF(SUM($I$58:DGQ58)&lt;=$G$61,1,0)</f>
        <v>1</v>
      </c>
      <c r="DGR59" s="676">
        <f>IF(SUM($I$58:DGR58)&lt;=$G$61,1,0)</f>
        <v>1</v>
      </c>
      <c r="DGS59" s="676">
        <f>IF(SUM($I$58:DGS58)&lt;=$G$61,1,0)</f>
        <v>1</v>
      </c>
      <c r="DGT59" s="676">
        <f>IF(SUM($I$58:DGT58)&lt;=$G$61,1,0)</f>
        <v>1</v>
      </c>
      <c r="DGU59" s="676">
        <f>IF(SUM($I$58:DGU58)&lt;=$G$61,1,0)</f>
        <v>1</v>
      </c>
      <c r="DGV59" s="676">
        <f>IF(SUM($I$58:DGV58)&lt;=$G$61,1,0)</f>
        <v>1</v>
      </c>
      <c r="DGW59" s="676">
        <f>IF(SUM($I$58:DGW58)&lt;=$G$61,1,0)</f>
        <v>1</v>
      </c>
      <c r="DGX59" s="676">
        <f>IF(SUM($I$58:DGX58)&lt;=$G$61,1,0)</f>
        <v>1</v>
      </c>
      <c r="DGY59" s="676">
        <f>IF(SUM($I$58:DGY58)&lt;=$G$61,1,0)</f>
        <v>1</v>
      </c>
      <c r="DGZ59" s="676">
        <f>IF(SUM($I$58:DGZ58)&lt;=$G$61,1,0)</f>
        <v>1</v>
      </c>
      <c r="DHA59" s="676">
        <f>IF(SUM($I$58:DHA58)&lt;=$G$61,1,0)</f>
        <v>1</v>
      </c>
      <c r="DHB59" s="676">
        <f>IF(SUM($I$58:DHB58)&lt;=$G$61,1,0)</f>
        <v>1</v>
      </c>
      <c r="DHC59" s="676">
        <f>IF(SUM($I$58:DHC58)&lt;=$G$61,1,0)</f>
        <v>1</v>
      </c>
      <c r="DHD59" s="676">
        <f>IF(SUM($I$58:DHD58)&lt;=$G$61,1,0)</f>
        <v>1</v>
      </c>
      <c r="DHE59" s="676">
        <f>IF(SUM($I$58:DHE58)&lt;=$G$61,1,0)</f>
        <v>1</v>
      </c>
      <c r="DHF59" s="676">
        <f>IF(SUM($I$58:DHF58)&lt;=$G$61,1,0)</f>
        <v>1</v>
      </c>
      <c r="DHG59" s="676">
        <f>IF(SUM($I$58:DHG58)&lt;=$G$61,1,0)</f>
        <v>1</v>
      </c>
      <c r="DHH59" s="676">
        <f>IF(SUM($I$58:DHH58)&lt;=$G$61,1,0)</f>
        <v>1</v>
      </c>
      <c r="DHI59" s="676">
        <f>IF(SUM($I$58:DHI58)&lt;=$G$61,1,0)</f>
        <v>1</v>
      </c>
      <c r="DHJ59" s="676">
        <f>IF(SUM($I$58:DHJ58)&lt;=$G$61,1,0)</f>
        <v>1</v>
      </c>
      <c r="DHK59" s="676">
        <f>IF(SUM($I$58:DHK58)&lt;=$G$61,1,0)</f>
        <v>1</v>
      </c>
      <c r="DHL59" s="676">
        <f>IF(SUM($I$58:DHL58)&lt;=$G$61,1,0)</f>
        <v>1</v>
      </c>
      <c r="DHM59" s="676">
        <f>IF(SUM($I$58:DHM58)&lt;=$G$61,1,0)</f>
        <v>1</v>
      </c>
      <c r="DHN59" s="676">
        <f>IF(SUM($I$58:DHN58)&lt;=$G$61,1,0)</f>
        <v>1</v>
      </c>
      <c r="DHO59" s="676">
        <f>IF(SUM($I$58:DHO58)&lt;=$G$61,1,0)</f>
        <v>1</v>
      </c>
      <c r="DHP59" s="676">
        <f>IF(SUM($I$58:DHP58)&lt;=$G$61,1,0)</f>
        <v>1</v>
      </c>
      <c r="DHQ59" s="676">
        <f>IF(SUM($I$58:DHQ58)&lt;=$G$61,1,0)</f>
        <v>1</v>
      </c>
      <c r="DHR59" s="676">
        <f>IF(SUM($I$58:DHR58)&lt;=$G$61,1,0)</f>
        <v>1</v>
      </c>
      <c r="DHS59" s="676">
        <f>IF(SUM($I$58:DHS58)&lt;=$G$61,1,0)</f>
        <v>1</v>
      </c>
      <c r="DHT59" s="676">
        <f>IF(SUM($I$58:DHT58)&lt;=$G$61,1,0)</f>
        <v>1</v>
      </c>
      <c r="DHU59" s="676">
        <f>IF(SUM($I$58:DHU58)&lt;=$G$61,1,0)</f>
        <v>1</v>
      </c>
      <c r="DHV59" s="676">
        <f>IF(SUM($I$58:DHV58)&lt;=$G$61,1,0)</f>
        <v>1</v>
      </c>
      <c r="DHW59" s="676">
        <f>IF(SUM($I$58:DHW58)&lt;=$G$61,1,0)</f>
        <v>1</v>
      </c>
      <c r="DHX59" s="676">
        <f>IF(SUM($I$58:DHX58)&lt;=$G$61,1,0)</f>
        <v>1</v>
      </c>
      <c r="DHY59" s="676">
        <f>IF(SUM($I$58:DHY58)&lt;=$G$61,1,0)</f>
        <v>1</v>
      </c>
      <c r="DHZ59" s="676">
        <f>IF(SUM($I$58:DHZ58)&lt;=$G$61,1,0)</f>
        <v>1</v>
      </c>
      <c r="DIA59" s="676">
        <f>IF(SUM($I$58:DIA58)&lt;=$G$61,1,0)</f>
        <v>1</v>
      </c>
      <c r="DIB59" s="676">
        <f>IF(SUM($I$58:DIB58)&lt;=$G$61,1,0)</f>
        <v>1</v>
      </c>
      <c r="DIC59" s="676">
        <f>IF(SUM($I$58:DIC58)&lt;=$G$61,1,0)</f>
        <v>1</v>
      </c>
      <c r="DID59" s="676">
        <f>IF(SUM($I$58:DID58)&lt;=$G$61,1,0)</f>
        <v>1</v>
      </c>
      <c r="DIE59" s="676">
        <f>IF(SUM($I$58:DIE58)&lt;=$G$61,1,0)</f>
        <v>1</v>
      </c>
      <c r="DIF59" s="676">
        <f>IF(SUM($I$58:DIF58)&lt;=$G$61,1,0)</f>
        <v>1</v>
      </c>
      <c r="DIG59" s="676">
        <f>IF(SUM($I$58:DIG58)&lt;=$G$61,1,0)</f>
        <v>1</v>
      </c>
      <c r="DIH59" s="676">
        <f>IF(SUM($I$58:DIH58)&lt;=$G$61,1,0)</f>
        <v>1</v>
      </c>
      <c r="DII59" s="676">
        <f>IF(SUM($I$58:DII58)&lt;=$G$61,1,0)</f>
        <v>1</v>
      </c>
      <c r="DIJ59" s="676">
        <f>IF(SUM($I$58:DIJ58)&lt;=$G$61,1,0)</f>
        <v>1</v>
      </c>
      <c r="DIK59" s="676">
        <f>IF(SUM($I$58:DIK58)&lt;=$G$61,1,0)</f>
        <v>1</v>
      </c>
      <c r="DIL59" s="676">
        <f>IF(SUM($I$58:DIL58)&lt;=$G$61,1,0)</f>
        <v>1</v>
      </c>
      <c r="DIM59" s="676">
        <f>IF(SUM($I$58:DIM58)&lt;=$G$61,1,0)</f>
        <v>1</v>
      </c>
      <c r="DIN59" s="676">
        <f>IF(SUM($I$58:DIN58)&lt;=$G$61,1,0)</f>
        <v>1</v>
      </c>
      <c r="DIO59" s="676">
        <f>IF(SUM($I$58:DIO58)&lt;=$G$61,1,0)</f>
        <v>1</v>
      </c>
      <c r="DIP59" s="676">
        <f>IF(SUM($I$58:DIP58)&lt;=$G$61,1,0)</f>
        <v>1</v>
      </c>
      <c r="DIQ59" s="676">
        <f>IF(SUM($I$58:DIQ58)&lt;=$G$61,1,0)</f>
        <v>1</v>
      </c>
      <c r="DIR59" s="676">
        <f>IF(SUM($I$58:DIR58)&lt;=$G$61,1,0)</f>
        <v>1</v>
      </c>
      <c r="DIS59" s="676">
        <f>IF(SUM($I$58:DIS58)&lt;=$G$61,1,0)</f>
        <v>1</v>
      </c>
      <c r="DIT59" s="676">
        <f>IF(SUM($I$58:DIT58)&lt;=$G$61,1,0)</f>
        <v>1</v>
      </c>
      <c r="DIU59" s="676">
        <f>IF(SUM($I$58:DIU58)&lt;=$G$61,1,0)</f>
        <v>1</v>
      </c>
      <c r="DIV59" s="676">
        <f>IF(SUM($I$58:DIV58)&lt;=$G$61,1,0)</f>
        <v>1</v>
      </c>
      <c r="DIW59" s="676">
        <f>IF(SUM($I$58:DIW58)&lt;=$G$61,1,0)</f>
        <v>1</v>
      </c>
      <c r="DIX59" s="676">
        <f>IF(SUM($I$58:DIX58)&lt;=$G$61,1,0)</f>
        <v>1</v>
      </c>
      <c r="DIY59" s="676">
        <f>IF(SUM($I$58:DIY58)&lt;=$G$61,1,0)</f>
        <v>1</v>
      </c>
      <c r="DIZ59" s="676">
        <f>IF(SUM($I$58:DIZ58)&lt;=$G$61,1,0)</f>
        <v>1</v>
      </c>
      <c r="DJA59" s="676">
        <f>IF(SUM($I$58:DJA58)&lt;=$G$61,1,0)</f>
        <v>1</v>
      </c>
      <c r="DJB59" s="676">
        <f>IF(SUM($I$58:DJB58)&lt;=$G$61,1,0)</f>
        <v>1</v>
      </c>
      <c r="DJC59" s="676">
        <f>IF(SUM($I$58:DJC58)&lt;=$G$61,1,0)</f>
        <v>1</v>
      </c>
      <c r="DJD59" s="676">
        <f>IF(SUM($I$58:DJD58)&lt;=$G$61,1,0)</f>
        <v>1</v>
      </c>
      <c r="DJE59" s="676">
        <f>IF(SUM($I$58:DJE58)&lt;=$G$61,1,0)</f>
        <v>1</v>
      </c>
      <c r="DJF59" s="676">
        <f>IF(SUM($I$58:DJF58)&lt;=$G$61,1,0)</f>
        <v>1</v>
      </c>
      <c r="DJG59" s="676">
        <f>IF(SUM($I$58:DJG58)&lt;=$G$61,1,0)</f>
        <v>1</v>
      </c>
      <c r="DJH59" s="676">
        <f>IF(SUM($I$58:DJH58)&lt;=$G$61,1,0)</f>
        <v>1</v>
      </c>
      <c r="DJI59" s="676">
        <f>IF(SUM($I$58:DJI58)&lt;=$G$61,1,0)</f>
        <v>1</v>
      </c>
      <c r="DJJ59" s="676">
        <f>IF(SUM($I$58:DJJ58)&lt;=$G$61,1,0)</f>
        <v>1</v>
      </c>
      <c r="DJK59" s="676">
        <f>IF(SUM($I$58:DJK58)&lt;=$G$61,1,0)</f>
        <v>1</v>
      </c>
      <c r="DJL59" s="676">
        <f>IF(SUM($I$58:DJL58)&lt;=$G$61,1,0)</f>
        <v>1</v>
      </c>
      <c r="DJM59" s="676">
        <f>IF(SUM($I$58:DJM58)&lt;=$G$61,1,0)</f>
        <v>1</v>
      </c>
      <c r="DJN59" s="676">
        <f>IF(SUM($I$58:DJN58)&lt;=$G$61,1,0)</f>
        <v>1</v>
      </c>
      <c r="DJO59" s="676">
        <f>IF(SUM($I$58:DJO58)&lt;=$G$61,1,0)</f>
        <v>1</v>
      </c>
      <c r="DJP59" s="676">
        <f>IF(SUM($I$58:DJP58)&lt;=$G$61,1,0)</f>
        <v>1</v>
      </c>
      <c r="DJQ59" s="676">
        <f>IF(SUM($I$58:DJQ58)&lt;=$G$61,1,0)</f>
        <v>1</v>
      </c>
      <c r="DJR59" s="676">
        <f>IF(SUM($I$58:DJR58)&lt;=$G$61,1,0)</f>
        <v>1</v>
      </c>
      <c r="DJS59" s="676">
        <f>IF(SUM($I$58:DJS58)&lt;=$G$61,1,0)</f>
        <v>1</v>
      </c>
      <c r="DJT59" s="676">
        <f>IF(SUM($I$58:DJT58)&lt;=$G$61,1,0)</f>
        <v>1</v>
      </c>
      <c r="DJU59" s="676">
        <f>IF(SUM($I$58:DJU58)&lt;=$G$61,1,0)</f>
        <v>1</v>
      </c>
      <c r="DJV59" s="676">
        <f>IF(SUM($I$58:DJV58)&lt;=$G$61,1,0)</f>
        <v>1</v>
      </c>
      <c r="DJW59" s="676">
        <f>IF(SUM($I$58:DJW58)&lt;=$G$61,1,0)</f>
        <v>1</v>
      </c>
      <c r="DJX59" s="676">
        <f>IF(SUM($I$58:DJX58)&lt;=$G$61,1,0)</f>
        <v>1</v>
      </c>
      <c r="DJY59" s="676">
        <f>IF(SUM($I$58:DJY58)&lt;=$G$61,1,0)</f>
        <v>1</v>
      </c>
      <c r="DJZ59" s="676">
        <f>IF(SUM($I$58:DJZ58)&lt;=$G$61,1,0)</f>
        <v>1</v>
      </c>
      <c r="DKA59" s="676">
        <f>IF(SUM($I$58:DKA58)&lt;=$G$61,1,0)</f>
        <v>1</v>
      </c>
      <c r="DKB59" s="676">
        <f>IF(SUM($I$58:DKB58)&lt;=$G$61,1,0)</f>
        <v>1</v>
      </c>
      <c r="DKC59" s="676">
        <f>IF(SUM($I$58:DKC58)&lt;=$G$61,1,0)</f>
        <v>1</v>
      </c>
      <c r="DKD59" s="676">
        <f>IF(SUM($I$58:DKD58)&lt;=$G$61,1,0)</f>
        <v>1</v>
      </c>
      <c r="DKE59" s="676">
        <f>IF(SUM($I$58:DKE58)&lt;=$G$61,1,0)</f>
        <v>1</v>
      </c>
      <c r="DKF59" s="676">
        <f>IF(SUM($I$58:DKF58)&lt;=$G$61,1,0)</f>
        <v>1</v>
      </c>
      <c r="DKG59" s="676">
        <f>IF(SUM($I$58:DKG58)&lt;=$G$61,1,0)</f>
        <v>1</v>
      </c>
      <c r="DKH59" s="676">
        <f>IF(SUM($I$58:DKH58)&lt;=$G$61,1,0)</f>
        <v>1</v>
      </c>
      <c r="DKI59" s="676">
        <f>IF(SUM($I$58:DKI58)&lt;=$G$61,1,0)</f>
        <v>1</v>
      </c>
      <c r="DKJ59" s="676">
        <f>IF(SUM($I$58:DKJ58)&lt;=$G$61,1,0)</f>
        <v>1</v>
      </c>
      <c r="DKK59" s="676">
        <f>IF(SUM($I$58:DKK58)&lt;=$G$61,1,0)</f>
        <v>1</v>
      </c>
      <c r="DKL59" s="676">
        <f>IF(SUM($I$58:DKL58)&lt;=$G$61,1,0)</f>
        <v>1</v>
      </c>
      <c r="DKM59" s="676">
        <f>IF(SUM($I$58:DKM58)&lt;=$G$61,1,0)</f>
        <v>1</v>
      </c>
      <c r="DKN59" s="676">
        <f>IF(SUM($I$58:DKN58)&lt;=$G$61,1,0)</f>
        <v>1</v>
      </c>
      <c r="DKO59" s="676">
        <f>IF(SUM($I$58:DKO58)&lt;=$G$61,1,0)</f>
        <v>1</v>
      </c>
      <c r="DKP59" s="676">
        <f>IF(SUM($I$58:DKP58)&lt;=$G$61,1,0)</f>
        <v>1</v>
      </c>
      <c r="DKQ59" s="676">
        <f>IF(SUM($I$58:DKQ58)&lt;=$G$61,1,0)</f>
        <v>1</v>
      </c>
      <c r="DKR59" s="676">
        <f>IF(SUM($I$58:DKR58)&lt;=$G$61,1,0)</f>
        <v>1</v>
      </c>
      <c r="DKS59" s="676">
        <f>IF(SUM($I$58:DKS58)&lt;=$G$61,1,0)</f>
        <v>1</v>
      </c>
      <c r="DKT59" s="676">
        <f>IF(SUM($I$58:DKT58)&lt;=$G$61,1,0)</f>
        <v>1</v>
      </c>
      <c r="DKU59" s="676">
        <f>IF(SUM($I$58:DKU58)&lt;=$G$61,1,0)</f>
        <v>1</v>
      </c>
      <c r="DKV59" s="676">
        <f>IF(SUM($I$58:DKV58)&lt;=$G$61,1,0)</f>
        <v>1</v>
      </c>
      <c r="DKW59" s="676">
        <f>IF(SUM($I$58:DKW58)&lt;=$G$61,1,0)</f>
        <v>1</v>
      </c>
      <c r="DKX59" s="676">
        <f>IF(SUM($I$58:DKX58)&lt;=$G$61,1,0)</f>
        <v>1</v>
      </c>
      <c r="DKY59" s="676">
        <f>IF(SUM($I$58:DKY58)&lt;=$G$61,1,0)</f>
        <v>1</v>
      </c>
      <c r="DKZ59" s="676">
        <f>IF(SUM($I$58:DKZ58)&lt;=$G$61,1,0)</f>
        <v>1</v>
      </c>
      <c r="DLA59" s="676">
        <f>IF(SUM($I$58:DLA58)&lt;=$G$61,1,0)</f>
        <v>1</v>
      </c>
      <c r="DLB59" s="676">
        <f>IF(SUM($I$58:DLB58)&lt;=$G$61,1,0)</f>
        <v>1</v>
      </c>
      <c r="DLC59" s="676">
        <f>IF(SUM($I$58:DLC58)&lt;=$G$61,1,0)</f>
        <v>1</v>
      </c>
      <c r="DLD59" s="676">
        <f>IF(SUM($I$58:DLD58)&lt;=$G$61,1,0)</f>
        <v>1</v>
      </c>
      <c r="DLE59" s="676">
        <f>IF(SUM($I$58:DLE58)&lt;=$G$61,1,0)</f>
        <v>1</v>
      </c>
      <c r="DLF59" s="676">
        <f>IF(SUM($I$58:DLF58)&lt;=$G$61,1,0)</f>
        <v>1</v>
      </c>
      <c r="DLG59" s="676">
        <f>IF(SUM($I$58:DLG58)&lt;=$G$61,1,0)</f>
        <v>1</v>
      </c>
      <c r="DLH59" s="676">
        <f>IF(SUM($I$58:DLH58)&lt;=$G$61,1,0)</f>
        <v>1</v>
      </c>
      <c r="DLI59" s="676">
        <f>IF(SUM($I$58:DLI58)&lt;=$G$61,1,0)</f>
        <v>1</v>
      </c>
      <c r="DLJ59" s="676">
        <f>IF(SUM($I$58:DLJ58)&lt;=$G$61,1,0)</f>
        <v>1</v>
      </c>
      <c r="DLK59" s="676">
        <f>IF(SUM($I$58:DLK58)&lt;=$G$61,1,0)</f>
        <v>1</v>
      </c>
      <c r="DLL59" s="676">
        <f>IF(SUM($I$58:DLL58)&lt;=$G$61,1,0)</f>
        <v>1</v>
      </c>
      <c r="DLM59" s="676">
        <f>IF(SUM($I$58:DLM58)&lt;=$G$61,1,0)</f>
        <v>1</v>
      </c>
      <c r="DLN59" s="676">
        <f>IF(SUM($I$58:DLN58)&lt;=$G$61,1,0)</f>
        <v>1</v>
      </c>
      <c r="DLO59" s="676">
        <f>IF(SUM($I$58:DLO58)&lt;=$G$61,1,0)</f>
        <v>1</v>
      </c>
      <c r="DLP59" s="676">
        <f>IF(SUM($I$58:DLP58)&lt;=$G$61,1,0)</f>
        <v>1</v>
      </c>
      <c r="DLQ59" s="676">
        <f>IF(SUM($I$58:DLQ58)&lt;=$G$61,1,0)</f>
        <v>1</v>
      </c>
      <c r="DLR59" s="676">
        <f>IF(SUM($I$58:DLR58)&lt;=$G$61,1,0)</f>
        <v>1</v>
      </c>
      <c r="DLS59" s="676">
        <f>IF(SUM($I$58:DLS58)&lt;=$G$61,1,0)</f>
        <v>1</v>
      </c>
      <c r="DLT59" s="676">
        <f>IF(SUM($I$58:DLT58)&lt;=$G$61,1,0)</f>
        <v>1</v>
      </c>
      <c r="DLU59" s="676">
        <f>IF(SUM($I$58:DLU58)&lt;=$G$61,1,0)</f>
        <v>1</v>
      </c>
      <c r="DLV59" s="676">
        <f>IF(SUM($I$58:DLV58)&lt;=$G$61,1,0)</f>
        <v>1</v>
      </c>
      <c r="DLW59" s="676">
        <f>IF(SUM($I$58:DLW58)&lt;=$G$61,1,0)</f>
        <v>1</v>
      </c>
      <c r="DLX59" s="676">
        <f>IF(SUM($I$58:DLX58)&lt;=$G$61,1,0)</f>
        <v>1</v>
      </c>
      <c r="DLY59" s="676">
        <f>IF(SUM($I$58:DLY58)&lt;=$G$61,1,0)</f>
        <v>1</v>
      </c>
      <c r="DLZ59" s="676">
        <f>IF(SUM($I$58:DLZ58)&lt;=$G$61,1,0)</f>
        <v>1</v>
      </c>
      <c r="DMA59" s="676">
        <f>IF(SUM($I$58:DMA58)&lt;=$G$61,1,0)</f>
        <v>1</v>
      </c>
      <c r="DMB59" s="676">
        <f>IF(SUM($I$58:DMB58)&lt;=$G$61,1,0)</f>
        <v>1</v>
      </c>
      <c r="DMC59" s="676">
        <f>IF(SUM($I$58:DMC58)&lt;=$G$61,1,0)</f>
        <v>1</v>
      </c>
      <c r="DMD59" s="676">
        <f>IF(SUM($I$58:DMD58)&lt;=$G$61,1,0)</f>
        <v>1</v>
      </c>
      <c r="DME59" s="676">
        <f>IF(SUM($I$58:DME58)&lt;=$G$61,1,0)</f>
        <v>1</v>
      </c>
      <c r="DMF59" s="676">
        <f>IF(SUM($I$58:DMF58)&lt;=$G$61,1,0)</f>
        <v>1</v>
      </c>
      <c r="DMG59" s="676">
        <f>IF(SUM($I$58:DMG58)&lt;=$G$61,1,0)</f>
        <v>1</v>
      </c>
      <c r="DMH59" s="676">
        <f>IF(SUM($I$58:DMH58)&lt;=$G$61,1,0)</f>
        <v>1</v>
      </c>
      <c r="DMI59" s="676">
        <f>IF(SUM($I$58:DMI58)&lt;=$G$61,1,0)</f>
        <v>1</v>
      </c>
      <c r="DMJ59" s="676">
        <f>IF(SUM($I$58:DMJ58)&lt;=$G$61,1,0)</f>
        <v>1</v>
      </c>
      <c r="DMK59" s="676">
        <f>IF(SUM($I$58:DMK58)&lt;=$G$61,1,0)</f>
        <v>1</v>
      </c>
      <c r="DML59" s="676">
        <f>IF(SUM($I$58:DML58)&lt;=$G$61,1,0)</f>
        <v>1</v>
      </c>
      <c r="DMM59" s="676">
        <f>IF(SUM($I$58:DMM58)&lt;=$G$61,1,0)</f>
        <v>1</v>
      </c>
      <c r="DMN59" s="676">
        <f>IF(SUM($I$58:DMN58)&lt;=$G$61,1,0)</f>
        <v>1</v>
      </c>
      <c r="DMO59" s="676">
        <f>IF(SUM($I$58:DMO58)&lt;=$G$61,1,0)</f>
        <v>1</v>
      </c>
      <c r="DMP59" s="676">
        <f>IF(SUM($I$58:DMP58)&lt;=$G$61,1,0)</f>
        <v>1</v>
      </c>
      <c r="DMQ59" s="676">
        <f>IF(SUM($I$58:DMQ58)&lt;=$G$61,1,0)</f>
        <v>1</v>
      </c>
      <c r="DMR59" s="676">
        <f>IF(SUM($I$58:DMR58)&lt;=$G$61,1,0)</f>
        <v>1</v>
      </c>
      <c r="DMS59" s="676">
        <f>IF(SUM($I$58:DMS58)&lt;=$G$61,1,0)</f>
        <v>1</v>
      </c>
      <c r="DMT59" s="676">
        <f>IF(SUM($I$58:DMT58)&lt;=$G$61,1,0)</f>
        <v>1</v>
      </c>
      <c r="DMU59" s="676">
        <f>IF(SUM($I$58:DMU58)&lt;=$G$61,1,0)</f>
        <v>1</v>
      </c>
      <c r="DMV59" s="676">
        <f>IF(SUM($I$58:DMV58)&lt;=$G$61,1,0)</f>
        <v>1</v>
      </c>
      <c r="DMW59" s="676">
        <f>IF(SUM($I$58:DMW58)&lt;=$G$61,1,0)</f>
        <v>1</v>
      </c>
      <c r="DMX59" s="676">
        <f>IF(SUM($I$58:DMX58)&lt;=$G$61,1,0)</f>
        <v>1</v>
      </c>
      <c r="DMY59" s="676">
        <f>IF(SUM($I$58:DMY58)&lt;=$G$61,1,0)</f>
        <v>1</v>
      </c>
      <c r="DMZ59" s="676">
        <f>IF(SUM($I$58:DMZ58)&lt;=$G$61,1,0)</f>
        <v>1</v>
      </c>
      <c r="DNA59" s="676">
        <f>IF(SUM($I$58:DNA58)&lt;=$G$61,1,0)</f>
        <v>1</v>
      </c>
      <c r="DNB59" s="676">
        <f>IF(SUM($I$58:DNB58)&lt;=$G$61,1,0)</f>
        <v>1</v>
      </c>
      <c r="DNC59" s="676">
        <f>IF(SUM($I$58:DNC58)&lt;=$G$61,1,0)</f>
        <v>1</v>
      </c>
      <c r="DND59" s="676">
        <f>IF(SUM($I$58:DND58)&lt;=$G$61,1,0)</f>
        <v>1</v>
      </c>
      <c r="DNE59" s="676">
        <f>IF(SUM($I$58:DNE58)&lt;=$G$61,1,0)</f>
        <v>1</v>
      </c>
      <c r="DNF59" s="676">
        <f>IF(SUM($I$58:DNF58)&lt;=$G$61,1,0)</f>
        <v>1</v>
      </c>
      <c r="DNG59" s="676">
        <f>IF(SUM($I$58:DNG58)&lt;=$G$61,1,0)</f>
        <v>1</v>
      </c>
      <c r="DNH59" s="676">
        <f>IF(SUM($I$58:DNH58)&lt;=$G$61,1,0)</f>
        <v>1</v>
      </c>
      <c r="DNI59" s="676">
        <f>IF(SUM($I$58:DNI58)&lt;=$G$61,1,0)</f>
        <v>1</v>
      </c>
      <c r="DNJ59" s="676">
        <f>IF(SUM($I$58:DNJ58)&lt;=$G$61,1,0)</f>
        <v>1</v>
      </c>
      <c r="DNK59" s="676">
        <f>IF(SUM($I$58:DNK58)&lt;=$G$61,1,0)</f>
        <v>1</v>
      </c>
      <c r="DNL59" s="676">
        <f>IF(SUM($I$58:DNL58)&lt;=$G$61,1,0)</f>
        <v>1</v>
      </c>
      <c r="DNM59" s="676">
        <f>IF(SUM($I$58:DNM58)&lt;=$G$61,1,0)</f>
        <v>1</v>
      </c>
      <c r="DNN59" s="676">
        <f>IF(SUM($I$58:DNN58)&lt;=$G$61,1,0)</f>
        <v>1</v>
      </c>
      <c r="DNO59" s="676">
        <f>IF(SUM($I$58:DNO58)&lt;=$G$61,1,0)</f>
        <v>1</v>
      </c>
      <c r="DNP59" s="676">
        <f>IF(SUM($I$58:DNP58)&lt;=$G$61,1,0)</f>
        <v>1</v>
      </c>
      <c r="DNQ59" s="676">
        <f>IF(SUM($I$58:DNQ58)&lt;=$G$61,1,0)</f>
        <v>1</v>
      </c>
      <c r="DNR59" s="676">
        <f>IF(SUM($I$58:DNR58)&lt;=$G$61,1,0)</f>
        <v>1</v>
      </c>
      <c r="DNS59" s="676">
        <f>IF(SUM($I$58:DNS58)&lt;=$G$61,1,0)</f>
        <v>1</v>
      </c>
      <c r="DNT59" s="676">
        <f>IF(SUM($I$58:DNT58)&lt;=$G$61,1,0)</f>
        <v>1</v>
      </c>
      <c r="DNU59" s="676">
        <f>IF(SUM($I$58:DNU58)&lt;=$G$61,1,0)</f>
        <v>1</v>
      </c>
      <c r="DNV59" s="676">
        <f>IF(SUM($I$58:DNV58)&lt;=$G$61,1,0)</f>
        <v>1</v>
      </c>
      <c r="DNW59" s="676">
        <f>IF(SUM($I$58:DNW58)&lt;=$G$61,1,0)</f>
        <v>1</v>
      </c>
      <c r="DNX59" s="676">
        <f>IF(SUM($I$58:DNX58)&lt;=$G$61,1,0)</f>
        <v>1</v>
      </c>
      <c r="DNY59" s="676">
        <f>IF(SUM($I$58:DNY58)&lt;=$G$61,1,0)</f>
        <v>1</v>
      </c>
      <c r="DNZ59" s="676">
        <f>IF(SUM($I$58:DNZ58)&lt;=$G$61,1,0)</f>
        <v>1</v>
      </c>
      <c r="DOA59" s="676">
        <f>IF(SUM($I$58:DOA58)&lt;=$G$61,1,0)</f>
        <v>1</v>
      </c>
      <c r="DOB59" s="676">
        <f>IF(SUM($I$58:DOB58)&lt;=$G$61,1,0)</f>
        <v>1</v>
      </c>
      <c r="DOC59" s="676">
        <f>IF(SUM($I$58:DOC58)&lt;=$G$61,1,0)</f>
        <v>1</v>
      </c>
      <c r="DOD59" s="676">
        <f>IF(SUM($I$58:DOD58)&lt;=$G$61,1,0)</f>
        <v>1</v>
      </c>
      <c r="DOE59" s="676">
        <f>IF(SUM($I$58:DOE58)&lt;=$G$61,1,0)</f>
        <v>1</v>
      </c>
      <c r="DOF59" s="676">
        <f>IF(SUM($I$58:DOF58)&lt;=$G$61,1,0)</f>
        <v>1</v>
      </c>
      <c r="DOG59" s="676">
        <f>IF(SUM($I$58:DOG58)&lt;=$G$61,1,0)</f>
        <v>1</v>
      </c>
      <c r="DOH59" s="676">
        <f>IF(SUM($I$58:DOH58)&lt;=$G$61,1,0)</f>
        <v>1</v>
      </c>
      <c r="DOI59" s="676">
        <f>IF(SUM($I$58:DOI58)&lt;=$G$61,1,0)</f>
        <v>1</v>
      </c>
      <c r="DOJ59" s="676">
        <f>IF(SUM($I$58:DOJ58)&lt;=$G$61,1,0)</f>
        <v>1</v>
      </c>
      <c r="DOK59" s="676">
        <f>IF(SUM($I$58:DOK58)&lt;=$G$61,1,0)</f>
        <v>1</v>
      </c>
      <c r="DOL59" s="676">
        <f>IF(SUM($I$58:DOL58)&lt;=$G$61,1,0)</f>
        <v>1</v>
      </c>
      <c r="DOM59" s="676">
        <f>IF(SUM($I$58:DOM58)&lt;=$G$61,1,0)</f>
        <v>1</v>
      </c>
      <c r="DON59" s="676">
        <f>IF(SUM($I$58:DON58)&lt;=$G$61,1,0)</f>
        <v>1</v>
      </c>
      <c r="DOO59" s="676">
        <f>IF(SUM($I$58:DOO58)&lt;=$G$61,1,0)</f>
        <v>1</v>
      </c>
      <c r="DOP59" s="676">
        <f>IF(SUM($I$58:DOP58)&lt;=$G$61,1,0)</f>
        <v>1</v>
      </c>
      <c r="DOQ59" s="676">
        <f>IF(SUM($I$58:DOQ58)&lt;=$G$61,1,0)</f>
        <v>1</v>
      </c>
      <c r="DOR59" s="676">
        <f>IF(SUM($I$58:DOR58)&lt;=$G$61,1,0)</f>
        <v>1</v>
      </c>
      <c r="DOS59" s="676">
        <f>IF(SUM($I$58:DOS58)&lt;=$G$61,1,0)</f>
        <v>1</v>
      </c>
      <c r="DOT59" s="676">
        <f>IF(SUM($I$58:DOT58)&lt;=$G$61,1,0)</f>
        <v>1</v>
      </c>
      <c r="DOU59" s="676">
        <f>IF(SUM($I$58:DOU58)&lt;=$G$61,1,0)</f>
        <v>1</v>
      </c>
      <c r="DOV59" s="676">
        <f>IF(SUM($I$58:DOV58)&lt;=$G$61,1,0)</f>
        <v>1</v>
      </c>
      <c r="DOW59" s="676">
        <f>IF(SUM($I$58:DOW58)&lt;=$G$61,1,0)</f>
        <v>1</v>
      </c>
      <c r="DOX59" s="676">
        <f>IF(SUM($I$58:DOX58)&lt;=$G$61,1,0)</f>
        <v>1</v>
      </c>
      <c r="DOY59" s="676">
        <f>IF(SUM($I$58:DOY58)&lt;=$G$61,1,0)</f>
        <v>1</v>
      </c>
      <c r="DOZ59" s="676">
        <f>IF(SUM($I$58:DOZ58)&lt;=$G$61,1,0)</f>
        <v>1</v>
      </c>
      <c r="DPA59" s="676">
        <f>IF(SUM($I$58:DPA58)&lt;=$G$61,1,0)</f>
        <v>1</v>
      </c>
      <c r="DPB59" s="676">
        <f>IF(SUM($I$58:DPB58)&lt;=$G$61,1,0)</f>
        <v>1</v>
      </c>
      <c r="DPC59" s="676">
        <f>IF(SUM($I$58:DPC58)&lt;=$G$61,1,0)</f>
        <v>1</v>
      </c>
      <c r="DPD59" s="676">
        <f>IF(SUM($I$58:DPD58)&lt;=$G$61,1,0)</f>
        <v>1</v>
      </c>
      <c r="DPE59" s="676">
        <f>IF(SUM($I$58:DPE58)&lt;=$G$61,1,0)</f>
        <v>1</v>
      </c>
      <c r="DPF59" s="676">
        <f>IF(SUM($I$58:DPF58)&lt;=$G$61,1,0)</f>
        <v>1</v>
      </c>
      <c r="DPG59" s="676">
        <f>IF(SUM($I$58:DPG58)&lt;=$G$61,1,0)</f>
        <v>1</v>
      </c>
      <c r="DPH59" s="676">
        <f>IF(SUM($I$58:DPH58)&lt;=$G$61,1,0)</f>
        <v>1</v>
      </c>
      <c r="DPI59" s="676">
        <f>IF(SUM($I$58:DPI58)&lt;=$G$61,1,0)</f>
        <v>1</v>
      </c>
      <c r="DPJ59" s="676">
        <f>IF(SUM($I$58:DPJ58)&lt;=$G$61,1,0)</f>
        <v>1</v>
      </c>
      <c r="DPK59" s="676">
        <f>IF(SUM($I$58:DPK58)&lt;=$G$61,1,0)</f>
        <v>1</v>
      </c>
      <c r="DPL59" s="676">
        <f>IF(SUM($I$58:DPL58)&lt;=$G$61,1,0)</f>
        <v>1</v>
      </c>
      <c r="DPM59" s="676">
        <f>IF(SUM($I$58:DPM58)&lt;=$G$61,1,0)</f>
        <v>1</v>
      </c>
      <c r="DPN59" s="676">
        <f>IF(SUM($I$58:DPN58)&lt;=$G$61,1,0)</f>
        <v>1</v>
      </c>
      <c r="DPO59" s="676">
        <f>IF(SUM($I$58:DPO58)&lt;=$G$61,1,0)</f>
        <v>1</v>
      </c>
      <c r="DPP59" s="676">
        <f>IF(SUM($I$58:DPP58)&lt;=$G$61,1,0)</f>
        <v>1</v>
      </c>
      <c r="DPQ59" s="676">
        <f>IF(SUM($I$58:DPQ58)&lt;=$G$61,1,0)</f>
        <v>1</v>
      </c>
      <c r="DPR59" s="676">
        <f>IF(SUM($I$58:DPR58)&lt;=$G$61,1,0)</f>
        <v>1</v>
      </c>
      <c r="DPS59" s="676">
        <f>IF(SUM($I$58:DPS58)&lt;=$G$61,1,0)</f>
        <v>1</v>
      </c>
      <c r="DPT59" s="676">
        <f>IF(SUM($I$58:DPT58)&lt;=$G$61,1,0)</f>
        <v>1</v>
      </c>
      <c r="DPU59" s="676">
        <f>IF(SUM($I$58:DPU58)&lt;=$G$61,1,0)</f>
        <v>1</v>
      </c>
      <c r="DPV59" s="676">
        <f>IF(SUM($I$58:DPV58)&lt;=$G$61,1,0)</f>
        <v>1</v>
      </c>
      <c r="DPW59" s="676">
        <f>IF(SUM($I$58:DPW58)&lt;=$G$61,1,0)</f>
        <v>1</v>
      </c>
      <c r="DPX59" s="676">
        <f>IF(SUM($I$58:DPX58)&lt;=$G$61,1,0)</f>
        <v>1</v>
      </c>
      <c r="DPY59" s="676">
        <f>IF(SUM($I$58:DPY58)&lt;=$G$61,1,0)</f>
        <v>1</v>
      </c>
      <c r="DPZ59" s="676">
        <f>IF(SUM($I$58:DPZ58)&lt;=$G$61,1,0)</f>
        <v>1</v>
      </c>
      <c r="DQA59" s="676">
        <f>IF(SUM($I$58:DQA58)&lt;=$G$61,1,0)</f>
        <v>1</v>
      </c>
      <c r="DQB59" s="676">
        <f>IF(SUM($I$58:DQB58)&lt;=$G$61,1,0)</f>
        <v>1</v>
      </c>
      <c r="DQC59" s="676">
        <f>IF(SUM($I$58:DQC58)&lt;=$G$61,1,0)</f>
        <v>1</v>
      </c>
      <c r="DQD59" s="676">
        <f>IF(SUM($I$58:DQD58)&lt;=$G$61,1,0)</f>
        <v>1</v>
      </c>
      <c r="DQE59" s="676">
        <f>IF(SUM($I$58:DQE58)&lt;=$G$61,1,0)</f>
        <v>1</v>
      </c>
      <c r="DQF59" s="676">
        <f>IF(SUM($I$58:DQF58)&lt;=$G$61,1,0)</f>
        <v>1</v>
      </c>
      <c r="DQG59" s="676">
        <f>IF(SUM($I$58:DQG58)&lt;=$G$61,1,0)</f>
        <v>1</v>
      </c>
      <c r="DQH59" s="676">
        <f>IF(SUM($I$58:DQH58)&lt;=$G$61,1,0)</f>
        <v>1</v>
      </c>
      <c r="DQI59" s="676">
        <f>IF(SUM($I$58:DQI58)&lt;=$G$61,1,0)</f>
        <v>1</v>
      </c>
      <c r="DQJ59" s="676">
        <f>IF(SUM($I$58:DQJ58)&lt;=$G$61,1,0)</f>
        <v>1</v>
      </c>
      <c r="DQK59" s="676">
        <f>IF(SUM($I$58:DQK58)&lt;=$G$61,1,0)</f>
        <v>1</v>
      </c>
      <c r="DQL59" s="676">
        <f>IF(SUM($I$58:DQL58)&lt;=$G$61,1,0)</f>
        <v>1</v>
      </c>
      <c r="DQM59" s="676">
        <f>IF(SUM($I$58:DQM58)&lt;=$G$61,1,0)</f>
        <v>1</v>
      </c>
      <c r="DQN59" s="676">
        <f>IF(SUM($I$58:DQN58)&lt;=$G$61,1,0)</f>
        <v>1</v>
      </c>
      <c r="DQO59" s="676">
        <f>IF(SUM($I$58:DQO58)&lt;=$G$61,1,0)</f>
        <v>1</v>
      </c>
      <c r="DQP59" s="676">
        <f>IF(SUM($I$58:DQP58)&lt;=$G$61,1,0)</f>
        <v>1</v>
      </c>
      <c r="DQQ59" s="676">
        <f>IF(SUM($I$58:DQQ58)&lt;=$G$61,1,0)</f>
        <v>1</v>
      </c>
      <c r="DQR59" s="676">
        <f>IF(SUM($I$58:DQR58)&lt;=$G$61,1,0)</f>
        <v>1</v>
      </c>
      <c r="DQS59" s="676">
        <f>IF(SUM($I$58:DQS58)&lt;=$G$61,1,0)</f>
        <v>1</v>
      </c>
      <c r="DQT59" s="676">
        <f>IF(SUM($I$58:DQT58)&lt;=$G$61,1,0)</f>
        <v>1</v>
      </c>
      <c r="DQU59" s="676">
        <f>IF(SUM($I$58:DQU58)&lt;=$G$61,1,0)</f>
        <v>1</v>
      </c>
      <c r="DQV59" s="676">
        <f>IF(SUM($I$58:DQV58)&lt;=$G$61,1,0)</f>
        <v>1</v>
      </c>
      <c r="DQW59" s="676">
        <f>IF(SUM($I$58:DQW58)&lt;=$G$61,1,0)</f>
        <v>1</v>
      </c>
      <c r="DQX59" s="676">
        <f>IF(SUM($I$58:DQX58)&lt;=$G$61,1,0)</f>
        <v>1</v>
      </c>
      <c r="DQY59" s="676">
        <f>IF(SUM($I$58:DQY58)&lt;=$G$61,1,0)</f>
        <v>1</v>
      </c>
      <c r="DQZ59" s="676">
        <f>IF(SUM($I$58:DQZ58)&lt;=$G$61,1,0)</f>
        <v>1</v>
      </c>
      <c r="DRA59" s="676">
        <f>IF(SUM($I$58:DRA58)&lt;=$G$61,1,0)</f>
        <v>1</v>
      </c>
      <c r="DRB59" s="676">
        <f>IF(SUM($I$58:DRB58)&lt;=$G$61,1,0)</f>
        <v>1</v>
      </c>
      <c r="DRC59" s="676">
        <f>IF(SUM($I$58:DRC58)&lt;=$G$61,1,0)</f>
        <v>1</v>
      </c>
      <c r="DRD59" s="676">
        <f>IF(SUM($I$58:DRD58)&lt;=$G$61,1,0)</f>
        <v>1</v>
      </c>
      <c r="DRE59" s="676">
        <f>IF(SUM($I$58:DRE58)&lt;=$G$61,1,0)</f>
        <v>1</v>
      </c>
      <c r="DRF59" s="676">
        <f>IF(SUM($I$58:DRF58)&lt;=$G$61,1,0)</f>
        <v>1</v>
      </c>
      <c r="DRG59" s="676">
        <f>IF(SUM($I$58:DRG58)&lt;=$G$61,1,0)</f>
        <v>1</v>
      </c>
      <c r="DRH59" s="676">
        <f>IF(SUM($I$58:DRH58)&lt;=$G$61,1,0)</f>
        <v>1</v>
      </c>
      <c r="DRI59" s="676">
        <f>IF(SUM($I$58:DRI58)&lt;=$G$61,1,0)</f>
        <v>1</v>
      </c>
      <c r="DRJ59" s="676">
        <f>IF(SUM($I$58:DRJ58)&lt;=$G$61,1,0)</f>
        <v>1</v>
      </c>
      <c r="DRK59" s="676">
        <f>IF(SUM($I$58:DRK58)&lt;=$G$61,1,0)</f>
        <v>1</v>
      </c>
      <c r="DRL59" s="676">
        <f>IF(SUM($I$58:DRL58)&lt;=$G$61,1,0)</f>
        <v>1</v>
      </c>
      <c r="DRM59" s="676">
        <f>IF(SUM($I$58:DRM58)&lt;=$G$61,1,0)</f>
        <v>1</v>
      </c>
      <c r="DRN59" s="676">
        <f>IF(SUM($I$58:DRN58)&lt;=$G$61,1,0)</f>
        <v>1</v>
      </c>
      <c r="DRO59" s="676">
        <f>IF(SUM($I$58:DRO58)&lt;=$G$61,1,0)</f>
        <v>1</v>
      </c>
      <c r="DRP59" s="676">
        <f>IF(SUM($I$58:DRP58)&lt;=$G$61,1,0)</f>
        <v>1</v>
      </c>
      <c r="DRQ59" s="676">
        <f>IF(SUM($I$58:DRQ58)&lt;=$G$61,1,0)</f>
        <v>1</v>
      </c>
      <c r="DRR59" s="676">
        <f>IF(SUM($I$58:DRR58)&lt;=$G$61,1,0)</f>
        <v>1</v>
      </c>
      <c r="DRS59" s="676">
        <f>IF(SUM($I$58:DRS58)&lt;=$G$61,1,0)</f>
        <v>1</v>
      </c>
      <c r="DRT59" s="676">
        <f>IF(SUM($I$58:DRT58)&lt;=$G$61,1,0)</f>
        <v>1</v>
      </c>
      <c r="DRU59" s="676">
        <f>IF(SUM($I$58:DRU58)&lt;=$G$61,1,0)</f>
        <v>1</v>
      </c>
      <c r="DRV59" s="676">
        <f>IF(SUM($I$58:DRV58)&lt;=$G$61,1,0)</f>
        <v>1</v>
      </c>
      <c r="DRW59" s="676">
        <f>IF(SUM($I$58:DRW58)&lt;=$G$61,1,0)</f>
        <v>1</v>
      </c>
      <c r="DRX59" s="676">
        <f>IF(SUM($I$58:DRX58)&lt;=$G$61,1,0)</f>
        <v>1</v>
      </c>
      <c r="DRY59" s="676">
        <f>IF(SUM($I$58:DRY58)&lt;=$G$61,1,0)</f>
        <v>1</v>
      </c>
      <c r="DRZ59" s="676">
        <f>IF(SUM($I$58:DRZ58)&lt;=$G$61,1,0)</f>
        <v>1</v>
      </c>
      <c r="DSA59" s="676">
        <f>IF(SUM($I$58:DSA58)&lt;=$G$61,1,0)</f>
        <v>1</v>
      </c>
      <c r="DSB59" s="676">
        <f>IF(SUM($I$58:DSB58)&lt;=$G$61,1,0)</f>
        <v>1</v>
      </c>
      <c r="DSC59" s="676">
        <f>IF(SUM($I$58:DSC58)&lt;=$G$61,1,0)</f>
        <v>1</v>
      </c>
      <c r="DSD59" s="676">
        <f>IF(SUM($I$58:DSD58)&lt;=$G$61,1,0)</f>
        <v>1</v>
      </c>
      <c r="DSE59" s="676">
        <f>IF(SUM($I$58:DSE58)&lt;=$G$61,1,0)</f>
        <v>1</v>
      </c>
      <c r="DSF59" s="676">
        <f>IF(SUM($I$58:DSF58)&lt;=$G$61,1,0)</f>
        <v>1</v>
      </c>
      <c r="DSG59" s="676">
        <f>IF(SUM($I$58:DSG58)&lt;=$G$61,1,0)</f>
        <v>1</v>
      </c>
      <c r="DSH59" s="676">
        <f>IF(SUM($I$58:DSH58)&lt;=$G$61,1,0)</f>
        <v>1</v>
      </c>
      <c r="DSI59" s="676">
        <f>IF(SUM($I$58:DSI58)&lt;=$G$61,1,0)</f>
        <v>1</v>
      </c>
      <c r="DSJ59" s="676">
        <f>IF(SUM($I$58:DSJ58)&lt;=$G$61,1,0)</f>
        <v>1</v>
      </c>
      <c r="DSK59" s="676">
        <f>IF(SUM($I$58:DSK58)&lt;=$G$61,1,0)</f>
        <v>1</v>
      </c>
      <c r="DSL59" s="676">
        <f>IF(SUM($I$58:DSL58)&lt;=$G$61,1,0)</f>
        <v>1</v>
      </c>
      <c r="DSM59" s="676">
        <f>IF(SUM($I$58:DSM58)&lt;=$G$61,1,0)</f>
        <v>1</v>
      </c>
      <c r="DSN59" s="676">
        <f>IF(SUM($I$58:DSN58)&lt;=$G$61,1,0)</f>
        <v>1</v>
      </c>
      <c r="DSO59" s="676">
        <f>IF(SUM($I$58:DSO58)&lt;=$G$61,1,0)</f>
        <v>1</v>
      </c>
      <c r="DSP59" s="676">
        <f>IF(SUM($I$58:DSP58)&lt;=$G$61,1,0)</f>
        <v>1</v>
      </c>
      <c r="DSQ59" s="676">
        <f>IF(SUM($I$58:DSQ58)&lt;=$G$61,1,0)</f>
        <v>1</v>
      </c>
      <c r="DSR59" s="676">
        <f>IF(SUM($I$58:DSR58)&lt;=$G$61,1,0)</f>
        <v>1</v>
      </c>
      <c r="DSS59" s="676">
        <f>IF(SUM($I$58:DSS58)&lt;=$G$61,1,0)</f>
        <v>1</v>
      </c>
      <c r="DST59" s="676">
        <f>IF(SUM($I$58:DST58)&lt;=$G$61,1,0)</f>
        <v>1</v>
      </c>
      <c r="DSU59" s="676">
        <f>IF(SUM($I$58:DSU58)&lt;=$G$61,1,0)</f>
        <v>1</v>
      </c>
      <c r="DSV59" s="676">
        <f>IF(SUM($I$58:DSV58)&lt;=$G$61,1,0)</f>
        <v>1</v>
      </c>
      <c r="DSW59" s="676">
        <f>IF(SUM($I$58:DSW58)&lt;=$G$61,1,0)</f>
        <v>1</v>
      </c>
      <c r="DSX59" s="676">
        <f>IF(SUM($I$58:DSX58)&lt;=$G$61,1,0)</f>
        <v>1</v>
      </c>
      <c r="DSY59" s="676">
        <f>IF(SUM($I$58:DSY58)&lt;=$G$61,1,0)</f>
        <v>1</v>
      </c>
      <c r="DSZ59" s="676">
        <f>IF(SUM($I$58:DSZ58)&lt;=$G$61,1,0)</f>
        <v>1</v>
      </c>
      <c r="DTA59" s="676">
        <f>IF(SUM($I$58:DTA58)&lt;=$G$61,1,0)</f>
        <v>1</v>
      </c>
      <c r="DTB59" s="676">
        <f>IF(SUM($I$58:DTB58)&lt;=$G$61,1,0)</f>
        <v>1</v>
      </c>
      <c r="DTC59" s="676">
        <f>IF(SUM($I$58:DTC58)&lt;=$G$61,1,0)</f>
        <v>1</v>
      </c>
      <c r="DTD59" s="676">
        <f>IF(SUM($I$58:DTD58)&lt;=$G$61,1,0)</f>
        <v>1</v>
      </c>
      <c r="DTE59" s="676">
        <f>IF(SUM($I$58:DTE58)&lt;=$G$61,1,0)</f>
        <v>1</v>
      </c>
      <c r="DTF59" s="676">
        <f>IF(SUM($I$58:DTF58)&lt;=$G$61,1,0)</f>
        <v>1</v>
      </c>
      <c r="DTG59" s="676">
        <f>IF(SUM($I$58:DTG58)&lt;=$G$61,1,0)</f>
        <v>1</v>
      </c>
      <c r="DTH59" s="676">
        <f>IF(SUM($I$58:DTH58)&lt;=$G$61,1,0)</f>
        <v>1</v>
      </c>
      <c r="DTI59" s="676">
        <f>IF(SUM($I$58:DTI58)&lt;=$G$61,1,0)</f>
        <v>1</v>
      </c>
      <c r="DTJ59" s="676">
        <f>IF(SUM($I$58:DTJ58)&lt;=$G$61,1,0)</f>
        <v>1</v>
      </c>
      <c r="DTK59" s="676">
        <f>IF(SUM($I$58:DTK58)&lt;=$G$61,1,0)</f>
        <v>1</v>
      </c>
      <c r="DTL59" s="676">
        <f>IF(SUM($I$58:DTL58)&lt;=$G$61,1,0)</f>
        <v>1</v>
      </c>
      <c r="DTM59" s="676">
        <f>IF(SUM($I$58:DTM58)&lt;=$G$61,1,0)</f>
        <v>1</v>
      </c>
      <c r="DTN59" s="676">
        <f>IF(SUM($I$58:DTN58)&lt;=$G$61,1,0)</f>
        <v>1</v>
      </c>
      <c r="DTO59" s="676">
        <f>IF(SUM($I$58:DTO58)&lt;=$G$61,1,0)</f>
        <v>1</v>
      </c>
      <c r="DTP59" s="676">
        <f>IF(SUM($I$58:DTP58)&lt;=$G$61,1,0)</f>
        <v>1</v>
      </c>
      <c r="DTQ59" s="676">
        <f>IF(SUM($I$58:DTQ58)&lt;=$G$61,1,0)</f>
        <v>1</v>
      </c>
      <c r="DTR59" s="676">
        <f>IF(SUM($I$58:DTR58)&lt;=$G$61,1,0)</f>
        <v>1</v>
      </c>
      <c r="DTS59" s="676">
        <f>IF(SUM($I$58:DTS58)&lt;=$G$61,1,0)</f>
        <v>1</v>
      </c>
      <c r="DTT59" s="676">
        <f>IF(SUM($I$58:DTT58)&lt;=$G$61,1,0)</f>
        <v>1</v>
      </c>
      <c r="DTU59" s="676">
        <f>IF(SUM($I$58:DTU58)&lt;=$G$61,1,0)</f>
        <v>1</v>
      </c>
      <c r="DTV59" s="676">
        <f>IF(SUM($I$58:DTV58)&lt;=$G$61,1,0)</f>
        <v>1</v>
      </c>
      <c r="DTW59" s="676">
        <f>IF(SUM($I$58:DTW58)&lt;=$G$61,1,0)</f>
        <v>1</v>
      </c>
      <c r="DTX59" s="676">
        <f>IF(SUM($I$58:DTX58)&lt;=$G$61,1,0)</f>
        <v>1</v>
      </c>
      <c r="DTY59" s="676">
        <f>IF(SUM($I$58:DTY58)&lt;=$G$61,1,0)</f>
        <v>1</v>
      </c>
      <c r="DTZ59" s="676">
        <f>IF(SUM($I$58:DTZ58)&lt;=$G$61,1,0)</f>
        <v>1</v>
      </c>
      <c r="DUA59" s="676">
        <f>IF(SUM($I$58:DUA58)&lt;=$G$61,1,0)</f>
        <v>1</v>
      </c>
      <c r="DUB59" s="676">
        <f>IF(SUM($I$58:DUB58)&lt;=$G$61,1,0)</f>
        <v>1</v>
      </c>
      <c r="DUC59" s="676">
        <f>IF(SUM($I$58:DUC58)&lt;=$G$61,1,0)</f>
        <v>1</v>
      </c>
      <c r="DUD59" s="676">
        <f>IF(SUM($I$58:DUD58)&lt;=$G$61,1,0)</f>
        <v>1</v>
      </c>
      <c r="DUE59" s="676">
        <f>IF(SUM($I$58:DUE58)&lt;=$G$61,1,0)</f>
        <v>1</v>
      </c>
      <c r="DUF59" s="676">
        <f>IF(SUM($I$58:DUF58)&lt;=$G$61,1,0)</f>
        <v>1</v>
      </c>
      <c r="DUG59" s="676">
        <f>IF(SUM($I$58:DUG58)&lt;=$G$61,1,0)</f>
        <v>1</v>
      </c>
      <c r="DUH59" s="676">
        <f>IF(SUM($I$58:DUH58)&lt;=$G$61,1,0)</f>
        <v>1</v>
      </c>
      <c r="DUI59" s="676">
        <f>IF(SUM($I$58:DUI58)&lt;=$G$61,1,0)</f>
        <v>1</v>
      </c>
      <c r="DUJ59" s="676">
        <f>IF(SUM($I$58:DUJ58)&lt;=$G$61,1,0)</f>
        <v>1</v>
      </c>
      <c r="DUK59" s="676">
        <f>IF(SUM($I$58:DUK58)&lt;=$G$61,1,0)</f>
        <v>1</v>
      </c>
      <c r="DUL59" s="676">
        <f>IF(SUM($I$58:DUL58)&lt;=$G$61,1,0)</f>
        <v>1</v>
      </c>
      <c r="DUM59" s="676">
        <f>IF(SUM($I$58:DUM58)&lt;=$G$61,1,0)</f>
        <v>1</v>
      </c>
      <c r="DUN59" s="676">
        <f>IF(SUM($I$58:DUN58)&lt;=$G$61,1,0)</f>
        <v>1</v>
      </c>
      <c r="DUO59" s="676">
        <f>IF(SUM($I$58:DUO58)&lt;=$G$61,1,0)</f>
        <v>1</v>
      </c>
      <c r="DUP59" s="676">
        <f>IF(SUM($I$58:DUP58)&lt;=$G$61,1,0)</f>
        <v>1</v>
      </c>
      <c r="DUQ59" s="676">
        <f>IF(SUM($I$58:DUQ58)&lt;=$G$61,1,0)</f>
        <v>1</v>
      </c>
      <c r="DUR59" s="676">
        <f>IF(SUM($I$58:DUR58)&lt;=$G$61,1,0)</f>
        <v>1</v>
      </c>
      <c r="DUS59" s="676">
        <f>IF(SUM($I$58:DUS58)&lt;=$G$61,1,0)</f>
        <v>1</v>
      </c>
      <c r="DUT59" s="676">
        <f>IF(SUM($I$58:DUT58)&lt;=$G$61,1,0)</f>
        <v>1</v>
      </c>
      <c r="DUU59" s="676">
        <f>IF(SUM($I$58:DUU58)&lt;=$G$61,1,0)</f>
        <v>1</v>
      </c>
      <c r="DUV59" s="676">
        <f>IF(SUM($I$58:DUV58)&lt;=$G$61,1,0)</f>
        <v>1</v>
      </c>
      <c r="DUW59" s="676">
        <f>IF(SUM($I$58:DUW58)&lt;=$G$61,1,0)</f>
        <v>1</v>
      </c>
      <c r="DUX59" s="676">
        <f>IF(SUM($I$58:DUX58)&lt;=$G$61,1,0)</f>
        <v>1</v>
      </c>
      <c r="DUY59" s="676">
        <f>IF(SUM($I$58:DUY58)&lt;=$G$61,1,0)</f>
        <v>1</v>
      </c>
      <c r="DUZ59" s="676">
        <f>IF(SUM($I$58:DUZ58)&lt;=$G$61,1,0)</f>
        <v>1</v>
      </c>
      <c r="DVA59" s="676">
        <f>IF(SUM($I$58:DVA58)&lt;=$G$61,1,0)</f>
        <v>1</v>
      </c>
      <c r="DVB59" s="676">
        <f>IF(SUM($I$58:DVB58)&lt;=$G$61,1,0)</f>
        <v>1</v>
      </c>
      <c r="DVC59" s="676">
        <f>IF(SUM($I$58:DVC58)&lt;=$G$61,1,0)</f>
        <v>1</v>
      </c>
      <c r="DVD59" s="676">
        <f>IF(SUM($I$58:DVD58)&lt;=$G$61,1,0)</f>
        <v>1</v>
      </c>
      <c r="DVE59" s="676">
        <f>IF(SUM($I$58:DVE58)&lt;=$G$61,1,0)</f>
        <v>1</v>
      </c>
      <c r="DVF59" s="676">
        <f>IF(SUM($I$58:DVF58)&lt;=$G$61,1,0)</f>
        <v>1</v>
      </c>
      <c r="DVG59" s="676">
        <f>IF(SUM($I$58:DVG58)&lt;=$G$61,1,0)</f>
        <v>1</v>
      </c>
      <c r="DVH59" s="676">
        <f>IF(SUM($I$58:DVH58)&lt;=$G$61,1,0)</f>
        <v>1</v>
      </c>
      <c r="DVI59" s="676">
        <f>IF(SUM($I$58:DVI58)&lt;=$G$61,1,0)</f>
        <v>1</v>
      </c>
      <c r="DVJ59" s="676">
        <f>IF(SUM($I$58:DVJ58)&lt;=$G$61,1,0)</f>
        <v>1</v>
      </c>
      <c r="DVK59" s="676">
        <f>IF(SUM($I$58:DVK58)&lt;=$G$61,1,0)</f>
        <v>1</v>
      </c>
      <c r="DVL59" s="676">
        <f>IF(SUM($I$58:DVL58)&lt;=$G$61,1,0)</f>
        <v>1</v>
      </c>
      <c r="DVM59" s="676">
        <f>IF(SUM($I$58:DVM58)&lt;=$G$61,1,0)</f>
        <v>1</v>
      </c>
      <c r="DVN59" s="676">
        <f>IF(SUM($I$58:DVN58)&lt;=$G$61,1,0)</f>
        <v>1</v>
      </c>
      <c r="DVO59" s="676">
        <f>IF(SUM($I$58:DVO58)&lt;=$G$61,1,0)</f>
        <v>1</v>
      </c>
      <c r="DVP59" s="676">
        <f>IF(SUM($I$58:DVP58)&lt;=$G$61,1,0)</f>
        <v>1</v>
      </c>
      <c r="DVQ59" s="676">
        <f>IF(SUM($I$58:DVQ58)&lt;=$G$61,1,0)</f>
        <v>1</v>
      </c>
      <c r="DVR59" s="676">
        <f>IF(SUM($I$58:DVR58)&lt;=$G$61,1,0)</f>
        <v>1</v>
      </c>
      <c r="DVS59" s="676">
        <f>IF(SUM($I$58:DVS58)&lt;=$G$61,1,0)</f>
        <v>1</v>
      </c>
      <c r="DVT59" s="676">
        <f>IF(SUM($I$58:DVT58)&lt;=$G$61,1,0)</f>
        <v>1</v>
      </c>
      <c r="DVU59" s="676">
        <f>IF(SUM($I$58:DVU58)&lt;=$G$61,1,0)</f>
        <v>1</v>
      </c>
      <c r="DVV59" s="676">
        <f>IF(SUM($I$58:DVV58)&lt;=$G$61,1,0)</f>
        <v>1</v>
      </c>
      <c r="DVW59" s="676">
        <f>IF(SUM($I$58:DVW58)&lt;=$G$61,1,0)</f>
        <v>1</v>
      </c>
      <c r="DVX59" s="676">
        <f>IF(SUM($I$58:DVX58)&lt;=$G$61,1,0)</f>
        <v>1</v>
      </c>
      <c r="DVY59" s="676">
        <f>IF(SUM($I$58:DVY58)&lt;=$G$61,1,0)</f>
        <v>1</v>
      </c>
      <c r="DVZ59" s="676">
        <f>IF(SUM($I$58:DVZ58)&lt;=$G$61,1,0)</f>
        <v>1</v>
      </c>
      <c r="DWA59" s="676">
        <f>IF(SUM($I$58:DWA58)&lt;=$G$61,1,0)</f>
        <v>1</v>
      </c>
      <c r="DWB59" s="676">
        <f>IF(SUM($I$58:DWB58)&lt;=$G$61,1,0)</f>
        <v>1</v>
      </c>
      <c r="DWC59" s="676">
        <f>IF(SUM($I$58:DWC58)&lt;=$G$61,1,0)</f>
        <v>1</v>
      </c>
      <c r="DWD59" s="676">
        <f>IF(SUM($I$58:DWD58)&lt;=$G$61,1,0)</f>
        <v>1</v>
      </c>
      <c r="DWE59" s="676">
        <f>IF(SUM($I$58:DWE58)&lt;=$G$61,1,0)</f>
        <v>1</v>
      </c>
      <c r="DWF59" s="676">
        <f>IF(SUM($I$58:DWF58)&lt;=$G$61,1,0)</f>
        <v>1</v>
      </c>
      <c r="DWG59" s="676">
        <f>IF(SUM($I$58:DWG58)&lt;=$G$61,1,0)</f>
        <v>1</v>
      </c>
      <c r="DWH59" s="676">
        <f>IF(SUM($I$58:DWH58)&lt;=$G$61,1,0)</f>
        <v>1</v>
      </c>
      <c r="DWI59" s="676">
        <f>IF(SUM($I$58:DWI58)&lt;=$G$61,1,0)</f>
        <v>1</v>
      </c>
      <c r="DWJ59" s="676">
        <f>IF(SUM($I$58:DWJ58)&lt;=$G$61,1,0)</f>
        <v>1</v>
      </c>
      <c r="DWK59" s="676">
        <f>IF(SUM($I$58:DWK58)&lt;=$G$61,1,0)</f>
        <v>1</v>
      </c>
      <c r="DWL59" s="676">
        <f>IF(SUM($I$58:DWL58)&lt;=$G$61,1,0)</f>
        <v>1</v>
      </c>
      <c r="DWM59" s="676">
        <f>IF(SUM($I$58:DWM58)&lt;=$G$61,1,0)</f>
        <v>1</v>
      </c>
      <c r="DWN59" s="676">
        <f>IF(SUM($I$58:DWN58)&lt;=$G$61,1,0)</f>
        <v>1</v>
      </c>
      <c r="DWO59" s="676">
        <f>IF(SUM($I$58:DWO58)&lt;=$G$61,1,0)</f>
        <v>1</v>
      </c>
      <c r="DWP59" s="676">
        <f>IF(SUM($I$58:DWP58)&lt;=$G$61,1,0)</f>
        <v>1</v>
      </c>
      <c r="DWQ59" s="676">
        <f>IF(SUM($I$58:DWQ58)&lt;=$G$61,1,0)</f>
        <v>1</v>
      </c>
      <c r="DWR59" s="676">
        <f>IF(SUM($I$58:DWR58)&lt;=$G$61,1,0)</f>
        <v>1</v>
      </c>
      <c r="DWS59" s="676">
        <f>IF(SUM($I$58:DWS58)&lt;=$G$61,1,0)</f>
        <v>1</v>
      </c>
      <c r="DWT59" s="676">
        <f>IF(SUM($I$58:DWT58)&lt;=$G$61,1,0)</f>
        <v>1</v>
      </c>
      <c r="DWU59" s="676">
        <f>IF(SUM($I$58:DWU58)&lt;=$G$61,1,0)</f>
        <v>1</v>
      </c>
      <c r="DWV59" s="676">
        <f>IF(SUM($I$58:DWV58)&lt;=$G$61,1,0)</f>
        <v>1</v>
      </c>
      <c r="DWW59" s="676">
        <f>IF(SUM($I$58:DWW58)&lt;=$G$61,1,0)</f>
        <v>1</v>
      </c>
      <c r="DWX59" s="676">
        <f>IF(SUM($I$58:DWX58)&lt;=$G$61,1,0)</f>
        <v>1</v>
      </c>
      <c r="DWY59" s="676">
        <f>IF(SUM($I$58:DWY58)&lt;=$G$61,1,0)</f>
        <v>1</v>
      </c>
      <c r="DWZ59" s="676">
        <f>IF(SUM($I$58:DWZ58)&lt;=$G$61,1,0)</f>
        <v>1</v>
      </c>
      <c r="DXA59" s="676">
        <f>IF(SUM($I$58:DXA58)&lt;=$G$61,1,0)</f>
        <v>1</v>
      </c>
      <c r="DXB59" s="676">
        <f>IF(SUM($I$58:DXB58)&lt;=$G$61,1,0)</f>
        <v>1</v>
      </c>
      <c r="DXC59" s="676">
        <f>IF(SUM($I$58:DXC58)&lt;=$G$61,1,0)</f>
        <v>1</v>
      </c>
      <c r="DXD59" s="676">
        <f>IF(SUM($I$58:DXD58)&lt;=$G$61,1,0)</f>
        <v>1</v>
      </c>
      <c r="DXE59" s="676">
        <f>IF(SUM($I$58:DXE58)&lt;=$G$61,1,0)</f>
        <v>1</v>
      </c>
      <c r="DXF59" s="676">
        <f>IF(SUM($I$58:DXF58)&lt;=$G$61,1,0)</f>
        <v>1</v>
      </c>
      <c r="DXG59" s="676">
        <f>IF(SUM($I$58:DXG58)&lt;=$G$61,1,0)</f>
        <v>1</v>
      </c>
      <c r="DXH59" s="676">
        <f>IF(SUM($I$58:DXH58)&lt;=$G$61,1,0)</f>
        <v>1</v>
      </c>
      <c r="DXI59" s="676">
        <f>IF(SUM($I$58:DXI58)&lt;=$G$61,1,0)</f>
        <v>1</v>
      </c>
      <c r="DXJ59" s="676">
        <f>IF(SUM($I$58:DXJ58)&lt;=$G$61,1,0)</f>
        <v>1</v>
      </c>
      <c r="DXK59" s="676">
        <f>IF(SUM($I$58:DXK58)&lt;=$G$61,1,0)</f>
        <v>1</v>
      </c>
      <c r="DXL59" s="676">
        <f>IF(SUM($I$58:DXL58)&lt;=$G$61,1,0)</f>
        <v>1</v>
      </c>
      <c r="DXM59" s="676">
        <f>IF(SUM($I$58:DXM58)&lt;=$G$61,1,0)</f>
        <v>1</v>
      </c>
      <c r="DXN59" s="676">
        <f>IF(SUM($I$58:DXN58)&lt;=$G$61,1,0)</f>
        <v>1</v>
      </c>
      <c r="DXO59" s="676">
        <f>IF(SUM($I$58:DXO58)&lt;=$G$61,1,0)</f>
        <v>1</v>
      </c>
      <c r="DXP59" s="676">
        <f>IF(SUM($I$58:DXP58)&lt;=$G$61,1,0)</f>
        <v>1</v>
      </c>
      <c r="DXQ59" s="676">
        <f>IF(SUM($I$58:DXQ58)&lt;=$G$61,1,0)</f>
        <v>1</v>
      </c>
      <c r="DXR59" s="676">
        <f>IF(SUM($I$58:DXR58)&lt;=$G$61,1,0)</f>
        <v>1</v>
      </c>
      <c r="DXS59" s="676">
        <f>IF(SUM($I$58:DXS58)&lt;=$G$61,1,0)</f>
        <v>1</v>
      </c>
      <c r="DXT59" s="676">
        <f>IF(SUM($I$58:DXT58)&lt;=$G$61,1,0)</f>
        <v>1</v>
      </c>
      <c r="DXU59" s="676">
        <f>IF(SUM($I$58:DXU58)&lt;=$G$61,1,0)</f>
        <v>1</v>
      </c>
      <c r="DXV59" s="676">
        <f>IF(SUM($I$58:DXV58)&lt;=$G$61,1,0)</f>
        <v>1</v>
      </c>
      <c r="DXW59" s="676">
        <f>IF(SUM($I$58:DXW58)&lt;=$G$61,1,0)</f>
        <v>1</v>
      </c>
      <c r="DXX59" s="676">
        <f>IF(SUM($I$58:DXX58)&lt;=$G$61,1,0)</f>
        <v>1</v>
      </c>
      <c r="DXY59" s="676">
        <f>IF(SUM($I$58:DXY58)&lt;=$G$61,1,0)</f>
        <v>1</v>
      </c>
      <c r="DXZ59" s="676">
        <f>IF(SUM($I$58:DXZ58)&lt;=$G$61,1,0)</f>
        <v>1</v>
      </c>
      <c r="DYA59" s="676">
        <f>IF(SUM($I$58:DYA58)&lt;=$G$61,1,0)</f>
        <v>1</v>
      </c>
      <c r="DYB59" s="676">
        <f>IF(SUM($I$58:DYB58)&lt;=$G$61,1,0)</f>
        <v>1</v>
      </c>
      <c r="DYC59" s="676">
        <f>IF(SUM($I$58:DYC58)&lt;=$G$61,1,0)</f>
        <v>1</v>
      </c>
      <c r="DYD59" s="676">
        <f>IF(SUM($I$58:DYD58)&lt;=$G$61,1,0)</f>
        <v>1</v>
      </c>
      <c r="DYE59" s="676">
        <f>IF(SUM($I$58:DYE58)&lt;=$G$61,1,0)</f>
        <v>1</v>
      </c>
      <c r="DYF59" s="676">
        <f>IF(SUM($I$58:DYF58)&lt;=$G$61,1,0)</f>
        <v>1</v>
      </c>
      <c r="DYG59" s="676">
        <f>IF(SUM($I$58:DYG58)&lt;=$G$61,1,0)</f>
        <v>1</v>
      </c>
      <c r="DYH59" s="676">
        <f>IF(SUM($I$58:DYH58)&lt;=$G$61,1,0)</f>
        <v>1</v>
      </c>
      <c r="DYI59" s="676">
        <f>IF(SUM($I$58:DYI58)&lt;=$G$61,1,0)</f>
        <v>1</v>
      </c>
      <c r="DYJ59" s="676">
        <f>IF(SUM($I$58:DYJ58)&lt;=$G$61,1,0)</f>
        <v>1</v>
      </c>
      <c r="DYK59" s="676">
        <f>IF(SUM($I$58:DYK58)&lt;=$G$61,1,0)</f>
        <v>1</v>
      </c>
      <c r="DYL59" s="676">
        <f>IF(SUM($I$58:DYL58)&lt;=$G$61,1,0)</f>
        <v>1</v>
      </c>
      <c r="DYM59" s="676">
        <f>IF(SUM($I$58:DYM58)&lt;=$G$61,1,0)</f>
        <v>1</v>
      </c>
      <c r="DYN59" s="676">
        <f>IF(SUM($I$58:DYN58)&lt;=$G$61,1,0)</f>
        <v>1</v>
      </c>
      <c r="DYO59" s="676">
        <f>IF(SUM($I$58:DYO58)&lt;=$G$61,1,0)</f>
        <v>1</v>
      </c>
      <c r="DYP59" s="676">
        <f>IF(SUM($I$58:DYP58)&lt;=$G$61,1,0)</f>
        <v>1</v>
      </c>
      <c r="DYQ59" s="676">
        <f>IF(SUM($I$58:DYQ58)&lt;=$G$61,1,0)</f>
        <v>1</v>
      </c>
      <c r="DYR59" s="676">
        <f>IF(SUM($I$58:DYR58)&lt;=$G$61,1,0)</f>
        <v>1</v>
      </c>
      <c r="DYS59" s="676">
        <f>IF(SUM($I$58:DYS58)&lt;=$G$61,1,0)</f>
        <v>1</v>
      </c>
      <c r="DYT59" s="676">
        <f>IF(SUM($I$58:DYT58)&lt;=$G$61,1,0)</f>
        <v>1</v>
      </c>
      <c r="DYU59" s="676">
        <f>IF(SUM($I$58:DYU58)&lt;=$G$61,1,0)</f>
        <v>1</v>
      </c>
      <c r="DYV59" s="676">
        <f>IF(SUM($I$58:DYV58)&lt;=$G$61,1,0)</f>
        <v>1</v>
      </c>
      <c r="DYW59" s="676">
        <f>IF(SUM($I$58:DYW58)&lt;=$G$61,1,0)</f>
        <v>1</v>
      </c>
      <c r="DYX59" s="676">
        <f>IF(SUM($I$58:DYX58)&lt;=$G$61,1,0)</f>
        <v>1</v>
      </c>
      <c r="DYY59" s="676">
        <f>IF(SUM($I$58:DYY58)&lt;=$G$61,1,0)</f>
        <v>1</v>
      </c>
      <c r="DYZ59" s="676">
        <f>IF(SUM($I$58:DYZ58)&lt;=$G$61,1,0)</f>
        <v>1</v>
      </c>
      <c r="DZA59" s="676">
        <f>IF(SUM($I$58:DZA58)&lt;=$G$61,1,0)</f>
        <v>1</v>
      </c>
      <c r="DZB59" s="676">
        <f>IF(SUM($I$58:DZB58)&lt;=$G$61,1,0)</f>
        <v>1</v>
      </c>
      <c r="DZC59" s="676">
        <f>IF(SUM($I$58:DZC58)&lt;=$G$61,1,0)</f>
        <v>1</v>
      </c>
      <c r="DZD59" s="676">
        <f>IF(SUM($I$58:DZD58)&lt;=$G$61,1,0)</f>
        <v>1</v>
      </c>
      <c r="DZE59" s="676">
        <f>IF(SUM($I$58:DZE58)&lt;=$G$61,1,0)</f>
        <v>1</v>
      </c>
      <c r="DZF59" s="676">
        <f>IF(SUM($I$58:DZF58)&lt;=$G$61,1,0)</f>
        <v>1</v>
      </c>
      <c r="DZG59" s="676">
        <f>IF(SUM($I$58:DZG58)&lt;=$G$61,1,0)</f>
        <v>1</v>
      </c>
      <c r="DZH59" s="676">
        <f>IF(SUM($I$58:DZH58)&lt;=$G$61,1,0)</f>
        <v>1</v>
      </c>
      <c r="DZI59" s="676">
        <f>IF(SUM($I$58:DZI58)&lt;=$G$61,1,0)</f>
        <v>1</v>
      </c>
      <c r="DZJ59" s="676">
        <f>IF(SUM($I$58:DZJ58)&lt;=$G$61,1,0)</f>
        <v>1</v>
      </c>
      <c r="DZK59" s="676">
        <f>IF(SUM($I$58:DZK58)&lt;=$G$61,1,0)</f>
        <v>1</v>
      </c>
      <c r="DZL59" s="676">
        <f>IF(SUM($I$58:DZL58)&lt;=$G$61,1,0)</f>
        <v>1</v>
      </c>
      <c r="DZM59" s="676">
        <f>IF(SUM($I$58:DZM58)&lt;=$G$61,1,0)</f>
        <v>1</v>
      </c>
      <c r="DZN59" s="676">
        <f>IF(SUM($I$58:DZN58)&lt;=$G$61,1,0)</f>
        <v>1</v>
      </c>
      <c r="DZO59" s="676">
        <f>IF(SUM($I$58:DZO58)&lt;=$G$61,1,0)</f>
        <v>1</v>
      </c>
      <c r="DZP59" s="676">
        <f>IF(SUM($I$58:DZP58)&lt;=$G$61,1,0)</f>
        <v>1</v>
      </c>
      <c r="DZQ59" s="676">
        <f>IF(SUM($I$58:DZQ58)&lt;=$G$61,1,0)</f>
        <v>1</v>
      </c>
      <c r="DZR59" s="676">
        <f>IF(SUM($I$58:DZR58)&lt;=$G$61,1,0)</f>
        <v>1</v>
      </c>
      <c r="DZS59" s="676">
        <f>IF(SUM($I$58:DZS58)&lt;=$G$61,1,0)</f>
        <v>1</v>
      </c>
      <c r="DZT59" s="676">
        <f>IF(SUM($I$58:DZT58)&lt;=$G$61,1,0)</f>
        <v>1</v>
      </c>
      <c r="DZU59" s="676">
        <f>IF(SUM($I$58:DZU58)&lt;=$G$61,1,0)</f>
        <v>1</v>
      </c>
      <c r="DZV59" s="676">
        <f>IF(SUM($I$58:DZV58)&lt;=$G$61,1,0)</f>
        <v>1</v>
      </c>
      <c r="DZW59" s="676">
        <f>IF(SUM($I$58:DZW58)&lt;=$G$61,1,0)</f>
        <v>1</v>
      </c>
      <c r="DZX59" s="676">
        <f>IF(SUM($I$58:DZX58)&lt;=$G$61,1,0)</f>
        <v>1</v>
      </c>
      <c r="DZY59" s="676">
        <f>IF(SUM($I$58:DZY58)&lt;=$G$61,1,0)</f>
        <v>1</v>
      </c>
      <c r="DZZ59" s="676">
        <f>IF(SUM($I$58:DZZ58)&lt;=$G$61,1,0)</f>
        <v>1</v>
      </c>
      <c r="EAA59" s="676">
        <f>IF(SUM($I$58:EAA58)&lt;=$G$61,1,0)</f>
        <v>1</v>
      </c>
      <c r="EAB59" s="676">
        <f>IF(SUM($I$58:EAB58)&lt;=$G$61,1,0)</f>
        <v>1</v>
      </c>
      <c r="EAC59" s="676">
        <f>IF(SUM($I$58:EAC58)&lt;=$G$61,1,0)</f>
        <v>1</v>
      </c>
      <c r="EAD59" s="676">
        <f>IF(SUM($I$58:EAD58)&lt;=$G$61,1,0)</f>
        <v>1</v>
      </c>
      <c r="EAE59" s="676">
        <f>IF(SUM($I$58:EAE58)&lt;=$G$61,1,0)</f>
        <v>1</v>
      </c>
      <c r="EAF59" s="676">
        <f>IF(SUM($I$58:EAF58)&lt;=$G$61,1,0)</f>
        <v>1</v>
      </c>
      <c r="EAG59" s="676">
        <f>IF(SUM($I$58:EAG58)&lt;=$G$61,1,0)</f>
        <v>1</v>
      </c>
      <c r="EAH59" s="676">
        <f>IF(SUM($I$58:EAH58)&lt;=$G$61,1,0)</f>
        <v>1</v>
      </c>
      <c r="EAI59" s="676">
        <f>IF(SUM($I$58:EAI58)&lt;=$G$61,1,0)</f>
        <v>1</v>
      </c>
      <c r="EAJ59" s="676">
        <f>IF(SUM($I$58:EAJ58)&lt;=$G$61,1,0)</f>
        <v>1</v>
      </c>
      <c r="EAK59" s="676">
        <f>IF(SUM($I$58:EAK58)&lt;=$G$61,1,0)</f>
        <v>1</v>
      </c>
      <c r="EAL59" s="676">
        <f>IF(SUM($I$58:EAL58)&lt;=$G$61,1,0)</f>
        <v>1</v>
      </c>
      <c r="EAM59" s="676">
        <f>IF(SUM($I$58:EAM58)&lt;=$G$61,1,0)</f>
        <v>1</v>
      </c>
      <c r="EAN59" s="676">
        <f>IF(SUM($I$58:EAN58)&lt;=$G$61,1,0)</f>
        <v>1</v>
      </c>
      <c r="EAO59" s="676">
        <f>IF(SUM($I$58:EAO58)&lt;=$G$61,1,0)</f>
        <v>1</v>
      </c>
      <c r="EAP59" s="676">
        <f>IF(SUM($I$58:EAP58)&lt;=$G$61,1,0)</f>
        <v>1</v>
      </c>
      <c r="EAQ59" s="676">
        <f>IF(SUM($I$58:EAQ58)&lt;=$G$61,1,0)</f>
        <v>1</v>
      </c>
      <c r="EAR59" s="676">
        <f>IF(SUM($I$58:EAR58)&lt;=$G$61,1,0)</f>
        <v>1</v>
      </c>
      <c r="EAS59" s="676">
        <f>IF(SUM($I$58:EAS58)&lt;=$G$61,1,0)</f>
        <v>1</v>
      </c>
      <c r="EAT59" s="676">
        <f>IF(SUM($I$58:EAT58)&lt;=$G$61,1,0)</f>
        <v>1</v>
      </c>
      <c r="EAU59" s="676">
        <f>IF(SUM($I$58:EAU58)&lt;=$G$61,1,0)</f>
        <v>1</v>
      </c>
      <c r="EAV59" s="676">
        <f>IF(SUM($I$58:EAV58)&lt;=$G$61,1,0)</f>
        <v>1</v>
      </c>
      <c r="EAW59" s="676">
        <f>IF(SUM($I$58:EAW58)&lt;=$G$61,1,0)</f>
        <v>1</v>
      </c>
      <c r="EAX59" s="676">
        <f>IF(SUM($I$58:EAX58)&lt;=$G$61,1,0)</f>
        <v>1</v>
      </c>
      <c r="EAY59" s="676">
        <f>IF(SUM($I$58:EAY58)&lt;=$G$61,1,0)</f>
        <v>1</v>
      </c>
      <c r="EAZ59" s="676">
        <f>IF(SUM($I$58:EAZ58)&lt;=$G$61,1,0)</f>
        <v>1</v>
      </c>
      <c r="EBA59" s="676">
        <f>IF(SUM($I$58:EBA58)&lt;=$G$61,1,0)</f>
        <v>1</v>
      </c>
      <c r="EBB59" s="676">
        <f>IF(SUM($I$58:EBB58)&lt;=$G$61,1,0)</f>
        <v>1</v>
      </c>
      <c r="EBC59" s="676">
        <f>IF(SUM($I$58:EBC58)&lt;=$G$61,1,0)</f>
        <v>1</v>
      </c>
      <c r="EBD59" s="676">
        <f>IF(SUM($I$58:EBD58)&lt;=$G$61,1,0)</f>
        <v>1</v>
      </c>
      <c r="EBE59" s="676">
        <f>IF(SUM($I$58:EBE58)&lt;=$G$61,1,0)</f>
        <v>1</v>
      </c>
      <c r="EBF59" s="676">
        <f>IF(SUM($I$58:EBF58)&lt;=$G$61,1,0)</f>
        <v>1</v>
      </c>
      <c r="EBG59" s="676">
        <f>IF(SUM($I$58:EBG58)&lt;=$G$61,1,0)</f>
        <v>1</v>
      </c>
      <c r="EBH59" s="676">
        <f>IF(SUM($I$58:EBH58)&lt;=$G$61,1,0)</f>
        <v>1</v>
      </c>
      <c r="EBI59" s="676">
        <f>IF(SUM($I$58:EBI58)&lt;=$G$61,1,0)</f>
        <v>1</v>
      </c>
      <c r="EBJ59" s="676">
        <f>IF(SUM($I$58:EBJ58)&lt;=$G$61,1,0)</f>
        <v>1</v>
      </c>
      <c r="EBK59" s="676">
        <f>IF(SUM($I$58:EBK58)&lt;=$G$61,1,0)</f>
        <v>1</v>
      </c>
      <c r="EBL59" s="676">
        <f>IF(SUM($I$58:EBL58)&lt;=$G$61,1,0)</f>
        <v>1</v>
      </c>
      <c r="EBM59" s="676">
        <f>IF(SUM($I$58:EBM58)&lt;=$G$61,1,0)</f>
        <v>1</v>
      </c>
      <c r="EBN59" s="676">
        <f>IF(SUM($I$58:EBN58)&lt;=$G$61,1,0)</f>
        <v>1</v>
      </c>
      <c r="EBO59" s="676">
        <f>IF(SUM($I$58:EBO58)&lt;=$G$61,1,0)</f>
        <v>1</v>
      </c>
      <c r="EBP59" s="676">
        <f>IF(SUM($I$58:EBP58)&lt;=$G$61,1,0)</f>
        <v>1</v>
      </c>
      <c r="EBQ59" s="676">
        <f>IF(SUM($I$58:EBQ58)&lt;=$G$61,1,0)</f>
        <v>1</v>
      </c>
      <c r="EBR59" s="676">
        <f>IF(SUM($I$58:EBR58)&lt;=$G$61,1,0)</f>
        <v>1</v>
      </c>
      <c r="EBS59" s="676">
        <f>IF(SUM($I$58:EBS58)&lt;=$G$61,1,0)</f>
        <v>1</v>
      </c>
      <c r="EBT59" s="676">
        <f>IF(SUM($I$58:EBT58)&lt;=$G$61,1,0)</f>
        <v>1</v>
      </c>
      <c r="EBU59" s="676">
        <f>IF(SUM($I$58:EBU58)&lt;=$G$61,1,0)</f>
        <v>1</v>
      </c>
      <c r="EBV59" s="676">
        <f>IF(SUM($I$58:EBV58)&lt;=$G$61,1,0)</f>
        <v>1</v>
      </c>
      <c r="EBW59" s="676">
        <f>IF(SUM($I$58:EBW58)&lt;=$G$61,1,0)</f>
        <v>1</v>
      </c>
      <c r="EBX59" s="676">
        <f>IF(SUM($I$58:EBX58)&lt;=$G$61,1,0)</f>
        <v>1</v>
      </c>
      <c r="EBY59" s="676">
        <f>IF(SUM($I$58:EBY58)&lt;=$G$61,1,0)</f>
        <v>1</v>
      </c>
      <c r="EBZ59" s="676">
        <f>IF(SUM($I$58:EBZ58)&lt;=$G$61,1,0)</f>
        <v>1</v>
      </c>
      <c r="ECA59" s="676">
        <f>IF(SUM($I$58:ECA58)&lt;=$G$61,1,0)</f>
        <v>1</v>
      </c>
      <c r="ECB59" s="676">
        <f>IF(SUM($I$58:ECB58)&lt;=$G$61,1,0)</f>
        <v>1</v>
      </c>
      <c r="ECC59" s="676">
        <f>IF(SUM($I$58:ECC58)&lt;=$G$61,1,0)</f>
        <v>1</v>
      </c>
      <c r="ECD59" s="676">
        <f>IF(SUM($I$58:ECD58)&lt;=$G$61,1,0)</f>
        <v>1</v>
      </c>
      <c r="ECE59" s="676">
        <f>IF(SUM($I$58:ECE58)&lt;=$G$61,1,0)</f>
        <v>1</v>
      </c>
      <c r="ECF59" s="676">
        <f>IF(SUM($I$58:ECF58)&lt;=$G$61,1,0)</f>
        <v>1</v>
      </c>
      <c r="ECG59" s="676">
        <f>IF(SUM($I$58:ECG58)&lt;=$G$61,1,0)</f>
        <v>1</v>
      </c>
      <c r="ECH59" s="676">
        <f>IF(SUM($I$58:ECH58)&lt;=$G$61,1,0)</f>
        <v>1</v>
      </c>
      <c r="ECI59" s="676">
        <f>IF(SUM($I$58:ECI58)&lt;=$G$61,1,0)</f>
        <v>1</v>
      </c>
      <c r="ECJ59" s="676">
        <f>IF(SUM($I$58:ECJ58)&lt;=$G$61,1,0)</f>
        <v>1</v>
      </c>
      <c r="ECK59" s="676">
        <f>IF(SUM($I$58:ECK58)&lt;=$G$61,1,0)</f>
        <v>1</v>
      </c>
      <c r="ECL59" s="676">
        <f>IF(SUM($I$58:ECL58)&lt;=$G$61,1,0)</f>
        <v>1</v>
      </c>
      <c r="ECM59" s="676">
        <f>IF(SUM($I$58:ECM58)&lt;=$G$61,1,0)</f>
        <v>1</v>
      </c>
      <c r="ECN59" s="676">
        <f>IF(SUM($I$58:ECN58)&lt;=$G$61,1,0)</f>
        <v>1</v>
      </c>
      <c r="ECO59" s="676">
        <f>IF(SUM($I$58:ECO58)&lt;=$G$61,1,0)</f>
        <v>1</v>
      </c>
      <c r="ECP59" s="676">
        <f>IF(SUM($I$58:ECP58)&lt;=$G$61,1,0)</f>
        <v>1</v>
      </c>
      <c r="ECQ59" s="676">
        <f>IF(SUM($I$58:ECQ58)&lt;=$G$61,1,0)</f>
        <v>1</v>
      </c>
      <c r="ECR59" s="676">
        <f>IF(SUM($I$58:ECR58)&lt;=$G$61,1,0)</f>
        <v>1</v>
      </c>
      <c r="ECS59" s="676">
        <f>IF(SUM($I$58:ECS58)&lt;=$G$61,1,0)</f>
        <v>1</v>
      </c>
      <c r="ECT59" s="676">
        <f>IF(SUM($I$58:ECT58)&lt;=$G$61,1,0)</f>
        <v>1</v>
      </c>
      <c r="ECU59" s="676">
        <f>IF(SUM($I$58:ECU58)&lt;=$G$61,1,0)</f>
        <v>1</v>
      </c>
      <c r="ECV59" s="676">
        <f>IF(SUM($I$58:ECV58)&lt;=$G$61,1,0)</f>
        <v>1</v>
      </c>
      <c r="ECW59" s="676">
        <f>IF(SUM($I$58:ECW58)&lt;=$G$61,1,0)</f>
        <v>1</v>
      </c>
      <c r="ECX59" s="676">
        <f>IF(SUM($I$58:ECX58)&lt;=$G$61,1,0)</f>
        <v>1</v>
      </c>
      <c r="ECY59" s="676">
        <f>IF(SUM($I$58:ECY58)&lt;=$G$61,1,0)</f>
        <v>1</v>
      </c>
      <c r="ECZ59" s="676">
        <f>IF(SUM($I$58:ECZ58)&lt;=$G$61,1,0)</f>
        <v>1</v>
      </c>
      <c r="EDA59" s="676">
        <f>IF(SUM($I$58:EDA58)&lt;=$G$61,1,0)</f>
        <v>1</v>
      </c>
      <c r="EDB59" s="676">
        <f>IF(SUM($I$58:EDB58)&lt;=$G$61,1,0)</f>
        <v>1</v>
      </c>
      <c r="EDC59" s="676">
        <f>IF(SUM($I$58:EDC58)&lt;=$G$61,1,0)</f>
        <v>1</v>
      </c>
      <c r="EDD59" s="676">
        <f>IF(SUM($I$58:EDD58)&lt;=$G$61,1,0)</f>
        <v>1</v>
      </c>
      <c r="EDE59" s="676">
        <f>IF(SUM($I$58:EDE58)&lt;=$G$61,1,0)</f>
        <v>1</v>
      </c>
      <c r="EDF59" s="676">
        <f>IF(SUM($I$58:EDF58)&lt;=$G$61,1,0)</f>
        <v>1</v>
      </c>
      <c r="EDG59" s="676">
        <f>IF(SUM($I$58:EDG58)&lt;=$G$61,1,0)</f>
        <v>1</v>
      </c>
      <c r="EDH59" s="676">
        <f>IF(SUM($I$58:EDH58)&lt;=$G$61,1,0)</f>
        <v>1</v>
      </c>
      <c r="EDI59" s="676">
        <f>IF(SUM($I$58:EDI58)&lt;=$G$61,1,0)</f>
        <v>1</v>
      </c>
      <c r="EDJ59" s="676">
        <f>IF(SUM($I$58:EDJ58)&lt;=$G$61,1,0)</f>
        <v>1</v>
      </c>
      <c r="EDK59" s="676">
        <f>IF(SUM($I$58:EDK58)&lt;=$G$61,1,0)</f>
        <v>1</v>
      </c>
      <c r="EDL59" s="676">
        <f>IF(SUM($I$58:EDL58)&lt;=$G$61,1,0)</f>
        <v>1</v>
      </c>
      <c r="EDM59" s="676">
        <f>IF(SUM($I$58:EDM58)&lt;=$G$61,1,0)</f>
        <v>1</v>
      </c>
      <c r="EDN59" s="676">
        <f>IF(SUM($I$58:EDN58)&lt;=$G$61,1,0)</f>
        <v>1</v>
      </c>
      <c r="EDO59" s="676">
        <f>IF(SUM($I$58:EDO58)&lt;=$G$61,1,0)</f>
        <v>1</v>
      </c>
      <c r="EDP59" s="676">
        <f>IF(SUM($I$58:EDP58)&lt;=$G$61,1,0)</f>
        <v>1</v>
      </c>
      <c r="EDQ59" s="676">
        <f>IF(SUM($I$58:EDQ58)&lt;=$G$61,1,0)</f>
        <v>1</v>
      </c>
      <c r="EDR59" s="676">
        <f>IF(SUM($I$58:EDR58)&lt;=$G$61,1,0)</f>
        <v>1</v>
      </c>
      <c r="EDS59" s="676">
        <f>IF(SUM($I$58:EDS58)&lt;=$G$61,1,0)</f>
        <v>1</v>
      </c>
      <c r="EDT59" s="676">
        <f>IF(SUM($I$58:EDT58)&lt;=$G$61,1,0)</f>
        <v>1</v>
      </c>
      <c r="EDU59" s="676">
        <f>IF(SUM($I$58:EDU58)&lt;=$G$61,1,0)</f>
        <v>1</v>
      </c>
      <c r="EDV59" s="676">
        <f>IF(SUM($I$58:EDV58)&lt;=$G$61,1,0)</f>
        <v>1</v>
      </c>
      <c r="EDW59" s="676">
        <f>IF(SUM($I$58:EDW58)&lt;=$G$61,1,0)</f>
        <v>1</v>
      </c>
      <c r="EDX59" s="676">
        <f>IF(SUM($I$58:EDX58)&lt;=$G$61,1,0)</f>
        <v>1</v>
      </c>
      <c r="EDY59" s="676">
        <f>IF(SUM($I$58:EDY58)&lt;=$G$61,1,0)</f>
        <v>1</v>
      </c>
      <c r="EDZ59" s="676">
        <f>IF(SUM($I$58:EDZ58)&lt;=$G$61,1,0)</f>
        <v>1</v>
      </c>
      <c r="EEA59" s="676">
        <f>IF(SUM($I$58:EEA58)&lt;=$G$61,1,0)</f>
        <v>1</v>
      </c>
      <c r="EEB59" s="676">
        <f>IF(SUM($I$58:EEB58)&lt;=$G$61,1,0)</f>
        <v>1</v>
      </c>
      <c r="EEC59" s="676">
        <f>IF(SUM($I$58:EEC58)&lt;=$G$61,1,0)</f>
        <v>1</v>
      </c>
      <c r="EED59" s="676">
        <f>IF(SUM($I$58:EED58)&lt;=$G$61,1,0)</f>
        <v>1</v>
      </c>
      <c r="EEE59" s="676">
        <f>IF(SUM($I$58:EEE58)&lt;=$G$61,1,0)</f>
        <v>1</v>
      </c>
      <c r="EEF59" s="676">
        <f>IF(SUM($I$58:EEF58)&lt;=$G$61,1,0)</f>
        <v>1</v>
      </c>
      <c r="EEG59" s="676">
        <f>IF(SUM($I$58:EEG58)&lt;=$G$61,1,0)</f>
        <v>1</v>
      </c>
      <c r="EEH59" s="676">
        <f>IF(SUM($I$58:EEH58)&lt;=$G$61,1,0)</f>
        <v>1</v>
      </c>
      <c r="EEI59" s="676">
        <f>IF(SUM($I$58:EEI58)&lt;=$G$61,1,0)</f>
        <v>1</v>
      </c>
      <c r="EEJ59" s="676">
        <f>IF(SUM($I$58:EEJ58)&lt;=$G$61,1,0)</f>
        <v>1</v>
      </c>
      <c r="EEK59" s="676">
        <f>IF(SUM($I$58:EEK58)&lt;=$G$61,1,0)</f>
        <v>1</v>
      </c>
      <c r="EEL59" s="676">
        <f>IF(SUM($I$58:EEL58)&lt;=$G$61,1,0)</f>
        <v>1</v>
      </c>
      <c r="EEM59" s="676">
        <f>IF(SUM($I$58:EEM58)&lt;=$G$61,1,0)</f>
        <v>1</v>
      </c>
      <c r="EEN59" s="676">
        <f>IF(SUM($I$58:EEN58)&lt;=$G$61,1,0)</f>
        <v>1</v>
      </c>
      <c r="EEO59" s="676">
        <f>IF(SUM($I$58:EEO58)&lt;=$G$61,1,0)</f>
        <v>1</v>
      </c>
      <c r="EEP59" s="676">
        <f>IF(SUM($I$58:EEP58)&lt;=$G$61,1,0)</f>
        <v>1</v>
      </c>
      <c r="EEQ59" s="676">
        <f>IF(SUM($I$58:EEQ58)&lt;=$G$61,1,0)</f>
        <v>1</v>
      </c>
      <c r="EER59" s="676">
        <f>IF(SUM($I$58:EER58)&lt;=$G$61,1,0)</f>
        <v>1</v>
      </c>
      <c r="EES59" s="676">
        <f>IF(SUM($I$58:EES58)&lt;=$G$61,1,0)</f>
        <v>1</v>
      </c>
      <c r="EET59" s="676">
        <f>IF(SUM($I$58:EET58)&lt;=$G$61,1,0)</f>
        <v>1</v>
      </c>
      <c r="EEU59" s="676">
        <f>IF(SUM($I$58:EEU58)&lt;=$G$61,1,0)</f>
        <v>1</v>
      </c>
      <c r="EEV59" s="676">
        <f>IF(SUM($I$58:EEV58)&lt;=$G$61,1,0)</f>
        <v>1</v>
      </c>
      <c r="EEW59" s="676">
        <f>IF(SUM($I$58:EEW58)&lt;=$G$61,1,0)</f>
        <v>1</v>
      </c>
      <c r="EEX59" s="676">
        <f>IF(SUM($I$58:EEX58)&lt;=$G$61,1,0)</f>
        <v>1</v>
      </c>
      <c r="EEY59" s="676">
        <f>IF(SUM($I$58:EEY58)&lt;=$G$61,1,0)</f>
        <v>1</v>
      </c>
      <c r="EEZ59" s="676">
        <f>IF(SUM($I$58:EEZ58)&lt;=$G$61,1,0)</f>
        <v>1</v>
      </c>
      <c r="EFA59" s="676">
        <f>IF(SUM($I$58:EFA58)&lt;=$G$61,1,0)</f>
        <v>1</v>
      </c>
      <c r="EFB59" s="676">
        <f>IF(SUM($I$58:EFB58)&lt;=$G$61,1,0)</f>
        <v>1</v>
      </c>
      <c r="EFC59" s="676">
        <f>IF(SUM($I$58:EFC58)&lt;=$G$61,1,0)</f>
        <v>1</v>
      </c>
      <c r="EFD59" s="676">
        <f>IF(SUM($I$58:EFD58)&lt;=$G$61,1,0)</f>
        <v>1</v>
      </c>
      <c r="EFE59" s="676">
        <f>IF(SUM($I$58:EFE58)&lt;=$G$61,1,0)</f>
        <v>1</v>
      </c>
      <c r="EFF59" s="676">
        <f>IF(SUM($I$58:EFF58)&lt;=$G$61,1,0)</f>
        <v>1</v>
      </c>
      <c r="EFG59" s="676">
        <f>IF(SUM($I$58:EFG58)&lt;=$G$61,1,0)</f>
        <v>1</v>
      </c>
      <c r="EFH59" s="676">
        <f>IF(SUM($I$58:EFH58)&lt;=$G$61,1,0)</f>
        <v>1</v>
      </c>
      <c r="EFI59" s="676">
        <f>IF(SUM($I$58:EFI58)&lt;=$G$61,1,0)</f>
        <v>1</v>
      </c>
      <c r="EFJ59" s="676">
        <f>IF(SUM($I$58:EFJ58)&lt;=$G$61,1,0)</f>
        <v>1</v>
      </c>
      <c r="EFK59" s="676">
        <f>IF(SUM($I$58:EFK58)&lt;=$G$61,1,0)</f>
        <v>1</v>
      </c>
      <c r="EFL59" s="676">
        <f>IF(SUM($I$58:EFL58)&lt;=$G$61,1,0)</f>
        <v>1</v>
      </c>
      <c r="EFM59" s="676">
        <f>IF(SUM($I$58:EFM58)&lt;=$G$61,1,0)</f>
        <v>1</v>
      </c>
      <c r="EFN59" s="676">
        <f>IF(SUM($I$58:EFN58)&lt;=$G$61,1,0)</f>
        <v>1</v>
      </c>
      <c r="EFO59" s="676">
        <f>IF(SUM($I$58:EFO58)&lt;=$G$61,1,0)</f>
        <v>1</v>
      </c>
      <c r="EFP59" s="676">
        <f>IF(SUM($I$58:EFP58)&lt;=$G$61,1,0)</f>
        <v>1</v>
      </c>
      <c r="EFQ59" s="676">
        <f>IF(SUM($I$58:EFQ58)&lt;=$G$61,1,0)</f>
        <v>1</v>
      </c>
      <c r="EFR59" s="676">
        <f>IF(SUM($I$58:EFR58)&lt;=$G$61,1,0)</f>
        <v>1</v>
      </c>
      <c r="EFS59" s="676">
        <f>IF(SUM($I$58:EFS58)&lt;=$G$61,1,0)</f>
        <v>1</v>
      </c>
      <c r="EFT59" s="676">
        <f>IF(SUM($I$58:EFT58)&lt;=$G$61,1,0)</f>
        <v>1</v>
      </c>
      <c r="EFU59" s="676">
        <f>IF(SUM($I$58:EFU58)&lt;=$G$61,1,0)</f>
        <v>1</v>
      </c>
      <c r="EFV59" s="676">
        <f>IF(SUM($I$58:EFV58)&lt;=$G$61,1,0)</f>
        <v>1</v>
      </c>
      <c r="EFW59" s="676">
        <f>IF(SUM($I$58:EFW58)&lt;=$G$61,1,0)</f>
        <v>1</v>
      </c>
      <c r="EFX59" s="676">
        <f>IF(SUM($I$58:EFX58)&lt;=$G$61,1,0)</f>
        <v>1</v>
      </c>
      <c r="EFY59" s="676">
        <f>IF(SUM($I$58:EFY58)&lt;=$G$61,1,0)</f>
        <v>1</v>
      </c>
      <c r="EFZ59" s="676">
        <f>IF(SUM($I$58:EFZ58)&lt;=$G$61,1,0)</f>
        <v>1</v>
      </c>
      <c r="EGA59" s="676">
        <f>IF(SUM($I$58:EGA58)&lt;=$G$61,1,0)</f>
        <v>1</v>
      </c>
      <c r="EGB59" s="676">
        <f>IF(SUM($I$58:EGB58)&lt;=$G$61,1,0)</f>
        <v>1</v>
      </c>
      <c r="EGC59" s="676">
        <f>IF(SUM($I$58:EGC58)&lt;=$G$61,1,0)</f>
        <v>1</v>
      </c>
      <c r="EGD59" s="676">
        <f>IF(SUM($I$58:EGD58)&lt;=$G$61,1,0)</f>
        <v>1</v>
      </c>
      <c r="EGE59" s="676">
        <f>IF(SUM($I$58:EGE58)&lt;=$G$61,1,0)</f>
        <v>1</v>
      </c>
      <c r="EGF59" s="676">
        <f>IF(SUM($I$58:EGF58)&lt;=$G$61,1,0)</f>
        <v>1</v>
      </c>
      <c r="EGG59" s="676">
        <f>IF(SUM($I$58:EGG58)&lt;=$G$61,1,0)</f>
        <v>1</v>
      </c>
      <c r="EGH59" s="676">
        <f>IF(SUM($I$58:EGH58)&lt;=$G$61,1,0)</f>
        <v>1</v>
      </c>
      <c r="EGI59" s="676">
        <f>IF(SUM($I$58:EGI58)&lt;=$G$61,1,0)</f>
        <v>1</v>
      </c>
      <c r="EGJ59" s="676">
        <f>IF(SUM($I$58:EGJ58)&lt;=$G$61,1,0)</f>
        <v>1</v>
      </c>
      <c r="EGK59" s="676">
        <f>IF(SUM($I$58:EGK58)&lt;=$G$61,1,0)</f>
        <v>1</v>
      </c>
      <c r="EGL59" s="676">
        <f>IF(SUM($I$58:EGL58)&lt;=$G$61,1,0)</f>
        <v>1</v>
      </c>
      <c r="EGM59" s="676">
        <f>IF(SUM($I$58:EGM58)&lt;=$G$61,1,0)</f>
        <v>1</v>
      </c>
      <c r="EGN59" s="676">
        <f>IF(SUM($I$58:EGN58)&lt;=$G$61,1,0)</f>
        <v>1</v>
      </c>
      <c r="EGO59" s="676">
        <f>IF(SUM($I$58:EGO58)&lt;=$G$61,1,0)</f>
        <v>1</v>
      </c>
      <c r="EGP59" s="676">
        <f>IF(SUM($I$58:EGP58)&lt;=$G$61,1,0)</f>
        <v>1</v>
      </c>
      <c r="EGQ59" s="676">
        <f>IF(SUM($I$58:EGQ58)&lt;=$G$61,1,0)</f>
        <v>1</v>
      </c>
      <c r="EGR59" s="676">
        <f>IF(SUM($I$58:EGR58)&lt;=$G$61,1,0)</f>
        <v>1</v>
      </c>
      <c r="EGS59" s="676">
        <f>IF(SUM($I$58:EGS58)&lt;=$G$61,1,0)</f>
        <v>1</v>
      </c>
      <c r="EGT59" s="676">
        <f>IF(SUM($I$58:EGT58)&lt;=$G$61,1,0)</f>
        <v>1</v>
      </c>
      <c r="EGU59" s="676">
        <f>IF(SUM($I$58:EGU58)&lt;=$G$61,1,0)</f>
        <v>1</v>
      </c>
      <c r="EGV59" s="676">
        <f>IF(SUM($I$58:EGV58)&lt;=$G$61,1,0)</f>
        <v>1</v>
      </c>
      <c r="EGW59" s="676">
        <f>IF(SUM($I$58:EGW58)&lt;=$G$61,1,0)</f>
        <v>1</v>
      </c>
      <c r="EGX59" s="676">
        <f>IF(SUM($I$58:EGX58)&lt;=$G$61,1,0)</f>
        <v>1</v>
      </c>
      <c r="EGY59" s="676">
        <f>IF(SUM($I$58:EGY58)&lt;=$G$61,1,0)</f>
        <v>1</v>
      </c>
      <c r="EGZ59" s="676">
        <f>IF(SUM($I$58:EGZ58)&lt;=$G$61,1,0)</f>
        <v>1</v>
      </c>
      <c r="EHA59" s="676">
        <f>IF(SUM($I$58:EHA58)&lt;=$G$61,1,0)</f>
        <v>1</v>
      </c>
      <c r="EHB59" s="676">
        <f>IF(SUM($I$58:EHB58)&lt;=$G$61,1,0)</f>
        <v>1</v>
      </c>
      <c r="EHC59" s="676">
        <f>IF(SUM($I$58:EHC58)&lt;=$G$61,1,0)</f>
        <v>1</v>
      </c>
      <c r="EHD59" s="676">
        <f>IF(SUM($I$58:EHD58)&lt;=$G$61,1,0)</f>
        <v>1</v>
      </c>
      <c r="EHE59" s="676">
        <f>IF(SUM($I$58:EHE58)&lt;=$G$61,1,0)</f>
        <v>1</v>
      </c>
      <c r="EHF59" s="676">
        <f>IF(SUM($I$58:EHF58)&lt;=$G$61,1,0)</f>
        <v>1</v>
      </c>
      <c r="EHG59" s="676">
        <f>IF(SUM($I$58:EHG58)&lt;=$G$61,1,0)</f>
        <v>1</v>
      </c>
      <c r="EHH59" s="676">
        <f>IF(SUM($I$58:EHH58)&lt;=$G$61,1,0)</f>
        <v>1</v>
      </c>
      <c r="EHI59" s="676">
        <f>IF(SUM($I$58:EHI58)&lt;=$G$61,1,0)</f>
        <v>1</v>
      </c>
      <c r="EHJ59" s="676">
        <f>IF(SUM($I$58:EHJ58)&lt;=$G$61,1,0)</f>
        <v>1</v>
      </c>
      <c r="EHK59" s="676">
        <f>IF(SUM($I$58:EHK58)&lt;=$G$61,1,0)</f>
        <v>1</v>
      </c>
      <c r="EHL59" s="676">
        <f>IF(SUM($I$58:EHL58)&lt;=$G$61,1,0)</f>
        <v>1</v>
      </c>
      <c r="EHM59" s="676">
        <f>IF(SUM($I$58:EHM58)&lt;=$G$61,1,0)</f>
        <v>1</v>
      </c>
      <c r="EHN59" s="676">
        <f>IF(SUM($I$58:EHN58)&lt;=$G$61,1,0)</f>
        <v>1</v>
      </c>
      <c r="EHO59" s="676">
        <f>IF(SUM($I$58:EHO58)&lt;=$G$61,1,0)</f>
        <v>1</v>
      </c>
      <c r="EHP59" s="676">
        <f>IF(SUM($I$58:EHP58)&lt;=$G$61,1,0)</f>
        <v>1</v>
      </c>
      <c r="EHQ59" s="676">
        <f>IF(SUM($I$58:EHQ58)&lt;=$G$61,1,0)</f>
        <v>1</v>
      </c>
      <c r="EHR59" s="676">
        <f>IF(SUM($I$58:EHR58)&lt;=$G$61,1,0)</f>
        <v>1</v>
      </c>
      <c r="EHS59" s="676">
        <f>IF(SUM($I$58:EHS58)&lt;=$G$61,1,0)</f>
        <v>1</v>
      </c>
      <c r="EHT59" s="676">
        <f>IF(SUM($I$58:EHT58)&lt;=$G$61,1,0)</f>
        <v>1</v>
      </c>
      <c r="EHU59" s="676">
        <f>IF(SUM($I$58:EHU58)&lt;=$G$61,1,0)</f>
        <v>1</v>
      </c>
      <c r="EHV59" s="676">
        <f>IF(SUM($I$58:EHV58)&lt;=$G$61,1,0)</f>
        <v>1</v>
      </c>
      <c r="EHW59" s="676">
        <f>IF(SUM($I$58:EHW58)&lt;=$G$61,1,0)</f>
        <v>1</v>
      </c>
      <c r="EHX59" s="676">
        <f>IF(SUM($I$58:EHX58)&lt;=$G$61,1,0)</f>
        <v>1</v>
      </c>
      <c r="EHY59" s="676">
        <f>IF(SUM($I$58:EHY58)&lt;=$G$61,1,0)</f>
        <v>1</v>
      </c>
      <c r="EHZ59" s="676">
        <f>IF(SUM($I$58:EHZ58)&lt;=$G$61,1,0)</f>
        <v>1</v>
      </c>
      <c r="EIA59" s="676">
        <f>IF(SUM($I$58:EIA58)&lt;=$G$61,1,0)</f>
        <v>1</v>
      </c>
      <c r="EIB59" s="676">
        <f>IF(SUM($I$58:EIB58)&lt;=$G$61,1,0)</f>
        <v>1</v>
      </c>
      <c r="EIC59" s="676">
        <f>IF(SUM($I$58:EIC58)&lt;=$G$61,1,0)</f>
        <v>1</v>
      </c>
      <c r="EID59" s="676">
        <f>IF(SUM($I$58:EID58)&lt;=$G$61,1,0)</f>
        <v>1</v>
      </c>
      <c r="EIE59" s="676">
        <f>IF(SUM($I$58:EIE58)&lt;=$G$61,1,0)</f>
        <v>1</v>
      </c>
      <c r="EIF59" s="676">
        <f>IF(SUM($I$58:EIF58)&lt;=$G$61,1,0)</f>
        <v>1</v>
      </c>
      <c r="EIG59" s="676">
        <f>IF(SUM($I$58:EIG58)&lt;=$G$61,1,0)</f>
        <v>1</v>
      </c>
      <c r="EIH59" s="676">
        <f>IF(SUM($I$58:EIH58)&lt;=$G$61,1,0)</f>
        <v>1</v>
      </c>
      <c r="EII59" s="676">
        <f>IF(SUM($I$58:EII58)&lt;=$G$61,1,0)</f>
        <v>1</v>
      </c>
      <c r="EIJ59" s="676">
        <f>IF(SUM($I$58:EIJ58)&lt;=$G$61,1,0)</f>
        <v>1</v>
      </c>
      <c r="EIK59" s="676">
        <f>IF(SUM($I$58:EIK58)&lt;=$G$61,1,0)</f>
        <v>1</v>
      </c>
      <c r="EIL59" s="676">
        <f>IF(SUM($I$58:EIL58)&lt;=$G$61,1,0)</f>
        <v>1</v>
      </c>
      <c r="EIM59" s="676">
        <f>IF(SUM($I$58:EIM58)&lt;=$G$61,1,0)</f>
        <v>1</v>
      </c>
      <c r="EIN59" s="676">
        <f>IF(SUM($I$58:EIN58)&lt;=$G$61,1,0)</f>
        <v>1</v>
      </c>
      <c r="EIO59" s="676">
        <f>IF(SUM($I$58:EIO58)&lt;=$G$61,1,0)</f>
        <v>1</v>
      </c>
      <c r="EIP59" s="676">
        <f>IF(SUM($I$58:EIP58)&lt;=$G$61,1,0)</f>
        <v>1</v>
      </c>
      <c r="EIQ59" s="676">
        <f>IF(SUM($I$58:EIQ58)&lt;=$G$61,1,0)</f>
        <v>1</v>
      </c>
      <c r="EIR59" s="676">
        <f>IF(SUM($I$58:EIR58)&lt;=$G$61,1,0)</f>
        <v>1</v>
      </c>
      <c r="EIS59" s="676">
        <f>IF(SUM($I$58:EIS58)&lt;=$G$61,1,0)</f>
        <v>1</v>
      </c>
      <c r="EIT59" s="676">
        <f>IF(SUM($I$58:EIT58)&lt;=$G$61,1,0)</f>
        <v>1</v>
      </c>
      <c r="EIU59" s="676">
        <f>IF(SUM($I$58:EIU58)&lt;=$G$61,1,0)</f>
        <v>1</v>
      </c>
      <c r="EIV59" s="676">
        <f>IF(SUM($I$58:EIV58)&lt;=$G$61,1,0)</f>
        <v>1</v>
      </c>
      <c r="EIW59" s="676">
        <f>IF(SUM($I$58:EIW58)&lt;=$G$61,1,0)</f>
        <v>1</v>
      </c>
      <c r="EIX59" s="676">
        <f>IF(SUM($I$58:EIX58)&lt;=$G$61,1,0)</f>
        <v>1</v>
      </c>
      <c r="EIY59" s="676">
        <f>IF(SUM($I$58:EIY58)&lt;=$G$61,1,0)</f>
        <v>1</v>
      </c>
      <c r="EIZ59" s="676">
        <f>IF(SUM($I$58:EIZ58)&lt;=$G$61,1,0)</f>
        <v>1</v>
      </c>
      <c r="EJA59" s="676">
        <f>IF(SUM($I$58:EJA58)&lt;=$G$61,1,0)</f>
        <v>1</v>
      </c>
      <c r="EJB59" s="676">
        <f>IF(SUM($I$58:EJB58)&lt;=$G$61,1,0)</f>
        <v>1</v>
      </c>
      <c r="EJC59" s="676">
        <f>IF(SUM($I$58:EJC58)&lt;=$G$61,1,0)</f>
        <v>1</v>
      </c>
      <c r="EJD59" s="676">
        <f>IF(SUM($I$58:EJD58)&lt;=$G$61,1,0)</f>
        <v>1</v>
      </c>
      <c r="EJE59" s="676">
        <f>IF(SUM($I$58:EJE58)&lt;=$G$61,1,0)</f>
        <v>1</v>
      </c>
      <c r="EJF59" s="676">
        <f>IF(SUM($I$58:EJF58)&lt;=$G$61,1,0)</f>
        <v>1</v>
      </c>
      <c r="EJG59" s="676">
        <f>IF(SUM($I$58:EJG58)&lt;=$G$61,1,0)</f>
        <v>1</v>
      </c>
      <c r="EJH59" s="676">
        <f>IF(SUM($I$58:EJH58)&lt;=$G$61,1,0)</f>
        <v>1</v>
      </c>
      <c r="EJI59" s="676">
        <f>IF(SUM($I$58:EJI58)&lt;=$G$61,1,0)</f>
        <v>1</v>
      </c>
      <c r="EJJ59" s="676">
        <f>IF(SUM($I$58:EJJ58)&lt;=$G$61,1,0)</f>
        <v>1</v>
      </c>
      <c r="EJK59" s="676">
        <f>IF(SUM($I$58:EJK58)&lt;=$G$61,1,0)</f>
        <v>1</v>
      </c>
      <c r="EJL59" s="676">
        <f>IF(SUM($I$58:EJL58)&lt;=$G$61,1,0)</f>
        <v>1</v>
      </c>
      <c r="EJM59" s="676">
        <f>IF(SUM($I$58:EJM58)&lt;=$G$61,1,0)</f>
        <v>1</v>
      </c>
      <c r="EJN59" s="676">
        <f>IF(SUM($I$58:EJN58)&lt;=$G$61,1,0)</f>
        <v>1</v>
      </c>
      <c r="EJO59" s="676">
        <f>IF(SUM($I$58:EJO58)&lt;=$G$61,1,0)</f>
        <v>1</v>
      </c>
      <c r="EJP59" s="676">
        <f>IF(SUM($I$58:EJP58)&lt;=$G$61,1,0)</f>
        <v>1</v>
      </c>
      <c r="EJQ59" s="676">
        <f>IF(SUM($I$58:EJQ58)&lt;=$G$61,1,0)</f>
        <v>1</v>
      </c>
      <c r="EJR59" s="676">
        <f>IF(SUM($I$58:EJR58)&lt;=$G$61,1,0)</f>
        <v>1</v>
      </c>
      <c r="EJS59" s="676">
        <f>IF(SUM($I$58:EJS58)&lt;=$G$61,1,0)</f>
        <v>1</v>
      </c>
      <c r="EJT59" s="676">
        <f>IF(SUM($I$58:EJT58)&lt;=$G$61,1,0)</f>
        <v>1</v>
      </c>
      <c r="EJU59" s="676">
        <f>IF(SUM($I$58:EJU58)&lt;=$G$61,1,0)</f>
        <v>1</v>
      </c>
      <c r="EJV59" s="676">
        <f>IF(SUM($I$58:EJV58)&lt;=$G$61,1,0)</f>
        <v>1</v>
      </c>
      <c r="EJW59" s="676">
        <f>IF(SUM($I$58:EJW58)&lt;=$G$61,1,0)</f>
        <v>1</v>
      </c>
      <c r="EJX59" s="676">
        <f>IF(SUM($I$58:EJX58)&lt;=$G$61,1,0)</f>
        <v>1</v>
      </c>
      <c r="EJY59" s="676">
        <f>IF(SUM($I$58:EJY58)&lt;=$G$61,1,0)</f>
        <v>1</v>
      </c>
      <c r="EJZ59" s="676">
        <f>IF(SUM($I$58:EJZ58)&lt;=$G$61,1,0)</f>
        <v>1</v>
      </c>
      <c r="EKA59" s="676">
        <f>IF(SUM($I$58:EKA58)&lt;=$G$61,1,0)</f>
        <v>1</v>
      </c>
      <c r="EKB59" s="676">
        <f>IF(SUM($I$58:EKB58)&lt;=$G$61,1,0)</f>
        <v>1</v>
      </c>
      <c r="EKC59" s="676">
        <f>IF(SUM($I$58:EKC58)&lt;=$G$61,1,0)</f>
        <v>1</v>
      </c>
      <c r="EKD59" s="676">
        <f>IF(SUM($I$58:EKD58)&lt;=$G$61,1,0)</f>
        <v>1</v>
      </c>
      <c r="EKE59" s="676">
        <f>IF(SUM($I$58:EKE58)&lt;=$G$61,1,0)</f>
        <v>1</v>
      </c>
      <c r="EKF59" s="676">
        <f>IF(SUM($I$58:EKF58)&lt;=$G$61,1,0)</f>
        <v>1</v>
      </c>
      <c r="EKG59" s="676">
        <f>IF(SUM($I$58:EKG58)&lt;=$G$61,1,0)</f>
        <v>1</v>
      </c>
      <c r="EKH59" s="676">
        <f>IF(SUM($I$58:EKH58)&lt;=$G$61,1,0)</f>
        <v>1</v>
      </c>
      <c r="EKI59" s="676">
        <f>IF(SUM($I$58:EKI58)&lt;=$G$61,1,0)</f>
        <v>1</v>
      </c>
      <c r="EKJ59" s="676">
        <f>IF(SUM($I$58:EKJ58)&lt;=$G$61,1,0)</f>
        <v>1</v>
      </c>
      <c r="EKK59" s="676">
        <f>IF(SUM($I$58:EKK58)&lt;=$G$61,1,0)</f>
        <v>1</v>
      </c>
      <c r="EKL59" s="676">
        <f>IF(SUM($I$58:EKL58)&lt;=$G$61,1,0)</f>
        <v>1</v>
      </c>
      <c r="EKM59" s="676">
        <f>IF(SUM($I$58:EKM58)&lt;=$G$61,1,0)</f>
        <v>1</v>
      </c>
      <c r="EKN59" s="676">
        <f>IF(SUM($I$58:EKN58)&lt;=$G$61,1,0)</f>
        <v>1</v>
      </c>
      <c r="EKO59" s="676">
        <f>IF(SUM($I$58:EKO58)&lt;=$G$61,1,0)</f>
        <v>1</v>
      </c>
      <c r="EKP59" s="676">
        <f>IF(SUM($I$58:EKP58)&lt;=$G$61,1,0)</f>
        <v>1</v>
      </c>
      <c r="EKQ59" s="676">
        <f>IF(SUM($I$58:EKQ58)&lt;=$G$61,1,0)</f>
        <v>1</v>
      </c>
      <c r="EKR59" s="676">
        <f>IF(SUM($I$58:EKR58)&lt;=$G$61,1,0)</f>
        <v>1</v>
      </c>
      <c r="EKS59" s="676">
        <f>IF(SUM($I$58:EKS58)&lt;=$G$61,1,0)</f>
        <v>1</v>
      </c>
      <c r="EKT59" s="676">
        <f>IF(SUM($I$58:EKT58)&lt;=$G$61,1,0)</f>
        <v>1</v>
      </c>
      <c r="EKU59" s="676">
        <f>IF(SUM($I$58:EKU58)&lt;=$G$61,1,0)</f>
        <v>1</v>
      </c>
      <c r="EKV59" s="676">
        <f>IF(SUM($I$58:EKV58)&lt;=$G$61,1,0)</f>
        <v>1</v>
      </c>
      <c r="EKW59" s="676">
        <f>IF(SUM($I$58:EKW58)&lt;=$G$61,1,0)</f>
        <v>1</v>
      </c>
      <c r="EKX59" s="676">
        <f>IF(SUM($I$58:EKX58)&lt;=$G$61,1,0)</f>
        <v>1</v>
      </c>
      <c r="EKY59" s="676">
        <f>IF(SUM($I$58:EKY58)&lt;=$G$61,1,0)</f>
        <v>1</v>
      </c>
      <c r="EKZ59" s="676">
        <f>IF(SUM($I$58:EKZ58)&lt;=$G$61,1,0)</f>
        <v>1</v>
      </c>
      <c r="ELA59" s="676">
        <f>IF(SUM($I$58:ELA58)&lt;=$G$61,1,0)</f>
        <v>1</v>
      </c>
      <c r="ELB59" s="676">
        <f>IF(SUM($I$58:ELB58)&lt;=$G$61,1,0)</f>
        <v>1</v>
      </c>
      <c r="ELC59" s="676">
        <f>IF(SUM($I$58:ELC58)&lt;=$G$61,1,0)</f>
        <v>1</v>
      </c>
      <c r="ELD59" s="676">
        <f>IF(SUM($I$58:ELD58)&lt;=$G$61,1,0)</f>
        <v>1</v>
      </c>
      <c r="ELE59" s="676">
        <f>IF(SUM($I$58:ELE58)&lt;=$G$61,1,0)</f>
        <v>1</v>
      </c>
      <c r="ELF59" s="676">
        <f>IF(SUM($I$58:ELF58)&lt;=$G$61,1,0)</f>
        <v>1</v>
      </c>
      <c r="ELG59" s="676">
        <f>IF(SUM($I$58:ELG58)&lt;=$G$61,1,0)</f>
        <v>1</v>
      </c>
      <c r="ELH59" s="676">
        <f>IF(SUM($I$58:ELH58)&lt;=$G$61,1,0)</f>
        <v>1</v>
      </c>
      <c r="ELI59" s="676">
        <f>IF(SUM($I$58:ELI58)&lt;=$G$61,1,0)</f>
        <v>1</v>
      </c>
      <c r="ELJ59" s="676">
        <f>IF(SUM($I$58:ELJ58)&lt;=$G$61,1,0)</f>
        <v>1</v>
      </c>
      <c r="ELK59" s="676">
        <f>IF(SUM($I$58:ELK58)&lt;=$G$61,1,0)</f>
        <v>1</v>
      </c>
      <c r="ELL59" s="676">
        <f>IF(SUM($I$58:ELL58)&lt;=$G$61,1,0)</f>
        <v>1</v>
      </c>
      <c r="ELM59" s="676">
        <f>IF(SUM($I$58:ELM58)&lt;=$G$61,1,0)</f>
        <v>1</v>
      </c>
      <c r="ELN59" s="676">
        <f>IF(SUM($I$58:ELN58)&lt;=$G$61,1,0)</f>
        <v>1</v>
      </c>
      <c r="ELO59" s="676">
        <f>IF(SUM($I$58:ELO58)&lt;=$G$61,1,0)</f>
        <v>1</v>
      </c>
      <c r="ELP59" s="676">
        <f>IF(SUM($I$58:ELP58)&lt;=$G$61,1,0)</f>
        <v>1</v>
      </c>
      <c r="ELQ59" s="676">
        <f>IF(SUM($I$58:ELQ58)&lt;=$G$61,1,0)</f>
        <v>1</v>
      </c>
      <c r="ELR59" s="676">
        <f>IF(SUM($I$58:ELR58)&lt;=$G$61,1,0)</f>
        <v>1</v>
      </c>
      <c r="ELS59" s="676">
        <f>IF(SUM($I$58:ELS58)&lt;=$G$61,1,0)</f>
        <v>1</v>
      </c>
      <c r="ELT59" s="676">
        <f>IF(SUM($I$58:ELT58)&lt;=$G$61,1,0)</f>
        <v>1</v>
      </c>
      <c r="ELU59" s="676">
        <f>IF(SUM($I$58:ELU58)&lt;=$G$61,1,0)</f>
        <v>1</v>
      </c>
      <c r="ELV59" s="676">
        <f>IF(SUM($I$58:ELV58)&lt;=$G$61,1,0)</f>
        <v>1</v>
      </c>
      <c r="ELW59" s="676">
        <f>IF(SUM($I$58:ELW58)&lt;=$G$61,1,0)</f>
        <v>1</v>
      </c>
      <c r="ELX59" s="676">
        <f>IF(SUM($I$58:ELX58)&lt;=$G$61,1,0)</f>
        <v>1</v>
      </c>
      <c r="ELY59" s="676">
        <f>IF(SUM($I$58:ELY58)&lt;=$G$61,1,0)</f>
        <v>1</v>
      </c>
      <c r="ELZ59" s="676">
        <f>IF(SUM($I$58:ELZ58)&lt;=$G$61,1,0)</f>
        <v>1</v>
      </c>
      <c r="EMA59" s="676">
        <f>IF(SUM($I$58:EMA58)&lt;=$G$61,1,0)</f>
        <v>1</v>
      </c>
      <c r="EMB59" s="676">
        <f>IF(SUM($I$58:EMB58)&lt;=$G$61,1,0)</f>
        <v>1</v>
      </c>
      <c r="EMC59" s="676">
        <f>IF(SUM($I$58:EMC58)&lt;=$G$61,1,0)</f>
        <v>1</v>
      </c>
      <c r="EMD59" s="676">
        <f>IF(SUM($I$58:EMD58)&lt;=$G$61,1,0)</f>
        <v>1</v>
      </c>
      <c r="EME59" s="676">
        <f>IF(SUM($I$58:EME58)&lt;=$G$61,1,0)</f>
        <v>1</v>
      </c>
      <c r="EMF59" s="676">
        <f>IF(SUM($I$58:EMF58)&lt;=$G$61,1,0)</f>
        <v>1</v>
      </c>
      <c r="EMG59" s="676">
        <f>IF(SUM($I$58:EMG58)&lt;=$G$61,1,0)</f>
        <v>1</v>
      </c>
      <c r="EMH59" s="676">
        <f>IF(SUM($I$58:EMH58)&lt;=$G$61,1,0)</f>
        <v>1</v>
      </c>
      <c r="EMI59" s="676">
        <f>IF(SUM($I$58:EMI58)&lt;=$G$61,1,0)</f>
        <v>1</v>
      </c>
      <c r="EMJ59" s="676">
        <f>IF(SUM($I$58:EMJ58)&lt;=$G$61,1,0)</f>
        <v>1</v>
      </c>
      <c r="EMK59" s="676">
        <f>IF(SUM($I$58:EMK58)&lt;=$G$61,1,0)</f>
        <v>1</v>
      </c>
      <c r="EML59" s="676">
        <f>IF(SUM($I$58:EML58)&lt;=$G$61,1,0)</f>
        <v>1</v>
      </c>
      <c r="EMM59" s="676">
        <f>IF(SUM($I$58:EMM58)&lt;=$G$61,1,0)</f>
        <v>1</v>
      </c>
      <c r="EMN59" s="676">
        <f>IF(SUM($I$58:EMN58)&lt;=$G$61,1,0)</f>
        <v>1</v>
      </c>
      <c r="EMO59" s="676">
        <f>IF(SUM($I$58:EMO58)&lt;=$G$61,1,0)</f>
        <v>1</v>
      </c>
      <c r="EMP59" s="676">
        <f>IF(SUM($I$58:EMP58)&lt;=$G$61,1,0)</f>
        <v>1</v>
      </c>
      <c r="EMQ59" s="676">
        <f>IF(SUM($I$58:EMQ58)&lt;=$G$61,1,0)</f>
        <v>1</v>
      </c>
      <c r="EMR59" s="676">
        <f>IF(SUM($I$58:EMR58)&lt;=$G$61,1,0)</f>
        <v>1</v>
      </c>
      <c r="EMS59" s="676">
        <f>IF(SUM($I$58:EMS58)&lt;=$G$61,1,0)</f>
        <v>1</v>
      </c>
      <c r="EMT59" s="676">
        <f>IF(SUM($I$58:EMT58)&lt;=$G$61,1,0)</f>
        <v>1</v>
      </c>
      <c r="EMU59" s="676">
        <f>IF(SUM($I$58:EMU58)&lt;=$G$61,1,0)</f>
        <v>1</v>
      </c>
      <c r="EMV59" s="676">
        <f>IF(SUM($I$58:EMV58)&lt;=$G$61,1,0)</f>
        <v>1</v>
      </c>
      <c r="EMW59" s="676">
        <f>IF(SUM($I$58:EMW58)&lt;=$G$61,1,0)</f>
        <v>1</v>
      </c>
      <c r="EMX59" s="676">
        <f>IF(SUM($I$58:EMX58)&lt;=$G$61,1,0)</f>
        <v>1</v>
      </c>
      <c r="EMY59" s="676">
        <f>IF(SUM($I$58:EMY58)&lt;=$G$61,1,0)</f>
        <v>1</v>
      </c>
      <c r="EMZ59" s="676">
        <f>IF(SUM($I$58:EMZ58)&lt;=$G$61,1,0)</f>
        <v>1</v>
      </c>
      <c r="ENA59" s="676">
        <f>IF(SUM($I$58:ENA58)&lt;=$G$61,1,0)</f>
        <v>1</v>
      </c>
      <c r="ENB59" s="676">
        <f>IF(SUM($I$58:ENB58)&lt;=$G$61,1,0)</f>
        <v>1</v>
      </c>
      <c r="ENC59" s="676">
        <f>IF(SUM($I$58:ENC58)&lt;=$G$61,1,0)</f>
        <v>1</v>
      </c>
      <c r="END59" s="676">
        <f>IF(SUM($I$58:END58)&lt;=$G$61,1,0)</f>
        <v>1</v>
      </c>
      <c r="ENE59" s="676">
        <f>IF(SUM($I$58:ENE58)&lt;=$G$61,1,0)</f>
        <v>1</v>
      </c>
      <c r="ENF59" s="676">
        <f>IF(SUM($I$58:ENF58)&lt;=$G$61,1,0)</f>
        <v>1</v>
      </c>
      <c r="ENG59" s="676">
        <f>IF(SUM($I$58:ENG58)&lt;=$G$61,1,0)</f>
        <v>1</v>
      </c>
      <c r="ENH59" s="676">
        <f>IF(SUM($I$58:ENH58)&lt;=$G$61,1,0)</f>
        <v>1</v>
      </c>
      <c r="ENI59" s="676">
        <f>IF(SUM($I$58:ENI58)&lt;=$G$61,1,0)</f>
        <v>1</v>
      </c>
      <c r="ENJ59" s="676">
        <f>IF(SUM($I$58:ENJ58)&lt;=$G$61,1,0)</f>
        <v>1</v>
      </c>
      <c r="ENK59" s="676">
        <f>IF(SUM($I$58:ENK58)&lt;=$G$61,1,0)</f>
        <v>1</v>
      </c>
      <c r="ENL59" s="676">
        <f>IF(SUM($I$58:ENL58)&lt;=$G$61,1,0)</f>
        <v>1</v>
      </c>
      <c r="ENM59" s="676">
        <f>IF(SUM($I$58:ENM58)&lt;=$G$61,1,0)</f>
        <v>1</v>
      </c>
      <c r="ENN59" s="676">
        <f>IF(SUM($I$58:ENN58)&lt;=$G$61,1,0)</f>
        <v>1</v>
      </c>
      <c r="ENO59" s="676">
        <f>IF(SUM($I$58:ENO58)&lt;=$G$61,1,0)</f>
        <v>1</v>
      </c>
      <c r="ENP59" s="676">
        <f>IF(SUM($I$58:ENP58)&lt;=$G$61,1,0)</f>
        <v>1</v>
      </c>
      <c r="ENQ59" s="676">
        <f>IF(SUM($I$58:ENQ58)&lt;=$G$61,1,0)</f>
        <v>1</v>
      </c>
      <c r="ENR59" s="676">
        <f>IF(SUM($I$58:ENR58)&lt;=$G$61,1,0)</f>
        <v>1</v>
      </c>
      <c r="ENS59" s="676">
        <f>IF(SUM($I$58:ENS58)&lt;=$G$61,1,0)</f>
        <v>1</v>
      </c>
      <c r="ENT59" s="676">
        <f>IF(SUM($I$58:ENT58)&lt;=$G$61,1,0)</f>
        <v>1</v>
      </c>
      <c r="ENU59" s="676">
        <f>IF(SUM($I$58:ENU58)&lt;=$G$61,1,0)</f>
        <v>1</v>
      </c>
      <c r="ENV59" s="676">
        <f>IF(SUM($I$58:ENV58)&lt;=$G$61,1,0)</f>
        <v>1</v>
      </c>
      <c r="ENW59" s="676">
        <f>IF(SUM($I$58:ENW58)&lt;=$G$61,1,0)</f>
        <v>1</v>
      </c>
      <c r="ENX59" s="676">
        <f>IF(SUM($I$58:ENX58)&lt;=$G$61,1,0)</f>
        <v>1</v>
      </c>
      <c r="ENY59" s="676">
        <f>IF(SUM($I$58:ENY58)&lt;=$G$61,1,0)</f>
        <v>1</v>
      </c>
      <c r="ENZ59" s="676">
        <f>IF(SUM($I$58:ENZ58)&lt;=$G$61,1,0)</f>
        <v>1</v>
      </c>
      <c r="EOA59" s="676">
        <f>IF(SUM($I$58:EOA58)&lt;=$G$61,1,0)</f>
        <v>1</v>
      </c>
      <c r="EOB59" s="676">
        <f>IF(SUM($I$58:EOB58)&lt;=$G$61,1,0)</f>
        <v>1</v>
      </c>
      <c r="EOC59" s="676">
        <f>IF(SUM($I$58:EOC58)&lt;=$G$61,1,0)</f>
        <v>1</v>
      </c>
      <c r="EOD59" s="676">
        <f>IF(SUM($I$58:EOD58)&lt;=$G$61,1,0)</f>
        <v>1</v>
      </c>
      <c r="EOE59" s="676">
        <f>IF(SUM($I$58:EOE58)&lt;=$G$61,1,0)</f>
        <v>1</v>
      </c>
      <c r="EOF59" s="676">
        <f>IF(SUM($I$58:EOF58)&lt;=$G$61,1,0)</f>
        <v>1</v>
      </c>
      <c r="EOG59" s="676">
        <f>IF(SUM($I$58:EOG58)&lt;=$G$61,1,0)</f>
        <v>1</v>
      </c>
      <c r="EOH59" s="676">
        <f>IF(SUM($I$58:EOH58)&lt;=$G$61,1,0)</f>
        <v>1</v>
      </c>
      <c r="EOI59" s="676">
        <f>IF(SUM($I$58:EOI58)&lt;=$G$61,1,0)</f>
        <v>1</v>
      </c>
      <c r="EOJ59" s="676">
        <f>IF(SUM($I$58:EOJ58)&lt;=$G$61,1,0)</f>
        <v>1</v>
      </c>
      <c r="EOK59" s="676">
        <f>IF(SUM($I$58:EOK58)&lt;=$G$61,1,0)</f>
        <v>1</v>
      </c>
      <c r="EOL59" s="676">
        <f>IF(SUM($I$58:EOL58)&lt;=$G$61,1,0)</f>
        <v>1</v>
      </c>
      <c r="EOM59" s="676">
        <f>IF(SUM($I$58:EOM58)&lt;=$G$61,1,0)</f>
        <v>1</v>
      </c>
      <c r="EON59" s="676">
        <f>IF(SUM($I$58:EON58)&lt;=$G$61,1,0)</f>
        <v>1</v>
      </c>
      <c r="EOO59" s="676">
        <f>IF(SUM($I$58:EOO58)&lt;=$G$61,1,0)</f>
        <v>1</v>
      </c>
      <c r="EOP59" s="676">
        <f>IF(SUM($I$58:EOP58)&lt;=$G$61,1,0)</f>
        <v>1</v>
      </c>
      <c r="EOQ59" s="676">
        <f>IF(SUM($I$58:EOQ58)&lt;=$G$61,1,0)</f>
        <v>1</v>
      </c>
      <c r="EOR59" s="676">
        <f>IF(SUM($I$58:EOR58)&lt;=$G$61,1,0)</f>
        <v>1</v>
      </c>
      <c r="EOS59" s="676">
        <f>IF(SUM($I$58:EOS58)&lt;=$G$61,1,0)</f>
        <v>1</v>
      </c>
      <c r="EOT59" s="676">
        <f>IF(SUM($I$58:EOT58)&lt;=$G$61,1,0)</f>
        <v>1</v>
      </c>
      <c r="EOU59" s="676">
        <f>IF(SUM($I$58:EOU58)&lt;=$G$61,1,0)</f>
        <v>1</v>
      </c>
      <c r="EOV59" s="676">
        <f>IF(SUM($I$58:EOV58)&lt;=$G$61,1,0)</f>
        <v>1</v>
      </c>
      <c r="EOW59" s="676">
        <f>IF(SUM($I$58:EOW58)&lt;=$G$61,1,0)</f>
        <v>1</v>
      </c>
      <c r="EOX59" s="676">
        <f>IF(SUM($I$58:EOX58)&lt;=$G$61,1,0)</f>
        <v>1</v>
      </c>
      <c r="EOY59" s="676">
        <f>IF(SUM($I$58:EOY58)&lt;=$G$61,1,0)</f>
        <v>1</v>
      </c>
      <c r="EOZ59" s="676">
        <f>IF(SUM($I$58:EOZ58)&lt;=$G$61,1,0)</f>
        <v>1</v>
      </c>
      <c r="EPA59" s="676">
        <f>IF(SUM($I$58:EPA58)&lt;=$G$61,1,0)</f>
        <v>1</v>
      </c>
      <c r="EPB59" s="676">
        <f>IF(SUM($I$58:EPB58)&lt;=$G$61,1,0)</f>
        <v>1</v>
      </c>
      <c r="EPC59" s="676">
        <f>IF(SUM($I$58:EPC58)&lt;=$G$61,1,0)</f>
        <v>1</v>
      </c>
      <c r="EPD59" s="676">
        <f>IF(SUM($I$58:EPD58)&lt;=$G$61,1,0)</f>
        <v>1</v>
      </c>
      <c r="EPE59" s="676">
        <f>IF(SUM($I$58:EPE58)&lt;=$G$61,1,0)</f>
        <v>1</v>
      </c>
      <c r="EPF59" s="676">
        <f>IF(SUM($I$58:EPF58)&lt;=$G$61,1,0)</f>
        <v>1</v>
      </c>
      <c r="EPG59" s="676">
        <f>IF(SUM($I$58:EPG58)&lt;=$G$61,1,0)</f>
        <v>1</v>
      </c>
      <c r="EPH59" s="676">
        <f>IF(SUM($I$58:EPH58)&lt;=$G$61,1,0)</f>
        <v>1</v>
      </c>
      <c r="EPI59" s="676">
        <f>IF(SUM($I$58:EPI58)&lt;=$G$61,1,0)</f>
        <v>1</v>
      </c>
      <c r="EPJ59" s="676">
        <f>IF(SUM($I$58:EPJ58)&lt;=$G$61,1,0)</f>
        <v>1</v>
      </c>
      <c r="EPK59" s="676">
        <f>IF(SUM($I$58:EPK58)&lt;=$G$61,1,0)</f>
        <v>1</v>
      </c>
      <c r="EPL59" s="676">
        <f>IF(SUM($I$58:EPL58)&lt;=$G$61,1,0)</f>
        <v>1</v>
      </c>
      <c r="EPM59" s="676">
        <f>IF(SUM($I$58:EPM58)&lt;=$G$61,1,0)</f>
        <v>1</v>
      </c>
      <c r="EPN59" s="676">
        <f>IF(SUM($I$58:EPN58)&lt;=$G$61,1,0)</f>
        <v>1</v>
      </c>
      <c r="EPO59" s="676">
        <f>IF(SUM($I$58:EPO58)&lt;=$G$61,1,0)</f>
        <v>1</v>
      </c>
      <c r="EPP59" s="676">
        <f>IF(SUM($I$58:EPP58)&lt;=$G$61,1,0)</f>
        <v>1</v>
      </c>
      <c r="EPQ59" s="676">
        <f>IF(SUM($I$58:EPQ58)&lt;=$G$61,1,0)</f>
        <v>1</v>
      </c>
      <c r="EPR59" s="676">
        <f>IF(SUM($I$58:EPR58)&lt;=$G$61,1,0)</f>
        <v>1</v>
      </c>
      <c r="EPS59" s="676">
        <f>IF(SUM($I$58:EPS58)&lt;=$G$61,1,0)</f>
        <v>1</v>
      </c>
      <c r="EPT59" s="676">
        <f>IF(SUM($I$58:EPT58)&lt;=$G$61,1,0)</f>
        <v>1</v>
      </c>
      <c r="EPU59" s="676">
        <f>IF(SUM($I$58:EPU58)&lt;=$G$61,1,0)</f>
        <v>1</v>
      </c>
      <c r="EPV59" s="676">
        <f>IF(SUM($I$58:EPV58)&lt;=$G$61,1,0)</f>
        <v>1</v>
      </c>
      <c r="EPW59" s="676">
        <f>IF(SUM($I$58:EPW58)&lt;=$G$61,1,0)</f>
        <v>1</v>
      </c>
      <c r="EPX59" s="676">
        <f>IF(SUM($I$58:EPX58)&lt;=$G$61,1,0)</f>
        <v>1</v>
      </c>
      <c r="EPY59" s="676">
        <f>IF(SUM($I$58:EPY58)&lt;=$G$61,1,0)</f>
        <v>1</v>
      </c>
      <c r="EPZ59" s="676">
        <f>IF(SUM($I$58:EPZ58)&lt;=$G$61,1,0)</f>
        <v>1</v>
      </c>
      <c r="EQA59" s="676">
        <f>IF(SUM($I$58:EQA58)&lt;=$G$61,1,0)</f>
        <v>1</v>
      </c>
      <c r="EQB59" s="676">
        <f>IF(SUM($I$58:EQB58)&lt;=$G$61,1,0)</f>
        <v>1</v>
      </c>
      <c r="EQC59" s="676">
        <f>IF(SUM($I$58:EQC58)&lt;=$G$61,1,0)</f>
        <v>1</v>
      </c>
      <c r="EQD59" s="676">
        <f>IF(SUM($I$58:EQD58)&lt;=$G$61,1,0)</f>
        <v>1</v>
      </c>
      <c r="EQE59" s="676">
        <f>IF(SUM($I$58:EQE58)&lt;=$G$61,1,0)</f>
        <v>1</v>
      </c>
      <c r="EQF59" s="676">
        <f>IF(SUM($I$58:EQF58)&lt;=$G$61,1,0)</f>
        <v>1</v>
      </c>
      <c r="EQG59" s="676">
        <f>IF(SUM($I$58:EQG58)&lt;=$G$61,1,0)</f>
        <v>1</v>
      </c>
      <c r="EQH59" s="676">
        <f>IF(SUM($I$58:EQH58)&lt;=$G$61,1,0)</f>
        <v>1</v>
      </c>
      <c r="EQI59" s="676">
        <f>IF(SUM($I$58:EQI58)&lt;=$G$61,1,0)</f>
        <v>1</v>
      </c>
      <c r="EQJ59" s="676">
        <f>IF(SUM($I$58:EQJ58)&lt;=$G$61,1,0)</f>
        <v>1</v>
      </c>
      <c r="EQK59" s="676">
        <f>IF(SUM($I$58:EQK58)&lt;=$G$61,1,0)</f>
        <v>1</v>
      </c>
      <c r="EQL59" s="676">
        <f>IF(SUM($I$58:EQL58)&lt;=$G$61,1,0)</f>
        <v>1</v>
      </c>
      <c r="EQM59" s="676">
        <f>IF(SUM($I$58:EQM58)&lt;=$G$61,1,0)</f>
        <v>1</v>
      </c>
      <c r="EQN59" s="676">
        <f>IF(SUM($I$58:EQN58)&lt;=$G$61,1,0)</f>
        <v>1</v>
      </c>
      <c r="EQO59" s="676">
        <f>IF(SUM($I$58:EQO58)&lt;=$G$61,1,0)</f>
        <v>1</v>
      </c>
      <c r="EQP59" s="676">
        <f>IF(SUM($I$58:EQP58)&lt;=$G$61,1,0)</f>
        <v>1</v>
      </c>
      <c r="EQQ59" s="676">
        <f>IF(SUM($I$58:EQQ58)&lt;=$G$61,1,0)</f>
        <v>1</v>
      </c>
      <c r="EQR59" s="676">
        <f>IF(SUM($I$58:EQR58)&lt;=$G$61,1,0)</f>
        <v>1</v>
      </c>
      <c r="EQS59" s="676">
        <f>IF(SUM($I$58:EQS58)&lt;=$G$61,1,0)</f>
        <v>1</v>
      </c>
      <c r="EQT59" s="676">
        <f>IF(SUM($I$58:EQT58)&lt;=$G$61,1,0)</f>
        <v>1</v>
      </c>
      <c r="EQU59" s="676">
        <f>IF(SUM($I$58:EQU58)&lt;=$G$61,1,0)</f>
        <v>1</v>
      </c>
      <c r="EQV59" s="676">
        <f>IF(SUM($I$58:EQV58)&lt;=$G$61,1,0)</f>
        <v>1</v>
      </c>
      <c r="EQW59" s="676">
        <f>IF(SUM($I$58:EQW58)&lt;=$G$61,1,0)</f>
        <v>1</v>
      </c>
      <c r="EQX59" s="676">
        <f>IF(SUM($I$58:EQX58)&lt;=$G$61,1,0)</f>
        <v>1</v>
      </c>
      <c r="EQY59" s="676">
        <f>IF(SUM($I$58:EQY58)&lt;=$G$61,1,0)</f>
        <v>1</v>
      </c>
      <c r="EQZ59" s="676">
        <f>IF(SUM($I$58:EQZ58)&lt;=$G$61,1,0)</f>
        <v>1</v>
      </c>
      <c r="ERA59" s="676">
        <f>IF(SUM($I$58:ERA58)&lt;=$G$61,1,0)</f>
        <v>1</v>
      </c>
      <c r="ERB59" s="676">
        <f>IF(SUM($I$58:ERB58)&lt;=$G$61,1,0)</f>
        <v>1</v>
      </c>
      <c r="ERC59" s="676">
        <f>IF(SUM($I$58:ERC58)&lt;=$G$61,1,0)</f>
        <v>1</v>
      </c>
      <c r="ERD59" s="676">
        <f>IF(SUM($I$58:ERD58)&lt;=$G$61,1,0)</f>
        <v>1</v>
      </c>
      <c r="ERE59" s="676">
        <f>IF(SUM($I$58:ERE58)&lt;=$G$61,1,0)</f>
        <v>1</v>
      </c>
      <c r="ERF59" s="676">
        <f>IF(SUM($I$58:ERF58)&lt;=$G$61,1,0)</f>
        <v>1</v>
      </c>
      <c r="ERG59" s="676">
        <f>IF(SUM($I$58:ERG58)&lt;=$G$61,1,0)</f>
        <v>1</v>
      </c>
      <c r="ERH59" s="676">
        <f>IF(SUM($I$58:ERH58)&lt;=$G$61,1,0)</f>
        <v>1</v>
      </c>
      <c r="ERI59" s="676">
        <f>IF(SUM($I$58:ERI58)&lt;=$G$61,1,0)</f>
        <v>1</v>
      </c>
      <c r="ERJ59" s="676">
        <f>IF(SUM($I$58:ERJ58)&lt;=$G$61,1,0)</f>
        <v>1</v>
      </c>
      <c r="ERK59" s="676">
        <f>IF(SUM($I$58:ERK58)&lt;=$G$61,1,0)</f>
        <v>1</v>
      </c>
      <c r="ERL59" s="676">
        <f>IF(SUM($I$58:ERL58)&lt;=$G$61,1,0)</f>
        <v>1</v>
      </c>
      <c r="ERM59" s="676">
        <f>IF(SUM($I$58:ERM58)&lt;=$G$61,1,0)</f>
        <v>1</v>
      </c>
      <c r="ERN59" s="676">
        <f>IF(SUM($I$58:ERN58)&lt;=$G$61,1,0)</f>
        <v>1</v>
      </c>
      <c r="ERO59" s="676">
        <f>IF(SUM($I$58:ERO58)&lt;=$G$61,1,0)</f>
        <v>1</v>
      </c>
      <c r="ERP59" s="676">
        <f>IF(SUM($I$58:ERP58)&lt;=$G$61,1,0)</f>
        <v>1</v>
      </c>
      <c r="ERQ59" s="676">
        <f>IF(SUM($I$58:ERQ58)&lt;=$G$61,1,0)</f>
        <v>1</v>
      </c>
      <c r="ERR59" s="676">
        <f>IF(SUM($I$58:ERR58)&lt;=$G$61,1,0)</f>
        <v>1</v>
      </c>
      <c r="ERS59" s="676">
        <f>IF(SUM($I$58:ERS58)&lt;=$G$61,1,0)</f>
        <v>1</v>
      </c>
      <c r="ERT59" s="676">
        <f>IF(SUM($I$58:ERT58)&lt;=$G$61,1,0)</f>
        <v>1</v>
      </c>
      <c r="ERU59" s="676">
        <f>IF(SUM($I$58:ERU58)&lt;=$G$61,1,0)</f>
        <v>1</v>
      </c>
      <c r="ERV59" s="676">
        <f>IF(SUM($I$58:ERV58)&lt;=$G$61,1,0)</f>
        <v>1</v>
      </c>
      <c r="ERW59" s="676">
        <f>IF(SUM($I$58:ERW58)&lt;=$G$61,1,0)</f>
        <v>1</v>
      </c>
      <c r="ERX59" s="676">
        <f>IF(SUM($I$58:ERX58)&lt;=$G$61,1,0)</f>
        <v>1</v>
      </c>
      <c r="ERY59" s="676">
        <f>IF(SUM($I$58:ERY58)&lt;=$G$61,1,0)</f>
        <v>1</v>
      </c>
      <c r="ERZ59" s="676">
        <f>IF(SUM($I$58:ERZ58)&lt;=$G$61,1,0)</f>
        <v>1</v>
      </c>
      <c r="ESA59" s="676">
        <f>IF(SUM($I$58:ESA58)&lt;=$G$61,1,0)</f>
        <v>1</v>
      </c>
      <c r="ESB59" s="676">
        <f>IF(SUM($I$58:ESB58)&lt;=$G$61,1,0)</f>
        <v>1</v>
      </c>
      <c r="ESC59" s="676">
        <f>IF(SUM($I$58:ESC58)&lt;=$G$61,1,0)</f>
        <v>1</v>
      </c>
      <c r="ESD59" s="676">
        <f>IF(SUM($I$58:ESD58)&lt;=$G$61,1,0)</f>
        <v>1</v>
      </c>
      <c r="ESE59" s="676">
        <f>IF(SUM($I$58:ESE58)&lt;=$G$61,1,0)</f>
        <v>1</v>
      </c>
      <c r="ESF59" s="676">
        <f>IF(SUM($I$58:ESF58)&lt;=$G$61,1,0)</f>
        <v>1</v>
      </c>
      <c r="ESG59" s="676">
        <f>IF(SUM($I$58:ESG58)&lt;=$G$61,1,0)</f>
        <v>1</v>
      </c>
      <c r="ESH59" s="676">
        <f>IF(SUM($I$58:ESH58)&lt;=$G$61,1,0)</f>
        <v>1</v>
      </c>
      <c r="ESI59" s="676">
        <f>IF(SUM($I$58:ESI58)&lt;=$G$61,1,0)</f>
        <v>1</v>
      </c>
      <c r="ESJ59" s="676">
        <f>IF(SUM($I$58:ESJ58)&lt;=$G$61,1,0)</f>
        <v>1</v>
      </c>
      <c r="ESK59" s="676">
        <f>IF(SUM($I$58:ESK58)&lt;=$G$61,1,0)</f>
        <v>1</v>
      </c>
      <c r="ESL59" s="676">
        <f>IF(SUM($I$58:ESL58)&lt;=$G$61,1,0)</f>
        <v>1</v>
      </c>
      <c r="ESM59" s="676">
        <f>IF(SUM($I$58:ESM58)&lt;=$G$61,1,0)</f>
        <v>1</v>
      </c>
      <c r="ESN59" s="676">
        <f>IF(SUM($I$58:ESN58)&lt;=$G$61,1,0)</f>
        <v>1</v>
      </c>
      <c r="ESO59" s="676">
        <f>IF(SUM($I$58:ESO58)&lt;=$G$61,1,0)</f>
        <v>1</v>
      </c>
      <c r="ESP59" s="676">
        <f>IF(SUM($I$58:ESP58)&lt;=$G$61,1,0)</f>
        <v>1</v>
      </c>
      <c r="ESQ59" s="676">
        <f>IF(SUM($I$58:ESQ58)&lt;=$G$61,1,0)</f>
        <v>1</v>
      </c>
      <c r="ESR59" s="676">
        <f>IF(SUM($I$58:ESR58)&lt;=$G$61,1,0)</f>
        <v>1</v>
      </c>
      <c r="ESS59" s="676">
        <f>IF(SUM($I$58:ESS58)&lt;=$G$61,1,0)</f>
        <v>1</v>
      </c>
      <c r="EST59" s="676">
        <f>IF(SUM($I$58:EST58)&lt;=$G$61,1,0)</f>
        <v>1</v>
      </c>
      <c r="ESU59" s="676">
        <f>IF(SUM($I$58:ESU58)&lt;=$G$61,1,0)</f>
        <v>1</v>
      </c>
      <c r="ESV59" s="676">
        <f>IF(SUM($I$58:ESV58)&lt;=$G$61,1,0)</f>
        <v>1</v>
      </c>
      <c r="ESW59" s="676">
        <f>IF(SUM($I$58:ESW58)&lt;=$G$61,1,0)</f>
        <v>1</v>
      </c>
      <c r="ESX59" s="676">
        <f>IF(SUM($I$58:ESX58)&lt;=$G$61,1,0)</f>
        <v>1</v>
      </c>
      <c r="ESY59" s="676">
        <f>IF(SUM($I$58:ESY58)&lt;=$G$61,1,0)</f>
        <v>1</v>
      </c>
      <c r="ESZ59" s="676">
        <f>IF(SUM($I$58:ESZ58)&lt;=$G$61,1,0)</f>
        <v>1</v>
      </c>
      <c r="ETA59" s="676">
        <f>IF(SUM($I$58:ETA58)&lt;=$G$61,1,0)</f>
        <v>1</v>
      </c>
      <c r="ETB59" s="676">
        <f>IF(SUM($I$58:ETB58)&lt;=$G$61,1,0)</f>
        <v>1</v>
      </c>
      <c r="ETC59" s="676">
        <f>IF(SUM($I$58:ETC58)&lt;=$G$61,1,0)</f>
        <v>1</v>
      </c>
      <c r="ETD59" s="676">
        <f>IF(SUM($I$58:ETD58)&lt;=$G$61,1,0)</f>
        <v>1</v>
      </c>
      <c r="ETE59" s="676">
        <f>IF(SUM($I$58:ETE58)&lt;=$G$61,1,0)</f>
        <v>1</v>
      </c>
      <c r="ETF59" s="676">
        <f>IF(SUM($I$58:ETF58)&lt;=$G$61,1,0)</f>
        <v>1</v>
      </c>
      <c r="ETG59" s="676">
        <f>IF(SUM($I$58:ETG58)&lt;=$G$61,1,0)</f>
        <v>1</v>
      </c>
      <c r="ETH59" s="676">
        <f>IF(SUM($I$58:ETH58)&lt;=$G$61,1,0)</f>
        <v>1</v>
      </c>
      <c r="ETI59" s="676">
        <f>IF(SUM($I$58:ETI58)&lt;=$G$61,1,0)</f>
        <v>1</v>
      </c>
      <c r="ETJ59" s="676">
        <f>IF(SUM($I$58:ETJ58)&lt;=$G$61,1,0)</f>
        <v>1</v>
      </c>
      <c r="ETK59" s="676">
        <f>IF(SUM($I$58:ETK58)&lt;=$G$61,1,0)</f>
        <v>1</v>
      </c>
      <c r="ETL59" s="676">
        <f>IF(SUM($I$58:ETL58)&lt;=$G$61,1,0)</f>
        <v>1</v>
      </c>
      <c r="ETM59" s="676">
        <f>IF(SUM($I$58:ETM58)&lt;=$G$61,1,0)</f>
        <v>1</v>
      </c>
      <c r="ETN59" s="676">
        <f>IF(SUM($I$58:ETN58)&lt;=$G$61,1,0)</f>
        <v>1</v>
      </c>
      <c r="ETO59" s="676">
        <f>IF(SUM($I$58:ETO58)&lt;=$G$61,1,0)</f>
        <v>1</v>
      </c>
      <c r="ETP59" s="676">
        <f>IF(SUM($I$58:ETP58)&lt;=$G$61,1,0)</f>
        <v>1</v>
      </c>
      <c r="ETQ59" s="676">
        <f>IF(SUM($I$58:ETQ58)&lt;=$G$61,1,0)</f>
        <v>1</v>
      </c>
      <c r="ETR59" s="676">
        <f>IF(SUM($I$58:ETR58)&lt;=$G$61,1,0)</f>
        <v>1</v>
      </c>
      <c r="ETS59" s="676">
        <f>IF(SUM($I$58:ETS58)&lt;=$G$61,1,0)</f>
        <v>1</v>
      </c>
      <c r="ETT59" s="676">
        <f>IF(SUM($I$58:ETT58)&lt;=$G$61,1,0)</f>
        <v>1</v>
      </c>
      <c r="ETU59" s="676">
        <f>IF(SUM($I$58:ETU58)&lt;=$G$61,1,0)</f>
        <v>1</v>
      </c>
      <c r="ETV59" s="676">
        <f>IF(SUM($I$58:ETV58)&lt;=$G$61,1,0)</f>
        <v>1</v>
      </c>
      <c r="ETW59" s="676">
        <f>IF(SUM($I$58:ETW58)&lt;=$G$61,1,0)</f>
        <v>1</v>
      </c>
      <c r="ETX59" s="676">
        <f>IF(SUM($I$58:ETX58)&lt;=$G$61,1,0)</f>
        <v>1</v>
      </c>
      <c r="ETY59" s="676">
        <f>IF(SUM($I$58:ETY58)&lt;=$G$61,1,0)</f>
        <v>1</v>
      </c>
      <c r="ETZ59" s="676">
        <f>IF(SUM($I$58:ETZ58)&lt;=$G$61,1,0)</f>
        <v>1</v>
      </c>
      <c r="EUA59" s="676">
        <f>IF(SUM($I$58:EUA58)&lt;=$G$61,1,0)</f>
        <v>1</v>
      </c>
      <c r="EUB59" s="676">
        <f>IF(SUM($I$58:EUB58)&lt;=$G$61,1,0)</f>
        <v>1</v>
      </c>
      <c r="EUC59" s="676">
        <f>IF(SUM($I$58:EUC58)&lt;=$G$61,1,0)</f>
        <v>1</v>
      </c>
      <c r="EUD59" s="676">
        <f>IF(SUM($I$58:EUD58)&lt;=$G$61,1,0)</f>
        <v>1</v>
      </c>
      <c r="EUE59" s="676">
        <f>IF(SUM($I$58:EUE58)&lt;=$G$61,1,0)</f>
        <v>1</v>
      </c>
      <c r="EUF59" s="676">
        <f>IF(SUM($I$58:EUF58)&lt;=$G$61,1,0)</f>
        <v>1</v>
      </c>
      <c r="EUG59" s="676">
        <f>IF(SUM($I$58:EUG58)&lt;=$G$61,1,0)</f>
        <v>1</v>
      </c>
      <c r="EUH59" s="676">
        <f>IF(SUM($I$58:EUH58)&lt;=$G$61,1,0)</f>
        <v>1</v>
      </c>
      <c r="EUI59" s="676">
        <f>IF(SUM($I$58:EUI58)&lt;=$G$61,1,0)</f>
        <v>1</v>
      </c>
      <c r="EUJ59" s="676">
        <f>IF(SUM($I$58:EUJ58)&lt;=$G$61,1,0)</f>
        <v>1</v>
      </c>
      <c r="EUK59" s="676">
        <f>IF(SUM($I$58:EUK58)&lt;=$G$61,1,0)</f>
        <v>1</v>
      </c>
      <c r="EUL59" s="676">
        <f>IF(SUM($I$58:EUL58)&lt;=$G$61,1,0)</f>
        <v>1</v>
      </c>
      <c r="EUM59" s="676">
        <f>IF(SUM($I$58:EUM58)&lt;=$G$61,1,0)</f>
        <v>1</v>
      </c>
      <c r="EUN59" s="676">
        <f>IF(SUM($I$58:EUN58)&lt;=$G$61,1,0)</f>
        <v>1</v>
      </c>
      <c r="EUO59" s="676">
        <f>IF(SUM($I$58:EUO58)&lt;=$G$61,1,0)</f>
        <v>1</v>
      </c>
      <c r="EUP59" s="676">
        <f>IF(SUM($I$58:EUP58)&lt;=$G$61,1,0)</f>
        <v>1</v>
      </c>
      <c r="EUQ59" s="676">
        <f>IF(SUM($I$58:EUQ58)&lt;=$G$61,1,0)</f>
        <v>1</v>
      </c>
      <c r="EUR59" s="676">
        <f>IF(SUM($I$58:EUR58)&lt;=$G$61,1,0)</f>
        <v>1</v>
      </c>
      <c r="EUS59" s="676">
        <f>IF(SUM($I$58:EUS58)&lt;=$G$61,1,0)</f>
        <v>1</v>
      </c>
      <c r="EUT59" s="676">
        <f>IF(SUM($I$58:EUT58)&lt;=$G$61,1,0)</f>
        <v>1</v>
      </c>
      <c r="EUU59" s="676">
        <f>IF(SUM($I$58:EUU58)&lt;=$G$61,1,0)</f>
        <v>1</v>
      </c>
      <c r="EUV59" s="676">
        <f>IF(SUM($I$58:EUV58)&lt;=$G$61,1,0)</f>
        <v>1</v>
      </c>
      <c r="EUW59" s="676">
        <f>IF(SUM($I$58:EUW58)&lt;=$G$61,1,0)</f>
        <v>1</v>
      </c>
      <c r="EUX59" s="676">
        <f>IF(SUM($I$58:EUX58)&lt;=$G$61,1,0)</f>
        <v>1</v>
      </c>
      <c r="EUY59" s="676">
        <f>IF(SUM($I$58:EUY58)&lt;=$G$61,1,0)</f>
        <v>1</v>
      </c>
      <c r="EUZ59" s="676">
        <f>IF(SUM($I$58:EUZ58)&lt;=$G$61,1,0)</f>
        <v>1</v>
      </c>
      <c r="EVA59" s="676">
        <f>IF(SUM($I$58:EVA58)&lt;=$G$61,1,0)</f>
        <v>1</v>
      </c>
      <c r="EVB59" s="676">
        <f>IF(SUM($I$58:EVB58)&lt;=$G$61,1,0)</f>
        <v>1</v>
      </c>
      <c r="EVC59" s="676">
        <f>IF(SUM($I$58:EVC58)&lt;=$G$61,1,0)</f>
        <v>1</v>
      </c>
      <c r="EVD59" s="676">
        <f>IF(SUM($I$58:EVD58)&lt;=$G$61,1,0)</f>
        <v>1</v>
      </c>
      <c r="EVE59" s="676">
        <f>IF(SUM($I$58:EVE58)&lt;=$G$61,1,0)</f>
        <v>1</v>
      </c>
      <c r="EVF59" s="676">
        <f>IF(SUM($I$58:EVF58)&lt;=$G$61,1,0)</f>
        <v>1</v>
      </c>
      <c r="EVG59" s="676">
        <f>IF(SUM($I$58:EVG58)&lt;=$G$61,1,0)</f>
        <v>1</v>
      </c>
      <c r="EVH59" s="676">
        <f>IF(SUM($I$58:EVH58)&lt;=$G$61,1,0)</f>
        <v>1</v>
      </c>
      <c r="EVI59" s="676">
        <f>IF(SUM($I$58:EVI58)&lt;=$G$61,1,0)</f>
        <v>1</v>
      </c>
      <c r="EVJ59" s="676">
        <f>IF(SUM($I$58:EVJ58)&lt;=$G$61,1,0)</f>
        <v>1</v>
      </c>
      <c r="EVK59" s="676">
        <f>IF(SUM($I$58:EVK58)&lt;=$G$61,1,0)</f>
        <v>1</v>
      </c>
      <c r="EVL59" s="676">
        <f>IF(SUM($I$58:EVL58)&lt;=$G$61,1,0)</f>
        <v>1</v>
      </c>
      <c r="EVM59" s="676">
        <f>IF(SUM($I$58:EVM58)&lt;=$G$61,1,0)</f>
        <v>1</v>
      </c>
      <c r="EVN59" s="676">
        <f>IF(SUM($I$58:EVN58)&lt;=$G$61,1,0)</f>
        <v>1</v>
      </c>
      <c r="EVO59" s="676">
        <f>IF(SUM($I$58:EVO58)&lt;=$G$61,1,0)</f>
        <v>1</v>
      </c>
      <c r="EVP59" s="676">
        <f>IF(SUM($I$58:EVP58)&lt;=$G$61,1,0)</f>
        <v>1</v>
      </c>
      <c r="EVQ59" s="676">
        <f>IF(SUM($I$58:EVQ58)&lt;=$G$61,1,0)</f>
        <v>1</v>
      </c>
      <c r="EVR59" s="676">
        <f>IF(SUM($I$58:EVR58)&lt;=$G$61,1,0)</f>
        <v>1</v>
      </c>
      <c r="EVS59" s="676">
        <f>IF(SUM($I$58:EVS58)&lt;=$G$61,1,0)</f>
        <v>1</v>
      </c>
      <c r="EVT59" s="676">
        <f>IF(SUM($I$58:EVT58)&lt;=$G$61,1,0)</f>
        <v>1</v>
      </c>
      <c r="EVU59" s="676">
        <f>IF(SUM($I$58:EVU58)&lt;=$G$61,1,0)</f>
        <v>1</v>
      </c>
      <c r="EVV59" s="676">
        <f>IF(SUM($I$58:EVV58)&lt;=$G$61,1,0)</f>
        <v>1</v>
      </c>
      <c r="EVW59" s="676">
        <f>IF(SUM($I$58:EVW58)&lt;=$G$61,1,0)</f>
        <v>1</v>
      </c>
      <c r="EVX59" s="676">
        <f>IF(SUM($I$58:EVX58)&lt;=$G$61,1,0)</f>
        <v>1</v>
      </c>
      <c r="EVY59" s="676">
        <f>IF(SUM($I$58:EVY58)&lt;=$G$61,1,0)</f>
        <v>1</v>
      </c>
      <c r="EVZ59" s="676">
        <f>IF(SUM($I$58:EVZ58)&lt;=$G$61,1,0)</f>
        <v>1</v>
      </c>
      <c r="EWA59" s="676">
        <f>IF(SUM($I$58:EWA58)&lt;=$G$61,1,0)</f>
        <v>1</v>
      </c>
      <c r="EWB59" s="676">
        <f>IF(SUM($I$58:EWB58)&lt;=$G$61,1,0)</f>
        <v>1</v>
      </c>
      <c r="EWC59" s="676">
        <f>IF(SUM($I$58:EWC58)&lt;=$G$61,1,0)</f>
        <v>1</v>
      </c>
      <c r="EWD59" s="676">
        <f>IF(SUM($I$58:EWD58)&lt;=$G$61,1,0)</f>
        <v>1</v>
      </c>
      <c r="EWE59" s="676">
        <f>IF(SUM($I$58:EWE58)&lt;=$G$61,1,0)</f>
        <v>1</v>
      </c>
      <c r="EWF59" s="676">
        <f>IF(SUM($I$58:EWF58)&lt;=$G$61,1,0)</f>
        <v>1</v>
      </c>
      <c r="EWG59" s="676">
        <f>IF(SUM($I$58:EWG58)&lt;=$G$61,1,0)</f>
        <v>1</v>
      </c>
      <c r="EWH59" s="676">
        <f>IF(SUM($I$58:EWH58)&lt;=$G$61,1,0)</f>
        <v>1</v>
      </c>
      <c r="EWI59" s="676">
        <f>IF(SUM($I$58:EWI58)&lt;=$G$61,1,0)</f>
        <v>1</v>
      </c>
      <c r="EWJ59" s="676">
        <f>IF(SUM($I$58:EWJ58)&lt;=$G$61,1,0)</f>
        <v>1</v>
      </c>
      <c r="EWK59" s="676">
        <f>IF(SUM($I$58:EWK58)&lt;=$G$61,1,0)</f>
        <v>1</v>
      </c>
      <c r="EWL59" s="676">
        <f>IF(SUM($I$58:EWL58)&lt;=$G$61,1,0)</f>
        <v>1</v>
      </c>
      <c r="EWM59" s="676">
        <f>IF(SUM($I$58:EWM58)&lt;=$G$61,1,0)</f>
        <v>1</v>
      </c>
      <c r="EWN59" s="676">
        <f>IF(SUM($I$58:EWN58)&lt;=$G$61,1,0)</f>
        <v>1</v>
      </c>
      <c r="EWO59" s="676">
        <f>IF(SUM($I$58:EWO58)&lt;=$G$61,1,0)</f>
        <v>1</v>
      </c>
      <c r="EWP59" s="676">
        <f>IF(SUM($I$58:EWP58)&lt;=$G$61,1,0)</f>
        <v>1</v>
      </c>
      <c r="EWQ59" s="676">
        <f>IF(SUM($I$58:EWQ58)&lt;=$G$61,1,0)</f>
        <v>1</v>
      </c>
      <c r="EWR59" s="676">
        <f>IF(SUM($I$58:EWR58)&lt;=$G$61,1,0)</f>
        <v>1</v>
      </c>
      <c r="EWS59" s="676">
        <f>IF(SUM($I$58:EWS58)&lt;=$G$61,1,0)</f>
        <v>1</v>
      </c>
      <c r="EWT59" s="676">
        <f>IF(SUM($I$58:EWT58)&lt;=$G$61,1,0)</f>
        <v>1</v>
      </c>
      <c r="EWU59" s="676">
        <f>IF(SUM($I$58:EWU58)&lt;=$G$61,1,0)</f>
        <v>1</v>
      </c>
      <c r="EWV59" s="676">
        <f>IF(SUM($I$58:EWV58)&lt;=$G$61,1,0)</f>
        <v>1</v>
      </c>
      <c r="EWW59" s="676">
        <f>IF(SUM($I$58:EWW58)&lt;=$G$61,1,0)</f>
        <v>1</v>
      </c>
      <c r="EWX59" s="676">
        <f>IF(SUM($I$58:EWX58)&lt;=$G$61,1,0)</f>
        <v>1</v>
      </c>
      <c r="EWY59" s="676">
        <f>IF(SUM($I$58:EWY58)&lt;=$G$61,1,0)</f>
        <v>1</v>
      </c>
      <c r="EWZ59" s="676">
        <f>IF(SUM($I$58:EWZ58)&lt;=$G$61,1,0)</f>
        <v>1</v>
      </c>
      <c r="EXA59" s="676">
        <f>IF(SUM($I$58:EXA58)&lt;=$G$61,1,0)</f>
        <v>1</v>
      </c>
      <c r="EXB59" s="676">
        <f>IF(SUM($I$58:EXB58)&lt;=$G$61,1,0)</f>
        <v>1</v>
      </c>
      <c r="EXC59" s="676">
        <f>IF(SUM($I$58:EXC58)&lt;=$G$61,1,0)</f>
        <v>1</v>
      </c>
      <c r="EXD59" s="676">
        <f>IF(SUM($I$58:EXD58)&lt;=$G$61,1,0)</f>
        <v>1</v>
      </c>
      <c r="EXE59" s="676">
        <f>IF(SUM($I$58:EXE58)&lt;=$G$61,1,0)</f>
        <v>1</v>
      </c>
      <c r="EXF59" s="676">
        <f>IF(SUM($I$58:EXF58)&lt;=$G$61,1,0)</f>
        <v>1</v>
      </c>
      <c r="EXG59" s="676">
        <f>IF(SUM($I$58:EXG58)&lt;=$G$61,1,0)</f>
        <v>1</v>
      </c>
      <c r="EXH59" s="676">
        <f>IF(SUM($I$58:EXH58)&lt;=$G$61,1,0)</f>
        <v>1</v>
      </c>
      <c r="EXI59" s="676">
        <f>IF(SUM($I$58:EXI58)&lt;=$G$61,1,0)</f>
        <v>1</v>
      </c>
      <c r="EXJ59" s="676">
        <f>IF(SUM($I$58:EXJ58)&lt;=$G$61,1,0)</f>
        <v>1</v>
      </c>
      <c r="EXK59" s="676">
        <f>IF(SUM($I$58:EXK58)&lt;=$G$61,1,0)</f>
        <v>1</v>
      </c>
      <c r="EXL59" s="676">
        <f>IF(SUM($I$58:EXL58)&lt;=$G$61,1,0)</f>
        <v>1</v>
      </c>
      <c r="EXM59" s="676">
        <f>IF(SUM($I$58:EXM58)&lt;=$G$61,1,0)</f>
        <v>1</v>
      </c>
      <c r="EXN59" s="676">
        <f>IF(SUM($I$58:EXN58)&lt;=$G$61,1,0)</f>
        <v>1</v>
      </c>
      <c r="EXO59" s="676">
        <f>IF(SUM($I$58:EXO58)&lt;=$G$61,1,0)</f>
        <v>1</v>
      </c>
      <c r="EXP59" s="676">
        <f>IF(SUM($I$58:EXP58)&lt;=$G$61,1,0)</f>
        <v>1</v>
      </c>
      <c r="EXQ59" s="676">
        <f>IF(SUM($I$58:EXQ58)&lt;=$G$61,1,0)</f>
        <v>1</v>
      </c>
      <c r="EXR59" s="676">
        <f>IF(SUM($I$58:EXR58)&lt;=$G$61,1,0)</f>
        <v>1</v>
      </c>
      <c r="EXS59" s="676">
        <f>IF(SUM($I$58:EXS58)&lt;=$G$61,1,0)</f>
        <v>1</v>
      </c>
      <c r="EXT59" s="676">
        <f>IF(SUM($I$58:EXT58)&lt;=$G$61,1,0)</f>
        <v>1</v>
      </c>
      <c r="EXU59" s="676">
        <f>IF(SUM($I$58:EXU58)&lt;=$G$61,1,0)</f>
        <v>1</v>
      </c>
      <c r="EXV59" s="676">
        <f>IF(SUM($I$58:EXV58)&lt;=$G$61,1,0)</f>
        <v>1</v>
      </c>
      <c r="EXW59" s="676">
        <f>IF(SUM($I$58:EXW58)&lt;=$G$61,1,0)</f>
        <v>1</v>
      </c>
      <c r="EXX59" s="676">
        <f>IF(SUM($I$58:EXX58)&lt;=$G$61,1,0)</f>
        <v>1</v>
      </c>
      <c r="EXY59" s="676">
        <f>IF(SUM($I$58:EXY58)&lt;=$G$61,1,0)</f>
        <v>1</v>
      </c>
      <c r="EXZ59" s="676">
        <f>IF(SUM($I$58:EXZ58)&lt;=$G$61,1,0)</f>
        <v>1</v>
      </c>
      <c r="EYA59" s="676">
        <f>IF(SUM($I$58:EYA58)&lt;=$G$61,1,0)</f>
        <v>1</v>
      </c>
      <c r="EYB59" s="676">
        <f>IF(SUM($I$58:EYB58)&lt;=$G$61,1,0)</f>
        <v>1</v>
      </c>
      <c r="EYC59" s="676">
        <f>IF(SUM($I$58:EYC58)&lt;=$G$61,1,0)</f>
        <v>1</v>
      </c>
      <c r="EYD59" s="676">
        <f>IF(SUM($I$58:EYD58)&lt;=$G$61,1,0)</f>
        <v>1</v>
      </c>
      <c r="EYE59" s="676">
        <f>IF(SUM($I$58:EYE58)&lt;=$G$61,1,0)</f>
        <v>1</v>
      </c>
      <c r="EYF59" s="676">
        <f>IF(SUM($I$58:EYF58)&lt;=$G$61,1,0)</f>
        <v>1</v>
      </c>
      <c r="EYG59" s="676">
        <f>IF(SUM($I$58:EYG58)&lt;=$G$61,1,0)</f>
        <v>1</v>
      </c>
      <c r="EYH59" s="676">
        <f>IF(SUM($I$58:EYH58)&lt;=$G$61,1,0)</f>
        <v>1</v>
      </c>
      <c r="EYI59" s="676">
        <f>IF(SUM($I$58:EYI58)&lt;=$G$61,1,0)</f>
        <v>1</v>
      </c>
      <c r="EYJ59" s="676">
        <f>IF(SUM($I$58:EYJ58)&lt;=$G$61,1,0)</f>
        <v>1</v>
      </c>
      <c r="EYK59" s="676">
        <f>IF(SUM($I$58:EYK58)&lt;=$G$61,1,0)</f>
        <v>1</v>
      </c>
      <c r="EYL59" s="676">
        <f>IF(SUM($I$58:EYL58)&lt;=$G$61,1,0)</f>
        <v>1</v>
      </c>
      <c r="EYM59" s="676">
        <f>IF(SUM($I$58:EYM58)&lt;=$G$61,1,0)</f>
        <v>1</v>
      </c>
      <c r="EYN59" s="676">
        <f>IF(SUM($I$58:EYN58)&lt;=$G$61,1,0)</f>
        <v>1</v>
      </c>
      <c r="EYO59" s="676">
        <f>IF(SUM($I$58:EYO58)&lt;=$G$61,1,0)</f>
        <v>1</v>
      </c>
      <c r="EYP59" s="676">
        <f>IF(SUM($I$58:EYP58)&lt;=$G$61,1,0)</f>
        <v>1</v>
      </c>
      <c r="EYQ59" s="676">
        <f>IF(SUM($I$58:EYQ58)&lt;=$G$61,1,0)</f>
        <v>1</v>
      </c>
      <c r="EYR59" s="676">
        <f>IF(SUM($I$58:EYR58)&lt;=$G$61,1,0)</f>
        <v>1</v>
      </c>
      <c r="EYS59" s="676">
        <f>IF(SUM($I$58:EYS58)&lt;=$G$61,1,0)</f>
        <v>1</v>
      </c>
      <c r="EYT59" s="676">
        <f>IF(SUM($I$58:EYT58)&lt;=$G$61,1,0)</f>
        <v>1</v>
      </c>
      <c r="EYU59" s="676">
        <f>IF(SUM($I$58:EYU58)&lt;=$G$61,1,0)</f>
        <v>1</v>
      </c>
      <c r="EYV59" s="676">
        <f>IF(SUM($I$58:EYV58)&lt;=$G$61,1,0)</f>
        <v>1</v>
      </c>
      <c r="EYW59" s="676">
        <f>IF(SUM($I$58:EYW58)&lt;=$G$61,1,0)</f>
        <v>1</v>
      </c>
      <c r="EYX59" s="676">
        <f>IF(SUM($I$58:EYX58)&lt;=$G$61,1,0)</f>
        <v>1</v>
      </c>
      <c r="EYY59" s="676">
        <f>IF(SUM($I$58:EYY58)&lt;=$G$61,1,0)</f>
        <v>1</v>
      </c>
      <c r="EYZ59" s="676">
        <f>IF(SUM($I$58:EYZ58)&lt;=$G$61,1,0)</f>
        <v>1</v>
      </c>
      <c r="EZA59" s="676">
        <f>IF(SUM($I$58:EZA58)&lt;=$G$61,1,0)</f>
        <v>1</v>
      </c>
      <c r="EZB59" s="676">
        <f>IF(SUM($I$58:EZB58)&lt;=$G$61,1,0)</f>
        <v>1</v>
      </c>
      <c r="EZC59" s="676">
        <f>IF(SUM($I$58:EZC58)&lt;=$G$61,1,0)</f>
        <v>1</v>
      </c>
      <c r="EZD59" s="676">
        <f>IF(SUM($I$58:EZD58)&lt;=$G$61,1,0)</f>
        <v>1</v>
      </c>
      <c r="EZE59" s="676">
        <f>IF(SUM($I$58:EZE58)&lt;=$G$61,1,0)</f>
        <v>1</v>
      </c>
      <c r="EZF59" s="676">
        <f>IF(SUM($I$58:EZF58)&lt;=$G$61,1,0)</f>
        <v>1</v>
      </c>
      <c r="EZG59" s="676">
        <f>IF(SUM($I$58:EZG58)&lt;=$G$61,1,0)</f>
        <v>1</v>
      </c>
      <c r="EZH59" s="676">
        <f>IF(SUM($I$58:EZH58)&lt;=$G$61,1,0)</f>
        <v>1</v>
      </c>
      <c r="EZI59" s="676">
        <f>IF(SUM($I$58:EZI58)&lt;=$G$61,1,0)</f>
        <v>1</v>
      </c>
      <c r="EZJ59" s="676">
        <f>IF(SUM($I$58:EZJ58)&lt;=$G$61,1,0)</f>
        <v>1</v>
      </c>
      <c r="EZK59" s="676">
        <f>IF(SUM($I$58:EZK58)&lt;=$G$61,1,0)</f>
        <v>1</v>
      </c>
      <c r="EZL59" s="676">
        <f>IF(SUM($I$58:EZL58)&lt;=$G$61,1,0)</f>
        <v>1</v>
      </c>
      <c r="EZM59" s="676">
        <f>IF(SUM($I$58:EZM58)&lt;=$G$61,1,0)</f>
        <v>1</v>
      </c>
      <c r="EZN59" s="676">
        <f>IF(SUM($I$58:EZN58)&lt;=$G$61,1,0)</f>
        <v>1</v>
      </c>
      <c r="EZO59" s="676">
        <f>IF(SUM($I$58:EZO58)&lt;=$G$61,1,0)</f>
        <v>1</v>
      </c>
      <c r="EZP59" s="676">
        <f>IF(SUM($I$58:EZP58)&lt;=$G$61,1,0)</f>
        <v>1</v>
      </c>
      <c r="EZQ59" s="676">
        <f>IF(SUM($I$58:EZQ58)&lt;=$G$61,1,0)</f>
        <v>1</v>
      </c>
      <c r="EZR59" s="676">
        <f>IF(SUM($I$58:EZR58)&lt;=$G$61,1,0)</f>
        <v>1</v>
      </c>
      <c r="EZS59" s="676">
        <f>IF(SUM($I$58:EZS58)&lt;=$G$61,1,0)</f>
        <v>1</v>
      </c>
      <c r="EZT59" s="676">
        <f>IF(SUM($I$58:EZT58)&lt;=$G$61,1,0)</f>
        <v>1</v>
      </c>
      <c r="EZU59" s="676">
        <f>IF(SUM($I$58:EZU58)&lt;=$G$61,1,0)</f>
        <v>1</v>
      </c>
      <c r="EZV59" s="676">
        <f>IF(SUM($I$58:EZV58)&lt;=$G$61,1,0)</f>
        <v>1</v>
      </c>
      <c r="EZW59" s="676">
        <f>IF(SUM($I$58:EZW58)&lt;=$G$61,1,0)</f>
        <v>1</v>
      </c>
      <c r="EZX59" s="676">
        <f>IF(SUM($I$58:EZX58)&lt;=$G$61,1,0)</f>
        <v>1</v>
      </c>
      <c r="EZY59" s="676">
        <f>IF(SUM($I$58:EZY58)&lt;=$G$61,1,0)</f>
        <v>1</v>
      </c>
      <c r="EZZ59" s="676">
        <f>IF(SUM($I$58:EZZ58)&lt;=$G$61,1,0)</f>
        <v>1</v>
      </c>
      <c r="FAA59" s="676">
        <f>IF(SUM($I$58:FAA58)&lt;=$G$61,1,0)</f>
        <v>1</v>
      </c>
      <c r="FAB59" s="676">
        <f>IF(SUM($I$58:FAB58)&lt;=$G$61,1,0)</f>
        <v>1</v>
      </c>
      <c r="FAC59" s="676">
        <f>IF(SUM($I$58:FAC58)&lt;=$G$61,1,0)</f>
        <v>1</v>
      </c>
      <c r="FAD59" s="676">
        <f>IF(SUM($I$58:FAD58)&lt;=$G$61,1,0)</f>
        <v>1</v>
      </c>
      <c r="FAE59" s="676">
        <f>IF(SUM($I$58:FAE58)&lt;=$G$61,1,0)</f>
        <v>1</v>
      </c>
      <c r="FAF59" s="676">
        <f>IF(SUM($I$58:FAF58)&lt;=$G$61,1,0)</f>
        <v>1</v>
      </c>
      <c r="FAG59" s="676">
        <f>IF(SUM($I$58:FAG58)&lt;=$G$61,1,0)</f>
        <v>1</v>
      </c>
      <c r="FAH59" s="676">
        <f>IF(SUM($I$58:FAH58)&lt;=$G$61,1,0)</f>
        <v>1</v>
      </c>
      <c r="FAI59" s="676">
        <f>IF(SUM($I$58:FAI58)&lt;=$G$61,1,0)</f>
        <v>1</v>
      </c>
      <c r="FAJ59" s="676">
        <f>IF(SUM($I$58:FAJ58)&lt;=$G$61,1,0)</f>
        <v>1</v>
      </c>
      <c r="FAK59" s="676">
        <f>IF(SUM($I$58:FAK58)&lt;=$G$61,1,0)</f>
        <v>1</v>
      </c>
      <c r="FAL59" s="676">
        <f>IF(SUM($I$58:FAL58)&lt;=$G$61,1,0)</f>
        <v>1</v>
      </c>
      <c r="FAM59" s="676">
        <f>IF(SUM($I$58:FAM58)&lt;=$G$61,1,0)</f>
        <v>1</v>
      </c>
      <c r="FAN59" s="676">
        <f>IF(SUM($I$58:FAN58)&lt;=$G$61,1,0)</f>
        <v>1</v>
      </c>
      <c r="FAO59" s="676">
        <f>IF(SUM($I$58:FAO58)&lt;=$G$61,1,0)</f>
        <v>1</v>
      </c>
      <c r="FAP59" s="676">
        <f>IF(SUM($I$58:FAP58)&lt;=$G$61,1,0)</f>
        <v>1</v>
      </c>
      <c r="FAQ59" s="676">
        <f>IF(SUM($I$58:FAQ58)&lt;=$G$61,1,0)</f>
        <v>1</v>
      </c>
      <c r="FAR59" s="676">
        <f>IF(SUM($I$58:FAR58)&lt;=$G$61,1,0)</f>
        <v>1</v>
      </c>
      <c r="FAS59" s="676">
        <f>IF(SUM($I$58:FAS58)&lt;=$G$61,1,0)</f>
        <v>1</v>
      </c>
      <c r="FAT59" s="676">
        <f>IF(SUM($I$58:FAT58)&lt;=$G$61,1,0)</f>
        <v>1</v>
      </c>
      <c r="FAU59" s="676">
        <f>IF(SUM($I$58:FAU58)&lt;=$G$61,1,0)</f>
        <v>1</v>
      </c>
      <c r="FAV59" s="676">
        <f>IF(SUM($I$58:FAV58)&lt;=$G$61,1,0)</f>
        <v>1</v>
      </c>
      <c r="FAW59" s="676">
        <f>IF(SUM($I$58:FAW58)&lt;=$G$61,1,0)</f>
        <v>1</v>
      </c>
      <c r="FAX59" s="676">
        <f>IF(SUM($I$58:FAX58)&lt;=$G$61,1,0)</f>
        <v>1</v>
      </c>
      <c r="FAY59" s="676">
        <f>IF(SUM($I$58:FAY58)&lt;=$G$61,1,0)</f>
        <v>1</v>
      </c>
      <c r="FAZ59" s="676">
        <f>IF(SUM($I$58:FAZ58)&lt;=$G$61,1,0)</f>
        <v>1</v>
      </c>
      <c r="FBA59" s="676">
        <f>IF(SUM($I$58:FBA58)&lt;=$G$61,1,0)</f>
        <v>1</v>
      </c>
      <c r="FBB59" s="676">
        <f>IF(SUM($I$58:FBB58)&lt;=$G$61,1,0)</f>
        <v>1</v>
      </c>
      <c r="FBC59" s="676">
        <f>IF(SUM($I$58:FBC58)&lt;=$G$61,1,0)</f>
        <v>1</v>
      </c>
      <c r="FBD59" s="676">
        <f>IF(SUM($I$58:FBD58)&lt;=$G$61,1,0)</f>
        <v>1</v>
      </c>
      <c r="FBE59" s="676">
        <f>IF(SUM($I$58:FBE58)&lt;=$G$61,1,0)</f>
        <v>1</v>
      </c>
      <c r="FBF59" s="676">
        <f>IF(SUM($I$58:FBF58)&lt;=$G$61,1,0)</f>
        <v>1</v>
      </c>
      <c r="FBG59" s="676">
        <f>IF(SUM($I$58:FBG58)&lt;=$G$61,1,0)</f>
        <v>1</v>
      </c>
      <c r="FBH59" s="676">
        <f>IF(SUM($I$58:FBH58)&lt;=$G$61,1,0)</f>
        <v>1</v>
      </c>
      <c r="FBI59" s="676">
        <f>IF(SUM($I$58:FBI58)&lt;=$G$61,1,0)</f>
        <v>1</v>
      </c>
      <c r="FBJ59" s="676">
        <f>IF(SUM($I$58:FBJ58)&lt;=$G$61,1,0)</f>
        <v>1</v>
      </c>
      <c r="FBK59" s="676">
        <f>IF(SUM($I$58:FBK58)&lt;=$G$61,1,0)</f>
        <v>1</v>
      </c>
      <c r="FBL59" s="676">
        <f>IF(SUM($I$58:FBL58)&lt;=$G$61,1,0)</f>
        <v>1</v>
      </c>
      <c r="FBM59" s="676">
        <f>IF(SUM($I$58:FBM58)&lt;=$G$61,1,0)</f>
        <v>1</v>
      </c>
      <c r="FBN59" s="676">
        <f>IF(SUM($I$58:FBN58)&lt;=$G$61,1,0)</f>
        <v>1</v>
      </c>
      <c r="FBO59" s="676">
        <f>IF(SUM($I$58:FBO58)&lt;=$G$61,1,0)</f>
        <v>1</v>
      </c>
      <c r="FBP59" s="676">
        <f>IF(SUM($I$58:FBP58)&lt;=$G$61,1,0)</f>
        <v>1</v>
      </c>
      <c r="FBQ59" s="676">
        <f>IF(SUM($I$58:FBQ58)&lt;=$G$61,1,0)</f>
        <v>1</v>
      </c>
      <c r="FBR59" s="676">
        <f>IF(SUM($I$58:FBR58)&lt;=$G$61,1,0)</f>
        <v>1</v>
      </c>
      <c r="FBS59" s="676">
        <f>IF(SUM($I$58:FBS58)&lt;=$G$61,1,0)</f>
        <v>1</v>
      </c>
      <c r="FBT59" s="676">
        <f>IF(SUM($I$58:FBT58)&lt;=$G$61,1,0)</f>
        <v>1</v>
      </c>
      <c r="FBU59" s="676">
        <f>IF(SUM($I$58:FBU58)&lt;=$G$61,1,0)</f>
        <v>1</v>
      </c>
      <c r="FBV59" s="676">
        <f>IF(SUM($I$58:FBV58)&lt;=$G$61,1,0)</f>
        <v>1</v>
      </c>
      <c r="FBW59" s="676">
        <f>IF(SUM($I$58:FBW58)&lt;=$G$61,1,0)</f>
        <v>1</v>
      </c>
      <c r="FBX59" s="676">
        <f>IF(SUM($I$58:FBX58)&lt;=$G$61,1,0)</f>
        <v>1</v>
      </c>
      <c r="FBY59" s="676">
        <f>IF(SUM($I$58:FBY58)&lt;=$G$61,1,0)</f>
        <v>1</v>
      </c>
      <c r="FBZ59" s="676">
        <f>IF(SUM($I$58:FBZ58)&lt;=$G$61,1,0)</f>
        <v>1</v>
      </c>
      <c r="FCA59" s="676">
        <f>IF(SUM($I$58:FCA58)&lt;=$G$61,1,0)</f>
        <v>1</v>
      </c>
      <c r="FCB59" s="676">
        <f>IF(SUM($I$58:FCB58)&lt;=$G$61,1,0)</f>
        <v>1</v>
      </c>
      <c r="FCC59" s="676">
        <f>IF(SUM($I$58:FCC58)&lt;=$G$61,1,0)</f>
        <v>1</v>
      </c>
      <c r="FCD59" s="676">
        <f>IF(SUM($I$58:FCD58)&lt;=$G$61,1,0)</f>
        <v>1</v>
      </c>
      <c r="FCE59" s="676">
        <f>IF(SUM($I$58:FCE58)&lt;=$G$61,1,0)</f>
        <v>1</v>
      </c>
      <c r="FCF59" s="676">
        <f>IF(SUM($I$58:FCF58)&lt;=$G$61,1,0)</f>
        <v>1</v>
      </c>
      <c r="FCG59" s="676">
        <f>IF(SUM($I$58:FCG58)&lt;=$G$61,1,0)</f>
        <v>1</v>
      </c>
      <c r="FCH59" s="676">
        <f>IF(SUM($I$58:FCH58)&lt;=$G$61,1,0)</f>
        <v>1</v>
      </c>
      <c r="FCI59" s="676">
        <f>IF(SUM($I$58:FCI58)&lt;=$G$61,1,0)</f>
        <v>1</v>
      </c>
      <c r="FCJ59" s="676">
        <f>IF(SUM($I$58:FCJ58)&lt;=$G$61,1,0)</f>
        <v>1</v>
      </c>
      <c r="FCK59" s="676">
        <f>IF(SUM($I$58:FCK58)&lt;=$G$61,1,0)</f>
        <v>1</v>
      </c>
      <c r="FCL59" s="676">
        <f>IF(SUM($I$58:FCL58)&lt;=$G$61,1,0)</f>
        <v>1</v>
      </c>
      <c r="FCM59" s="676">
        <f>IF(SUM($I$58:FCM58)&lt;=$G$61,1,0)</f>
        <v>1</v>
      </c>
      <c r="FCN59" s="676">
        <f>IF(SUM($I$58:FCN58)&lt;=$G$61,1,0)</f>
        <v>1</v>
      </c>
      <c r="FCO59" s="676">
        <f>IF(SUM($I$58:FCO58)&lt;=$G$61,1,0)</f>
        <v>1</v>
      </c>
      <c r="FCP59" s="676">
        <f>IF(SUM($I$58:FCP58)&lt;=$G$61,1,0)</f>
        <v>1</v>
      </c>
      <c r="FCQ59" s="676">
        <f>IF(SUM($I$58:FCQ58)&lt;=$G$61,1,0)</f>
        <v>1</v>
      </c>
      <c r="FCR59" s="676">
        <f>IF(SUM($I$58:FCR58)&lt;=$G$61,1,0)</f>
        <v>1</v>
      </c>
      <c r="FCS59" s="676">
        <f>IF(SUM($I$58:FCS58)&lt;=$G$61,1,0)</f>
        <v>1</v>
      </c>
      <c r="FCT59" s="676">
        <f>IF(SUM($I$58:FCT58)&lt;=$G$61,1,0)</f>
        <v>1</v>
      </c>
      <c r="FCU59" s="676">
        <f>IF(SUM($I$58:FCU58)&lt;=$G$61,1,0)</f>
        <v>1</v>
      </c>
      <c r="FCV59" s="676">
        <f>IF(SUM($I$58:FCV58)&lt;=$G$61,1,0)</f>
        <v>1</v>
      </c>
      <c r="FCW59" s="676">
        <f>IF(SUM($I$58:FCW58)&lt;=$G$61,1,0)</f>
        <v>1</v>
      </c>
      <c r="FCX59" s="676">
        <f>IF(SUM($I$58:FCX58)&lt;=$G$61,1,0)</f>
        <v>1</v>
      </c>
      <c r="FCY59" s="676">
        <f>IF(SUM($I$58:FCY58)&lt;=$G$61,1,0)</f>
        <v>1</v>
      </c>
      <c r="FCZ59" s="676">
        <f>IF(SUM($I$58:FCZ58)&lt;=$G$61,1,0)</f>
        <v>1</v>
      </c>
      <c r="FDA59" s="676">
        <f>IF(SUM($I$58:FDA58)&lt;=$G$61,1,0)</f>
        <v>1</v>
      </c>
      <c r="FDB59" s="676">
        <f>IF(SUM($I$58:FDB58)&lt;=$G$61,1,0)</f>
        <v>1</v>
      </c>
      <c r="FDC59" s="676">
        <f>IF(SUM($I$58:FDC58)&lt;=$G$61,1,0)</f>
        <v>1</v>
      </c>
      <c r="FDD59" s="676">
        <f>IF(SUM($I$58:FDD58)&lt;=$G$61,1,0)</f>
        <v>1</v>
      </c>
      <c r="FDE59" s="676">
        <f>IF(SUM($I$58:FDE58)&lt;=$G$61,1,0)</f>
        <v>1</v>
      </c>
      <c r="FDF59" s="676">
        <f>IF(SUM($I$58:FDF58)&lt;=$G$61,1,0)</f>
        <v>1</v>
      </c>
      <c r="FDG59" s="676">
        <f>IF(SUM($I$58:FDG58)&lt;=$G$61,1,0)</f>
        <v>1</v>
      </c>
      <c r="FDH59" s="676">
        <f>IF(SUM($I$58:FDH58)&lt;=$G$61,1,0)</f>
        <v>1</v>
      </c>
      <c r="FDI59" s="676">
        <f>IF(SUM($I$58:FDI58)&lt;=$G$61,1,0)</f>
        <v>1</v>
      </c>
      <c r="FDJ59" s="676">
        <f>IF(SUM($I$58:FDJ58)&lt;=$G$61,1,0)</f>
        <v>1</v>
      </c>
      <c r="FDK59" s="676">
        <f>IF(SUM($I$58:FDK58)&lt;=$G$61,1,0)</f>
        <v>1</v>
      </c>
      <c r="FDL59" s="676">
        <f>IF(SUM($I$58:FDL58)&lt;=$G$61,1,0)</f>
        <v>1</v>
      </c>
      <c r="FDM59" s="676">
        <f>IF(SUM($I$58:FDM58)&lt;=$G$61,1,0)</f>
        <v>1</v>
      </c>
      <c r="FDN59" s="676">
        <f>IF(SUM($I$58:FDN58)&lt;=$G$61,1,0)</f>
        <v>1</v>
      </c>
      <c r="FDO59" s="676">
        <f>IF(SUM($I$58:FDO58)&lt;=$G$61,1,0)</f>
        <v>1</v>
      </c>
      <c r="FDP59" s="676">
        <f>IF(SUM($I$58:FDP58)&lt;=$G$61,1,0)</f>
        <v>1</v>
      </c>
      <c r="FDQ59" s="676">
        <f>IF(SUM($I$58:FDQ58)&lt;=$G$61,1,0)</f>
        <v>1</v>
      </c>
      <c r="FDR59" s="676">
        <f>IF(SUM($I$58:FDR58)&lt;=$G$61,1,0)</f>
        <v>1</v>
      </c>
      <c r="FDS59" s="676">
        <f>IF(SUM($I$58:FDS58)&lt;=$G$61,1,0)</f>
        <v>1</v>
      </c>
      <c r="FDT59" s="676">
        <f>IF(SUM($I$58:FDT58)&lt;=$G$61,1,0)</f>
        <v>1</v>
      </c>
      <c r="FDU59" s="676">
        <f>IF(SUM($I$58:FDU58)&lt;=$G$61,1,0)</f>
        <v>1</v>
      </c>
      <c r="FDV59" s="676">
        <f>IF(SUM($I$58:FDV58)&lt;=$G$61,1,0)</f>
        <v>1</v>
      </c>
      <c r="FDW59" s="676">
        <f>IF(SUM($I$58:FDW58)&lt;=$G$61,1,0)</f>
        <v>1</v>
      </c>
      <c r="FDX59" s="676">
        <f>IF(SUM($I$58:FDX58)&lt;=$G$61,1,0)</f>
        <v>1</v>
      </c>
      <c r="FDY59" s="676">
        <f>IF(SUM($I$58:FDY58)&lt;=$G$61,1,0)</f>
        <v>1</v>
      </c>
      <c r="FDZ59" s="676">
        <f>IF(SUM($I$58:FDZ58)&lt;=$G$61,1,0)</f>
        <v>1</v>
      </c>
      <c r="FEA59" s="676">
        <f>IF(SUM($I$58:FEA58)&lt;=$G$61,1,0)</f>
        <v>1</v>
      </c>
      <c r="FEB59" s="676">
        <f>IF(SUM($I$58:FEB58)&lt;=$G$61,1,0)</f>
        <v>1</v>
      </c>
      <c r="FEC59" s="676">
        <f>IF(SUM($I$58:FEC58)&lt;=$G$61,1,0)</f>
        <v>1</v>
      </c>
      <c r="FED59" s="676">
        <f>IF(SUM($I$58:FED58)&lt;=$G$61,1,0)</f>
        <v>1</v>
      </c>
      <c r="FEE59" s="676">
        <f>IF(SUM($I$58:FEE58)&lt;=$G$61,1,0)</f>
        <v>1</v>
      </c>
      <c r="FEF59" s="676">
        <f>IF(SUM($I$58:FEF58)&lt;=$G$61,1,0)</f>
        <v>1</v>
      </c>
      <c r="FEG59" s="676">
        <f>IF(SUM($I$58:FEG58)&lt;=$G$61,1,0)</f>
        <v>1</v>
      </c>
      <c r="FEH59" s="676">
        <f>IF(SUM($I$58:FEH58)&lt;=$G$61,1,0)</f>
        <v>1</v>
      </c>
      <c r="FEI59" s="676">
        <f>IF(SUM($I$58:FEI58)&lt;=$G$61,1,0)</f>
        <v>1</v>
      </c>
      <c r="FEJ59" s="676">
        <f>IF(SUM($I$58:FEJ58)&lt;=$G$61,1,0)</f>
        <v>1</v>
      </c>
      <c r="FEK59" s="676">
        <f>IF(SUM($I$58:FEK58)&lt;=$G$61,1,0)</f>
        <v>1</v>
      </c>
      <c r="FEL59" s="676">
        <f>IF(SUM($I$58:FEL58)&lt;=$G$61,1,0)</f>
        <v>1</v>
      </c>
      <c r="FEM59" s="676">
        <f>IF(SUM($I$58:FEM58)&lt;=$G$61,1,0)</f>
        <v>1</v>
      </c>
      <c r="FEN59" s="676">
        <f>IF(SUM($I$58:FEN58)&lt;=$G$61,1,0)</f>
        <v>1</v>
      </c>
      <c r="FEO59" s="676">
        <f>IF(SUM($I$58:FEO58)&lt;=$G$61,1,0)</f>
        <v>1</v>
      </c>
      <c r="FEP59" s="676">
        <f>IF(SUM($I$58:FEP58)&lt;=$G$61,1,0)</f>
        <v>1</v>
      </c>
      <c r="FEQ59" s="676">
        <f>IF(SUM($I$58:FEQ58)&lt;=$G$61,1,0)</f>
        <v>1</v>
      </c>
      <c r="FER59" s="676">
        <f>IF(SUM($I$58:FER58)&lt;=$G$61,1,0)</f>
        <v>1</v>
      </c>
      <c r="FES59" s="676">
        <f>IF(SUM($I$58:FES58)&lt;=$G$61,1,0)</f>
        <v>1</v>
      </c>
      <c r="FET59" s="676">
        <f>IF(SUM($I$58:FET58)&lt;=$G$61,1,0)</f>
        <v>1</v>
      </c>
      <c r="FEU59" s="676">
        <f>IF(SUM($I$58:FEU58)&lt;=$G$61,1,0)</f>
        <v>1</v>
      </c>
      <c r="FEV59" s="676">
        <f>IF(SUM($I$58:FEV58)&lt;=$G$61,1,0)</f>
        <v>1</v>
      </c>
      <c r="FEW59" s="676">
        <f>IF(SUM($I$58:FEW58)&lt;=$G$61,1,0)</f>
        <v>1</v>
      </c>
      <c r="FEX59" s="676">
        <f>IF(SUM($I$58:FEX58)&lt;=$G$61,1,0)</f>
        <v>1</v>
      </c>
      <c r="FEY59" s="676">
        <f>IF(SUM($I$58:FEY58)&lt;=$G$61,1,0)</f>
        <v>1</v>
      </c>
      <c r="FEZ59" s="676">
        <f>IF(SUM($I$58:FEZ58)&lt;=$G$61,1,0)</f>
        <v>1</v>
      </c>
      <c r="FFA59" s="676">
        <f>IF(SUM($I$58:FFA58)&lt;=$G$61,1,0)</f>
        <v>1</v>
      </c>
      <c r="FFB59" s="676">
        <f>IF(SUM($I$58:FFB58)&lt;=$G$61,1,0)</f>
        <v>1</v>
      </c>
      <c r="FFC59" s="676">
        <f>IF(SUM($I$58:FFC58)&lt;=$G$61,1,0)</f>
        <v>1</v>
      </c>
      <c r="FFD59" s="676">
        <f>IF(SUM($I$58:FFD58)&lt;=$G$61,1,0)</f>
        <v>1</v>
      </c>
      <c r="FFE59" s="676">
        <f>IF(SUM($I$58:FFE58)&lt;=$G$61,1,0)</f>
        <v>1</v>
      </c>
      <c r="FFF59" s="676">
        <f>IF(SUM($I$58:FFF58)&lt;=$G$61,1,0)</f>
        <v>1</v>
      </c>
      <c r="FFG59" s="676">
        <f>IF(SUM($I$58:FFG58)&lt;=$G$61,1,0)</f>
        <v>1</v>
      </c>
      <c r="FFH59" s="676">
        <f>IF(SUM($I$58:FFH58)&lt;=$G$61,1,0)</f>
        <v>1</v>
      </c>
      <c r="FFI59" s="676">
        <f>IF(SUM($I$58:FFI58)&lt;=$G$61,1,0)</f>
        <v>1</v>
      </c>
      <c r="FFJ59" s="676">
        <f>IF(SUM($I$58:FFJ58)&lt;=$G$61,1,0)</f>
        <v>1</v>
      </c>
      <c r="FFK59" s="676">
        <f>IF(SUM($I$58:FFK58)&lt;=$G$61,1,0)</f>
        <v>1</v>
      </c>
      <c r="FFL59" s="676">
        <f>IF(SUM($I$58:FFL58)&lt;=$G$61,1,0)</f>
        <v>1</v>
      </c>
      <c r="FFM59" s="676">
        <f>IF(SUM($I$58:FFM58)&lt;=$G$61,1,0)</f>
        <v>1</v>
      </c>
      <c r="FFN59" s="676">
        <f>IF(SUM($I$58:FFN58)&lt;=$G$61,1,0)</f>
        <v>1</v>
      </c>
      <c r="FFO59" s="676">
        <f>IF(SUM($I$58:FFO58)&lt;=$G$61,1,0)</f>
        <v>1</v>
      </c>
      <c r="FFP59" s="676">
        <f>IF(SUM($I$58:FFP58)&lt;=$G$61,1,0)</f>
        <v>1</v>
      </c>
      <c r="FFQ59" s="676">
        <f>IF(SUM($I$58:FFQ58)&lt;=$G$61,1,0)</f>
        <v>1</v>
      </c>
      <c r="FFR59" s="676">
        <f>IF(SUM($I$58:FFR58)&lt;=$G$61,1,0)</f>
        <v>1</v>
      </c>
      <c r="FFS59" s="676">
        <f>IF(SUM($I$58:FFS58)&lt;=$G$61,1,0)</f>
        <v>1</v>
      </c>
      <c r="FFT59" s="676">
        <f>IF(SUM($I$58:FFT58)&lt;=$G$61,1,0)</f>
        <v>1</v>
      </c>
      <c r="FFU59" s="676">
        <f>IF(SUM($I$58:FFU58)&lt;=$G$61,1,0)</f>
        <v>1</v>
      </c>
      <c r="FFV59" s="676">
        <f>IF(SUM($I$58:FFV58)&lt;=$G$61,1,0)</f>
        <v>1</v>
      </c>
      <c r="FFW59" s="676">
        <f>IF(SUM($I$58:FFW58)&lt;=$G$61,1,0)</f>
        <v>1</v>
      </c>
      <c r="FFX59" s="676">
        <f>IF(SUM($I$58:FFX58)&lt;=$G$61,1,0)</f>
        <v>1</v>
      </c>
      <c r="FFY59" s="676">
        <f>IF(SUM($I$58:FFY58)&lt;=$G$61,1,0)</f>
        <v>1</v>
      </c>
      <c r="FFZ59" s="676">
        <f>IF(SUM($I$58:FFZ58)&lt;=$G$61,1,0)</f>
        <v>1</v>
      </c>
      <c r="FGA59" s="676">
        <f>IF(SUM($I$58:FGA58)&lt;=$G$61,1,0)</f>
        <v>1</v>
      </c>
      <c r="FGB59" s="676">
        <f>IF(SUM($I$58:FGB58)&lt;=$G$61,1,0)</f>
        <v>1</v>
      </c>
      <c r="FGC59" s="676">
        <f>IF(SUM($I$58:FGC58)&lt;=$G$61,1,0)</f>
        <v>1</v>
      </c>
      <c r="FGD59" s="676">
        <f>IF(SUM($I$58:FGD58)&lt;=$G$61,1,0)</f>
        <v>1</v>
      </c>
      <c r="FGE59" s="676">
        <f>IF(SUM($I$58:FGE58)&lt;=$G$61,1,0)</f>
        <v>1</v>
      </c>
      <c r="FGF59" s="676">
        <f>IF(SUM($I$58:FGF58)&lt;=$G$61,1,0)</f>
        <v>1</v>
      </c>
      <c r="FGG59" s="676">
        <f>IF(SUM($I$58:FGG58)&lt;=$G$61,1,0)</f>
        <v>1</v>
      </c>
      <c r="FGH59" s="676">
        <f>IF(SUM($I$58:FGH58)&lt;=$G$61,1,0)</f>
        <v>1</v>
      </c>
      <c r="FGI59" s="676">
        <f>IF(SUM($I$58:FGI58)&lt;=$G$61,1,0)</f>
        <v>1</v>
      </c>
      <c r="FGJ59" s="676">
        <f>IF(SUM($I$58:FGJ58)&lt;=$G$61,1,0)</f>
        <v>1</v>
      </c>
      <c r="FGK59" s="676">
        <f>IF(SUM($I$58:FGK58)&lt;=$G$61,1,0)</f>
        <v>1</v>
      </c>
      <c r="FGL59" s="676">
        <f>IF(SUM($I$58:FGL58)&lt;=$G$61,1,0)</f>
        <v>1</v>
      </c>
      <c r="FGM59" s="676">
        <f>IF(SUM($I$58:FGM58)&lt;=$G$61,1,0)</f>
        <v>1</v>
      </c>
      <c r="FGN59" s="676">
        <f>IF(SUM($I$58:FGN58)&lt;=$G$61,1,0)</f>
        <v>1</v>
      </c>
      <c r="FGO59" s="676">
        <f>IF(SUM($I$58:FGO58)&lt;=$G$61,1,0)</f>
        <v>1</v>
      </c>
      <c r="FGP59" s="676">
        <f>IF(SUM($I$58:FGP58)&lt;=$G$61,1,0)</f>
        <v>1</v>
      </c>
      <c r="FGQ59" s="676">
        <f>IF(SUM($I$58:FGQ58)&lt;=$G$61,1,0)</f>
        <v>1</v>
      </c>
      <c r="FGR59" s="676">
        <f>IF(SUM($I$58:FGR58)&lt;=$G$61,1,0)</f>
        <v>1</v>
      </c>
      <c r="FGS59" s="676">
        <f>IF(SUM($I$58:FGS58)&lt;=$G$61,1,0)</f>
        <v>1</v>
      </c>
      <c r="FGT59" s="676">
        <f>IF(SUM($I$58:FGT58)&lt;=$G$61,1,0)</f>
        <v>1</v>
      </c>
      <c r="FGU59" s="676">
        <f>IF(SUM($I$58:FGU58)&lt;=$G$61,1,0)</f>
        <v>1</v>
      </c>
      <c r="FGV59" s="676">
        <f>IF(SUM($I$58:FGV58)&lt;=$G$61,1,0)</f>
        <v>1</v>
      </c>
      <c r="FGW59" s="676">
        <f>IF(SUM($I$58:FGW58)&lt;=$G$61,1,0)</f>
        <v>1</v>
      </c>
      <c r="FGX59" s="676">
        <f>IF(SUM($I$58:FGX58)&lt;=$G$61,1,0)</f>
        <v>1</v>
      </c>
      <c r="FGY59" s="676">
        <f>IF(SUM($I$58:FGY58)&lt;=$G$61,1,0)</f>
        <v>1</v>
      </c>
      <c r="FGZ59" s="676">
        <f>IF(SUM($I$58:FGZ58)&lt;=$G$61,1,0)</f>
        <v>1</v>
      </c>
      <c r="FHA59" s="676">
        <f>IF(SUM($I$58:FHA58)&lt;=$G$61,1,0)</f>
        <v>1</v>
      </c>
      <c r="FHB59" s="676">
        <f>IF(SUM($I$58:FHB58)&lt;=$G$61,1,0)</f>
        <v>1</v>
      </c>
      <c r="FHC59" s="676">
        <f>IF(SUM($I$58:FHC58)&lt;=$G$61,1,0)</f>
        <v>1</v>
      </c>
      <c r="FHD59" s="676">
        <f>IF(SUM($I$58:FHD58)&lt;=$G$61,1,0)</f>
        <v>1</v>
      </c>
      <c r="FHE59" s="676">
        <f>IF(SUM($I$58:FHE58)&lt;=$G$61,1,0)</f>
        <v>1</v>
      </c>
      <c r="FHF59" s="676">
        <f>IF(SUM($I$58:FHF58)&lt;=$G$61,1,0)</f>
        <v>1</v>
      </c>
      <c r="FHG59" s="676">
        <f>IF(SUM($I$58:FHG58)&lt;=$G$61,1,0)</f>
        <v>1</v>
      </c>
      <c r="FHH59" s="676">
        <f>IF(SUM($I$58:FHH58)&lt;=$G$61,1,0)</f>
        <v>1</v>
      </c>
      <c r="FHI59" s="676">
        <f>IF(SUM($I$58:FHI58)&lt;=$G$61,1,0)</f>
        <v>1</v>
      </c>
      <c r="FHJ59" s="676">
        <f>IF(SUM($I$58:FHJ58)&lt;=$G$61,1,0)</f>
        <v>1</v>
      </c>
      <c r="FHK59" s="676">
        <f>IF(SUM($I$58:FHK58)&lt;=$G$61,1,0)</f>
        <v>1</v>
      </c>
      <c r="FHL59" s="676">
        <f>IF(SUM($I$58:FHL58)&lt;=$G$61,1,0)</f>
        <v>1</v>
      </c>
      <c r="FHM59" s="676">
        <f>IF(SUM($I$58:FHM58)&lt;=$G$61,1,0)</f>
        <v>1</v>
      </c>
      <c r="FHN59" s="676">
        <f>IF(SUM($I$58:FHN58)&lt;=$G$61,1,0)</f>
        <v>1</v>
      </c>
      <c r="FHO59" s="676">
        <f>IF(SUM($I$58:FHO58)&lt;=$G$61,1,0)</f>
        <v>1</v>
      </c>
      <c r="FHP59" s="676">
        <f>IF(SUM($I$58:FHP58)&lt;=$G$61,1,0)</f>
        <v>1</v>
      </c>
      <c r="FHQ59" s="676">
        <f>IF(SUM($I$58:FHQ58)&lt;=$G$61,1,0)</f>
        <v>1</v>
      </c>
      <c r="FHR59" s="676">
        <f>IF(SUM($I$58:FHR58)&lt;=$G$61,1,0)</f>
        <v>1</v>
      </c>
      <c r="FHS59" s="676">
        <f>IF(SUM($I$58:FHS58)&lt;=$G$61,1,0)</f>
        <v>1</v>
      </c>
      <c r="FHT59" s="676">
        <f>IF(SUM($I$58:FHT58)&lt;=$G$61,1,0)</f>
        <v>1</v>
      </c>
      <c r="FHU59" s="676">
        <f>IF(SUM($I$58:FHU58)&lt;=$G$61,1,0)</f>
        <v>1</v>
      </c>
      <c r="FHV59" s="676">
        <f>IF(SUM($I$58:FHV58)&lt;=$G$61,1,0)</f>
        <v>1</v>
      </c>
      <c r="FHW59" s="676">
        <f>IF(SUM($I$58:FHW58)&lt;=$G$61,1,0)</f>
        <v>1</v>
      </c>
      <c r="FHX59" s="676">
        <f>IF(SUM($I$58:FHX58)&lt;=$G$61,1,0)</f>
        <v>1</v>
      </c>
      <c r="FHY59" s="676">
        <f>IF(SUM($I$58:FHY58)&lt;=$G$61,1,0)</f>
        <v>1</v>
      </c>
      <c r="FHZ59" s="676">
        <f>IF(SUM($I$58:FHZ58)&lt;=$G$61,1,0)</f>
        <v>1</v>
      </c>
      <c r="FIA59" s="676">
        <f>IF(SUM($I$58:FIA58)&lt;=$G$61,1,0)</f>
        <v>1</v>
      </c>
      <c r="FIB59" s="676">
        <f>IF(SUM($I$58:FIB58)&lt;=$G$61,1,0)</f>
        <v>1</v>
      </c>
      <c r="FIC59" s="676">
        <f>IF(SUM($I$58:FIC58)&lt;=$G$61,1,0)</f>
        <v>1</v>
      </c>
      <c r="FID59" s="676">
        <f>IF(SUM($I$58:FID58)&lt;=$G$61,1,0)</f>
        <v>1</v>
      </c>
      <c r="FIE59" s="676">
        <f>IF(SUM($I$58:FIE58)&lt;=$G$61,1,0)</f>
        <v>1</v>
      </c>
      <c r="FIF59" s="676">
        <f>IF(SUM($I$58:FIF58)&lt;=$G$61,1,0)</f>
        <v>1</v>
      </c>
      <c r="FIG59" s="676">
        <f>IF(SUM($I$58:FIG58)&lt;=$G$61,1,0)</f>
        <v>1</v>
      </c>
      <c r="FIH59" s="676">
        <f>IF(SUM($I$58:FIH58)&lt;=$G$61,1,0)</f>
        <v>1</v>
      </c>
      <c r="FII59" s="676">
        <f>IF(SUM($I$58:FII58)&lt;=$G$61,1,0)</f>
        <v>1</v>
      </c>
      <c r="FIJ59" s="676">
        <f>IF(SUM($I$58:FIJ58)&lt;=$G$61,1,0)</f>
        <v>1</v>
      </c>
      <c r="FIK59" s="676">
        <f>IF(SUM($I$58:FIK58)&lt;=$G$61,1,0)</f>
        <v>1</v>
      </c>
      <c r="FIL59" s="676">
        <f>IF(SUM($I$58:FIL58)&lt;=$G$61,1,0)</f>
        <v>1</v>
      </c>
      <c r="FIM59" s="676">
        <f>IF(SUM($I$58:FIM58)&lt;=$G$61,1,0)</f>
        <v>1</v>
      </c>
      <c r="FIN59" s="676">
        <f>IF(SUM($I$58:FIN58)&lt;=$G$61,1,0)</f>
        <v>1</v>
      </c>
      <c r="FIO59" s="676">
        <f>IF(SUM($I$58:FIO58)&lt;=$G$61,1,0)</f>
        <v>1</v>
      </c>
      <c r="FIP59" s="676">
        <f>IF(SUM($I$58:FIP58)&lt;=$G$61,1,0)</f>
        <v>1</v>
      </c>
      <c r="FIQ59" s="676">
        <f>IF(SUM($I$58:FIQ58)&lt;=$G$61,1,0)</f>
        <v>1</v>
      </c>
      <c r="FIR59" s="676">
        <f>IF(SUM($I$58:FIR58)&lt;=$G$61,1,0)</f>
        <v>1</v>
      </c>
      <c r="FIS59" s="676">
        <f>IF(SUM($I$58:FIS58)&lt;=$G$61,1,0)</f>
        <v>1</v>
      </c>
      <c r="FIT59" s="676">
        <f>IF(SUM($I$58:FIT58)&lt;=$G$61,1,0)</f>
        <v>1</v>
      </c>
      <c r="FIU59" s="676">
        <f>IF(SUM($I$58:FIU58)&lt;=$G$61,1,0)</f>
        <v>1</v>
      </c>
      <c r="FIV59" s="676">
        <f>IF(SUM($I$58:FIV58)&lt;=$G$61,1,0)</f>
        <v>1</v>
      </c>
      <c r="FIW59" s="676">
        <f>IF(SUM($I$58:FIW58)&lt;=$G$61,1,0)</f>
        <v>1</v>
      </c>
      <c r="FIX59" s="676">
        <f>IF(SUM($I$58:FIX58)&lt;=$G$61,1,0)</f>
        <v>1</v>
      </c>
      <c r="FIY59" s="676">
        <f>IF(SUM($I$58:FIY58)&lt;=$G$61,1,0)</f>
        <v>1</v>
      </c>
      <c r="FIZ59" s="676">
        <f>IF(SUM($I$58:FIZ58)&lt;=$G$61,1,0)</f>
        <v>1</v>
      </c>
      <c r="FJA59" s="676">
        <f>IF(SUM($I$58:FJA58)&lt;=$G$61,1,0)</f>
        <v>1</v>
      </c>
      <c r="FJB59" s="676">
        <f>IF(SUM($I$58:FJB58)&lt;=$G$61,1,0)</f>
        <v>1</v>
      </c>
      <c r="FJC59" s="676">
        <f>IF(SUM($I$58:FJC58)&lt;=$G$61,1,0)</f>
        <v>1</v>
      </c>
      <c r="FJD59" s="676">
        <f>IF(SUM($I$58:FJD58)&lt;=$G$61,1,0)</f>
        <v>1</v>
      </c>
      <c r="FJE59" s="676">
        <f>IF(SUM($I$58:FJE58)&lt;=$G$61,1,0)</f>
        <v>1</v>
      </c>
      <c r="FJF59" s="676">
        <f>IF(SUM($I$58:FJF58)&lt;=$G$61,1,0)</f>
        <v>1</v>
      </c>
      <c r="FJG59" s="676">
        <f>IF(SUM($I$58:FJG58)&lt;=$G$61,1,0)</f>
        <v>1</v>
      </c>
      <c r="FJH59" s="676">
        <f>IF(SUM($I$58:FJH58)&lt;=$G$61,1,0)</f>
        <v>1</v>
      </c>
      <c r="FJI59" s="676">
        <f>IF(SUM($I$58:FJI58)&lt;=$G$61,1,0)</f>
        <v>1</v>
      </c>
      <c r="FJJ59" s="676">
        <f>IF(SUM($I$58:FJJ58)&lt;=$G$61,1,0)</f>
        <v>1</v>
      </c>
      <c r="FJK59" s="676">
        <f>IF(SUM($I$58:FJK58)&lt;=$G$61,1,0)</f>
        <v>1</v>
      </c>
      <c r="FJL59" s="676">
        <f>IF(SUM($I$58:FJL58)&lt;=$G$61,1,0)</f>
        <v>1</v>
      </c>
      <c r="FJM59" s="676">
        <f>IF(SUM($I$58:FJM58)&lt;=$G$61,1,0)</f>
        <v>1</v>
      </c>
      <c r="FJN59" s="676">
        <f>IF(SUM($I$58:FJN58)&lt;=$G$61,1,0)</f>
        <v>1</v>
      </c>
      <c r="FJO59" s="676">
        <f>IF(SUM($I$58:FJO58)&lt;=$G$61,1,0)</f>
        <v>1</v>
      </c>
      <c r="FJP59" s="676">
        <f>IF(SUM($I$58:FJP58)&lt;=$G$61,1,0)</f>
        <v>1</v>
      </c>
      <c r="FJQ59" s="676">
        <f>IF(SUM($I$58:FJQ58)&lt;=$G$61,1,0)</f>
        <v>1</v>
      </c>
      <c r="FJR59" s="676">
        <f>IF(SUM($I$58:FJR58)&lt;=$G$61,1,0)</f>
        <v>1</v>
      </c>
      <c r="FJS59" s="676">
        <f>IF(SUM($I$58:FJS58)&lt;=$G$61,1,0)</f>
        <v>1</v>
      </c>
      <c r="FJT59" s="676">
        <f>IF(SUM($I$58:FJT58)&lt;=$G$61,1,0)</f>
        <v>1</v>
      </c>
      <c r="FJU59" s="676">
        <f>IF(SUM($I$58:FJU58)&lt;=$G$61,1,0)</f>
        <v>1</v>
      </c>
      <c r="FJV59" s="676">
        <f>IF(SUM($I$58:FJV58)&lt;=$G$61,1,0)</f>
        <v>1</v>
      </c>
      <c r="FJW59" s="676">
        <f>IF(SUM($I$58:FJW58)&lt;=$G$61,1,0)</f>
        <v>1</v>
      </c>
      <c r="FJX59" s="676">
        <f>IF(SUM($I$58:FJX58)&lt;=$G$61,1,0)</f>
        <v>1</v>
      </c>
      <c r="FJY59" s="676">
        <f>IF(SUM($I$58:FJY58)&lt;=$G$61,1,0)</f>
        <v>1</v>
      </c>
      <c r="FJZ59" s="676">
        <f>IF(SUM($I$58:FJZ58)&lt;=$G$61,1,0)</f>
        <v>1</v>
      </c>
      <c r="FKA59" s="676">
        <f>IF(SUM($I$58:FKA58)&lt;=$G$61,1,0)</f>
        <v>1</v>
      </c>
      <c r="FKB59" s="676">
        <f>IF(SUM($I$58:FKB58)&lt;=$G$61,1,0)</f>
        <v>1</v>
      </c>
      <c r="FKC59" s="676">
        <f>IF(SUM($I$58:FKC58)&lt;=$G$61,1,0)</f>
        <v>1</v>
      </c>
      <c r="FKD59" s="676">
        <f>IF(SUM($I$58:FKD58)&lt;=$G$61,1,0)</f>
        <v>1</v>
      </c>
      <c r="FKE59" s="676">
        <f>IF(SUM($I$58:FKE58)&lt;=$G$61,1,0)</f>
        <v>1</v>
      </c>
      <c r="FKF59" s="676">
        <f>IF(SUM($I$58:FKF58)&lt;=$G$61,1,0)</f>
        <v>1</v>
      </c>
      <c r="FKG59" s="676">
        <f>IF(SUM($I$58:FKG58)&lt;=$G$61,1,0)</f>
        <v>1</v>
      </c>
      <c r="FKH59" s="676">
        <f>IF(SUM($I$58:FKH58)&lt;=$G$61,1,0)</f>
        <v>1</v>
      </c>
      <c r="FKI59" s="676">
        <f>IF(SUM($I$58:FKI58)&lt;=$G$61,1,0)</f>
        <v>1</v>
      </c>
      <c r="FKJ59" s="676">
        <f>IF(SUM($I$58:FKJ58)&lt;=$G$61,1,0)</f>
        <v>1</v>
      </c>
      <c r="FKK59" s="676">
        <f>IF(SUM($I$58:FKK58)&lt;=$G$61,1,0)</f>
        <v>1</v>
      </c>
      <c r="FKL59" s="676">
        <f>IF(SUM($I$58:FKL58)&lt;=$G$61,1,0)</f>
        <v>1</v>
      </c>
      <c r="FKM59" s="676">
        <f>IF(SUM($I$58:FKM58)&lt;=$G$61,1,0)</f>
        <v>1</v>
      </c>
      <c r="FKN59" s="676">
        <f>IF(SUM($I$58:FKN58)&lt;=$G$61,1,0)</f>
        <v>1</v>
      </c>
      <c r="FKO59" s="676">
        <f>IF(SUM($I$58:FKO58)&lt;=$G$61,1,0)</f>
        <v>1</v>
      </c>
      <c r="FKP59" s="676">
        <f>IF(SUM($I$58:FKP58)&lt;=$G$61,1,0)</f>
        <v>1</v>
      </c>
      <c r="FKQ59" s="676">
        <f>IF(SUM($I$58:FKQ58)&lt;=$G$61,1,0)</f>
        <v>1</v>
      </c>
      <c r="FKR59" s="676">
        <f>IF(SUM($I$58:FKR58)&lt;=$G$61,1,0)</f>
        <v>1</v>
      </c>
      <c r="FKS59" s="676">
        <f>IF(SUM($I$58:FKS58)&lt;=$G$61,1,0)</f>
        <v>1</v>
      </c>
      <c r="FKT59" s="676">
        <f>IF(SUM($I$58:FKT58)&lt;=$G$61,1,0)</f>
        <v>1</v>
      </c>
      <c r="FKU59" s="676">
        <f>IF(SUM($I$58:FKU58)&lt;=$G$61,1,0)</f>
        <v>1</v>
      </c>
      <c r="FKV59" s="676">
        <f>IF(SUM($I$58:FKV58)&lt;=$G$61,1,0)</f>
        <v>1</v>
      </c>
      <c r="FKW59" s="676">
        <f>IF(SUM($I$58:FKW58)&lt;=$G$61,1,0)</f>
        <v>1</v>
      </c>
      <c r="FKX59" s="676">
        <f>IF(SUM($I$58:FKX58)&lt;=$G$61,1,0)</f>
        <v>1</v>
      </c>
      <c r="FKY59" s="676">
        <f>IF(SUM($I$58:FKY58)&lt;=$G$61,1,0)</f>
        <v>1</v>
      </c>
      <c r="FKZ59" s="676">
        <f>IF(SUM($I$58:FKZ58)&lt;=$G$61,1,0)</f>
        <v>1</v>
      </c>
      <c r="FLA59" s="676">
        <f>IF(SUM($I$58:FLA58)&lt;=$G$61,1,0)</f>
        <v>1</v>
      </c>
      <c r="FLB59" s="676">
        <f>IF(SUM($I$58:FLB58)&lt;=$G$61,1,0)</f>
        <v>1</v>
      </c>
      <c r="FLC59" s="676">
        <f>IF(SUM($I$58:FLC58)&lt;=$G$61,1,0)</f>
        <v>1</v>
      </c>
      <c r="FLD59" s="676">
        <f>IF(SUM($I$58:FLD58)&lt;=$G$61,1,0)</f>
        <v>1</v>
      </c>
      <c r="FLE59" s="676">
        <f>IF(SUM($I$58:FLE58)&lt;=$G$61,1,0)</f>
        <v>1</v>
      </c>
      <c r="FLF59" s="676">
        <f>IF(SUM($I$58:FLF58)&lt;=$G$61,1,0)</f>
        <v>1</v>
      </c>
      <c r="FLG59" s="676">
        <f>IF(SUM($I$58:FLG58)&lt;=$G$61,1,0)</f>
        <v>1</v>
      </c>
      <c r="FLH59" s="676">
        <f>IF(SUM($I$58:FLH58)&lt;=$G$61,1,0)</f>
        <v>1</v>
      </c>
      <c r="FLI59" s="676">
        <f>IF(SUM($I$58:FLI58)&lt;=$G$61,1,0)</f>
        <v>1</v>
      </c>
      <c r="FLJ59" s="676">
        <f>IF(SUM($I$58:FLJ58)&lt;=$G$61,1,0)</f>
        <v>1</v>
      </c>
      <c r="FLK59" s="676">
        <f>IF(SUM($I$58:FLK58)&lt;=$G$61,1,0)</f>
        <v>1</v>
      </c>
      <c r="FLL59" s="676">
        <f>IF(SUM($I$58:FLL58)&lt;=$G$61,1,0)</f>
        <v>1</v>
      </c>
      <c r="FLM59" s="676">
        <f>IF(SUM($I$58:FLM58)&lt;=$G$61,1,0)</f>
        <v>1</v>
      </c>
      <c r="FLN59" s="676">
        <f>IF(SUM($I$58:FLN58)&lt;=$G$61,1,0)</f>
        <v>1</v>
      </c>
      <c r="FLO59" s="676">
        <f>IF(SUM($I$58:FLO58)&lt;=$G$61,1,0)</f>
        <v>1</v>
      </c>
      <c r="FLP59" s="676">
        <f>IF(SUM($I$58:FLP58)&lt;=$G$61,1,0)</f>
        <v>1</v>
      </c>
      <c r="FLQ59" s="676">
        <f>IF(SUM($I$58:FLQ58)&lt;=$G$61,1,0)</f>
        <v>1</v>
      </c>
      <c r="FLR59" s="676">
        <f>IF(SUM($I$58:FLR58)&lt;=$G$61,1,0)</f>
        <v>1</v>
      </c>
      <c r="FLS59" s="676">
        <f>IF(SUM($I$58:FLS58)&lt;=$G$61,1,0)</f>
        <v>1</v>
      </c>
      <c r="FLT59" s="676">
        <f>IF(SUM($I$58:FLT58)&lt;=$G$61,1,0)</f>
        <v>1</v>
      </c>
      <c r="FLU59" s="676">
        <f>IF(SUM($I$58:FLU58)&lt;=$G$61,1,0)</f>
        <v>1</v>
      </c>
      <c r="FLV59" s="676">
        <f>IF(SUM($I$58:FLV58)&lt;=$G$61,1,0)</f>
        <v>1</v>
      </c>
      <c r="FLW59" s="676">
        <f>IF(SUM($I$58:FLW58)&lt;=$G$61,1,0)</f>
        <v>1</v>
      </c>
      <c r="FLX59" s="676">
        <f>IF(SUM($I$58:FLX58)&lt;=$G$61,1,0)</f>
        <v>1</v>
      </c>
      <c r="FLY59" s="676">
        <f>IF(SUM($I$58:FLY58)&lt;=$G$61,1,0)</f>
        <v>1</v>
      </c>
      <c r="FLZ59" s="676">
        <f>IF(SUM($I$58:FLZ58)&lt;=$G$61,1,0)</f>
        <v>1</v>
      </c>
      <c r="FMA59" s="676">
        <f>IF(SUM($I$58:FMA58)&lt;=$G$61,1,0)</f>
        <v>1</v>
      </c>
      <c r="FMB59" s="676">
        <f>IF(SUM($I$58:FMB58)&lt;=$G$61,1,0)</f>
        <v>1</v>
      </c>
      <c r="FMC59" s="676">
        <f>IF(SUM($I$58:FMC58)&lt;=$G$61,1,0)</f>
        <v>1</v>
      </c>
      <c r="FMD59" s="676">
        <f>IF(SUM($I$58:FMD58)&lt;=$G$61,1,0)</f>
        <v>1</v>
      </c>
      <c r="FME59" s="676">
        <f>IF(SUM($I$58:FME58)&lt;=$G$61,1,0)</f>
        <v>1</v>
      </c>
      <c r="FMF59" s="676">
        <f>IF(SUM($I$58:FMF58)&lt;=$G$61,1,0)</f>
        <v>1</v>
      </c>
      <c r="FMG59" s="676">
        <f>IF(SUM($I$58:FMG58)&lt;=$G$61,1,0)</f>
        <v>1</v>
      </c>
      <c r="FMH59" s="676">
        <f>IF(SUM($I$58:FMH58)&lt;=$G$61,1,0)</f>
        <v>1</v>
      </c>
      <c r="FMI59" s="676">
        <f>IF(SUM($I$58:FMI58)&lt;=$G$61,1,0)</f>
        <v>1</v>
      </c>
      <c r="FMJ59" s="676">
        <f>IF(SUM($I$58:FMJ58)&lt;=$G$61,1,0)</f>
        <v>1</v>
      </c>
      <c r="FMK59" s="676">
        <f>IF(SUM($I$58:FMK58)&lt;=$G$61,1,0)</f>
        <v>1</v>
      </c>
      <c r="FML59" s="676">
        <f>IF(SUM($I$58:FML58)&lt;=$G$61,1,0)</f>
        <v>1</v>
      </c>
      <c r="FMM59" s="676">
        <f>IF(SUM($I$58:FMM58)&lt;=$G$61,1,0)</f>
        <v>1</v>
      </c>
      <c r="FMN59" s="676">
        <f>IF(SUM($I$58:FMN58)&lt;=$G$61,1,0)</f>
        <v>1</v>
      </c>
      <c r="FMO59" s="676">
        <f>IF(SUM($I$58:FMO58)&lt;=$G$61,1,0)</f>
        <v>1</v>
      </c>
      <c r="FMP59" s="676">
        <f>IF(SUM($I$58:FMP58)&lt;=$G$61,1,0)</f>
        <v>1</v>
      </c>
      <c r="FMQ59" s="676">
        <f>IF(SUM($I$58:FMQ58)&lt;=$G$61,1,0)</f>
        <v>1</v>
      </c>
      <c r="FMR59" s="676">
        <f>IF(SUM($I$58:FMR58)&lt;=$G$61,1,0)</f>
        <v>1</v>
      </c>
      <c r="FMS59" s="676">
        <f>IF(SUM($I$58:FMS58)&lt;=$G$61,1,0)</f>
        <v>1</v>
      </c>
      <c r="FMT59" s="676">
        <f>IF(SUM($I$58:FMT58)&lt;=$G$61,1,0)</f>
        <v>1</v>
      </c>
      <c r="FMU59" s="676">
        <f>IF(SUM($I$58:FMU58)&lt;=$G$61,1,0)</f>
        <v>1</v>
      </c>
      <c r="FMV59" s="676">
        <f>IF(SUM($I$58:FMV58)&lt;=$G$61,1,0)</f>
        <v>1</v>
      </c>
      <c r="FMW59" s="676">
        <f>IF(SUM($I$58:FMW58)&lt;=$G$61,1,0)</f>
        <v>1</v>
      </c>
      <c r="FMX59" s="676">
        <f>IF(SUM($I$58:FMX58)&lt;=$G$61,1,0)</f>
        <v>1</v>
      </c>
      <c r="FMY59" s="676">
        <f>IF(SUM($I$58:FMY58)&lt;=$G$61,1,0)</f>
        <v>1</v>
      </c>
      <c r="FMZ59" s="676">
        <f>IF(SUM($I$58:FMZ58)&lt;=$G$61,1,0)</f>
        <v>1</v>
      </c>
      <c r="FNA59" s="676">
        <f>IF(SUM($I$58:FNA58)&lt;=$G$61,1,0)</f>
        <v>1</v>
      </c>
      <c r="FNB59" s="676">
        <f>IF(SUM($I$58:FNB58)&lt;=$G$61,1,0)</f>
        <v>1</v>
      </c>
      <c r="FNC59" s="676">
        <f>IF(SUM($I$58:FNC58)&lt;=$G$61,1,0)</f>
        <v>1</v>
      </c>
      <c r="FND59" s="676">
        <f>IF(SUM($I$58:FND58)&lt;=$G$61,1,0)</f>
        <v>1</v>
      </c>
      <c r="FNE59" s="676">
        <f>IF(SUM($I$58:FNE58)&lt;=$G$61,1,0)</f>
        <v>1</v>
      </c>
      <c r="FNF59" s="676">
        <f>IF(SUM($I$58:FNF58)&lt;=$G$61,1,0)</f>
        <v>1</v>
      </c>
      <c r="FNG59" s="676">
        <f>IF(SUM($I$58:FNG58)&lt;=$G$61,1,0)</f>
        <v>1</v>
      </c>
      <c r="FNH59" s="676">
        <f>IF(SUM($I$58:FNH58)&lt;=$G$61,1,0)</f>
        <v>1</v>
      </c>
      <c r="FNI59" s="676">
        <f>IF(SUM($I$58:FNI58)&lt;=$G$61,1,0)</f>
        <v>1</v>
      </c>
      <c r="FNJ59" s="676">
        <f>IF(SUM($I$58:FNJ58)&lt;=$G$61,1,0)</f>
        <v>1</v>
      </c>
      <c r="FNK59" s="676">
        <f>IF(SUM($I$58:FNK58)&lt;=$G$61,1,0)</f>
        <v>1</v>
      </c>
      <c r="FNL59" s="676">
        <f>IF(SUM($I$58:FNL58)&lt;=$G$61,1,0)</f>
        <v>1</v>
      </c>
      <c r="FNM59" s="676">
        <f>IF(SUM($I$58:FNM58)&lt;=$G$61,1,0)</f>
        <v>1</v>
      </c>
      <c r="FNN59" s="676">
        <f>IF(SUM($I$58:FNN58)&lt;=$G$61,1,0)</f>
        <v>1</v>
      </c>
      <c r="FNO59" s="676">
        <f>IF(SUM($I$58:FNO58)&lt;=$G$61,1,0)</f>
        <v>1</v>
      </c>
      <c r="FNP59" s="676">
        <f>IF(SUM($I$58:FNP58)&lt;=$G$61,1,0)</f>
        <v>1</v>
      </c>
      <c r="FNQ59" s="676">
        <f>IF(SUM($I$58:FNQ58)&lt;=$G$61,1,0)</f>
        <v>1</v>
      </c>
      <c r="FNR59" s="676">
        <f>IF(SUM($I$58:FNR58)&lt;=$G$61,1,0)</f>
        <v>1</v>
      </c>
      <c r="FNS59" s="676">
        <f>IF(SUM($I$58:FNS58)&lt;=$G$61,1,0)</f>
        <v>1</v>
      </c>
      <c r="FNT59" s="676">
        <f>IF(SUM($I$58:FNT58)&lt;=$G$61,1,0)</f>
        <v>1</v>
      </c>
      <c r="FNU59" s="676">
        <f>IF(SUM($I$58:FNU58)&lt;=$G$61,1,0)</f>
        <v>1</v>
      </c>
      <c r="FNV59" s="676">
        <f>IF(SUM($I$58:FNV58)&lt;=$G$61,1,0)</f>
        <v>1</v>
      </c>
      <c r="FNW59" s="676">
        <f>IF(SUM($I$58:FNW58)&lt;=$G$61,1,0)</f>
        <v>1</v>
      </c>
      <c r="FNX59" s="676">
        <f>IF(SUM($I$58:FNX58)&lt;=$G$61,1,0)</f>
        <v>1</v>
      </c>
      <c r="FNY59" s="676">
        <f>IF(SUM($I$58:FNY58)&lt;=$G$61,1,0)</f>
        <v>1</v>
      </c>
      <c r="FNZ59" s="676">
        <f>IF(SUM($I$58:FNZ58)&lt;=$G$61,1,0)</f>
        <v>1</v>
      </c>
      <c r="FOA59" s="676">
        <f>IF(SUM($I$58:FOA58)&lt;=$G$61,1,0)</f>
        <v>1</v>
      </c>
      <c r="FOB59" s="676">
        <f>IF(SUM($I$58:FOB58)&lt;=$G$61,1,0)</f>
        <v>1</v>
      </c>
      <c r="FOC59" s="676">
        <f>IF(SUM($I$58:FOC58)&lt;=$G$61,1,0)</f>
        <v>1</v>
      </c>
      <c r="FOD59" s="676">
        <f>IF(SUM($I$58:FOD58)&lt;=$G$61,1,0)</f>
        <v>1</v>
      </c>
      <c r="FOE59" s="676">
        <f>IF(SUM($I$58:FOE58)&lt;=$G$61,1,0)</f>
        <v>1</v>
      </c>
      <c r="FOF59" s="676">
        <f>IF(SUM($I$58:FOF58)&lt;=$G$61,1,0)</f>
        <v>1</v>
      </c>
      <c r="FOG59" s="676">
        <f>IF(SUM($I$58:FOG58)&lt;=$G$61,1,0)</f>
        <v>1</v>
      </c>
      <c r="FOH59" s="676">
        <f>IF(SUM($I$58:FOH58)&lt;=$G$61,1,0)</f>
        <v>1</v>
      </c>
      <c r="FOI59" s="676">
        <f>IF(SUM($I$58:FOI58)&lt;=$G$61,1,0)</f>
        <v>1</v>
      </c>
      <c r="FOJ59" s="676">
        <f>IF(SUM($I$58:FOJ58)&lt;=$G$61,1,0)</f>
        <v>1</v>
      </c>
      <c r="FOK59" s="676">
        <f>IF(SUM($I$58:FOK58)&lt;=$G$61,1,0)</f>
        <v>1</v>
      </c>
      <c r="FOL59" s="676">
        <f>IF(SUM($I$58:FOL58)&lt;=$G$61,1,0)</f>
        <v>1</v>
      </c>
      <c r="FOM59" s="676">
        <f>IF(SUM($I$58:FOM58)&lt;=$G$61,1,0)</f>
        <v>1</v>
      </c>
      <c r="FON59" s="676">
        <f>IF(SUM($I$58:FON58)&lt;=$G$61,1,0)</f>
        <v>1</v>
      </c>
      <c r="FOO59" s="676">
        <f>IF(SUM($I$58:FOO58)&lt;=$G$61,1,0)</f>
        <v>1</v>
      </c>
      <c r="FOP59" s="676">
        <f>IF(SUM($I$58:FOP58)&lt;=$G$61,1,0)</f>
        <v>1</v>
      </c>
      <c r="FOQ59" s="676">
        <f>IF(SUM($I$58:FOQ58)&lt;=$G$61,1,0)</f>
        <v>1</v>
      </c>
      <c r="FOR59" s="676">
        <f>IF(SUM($I$58:FOR58)&lt;=$G$61,1,0)</f>
        <v>1</v>
      </c>
      <c r="FOS59" s="676">
        <f>IF(SUM($I$58:FOS58)&lt;=$G$61,1,0)</f>
        <v>1</v>
      </c>
      <c r="FOT59" s="676">
        <f>IF(SUM($I$58:FOT58)&lt;=$G$61,1,0)</f>
        <v>1</v>
      </c>
      <c r="FOU59" s="676">
        <f>IF(SUM($I$58:FOU58)&lt;=$G$61,1,0)</f>
        <v>1</v>
      </c>
      <c r="FOV59" s="676">
        <f>IF(SUM($I$58:FOV58)&lt;=$G$61,1,0)</f>
        <v>1</v>
      </c>
      <c r="FOW59" s="676">
        <f>IF(SUM($I$58:FOW58)&lt;=$G$61,1,0)</f>
        <v>1</v>
      </c>
      <c r="FOX59" s="676">
        <f>IF(SUM($I$58:FOX58)&lt;=$G$61,1,0)</f>
        <v>1</v>
      </c>
      <c r="FOY59" s="676">
        <f>IF(SUM($I$58:FOY58)&lt;=$G$61,1,0)</f>
        <v>1</v>
      </c>
      <c r="FOZ59" s="676">
        <f>IF(SUM($I$58:FOZ58)&lt;=$G$61,1,0)</f>
        <v>1</v>
      </c>
      <c r="FPA59" s="676">
        <f>IF(SUM($I$58:FPA58)&lt;=$G$61,1,0)</f>
        <v>1</v>
      </c>
      <c r="FPB59" s="676">
        <f>IF(SUM($I$58:FPB58)&lt;=$G$61,1,0)</f>
        <v>1</v>
      </c>
      <c r="FPC59" s="676">
        <f>IF(SUM($I$58:FPC58)&lt;=$G$61,1,0)</f>
        <v>1</v>
      </c>
      <c r="FPD59" s="676">
        <f>IF(SUM($I$58:FPD58)&lt;=$G$61,1,0)</f>
        <v>1</v>
      </c>
      <c r="FPE59" s="676">
        <f>IF(SUM($I$58:FPE58)&lt;=$G$61,1,0)</f>
        <v>1</v>
      </c>
      <c r="FPF59" s="676">
        <f>IF(SUM($I$58:FPF58)&lt;=$G$61,1,0)</f>
        <v>1</v>
      </c>
      <c r="FPG59" s="676">
        <f>IF(SUM($I$58:FPG58)&lt;=$G$61,1,0)</f>
        <v>1</v>
      </c>
      <c r="FPH59" s="676">
        <f>IF(SUM($I$58:FPH58)&lt;=$G$61,1,0)</f>
        <v>1</v>
      </c>
      <c r="FPI59" s="676">
        <f>IF(SUM($I$58:FPI58)&lt;=$G$61,1,0)</f>
        <v>1</v>
      </c>
      <c r="FPJ59" s="676">
        <f>IF(SUM($I$58:FPJ58)&lt;=$G$61,1,0)</f>
        <v>1</v>
      </c>
      <c r="FPK59" s="676">
        <f>IF(SUM($I$58:FPK58)&lt;=$G$61,1,0)</f>
        <v>1</v>
      </c>
      <c r="FPL59" s="676">
        <f>IF(SUM($I$58:FPL58)&lt;=$G$61,1,0)</f>
        <v>1</v>
      </c>
      <c r="FPM59" s="676">
        <f>IF(SUM($I$58:FPM58)&lt;=$G$61,1,0)</f>
        <v>1</v>
      </c>
      <c r="FPN59" s="676">
        <f>IF(SUM($I$58:FPN58)&lt;=$G$61,1,0)</f>
        <v>1</v>
      </c>
      <c r="FPO59" s="676">
        <f>IF(SUM($I$58:FPO58)&lt;=$G$61,1,0)</f>
        <v>1</v>
      </c>
      <c r="FPP59" s="676">
        <f>IF(SUM($I$58:FPP58)&lt;=$G$61,1,0)</f>
        <v>1</v>
      </c>
      <c r="FPQ59" s="676">
        <f>IF(SUM($I$58:FPQ58)&lt;=$G$61,1,0)</f>
        <v>1</v>
      </c>
      <c r="FPR59" s="676">
        <f>IF(SUM($I$58:FPR58)&lt;=$G$61,1,0)</f>
        <v>1</v>
      </c>
      <c r="FPS59" s="676">
        <f>IF(SUM($I$58:FPS58)&lt;=$G$61,1,0)</f>
        <v>1</v>
      </c>
      <c r="FPT59" s="676">
        <f>IF(SUM($I$58:FPT58)&lt;=$G$61,1,0)</f>
        <v>1</v>
      </c>
      <c r="FPU59" s="676">
        <f>IF(SUM($I$58:FPU58)&lt;=$G$61,1,0)</f>
        <v>1</v>
      </c>
      <c r="FPV59" s="676">
        <f>IF(SUM($I$58:FPV58)&lt;=$G$61,1,0)</f>
        <v>1</v>
      </c>
      <c r="FPW59" s="676">
        <f>IF(SUM($I$58:FPW58)&lt;=$G$61,1,0)</f>
        <v>1</v>
      </c>
      <c r="FPX59" s="676">
        <f>IF(SUM($I$58:FPX58)&lt;=$G$61,1,0)</f>
        <v>1</v>
      </c>
      <c r="FPY59" s="676">
        <f>IF(SUM($I$58:FPY58)&lt;=$G$61,1,0)</f>
        <v>1</v>
      </c>
      <c r="FPZ59" s="676">
        <f>IF(SUM($I$58:FPZ58)&lt;=$G$61,1,0)</f>
        <v>1</v>
      </c>
      <c r="FQA59" s="676">
        <f>IF(SUM($I$58:FQA58)&lt;=$G$61,1,0)</f>
        <v>1</v>
      </c>
      <c r="FQB59" s="676">
        <f>IF(SUM($I$58:FQB58)&lt;=$G$61,1,0)</f>
        <v>1</v>
      </c>
      <c r="FQC59" s="676">
        <f>IF(SUM($I$58:FQC58)&lt;=$G$61,1,0)</f>
        <v>1</v>
      </c>
      <c r="FQD59" s="676">
        <f>IF(SUM($I$58:FQD58)&lt;=$G$61,1,0)</f>
        <v>1</v>
      </c>
      <c r="FQE59" s="676">
        <f>IF(SUM($I$58:FQE58)&lt;=$G$61,1,0)</f>
        <v>1</v>
      </c>
      <c r="FQF59" s="676">
        <f>IF(SUM($I$58:FQF58)&lt;=$G$61,1,0)</f>
        <v>1</v>
      </c>
      <c r="FQG59" s="676">
        <f>IF(SUM($I$58:FQG58)&lt;=$G$61,1,0)</f>
        <v>1</v>
      </c>
      <c r="FQH59" s="676">
        <f>IF(SUM($I$58:FQH58)&lt;=$G$61,1,0)</f>
        <v>1</v>
      </c>
      <c r="FQI59" s="676">
        <f>IF(SUM($I$58:FQI58)&lt;=$G$61,1,0)</f>
        <v>1</v>
      </c>
      <c r="FQJ59" s="676">
        <f>IF(SUM($I$58:FQJ58)&lt;=$G$61,1,0)</f>
        <v>1</v>
      </c>
      <c r="FQK59" s="676">
        <f>IF(SUM($I$58:FQK58)&lt;=$G$61,1,0)</f>
        <v>1</v>
      </c>
      <c r="FQL59" s="676">
        <f>IF(SUM($I$58:FQL58)&lt;=$G$61,1,0)</f>
        <v>1</v>
      </c>
      <c r="FQM59" s="676">
        <f>IF(SUM($I$58:FQM58)&lt;=$G$61,1,0)</f>
        <v>1</v>
      </c>
      <c r="FQN59" s="676">
        <f>IF(SUM($I$58:FQN58)&lt;=$G$61,1,0)</f>
        <v>1</v>
      </c>
      <c r="FQO59" s="676">
        <f>IF(SUM($I$58:FQO58)&lt;=$G$61,1,0)</f>
        <v>1</v>
      </c>
      <c r="FQP59" s="676">
        <f>IF(SUM($I$58:FQP58)&lt;=$G$61,1,0)</f>
        <v>1</v>
      </c>
      <c r="FQQ59" s="676">
        <f>IF(SUM($I$58:FQQ58)&lt;=$G$61,1,0)</f>
        <v>1</v>
      </c>
      <c r="FQR59" s="676">
        <f>IF(SUM($I$58:FQR58)&lt;=$G$61,1,0)</f>
        <v>1</v>
      </c>
      <c r="FQS59" s="676">
        <f>IF(SUM($I$58:FQS58)&lt;=$G$61,1,0)</f>
        <v>1</v>
      </c>
      <c r="FQT59" s="676">
        <f>IF(SUM($I$58:FQT58)&lt;=$G$61,1,0)</f>
        <v>1</v>
      </c>
      <c r="FQU59" s="676">
        <f>IF(SUM($I$58:FQU58)&lt;=$G$61,1,0)</f>
        <v>1</v>
      </c>
      <c r="FQV59" s="676">
        <f>IF(SUM($I$58:FQV58)&lt;=$G$61,1,0)</f>
        <v>1</v>
      </c>
      <c r="FQW59" s="676">
        <f>IF(SUM($I$58:FQW58)&lt;=$G$61,1,0)</f>
        <v>1</v>
      </c>
      <c r="FQX59" s="676">
        <f>IF(SUM($I$58:FQX58)&lt;=$G$61,1,0)</f>
        <v>1</v>
      </c>
      <c r="FQY59" s="676">
        <f>IF(SUM($I$58:FQY58)&lt;=$G$61,1,0)</f>
        <v>1</v>
      </c>
      <c r="FQZ59" s="676">
        <f>IF(SUM($I$58:FQZ58)&lt;=$G$61,1,0)</f>
        <v>1</v>
      </c>
      <c r="FRA59" s="676">
        <f>IF(SUM($I$58:FRA58)&lt;=$G$61,1,0)</f>
        <v>1</v>
      </c>
      <c r="FRB59" s="676">
        <f>IF(SUM($I$58:FRB58)&lt;=$G$61,1,0)</f>
        <v>1</v>
      </c>
      <c r="FRC59" s="676">
        <f>IF(SUM($I$58:FRC58)&lt;=$G$61,1,0)</f>
        <v>1</v>
      </c>
      <c r="FRD59" s="676">
        <f>IF(SUM($I$58:FRD58)&lt;=$G$61,1,0)</f>
        <v>1</v>
      </c>
      <c r="FRE59" s="676">
        <f>IF(SUM($I$58:FRE58)&lt;=$G$61,1,0)</f>
        <v>1</v>
      </c>
      <c r="FRF59" s="676">
        <f>IF(SUM($I$58:FRF58)&lt;=$G$61,1,0)</f>
        <v>1</v>
      </c>
      <c r="FRG59" s="676">
        <f>IF(SUM($I$58:FRG58)&lt;=$G$61,1,0)</f>
        <v>1</v>
      </c>
      <c r="FRH59" s="676">
        <f>IF(SUM($I$58:FRH58)&lt;=$G$61,1,0)</f>
        <v>1</v>
      </c>
      <c r="FRI59" s="676">
        <f>IF(SUM($I$58:FRI58)&lt;=$G$61,1,0)</f>
        <v>1</v>
      </c>
      <c r="FRJ59" s="676">
        <f>IF(SUM($I$58:FRJ58)&lt;=$G$61,1,0)</f>
        <v>1</v>
      </c>
      <c r="FRK59" s="676">
        <f>IF(SUM($I$58:FRK58)&lt;=$G$61,1,0)</f>
        <v>1</v>
      </c>
      <c r="FRL59" s="676">
        <f>IF(SUM($I$58:FRL58)&lt;=$G$61,1,0)</f>
        <v>1</v>
      </c>
      <c r="FRM59" s="676">
        <f>IF(SUM($I$58:FRM58)&lt;=$G$61,1,0)</f>
        <v>1</v>
      </c>
      <c r="FRN59" s="676">
        <f>IF(SUM($I$58:FRN58)&lt;=$G$61,1,0)</f>
        <v>1</v>
      </c>
      <c r="FRO59" s="676">
        <f>IF(SUM($I$58:FRO58)&lt;=$G$61,1,0)</f>
        <v>1</v>
      </c>
      <c r="FRP59" s="676">
        <f>IF(SUM($I$58:FRP58)&lt;=$G$61,1,0)</f>
        <v>1</v>
      </c>
      <c r="FRQ59" s="676">
        <f>IF(SUM($I$58:FRQ58)&lt;=$G$61,1,0)</f>
        <v>1</v>
      </c>
      <c r="FRR59" s="676">
        <f>IF(SUM($I$58:FRR58)&lt;=$G$61,1,0)</f>
        <v>1</v>
      </c>
      <c r="FRS59" s="676">
        <f>IF(SUM($I$58:FRS58)&lt;=$G$61,1,0)</f>
        <v>1</v>
      </c>
      <c r="FRT59" s="676">
        <f>IF(SUM($I$58:FRT58)&lt;=$G$61,1,0)</f>
        <v>1</v>
      </c>
      <c r="FRU59" s="676">
        <f>IF(SUM($I$58:FRU58)&lt;=$G$61,1,0)</f>
        <v>1</v>
      </c>
      <c r="FRV59" s="676">
        <f>IF(SUM($I$58:FRV58)&lt;=$G$61,1,0)</f>
        <v>1</v>
      </c>
      <c r="FRW59" s="676">
        <f>IF(SUM($I$58:FRW58)&lt;=$G$61,1,0)</f>
        <v>1</v>
      </c>
      <c r="FRX59" s="676">
        <f>IF(SUM($I$58:FRX58)&lt;=$G$61,1,0)</f>
        <v>1</v>
      </c>
      <c r="FRY59" s="676">
        <f>IF(SUM($I$58:FRY58)&lt;=$G$61,1,0)</f>
        <v>1</v>
      </c>
      <c r="FRZ59" s="676">
        <f>IF(SUM($I$58:FRZ58)&lt;=$G$61,1,0)</f>
        <v>1</v>
      </c>
      <c r="FSA59" s="676">
        <f>IF(SUM($I$58:FSA58)&lt;=$G$61,1,0)</f>
        <v>1</v>
      </c>
      <c r="FSB59" s="676">
        <f>IF(SUM($I$58:FSB58)&lt;=$G$61,1,0)</f>
        <v>1</v>
      </c>
      <c r="FSC59" s="676">
        <f>IF(SUM($I$58:FSC58)&lt;=$G$61,1,0)</f>
        <v>1</v>
      </c>
      <c r="FSD59" s="676">
        <f>IF(SUM($I$58:FSD58)&lt;=$G$61,1,0)</f>
        <v>1</v>
      </c>
      <c r="FSE59" s="676">
        <f>IF(SUM($I$58:FSE58)&lt;=$G$61,1,0)</f>
        <v>1</v>
      </c>
      <c r="FSF59" s="676">
        <f>IF(SUM($I$58:FSF58)&lt;=$G$61,1,0)</f>
        <v>1</v>
      </c>
      <c r="FSG59" s="676">
        <f>IF(SUM($I$58:FSG58)&lt;=$G$61,1,0)</f>
        <v>1</v>
      </c>
      <c r="FSH59" s="676">
        <f>IF(SUM($I$58:FSH58)&lt;=$G$61,1,0)</f>
        <v>1</v>
      </c>
      <c r="FSI59" s="676">
        <f>IF(SUM($I$58:FSI58)&lt;=$G$61,1,0)</f>
        <v>1</v>
      </c>
      <c r="FSJ59" s="676">
        <f>IF(SUM($I$58:FSJ58)&lt;=$G$61,1,0)</f>
        <v>1</v>
      </c>
      <c r="FSK59" s="676">
        <f>IF(SUM($I$58:FSK58)&lt;=$G$61,1,0)</f>
        <v>1</v>
      </c>
      <c r="FSL59" s="676">
        <f>IF(SUM($I$58:FSL58)&lt;=$G$61,1,0)</f>
        <v>1</v>
      </c>
      <c r="FSM59" s="676">
        <f>IF(SUM($I$58:FSM58)&lt;=$G$61,1,0)</f>
        <v>1</v>
      </c>
      <c r="FSN59" s="676">
        <f>IF(SUM($I$58:FSN58)&lt;=$G$61,1,0)</f>
        <v>1</v>
      </c>
      <c r="FSO59" s="676">
        <f>IF(SUM($I$58:FSO58)&lt;=$G$61,1,0)</f>
        <v>1</v>
      </c>
      <c r="FSP59" s="676">
        <f>IF(SUM($I$58:FSP58)&lt;=$G$61,1,0)</f>
        <v>1</v>
      </c>
      <c r="FSQ59" s="676">
        <f>IF(SUM($I$58:FSQ58)&lt;=$G$61,1,0)</f>
        <v>1</v>
      </c>
      <c r="FSR59" s="676">
        <f>IF(SUM($I$58:FSR58)&lt;=$G$61,1,0)</f>
        <v>1</v>
      </c>
      <c r="FSS59" s="676">
        <f>IF(SUM($I$58:FSS58)&lt;=$G$61,1,0)</f>
        <v>1</v>
      </c>
      <c r="FST59" s="676">
        <f>IF(SUM($I$58:FST58)&lt;=$G$61,1,0)</f>
        <v>1</v>
      </c>
      <c r="FSU59" s="676">
        <f>IF(SUM($I$58:FSU58)&lt;=$G$61,1,0)</f>
        <v>1</v>
      </c>
      <c r="FSV59" s="676">
        <f>IF(SUM($I$58:FSV58)&lt;=$G$61,1,0)</f>
        <v>1</v>
      </c>
      <c r="FSW59" s="676">
        <f>IF(SUM($I$58:FSW58)&lt;=$G$61,1,0)</f>
        <v>1</v>
      </c>
      <c r="FSX59" s="676">
        <f>IF(SUM($I$58:FSX58)&lt;=$G$61,1,0)</f>
        <v>1</v>
      </c>
      <c r="FSY59" s="676">
        <f>IF(SUM($I$58:FSY58)&lt;=$G$61,1,0)</f>
        <v>1</v>
      </c>
      <c r="FSZ59" s="676">
        <f>IF(SUM($I$58:FSZ58)&lt;=$G$61,1,0)</f>
        <v>1</v>
      </c>
      <c r="FTA59" s="676">
        <f>IF(SUM($I$58:FTA58)&lt;=$G$61,1,0)</f>
        <v>1</v>
      </c>
      <c r="FTB59" s="676">
        <f>IF(SUM($I$58:FTB58)&lt;=$G$61,1,0)</f>
        <v>1</v>
      </c>
      <c r="FTC59" s="676">
        <f>IF(SUM($I$58:FTC58)&lt;=$G$61,1,0)</f>
        <v>1</v>
      </c>
      <c r="FTD59" s="676">
        <f>IF(SUM($I$58:FTD58)&lt;=$G$61,1,0)</f>
        <v>1</v>
      </c>
      <c r="FTE59" s="676">
        <f>IF(SUM($I$58:FTE58)&lt;=$G$61,1,0)</f>
        <v>1</v>
      </c>
      <c r="FTF59" s="676">
        <f>IF(SUM($I$58:FTF58)&lt;=$G$61,1,0)</f>
        <v>1</v>
      </c>
      <c r="FTG59" s="676">
        <f>IF(SUM($I$58:FTG58)&lt;=$G$61,1,0)</f>
        <v>1</v>
      </c>
      <c r="FTH59" s="676">
        <f>IF(SUM($I$58:FTH58)&lt;=$G$61,1,0)</f>
        <v>1</v>
      </c>
      <c r="FTI59" s="676">
        <f>IF(SUM($I$58:FTI58)&lt;=$G$61,1,0)</f>
        <v>1</v>
      </c>
      <c r="FTJ59" s="676">
        <f>IF(SUM($I$58:FTJ58)&lt;=$G$61,1,0)</f>
        <v>1</v>
      </c>
      <c r="FTK59" s="676">
        <f>IF(SUM($I$58:FTK58)&lt;=$G$61,1,0)</f>
        <v>1</v>
      </c>
      <c r="FTL59" s="676">
        <f>IF(SUM($I$58:FTL58)&lt;=$G$61,1,0)</f>
        <v>1</v>
      </c>
      <c r="FTM59" s="676">
        <f>IF(SUM($I$58:FTM58)&lt;=$G$61,1,0)</f>
        <v>1</v>
      </c>
      <c r="FTN59" s="676">
        <f>IF(SUM($I$58:FTN58)&lt;=$G$61,1,0)</f>
        <v>1</v>
      </c>
      <c r="FTO59" s="676">
        <f>IF(SUM($I$58:FTO58)&lt;=$G$61,1,0)</f>
        <v>1</v>
      </c>
      <c r="FTP59" s="676">
        <f>IF(SUM($I$58:FTP58)&lt;=$G$61,1,0)</f>
        <v>1</v>
      </c>
      <c r="FTQ59" s="676">
        <f>IF(SUM($I$58:FTQ58)&lt;=$G$61,1,0)</f>
        <v>1</v>
      </c>
      <c r="FTR59" s="676">
        <f>IF(SUM($I$58:FTR58)&lt;=$G$61,1,0)</f>
        <v>1</v>
      </c>
      <c r="FTS59" s="676">
        <f>IF(SUM($I$58:FTS58)&lt;=$G$61,1,0)</f>
        <v>1</v>
      </c>
      <c r="FTT59" s="676">
        <f>IF(SUM($I$58:FTT58)&lt;=$G$61,1,0)</f>
        <v>1</v>
      </c>
      <c r="FTU59" s="676">
        <f>IF(SUM($I$58:FTU58)&lt;=$G$61,1,0)</f>
        <v>1</v>
      </c>
      <c r="FTV59" s="676">
        <f>IF(SUM($I$58:FTV58)&lt;=$G$61,1,0)</f>
        <v>1</v>
      </c>
      <c r="FTW59" s="676">
        <f>IF(SUM($I$58:FTW58)&lt;=$G$61,1,0)</f>
        <v>1</v>
      </c>
      <c r="FTX59" s="676">
        <f>IF(SUM($I$58:FTX58)&lt;=$G$61,1,0)</f>
        <v>1</v>
      </c>
      <c r="FTY59" s="676">
        <f>IF(SUM($I$58:FTY58)&lt;=$G$61,1,0)</f>
        <v>1</v>
      </c>
      <c r="FTZ59" s="676">
        <f>IF(SUM($I$58:FTZ58)&lt;=$G$61,1,0)</f>
        <v>1</v>
      </c>
      <c r="FUA59" s="676">
        <f>IF(SUM($I$58:FUA58)&lt;=$G$61,1,0)</f>
        <v>1</v>
      </c>
      <c r="FUB59" s="676">
        <f>IF(SUM($I$58:FUB58)&lt;=$G$61,1,0)</f>
        <v>1</v>
      </c>
      <c r="FUC59" s="676">
        <f>IF(SUM($I$58:FUC58)&lt;=$G$61,1,0)</f>
        <v>1</v>
      </c>
      <c r="FUD59" s="676">
        <f>IF(SUM($I$58:FUD58)&lt;=$G$61,1,0)</f>
        <v>1</v>
      </c>
      <c r="FUE59" s="676">
        <f>IF(SUM($I$58:FUE58)&lt;=$G$61,1,0)</f>
        <v>1</v>
      </c>
      <c r="FUF59" s="676">
        <f>IF(SUM($I$58:FUF58)&lt;=$G$61,1,0)</f>
        <v>1</v>
      </c>
      <c r="FUG59" s="676">
        <f>IF(SUM($I$58:FUG58)&lt;=$G$61,1,0)</f>
        <v>1</v>
      </c>
      <c r="FUH59" s="676">
        <f>IF(SUM($I$58:FUH58)&lt;=$G$61,1,0)</f>
        <v>1</v>
      </c>
      <c r="FUI59" s="676">
        <f>IF(SUM($I$58:FUI58)&lt;=$G$61,1,0)</f>
        <v>1</v>
      </c>
      <c r="FUJ59" s="676">
        <f>IF(SUM($I$58:FUJ58)&lt;=$G$61,1,0)</f>
        <v>1</v>
      </c>
      <c r="FUK59" s="676">
        <f>IF(SUM($I$58:FUK58)&lt;=$G$61,1,0)</f>
        <v>1</v>
      </c>
      <c r="FUL59" s="676">
        <f>IF(SUM($I$58:FUL58)&lt;=$G$61,1,0)</f>
        <v>1</v>
      </c>
      <c r="FUM59" s="676">
        <f>IF(SUM($I$58:FUM58)&lt;=$G$61,1,0)</f>
        <v>1</v>
      </c>
      <c r="FUN59" s="676">
        <f>IF(SUM($I$58:FUN58)&lt;=$G$61,1,0)</f>
        <v>1</v>
      </c>
      <c r="FUO59" s="676">
        <f>IF(SUM($I$58:FUO58)&lt;=$G$61,1,0)</f>
        <v>1</v>
      </c>
      <c r="FUP59" s="676">
        <f>IF(SUM($I$58:FUP58)&lt;=$G$61,1,0)</f>
        <v>1</v>
      </c>
      <c r="FUQ59" s="676">
        <f>IF(SUM($I$58:FUQ58)&lt;=$G$61,1,0)</f>
        <v>1</v>
      </c>
      <c r="FUR59" s="676">
        <f>IF(SUM($I$58:FUR58)&lt;=$G$61,1,0)</f>
        <v>1</v>
      </c>
      <c r="FUS59" s="676">
        <f>IF(SUM($I$58:FUS58)&lt;=$G$61,1,0)</f>
        <v>1</v>
      </c>
      <c r="FUT59" s="676">
        <f>IF(SUM($I$58:FUT58)&lt;=$G$61,1,0)</f>
        <v>1</v>
      </c>
      <c r="FUU59" s="676">
        <f>IF(SUM($I$58:FUU58)&lt;=$G$61,1,0)</f>
        <v>1</v>
      </c>
      <c r="FUV59" s="676">
        <f>IF(SUM($I$58:FUV58)&lt;=$G$61,1,0)</f>
        <v>1</v>
      </c>
      <c r="FUW59" s="676">
        <f>IF(SUM($I$58:FUW58)&lt;=$G$61,1,0)</f>
        <v>1</v>
      </c>
      <c r="FUX59" s="676">
        <f>IF(SUM($I$58:FUX58)&lt;=$G$61,1,0)</f>
        <v>1</v>
      </c>
      <c r="FUY59" s="676">
        <f>IF(SUM($I$58:FUY58)&lt;=$G$61,1,0)</f>
        <v>1</v>
      </c>
      <c r="FUZ59" s="676">
        <f>IF(SUM($I$58:FUZ58)&lt;=$G$61,1,0)</f>
        <v>1</v>
      </c>
      <c r="FVA59" s="676">
        <f>IF(SUM($I$58:FVA58)&lt;=$G$61,1,0)</f>
        <v>1</v>
      </c>
      <c r="FVB59" s="676">
        <f>IF(SUM($I$58:FVB58)&lt;=$G$61,1,0)</f>
        <v>1</v>
      </c>
      <c r="FVC59" s="676">
        <f>IF(SUM($I$58:FVC58)&lt;=$G$61,1,0)</f>
        <v>1</v>
      </c>
      <c r="FVD59" s="676">
        <f>IF(SUM($I$58:FVD58)&lt;=$G$61,1,0)</f>
        <v>1</v>
      </c>
      <c r="FVE59" s="676">
        <f>IF(SUM($I$58:FVE58)&lt;=$G$61,1,0)</f>
        <v>1</v>
      </c>
      <c r="FVF59" s="676">
        <f>IF(SUM($I$58:FVF58)&lt;=$G$61,1,0)</f>
        <v>1</v>
      </c>
      <c r="FVG59" s="676">
        <f>IF(SUM($I$58:FVG58)&lt;=$G$61,1,0)</f>
        <v>1</v>
      </c>
      <c r="FVH59" s="676">
        <f>IF(SUM($I$58:FVH58)&lt;=$G$61,1,0)</f>
        <v>1</v>
      </c>
      <c r="FVI59" s="676">
        <f>IF(SUM($I$58:FVI58)&lt;=$G$61,1,0)</f>
        <v>1</v>
      </c>
      <c r="FVJ59" s="676">
        <f>IF(SUM($I$58:FVJ58)&lt;=$G$61,1,0)</f>
        <v>1</v>
      </c>
      <c r="FVK59" s="676">
        <f>IF(SUM($I$58:FVK58)&lt;=$G$61,1,0)</f>
        <v>1</v>
      </c>
      <c r="FVL59" s="676">
        <f>IF(SUM($I$58:FVL58)&lt;=$G$61,1,0)</f>
        <v>1</v>
      </c>
      <c r="FVM59" s="676">
        <f>IF(SUM($I$58:FVM58)&lt;=$G$61,1,0)</f>
        <v>1</v>
      </c>
      <c r="FVN59" s="676">
        <f>IF(SUM($I$58:FVN58)&lt;=$G$61,1,0)</f>
        <v>1</v>
      </c>
      <c r="FVO59" s="676">
        <f>IF(SUM($I$58:FVO58)&lt;=$G$61,1,0)</f>
        <v>1</v>
      </c>
      <c r="FVP59" s="676">
        <f>IF(SUM($I$58:FVP58)&lt;=$G$61,1,0)</f>
        <v>1</v>
      </c>
      <c r="FVQ59" s="676">
        <f>IF(SUM($I$58:FVQ58)&lt;=$G$61,1,0)</f>
        <v>1</v>
      </c>
      <c r="FVR59" s="676">
        <f>IF(SUM($I$58:FVR58)&lt;=$G$61,1,0)</f>
        <v>1</v>
      </c>
      <c r="FVS59" s="676">
        <f>IF(SUM($I$58:FVS58)&lt;=$G$61,1,0)</f>
        <v>1</v>
      </c>
      <c r="FVT59" s="676">
        <f>IF(SUM($I$58:FVT58)&lt;=$G$61,1,0)</f>
        <v>1</v>
      </c>
      <c r="FVU59" s="676">
        <f>IF(SUM($I$58:FVU58)&lt;=$G$61,1,0)</f>
        <v>1</v>
      </c>
      <c r="FVV59" s="676">
        <f>IF(SUM($I$58:FVV58)&lt;=$G$61,1,0)</f>
        <v>1</v>
      </c>
      <c r="FVW59" s="676">
        <f>IF(SUM($I$58:FVW58)&lt;=$G$61,1,0)</f>
        <v>1</v>
      </c>
      <c r="FVX59" s="676">
        <f>IF(SUM($I$58:FVX58)&lt;=$G$61,1,0)</f>
        <v>1</v>
      </c>
      <c r="FVY59" s="676">
        <f>IF(SUM($I$58:FVY58)&lt;=$G$61,1,0)</f>
        <v>1</v>
      </c>
      <c r="FVZ59" s="676">
        <f>IF(SUM($I$58:FVZ58)&lt;=$G$61,1,0)</f>
        <v>1</v>
      </c>
      <c r="FWA59" s="676">
        <f>IF(SUM($I$58:FWA58)&lt;=$G$61,1,0)</f>
        <v>1</v>
      </c>
      <c r="FWB59" s="676">
        <f>IF(SUM($I$58:FWB58)&lt;=$G$61,1,0)</f>
        <v>1</v>
      </c>
      <c r="FWC59" s="676">
        <f>IF(SUM($I$58:FWC58)&lt;=$G$61,1,0)</f>
        <v>1</v>
      </c>
      <c r="FWD59" s="676">
        <f>IF(SUM($I$58:FWD58)&lt;=$G$61,1,0)</f>
        <v>1</v>
      </c>
      <c r="FWE59" s="676">
        <f>IF(SUM($I$58:FWE58)&lt;=$G$61,1,0)</f>
        <v>1</v>
      </c>
      <c r="FWF59" s="676">
        <f>IF(SUM($I$58:FWF58)&lt;=$G$61,1,0)</f>
        <v>1</v>
      </c>
      <c r="FWG59" s="676">
        <f>IF(SUM($I$58:FWG58)&lt;=$G$61,1,0)</f>
        <v>1</v>
      </c>
      <c r="FWH59" s="676">
        <f>IF(SUM($I$58:FWH58)&lt;=$G$61,1,0)</f>
        <v>1</v>
      </c>
      <c r="FWI59" s="676">
        <f>IF(SUM($I$58:FWI58)&lt;=$G$61,1,0)</f>
        <v>1</v>
      </c>
      <c r="FWJ59" s="676">
        <f>IF(SUM($I$58:FWJ58)&lt;=$G$61,1,0)</f>
        <v>1</v>
      </c>
      <c r="FWK59" s="676">
        <f>IF(SUM($I$58:FWK58)&lt;=$G$61,1,0)</f>
        <v>1</v>
      </c>
      <c r="FWL59" s="676">
        <f>IF(SUM($I$58:FWL58)&lt;=$G$61,1,0)</f>
        <v>1</v>
      </c>
      <c r="FWM59" s="676">
        <f>IF(SUM($I$58:FWM58)&lt;=$G$61,1,0)</f>
        <v>1</v>
      </c>
      <c r="FWN59" s="676">
        <f>IF(SUM($I$58:FWN58)&lt;=$G$61,1,0)</f>
        <v>1</v>
      </c>
      <c r="FWO59" s="676">
        <f>IF(SUM($I$58:FWO58)&lt;=$G$61,1,0)</f>
        <v>1</v>
      </c>
      <c r="FWP59" s="676">
        <f>IF(SUM($I$58:FWP58)&lt;=$G$61,1,0)</f>
        <v>1</v>
      </c>
      <c r="FWQ59" s="676">
        <f>IF(SUM($I$58:FWQ58)&lt;=$G$61,1,0)</f>
        <v>1</v>
      </c>
      <c r="FWR59" s="676">
        <f>IF(SUM($I$58:FWR58)&lt;=$G$61,1,0)</f>
        <v>1</v>
      </c>
      <c r="FWS59" s="676">
        <f>IF(SUM($I$58:FWS58)&lt;=$G$61,1,0)</f>
        <v>1</v>
      </c>
      <c r="FWT59" s="676">
        <f>IF(SUM($I$58:FWT58)&lt;=$G$61,1,0)</f>
        <v>1</v>
      </c>
      <c r="FWU59" s="676">
        <f>IF(SUM($I$58:FWU58)&lt;=$G$61,1,0)</f>
        <v>1</v>
      </c>
      <c r="FWV59" s="676">
        <f>IF(SUM($I$58:FWV58)&lt;=$G$61,1,0)</f>
        <v>1</v>
      </c>
      <c r="FWW59" s="676">
        <f>IF(SUM($I$58:FWW58)&lt;=$G$61,1,0)</f>
        <v>1</v>
      </c>
      <c r="FWX59" s="676">
        <f>IF(SUM($I$58:FWX58)&lt;=$G$61,1,0)</f>
        <v>1</v>
      </c>
      <c r="FWY59" s="676">
        <f>IF(SUM($I$58:FWY58)&lt;=$G$61,1,0)</f>
        <v>1</v>
      </c>
      <c r="FWZ59" s="676">
        <f>IF(SUM($I$58:FWZ58)&lt;=$G$61,1,0)</f>
        <v>1</v>
      </c>
      <c r="FXA59" s="676">
        <f>IF(SUM($I$58:FXA58)&lt;=$G$61,1,0)</f>
        <v>1</v>
      </c>
      <c r="FXB59" s="676">
        <f>IF(SUM($I$58:FXB58)&lt;=$G$61,1,0)</f>
        <v>1</v>
      </c>
      <c r="FXC59" s="676">
        <f>IF(SUM($I$58:FXC58)&lt;=$G$61,1,0)</f>
        <v>1</v>
      </c>
      <c r="FXD59" s="676">
        <f>IF(SUM($I$58:FXD58)&lt;=$G$61,1,0)</f>
        <v>1</v>
      </c>
      <c r="FXE59" s="676">
        <f>IF(SUM($I$58:FXE58)&lt;=$G$61,1,0)</f>
        <v>1</v>
      </c>
      <c r="FXF59" s="676">
        <f>IF(SUM($I$58:FXF58)&lt;=$G$61,1,0)</f>
        <v>1</v>
      </c>
      <c r="FXG59" s="676">
        <f>IF(SUM($I$58:FXG58)&lt;=$G$61,1,0)</f>
        <v>1</v>
      </c>
      <c r="FXH59" s="676">
        <f>IF(SUM($I$58:FXH58)&lt;=$G$61,1,0)</f>
        <v>1</v>
      </c>
      <c r="FXI59" s="676">
        <f>IF(SUM($I$58:FXI58)&lt;=$G$61,1,0)</f>
        <v>1</v>
      </c>
      <c r="FXJ59" s="676">
        <f>IF(SUM($I$58:FXJ58)&lt;=$G$61,1,0)</f>
        <v>1</v>
      </c>
      <c r="FXK59" s="676">
        <f>IF(SUM($I$58:FXK58)&lt;=$G$61,1,0)</f>
        <v>1</v>
      </c>
      <c r="FXL59" s="676">
        <f>IF(SUM($I$58:FXL58)&lt;=$G$61,1,0)</f>
        <v>1</v>
      </c>
      <c r="FXM59" s="676">
        <f>IF(SUM($I$58:FXM58)&lt;=$G$61,1,0)</f>
        <v>1</v>
      </c>
      <c r="FXN59" s="676">
        <f>IF(SUM($I$58:FXN58)&lt;=$G$61,1,0)</f>
        <v>1</v>
      </c>
      <c r="FXO59" s="676">
        <f>IF(SUM($I$58:FXO58)&lt;=$G$61,1,0)</f>
        <v>1</v>
      </c>
      <c r="FXP59" s="676">
        <f>IF(SUM($I$58:FXP58)&lt;=$G$61,1,0)</f>
        <v>1</v>
      </c>
      <c r="FXQ59" s="676">
        <f>IF(SUM($I$58:FXQ58)&lt;=$G$61,1,0)</f>
        <v>1</v>
      </c>
      <c r="FXR59" s="676">
        <f>IF(SUM($I$58:FXR58)&lt;=$G$61,1,0)</f>
        <v>1</v>
      </c>
      <c r="FXS59" s="676">
        <f>IF(SUM($I$58:FXS58)&lt;=$G$61,1,0)</f>
        <v>1</v>
      </c>
      <c r="FXT59" s="676">
        <f>IF(SUM($I$58:FXT58)&lt;=$G$61,1,0)</f>
        <v>1</v>
      </c>
      <c r="FXU59" s="676">
        <f>IF(SUM($I$58:FXU58)&lt;=$G$61,1,0)</f>
        <v>1</v>
      </c>
      <c r="FXV59" s="676">
        <f>IF(SUM($I$58:FXV58)&lt;=$G$61,1,0)</f>
        <v>1</v>
      </c>
      <c r="FXW59" s="676">
        <f>IF(SUM($I$58:FXW58)&lt;=$G$61,1,0)</f>
        <v>1</v>
      </c>
      <c r="FXX59" s="676">
        <f>IF(SUM($I$58:FXX58)&lt;=$G$61,1,0)</f>
        <v>1</v>
      </c>
      <c r="FXY59" s="676">
        <f>IF(SUM($I$58:FXY58)&lt;=$G$61,1,0)</f>
        <v>1</v>
      </c>
      <c r="FXZ59" s="676">
        <f>IF(SUM($I$58:FXZ58)&lt;=$G$61,1,0)</f>
        <v>1</v>
      </c>
      <c r="FYA59" s="676">
        <f>IF(SUM($I$58:FYA58)&lt;=$G$61,1,0)</f>
        <v>1</v>
      </c>
      <c r="FYB59" s="676">
        <f>IF(SUM($I$58:FYB58)&lt;=$G$61,1,0)</f>
        <v>1</v>
      </c>
      <c r="FYC59" s="676">
        <f>IF(SUM($I$58:FYC58)&lt;=$G$61,1,0)</f>
        <v>1</v>
      </c>
      <c r="FYD59" s="676">
        <f>IF(SUM($I$58:FYD58)&lt;=$G$61,1,0)</f>
        <v>1</v>
      </c>
      <c r="FYE59" s="676">
        <f>IF(SUM($I$58:FYE58)&lt;=$G$61,1,0)</f>
        <v>1</v>
      </c>
      <c r="FYF59" s="676">
        <f>IF(SUM($I$58:FYF58)&lt;=$G$61,1,0)</f>
        <v>1</v>
      </c>
      <c r="FYG59" s="676">
        <f>IF(SUM($I$58:FYG58)&lt;=$G$61,1,0)</f>
        <v>1</v>
      </c>
      <c r="FYH59" s="676">
        <f>IF(SUM($I$58:FYH58)&lt;=$G$61,1,0)</f>
        <v>1</v>
      </c>
      <c r="FYI59" s="676">
        <f>IF(SUM($I$58:FYI58)&lt;=$G$61,1,0)</f>
        <v>1</v>
      </c>
      <c r="FYJ59" s="676">
        <f>IF(SUM($I$58:FYJ58)&lt;=$G$61,1,0)</f>
        <v>1</v>
      </c>
      <c r="FYK59" s="676">
        <f>IF(SUM($I$58:FYK58)&lt;=$G$61,1,0)</f>
        <v>1</v>
      </c>
      <c r="FYL59" s="676">
        <f>IF(SUM($I$58:FYL58)&lt;=$G$61,1,0)</f>
        <v>1</v>
      </c>
      <c r="FYM59" s="676">
        <f>IF(SUM($I$58:FYM58)&lt;=$G$61,1,0)</f>
        <v>1</v>
      </c>
      <c r="FYN59" s="676">
        <f>IF(SUM($I$58:FYN58)&lt;=$G$61,1,0)</f>
        <v>1</v>
      </c>
      <c r="FYO59" s="676">
        <f>IF(SUM($I$58:FYO58)&lt;=$G$61,1,0)</f>
        <v>1</v>
      </c>
      <c r="FYP59" s="676">
        <f>IF(SUM($I$58:FYP58)&lt;=$G$61,1,0)</f>
        <v>1</v>
      </c>
      <c r="FYQ59" s="676">
        <f>IF(SUM($I$58:FYQ58)&lt;=$G$61,1,0)</f>
        <v>1</v>
      </c>
      <c r="FYR59" s="676">
        <f>IF(SUM($I$58:FYR58)&lt;=$G$61,1,0)</f>
        <v>1</v>
      </c>
      <c r="FYS59" s="676">
        <f>IF(SUM($I$58:FYS58)&lt;=$G$61,1,0)</f>
        <v>1</v>
      </c>
      <c r="FYT59" s="676">
        <f>IF(SUM($I$58:FYT58)&lt;=$G$61,1,0)</f>
        <v>1</v>
      </c>
      <c r="FYU59" s="676">
        <f>IF(SUM($I$58:FYU58)&lt;=$G$61,1,0)</f>
        <v>1</v>
      </c>
      <c r="FYV59" s="676">
        <f>IF(SUM($I$58:FYV58)&lt;=$G$61,1,0)</f>
        <v>1</v>
      </c>
      <c r="FYW59" s="676">
        <f>IF(SUM($I$58:FYW58)&lt;=$G$61,1,0)</f>
        <v>1</v>
      </c>
      <c r="FYX59" s="676">
        <f>IF(SUM($I$58:FYX58)&lt;=$G$61,1,0)</f>
        <v>1</v>
      </c>
      <c r="FYY59" s="676">
        <f>IF(SUM($I$58:FYY58)&lt;=$G$61,1,0)</f>
        <v>1</v>
      </c>
      <c r="FYZ59" s="676">
        <f>IF(SUM($I$58:FYZ58)&lt;=$G$61,1,0)</f>
        <v>1</v>
      </c>
      <c r="FZA59" s="676">
        <f>IF(SUM($I$58:FZA58)&lt;=$G$61,1,0)</f>
        <v>1</v>
      </c>
      <c r="FZB59" s="676">
        <f>IF(SUM($I$58:FZB58)&lt;=$G$61,1,0)</f>
        <v>1</v>
      </c>
      <c r="FZC59" s="676">
        <f>IF(SUM($I$58:FZC58)&lt;=$G$61,1,0)</f>
        <v>1</v>
      </c>
      <c r="FZD59" s="676">
        <f>IF(SUM($I$58:FZD58)&lt;=$G$61,1,0)</f>
        <v>1</v>
      </c>
      <c r="FZE59" s="676">
        <f>IF(SUM($I$58:FZE58)&lt;=$G$61,1,0)</f>
        <v>1</v>
      </c>
      <c r="FZF59" s="676">
        <f>IF(SUM($I$58:FZF58)&lt;=$G$61,1,0)</f>
        <v>1</v>
      </c>
      <c r="FZG59" s="676">
        <f>IF(SUM($I$58:FZG58)&lt;=$G$61,1,0)</f>
        <v>1</v>
      </c>
      <c r="FZH59" s="676">
        <f>IF(SUM($I$58:FZH58)&lt;=$G$61,1,0)</f>
        <v>1</v>
      </c>
      <c r="FZI59" s="676">
        <f>IF(SUM($I$58:FZI58)&lt;=$G$61,1,0)</f>
        <v>1</v>
      </c>
      <c r="FZJ59" s="676">
        <f>IF(SUM($I$58:FZJ58)&lt;=$G$61,1,0)</f>
        <v>1</v>
      </c>
      <c r="FZK59" s="676">
        <f>IF(SUM($I$58:FZK58)&lt;=$G$61,1,0)</f>
        <v>1</v>
      </c>
      <c r="FZL59" s="676">
        <f>IF(SUM($I$58:FZL58)&lt;=$G$61,1,0)</f>
        <v>1</v>
      </c>
      <c r="FZM59" s="676">
        <f>IF(SUM($I$58:FZM58)&lt;=$G$61,1,0)</f>
        <v>1</v>
      </c>
      <c r="FZN59" s="676">
        <f>IF(SUM($I$58:FZN58)&lt;=$G$61,1,0)</f>
        <v>1</v>
      </c>
      <c r="FZO59" s="676">
        <f>IF(SUM($I$58:FZO58)&lt;=$G$61,1,0)</f>
        <v>1</v>
      </c>
      <c r="FZP59" s="676">
        <f>IF(SUM($I$58:FZP58)&lt;=$G$61,1,0)</f>
        <v>1</v>
      </c>
      <c r="FZQ59" s="676">
        <f>IF(SUM($I$58:FZQ58)&lt;=$G$61,1,0)</f>
        <v>1</v>
      </c>
      <c r="FZR59" s="676">
        <f>IF(SUM($I$58:FZR58)&lt;=$G$61,1,0)</f>
        <v>1</v>
      </c>
      <c r="FZS59" s="676">
        <f>IF(SUM($I$58:FZS58)&lt;=$G$61,1,0)</f>
        <v>1</v>
      </c>
      <c r="FZT59" s="676">
        <f>IF(SUM($I$58:FZT58)&lt;=$G$61,1,0)</f>
        <v>1</v>
      </c>
      <c r="FZU59" s="676">
        <f>IF(SUM($I$58:FZU58)&lt;=$G$61,1,0)</f>
        <v>1</v>
      </c>
      <c r="FZV59" s="676">
        <f>IF(SUM($I$58:FZV58)&lt;=$G$61,1,0)</f>
        <v>1</v>
      </c>
      <c r="FZW59" s="676">
        <f>IF(SUM($I$58:FZW58)&lt;=$G$61,1,0)</f>
        <v>1</v>
      </c>
      <c r="FZX59" s="676">
        <f>IF(SUM($I$58:FZX58)&lt;=$G$61,1,0)</f>
        <v>1</v>
      </c>
      <c r="FZY59" s="676">
        <f>IF(SUM($I$58:FZY58)&lt;=$G$61,1,0)</f>
        <v>1</v>
      </c>
      <c r="FZZ59" s="676">
        <f>IF(SUM($I$58:FZZ58)&lt;=$G$61,1,0)</f>
        <v>1</v>
      </c>
      <c r="GAA59" s="676">
        <f>IF(SUM($I$58:GAA58)&lt;=$G$61,1,0)</f>
        <v>1</v>
      </c>
      <c r="GAB59" s="676">
        <f>IF(SUM($I$58:GAB58)&lt;=$G$61,1,0)</f>
        <v>1</v>
      </c>
      <c r="GAC59" s="676">
        <f>IF(SUM($I$58:GAC58)&lt;=$G$61,1,0)</f>
        <v>1</v>
      </c>
      <c r="GAD59" s="676">
        <f>IF(SUM($I$58:GAD58)&lt;=$G$61,1,0)</f>
        <v>1</v>
      </c>
      <c r="GAE59" s="676">
        <f>IF(SUM($I$58:GAE58)&lt;=$G$61,1,0)</f>
        <v>1</v>
      </c>
      <c r="GAF59" s="676">
        <f>IF(SUM($I$58:GAF58)&lt;=$G$61,1,0)</f>
        <v>1</v>
      </c>
      <c r="GAG59" s="676">
        <f>IF(SUM($I$58:GAG58)&lt;=$G$61,1,0)</f>
        <v>1</v>
      </c>
      <c r="GAH59" s="676">
        <f>IF(SUM($I$58:GAH58)&lt;=$G$61,1,0)</f>
        <v>1</v>
      </c>
      <c r="GAI59" s="676">
        <f>IF(SUM($I$58:GAI58)&lt;=$G$61,1,0)</f>
        <v>1</v>
      </c>
      <c r="GAJ59" s="676">
        <f>IF(SUM($I$58:GAJ58)&lt;=$G$61,1,0)</f>
        <v>1</v>
      </c>
      <c r="GAK59" s="676">
        <f>IF(SUM($I$58:GAK58)&lt;=$G$61,1,0)</f>
        <v>1</v>
      </c>
      <c r="GAL59" s="676">
        <f>IF(SUM($I$58:GAL58)&lt;=$G$61,1,0)</f>
        <v>1</v>
      </c>
      <c r="GAM59" s="676">
        <f>IF(SUM($I$58:GAM58)&lt;=$G$61,1,0)</f>
        <v>1</v>
      </c>
      <c r="GAN59" s="676">
        <f>IF(SUM($I$58:GAN58)&lt;=$G$61,1,0)</f>
        <v>1</v>
      </c>
      <c r="GAO59" s="676">
        <f>IF(SUM($I$58:GAO58)&lt;=$G$61,1,0)</f>
        <v>1</v>
      </c>
      <c r="GAP59" s="676">
        <f>IF(SUM($I$58:GAP58)&lt;=$G$61,1,0)</f>
        <v>1</v>
      </c>
      <c r="GAQ59" s="676">
        <f>IF(SUM($I$58:GAQ58)&lt;=$G$61,1,0)</f>
        <v>1</v>
      </c>
      <c r="GAR59" s="676">
        <f>IF(SUM($I$58:GAR58)&lt;=$G$61,1,0)</f>
        <v>1</v>
      </c>
      <c r="GAS59" s="676">
        <f>IF(SUM($I$58:GAS58)&lt;=$G$61,1,0)</f>
        <v>1</v>
      </c>
      <c r="GAT59" s="676">
        <f>IF(SUM($I$58:GAT58)&lt;=$G$61,1,0)</f>
        <v>1</v>
      </c>
      <c r="GAU59" s="676">
        <f>IF(SUM($I$58:GAU58)&lt;=$G$61,1,0)</f>
        <v>1</v>
      </c>
      <c r="GAV59" s="676">
        <f>IF(SUM($I$58:GAV58)&lt;=$G$61,1,0)</f>
        <v>1</v>
      </c>
      <c r="GAW59" s="676">
        <f>IF(SUM($I$58:GAW58)&lt;=$G$61,1,0)</f>
        <v>1</v>
      </c>
      <c r="GAX59" s="676">
        <f>IF(SUM($I$58:GAX58)&lt;=$G$61,1,0)</f>
        <v>1</v>
      </c>
      <c r="GAY59" s="676">
        <f>IF(SUM($I$58:GAY58)&lt;=$G$61,1,0)</f>
        <v>1</v>
      </c>
      <c r="GAZ59" s="676">
        <f>IF(SUM($I$58:GAZ58)&lt;=$G$61,1,0)</f>
        <v>1</v>
      </c>
      <c r="GBA59" s="676">
        <f>IF(SUM($I$58:GBA58)&lt;=$G$61,1,0)</f>
        <v>1</v>
      </c>
      <c r="GBB59" s="676">
        <f>IF(SUM($I$58:GBB58)&lt;=$G$61,1,0)</f>
        <v>1</v>
      </c>
      <c r="GBC59" s="676">
        <f>IF(SUM($I$58:GBC58)&lt;=$G$61,1,0)</f>
        <v>1</v>
      </c>
      <c r="GBD59" s="676">
        <f>IF(SUM($I$58:GBD58)&lt;=$G$61,1,0)</f>
        <v>1</v>
      </c>
      <c r="GBE59" s="676">
        <f>IF(SUM($I$58:GBE58)&lt;=$G$61,1,0)</f>
        <v>1</v>
      </c>
      <c r="GBF59" s="676">
        <f>IF(SUM($I$58:GBF58)&lt;=$G$61,1,0)</f>
        <v>1</v>
      </c>
      <c r="GBG59" s="676">
        <f>IF(SUM($I$58:GBG58)&lt;=$G$61,1,0)</f>
        <v>1</v>
      </c>
      <c r="GBH59" s="676">
        <f>IF(SUM($I$58:GBH58)&lt;=$G$61,1,0)</f>
        <v>1</v>
      </c>
      <c r="GBI59" s="676">
        <f>IF(SUM($I$58:GBI58)&lt;=$G$61,1,0)</f>
        <v>1</v>
      </c>
      <c r="GBJ59" s="676">
        <f>IF(SUM($I$58:GBJ58)&lt;=$G$61,1,0)</f>
        <v>1</v>
      </c>
      <c r="GBK59" s="676">
        <f>IF(SUM($I$58:GBK58)&lt;=$G$61,1,0)</f>
        <v>1</v>
      </c>
      <c r="GBL59" s="676">
        <f>IF(SUM($I$58:GBL58)&lt;=$G$61,1,0)</f>
        <v>1</v>
      </c>
      <c r="GBM59" s="676">
        <f>IF(SUM($I$58:GBM58)&lt;=$G$61,1,0)</f>
        <v>1</v>
      </c>
      <c r="GBN59" s="676">
        <f>IF(SUM($I$58:GBN58)&lt;=$G$61,1,0)</f>
        <v>1</v>
      </c>
      <c r="GBO59" s="676">
        <f>IF(SUM($I$58:GBO58)&lt;=$G$61,1,0)</f>
        <v>1</v>
      </c>
      <c r="GBP59" s="676">
        <f>IF(SUM($I$58:GBP58)&lt;=$G$61,1,0)</f>
        <v>1</v>
      </c>
      <c r="GBQ59" s="676">
        <f>IF(SUM($I$58:GBQ58)&lt;=$G$61,1,0)</f>
        <v>1</v>
      </c>
      <c r="GBR59" s="676">
        <f>IF(SUM($I$58:GBR58)&lt;=$G$61,1,0)</f>
        <v>1</v>
      </c>
      <c r="GBS59" s="676">
        <f>IF(SUM($I$58:GBS58)&lt;=$G$61,1,0)</f>
        <v>1</v>
      </c>
      <c r="GBT59" s="676">
        <f>IF(SUM($I$58:GBT58)&lt;=$G$61,1,0)</f>
        <v>1</v>
      </c>
      <c r="GBU59" s="676">
        <f>IF(SUM($I$58:GBU58)&lt;=$G$61,1,0)</f>
        <v>1</v>
      </c>
      <c r="GBV59" s="676">
        <f>IF(SUM($I$58:GBV58)&lt;=$G$61,1,0)</f>
        <v>1</v>
      </c>
      <c r="GBW59" s="676">
        <f>IF(SUM($I$58:GBW58)&lt;=$G$61,1,0)</f>
        <v>1</v>
      </c>
      <c r="GBX59" s="676">
        <f>IF(SUM($I$58:GBX58)&lt;=$G$61,1,0)</f>
        <v>1</v>
      </c>
      <c r="GBY59" s="676">
        <f>IF(SUM($I$58:GBY58)&lt;=$G$61,1,0)</f>
        <v>1</v>
      </c>
      <c r="GBZ59" s="676">
        <f>IF(SUM($I$58:GBZ58)&lt;=$G$61,1,0)</f>
        <v>1</v>
      </c>
      <c r="GCA59" s="676">
        <f>IF(SUM($I$58:GCA58)&lt;=$G$61,1,0)</f>
        <v>1</v>
      </c>
      <c r="GCB59" s="676">
        <f>IF(SUM($I$58:GCB58)&lt;=$G$61,1,0)</f>
        <v>1</v>
      </c>
      <c r="GCC59" s="676">
        <f>IF(SUM($I$58:GCC58)&lt;=$G$61,1,0)</f>
        <v>1</v>
      </c>
      <c r="GCD59" s="676">
        <f>IF(SUM($I$58:GCD58)&lt;=$G$61,1,0)</f>
        <v>1</v>
      </c>
      <c r="GCE59" s="676">
        <f>IF(SUM($I$58:GCE58)&lt;=$G$61,1,0)</f>
        <v>1</v>
      </c>
      <c r="GCF59" s="676">
        <f>IF(SUM($I$58:GCF58)&lt;=$G$61,1,0)</f>
        <v>1</v>
      </c>
      <c r="GCG59" s="676">
        <f>IF(SUM($I$58:GCG58)&lt;=$G$61,1,0)</f>
        <v>1</v>
      </c>
      <c r="GCH59" s="676">
        <f>IF(SUM($I$58:GCH58)&lt;=$G$61,1,0)</f>
        <v>1</v>
      </c>
      <c r="GCI59" s="676">
        <f>IF(SUM($I$58:GCI58)&lt;=$G$61,1,0)</f>
        <v>1</v>
      </c>
      <c r="GCJ59" s="676">
        <f>IF(SUM($I$58:GCJ58)&lt;=$G$61,1,0)</f>
        <v>1</v>
      </c>
      <c r="GCK59" s="676">
        <f>IF(SUM($I$58:GCK58)&lt;=$G$61,1,0)</f>
        <v>1</v>
      </c>
      <c r="GCL59" s="676">
        <f>IF(SUM($I$58:GCL58)&lt;=$G$61,1,0)</f>
        <v>1</v>
      </c>
      <c r="GCM59" s="676">
        <f>IF(SUM($I$58:GCM58)&lt;=$G$61,1,0)</f>
        <v>1</v>
      </c>
      <c r="GCN59" s="676">
        <f>IF(SUM($I$58:GCN58)&lt;=$G$61,1,0)</f>
        <v>1</v>
      </c>
      <c r="GCO59" s="676">
        <f>IF(SUM($I$58:GCO58)&lt;=$G$61,1,0)</f>
        <v>1</v>
      </c>
      <c r="GCP59" s="676">
        <f>IF(SUM($I$58:GCP58)&lt;=$G$61,1,0)</f>
        <v>1</v>
      </c>
      <c r="GCQ59" s="676">
        <f>IF(SUM($I$58:GCQ58)&lt;=$G$61,1,0)</f>
        <v>1</v>
      </c>
      <c r="GCR59" s="676">
        <f>IF(SUM($I$58:GCR58)&lt;=$G$61,1,0)</f>
        <v>1</v>
      </c>
      <c r="GCS59" s="676">
        <f>IF(SUM($I$58:GCS58)&lt;=$G$61,1,0)</f>
        <v>1</v>
      </c>
      <c r="GCT59" s="676">
        <f>IF(SUM($I$58:GCT58)&lt;=$G$61,1,0)</f>
        <v>1</v>
      </c>
      <c r="GCU59" s="676">
        <f>IF(SUM($I$58:GCU58)&lt;=$G$61,1,0)</f>
        <v>1</v>
      </c>
      <c r="GCV59" s="676">
        <f>IF(SUM($I$58:GCV58)&lt;=$G$61,1,0)</f>
        <v>1</v>
      </c>
      <c r="GCW59" s="676">
        <f>IF(SUM($I$58:GCW58)&lt;=$G$61,1,0)</f>
        <v>1</v>
      </c>
      <c r="GCX59" s="676">
        <f>IF(SUM($I$58:GCX58)&lt;=$G$61,1,0)</f>
        <v>1</v>
      </c>
      <c r="GCY59" s="676">
        <f>IF(SUM($I$58:GCY58)&lt;=$G$61,1,0)</f>
        <v>1</v>
      </c>
      <c r="GCZ59" s="676">
        <f>IF(SUM($I$58:GCZ58)&lt;=$G$61,1,0)</f>
        <v>1</v>
      </c>
      <c r="GDA59" s="676">
        <f>IF(SUM($I$58:GDA58)&lt;=$G$61,1,0)</f>
        <v>1</v>
      </c>
      <c r="GDB59" s="676">
        <f>IF(SUM($I$58:GDB58)&lt;=$G$61,1,0)</f>
        <v>1</v>
      </c>
      <c r="GDC59" s="676">
        <f>IF(SUM($I$58:GDC58)&lt;=$G$61,1,0)</f>
        <v>1</v>
      </c>
      <c r="GDD59" s="676">
        <f>IF(SUM($I$58:GDD58)&lt;=$G$61,1,0)</f>
        <v>1</v>
      </c>
      <c r="GDE59" s="676">
        <f>IF(SUM($I$58:GDE58)&lt;=$G$61,1,0)</f>
        <v>1</v>
      </c>
      <c r="GDF59" s="676">
        <f>IF(SUM($I$58:GDF58)&lt;=$G$61,1,0)</f>
        <v>1</v>
      </c>
      <c r="GDG59" s="676">
        <f>IF(SUM($I$58:GDG58)&lt;=$G$61,1,0)</f>
        <v>1</v>
      </c>
      <c r="GDH59" s="676">
        <f>IF(SUM($I$58:GDH58)&lt;=$G$61,1,0)</f>
        <v>1</v>
      </c>
      <c r="GDI59" s="676">
        <f>IF(SUM($I$58:GDI58)&lt;=$G$61,1,0)</f>
        <v>1</v>
      </c>
      <c r="GDJ59" s="676">
        <f>IF(SUM($I$58:GDJ58)&lt;=$G$61,1,0)</f>
        <v>1</v>
      </c>
      <c r="GDK59" s="676">
        <f>IF(SUM($I$58:GDK58)&lt;=$G$61,1,0)</f>
        <v>1</v>
      </c>
      <c r="GDL59" s="676">
        <f>IF(SUM($I$58:GDL58)&lt;=$G$61,1,0)</f>
        <v>1</v>
      </c>
      <c r="GDM59" s="676">
        <f>IF(SUM($I$58:GDM58)&lt;=$G$61,1,0)</f>
        <v>1</v>
      </c>
      <c r="GDN59" s="676">
        <f>IF(SUM($I$58:GDN58)&lt;=$G$61,1,0)</f>
        <v>1</v>
      </c>
      <c r="GDO59" s="676">
        <f>IF(SUM($I$58:GDO58)&lt;=$G$61,1,0)</f>
        <v>1</v>
      </c>
      <c r="GDP59" s="676">
        <f>IF(SUM($I$58:GDP58)&lt;=$G$61,1,0)</f>
        <v>1</v>
      </c>
      <c r="GDQ59" s="676">
        <f>IF(SUM($I$58:GDQ58)&lt;=$G$61,1,0)</f>
        <v>1</v>
      </c>
      <c r="GDR59" s="676">
        <f>IF(SUM($I$58:GDR58)&lt;=$G$61,1,0)</f>
        <v>1</v>
      </c>
      <c r="GDS59" s="676">
        <f>IF(SUM($I$58:GDS58)&lt;=$G$61,1,0)</f>
        <v>1</v>
      </c>
      <c r="GDT59" s="676">
        <f>IF(SUM($I$58:GDT58)&lt;=$G$61,1,0)</f>
        <v>1</v>
      </c>
      <c r="GDU59" s="676">
        <f>IF(SUM($I$58:GDU58)&lt;=$G$61,1,0)</f>
        <v>1</v>
      </c>
      <c r="GDV59" s="676">
        <f>IF(SUM($I$58:GDV58)&lt;=$G$61,1,0)</f>
        <v>1</v>
      </c>
      <c r="GDW59" s="676">
        <f>IF(SUM($I$58:GDW58)&lt;=$G$61,1,0)</f>
        <v>1</v>
      </c>
      <c r="GDX59" s="676">
        <f>IF(SUM($I$58:GDX58)&lt;=$G$61,1,0)</f>
        <v>1</v>
      </c>
      <c r="GDY59" s="676">
        <f>IF(SUM($I$58:GDY58)&lt;=$G$61,1,0)</f>
        <v>1</v>
      </c>
      <c r="GDZ59" s="676">
        <f>IF(SUM($I$58:GDZ58)&lt;=$G$61,1,0)</f>
        <v>1</v>
      </c>
      <c r="GEA59" s="676">
        <f>IF(SUM($I$58:GEA58)&lt;=$G$61,1,0)</f>
        <v>1</v>
      </c>
      <c r="GEB59" s="676">
        <f>IF(SUM($I$58:GEB58)&lt;=$G$61,1,0)</f>
        <v>1</v>
      </c>
      <c r="GEC59" s="676">
        <f>IF(SUM($I$58:GEC58)&lt;=$G$61,1,0)</f>
        <v>1</v>
      </c>
      <c r="GED59" s="676">
        <f>IF(SUM($I$58:GED58)&lt;=$G$61,1,0)</f>
        <v>1</v>
      </c>
      <c r="GEE59" s="676">
        <f>IF(SUM($I$58:GEE58)&lt;=$G$61,1,0)</f>
        <v>1</v>
      </c>
      <c r="GEF59" s="676">
        <f>IF(SUM($I$58:GEF58)&lt;=$G$61,1,0)</f>
        <v>1</v>
      </c>
      <c r="GEG59" s="676">
        <f>IF(SUM($I$58:GEG58)&lt;=$G$61,1,0)</f>
        <v>1</v>
      </c>
      <c r="GEH59" s="676">
        <f>IF(SUM($I$58:GEH58)&lt;=$G$61,1,0)</f>
        <v>1</v>
      </c>
      <c r="GEI59" s="676">
        <f>IF(SUM($I$58:GEI58)&lt;=$G$61,1,0)</f>
        <v>1</v>
      </c>
      <c r="GEJ59" s="676">
        <f>IF(SUM($I$58:GEJ58)&lt;=$G$61,1,0)</f>
        <v>1</v>
      </c>
      <c r="GEK59" s="676">
        <f>IF(SUM($I$58:GEK58)&lt;=$G$61,1,0)</f>
        <v>1</v>
      </c>
      <c r="GEL59" s="676">
        <f>IF(SUM($I$58:GEL58)&lt;=$G$61,1,0)</f>
        <v>1</v>
      </c>
      <c r="GEM59" s="676">
        <f>IF(SUM($I$58:GEM58)&lt;=$G$61,1,0)</f>
        <v>1</v>
      </c>
      <c r="GEN59" s="676">
        <f>IF(SUM($I$58:GEN58)&lt;=$G$61,1,0)</f>
        <v>1</v>
      </c>
      <c r="GEO59" s="676">
        <f>IF(SUM($I$58:GEO58)&lt;=$G$61,1,0)</f>
        <v>1</v>
      </c>
      <c r="GEP59" s="676">
        <f>IF(SUM($I$58:GEP58)&lt;=$G$61,1,0)</f>
        <v>1</v>
      </c>
      <c r="GEQ59" s="676">
        <f>IF(SUM($I$58:GEQ58)&lt;=$G$61,1,0)</f>
        <v>1</v>
      </c>
      <c r="GER59" s="676">
        <f>IF(SUM($I$58:GER58)&lt;=$G$61,1,0)</f>
        <v>1</v>
      </c>
      <c r="GES59" s="676">
        <f>IF(SUM($I$58:GES58)&lt;=$G$61,1,0)</f>
        <v>1</v>
      </c>
      <c r="GET59" s="676">
        <f>IF(SUM($I$58:GET58)&lt;=$G$61,1,0)</f>
        <v>1</v>
      </c>
      <c r="GEU59" s="676">
        <f>IF(SUM($I$58:GEU58)&lt;=$G$61,1,0)</f>
        <v>1</v>
      </c>
      <c r="GEV59" s="676">
        <f>IF(SUM($I$58:GEV58)&lt;=$G$61,1,0)</f>
        <v>1</v>
      </c>
      <c r="GEW59" s="676">
        <f>IF(SUM($I$58:GEW58)&lt;=$G$61,1,0)</f>
        <v>1</v>
      </c>
      <c r="GEX59" s="676">
        <f>IF(SUM($I$58:GEX58)&lt;=$G$61,1,0)</f>
        <v>1</v>
      </c>
      <c r="GEY59" s="676">
        <f>IF(SUM($I$58:GEY58)&lt;=$G$61,1,0)</f>
        <v>1</v>
      </c>
      <c r="GEZ59" s="676">
        <f>IF(SUM($I$58:GEZ58)&lt;=$G$61,1,0)</f>
        <v>1</v>
      </c>
      <c r="GFA59" s="676">
        <f>IF(SUM($I$58:GFA58)&lt;=$G$61,1,0)</f>
        <v>1</v>
      </c>
      <c r="GFB59" s="676">
        <f>IF(SUM($I$58:GFB58)&lt;=$G$61,1,0)</f>
        <v>1</v>
      </c>
      <c r="GFC59" s="676">
        <f>IF(SUM($I$58:GFC58)&lt;=$G$61,1,0)</f>
        <v>1</v>
      </c>
      <c r="GFD59" s="676">
        <f>IF(SUM($I$58:GFD58)&lt;=$G$61,1,0)</f>
        <v>1</v>
      </c>
      <c r="GFE59" s="676">
        <f>IF(SUM($I$58:GFE58)&lt;=$G$61,1,0)</f>
        <v>1</v>
      </c>
      <c r="GFF59" s="676">
        <f>IF(SUM($I$58:GFF58)&lt;=$G$61,1,0)</f>
        <v>1</v>
      </c>
      <c r="GFG59" s="676">
        <f>IF(SUM($I$58:GFG58)&lt;=$G$61,1,0)</f>
        <v>1</v>
      </c>
      <c r="GFH59" s="676">
        <f>IF(SUM($I$58:GFH58)&lt;=$G$61,1,0)</f>
        <v>1</v>
      </c>
      <c r="GFI59" s="676">
        <f>IF(SUM($I$58:GFI58)&lt;=$G$61,1,0)</f>
        <v>1</v>
      </c>
      <c r="GFJ59" s="676">
        <f>IF(SUM($I$58:GFJ58)&lt;=$G$61,1,0)</f>
        <v>1</v>
      </c>
      <c r="GFK59" s="676">
        <f>IF(SUM($I$58:GFK58)&lt;=$G$61,1,0)</f>
        <v>1</v>
      </c>
      <c r="GFL59" s="676">
        <f>IF(SUM($I$58:GFL58)&lt;=$G$61,1,0)</f>
        <v>1</v>
      </c>
      <c r="GFM59" s="676">
        <f>IF(SUM($I$58:GFM58)&lt;=$G$61,1,0)</f>
        <v>1</v>
      </c>
      <c r="GFN59" s="676">
        <f>IF(SUM($I$58:GFN58)&lt;=$G$61,1,0)</f>
        <v>1</v>
      </c>
      <c r="GFO59" s="676">
        <f>IF(SUM($I$58:GFO58)&lt;=$G$61,1,0)</f>
        <v>1</v>
      </c>
      <c r="GFP59" s="676">
        <f>IF(SUM($I$58:GFP58)&lt;=$G$61,1,0)</f>
        <v>1</v>
      </c>
      <c r="GFQ59" s="676">
        <f>IF(SUM($I$58:GFQ58)&lt;=$G$61,1,0)</f>
        <v>1</v>
      </c>
      <c r="GFR59" s="676">
        <f>IF(SUM($I$58:GFR58)&lt;=$G$61,1,0)</f>
        <v>1</v>
      </c>
      <c r="GFS59" s="676">
        <f>IF(SUM($I$58:GFS58)&lt;=$G$61,1,0)</f>
        <v>1</v>
      </c>
      <c r="GFT59" s="676">
        <f>IF(SUM($I$58:GFT58)&lt;=$G$61,1,0)</f>
        <v>1</v>
      </c>
      <c r="GFU59" s="676">
        <f>IF(SUM($I$58:GFU58)&lt;=$G$61,1,0)</f>
        <v>1</v>
      </c>
      <c r="GFV59" s="676">
        <f>IF(SUM($I$58:GFV58)&lt;=$G$61,1,0)</f>
        <v>1</v>
      </c>
      <c r="GFW59" s="676">
        <f>IF(SUM($I$58:GFW58)&lt;=$G$61,1,0)</f>
        <v>1</v>
      </c>
      <c r="GFX59" s="676">
        <f>IF(SUM($I$58:GFX58)&lt;=$G$61,1,0)</f>
        <v>1</v>
      </c>
      <c r="GFY59" s="676">
        <f>IF(SUM($I$58:GFY58)&lt;=$G$61,1,0)</f>
        <v>1</v>
      </c>
      <c r="GFZ59" s="676">
        <f>IF(SUM($I$58:GFZ58)&lt;=$G$61,1,0)</f>
        <v>1</v>
      </c>
      <c r="GGA59" s="676">
        <f>IF(SUM($I$58:GGA58)&lt;=$G$61,1,0)</f>
        <v>1</v>
      </c>
      <c r="GGB59" s="676">
        <f>IF(SUM($I$58:GGB58)&lt;=$G$61,1,0)</f>
        <v>1</v>
      </c>
      <c r="GGC59" s="676">
        <f>IF(SUM($I$58:GGC58)&lt;=$G$61,1,0)</f>
        <v>1</v>
      </c>
      <c r="GGD59" s="676">
        <f>IF(SUM($I$58:GGD58)&lt;=$G$61,1,0)</f>
        <v>1</v>
      </c>
      <c r="GGE59" s="676">
        <f>IF(SUM($I$58:GGE58)&lt;=$G$61,1,0)</f>
        <v>1</v>
      </c>
      <c r="GGF59" s="676">
        <f>IF(SUM($I$58:GGF58)&lt;=$G$61,1,0)</f>
        <v>1</v>
      </c>
      <c r="GGG59" s="676">
        <f>IF(SUM($I$58:GGG58)&lt;=$G$61,1,0)</f>
        <v>1</v>
      </c>
      <c r="GGH59" s="676">
        <f>IF(SUM($I$58:GGH58)&lt;=$G$61,1,0)</f>
        <v>1</v>
      </c>
      <c r="GGI59" s="676">
        <f>IF(SUM($I$58:GGI58)&lt;=$G$61,1,0)</f>
        <v>1</v>
      </c>
      <c r="GGJ59" s="676">
        <f>IF(SUM($I$58:GGJ58)&lt;=$G$61,1,0)</f>
        <v>1</v>
      </c>
      <c r="GGK59" s="676">
        <f>IF(SUM($I$58:GGK58)&lt;=$G$61,1,0)</f>
        <v>1</v>
      </c>
      <c r="GGL59" s="676">
        <f>IF(SUM($I$58:GGL58)&lt;=$G$61,1,0)</f>
        <v>1</v>
      </c>
      <c r="GGM59" s="676">
        <f>IF(SUM($I$58:GGM58)&lt;=$G$61,1,0)</f>
        <v>1</v>
      </c>
      <c r="GGN59" s="676">
        <f>IF(SUM($I$58:GGN58)&lt;=$G$61,1,0)</f>
        <v>1</v>
      </c>
      <c r="GGO59" s="676">
        <f>IF(SUM($I$58:GGO58)&lt;=$G$61,1,0)</f>
        <v>1</v>
      </c>
      <c r="GGP59" s="676">
        <f>IF(SUM($I$58:GGP58)&lt;=$G$61,1,0)</f>
        <v>1</v>
      </c>
      <c r="GGQ59" s="676">
        <f>IF(SUM($I$58:GGQ58)&lt;=$G$61,1,0)</f>
        <v>1</v>
      </c>
      <c r="GGR59" s="676">
        <f>IF(SUM($I$58:GGR58)&lt;=$G$61,1,0)</f>
        <v>1</v>
      </c>
      <c r="GGS59" s="676">
        <f>IF(SUM($I$58:GGS58)&lt;=$G$61,1,0)</f>
        <v>1</v>
      </c>
      <c r="GGT59" s="676">
        <f>IF(SUM($I$58:GGT58)&lt;=$G$61,1,0)</f>
        <v>1</v>
      </c>
      <c r="GGU59" s="676">
        <f>IF(SUM($I$58:GGU58)&lt;=$G$61,1,0)</f>
        <v>1</v>
      </c>
      <c r="GGV59" s="676">
        <f>IF(SUM($I$58:GGV58)&lt;=$G$61,1,0)</f>
        <v>1</v>
      </c>
      <c r="GGW59" s="676">
        <f>IF(SUM($I$58:GGW58)&lt;=$G$61,1,0)</f>
        <v>1</v>
      </c>
      <c r="GGX59" s="676">
        <f>IF(SUM($I$58:GGX58)&lt;=$G$61,1,0)</f>
        <v>1</v>
      </c>
      <c r="GGY59" s="676">
        <f>IF(SUM($I$58:GGY58)&lt;=$G$61,1,0)</f>
        <v>1</v>
      </c>
      <c r="GGZ59" s="676">
        <f>IF(SUM($I$58:GGZ58)&lt;=$G$61,1,0)</f>
        <v>1</v>
      </c>
      <c r="GHA59" s="676">
        <f>IF(SUM($I$58:GHA58)&lt;=$G$61,1,0)</f>
        <v>1</v>
      </c>
      <c r="GHB59" s="676">
        <f>IF(SUM($I$58:GHB58)&lt;=$G$61,1,0)</f>
        <v>1</v>
      </c>
      <c r="GHC59" s="676">
        <f>IF(SUM($I$58:GHC58)&lt;=$G$61,1,0)</f>
        <v>1</v>
      </c>
      <c r="GHD59" s="676">
        <f>IF(SUM($I$58:GHD58)&lt;=$G$61,1,0)</f>
        <v>1</v>
      </c>
      <c r="GHE59" s="676">
        <f>IF(SUM($I$58:GHE58)&lt;=$G$61,1,0)</f>
        <v>1</v>
      </c>
      <c r="GHF59" s="676">
        <f>IF(SUM($I$58:GHF58)&lt;=$G$61,1,0)</f>
        <v>1</v>
      </c>
      <c r="GHG59" s="676">
        <f>IF(SUM($I$58:GHG58)&lt;=$G$61,1,0)</f>
        <v>1</v>
      </c>
      <c r="GHH59" s="676">
        <f>IF(SUM($I$58:GHH58)&lt;=$G$61,1,0)</f>
        <v>1</v>
      </c>
      <c r="GHI59" s="676">
        <f>IF(SUM($I$58:GHI58)&lt;=$G$61,1,0)</f>
        <v>1</v>
      </c>
      <c r="GHJ59" s="676">
        <f>IF(SUM($I$58:GHJ58)&lt;=$G$61,1,0)</f>
        <v>1</v>
      </c>
      <c r="GHK59" s="676">
        <f>IF(SUM($I$58:GHK58)&lt;=$G$61,1,0)</f>
        <v>1</v>
      </c>
      <c r="GHL59" s="676">
        <f>IF(SUM($I$58:GHL58)&lt;=$G$61,1,0)</f>
        <v>1</v>
      </c>
      <c r="GHM59" s="676">
        <f>IF(SUM($I$58:GHM58)&lt;=$G$61,1,0)</f>
        <v>1</v>
      </c>
      <c r="GHN59" s="676">
        <f>IF(SUM($I$58:GHN58)&lt;=$G$61,1,0)</f>
        <v>1</v>
      </c>
      <c r="GHO59" s="676">
        <f>IF(SUM($I$58:GHO58)&lt;=$G$61,1,0)</f>
        <v>1</v>
      </c>
      <c r="GHP59" s="676">
        <f>IF(SUM($I$58:GHP58)&lt;=$G$61,1,0)</f>
        <v>1</v>
      </c>
      <c r="GHQ59" s="676">
        <f>IF(SUM($I$58:GHQ58)&lt;=$G$61,1,0)</f>
        <v>1</v>
      </c>
      <c r="GHR59" s="676">
        <f>IF(SUM($I$58:GHR58)&lt;=$G$61,1,0)</f>
        <v>1</v>
      </c>
      <c r="GHS59" s="676">
        <f>IF(SUM($I$58:GHS58)&lt;=$G$61,1,0)</f>
        <v>1</v>
      </c>
      <c r="GHT59" s="676">
        <f>IF(SUM($I$58:GHT58)&lt;=$G$61,1,0)</f>
        <v>1</v>
      </c>
      <c r="GHU59" s="676">
        <f>IF(SUM($I$58:GHU58)&lt;=$G$61,1,0)</f>
        <v>1</v>
      </c>
      <c r="GHV59" s="676">
        <f>IF(SUM($I$58:GHV58)&lt;=$G$61,1,0)</f>
        <v>1</v>
      </c>
      <c r="GHW59" s="676">
        <f>IF(SUM($I$58:GHW58)&lt;=$G$61,1,0)</f>
        <v>1</v>
      </c>
      <c r="GHX59" s="676">
        <f>IF(SUM($I$58:GHX58)&lt;=$G$61,1,0)</f>
        <v>1</v>
      </c>
      <c r="GHY59" s="676">
        <f>IF(SUM($I$58:GHY58)&lt;=$G$61,1,0)</f>
        <v>1</v>
      </c>
      <c r="GHZ59" s="676">
        <f>IF(SUM($I$58:GHZ58)&lt;=$G$61,1,0)</f>
        <v>1</v>
      </c>
      <c r="GIA59" s="676">
        <f>IF(SUM($I$58:GIA58)&lt;=$G$61,1,0)</f>
        <v>1</v>
      </c>
      <c r="GIB59" s="676">
        <f>IF(SUM($I$58:GIB58)&lt;=$G$61,1,0)</f>
        <v>1</v>
      </c>
      <c r="GIC59" s="676">
        <f>IF(SUM($I$58:GIC58)&lt;=$G$61,1,0)</f>
        <v>1</v>
      </c>
      <c r="GID59" s="676">
        <f>IF(SUM($I$58:GID58)&lt;=$G$61,1,0)</f>
        <v>1</v>
      </c>
      <c r="GIE59" s="676">
        <f>IF(SUM($I$58:GIE58)&lt;=$G$61,1,0)</f>
        <v>1</v>
      </c>
      <c r="GIF59" s="676">
        <f>IF(SUM($I$58:GIF58)&lt;=$G$61,1,0)</f>
        <v>1</v>
      </c>
      <c r="GIG59" s="676">
        <f>IF(SUM($I$58:GIG58)&lt;=$G$61,1,0)</f>
        <v>1</v>
      </c>
      <c r="GIH59" s="676">
        <f>IF(SUM($I$58:GIH58)&lt;=$G$61,1,0)</f>
        <v>1</v>
      </c>
      <c r="GII59" s="676">
        <f>IF(SUM($I$58:GII58)&lt;=$G$61,1,0)</f>
        <v>1</v>
      </c>
      <c r="GIJ59" s="676">
        <f>IF(SUM($I$58:GIJ58)&lt;=$G$61,1,0)</f>
        <v>1</v>
      </c>
      <c r="GIK59" s="676">
        <f>IF(SUM($I$58:GIK58)&lt;=$G$61,1,0)</f>
        <v>1</v>
      </c>
      <c r="GIL59" s="676">
        <f>IF(SUM($I$58:GIL58)&lt;=$G$61,1,0)</f>
        <v>1</v>
      </c>
      <c r="GIM59" s="676">
        <f>IF(SUM($I$58:GIM58)&lt;=$G$61,1,0)</f>
        <v>1</v>
      </c>
      <c r="GIN59" s="676">
        <f>IF(SUM($I$58:GIN58)&lt;=$G$61,1,0)</f>
        <v>1</v>
      </c>
      <c r="GIO59" s="676">
        <f>IF(SUM($I$58:GIO58)&lt;=$G$61,1,0)</f>
        <v>1</v>
      </c>
      <c r="GIP59" s="676">
        <f>IF(SUM($I$58:GIP58)&lt;=$G$61,1,0)</f>
        <v>1</v>
      </c>
      <c r="GIQ59" s="676">
        <f>IF(SUM($I$58:GIQ58)&lt;=$G$61,1,0)</f>
        <v>1</v>
      </c>
      <c r="GIR59" s="676">
        <f>IF(SUM($I$58:GIR58)&lt;=$G$61,1,0)</f>
        <v>1</v>
      </c>
      <c r="GIS59" s="676">
        <f>IF(SUM($I$58:GIS58)&lt;=$G$61,1,0)</f>
        <v>1</v>
      </c>
      <c r="GIT59" s="676">
        <f>IF(SUM($I$58:GIT58)&lt;=$G$61,1,0)</f>
        <v>1</v>
      </c>
      <c r="GIU59" s="676">
        <f>IF(SUM($I$58:GIU58)&lt;=$G$61,1,0)</f>
        <v>1</v>
      </c>
      <c r="GIV59" s="676">
        <f>IF(SUM($I$58:GIV58)&lt;=$G$61,1,0)</f>
        <v>1</v>
      </c>
      <c r="GIW59" s="676">
        <f>IF(SUM($I$58:GIW58)&lt;=$G$61,1,0)</f>
        <v>1</v>
      </c>
      <c r="GIX59" s="676">
        <f>IF(SUM($I$58:GIX58)&lt;=$G$61,1,0)</f>
        <v>1</v>
      </c>
      <c r="GIY59" s="676">
        <f>IF(SUM($I$58:GIY58)&lt;=$G$61,1,0)</f>
        <v>1</v>
      </c>
      <c r="GIZ59" s="676">
        <f>IF(SUM($I$58:GIZ58)&lt;=$G$61,1,0)</f>
        <v>1</v>
      </c>
      <c r="GJA59" s="676">
        <f>IF(SUM($I$58:GJA58)&lt;=$G$61,1,0)</f>
        <v>1</v>
      </c>
      <c r="GJB59" s="676">
        <f>IF(SUM($I$58:GJB58)&lt;=$G$61,1,0)</f>
        <v>1</v>
      </c>
      <c r="GJC59" s="676">
        <f>IF(SUM($I$58:GJC58)&lt;=$G$61,1,0)</f>
        <v>1</v>
      </c>
      <c r="GJD59" s="676">
        <f>IF(SUM($I$58:GJD58)&lt;=$G$61,1,0)</f>
        <v>1</v>
      </c>
      <c r="GJE59" s="676">
        <f>IF(SUM($I$58:GJE58)&lt;=$G$61,1,0)</f>
        <v>1</v>
      </c>
      <c r="GJF59" s="676">
        <f>IF(SUM($I$58:GJF58)&lt;=$G$61,1,0)</f>
        <v>1</v>
      </c>
      <c r="GJG59" s="676">
        <f>IF(SUM($I$58:GJG58)&lt;=$G$61,1,0)</f>
        <v>1</v>
      </c>
      <c r="GJH59" s="676">
        <f>IF(SUM($I$58:GJH58)&lt;=$G$61,1,0)</f>
        <v>1</v>
      </c>
      <c r="GJI59" s="676">
        <f>IF(SUM($I$58:GJI58)&lt;=$G$61,1,0)</f>
        <v>1</v>
      </c>
      <c r="GJJ59" s="676">
        <f>IF(SUM($I$58:GJJ58)&lt;=$G$61,1,0)</f>
        <v>1</v>
      </c>
      <c r="GJK59" s="676">
        <f>IF(SUM($I$58:GJK58)&lt;=$G$61,1,0)</f>
        <v>1</v>
      </c>
      <c r="GJL59" s="676">
        <f>IF(SUM($I$58:GJL58)&lt;=$G$61,1,0)</f>
        <v>1</v>
      </c>
      <c r="GJM59" s="676">
        <f>IF(SUM($I$58:GJM58)&lt;=$G$61,1,0)</f>
        <v>1</v>
      </c>
      <c r="GJN59" s="676">
        <f>IF(SUM($I$58:GJN58)&lt;=$G$61,1,0)</f>
        <v>1</v>
      </c>
      <c r="GJO59" s="676">
        <f>IF(SUM($I$58:GJO58)&lt;=$G$61,1,0)</f>
        <v>1</v>
      </c>
      <c r="GJP59" s="676">
        <f>IF(SUM($I$58:GJP58)&lt;=$G$61,1,0)</f>
        <v>1</v>
      </c>
      <c r="GJQ59" s="676">
        <f>IF(SUM($I$58:GJQ58)&lt;=$G$61,1,0)</f>
        <v>1</v>
      </c>
      <c r="GJR59" s="676">
        <f>IF(SUM($I$58:GJR58)&lt;=$G$61,1,0)</f>
        <v>1</v>
      </c>
      <c r="GJS59" s="676">
        <f>IF(SUM($I$58:GJS58)&lt;=$G$61,1,0)</f>
        <v>1</v>
      </c>
      <c r="GJT59" s="676">
        <f>IF(SUM($I$58:GJT58)&lt;=$G$61,1,0)</f>
        <v>1</v>
      </c>
      <c r="GJU59" s="676">
        <f>IF(SUM($I$58:GJU58)&lt;=$G$61,1,0)</f>
        <v>1</v>
      </c>
      <c r="GJV59" s="676">
        <f>IF(SUM($I$58:GJV58)&lt;=$G$61,1,0)</f>
        <v>1</v>
      </c>
      <c r="GJW59" s="676">
        <f>IF(SUM($I$58:GJW58)&lt;=$G$61,1,0)</f>
        <v>1</v>
      </c>
      <c r="GJX59" s="676">
        <f>IF(SUM($I$58:GJX58)&lt;=$G$61,1,0)</f>
        <v>1</v>
      </c>
      <c r="GJY59" s="676">
        <f>IF(SUM($I$58:GJY58)&lt;=$G$61,1,0)</f>
        <v>1</v>
      </c>
      <c r="GJZ59" s="676">
        <f>IF(SUM($I$58:GJZ58)&lt;=$G$61,1,0)</f>
        <v>1</v>
      </c>
      <c r="GKA59" s="676">
        <f>IF(SUM($I$58:GKA58)&lt;=$G$61,1,0)</f>
        <v>1</v>
      </c>
      <c r="GKB59" s="676">
        <f>IF(SUM($I$58:GKB58)&lt;=$G$61,1,0)</f>
        <v>1</v>
      </c>
      <c r="GKC59" s="676">
        <f>IF(SUM($I$58:GKC58)&lt;=$G$61,1,0)</f>
        <v>1</v>
      </c>
      <c r="GKD59" s="676">
        <f>IF(SUM($I$58:GKD58)&lt;=$G$61,1,0)</f>
        <v>1</v>
      </c>
      <c r="GKE59" s="676">
        <f>IF(SUM($I$58:GKE58)&lt;=$G$61,1,0)</f>
        <v>1</v>
      </c>
      <c r="GKF59" s="676">
        <f>IF(SUM($I$58:GKF58)&lt;=$G$61,1,0)</f>
        <v>1</v>
      </c>
      <c r="GKG59" s="676">
        <f>IF(SUM($I$58:GKG58)&lt;=$G$61,1,0)</f>
        <v>1</v>
      </c>
      <c r="GKH59" s="676">
        <f>IF(SUM($I$58:GKH58)&lt;=$G$61,1,0)</f>
        <v>1</v>
      </c>
      <c r="GKI59" s="676">
        <f>IF(SUM($I$58:GKI58)&lt;=$G$61,1,0)</f>
        <v>1</v>
      </c>
      <c r="GKJ59" s="676">
        <f>IF(SUM($I$58:GKJ58)&lt;=$G$61,1,0)</f>
        <v>1</v>
      </c>
      <c r="GKK59" s="676">
        <f>IF(SUM($I$58:GKK58)&lt;=$G$61,1,0)</f>
        <v>1</v>
      </c>
      <c r="GKL59" s="676">
        <f>IF(SUM($I$58:GKL58)&lt;=$G$61,1,0)</f>
        <v>1</v>
      </c>
      <c r="GKM59" s="676">
        <f>IF(SUM($I$58:GKM58)&lt;=$G$61,1,0)</f>
        <v>1</v>
      </c>
      <c r="GKN59" s="676">
        <f>IF(SUM($I$58:GKN58)&lt;=$G$61,1,0)</f>
        <v>1</v>
      </c>
      <c r="GKO59" s="676">
        <f>IF(SUM($I$58:GKO58)&lt;=$G$61,1,0)</f>
        <v>1</v>
      </c>
      <c r="GKP59" s="676">
        <f>IF(SUM($I$58:GKP58)&lt;=$G$61,1,0)</f>
        <v>1</v>
      </c>
      <c r="GKQ59" s="676">
        <f>IF(SUM($I$58:GKQ58)&lt;=$G$61,1,0)</f>
        <v>1</v>
      </c>
      <c r="GKR59" s="676">
        <f>IF(SUM($I$58:GKR58)&lt;=$G$61,1,0)</f>
        <v>1</v>
      </c>
      <c r="GKS59" s="676">
        <f>IF(SUM($I$58:GKS58)&lt;=$G$61,1,0)</f>
        <v>1</v>
      </c>
      <c r="GKT59" s="676">
        <f>IF(SUM($I$58:GKT58)&lt;=$G$61,1,0)</f>
        <v>1</v>
      </c>
      <c r="GKU59" s="676">
        <f>IF(SUM($I$58:GKU58)&lt;=$G$61,1,0)</f>
        <v>1</v>
      </c>
      <c r="GKV59" s="676">
        <f>IF(SUM($I$58:GKV58)&lt;=$G$61,1,0)</f>
        <v>1</v>
      </c>
      <c r="GKW59" s="676">
        <f>IF(SUM($I$58:GKW58)&lt;=$G$61,1,0)</f>
        <v>1</v>
      </c>
      <c r="GKX59" s="676">
        <f>IF(SUM($I$58:GKX58)&lt;=$G$61,1,0)</f>
        <v>1</v>
      </c>
      <c r="GKY59" s="676">
        <f>IF(SUM($I$58:GKY58)&lt;=$G$61,1,0)</f>
        <v>1</v>
      </c>
      <c r="GKZ59" s="676">
        <f>IF(SUM($I$58:GKZ58)&lt;=$G$61,1,0)</f>
        <v>1</v>
      </c>
      <c r="GLA59" s="676">
        <f>IF(SUM($I$58:GLA58)&lt;=$G$61,1,0)</f>
        <v>1</v>
      </c>
      <c r="GLB59" s="676">
        <f>IF(SUM($I$58:GLB58)&lt;=$G$61,1,0)</f>
        <v>1</v>
      </c>
      <c r="GLC59" s="676">
        <f>IF(SUM($I$58:GLC58)&lt;=$G$61,1,0)</f>
        <v>1</v>
      </c>
      <c r="GLD59" s="676">
        <f>IF(SUM($I$58:GLD58)&lt;=$G$61,1,0)</f>
        <v>1</v>
      </c>
      <c r="GLE59" s="676">
        <f>IF(SUM($I$58:GLE58)&lt;=$G$61,1,0)</f>
        <v>1</v>
      </c>
      <c r="GLF59" s="676">
        <f>IF(SUM($I$58:GLF58)&lt;=$G$61,1,0)</f>
        <v>1</v>
      </c>
      <c r="GLG59" s="676">
        <f>IF(SUM($I$58:GLG58)&lt;=$G$61,1,0)</f>
        <v>1</v>
      </c>
      <c r="GLH59" s="676">
        <f>IF(SUM($I$58:GLH58)&lt;=$G$61,1,0)</f>
        <v>1</v>
      </c>
      <c r="GLI59" s="676">
        <f>IF(SUM($I$58:GLI58)&lt;=$G$61,1,0)</f>
        <v>1</v>
      </c>
      <c r="GLJ59" s="676">
        <f>IF(SUM($I$58:GLJ58)&lt;=$G$61,1,0)</f>
        <v>1</v>
      </c>
      <c r="GLK59" s="676">
        <f>IF(SUM($I$58:GLK58)&lt;=$G$61,1,0)</f>
        <v>1</v>
      </c>
      <c r="GLL59" s="676">
        <f>IF(SUM($I$58:GLL58)&lt;=$G$61,1,0)</f>
        <v>1</v>
      </c>
      <c r="GLM59" s="676">
        <f>IF(SUM($I$58:GLM58)&lt;=$G$61,1,0)</f>
        <v>1</v>
      </c>
      <c r="GLN59" s="676">
        <f>IF(SUM($I$58:GLN58)&lt;=$G$61,1,0)</f>
        <v>1</v>
      </c>
      <c r="GLO59" s="676">
        <f>IF(SUM($I$58:GLO58)&lt;=$G$61,1,0)</f>
        <v>1</v>
      </c>
      <c r="GLP59" s="676">
        <f>IF(SUM($I$58:GLP58)&lt;=$G$61,1,0)</f>
        <v>1</v>
      </c>
      <c r="GLQ59" s="676">
        <f>IF(SUM($I$58:GLQ58)&lt;=$G$61,1,0)</f>
        <v>1</v>
      </c>
      <c r="GLR59" s="676">
        <f>IF(SUM($I$58:GLR58)&lt;=$G$61,1,0)</f>
        <v>1</v>
      </c>
      <c r="GLS59" s="676">
        <f>IF(SUM($I$58:GLS58)&lt;=$G$61,1,0)</f>
        <v>1</v>
      </c>
      <c r="GLT59" s="676">
        <f>IF(SUM($I$58:GLT58)&lt;=$G$61,1,0)</f>
        <v>1</v>
      </c>
      <c r="GLU59" s="676">
        <f>IF(SUM($I$58:GLU58)&lt;=$G$61,1,0)</f>
        <v>1</v>
      </c>
      <c r="GLV59" s="676">
        <f>IF(SUM($I$58:GLV58)&lt;=$G$61,1,0)</f>
        <v>1</v>
      </c>
      <c r="GLW59" s="676">
        <f>IF(SUM($I$58:GLW58)&lt;=$G$61,1,0)</f>
        <v>1</v>
      </c>
      <c r="GLX59" s="676">
        <f>IF(SUM($I$58:GLX58)&lt;=$G$61,1,0)</f>
        <v>1</v>
      </c>
      <c r="GLY59" s="676">
        <f>IF(SUM($I$58:GLY58)&lt;=$G$61,1,0)</f>
        <v>1</v>
      </c>
      <c r="GLZ59" s="676">
        <f>IF(SUM($I$58:GLZ58)&lt;=$G$61,1,0)</f>
        <v>1</v>
      </c>
      <c r="GMA59" s="676">
        <f>IF(SUM($I$58:GMA58)&lt;=$G$61,1,0)</f>
        <v>1</v>
      </c>
      <c r="GMB59" s="676">
        <f>IF(SUM($I$58:GMB58)&lt;=$G$61,1,0)</f>
        <v>1</v>
      </c>
      <c r="GMC59" s="676">
        <f>IF(SUM($I$58:GMC58)&lt;=$G$61,1,0)</f>
        <v>1</v>
      </c>
      <c r="GMD59" s="676">
        <f>IF(SUM($I$58:GMD58)&lt;=$G$61,1,0)</f>
        <v>1</v>
      </c>
      <c r="GME59" s="676">
        <f>IF(SUM($I$58:GME58)&lt;=$G$61,1,0)</f>
        <v>1</v>
      </c>
      <c r="GMF59" s="676">
        <f>IF(SUM($I$58:GMF58)&lt;=$G$61,1,0)</f>
        <v>1</v>
      </c>
      <c r="GMG59" s="676">
        <f>IF(SUM($I$58:GMG58)&lt;=$G$61,1,0)</f>
        <v>1</v>
      </c>
      <c r="GMH59" s="676">
        <f>IF(SUM($I$58:GMH58)&lt;=$G$61,1,0)</f>
        <v>1</v>
      </c>
      <c r="GMI59" s="676">
        <f>IF(SUM($I$58:GMI58)&lt;=$G$61,1,0)</f>
        <v>1</v>
      </c>
      <c r="GMJ59" s="676">
        <f>IF(SUM($I$58:GMJ58)&lt;=$G$61,1,0)</f>
        <v>1</v>
      </c>
      <c r="GMK59" s="676">
        <f>IF(SUM($I$58:GMK58)&lt;=$G$61,1,0)</f>
        <v>1</v>
      </c>
      <c r="GML59" s="676">
        <f>IF(SUM($I$58:GML58)&lt;=$G$61,1,0)</f>
        <v>1</v>
      </c>
      <c r="GMM59" s="676">
        <f>IF(SUM($I$58:GMM58)&lt;=$G$61,1,0)</f>
        <v>1</v>
      </c>
      <c r="GMN59" s="676">
        <f>IF(SUM($I$58:GMN58)&lt;=$G$61,1,0)</f>
        <v>1</v>
      </c>
      <c r="GMO59" s="676">
        <f>IF(SUM($I$58:GMO58)&lt;=$G$61,1,0)</f>
        <v>1</v>
      </c>
      <c r="GMP59" s="676">
        <f>IF(SUM($I$58:GMP58)&lt;=$G$61,1,0)</f>
        <v>1</v>
      </c>
      <c r="GMQ59" s="676">
        <f>IF(SUM($I$58:GMQ58)&lt;=$G$61,1,0)</f>
        <v>1</v>
      </c>
      <c r="GMR59" s="676">
        <f>IF(SUM($I$58:GMR58)&lt;=$G$61,1,0)</f>
        <v>1</v>
      </c>
      <c r="GMS59" s="676">
        <f>IF(SUM($I$58:GMS58)&lt;=$G$61,1,0)</f>
        <v>1</v>
      </c>
      <c r="GMT59" s="676">
        <f>IF(SUM($I$58:GMT58)&lt;=$G$61,1,0)</f>
        <v>1</v>
      </c>
      <c r="GMU59" s="676">
        <f>IF(SUM($I$58:GMU58)&lt;=$G$61,1,0)</f>
        <v>1</v>
      </c>
      <c r="GMV59" s="676">
        <f>IF(SUM($I$58:GMV58)&lt;=$G$61,1,0)</f>
        <v>1</v>
      </c>
      <c r="GMW59" s="676">
        <f>IF(SUM($I$58:GMW58)&lt;=$G$61,1,0)</f>
        <v>1</v>
      </c>
      <c r="GMX59" s="676">
        <f>IF(SUM($I$58:GMX58)&lt;=$G$61,1,0)</f>
        <v>1</v>
      </c>
      <c r="GMY59" s="676">
        <f>IF(SUM($I$58:GMY58)&lt;=$G$61,1,0)</f>
        <v>1</v>
      </c>
      <c r="GMZ59" s="676">
        <f>IF(SUM($I$58:GMZ58)&lt;=$G$61,1,0)</f>
        <v>1</v>
      </c>
      <c r="GNA59" s="676">
        <f>IF(SUM($I$58:GNA58)&lt;=$G$61,1,0)</f>
        <v>1</v>
      </c>
      <c r="GNB59" s="676">
        <f>IF(SUM($I$58:GNB58)&lt;=$G$61,1,0)</f>
        <v>1</v>
      </c>
      <c r="GNC59" s="676">
        <f>IF(SUM($I$58:GNC58)&lt;=$G$61,1,0)</f>
        <v>1</v>
      </c>
      <c r="GND59" s="676">
        <f>IF(SUM($I$58:GND58)&lt;=$G$61,1,0)</f>
        <v>1</v>
      </c>
      <c r="GNE59" s="676">
        <f>IF(SUM($I$58:GNE58)&lt;=$G$61,1,0)</f>
        <v>1</v>
      </c>
      <c r="GNF59" s="676">
        <f>IF(SUM($I$58:GNF58)&lt;=$G$61,1,0)</f>
        <v>1</v>
      </c>
      <c r="GNG59" s="676">
        <f>IF(SUM($I$58:GNG58)&lt;=$G$61,1,0)</f>
        <v>1</v>
      </c>
      <c r="GNH59" s="676">
        <f>IF(SUM($I$58:GNH58)&lt;=$G$61,1,0)</f>
        <v>1</v>
      </c>
      <c r="GNI59" s="676">
        <f>IF(SUM($I$58:GNI58)&lt;=$G$61,1,0)</f>
        <v>1</v>
      </c>
      <c r="GNJ59" s="676">
        <f>IF(SUM($I$58:GNJ58)&lt;=$G$61,1,0)</f>
        <v>1</v>
      </c>
      <c r="GNK59" s="676">
        <f>IF(SUM($I$58:GNK58)&lt;=$G$61,1,0)</f>
        <v>1</v>
      </c>
      <c r="GNL59" s="676">
        <f>IF(SUM($I$58:GNL58)&lt;=$G$61,1,0)</f>
        <v>1</v>
      </c>
      <c r="GNM59" s="676">
        <f>IF(SUM($I$58:GNM58)&lt;=$G$61,1,0)</f>
        <v>1</v>
      </c>
      <c r="GNN59" s="676">
        <f>IF(SUM($I$58:GNN58)&lt;=$G$61,1,0)</f>
        <v>1</v>
      </c>
      <c r="GNO59" s="676">
        <f>IF(SUM($I$58:GNO58)&lt;=$G$61,1,0)</f>
        <v>1</v>
      </c>
      <c r="GNP59" s="676">
        <f>IF(SUM($I$58:GNP58)&lt;=$G$61,1,0)</f>
        <v>1</v>
      </c>
      <c r="GNQ59" s="676">
        <f>IF(SUM($I$58:GNQ58)&lt;=$G$61,1,0)</f>
        <v>1</v>
      </c>
      <c r="GNR59" s="676">
        <f>IF(SUM($I$58:GNR58)&lt;=$G$61,1,0)</f>
        <v>1</v>
      </c>
      <c r="GNS59" s="676">
        <f>IF(SUM($I$58:GNS58)&lt;=$G$61,1,0)</f>
        <v>1</v>
      </c>
      <c r="GNT59" s="676">
        <f>IF(SUM($I$58:GNT58)&lt;=$G$61,1,0)</f>
        <v>1</v>
      </c>
      <c r="GNU59" s="676">
        <f>IF(SUM($I$58:GNU58)&lt;=$G$61,1,0)</f>
        <v>1</v>
      </c>
      <c r="GNV59" s="676">
        <f>IF(SUM($I$58:GNV58)&lt;=$G$61,1,0)</f>
        <v>1</v>
      </c>
      <c r="GNW59" s="676">
        <f>IF(SUM($I$58:GNW58)&lt;=$G$61,1,0)</f>
        <v>1</v>
      </c>
      <c r="GNX59" s="676">
        <f>IF(SUM($I$58:GNX58)&lt;=$G$61,1,0)</f>
        <v>1</v>
      </c>
      <c r="GNY59" s="676">
        <f>IF(SUM($I$58:GNY58)&lt;=$G$61,1,0)</f>
        <v>1</v>
      </c>
      <c r="GNZ59" s="676">
        <f>IF(SUM($I$58:GNZ58)&lt;=$G$61,1,0)</f>
        <v>1</v>
      </c>
      <c r="GOA59" s="676">
        <f>IF(SUM($I$58:GOA58)&lt;=$G$61,1,0)</f>
        <v>1</v>
      </c>
      <c r="GOB59" s="676">
        <f>IF(SUM($I$58:GOB58)&lt;=$G$61,1,0)</f>
        <v>1</v>
      </c>
      <c r="GOC59" s="676">
        <f>IF(SUM($I$58:GOC58)&lt;=$G$61,1,0)</f>
        <v>1</v>
      </c>
      <c r="GOD59" s="676">
        <f>IF(SUM($I$58:GOD58)&lt;=$G$61,1,0)</f>
        <v>1</v>
      </c>
      <c r="GOE59" s="676">
        <f>IF(SUM($I$58:GOE58)&lt;=$G$61,1,0)</f>
        <v>1</v>
      </c>
      <c r="GOF59" s="676">
        <f>IF(SUM($I$58:GOF58)&lt;=$G$61,1,0)</f>
        <v>1</v>
      </c>
      <c r="GOG59" s="676">
        <f>IF(SUM($I$58:GOG58)&lt;=$G$61,1,0)</f>
        <v>1</v>
      </c>
      <c r="GOH59" s="676">
        <f>IF(SUM($I$58:GOH58)&lt;=$G$61,1,0)</f>
        <v>1</v>
      </c>
      <c r="GOI59" s="676">
        <f>IF(SUM($I$58:GOI58)&lt;=$G$61,1,0)</f>
        <v>1</v>
      </c>
      <c r="GOJ59" s="676">
        <f>IF(SUM($I$58:GOJ58)&lt;=$G$61,1,0)</f>
        <v>1</v>
      </c>
      <c r="GOK59" s="676">
        <f>IF(SUM($I$58:GOK58)&lt;=$G$61,1,0)</f>
        <v>1</v>
      </c>
      <c r="GOL59" s="676">
        <f>IF(SUM($I$58:GOL58)&lt;=$G$61,1,0)</f>
        <v>1</v>
      </c>
      <c r="GOM59" s="676">
        <f>IF(SUM($I$58:GOM58)&lt;=$G$61,1,0)</f>
        <v>1</v>
      </c>
      <c r="GON59" s="676">
        <f>IF(SUM($I$58:GON58)&lt;=$G$61,1,0)</f>
        <v>1</v>
      </c>
      <c r="GOO59" s="676">
        <f>IF(SUM($I$58:GOO58)&lt;=$G$61,1,0)</f>
        <v>1</v>
      </c>
      <c r="GOP59" s="676">
        <f>IF(SUM($I$58:GOP58)&lt;=$G$61,1,0)</f>
        <v>1</v>
      </c>
      <c r="GOQ59" s="676">
        <f>IF(SUM($I$58:GOQ58)&lt;=$G$61,1,0)</f>
        <v>1</v>
      </c>
      <c r="GOR59" s="676">
        <f>IF(SUM($I$58:GOR58)&lt;=$G$61,1,0)</f>
        <v>1</v>
      </c>
      <c r="GOS59" s="676">
        <f>IF(SUM($I$58:GOS58)&lt;=$G$61,1,0)</f>
        <v>1</v>
      </c>
      <c r="GOT59" s="676">
        <f>IF(SUM($I$58:GOT58)&lt;=$G$61,1,0)</f>
        <v>1</v>
      </c>
      <c r="GOU59" s="676">
        <f>IF(SUM($I$58:GOU58)&lt;=$G$61,1,0)</f>
        <v>1</v>
      </c>
      <c r="GOV59" s="676">
        <f>IF(SUM($I$58:GOV58)&lt;=$G$61,1,0)</f>
        <v>1</v>
      </c>
      <c r="GOW59" s="676">
        <f>IF(SUM($I$58:GOW58)&lt;=$G$61,1,0)</f>
        <v>1</v>
      </c>
      <c r="GOX59" s="676">
        <f>IF(SUM($I$58:GOX58)&lt;=$G$61,1,0)</f>
        <v>1</v>
      </c>
      <c r="GOY59" s="676">
        <f>IF(SUM($I$58:GOY58)&lt;=$G$61,1,0)</f>
        <v>1</v>
      </c>
      <c r="GOZ59" s="676">
        <f>IF(SUM($I$58:GOZ58)&lt;=$G$61,1,0)</f>
        <v>1</v>
      </c>
      <c r="GPA59" s="676">
        <f>IF(SUM($I$58:GPA58)&lt;=$G$61,1,0)</f>
        <v>1</v>
      </c>
      <c r="GPB59" s="676">
        <f>IF(SUM($I$58:GPB58)&lt;=$G$61,1,0)</f>
        <v>1</v>
      </c>
      <c r="GPC59" s="676">
        <f>IF(SUM($I$58:GPC58)&lt;=$G$61,1,0)</f>
        <v>1</v>
      </c>
      <c r="GPD59" s="676">
        <f>IF(SUM($I$58:GPD58)&lt;=$G$61,1,0)</f>
        <v>1</v>
      </c>
      <c r="GPE59" s="676">
        <f>IF(SUM($I$58:GPE58)&lt;=$G$61,1,0)</f>
        <v>1</v>
      </c>
      <c r="GPF59" s="676">
        <f>IF(SUM($I$58:GPF58)&lt;=$G$61,1,0)</f>
        <v>1</v>
      </c>
      <c r="GPG59" s="676">
        <f>IF(SUM($I$58:GPG58)&lt;=$G$61,1,0)</f>
        <v>1</v>
      </c>
      <c r="GPH59" s="676">
        <f>IF(SUM($I$58:GPH58)&lt;=$G$61,1,0)</f>
        <v>1</v>
      </c>
      <c r="GPI59" s="676">
        <f>IF(SUM($I$58:GPI58)&lt;=$G$61,1,0)</f>
        <v>1</v>
      </c>
      <c r="GPJ59" s="676">
        <f>IF(SUM($I$58:GPJ58)&lt;=$G$61,1,0)</f>
        <v>1</v>
      </c>
      <c r="GPK59" s="676">
        <f>IF(SUM($I$58:GPK58)&lt;=$G$61,1,0)</f>
        <v>1</v>
      </c>
      <c r="GPL59" s="676">
        <f>IF(SUM($I$58:GPL58)&lt;=$G$61,1,0)</f>
        <v>1</v>
      </c>
      <c r="GPM59" s="676">
        <f>IF(SUM($I$58:GPM58)&lt;=$G$61,1,0)</f>
        <v>1</v>
      </c>
      <c r="GPN59" s="676">
        <f>IF(SUM($I$58:GPN58)&lt;=$G$61,1,0)</f>
        <v>1</v>
      </c>
      <c r="GPO59" s="676">
        <f>IF(SUM($I$58:GPO58)&lt;=$G$61,1,0)</f>
        <v>1</v>
      </c>
      <c r="GPP59" s="676">
        <f>IF(SUM($I$58:GPP58)&lt;=$G$61,1,0)</f>
        <v>1</v>
      </c>
      <c r="GPQ59" s="676">
        <f>IF(SUM($I$58:GPQ58)&lt;=$G$61,1,0)</f>
        <v>1</v>
      </c>
      <c r="GPR59" s="676">
        <f>IF(SUM($I$58:GPR58)&lt;=$G$61,1,0)</f>
        <v>1</v>
      </c>
      <c r="GPS59" s="676">
        <f>IF(SUM($I$58:GPS58)&lt;=$G$61,1,0)</f>
        <v>1</v>
      </c>
      <c r="GPT59" s="676">
        <f>IF(SUM($I$58:GPT58)&lt;=$G$61,1,0)</f>
        <v>1</v>
      </c>
      <c r="GPU59" s="676">
        <f>IF(SUM($I$58:GPU58)&lt;=$G$61,1,0)</f>
        <v>1</v>
      </c>
      <c r="GPV59" s="676">
        <f>IF(SUM($I$58:GPV58)&lt;=$G$61,1,0)</f>
        <v>1</v>
      </c>
      <c r="GPW59" s="676">
        <f>IF(SUM($I$58:GPW58)&lt;=$G$61,1,0)</f>
        <v>1</v>
      </c>
      <c r="GPX59" s="676">
        <f>IF(SUM($I$58:GPX58)&lt;=$G$61,1,0)</f>
        <v>1</v>
      </c>
      <c r="GPY59" s="676">
        <f>IF(SUM($I$58:GPY58)&lt;=$G$61,1,0)</f>
        <v>1</v>
      </c>
      <c r="GPZ59" s="676">
        <f>IF(SUM($I$58:GPZ58)&lt;=$G$61,1,0)</f>
        <v>1</v>
      </c>
      <c r="GQA59" s="676">
        <f>IF(SUM($I$58:GQA58)&lt;=$G$61,1,0)</f>
        <v>1</v>
      </c>
      <c r="GQB59" s="676">
        <f>IF(SUM($I$58:GQB58)&lt;=$G$61,1,0)</f>
        <v>1</v>
      </c>
      <c r="GQC59" s="676">
        <f>IF(SUM($I$58:GQC58)&lt;=$G$61,1,0)</f>
        <v>1</v>
      </c>
      <c r="GQD59" s="676">
        <f>IF(SUM($I$58:GQD58)&lt;=$G$61,1,0)</f>
        <v>1</v>
      </c>
      <c r="GQE59" s="676">
        <f>IF(SUM($I$58:GQE58)&lt;=$G$61,1,0)</f>
        <v>1</v>
      </c>
      <c r="GQF59" s="676">
        <f>IF(SUM($I$58:GQF58)&lt;=$G$61,1,0)</f>
        <v>1</v>
      </c>
      <c r="GQG59" s="676">
        <f>IF(SUM($I$58:GQG58)&lt;=$G$61,1,0)</f>
        <v>1</v>
      </c>
      <c r="GQH59" s="676">
        <f>IF(SUM($I$58:GQH58)&lt;=$G$61,1,0)</f>
        <v>1</v>
      </c>
      <c r="GQI59" s="676">
        <f>IF(SUM($I$58:GQI58)&lt;=$G$61,1,0)</f>
        <v>1</v>
      </c>
      <c r="GQJ59" s="676">
        <f>IF(SUM($I$58:GQJ58)&lt;=$G$61,1,0)</f>
        <v>1</v>
      </c>
      <c r="GQK59" s="676">
        <f>IF(SUM($I$58:GQK58)&lt;=$G$61,1,0)</f>
        <v>1</v>
      </c>
      <c r="GQL59" s="676">
        <f>IF(SUM($I$58:GQL58)&lt;=$G$61,1,0)</f>
        <v>1</v>
      </c>
      <c r="GQM59" s="676">
        <f>IF(SUM($I$58:GQM58)&lt;=$G$61,1,0)</f>
        <v>1</v>
      </c>
      <c r="GQN59" s="676">
        <f>IF(SUM($I$58:GQN58)&lt;=$G$61,1,0)</f>
        <v>1</v>
      </c>
      <c r="GQO59" s="676">
        <f>IF(SUM($I$58:GQO58)&lt;=$G$61,1,0)</f>
        <v>1</v>
      </c>
      <c r="GQP59" s="676">
        <f>IF(SUM($I$58:GQP58)&lt;=$G$61,1,0)</f>
        <v>1</v>
      </c>
      <c r="GQQ59" s="676">
        <f>IF(SUM($I$58:GQQ58)&lt;=$G$61,1,0)</f>
        <v>1</v>
      </c>
      <c r="GQR59" s="676">
        <f>IF(SUM($I$58:GQR58)&lt;=$G$61,1,0)</f>
        <v>1</v>
      </c>
      <c r="GQS59" s="676">
        <f>IF(SUM($I$58:GQS58)&lt;=$G$61,1,0)</f>
        <v>1</v>
      </c>
      <c r="GQT59" s="676">
        <f>IF(SUM($I$58:GQT58)&lt;=$G$61,1,0)</f>
        <v>1</v>
      </c>
      <c r="GQU59" s="676">
        <f>IF(SUM($I$58:GQU58)&lt;=$G$61,1,0)</f>
        <v>1</v>
      </c>
      <c r="GQV59" s="676">
        <f>IF(SUM($I$58:GQV58)&lt;=$G$61,1,0)</f>
        <v>1</v>
      </c>
      <c r="GQW59" s="676">
        <f>IF(SUM($I$58:GQW58)&lt;=$G$61,1,0)</f>
        <v>1</v>
      </c>
      <c r="GQX59" s="676">
        <f>IF(SUM($I$58:GQX58)&lt;=$G$61,1,0)</f>
        <v>1</v>
      </c>
      <c r="GQY59" s="676">
        <f>IF(SUM($I$58:GQY58)&lt;=$G$61,1,0)</f>
        <v>1</v>
      </c>
      <c r="GQZ59" s="676">
        <f>IF(SUM($I$58:GQZ58)&lt;=$G$61,1,0)</f>
        <v>1</v>
      </c>
      <c r="GRA59" s="676">
        <f>IF(SUM($I$58:GRA58)&lt;=$G$61,1,0)</f>
        <v>1</v>
      </c>
      <c r="GRB59" s="676">
        <f>IF(SUM($I$58:GRB58)&lt;=$G$61,1,0)</f>
        <v>1</v>
      </c>
      <c r="GRC59" s="676">
        <f>IF(SUM($I$58:GRC58)&lt;=$G$61,1,0)</f>
        <v>1</v>
      </c>
      <c r="GRD59" s="676">
        <f>IF(SUM($I$58:GRD58)&lt;=$G$61,1,0)</f>
        <v>1</v>
      </c>
      <c r="GRE59" s="676">
        <f>IF(SUM($I$58:GRE58)&lt;=$G$61,1,0)</f>
        <v>1</v>
      </c>
      <c r="GRF59" s="676">
        <f>IF(SUM($I$58:GRF58)&lt;=$G$61,1,0)</f>
        <v>1</v>
      </c>
      <c r="GRG59" s="676">
        <f>IF(SUM($I$58:GRG58)&lt;=$G$61,1,0)</f>
        <v>1</v>
      </c>
      <c r="GRH59" s="676">
        <f>IF(SUM($I$58:GRH58)&lt;=$G$61,1,0)</f>
        <v>1</v>
      </c>
      <c r="GRI59" s="676">
        <f>IF(SUM($I$58:GRI58)&lt;=$G$61,1,0)</f>
        <v>1</v>
      </c>
      <c r="GRJ59" s="676">
        <f>IF(SUM($I$58:GRJ58)&lt;=$G$61,1,0)</f>
        <v>1</v>
      </c>
      <c r="GRK59" s="676">
        <f>IF(SUM($I$58:GRK58)&lt;=$G$61,1,0)</f>
        <v>1</v>
      </c>
      <c r="GRL59" s="676">
        <f>IF(SUM($I$58:GRL58)&lt;=$G$61,1,0)</f>
        <v>1</v>
      </c>
      <c r="GRM59" s="676">
        <f>IF(SUM($I$58:GRM58)&lt;=$G$61,1,0)</f>
        <v>1</v>
      </c>
      <c r="GRN59" s="676">
        <f>IF(SUM($I$58:GRN58)&lt;=$G$61,1,0)</f>
        <v>1</v>
      </c>
      <c r="GRO59" s="676">
        <f>IF(SUM($I$58:GRO58)&lt;=$G$61,1,0)</f>
        <v>1</v>
      </c>
      <c r="GRP59" s="676">
        <f>IF(SUM($I$58:GRP58)&lt;=$G$61,1,0)</f>
        <v>1</v>
      </c>
      <c r="GRQ59" s="676">
        <f>IF(SUM($I$58:GRQ58)&lt;=$G$61,1,0)</f>
        <v>1</v>
      </c>
      <c r="GRR59" s="676">
        <f>IF(SUM($I$58:GRR58)&lt;=$G$61,1,0)</f>
        <v>1</v>
      </c>
      <c r="GRS59" s="676">
        <f>IF(SUM($I$58:GRS58)&lt;=$G$61,1,0)</f>
        <v>1</v>
      </c>
      <c r="GRT59" s="676">
        <f>IF(SUM($I$58:GRT58)&lt;=$G$61,1,0)</f>
        <v>1</v>
      </c>
      <c r="GRU59" s="676">
        <f>IF(SUM($I$58:GRU58)&lt;=$G$61,1,0)</f>
        <v>1</v>
      </c>
      <c r="GRV59" s="676">
        <f>IF(SUM($I$58:GRV58)&lt;=$G$61,1,0)</f>
        <v>1</v>
      </c>
      <c r="GRW59" s="676">
        <f>IF(SUM($I$58:GRW58)&lt;=$G$61,1,0)</f>
        <v>1</v>
      </c>
      <c r="GRX59" s="676">
        <f>IF(SUM($I$58:GRX58)&lt;=$G$61,1,0)</f>
        <v>1</v>
      </c>
      <c r="GRY59" s="676">
        <f>IF(SUM($I$58:GRY58)&lt;=$G$61,1,0)</f>
        <v>1</v>
      </c>
      <c r="GRZ59" s="676">
        <f>IF(SUM($I$58:GRZ58)&lt;=$G$61,1,0)</f>
        <v>1</v>
      </c>
      <c r="GSA59" s="676">
        <f>IF(SUM($I$58:GSA58)&lt;=$G$61,1,0)</f>
        <v>1</v>
      </c>
      <c r="GSB59" s="676">
        <f>IF(SUM($I$58:GSB58)&lt;=$G$61,1,0)</f>
        <v>1</v>
      </c>
      <c r="GSC59" s="676">
        <f>IF(SUM($I$58:GSC58)&lt;=$G$61,1,0)</f>
        <v>1</v>
      </c>
      <c r="GSD59" s="676">
        <f>IF(SUM($I$58:GSD58)&lt;=$G$61,1,0)</f>
        <v>1</v>
      </c>
      <c r="GSE59" s="676">
        <f>IF(SUM($I$58:GSE58)&lt;=$G$61,1,0)</f>
        <v>1</v>
      </c>
      <c r="GSF59" s="676">
        <f>IF(SUM($I$58:GSF58)&lt;=$G$61,1,0)</f>
        <v>1</v>
      </c>
      <c r="GSG59" s="676">
        <f>IF(SUM($I$58:GSG58)&lt;=$G$61,1,0)</f>
        <v>1</v>
      </c>
      <c r="GSH59" s="676">
        <f>IF(SUM($I$58:GSH58)&lt;=$G$61,1,0)</f>
        <v>1</v>
      </c>
      <c r="GSI59" s="676">
        <f>IF(SUM($I$58:GSI58)&lt;=$G$61,1,0)</f>
        <v>1</v>
      </c>
      <c r="GSJ59" s="676">
        <f>IF(SUM($I$58:GSJ58)&lt;=$G$61,1,0)</f>
        <v>1</v>
      </c>
      <c r="GSK59" s="676">
        <f>IF(SUM($I$58:GSK58)&lt;=$G$61,1,0)</f>
        <v>1</v>
      </c>
      <c r="GSL59" s="676">
        <f>IF(SUM($I$58:GSL58)&lt;=$G$61,1,0)</f>
        <v>1</v>
      </c>
      <c r="GSM59" s="676">
        <f>IF(SUM($I$58:GSM58)&lt;=$G$61,1,0)</f>
        <v>1</v>
      </c>
      <c r="GSN59" s="676">
        <f>IF(SUM($I$58:GSN58)&lt;=$G$61,1,0)</f>
        <v>1</v>
      </c>
      <c r="GSO59" s="676">
        <f>IF(SUM($I$58:GSO58)&lt;=$G$61,1,0)</f>
        <v>1</v>
      </c>
      <c r="GSP59" s="676">
        <f>IF(SUM($I$58:GSP58)&lt;=$G$61,1,0)</f>
        <v>1</v>
      </c>
      <c r="GSQ59" s="676">
        <f>IF(SUM($I$58:GSQ58)&lt;=$G$61,1,0)</f>
        <v>1</v>
      </c>
      <c r="GSR59" s="676">
        <f>IF(SUM($I$58:GSR58)&lt;=$G$61,1,0)</f>
        <v>1</v>
      </c>
      <c r="GSS59" s="676">
        <f>IF(SUM($I$58:GSS58)&lt;=$G$61,1,0)</f>
        <v>1</v>
      </c>
      <c r="GST59" s="676">
        <f>IF(SUM($I$58:GST58)&lt;=$G$61,1,0)</f>
        <v>1</v>
      </c>
      <c r="GSU59" s="676">
        <f>IF(SUM($I$58:GSU58)&lt;=$G$61,1,0)</f>
        <v>1</v>
      </c>
      <c r="GSV59" s="676">
        <f>IF(SUM($I$58:GSV58)&lt;=$G$61,1,0)</f>
        <v>1</v>
      </c>
      <c r="GSW59" s="676">
        <f>IF(SUM($I$58:GSW58)&lt;=$G$61,1,0)</f>
        <v>1</v>
      </c>
      <c r="GSX59" s="676">
        <f>IF(SUM($I$58:GSX58)&lt;=$G$61,1,0)</f>
        <v>1</v>
      </c>
      <c r="GSY59" s="676">
        <f>IF(SUM($I$58:GSY58)&lt;=$G$61,1,0)</f>
        <v>1</v>
      </c>
      <c r="GSZ59" s="676">
        <f>IF(SUM($I$58:GSZ58)&lt;=$G$61,1,0)</f>
        <v>1</v>
      </c>
      <c r="GTA59" s="676">
        <f>IF(SUM($I$58:GTA58)&lt;=$G$61,1,0)</f>
        <v>1</v>
      </c>
      <c r="GTB59" s="676">
        <f>IF(SUM($I$58:GTB58)&lt;=$G$61,1,0)</f>
        <v>1</v>
      </c>
      <c r="GTC59" s="676">
        <f>IF(SUM($I$58:GTC58)&lt;=$G$61,1,0)</f>
        <v>1</v>
      </c>
      <c r="GTD59" s="676">
        <f>IF(SUM($I$58:GTD58)&lt;=$G$61,1,0)</f>
        <v>1</v>
      </c>
      <c r="GTE59" s="676">
        <f>IF(SUM($I$58:GTE58)&lt;=$G$61,1,0)</f>
        <v>1</v>
      </c>
      <c r="GTF59" s="676">
        <f>IF(SUM($I$58:GTF58)&lt;=$G$61,1,0)</f>
        <v>1</v>
      </c>
      <c r="GTG59" s="676">
        <f>IF(SUM($I$58:GTG58)&lt;=$G$61,1,0)</f>
        <v>1</v>
      </c>
      <c r="GTH59" s="676">
        <f>IF(SUM($I$58:GTH58)&lt;=$G$61,1,0)</f>
        <v>1</v>
      </c>
      <c r="GTI59" s="676">
        <f>IF(SUM($I$58:GTI58)&lt;=$G$61,1,0)</f>
        <v>1</v>
      </c>
      <c r="GTJ59" s="676">
        <f>IF(SUM($I$58:GTJ58)&lt;=$G$61,1,0)</f>
        <v>1</v>
      </c>
      <c r="GTK59" s="676">
        <f>IF(SUM($I$58:GTK58)&lt;=$G$61,1,0)</f>
        <v>1</v>
      </c>
      <c r="GTL59" s="676">
        <f>IF(SUM($I$58:GTL58)&lt;=$G$61,1,0)</f>
        <v>1</v>
      </c>
      <c r="GTM59" s="676">
        <f>IF(SUM($I$58:GTM58)&lt;=$G$61,1,0)</f>
        <v>1</v>
      </c>
      <c r="GTN59" s="676">
        <f>IF(SUM($I$58:GTN58)&lt;=$G$61,1,0)</f>
        <v>1</v>
      </c>
      <c r="GTO59" s="676">
        <f>IF(SUM($I$58:GTO58)&lt;=$G$61,1,0)</f>
        <v>1</v>
      </c>
      <c r="GTP59" s="676">
        <f>IF(SUM($I$58:GTP58)&lt;=$G$61,1,0)</f>
        <v>1</v>
      </c>
      <c r="GTQ59" s="676">
        <f>IF(SUM($I$58:GTQ58)&lt;=$G$61,1,0)</f>
        <v>1</v>
      </c>
      <c r="GTR59" s="676">
        <f>IF(SUM($I$58:GTR58)&lt;=$G$61,1,0)</f>
        <v>1</v>
      </c>
      <c r="GTS59" s="676">
        <f>IF(SUM($I$58:GTS58)&lt;=$G$61,1,0)</f>
        <v>1</v>
      </c>
      <c r="GTT59" s="676">
        <f>IF(SUM($I$58:GTT58)&lt;=$G$61,1,0)</f>
        <v>1</v>
      </c>
      <c r="GTU59" s="676">
        <f>IF(SUM($I$58:GTU58)&lt;=$G$61,1,0)</f>
        <v>1</v>
      </c>
      <c r="GTV59" s="676">
        <f>IF(SUM($I$58:GTV58)&lt;=$G$61,1,0)</f>
        <v>1</v>
      </c>
      <c r="GTW59" s="676">
        <f>IF(SUM($I$58:GTW58)&lt;=$G$61,1,0)</f>
        <v>1</v>
      </c>
      <c r="GTX59" s="676">
        <f>IF(SUM($I$58:GTX58)&lt;=$G$61,1,0)</f>
        <v>1</v>
      </c>
      <c r="GTY59" s="676">
        <f>IF(SUM($I$58:GTY58)&lt;=$G$61,1,0)</f>
        <v>1</v>
      </c>
      <c r="GTZ59" s="676">
        <f>IF(SUM($I$58:GTZ58)&lt;=$G$61,1,0)</f>
        <v>1</v>
      </c>
      <c r="GUA59" s="676">
        <f>IF(SUM($I$58:GUA58)&lt;=$G$61,1,0)</f>
        <v>1</v>
      </c>
      <c r="GUB59" s="676">
        <f>IF(SUM($I$58:GUB58)&lt;=$G$61,1,0)</f>
        <v>1</v>
      </c>
      <c r="GUC59" s="676">
        <f>IF(SUM($I$58:GUC58)&lt;=$G$61,1,0)</f>
        <v>1</v>
      </c>
      <c r="GUD59" s="676">
        <f>IF(SUM($I$58:GUD58)&lt;=$G$61,1,0)</f>
        <v>1</v>
      </c>
      <c r="GUE59" s="676">
        <f>IF(SUM($I$58:GUE58)&lt;=$G$61,1,0)</f>
        <v>1</v>
      </c>
      <c r="GUF59" s="676">
        <f>IF(SUM($I$58:GUF58)&lt;=$G$61,1,0)</f>
        <v>1</v>
      </c>
      <c r="GUG59" s="676">
        <f>IF(SUM($I$58:GUG58)&lt;=$G$61,1,0)</f>
        <v>1</v>
      </c>
      <c r="GUH59" s="676">
        <f>IF(SUM($I$58:GUH58)&lt;=$G$61,1,0)</f>
        <v>1</v>
      </c>
      <c r="GUI59" s="676">
        <f>IF(SUM($I$58:GUI58)&lt;=$G$61,1,0)</f>
        <v>1</v>
      </c>
      <c r="GUJ59" s="676">
        <f>IF(SUM($I$58:GUJ58)&lt;=$G$61,1,0)</f>
        <v>1</v>
      </c>
      <c r="GUK59" s="676">
        <f>IF(SUM($I$58:GUK58)&lt;=$G$61,1,0)</f>
        <v>1</v>
      </c>
      <c r="GUL59" s="676">
        <f>IF(SUM($I$58:GUL58)&lt;=$G$61,1,0)</f>
        <v>1</v>
      </c>
      <c r="GUM59" s="676">
        <f>IF(SUM($I$58:GUM58)&lt;=$G$61,1,0)</f>
        <v>1</v>
      </c>
      <c r="GUN59" s="676">
        <f>IF(SUM($I$58:GUN58)&lt;=$G$61,1,0)</f>
        <v>1</v>
      </c>
      <c r="GUO59" s="676">
        <f>IF(SUM($I$58:GUO58)&lt;=$G$61,1,0)</f>
        <v>1</v>
      </c>
      <c r="GUP59" s="676">
        <f>IF(SUM($I$58:GUP58)&lt;=$G$61,1,0)</f>
        <v>1</v>
      </c>
      <c r="GUQ59" s="676">
        <f>IF(SUM($I$58:GUQ58)&lt;=$G$61,1,0)</f>
        <v>1</v>
      </c>
      <c r="GUR59" s="676">
        <f>IF(SUM($I$58:GUR58)&lt;=$G$61,1,0)</f>
        <v>1</v>
      </c>
      <c r="GUS59" s="676">
        <f>IF(SUM($I$58:GUS58)&lt;=$G$61,1,0)</f>
        <v>1</v>
      </c>
      <c r="GUT59" s="676">
        <f>IF(SUM($I$58:GUT58)&lt;=$G$61,1,0)</f>
        <v>1</v>
      </c>
      <c r="GUU59" s="676">
        <f>IF(SUM($I$58:GUU58)&lt;=$G$61,1,0)</f>
        <v>1</v>
      </c>
      <c r="GUV59" s="676">
        <f>IF(SUM($I$58:GUV58)&lt;=$G$61,1,0)</f>
        <v>1</v>
      </c>
      <c r="GUW59" s="676">
        <f>IF(SUM($I$58:GUW58)&lt;=$G$61,1,0)</f>
        <v>1</v>
      </c>
      <c r="GUX59" s="676">
        <f>IF(SUM($I$58:GUX58)&lt;=$G$61,1,0)</f>
        <v>1</v>
      </c>
      <c r="GUY59" s="676">
        <f>IF(SUM($I$58:GUY58)&lt;=$G$61,1,0)</f>
        <v>1</v>
      </c>
      <c r="GUZ59" s="676">
        <f>IF(SUM($I$58:GUZ58)&lt;=$G$61,1,0)</f>
        <v>1</v>
      </c>
      <c r="GVA59" s="676">
        <f>IF(SUM($I$58:GVA58)&lt;=$G$61,1,0)</f>
        <v>1</v>
      </c>
      <c r="GVB59" s="676">
        <f>IF(SUM($I$58:GVB58)&lt;=$G$61,1,0)</f>
        <v>1</v>
      </c>
      <c r="GVC59" s="676">
        <f>IF(SUM($I$58:GVC58)&lt;=$G$61,1,0)</f>
        <v>1</v>
      </c>
      <c r="GVD59" s="676">
        <f>IF(SUM($I$58:GVD58)&lt;=$G$61,1,0)</f>
        <v>1</v>
      </c>
      <c r="GVE59" s="676">
        <f>IF(SUM($I$58:GVE58)&lt;=$G$61,1,0)</f>
        <v>1</v>
      </c>
      <c r="GVF59" s="676">
        <f>IF(SUM($I$58:GVF58)&lt;=$G$61,1,0)</f>
        <v>1</v>
      </c>
      <c r="GVG59" s="676">
        <f>IF(SUM($I$58:GVG58)&lt;=$G$61,1,0)</f>
        <v>1</v>
      </c>
      <c r="GVH59" s="676">
        <f>IF(SUM($I$58:GVH58)&lt;=$G$61,1,0)</f>
        <v>1</v>
      </c>
      <c r="GVI59" s="676">
        <f>IF(SUM($I$58:GVI58)&lt;=$G$61,1,0)</f>
        <v>1</v>
      </c>
      <c r="GVJ59" s="676">
        <f>IF(SUM($I$58:GVJ58)&lt;=$G$61,1,0)</f>
        <v>1</v>
      </c>
      <c r="GVK59" s="676">
        <f>IF(SUM($I$58:GVK58)&lt;=$G$61,1,0)</f>
        <v>1</v>
      </c>
      <c r="GVL59" s="676">
        <f>IF(SUM($I$58:GVL58)&lt;=$G$61,1,0)</f>
        <v>1</v>
      </c>
      <c r="GVM59" s="676">
        <f>IF(SUM($I$58:GVM58)&lt;=$G$61,1,0)</f>
        <v>1</v>
      </c>
      <c r="GVN59" s="676">
        <f>IF(SUM($I$58:GVN58)&lt;=$G$61,1,0)</f>
        <v>1</v>
      </c>
      <c r="GVO59" s="676">
        <f>IF(SUM($I$58:GVO58)&lt;=$G$61,1,0)</f>
        <v>1</v>
      </c>
      <c r="GVP59" s="676">
        <f>IF(SUM($I$58:GVP58)&lt;=$G$61,1,0)</f>
        <v>1</v>
      </c>
      <c r="GVQ59" s="676">
        <f>IF(SUM($I$58:GVQ58)&lt;=$G$61,1,0)</f>
        <v>1</v>
      </c>
      <c r="GVR59" s="676">
        <f>IF(SUM($I$58:GVR58)&lt;=$G$61,1,0)</f>
        <v>1</v>
      </c>
      <c r="GVS59" s="676">
        <f>IF(SUM($I$58:GVS58)&lt;=$G$61,1,0)</f>
        <v>1</v>
      </c>
      <c r="GVT59" s="676">
        <f>IF(SUM($I$58:GVT58)&lt;=$G$61,1,0)</f>
        <v>1</v>
      </c>
      <c r="GVU59" s="676">
        <f>IF(SUM($I$58:GVU58)&lt;=$G$61,1,0)</f>
        <v>1</v>
      </c>
      <c r="GVV59" s="676">
        <f>IF(SUM($I$58:GVV58)&lt;=$G$61,1,0)</f>
        <v>1</v>
      </c>
      <c r="GVW59" s="676">
        <f>IF(SUM($I$58:GVW58)&lt;=$G$61,1,0)</f>
        <v>1</v>
      </c>
      <c r="GVX59" s="676">
        <f>IF(SUM($I$58:GVX58)&lt;=$G$61,1,0)</f>
        <v>1</v>
      </c>
      <c r="GVY59" s="676">
        <f>IF(SUM($I$58:GVY58)&lt;=$G$61,1,0)</f>
        <v>1</v>
      </c>
      <c r="GVZ59" s="676">
        <f>IF(SUM($I$58:GVZ58)&lt;=$G$61,1,0)</f>
        <v>1</v>
      </c>
      <c r="GWA59" s="676">
        <f>IF(SUM($I$58:GWA58)&lt;=$G$61,1,0)</f>
        <v>1</v>
      </c>
      <c r="GWB59" s="676">
        <f>IF(SUM($I$58:GWB58)&lt;=$G$61,1,0)</f>
        <v>1</v>
      </c>
      <c r="GWC59" s="676">
        <f>IF(SUM($I$58:GWC58)&lt;=$G$61,1,0)</f>
        <v>1</v>
      </c>
      <c r="GWD59" s="676">
        <f>IF(SUM($I$58:GWD58)&lt;=$G$61,1,0)</f>
        <v>1</v>
      </c>
      <c r="GWE59" s="676">
        <f>IF(SUM($I$58:GWE58)&lt;=$G$61,1,0)</f>
        <v>1</v>
      </c>
      <c r="GWF59" s="676">
        <f>IF(SUM($I$58:GWF58)&lt;=$G$61,1,0)</f>
        <v>1</v>
      </c>
      <c r="GWG59" s="676">
        <f>IF(SUM($I$58:GWG58)&lt;=$G$61,1,0)</f>
        <v>1</v>
      </c>
      <c r="GWH59" s="676">
        <f>IF(SUM($I$58:GWH58)&lt;=$G$61,1,0)</f>
        <v>1</v>
      </c>
      <c r="GWI59" s="676">
        <f>IF(SUM($I$58:GWI58)&lt;=$G$61,1,0)</f>
        <v>1</v>
      </c>
      <c r="GWJ59" s="676">
        <f>IF(SUM($I$58:GWJ58)&lt;=$G$61,1,0)</f>
        <v>1</v>
      </c>
      <c r="GWK59" s="676">
        <f>IF(SUM($I$58:GWK58)&lt;=$G$61,1,0)</f>
        <v>1</v>
      </c>
      <c r="GWL59" s="676">
        <f>IF(SUM($I$58:GWL58)&lt;=$G$61,1,0)</f>
        <v>1</v>
      </c>
      <c r="GWM59" s="676">
        <f>IF(SUM($I$58:GWM58)&lt;=$G$61,1,0)</f>
        <v>1</v>
      </c>
      <c r="GWN59" s="676">
        <f>IF(SUM($I$58:GWN58)&lt;=$G$61,1,0)</f>
        <v>1</v>
      </c>
      <c r="GWO59" s="676">
        <f>IF(SUM($I$58:GWO58)&lt;=$G$61,1,0)</f>
        <v>1</v>
      </c>
      <c r="GWP59" s="676">
        <f>IF(SUM($I$58:GWP58)&lt;=$G$61,1,0)</f>
        <v>1</v>
      </c>
      <c r="GWQ59" s="676">
        <f>IF(SUM($I$58:GWQ58)&lt;=$G$61,1,0)</f>
        <v>1</v>
      </c>
      <c r="GWR59" s="676">
        <f>IF(SUM($I$58:GWR58)&lt;=$G$61,1,0)</f>
        <v>1</v>
      </c>
      <c r="GWS59" s="676">
        <f>IF(SUM($I$58:GWS58)&lt;=$G$61,1,0)</f>
        <v>1</v>
      </c>
      <c r="GWT59" s="676">
        <f>IF(SUM($I$58:GWT58)&lt;=$G$61,1,0)</f>
        <v>1</v>
      </c>
      <c r="GWU59" s="676">
        <f>IF(SUM($I$58:GWU58)&lt;=$G$61,1,0)</f>
        <v>1</v>
      </c>
      <c r="GWV59" s="676">
        <f>IF(SUM($I$58:GWV58)&lt;=$G$61,1,0)</f>
        <v>1</v>
      </c>
      <c r="GWW59" s="676">
        <f>IF(SUM($I$58:GWW58)&lt;=$G$61,1,0)</f>
        <v>1</v>
      </c>
      <c r="GWX59" s="676">
        <f>IF(SUM($I$58:GWX58)&lt;=$G$61,1,0)</f>
        <v>1</v>
      </c>
      <c r="GWY59" s="676">
        <f>IF(SUM($I$58:GWY58)&lt;=$G$61,1,0)</f>
        <v>1</v>
      </c>
      <c r="GWZ59" s="676">
        <f>IF(SUM($I$58:GWZ58)&lt;=$G$61,1,0)</f>
        <v>1</v>
      </c>
      <c r="GXA59" s="676">
        <f>IF(SUM($I$58:GXA58)&lt;=$G$61,1,0)</f>
        <v>1</v>
      </c>
      <c r="GXB59" s="676">
        <f>IF(SUM($I$58:GXB58)&lt;=$G$61,1,0)</f>
        <v>1</v>
      </c>
      <c r="GXC59" s="676">
        <f>IF(SUM($I$58:GXC58)&lt;=$G$61,1,0)</f>
        <v>1</v>
      </c>
      <c r="GXD59" s="676">
        <f>IF(SUM($I$58:GXD58)&lt;=$G$61,1,0)</f>
        <v>1</v>
      </c>
      <c r="GXE59" s="676">
        <f>IF(SUM($I$58:GXE58)&lt;=$G$61,1,0)</f>
        <v>1</v>
      </c>
      <c r="GXF59" s="676">
        <f>IF(SUM($I$58:GXF58)&lt;=$G$61,1,0)</f>
        <v>1</v>
      </c>
      <c r="GXG59" s="676">
        <f>IF(SUM($I$58:GXG58)&lt;=$G$61,1,0)</f>
        <v>1</v>
      </c>
      <c r="GXH59" s="676">
        <f>IF(SUM($I$58:GXH58)&lt;=$G$61,1,0)</f>
        <v>1</v>
      </c>
      <c r="GXI59" s="676">
        <f>IF(SUM($I$58:GXI58)&lt;=$G$61,1,0)</f>
        <v>1</v>
      </c>
      <c r="GXJ59" s="676">
        <f>IF(SUM($I$58:GXJ58)&lt;=$G$61,1,0)</f>
        <v>1</v>
      </c>
      <c r="GXK59" s="676">
        <f>IF(SUM($I$58:GXK58)&lt;=$G$61,1,0)</f>
        <v>1</v>
      </c>
      <c r="GXL59" s="676">
        <f>IF(SUM($I$58:GXL58)&lt;=$G$61,1,0)</f>
        <v>1</v>
      </c>
      <c r="GXM59" s="676">
        <f>IF(SUM($I$58:GXM58)&lt;=$G$61,1,0)</f>
        <v>1</v>
      </c>
      <c r="GXN59" s="676">
        <f>IF(SUM($I$58:GXN58)&lt;=$G$61,1,0)</f>
        <v>1</v>
      </c>
      <c r="GXO59" s="676">
        <f>IF(SUM($I$58:GXO58)&lt;=$G$61,1,0)</f>
        <v>1</v>
      </c>
      <c r="GXP59" s="676">
        <f>IF(SUM($I$58:GXP58)&lt;=$G$61,1,0)</f>
        <v>1</v>
      </c>
      <c r="GXQ59" s="676">
        <f>IF(SUM($I$58:GXQ58)&lt;=$G$61,1,0)</f>
        <v>1</v>
      </c>
      <c r="GXR59" s="676">
        <f>IF(SUM($I$58:GXR58)&lt;=$G$61,1,0)</f>
        <v>1</v>
      </c>
      <c r="GXS59" s="676">
        <f>IF(SUM($I$58:GXS58)&lt;=$G$61,1,0)</f>
        <v>1</v>
      </c>
      <c r="GXT59" s="676">
        <f>IF(SUM($I$58:GXT58)&lt;=$G$61,1,0)</f>
        <v>1</v>
      </c>
      <c r="GXU59" s="676">
        <f>IF(SUM($I$58:GXU58)&lt;=$G$61,1,0)</f>
        <v>1</v>
      </c>
      <c r="GXV59" s="676">
        <f>IF(SUM($I$58:GXV58)&lt;=$G$61,1,0)</f>
        <v>1</v>
      </c>
      <c r="GXW59" s="676">
        <f>IF(SUM($I$58:GXW58)&lt;=$G$61,1,0)</f>
        <v>1</v>
      </c>
      <c r="GXX59" s="676">
        <f>IF(SUM($I$58:GXX58)&lt;=$G$61,1,0)</f>
        <v>1</v>
      </c>
      <c r="GXY59" s="676">
        <f>IF(SUM($I$58:GXY58)&lt;=$G$61,1,0)</f>
        <v>1</v>
      </c>
      <c r="GXZ59" s="676">
        <f>IF(SUM($I$58:GXZ58)&lt;=$G$61,1,0)</f>
        <v>1</v>
      </c>
      <c r="GYA59" s="676">
        <f>IF(SUM($I$58:GYA58)&lt;=$G$61,1,0)</f>
        <v>1</v>
      </c>
      <c r="GYB59" s="676">
        <f>IF(SUM($I$58:GYB58)&lt;=$G$61,1,0)</f>
        <v>1</v>
      </c>
      <c r="GYC59" s="676">
        <f>IF(SUM($I$58:GYC58)&lt;=$G$61,1,0)</f>
        <v>1</v>
      </c>
      <c r="GYD59" s="676">
        <f>IF(SUM($I$58:GYD58)&lt;=$G$61,1,0)</f>
        <v>1</v>
      </c>
      <c r="GYE59" s="676">
        <f>IF(SUM($I$58:GYE58)&lt;=$G$61,1,0)</f>
        <v>1</v>
      </c>
      <c r="GYF59" s="676">
        <f>IF(SUM($I$58:GYF58)&lt;=$G$61,1,0)</f>
        <v>1</v>
      </c>
      <c r="GYG59" s="676">
        <f>IF(SUM($I$58:GYG58)&lt;=$G$61,1,0)</f>
        <v>1</v>
      </c>
      <c r="GYH59" s="676">
        <f>IF(SUM($I$58:GYH58)&lt;=$G$61,1,0)</f>
        <v>1</v>
      </c>
      <c r="GYI59" s="676">
        <f>IF(SUM($I$58:GYI58)&lt;=$G$61,1,0)</f>
        <v>1</v>
      </c>
      <c r="GYJ59" s="676">
        <f>IF(SUM($I$58:GYJ58)&lt;=$G$61,1,0)</f>
        <v>1</v>
      </c>
      <c r="GYK59" s="676">
        <f>IF(SUM($I$58:GYK58)&lt;=$G$61,1,0)</f>
        <v>1</v>
      </c>
      <c r="GYL59" s="676">
        <f>IF(SUM($I$58:GYL58)&lt;=$G$61,1,0)</f>
        <v>1</v>
      </c>
      <c r="GYM59" s="676">
        <f>IF(SUM($I$58:GYM58)&lt;=$G$61,1,0)</f>
        <v>1</v>
      </c>
      <c r="GYN59" s="676">
        <f>IF(SUM($I$58:GYN58)&lt;=$G$61,1,0)</f>
        <v>1</v>
      </c>
      <c r="GYO59" s="676">
        <f>IF(SUM($I$58:GYO58)&lt;=$G$61,1,0)</f>
        <v>1</v>
      </c>
      <c r="GYP59" s="676">
        <f>IF(SUM($I$58:GYP58)&lt;=$G$61,1,0)</f>
        <v>1</v>
      </c>
      <c r="GYQ59" s="676">
        <f>IF(SUM($I$58:GYQ58)&lt;=$G$61,1,0)</f>
        <v>1</v>
      </c>
      <c r="GYR59" s="676">
        <f>IF(SUM($I$58:GYR58)&lt;=$G$61,1,0)</f>
        <v>1</v>
      </c>
      <c r="GYS59" s="676">
        <f>IF(SUM($I$58:GYS58)&lt;=$G$61,1,0)</f>
        <v>1</v>
      </c>
      <c r="GYT59" s="676">
        <f>IF(SUM($I$58:GYT58)&lt;=$G$61,1,0)</f>
        <v>1</v>
      </c>
      <c r="GYU59" s="676">
        <f>IF(SUM($I$58:GYU58)&lt;=$G$61,1,0)</f>
        <v>1</v>
      </c>
      <c r="GYV59" s="676">
        <f>IF(SUM($I$58:GYV58)&lt;=$G$61,1,0)</f>
        <v>1</v>
      </c>
      <c r="GYW59" s="676">
        <f>IF(SUM($I$58:GYW58)&lt;=$G$61,1,0)</f>
        <v>1</v>
      </c>
      <c r="GYX59" s="676">
        <f>IF(SUM($I$58:GYX58)&lt;=$G$61,1,0)</f>
        <v>1</v>
      </c>
      <c r="GYY59" s="676">
        <f>IF(SUM($I$58:GYY58)&lt;=$G$61,1,0)</f>
        <v>1</v>
      </c>
      <c r="GYZ59" s="676">
        <f>IF(SUM($I$58:GYZ58)&lt;=$G$61,1,0)</f>
        <v>1</v>
      </c>
      <c r="GZA59" s="676">
        <f>IF(SUM($I$58:GZA58)&lt;=$G$61,1,0)</f>
        <v>1</v>
      </c>
      <c r="GZB59" s="676">
        <f>IF(SUM($I$58:GZB58)&lt;=$G$61,1,0)</f>
        <v>1</v>
      </c>
      <c r="GZC59" s="676">
        <f>IF(SUM($I$58:GZC58)&lt;=$G$61,1,0)</f>
        <v>1</v>
      </c>
      <c r="GZD59" s="676">
        <f>IF(SUM($I$58:GZD58)&lt;=$G$61,1,0)</f>
        <v>1</v>
      </c>
      <c r="GZE59" s="676">
        <f>IF(SUM($I$58:GZE58)&lt;=$G$61,1,0)</f>
        <v>1</v>
      </c>
      <c r="GZF59" s="676">
        <f>IF(SUM($I$58:GZF58)&lt;=$G$61,1,0)</f>
        <v>1</v>
      </c>
      <c r="GZG59" s="676">
        <f>IF(SUM($I$58:GZG58)&lt;=$G$61,1,0)</f>
        <v>1</v>
      </c>
      <c r="GZH59" s="676">
        <f>IF(SUM($I$58:GZH58)&lt;=$G$61,1,0)</f>
        <v>1</v>
      </c>
      <c r="GZI59" s="676">
        <f>IF(SUM($I$58:GZI58)&lt;=$G$61,1,0)</f>
        <v>1</v>
      </c>
      <c r="GZJ59" s="676">
        <f>IF(SUM($I$58:GZJ58)&lt;=$G$61,1,0)</f>
        <v>1</v>
      </c>
      <c r="GZK59" s="676">
        <f>IF(SUM($I$58:GZK58)&lt;=$G$61,1,0)</f>
        <v>1</v>
      </c>
      <c r="GZL59" s="676">
        <f>IF(SUM($I$58:GZL58)&lt;=$G$61,1,0)</f>
        <v>1</v>
      </c>
      <c r="GZM59" s="676">
        <f>IF(SUM($I$58:GZM58)&lt;=$G$61,1,0)</f>
        <v>1</v>
      </c>
      <c r="GZN59" s="676">
        <f>IF(SUM($I$58:GZN58)&lt;=$G$61,1,0)</f>
        <v>1</v>
      </c>
      <c r="GZO59" s="676">
        <f>IF(SUM($I$58:GZO58)&lt;=$G$61,1,0)</f>
        <v>1</v>
      </c>
      <c r="GZP59" s="676">
        <f>IF(SUM($I$58:GZP58)&lt;=$G$61,1,0)</f>
        <v>1</v>
      </c>
      <c r="GZQ59" s="676">
        <f>IF(SUM($I$58:GZQ58)&lt;=$G$61,1,0)</f>
        <v>1</v>
      </c>
      <c r="GZR59" s="676">
        <f>IF(SUM($I$58:GZR58)&lt;=$G$61,1,0)</f>
        <v>1</v>
      </c>
      <c r="GZS59" s="676">
        <f>IF(SUM($I$58:GZS58)&lt;=$G$61,1,0)</f>
        <v>1</v>
      </c>
      <c r="GZT59" s="676">
        <f>IF(SUM($I$58:GZT58)&lt;=$G$61,1,0)</f>
        <v>1</v>
      </c>
      <c r="GZU59" s="676">
        <f>IF(SUM($I$58:GZU58)&lt;=$G$61,1,0)</f>
        <v>1</v>
      </c>
      <c r="GZV59" s="676">
        <f>IF(SUM($I$58:GZV58)&lt;=$G$61,1,0)</f>
        <v>1</v>
      </c>
      <c r="GZW59" s="676">
        <f>IF(SUM($I$58:GZW58)&lt;=$G$61,1,0)</f>
        <v>1</v>
      </c>
      <c r="GZX59" s="676">
        <f>IF(SUM($I$58:GZX58)&lt;=$G$61,1,0)</f>
        <v>1</v>
      </c>
      <c r="GZY59" s="676">
        <f>IF(SUM($I$58:GZY58)&lt;=$G$61,1,0)</f>
        <v>1</v>
      </c>
      <c r="GZZ59" s="676">
        <f>IF(SUM($I$58:GZZ58)&lt;=$G$61,1,0)</f>
        <v>1</v>
      </c>
      <c r="HAA59" s="676">
        <f>IF(SUM($I$58:HAA58)&lt;=$G$61,1,0)</f>
        <v>1</v>
      </c>
      <c r="HAB59" s="676">
        <f>IF(SUM($I$58:HAB58)&lt;=$G$61,1,0)</f>
        <v>1</v>
      </c>
      <c r="HAC59" s="676">
        <f>IF(SUM($I$58:HAC58)&lt;=$G$61,1,0)</f>
        <v>1</v>
      </c>
      <c r="HAD59" s="676">
        <f>IF(SUM($I$58:HAD58)&lt;=$G$61,1,0)</f>
        <v>1</v>
      </c>
      <c r="HAE59" s="676">
        <f>IF(SUM($I$58:HAE58)&lt;=$G$61,1,0)</f>
        <v>1</v>
      </c>
      <c r="HAF59" s="676">
        <f>IF(SUM($I$58:HAF58)&lt;=$G$61,1,0)</f>
        <v>1</v>
      </c>
      <c r="HAG59" s="676">
        <f>IF(SUM($I$58:HAG58)&lt;=$G$61,1,0)</f>
        <v>1</v>
      </c>
      <c r="HAH59" s="676">
        <f>IF(SUM($I$58:HAH58)&lt;=$G$61,1,0)</f>
        <v>1</v>
      </c>
      <c r="HAI59" s="676">
        <f>IF(SUM($I$58:HAI58)&lt;=$G$61,1,0)</f>
        <v>1</v>
      </c>
      <c r="HAJ59" s="676">
        <f>IF(SUM($I$58:HAJ58)&lt;=$G$61,1,0)</f>
        <v>1</v>
      </c>
      <c r="HAK59" s="676">
        <f>IF(SUM($I$58:HAK58)&lt;=$G$61,1,0)</f>
        <v>1</v>
      </c>
      <c r="HAL59" s="676">
        <f>IF(SUM($I$58:HAL58)&lt;=$G$61,1,0)</f>
        <v>1</v>
      </c>
      <c r="HAM59" s="676">
        <f>IF(SUM($I$58:HAM58)&lt;=$G$61,1,0)</f>
        <v>1</v>
      </c>
      <c r="HAN59" s="676">
        <f>IF(SUM($I$58:HAN58)&lt;=$G$61,1,0)</f>
        <v>1</v>
      </c>
      <c r="HAO59" s="676">
        <f>IF(SUM($I$58:HAO58)&lt;=$G$61,1,0)</f>
        <v>1</v>
      </c>
      <c r="HAP59" s="676">
        <f>IF(SUM($I$58:HAP58)&lt;=$G$61,1,0)</f>
        <v>1</v>
      </c>
      <c r="HAQ59" s="676">
        <f>IF(SUM($I$58:HAQ58)&lt;=$G$61,1,0)</f>
        <v>1</v>
      </c>
      <c r="HAR59" s="676">
        <f>IF(SUM($I$58:HAR58)&lt;=$G$61,1,0)</f>
        <v>1</v>
      </c>
      <c r="HAS59" s="676">
        <f>IF(SUM($I$58:HAS58)&lt;=$G$61,1,0)</f>
        <v>1</v>
      </c>
      <c r="HAT59" s="676">
        <f>IF(SUM($I$58:HAT58)&lt;=$G$61,1,0)</f>
        <v>1</v>
      </c>
      <c r="HAU59" s="676">
        <f>IF(SUM($I$58:HAU58)&lt;=$G$61,1,0)</f>
        <v>1</v>
      </c>
      <c r="HAV59" s="676">
        <f>IF(SUM($I$58:HAV58)&lt;=$G$61,1,0)</f>
        <v>1</v>
      </c>
      <c r="HAW59" s="676">
        <f>IF(SUM($I$58:HAW58)&lt;=$G$61,1,0)</f>
        <v>1</v>
      </c>
      <c r="HAX59" s="676">
        <f>IF(SUM($I$58:HAX58)&lt;=$G$61,1,0)</f>
        <v>1</v>
      </c>
      <c r="HAY59" s="676">
        <f>IF(SUM($I$58:HAY58)&lt;=$G$61,1,0)</f>
        <v>1</v>
      </c>
      <c r="HAZ59" s="676">
        <f>IF(SUM($I$58:HAZ58)&lt;=$G$61,1,0)</f>
        <v>1</v>
      </c>
      <c r="HBA59" s="676">
        <f>IF(SUM($I$58:HBA58)&lt;=$G$61,1,0)</f>
        <v>1</v>
      </c>
      <c r="HBB59" s="676">
        <f>IF(SUM($I$58:HBB58)&lt;=$G$61,1,0)</f>
        <v>1</v>
      </c>
      <c r="HBC59" s="676">
        <f>IF(SUM($I$58:HBC58)&lt;=$G$61,1,0)</f>
        <v>1</v>
      </c>
      <c r="HBD59" s="676">
        <f>IF(SUM($I$58:HBD58)&lt;=$G$61,1,0)</f>
        <v>1</v>
      </c>
      <c r="HBE59" s="676">
        <f>IF(SUM($I$58:HBE58)&lt;=$G$61,1,0)</f>
        <v>1</v>
      </c>
      <c r="HBF59" s="676">
        <f>IF(SUM($I$58:HBF58)&lt;=$G$61,1,0)</f>
        <v>1</v>
      </c>
      <c r="HBG59" s="676">
        <f>IF(SUM($I$58:HBG58)&lt;=$G$61,1,0)</f>
        <v>1</v>
      </c>
      <c r="HBH59" s="676">
        <f>IF(SUM($I$58:HBH58)&lt;=$G$61,1,0)</f>
        <v>1</v>
      </c>
      <c r="HBI59" s="676">
        <f>IF(SUM($I$58:HBI58)&lt;=$G$61,1,0)</f>
        <v>1</v>
      </c>
      <c r="HBJ59" s="676">
        <f>IF(SUM($I$58:HBJ58)&lt;=$G$61,1,0)</f>
        <v>1</v>
      </c>
      <c r="HBK59" s="676">
        <f>IF(SUM($I$58:HBK58)&lt;=$G$61,1,0)</f>
        <v>1</v>
      </c>
      <c r="HBL59" s="676">
        <f>IF(SUM($I$58:HBL58)&lt;=$G$61,1,0)</f>
        <v>1</v>
      </c>
      <c r="HBM59" s="676">
        <f>IF(SUM($I$58:HBM58)&lt;=$G$61,1,0)</f>
        <v>1</v>
      </c>
      <c r="HBN59" s="676">
        <f>IF(SUM($I$58:HBN58)&lt;=$G$61,1,0)</f>
        <v>1</v>
      </c>
      <c r="HBO59" s="676">
        <f>IF(SUM($I$58:HBO58)&lt;=$G$61,1,0)</f>
        <v>1</v>
      </c>
      <c r="HBP59" s="676">
        <f>IF(SUM($I$58:HBP58)&lt;=$G$61,1,0)</f>
        <v>1</v>
      </c>
      <c r="HBQ59" s="676">
        <f>IF(SUM($I$58:HBQ58)&lt;=$G$61,1,0)</f>
        <v>1</v>
      </c>
      <c r="HBR59" s="676">
        <f>IF(SUM($I$58:HBR58)&lt;=$G$61,1,0)</f>
        <v>1</v>
      </c>
      <c r="HBS59" s="676">
        <f>IF(SUM($I$58:HBS58)&lt;=$G$61,1,0)</f>
        <v>1</v>
      </c>
      <c r="HBT59" s="676">
        <f>IF(SUM($I$58:HBT58)&lt;=$G$61,1,0)</f>
        <v>1</v>
      </c>
      <c r="HBU59" s="676">
        <f>IF(SUM($I$58:HBU58)&lt;=$G$61,1,0)</f>
        <v>1</v>
      </c>
      <c r="HBV59" s="676">
        <f>IF(SUM($I$58:HBV58)&lt;=$G$61,1,0)</f>
        <v>1</v>
      </c>
      <c r="HBW59" s="676">
        <f>IF(SUM($I$58:HBW58)&lt;=$G$61,1,0)</f>
        <v>1</v>
      </c>
      <c r="HBX59" s="676">
        <f>IF(SUM($I$58:HBX58)&lt;=$G$61,1,0)</f>
        <v>1</v>
      </c>
      <c r="HBY59" s="676">
        <f>IF(SUM($I$58:HBY58)&lt;=$G$61,1,0)</f>
        <v>1</v>
      </c>
      <c r="HBZ59" s="676">
        <f>IF(SUM($I$58:HBZ58)&lt;=$G$61,1,0)</f>
        <v>1</v>
      </c>
      <c r="HCA59" s="676">
        <f>IF(SUM($I$58:HCA58)&lt;=$G$61,1,0)</f>
        <v>1</v>
      </c>
      <c r="HCB59" s="676">
        <f>IF(SUM($I$58:HCB58)&lt;=$G$61,1,0)</f>
        <v>1</v>
      </c>
      <c r="HCC59" s="676">
        <f>IF(SUM($I$58:HCC58)&lt;=$G$61,1,0)</f>
        <v>1</v>
      </c>
      <c r="HCD59" s="676">
        <f>IF(SUM($I$58:HCD58)&lt;=$G$61,1,0)</f>
        <v>1</v>
      </c>
      <c r="HCE59" s="676">
        <f>IF(SUM($I$58:HCE58)&lt;=$G$61,1,0)</f>
        <v>1</v>
      </c>
      <c r="HCF59" s="676">
        <f>IF(SUM($I$58:HCF58)&lt;=$G$61,1,0)</f>
        <v>1</v>
      </c>
      <c r="HCG59" s="676">
        <f>IF(SUM($I$58:HCG58)&lt;=$G$61,1,0)</f>
        <v>1</v>
      </c>
      <c r="HCH59" s="676">
        <f>IF(SUM($I$58:HCH58)&lt;=$G$61,1,0)</f>
        <v>1</v>
      </c>
      <c r="HCI59" s="676">
        <f>IF(SUM($I$58:HCI58)&lt;=$G$61,1,0)</f>
        <v>1</v>
      </c>
      <c r="HCJ59" s="676">
        <f>IF(SUM($I$58:HCJ58)&lt;=$G$61,1,0)</f>
        <v>1</v>
      </c>
      <c r="HCK59" s="676">
        <f>IF(SUM($I$58:HCK58)&lt;=$G$61,1,0)</f>
        <v>1</v>
      </c>
      <c r="HCL59" s="676">
        <f>IF(SUM($I$58:HCL58)&lt;=$G$61,1,0)</f>
        <v>1</v>
      </c>
      <c r="HCM59" s="676">
        <f>IF(SUM($I$58:HCM58)&lt;=$G$61,1,0)</f>
        <v>1</v>
      </c>
      <c r="HCN59" s="676">
        <f>IF(SUM($I$58:HCN58)&lt;=$G$61,1,0)</f>
        <v>1</v>
      </c>
      <c r="HCO59" s="676">
        <f>IF(SUM($I$58:HCO58)&lt;=$G$61,1,0)</f>
        <v>1</v>
      </c>
      <c r="HCP59" s="676">
        <f>IF(SUM($I$58:HCP58)&lt;=$G$61,1,0)</f>
        <v>1</v>
      </c>
      <c r="HCQ59" s="676">
        <f>IF(SUM($I$58:HCQ58)&lt;=$G$61,1,0)</f>
        <v>1</v>
      </c>
      <c r="HCR59" s="676">
        <f>IF(SUM($I$58:HCR58)&lt;=$G$61,1,0)</f>
        <v>1</v>
      </c>
      <c r="HCS59" s="676">
        <f>IF(SUM($I$58:HCS58)&lt;=$G$61,1,0)</f>
        <v>1</v>
      </c>
      <c r="HCT59" s="676">
        <f>IF(SUM($I$58:HCT58)&lt;=$G$61,1,0)</f>
        <v>1</v>
      </c>
      <c r="HCU59" s="676">
        <f>IF(SUM($I$58:HCU58)&lt;=$G$61,1,0)</f>
        <v>1</v>
      </c>
      <c r="HCV59" s="676">
        <f>IF(SUM($I$58:HCV58)&lt;=$G$61,1,0)</f>
        <v>1</v>
      </c>
      <c r="HCW59" s="676">
        <f>IF(SUM($I$58:HCW58)&lt;=$G$61,1,0)</f>
        <v>1</v>
      </c>
      <c r="HCX59" s="676">
        <f>IF(SUM($I$58:HCX58)&lt;=$G$61,1,0)</f>
        <v>1</v>
      </c>
      <c r="HCY59" s="676">
        <f>IF(SUM($I$58:HCY58)&lt;=$G$61,1,0)</f>
        <v>1</v>
      </c>
      <c r="HCZ59" s="676">
        <f>IF(SUM($I$58:HCZ58)&lt;=$G$61,1,0)</f>
        <v>1</v>
      </c>
      <c r="HDA59" s="676">
        <f>IF(SUM($I$58:HDA58)&lt;=$G$61,1,0)</f>
        <v>1</v>
      </c>
      <c r="HDB59" s="676">
        <f>IF(SUM($I$58:HDB58)&lt;=$G$61,1,0)</f>
        <v>1</v>
      </c>
      <c r="HDC59" s="676">
        <f>IF(SUM($I$58:HDC58)&lt;=$G$61,1,0)</f>
        <v>1</v>
      </c>
      <c r="HDD59" s="676">
        <f>IF(SUM($I$58:HDD58)&lt;=$G$61,1,0)</f>
        <v>1</v>
      </c>
      <c r="HDE59" s="676">
        <f>IF(SUM($I$58:HDE58)&lt;=$G$61,1,0)</f>
        <v>1</v>
      </c>
      <c r="HDF59" s="676">
        <f>IF(SUM($I$58:HDF58)&lt;=$G$61,1,0)</f>
        <v>1</v>
      </c>
      <c r="HDG59" s="676">
        <f>IF(SUM($I$58:HDG58)&lt;=$G$61,1,0)</f>
        <v>1</v>
      </c>
      <c r="HDH59" s="676">
        <f>IF(SUM($I$58:HDH58)&lt;=$G$61,1,0)</f>
        <v>1</v>
      </c>
      <c r="HDI59" s="676">
        <f>IF(SUM($I$58:HDI58)&lt;=$G$61,1,0)</f>
        <v>1</v>
      </c>
      <c r="HDJ59" s="676">
        <f>IF(SUM($I$58:HDJ58)&lt;=$G$61,1,0)</f>
        <v>1</v>
      </c>
      <c r="HDK59" s="676">
        <f>IF(SUM($I$58:HDK58)&lt;=$G$61,1,0)</f>
        <v>1</v>
      </c>
      <c r="HDL59" s="676">
        <f>IF(SUM($I$58:HDL58)&lt;=$G$61,1,0)</f>
        <v>1</v>
      </c>
      <c r="HDM59" s="676">
        <f>IF(SUM($I$58:HDM58)&lt;=$G$61,1,0)</f>
        <v>1</v>
      </c>
      <c r="HDN59" s="676">
        <f>IF(SUM($I$58:HDN58)&lt;=$G$61,1,0)</f>
        <v>1</v>
      </c>
      <c r="HDO59" s="676">
        <f>IF(SUM($I$58:HDO58)&lt;=$G$61,1,0)</f>
        <v>1</v>
      </c>
      <c r="HDP59" s="676">
        <f>IF(SUM($I$58:HDP58)&lt;=$G$61,1,0)</f>
        <v>1</v>
      </c>
      <c r="HDQ59" s="676">
        <f>IF(SUM($I$58:HDQ58)&lt;=$G$61,1,0)</f>
        <v>1</v>
      </c>
      <c r="HDR59" s="676">
        <f>IF(SUM($I$58:HDR58)&lt;=$G$61,1,0)</f>
        <v>1</v>
      </c>
      <c r="HDS59" s="676">
        <f>IF(SUM($I$58:HDS58)&lt;=$G$61,1,0)</f>
        <v>1</v>
      </c>
      <c r="HDT59" s="676">
        <f>IF(SUM($I$58:HDT58)&lt;=$G$61,1,0)</f>
        <v>1</v>
      </c>
      <c r="HDU59" s="676">
        <f>IF(SUM($I$58:HDU58)&lt;=$G$61,1,0)</f>
        <v>1</v>
      </c>
      <c r="HDV59" s="676">
        <f>IF(SUM($I$58:HDV58)&lt;=$G$61,1,0)</f>
        <v>1</v>
      </c>
      <c r="HDW59" s="676">
        <f>IF(SUM($I$58:HDW58)&lt;=$G$61,1,0)</f>
        <v>1</v>
      </c>
      <c r="HDX59" s="676">
        <f>IF(SUM($I$58:HDX58)&lt;=$G$61,1,0)</f>
        <v>1</v>
      </c>
      <c r="HDY59" s="676">
        <f>IF(SUM($I$58:HDY58)&lt;=$G$61,1,0)</f>
        <v>1</v>
      </c>
      <c r="HDZ59" s="676">
        <f>IF(SUM($I$58:HDZ58)&lt;=$G$61,1,0)</f>
        <v>1</v>
      </c>
      <c r="HEA59" s="676">
        <f>IF(SUM($I$58:HEA58)&lt;=$G$61,1,0)</f>
        <v>1</v>
      </c>
      <c r="HEB59" s="676">
        <f>IF(SUM($I$58:HEB58)&lt;=$G$61,1,0)</f>
        <v>1</v>
      </c>
      <c r="HEC59" s="676">
        <f>IF(SUM($I$58:HEC58)&lt;=$G$61,1,0)</f>
        <v>1</v>
      </c>
      <c r="HED59" s="676">
        <f>IF(SUM($I$58:HED58)&lt;=$G$61,1,0)</f>
        <v>1</v>
      </c>
      <c r="HEE59" s="676">
        <f>IF(SUM($I$58:HEE58)&lt;=$G$61,1,0)</f>
        <v>1</v>
      </c>
      <c r="HEF59" s="676">
        <f>IF(SUM($I$58:HEF58)&lt;=$G$61,1,0)</f>
        <v>1</v>
      </c>
      <c r="HEG59" s="676">
        <f>IF(SUM($I$58:HEG58)&lt;=$G$61,1,0)</f>
        <v>1</v>
      </c>
      <c r="HEH59" s="676">
        <f>IF(SUM($I$58:HEH58)&lt;=$G$61,1,0)</f>
        <v>1</v>
      </c>
      <c r="HEI59" s="676">
        <f>IF(SUM($I$58:HEI58)&lt;=$G$61,1,0)</f>
        <v>1</v>
      </c>
      <c r="HEJ59" s="676">
        <f>IF(SUM($I$58:HEJ58)&lt;=$G$61,1,0)</f>
        <v>1</v>
      </c>
      <c r="HEK59" s="676">
        <f>IF(SUM($I$58:HEK58)&lt;=$G$61,1,0)</f>
        <v>1</v>
      </c>
      <c r="HEL59" s="676">
        <f>IF(SUM($I$58:HEL58)&lt;=$G$61,1,0)</f>
        <v>1</v>
      </c>
      <c r="HEM59" s="676">
        <f>IF(SUM($I$58:HEM58)&lt;=$G$61,1,0)</f>
        <v>1</v>
      </c>
      <c r="HEN59" s="676">
        <f>IF(SUM($I$58:HEN58)&lt;=$G$61,1,0)</f>
        <v>1</v>
      </c>
      <c r="HEO59" s="676">
        <f>IF(SUM($I$58:HEO58)&lt;=$G$61,1,0)</f>
        <v>1</v>
      </c>
      <c r="HEP59" s="676">
        <f>IF(SUM($I$58:HEP58)&lt;=$G$61,1,0)</f>
        <v>1</v>
      </c>
      <c r="HEQ59" s="676">
        <f>IF(SUM($I$58:HEQ58)&lt;=$G$61,1,0)</f>
        <v>1</v>
      </c>
      <c r="HER59" s="676">
        <f>IF(SUM($I$58:HER58)&lt;=$G$61,1,0)</f>
        <v>1</v>
      </c>
      <c r="HES59" s="676">
        <f>IF(SUM($I$58:HES58)&lt;=$G$61,1,0)</f>
        <v>1</v>
      </c>
      <c r="HET59" s="676">
        <f>IF(SUM($I$58:HET58)&lt;=$G$61,1,0)</f>
        <v>1</v>
      </c>
      <c r="HEU59" s="676">
        <f>IF(SUM($I$58:HEU58)&lt;=$G$61,1,0)</f>
        <v>1</v>
      </c>
      <c r="HEV59" s="676">
        <f>IF(SUM($I$58:HEV58)&lt;=$G$61,1,0)</f>
        <v>1</v>
      </c>
      <c r="HEW59" s="676">
        <f>IF(SUM($I$58:HEW58)&lt;=$G$61,1,0)</f>
        <v>1</v>
      </c>
      <c r="HEX59" s="676">
        <f>IF(SUM($I$58:HEX58)&lt;=$G$61,1,0)</f>
        <v>1</v>
      </c>
      <c r="HEY59" s="676">
        <f>IF(SUM($I$58:HEY58)&lt;=$G$61,1,0)</f>
        <v>1</v>
      </c>
      <c r="HEZ59" s="676">
        <f>IF(SUM($I$58:HEZ58)&lt;=$G$61,1,0)</f>
        <v>1</v>
      </c>
      <c r="HFA59" s="676">
        <f>IF(SUM($I$58:HFA58)&lt;=$G$61,1,0)</f>
        <v>1</v>
      </c>
      <c r="HFB59" s="676">
        <f>IF(SUM($I$58:HFB58)&lt;=$G$61,1,0)</f>
        <v>1</v>
      </c>
      <c r="HFC59" s="676">
        <f>IF(SUM($I$58:HFC58)&lt;=$G$61,1,0)</f>
        <v>1</v>
      </c>
      <c r="HFD59" s="676">
        <f>IF(SUM($I$58:HFD58)&lt;=$G$61,1,0)</f>
        <v>1</v>
      </c>
      <c r="HFE59" s="676">
        <f>IF(SUM($I$58:HFE58)&lt;=$G$61,1,0)</f>
        <v>1</v>
      </c>
      <c r="HFF59" s="676">
        <f>IF(SUM($I$58:HFF58)&lt;=$G$61,1,0)</f>
        <v>1</v>
      </c>
      <c r="HFG59" s="676">
        <f>IF(SUM($I$58:HFG58)&lt;=$G$61,1,0)</f>
        <v>1</v>
      </c>
      <c r="HFH59" s="676">
        <f>IF(SUM($I$58:HFH58)&lt;=$G$61,1,0)</f>
        <v>1</v>
      </c>
      <c r="HFI59" s="676">
        <f>IF(SUM($I$58:HFI58)&lt;=$G$61,1,0)</f>
        <v>1</v>
      </c>
      <c r="HFJ59" s="676">
        <f>IF(SUM($I$58:HFJ58)&lt;=$G$61,1,0)</f>
        <v>1</v>
      </c>
      <c r="HFK59" s="676">
        <f>IF(SUM($I$58:HFK58)&lt;=$G$61,1,0)</f>
        <v>1</v>
      </c>
      <c r="HFL59" s="676">
        <f>IF(SUM($I$58:HFL58)&lt;=$G$61,1,0)</f>
        <v>1</v>
      </c>
      <c r="HFM59" s="676">
        <f>IF(SUM($I$58:HFM58)&lt;=$G$61,1,0)</f>
        <v>1</v>
      </c>
      <c r="HFN59" s="676">
        <f>IF(SUM($I$58:HFN58)&lt;=$G$61,1,0)</f>
        <v>1</v>
      </c>
      <c r="HFO59" s="676">
        <f>IF(SUM($I$58:HFO58)&lt;=$G$61,1,0)</f>
        <v>1</v>
      </c>
      <c r="HFP59" s="676">
        <f>IF(SUM($I$58:HFP58)&lt;=$G$61,1,0)</f>
        <v>1</v>
      </c>
      <c r="HFQ59" s="676">
        <f>IF(SUM($I$58:HFQ58)&lt;=$G$61,1,0)</f>
        <v>1</v>
      </c>
      <c r="HFR59" s="676">
        <f>IF(SUM($I$58:HFR58)&lt;=$G$61,1,0)</f>
        <v>1</v>
      </c>
      <c r="HFS59" s="676">
        <f>IF(SUM($I$58:HFS58)&lt;=$G$61,1,0)</f>
        <v>1</v>
      </c>
      <c r="HFT59" s="676">
        <f>IF(SUM($I$58:HFT58)&lt;=$G$61,1,0)</f>
        <v>1</v>
      </c>
      <c r="HFU59" s="676">
        <f>IF(SUM($I$58:HFU58)&lt;=$G$61,1,0)</f>
        <v>1</v>
      </c>
      <c r="HFV59" s="676">
        <f>IF(SUM($I$58:HFV58)&lt;=$G$61,1,0)</f>
        <v>1</v>
      </c>
      <c r="HFW59" s="676">
        <f>IF(SUM($I$58:HFW58)&lt;=$G$61,1,0)</f>
        <v>1</v>
      </c>
      <c r="HFX59" s="676">
        <f>IF(SUM($I$58:HFX58)&lt;=$G$61,1,0)</f>
        <v>1</v>
      </c>
      <c r="HFY59" s="676">
        <f>IF(SUM($I$58:HFY58)&lt;=$G$61,1,0)</f>
        <v>1</v>
      </c>
      <c r="HFZ59" s="676">
        <f>IF(SUM($I$58:HFZ58)&lt;=$G$61,1,0)</f>
        <v>1</v>
      </c>
      <c r="HGA59" s="676">
        <f>IF(SUM($I$58:HGA58)&lt;=$G$61,1,0)</f>
        <v>1</v>
      </c>
      <c r="HGB59" s="676">
        <f>IF(SUM($I$58:HGB58)&lt;=$G$61,1,0)</f>
        <v>1</v>
      </c>
      <c r="HGC59" s="676">
        <f>IF(SUM($I$58:HGC58)&lt;=$G$61,1,0)</f>
        <v>1</v>
      </c>
      <c r="HGD59" s="676">
        <f>IF(SUM($I$58:HGD58)&lt;=$G$61,1,0)</f>
        <v>1</v>
      </c>
      <c r="HGE59" s="676">
        <f>IF(SUM($I$58:HGE58)&lt;=$G$61,1,0)</f>
        <v>1</v>
      </c>
      <c r="HGF59" s="676">
        <f>IF(SUM($I$58:HGF58)&lt;=$G$61,1,0)</f>
        <v>1</v>
      </c>
      <c r="HGG59" s="676">
        <f>IF(SUM($I$58:HGG58)&lt;=$G$61,1,0)</f>
        <v>1</v>
      </c>
      <c r="HGH59" s="676">
        <f>IF(SUM($I$58:HGH58)&lt;=$G$61,1,0)</f>
        <v>1</v>
      </c>
      <c r="HGI59" s="676">
        <f>IF(SUM($I$58:HGI58)&lt;=$G$61,1,0)</f>
        <v>1</v>
      </c>
      <c r="HGJ59" s="676">
        <f>IF(SUM($I$58:HGJ58)&lt;=$G$61,1,0)</f>
        <v>1</v>
      </c>
      <c r="HGK59" s="676">
        <f>IF(SUM($I$58:HGK58)&lt;=$G$61,1,0)</f>
        <v>1</v>
      </c>
      <c r="HGL59" s="676">
        <f>IF(SUM($I$58:HGL58)&lt;=$G$61,1,0)</f>
        <v>1</v>
      </c>
      <c r="HGM59" s="676">
        <f>IF(SUM($I$58:HGM58)&lt;=$G$61,1,0)</f>
        <v>1</v>
      </c>
      <c r="HGN59" s="676">
        <f>IF(SUM($I$58:HGN58)&lt;=$G$61,1,0)</f>
        <v>1</v>
      </c>
      <c r="HGO59" s="676">
        <f>IF(SUM($I$58:HGO58)&lt;=$G$61,1,0)</f>
        <v>1</v>
      </c>
      <c r="HGP59" s="676">
        <f>IF(SUM($I$58:HGP58)&lt;=$G$61,1,0)</f>
        <v>1</v>
      </c>
      <c r="HGQ59" s="676">
        <f>IF(SUM($I$58:HGQ58)&lt;=$G$61,1,0)</f>
        <v>1</v>
      </c>
      <c r="HGR59" s="676">
        <f>IF(SUM($I$58:HGR58)&lt;=$G$61,1,0)</f>
        <v>1</v>
      </c>
      <c r="HGS59" s="676">
        <f>IF(SUM($I$58:HGS58)&lt;=$G$61,1,0)</f>
        <v>1</v>
      </c>
      <c r="HGT59" s="676">
        <f>IF(SUM($I$58:HGT58)&lt;=$G$61,1,0)</f>
        <v>1</v>
      </c>
      <c r="HGU59" s="676">
        <f>IF(SUM($I$58:HGU58)&lt;=$G$61,1,0)</f>
        <v>1</v>
      </c>
      <c r="HGV59" s="676">
        <f>IF(SUM($I$58:HGV58)&lt;=$G$61,1,0)</f>
        <v>1</v>
      </c>
      <c r="HGW59" s="676">
        <f>IF(SUM($I$58:HGW58)&lt;=$G$61,1,0)</f>
        <v>1</v>
      </c>
      <c r="HGX59" s="676">
        <f>IF(SUM($I$58:HGX58)&lt;=$G$61,1,0)</f>
        <v>1</v>
      </c>
      <c r="HGY59" s="676">
        <f>IF(SUM($I$58:HGY58)&lt;=$G$61,1,0)</f>
        <v>1</v>
      </c>
      <c r="HGZ59" s="676">
        <f>IF(SUM($I$58:HGZ58)&lt;=$G$61,1,0)</f>
        <v>1</v>
      </c>
      <c r="HHA59" s="676">
        <f>IF(SUM($I$58:HHA58)&lt;=$G$61,1,0)</f>
        <v>1</v>
      </c>
      <c r="HHB59" s="676">
        <f>IF(SUM($I$58:HHB58)&lt;=$G$61,1,0)</f>
        <v>1</v>
      </c>
      <c r="HHC59" s="676">
        <f>IF(SUM($I$58:HHC58)&lt;=$G$61,1,0)</f>
        <v>1</v>
      </c>
      <c r="HHD59" s="676">
        <f>IF(SUM($I$58:HHD58)&lt;=$G$61,1,0)</f>
        <v>1</v>
      </c>
      <c r="HHE59" s="676">
        <f>IF(SUM($I$58:HHE58)&lt;=$G$61,1,0)</f>
        <v>1</v>
      </c>
      <c r="HHF59" s="676">
        <f>IF(SUM($I$58:HHF58)&lt;=$G$61,1,0)</f>
        <v>1</v>
      </c>
      <c r="HHG59" s="676">
        <f>IF(SUM($I$58:HHG58)&lt;=$G$61,1,0)</f>
        <v>1</v>
      </c>
      <c r="HHH59" s="676">
        <f>IF(SUM($I$58:HHH58)&lt;=$G$61,1,0)</f>
        <v>1</v>
      </c>
      <c r="HHI59" s="676">
        <f>IF(SUM($I$58:HHI58)&lt;=$G$61,1,0)</f>
        <v>1</v>
      </c>
      <c r="HHJ59" s="676">
        <f>IF(SUM($I$58:HHJ58)&lt;=$G$61,1,0)</f>
        <v>1</v>
      </c>
      <c r="HHK59" s="676">
        <f>IF(SUM($I$58:HHK58)&lt;=$G$61,1,0)</f>
        <v>1</v>
      </c>
      <c r="HHL59" s="676">
        <f>IF(SUM($I$58:HHL58)&lt;=$G$61,1,0)</f>
        <v>1</v>
      </c>
      <c r="HHM59" s="676">
        <f>IF(SUM($I$58:HHM58)&lt;=$G$61,1,0)</f>
        <v>1</v>
      </c>
      <c r="HHN59" s="676">
        <f>IF(SUM($I$58:HHN58)&lt;=$G$61,1,0)</f>
        <v>1</v>
      </c>
      <c r="HHO59" s="676">
        <f>IF(SUM($I$58:HHO58)&lt;=$G$61,1,0)</f>
        <v>1</v>
      </c>
      <c r="HHP59" s="676">
        <f>IF(SUM($I$58:HHP58)&lt;=$G$61,1,0)</f>
        <v>1</v>
      </c>
      <c r="HHQ59" s="676">
        <f>IF(SUM($I$58:HHQ58)&lt;=$G$61,1,0)</f>
        <v>1</v>
      </c>
      <c r="HHR59" s="676">
        <f>IF(SUM($I$58:HHR58)&lt;=$G$61,1,0)</f>
        <v>1</v>
      </c>
      <c r="HHS59" s="676">
        <f>IF(SUM($I$58:HHS58)&lt;=$G$61,1,0)</f>
        <v>1</v>
      </c>
      <c r="HHT59" s="676">
        <f>IF(SUM($I$58:HHT58)&lt;=$G$61,1,0)</f>
        <v>1</v>
      </c>
      <c r="HHU59" s="676">
        <f>IF(SUM($I$58:HHU58)&lt;=$G$61,1,0)</f>
        <v>1</v>
      </c>
      <c r="HHV59" s="676">
        <f>IF(SUM($I$58:HHV58)&lt;=$G$61,1,0)</f>
        <v>1</v>
      </c>
      <c r="HHW59" s="676">
        <f>IF(SUM($I$58:HHW58)&lt;=$G$61,1,0)</f>
        <v>1</v>
      </c>
      <c r="HHX59" s="676">
        <f>IF(SUM($I$58:HHX58)&lt;=$G$61,1,0)</f>
        <v>1</v>
      </c>
      <c r="HHY59" s="676">
        <f>IF(SUM($I$58:HHY58)&lt;=$G$61,1,0)</f>
        <v>1</v>
      </c>
      <c r="HHZ59" s="676">
        <f>IF(SUM($I$58:HHZ58)&lt;=$G$61,1,0)</f>
        <v>1</v>
      </c>
      <c r="HIA59" s="676">
        <f>IF(SUM($I$58:HIA58)&lt;=$G$61,1,0)</f>
        <v>1</v>
      </c>
      <c r="HIB59" s="676">
        <f>IF(SUM($I$58:HIB58)&lt;=$G$61,1,0)</f>
        <v>1</v>
      </c>
      <c r="HIC59" s="676">
        <f>IF(SUM($I$58:HIC58)&lt;=$G$61,1,0)</f>
        <v>1</v>
      </c>
      <c r="HID59" s="676">
        <f>IF(SUM($I$58:HID58)&lt;=$G$61,1,0)</f>
        <v>1</v>
      </c>
      <c r="HIE59" s="676">
        <f>IF(SUM($I$58:HIE58)&lt;=$G$61,1,0)</f>
        <v>1</v>
      </c>
      <c r="HIF59" s="676">
        <f>IF(SUM($I$58:HIF58)&lt;=$G$61,1,0)</f>
        <v>1</v>
      </c>
      <c r="HIG59" s="676">
        <f>IF(SUM($I$58:HIG58)&lt;=$G$61,1,0)</f>
        <v>1</v>
      </c>
      <c r="HIH59" s="676">
        <f>IF(SUM($I$58:HIH58)&lt;=$G$61,1,0)</f>
        <v>1</v>
      </c>
      <c r="HII59" s="676">
        <f>IF(SUM($I$58:HII58)&lt;=$G$61,1,0)</f>
        <v>1</v>
      </c>
      <c r="HIJ59" s="676">
        <f>IF(SUM($I$58:HIJ58)&lt;=$G$61,1,0)</f>
        <v>1</v>
      </c>
      <c r="HIK59" s="676">
        <f>IF(SUM($I$58:HIK58)&lt;=$G$61,1,0)</f>
        <v>1</v>
      </c>
      <c r="HIL59" s="676">
        <f>IF(SUM($I$58:HIL58)&lt;=$G$61,1,0)</f>
        <v>1</v>
      </c>
      <c r="HIM59" s="676">
        <f>IF(SUM($I$58:HIM58)&lt;=$G$61,1,0)</f>
        <v>1</v>
      </c>
      <c r="HIN59" s="676">
        <f>IF(SUM($I$58:HIN58)&lt;=$G$61,1,0)</f>
        <v>1</v>
      </c>
      <c r="HIO59" s="676">
        <f>IF(SUM($I$58:HIO58)&lt;=$G$61,1,0)</f>
        <v>1</v>
      </c>
      <c r="HIP59" s="676">
        <f>IF(SUM($I$58:HIP58)&lt;=$G$61,1,0)</f>
        <v>1</v>
      </c>
      <c r="HIQ59" s="676">
        <f>IF(SUM($I$58:HIQ58)&lt;=$G$61,1,0)</f>
        <v>1</v>
      </c>
      <c r="HIR59" s="676">
        <f>IF(SUM($I$58:HIR58)&lt;=$G$61,1,0)</f>
        <v>1</v>
      </c>
      <c r="HIS59" s="676">
        <f>IF(SUM($I$58:HIS58)&lt;=$G$61,1,0)</f>
        <v>1</v>
      </c>
      <c r="HIT59" s="676">
        <f>IF(SUM($I$58:HIT58)&lt;=$G$61,1,0)</f>
        <v>1</v>
      </c>
      <c r="HIU59" s="676">
        <f>IF(SUM($I$58:HIU58)&lt;=$G$61,1,0)</f>
        <v>1</v>
      </c>
      <c r="HIV59" s="676">
        <f>IF(SUM($I$58:HIV58)&lt;=$G$61,1,0)</f>
        <v>1</v>
      </c>
      <c r="HIW59" s="676">
        <f>IF(SUM($I$58:HIW58)&lt;=$G$61,1,0)</f>
        <v>1</v>
      </c>
      <c r="HIX59" s="676">
        <f>IF(SUM($I$58:HIX58)&lt;=$G$61,1,0)</f>
        <v>1</v>
      </c>
      <c r="HIY59" s="676">
        <f>IF(SUM($I$58:HIY58)&lt;=$G$61,1,0)</f>
        <v>1</v>
      </c>
      <c r="HIZ59" s="676">
        <f>IF(SUM($I$58:HIZ58)&lt;=$G$61,1,0)</f>
        <v>1</v>
      </c>
      <c r="HJA59" s="676">
        <f>IF(SUM($I$58:HJA58)&lt;=$G$61,1,0)</f>
        <v>1</v>
      </c>
      <c r="HJB59" s="676">
        <f>IF(SUM($I$58:HJB58)&lt;=$G$61,1,0)</f>
        <v>1</v>
      </c>
      <c r="HJC59" s="676">
        <f>IF(SUM($I$58:HJC58)&lt;=$G$61,1,0)</f>
        <v>1</v>
      </c>
      <c r="HJD59" s="676">
        <f>IF(SUM($I$58:HJD58)&lt;=$G$61,1,0)</f>
        <v>1</v>
      </c>
      <c r="HJE59" s="676">
        <f>IF(SUM($I$58:HJE58)&lt;=$G$61,1,0)</f>
        <v>1</v>
      </c>
      <c r="HJF59" s="676">
        <f>IF(SUM($I$58:HJF58)&lt;=$G$61,1,0)</f>
        <v>1</v>
      </c>
      <c r="HJG59" s="676">
        <f>IF(SUM($I$58:HJG58)&lt;=$G$61,1,0)</f>
        <v>1</v>
      </c>
      <c r="HJH59" s="676">
        <f>IF(SUM($I$58:HJH58)&lt;=$G$61,1,0)</f>
        <v>1</v>
      </c>
      <c r="HJI59" s="676">
        <f>IF(SUM($I$58:HJI58)&lt;=$G$61,1,0)</f>
        <v>1</v>
      </c>
      <c r="HJJ59" s="676">
        <f>IF(SUM($I$58:HJJ58)&lt;=$G$61,1,0)</f>
        <v>1</v>
      </c>
      <c r="HJK59" s="676">
        <f>IF(SUM($I$58:HJK58)&lt;=$G$61,1,0)</f>
        <v>1</v>
      </c>
      <c r="HJL59" s="676">
        <f>IF(SUM($I$58:HJL58)&lt;=$G$61,1,0)</f>
        <v>1</v>
      </c>
      <c r="HJM59" s="676">
        <f>IF(SUM($I$58:HJM58)&lt;=$G$61,1,0)</f>
        <v>1</v>
      </c>
      <c r="HJN59" s="676">
        <f>IF(SUM($I$58:HJN58)&lt;=$G$61,1,0)</f>
        <v>1</v>
      </c>
      <c r="HJO59" s="676">
        <f>IF(SUM($I$58:HJO58)&lt;=$G$61,1,0)</f>
        <v>1</v>
      </c>
      <c r="HJP59" s="676">
        <f>IF(SUM($I$58:HJP58)&lt;=$G$61,1,0)</f>
        <v>1</v>
      </c>
      <c r="HJQ59" s="676">
        <f>IF(SUM($I$58:HJQ58)&lt;=$G$61,1,0)</f>
        <v>1</v>
      </c>
      <c r="HJR59" s="676">
        <f>IF(SUM($I$58:HJR58)&lt;=$G$61,1,0)</f>
        <v>1</v>
      </c>
      <c r="HJS59" s="676">
        <f>IF(SUM($I$58:HJS58)&lt;=$G$61,1,0)</f>
        <v>1</v>
      </c>
      <c r="HJT59" s="676">
        <f>IF(SUM($I$58:HJT58)&lt;=$G$61,1,0)</f>
        <v>1</v>
      </c>
      <c r="HJU59" s="676">
        <f>IF(SUM($I$58:HJU58)&lt;=$G$61,1,0)</f>
        <v>1</v>
      </c>
      <c r="HJV59" s="676">
        <f>IF(SUM($I$58:HJV58)&lt;=$G$61,1,0)</f>
        <v>1</v>
      </c>
      <c r="HJW59" s="676">
        <f>IF(SUM($I$58:HJW58)&lt;=$G$61,1,0)</f>
        <v>1</v>
      </c>
      <c r="HJX59" s="676">
        <f>IF(SUM($I$58:HJX58)&lt;=$G$61,1,0)</f>
        <v>1</v>
      </c>
      <c r="HJY59" s="676">
        <f>IF(SUM($I$58:HJY58)&lt;=$G$61,1,0)</f>
        <v>1</v>
      </c>
      <c r="HJZ59" s="676">
        <f>IF(SUM($I$58:HJZ58)&lt;=$G$61,1,0)</f>
        <v>1</v>
      </c>
      <c r="HKA59" s="676">
        <f>IF(SUM($I$58:HKA58)&lt;=$G$61,1,0)</f>
        <v>1</v>
      </c>
      <c r="HKB59" s="676">
        <f>IF(SUM($I$58:HKB58)&lt;=$G$61,1,0)</f>
        <v>1</v>
      </c>
      <c r="HKC59" s="676">
        <f>IF(SUM($I$58:HKC58)&lt;=$G$61,1,0)</f>
        <v>1</v>
      </c>
      <c r="HKD59" s="676">
        <f>IF(SUM($I$58:HKD58)&lt;=$G$61,1,0)</f>
        <v>1</v>
      </c>
      <c r="HKE59" s="676">
        <f>IF(SUM($I$58:HKE58)&lt;=$G$61,1,0)</f>
        <v>1</v>
      </c>
      <c r="HKF59" s="676">
        <f>IF(SUM($I$58:HKF58)&lt;=$G$61,1,0)</f>
        <v>1</v>
      </c>
      <c r="HKG59" s="676">
        <f>IF(SUM($I$58:HKG58)&lt;=$G$61,1,0)</f>
        <v>1</v>
      </c>
      <c r="HKH59" s="676">
        <f>IF(SUM($I$58:HKH58)&lt;=$G$61,1,0)</f>
        <v>1</v>
      </c>
      <c r="HKI59" s="676">
        <f>IF(SUM($I$58:HKI58)&lt;=$G$61,1,0)</f>
        <v>1</v>
      </c>
      <c r="HKJ59" s="676">
        <f>IF(SUM($I$58:HKJ58)&lt;=$G$61,1,0)</f>
        <v>1</v>
      </c>
      <c r="HKK59" s="676">
        <f>IF(SUM($I$58:HKK58)&lt;=$G$61,1,0)</f>
        <v>1</v>
      </c>
      <c r="HKL59" s="676">
        <f>IF(SUM($I$58:HKL58)&lt;=$G$61,1,0)</f>
        <v>1</v>
      </c>
      <c r="HKM59" s="676">
        <f>IF(SUM($I$58:HKM58)&lt;=$G$61,1,0)</f>
        <v>1</v>
      </c>
      <c r="HKN59" s="676">
        <f>IF(SUM($I$58:HKN58)&lt;=$G$61,1,0)</f>
        <v>1</v>
      </c>
      <c r="HKO59" s="676">
        <f>IF(SUM($I$58:HKO58)&lt;=$G$61,1,0)</f>
        <v>1</v>
      </c>
      <c r="HKP59" s="676">
        <f>IF(SUM($I$58:HKP58)&lt;=$G$61,1,0)</f>
        <v>1</v>
      </c>
      <c r="HKQ59" s="676">
        <f>IF(SUM($I$58:HKQ58)&lt;=$G$61,1,0)</f>
        <v>1</v>
      </c>
      <c r="HKR59" s="676">
        <f>IF(SUM($I$58:HKR58)&lt;=$G$61,1,0)</f>
        <v>1</v>
      </c>
      <c r="HKS59" s="676">
        <f>IF(SUM($I$58:HKS58)&lt;=$G$61,1,0)</f>
        <v>1</v>
      </c>
      <c r="HKT59" s="676">
        <f>IF(SUM($I$58:HKT58)&lt;=$G$61,1,0)</f>
        <v>1</v>
      </c>
      <c r="HKU59" s="676">
        <f>IF(SUM($I$58:HKU58)&lt;=$G$61,1,0)</f>
        <v>1</v>
      </c>
      <c r="HKV59" s="676">
        <f>IF(SUM($I$58:HKV58)&lt;=$G$61,1,0)</f>
        <v>1</v>
      </c>
      <c r="HKW59" s="676">
        <f>IF(SUM($I$58:HKW58)&lt;=$G$61,1,0)</f>
        <v>1</v>
      </c>
      <c r="HKX59" s="676">
        <f>IF(SUM($I$58:HKX58)&lt;=$G$61,1,0)</f>
        <v>1</v>
      </c>
      <c r="HKY59" s="676">
        <f>IF(SUM($I$58:HKY58)&lt;=$G$61,1,0)</f>
        <v>1</v>
      </c>
      <c r="HKZ59" s="676">
        <f>IF(SUM($I$58:HKZ58)&lt;=$G$61,1,0)</f>
        <v>1</v>
      </c>
      <c r="HLA59" s="676">
        <f>IF(SUM($I$58:HLA58)&lt;=$G$61,1,0)</f>
        <v>1</v>
      </c>
      <c r="HLB59" s="676">
        <f>IF(SUM($I$58:HLB58)&lt;=$G$61,1,0)</f>
        <v>1</v>
      </c>
      <c r="HLC59" s="676">
        <f>IF(SUM($I$58:HLC58)&lt;=$G$61,1,0)</f>
        <v>1</v>
      </c>
      <c r="HLD59" s="676">
        <f>IF(SUM($I$58:HLD58)&lt;=$G$61,1,0)</f>
        <v>1</v>
      </c>
      <c r="HLE59" s="676">
        <f>IF(SUM($I$58:HLE58)&lt;=$G$61,1,0)</f>
        <v>1</v>
      </c>
      <c r="HLF59" s="676">
        <f>IF(SUM($I$58:HLF58)&lt;=$G$61,1,0)</f>
        <v>1</v>
      </c>
      <c r="HLG59" s="676">
        <f>IF(SUM($I$58:HLG58)&lt;=$G$61,1,0)</f>
        <v>1</v>
      </c>
      <c r="HLH59" s="676">
        <f>IF(SUM($I$58:HLH58)&lt;=$G$61,1,0)</f>
        <v>1</v>
      </c>
      <c r="HLI59" s="676">
        <f>IF(SUM($I$58:HLI58)&lt;=$G$61,1,0)</f>
        <v>1</v>
      </c>
      <c r="HLJ59" s="676">
        <f>IF(SUM($I$58:HLJ58)&lt;=$G$61,1,0)</f>
        <v>1</v>
      </c>
      <c r="HLK59" s="676">
        <f>IF(SUM($I$58:HLK58)&lt;=$G$61,1,0)</f>
        <v>1</v>
      </c>
      <c r="HLL59" s="676">
        <f>IF(SUM($I$58:HLL58)&lt;=$G$61,1,0)</f>
        <v>1</v>
      </c>
      <c r="HLM59" s="676">
        <f>IF(SUM($I$58:HLM58)&lt;=$G$61,1,0)</f>
        <v>1</v>
      </c>
      <c r="HLN59" s="676">
        <f>IF(SUM($I$58:HLN58)&lt;=$G$61,1,0)</f>
        <v>1</v>
      </c>
      <c r="HLO59" s="676">
        <f>IF(SUM($I$58:HLO58)&lt;=$G$61,1,0)</f>
        <v>1</v>
      </c>
      <c r="HLP59" s="676">
        <f>IF(SUM($I$58:HLP58)&lt;=$G$61,1,0)</f>
        <v>1</v>
      </c>
      <c r="HLQ59" s="676">
        <f>IF(SUM($I$58:HLQ58)&lt;=$G$61,1,0)</f>
        <v>1</v>
      </c>
      <c r="HLR59" s="676">
        <f>IF(SUM($I$58:HLR58)&lt;=$G$61,1,0)</f>
        <v>1</v>
      </c>
      <c r="HLS59" s="676">
        <f>IF(SUM($I$58:HLS58)&lt;=$G$61,1,0)</f>
        <v>1</v>
      </c>
      <c r="HLT59" s="676">
        <f>IF(SUM($I$58:HLT58)&lt;=$G$61,1,0)</f>
        <v>1</v>
      </c>
      <c r="HLU59" s="676">
        <f>IF(SUM($I$58:HLU58)&lt;=$G$61,1,0)</f>
        <v>1</v>
      </c>
      <c r="HLV59" s="676">
        <f>IF(SUM($I$58:HLV58)&lt;=$G$61,1,0)</f>
        <v>1</v>
      </c>
      <c r="HLW59" s="676">
        <f>IF(SUM($I$58:HLW58)&lt;=$G$61,1,0)</f>
        <v>1</v>
      </c>
      <c r="HLX59" s="676">
        <f>IF(SUM($I$58:HLX58)&lt;=$G$61,1,0)</f>
        <v>1</v>
      </c>
      <c r="HLY59" s="676">
        <f>IF(SUM($I$58:HLY58)&lt;=$G$61,1,0)</f>
        <v>1</v>
      </c>
      <c r="HLZ59" s="676">
        <f>IF(SUM($I$58:HLZ58)&lt;=$G$61,1,0)</f>
        <v>1</v>
      </c>
      <c r="HMA59" s="676">
        <f>IF(SUM($I$58:HMA58)&lt;=$G$61,1,0)</f>
        <v>1</v>
      </c>
      <c r="HMB59" s="676">
        <f>IF(SUM($I$58:HMB58)&lt;=$G$61,1,0)</f>
        <v>1</v>
      </c>
      <c r="HMC59" s="676">
        <f>IF(SUM($I$58:HMC58)&lt;=$G$61,1,0)</f>
        <v>1</v>
      </c>
      <c r="HMD59" s="676">
        <f>IF(SUM($I$58:HMD58)&lt;=$G$61,1,0)</f>
        <v>1</v>
      </c>
      <c r="HME59" s="676">
        <f>IF(SUM($I$58:HME58)&lt;=$G$61,1,0)</f>
        <v>1</v>
      </c>
      <c r="HMF59" s="676">
        <f>IF(SUM($I$58:HMF58)&lt;=$G$61,1,0)</f>
        <v>1</v>
      </c>
      <c r="HMG59" s="676">
        <f>IF(SUM($I$58:HMG58)&lt;=$G$61,1,0)</f>
        <v>1</v>
      </c>
      <c r="HMH59" s="676">
        <f>IF(SUM($I$58:HMH58)&lt;=$G$61,1,0)</f>
        <v>1</v>
      </c>
      <c r="HMI59" s="676">
        <f>IF(SUM($I$58:HMI58)&lt;=$G$61,1,0)</f>
        <v>1</v>
      </c>
      <c r="HMJ59" s="676">
        <f>IF(SUM($I$58:HMJ58)&lt;=$G$61,1,0)</f>
        <v>1</v>
      </c>
      <c r="HMK59" s="676">
        <f>IF(SUM($I$58:HMK58)&lt;=$G$61,1,0)</f>
        <v>1</v>
      </c>
      <c r="HML59" s="676">
        <f>IF(SUM($I$58:HML58)&lt;=$G$61,1,0)</f>
        <v>1</v>
      </c>
      <c r="HMM59" s="676">
        <f>IF(SUM($I$58:HMM58)&lt;=$G$61,1,0)</f>
        <v>1</v>
      </c>
      <c r="HMN59" s="676">
        <f>IF(SUM($I$58:HMN58)&lt;=$G$61,1,0)</f>
        <v>1</v>
      </c>
      <c r="HMO59" s="676">
        <f>IF(SUM($I$58:HMO58)&lt;=$G$61,1,0)</f>
        <v>1</v>
      </c>
      <c r="HMP59" s="676">
        <f>IF(SUM($I$58:HMP58)&lt;=$G$61,1,0)</f>
        <v>1</v>
      </c>
      <c r="HMQ59" s="676">
        <f>IF(SUM($I$58:HMQ58)&lt;=$G$61,1,0)</f>
        <v>1</v>
      </c>
      <c r="HMR59" s="676">
        <f>IF(SUM($I$58:HMR58)&lt;=$G$61,1,0)</f>
        <v>1</v>
      </c>
      <c r="HMS59" s="676">
        <f>IF(SUM($I$58:HMS58)&lt;=$G$61,1,0)</f>
        <v>1</v>
      </c>
      <c r="HMT59" s="676">
        <f>IF(SUM($I$58:HMT58)&lt;=$G$61,1,0)</f>
        <v>1</v>
      </c>
      <c r="HMU59" s="676">
        <f>IF(SUM($I$58:HMU58)&lt;=$G$61,1,0)</f>
        <v>1</v>
      </c>
      <c r="HMV59" s="676">
        <f>IF(SUM($I$58:HMV58)&lt;=$G$61,1,0)</f>
        <v>1</v>
      </c>
      <c r="HMW59" s="676">
        <f>IF(SUM($I$58:HMW58)&lt;=$G$61,1,0)</f>
        <v>1</v>
      </c>
      <c r="HMX59" s="676">
        <f>IF(SUM($I$58:HMX58)&lt;=$G$61,1,0)</f>
        <v>1</v>
      </c>
      <c r="HMY59" s="676">
        <f>IF(SUM($I$58:HMY58)&lt;=$G$61,1,0)</f>
        <v>1</v>
      </c>
      <c r="HMZ59" s="676">
        <f>IF(SUM($I$58:HMZ58)&lt;=$G$61,1,0)</f>
        <v>1</v>
      </c>
      <c r="HNA59" s="676">
        <f>IF(SUM($I$58:HNA58)&lt;=$G$61,1,0)</f>
        <v>1</v>
      </c>
      <c r="HNB59" s="676">
        <f>IF(SUM($I$58:HNB58)&lt;=$G$61,1,0)</f>
        <v>1</v>
      </c>
      <c r="HNC59" s="676">
        <f>IF(SUM($I$58:HNC58)&lt;=$G$61,1,0)</f>
        <v>1</v>
      </c>
      <c r="HND59" s="676">
        <f>IF(SUM($I$58:HND58)&lt;=$G$61,1,0)</f>
        <v>1</v>
      </c>
      <c r="HNE59" s="676">
        <f>IF(SUM($I$58:HNE58)&lt;=$G$61,1,0)</f>
        <v>1</v>
      </c>
      <c r="HNF59" s="676">
        <f>IF(SUM($I$58:HNF58)&lt;=$G$61,1,0)</f>
        <v>1</v>
      </c>
      <c r="HNG59" s="676">
        <f>IF(SUM($I$58:HNG58)&lt;=$G$61,1,0)</f>
        <v>1</v>
      </c>
      <c r="HNH59" s="676">
        <f>IF(SUM($I$58:HNH58)&lt;=$G$61,1,0)</f>
        <v>1</v>
      </c>
      <c r="HNI59" s="676">
        <f>IF(SUM($I$58:HNI58)&lt;=$G$61,1,0)</f>
        <v>1</v>
      </c>
      <c r="HNJ59" s="676">
        <f>IF(SUM($I$58:HNJ58)&lt;=$G$61,1,0)</f>
        <v>1</v>
      </c>
      <c r="HNK59" s="676">
        <f>IF(SUM($I$58:HNK58)&lt;=$G$61,1,0)</f>
        <v>1</v>
      </c>
      <c r="HNL59" s="676">
        <f>IF(SUM($I$58:HNL58)&lt;=$G$61,1,0)</f>
        <v>1</v>
      </c>
      <c r="HNM59" s="676">
        <f>IF(SUM($I$58:HNM58)&lt;=$G$61,1,0)</f>
        <v>1</v>
      </c>
      <c r="HNN59" s="676">
        <f>IF(SUM($I$58:HNN58)&lt;=$G$61,1,0)</f>
        <v>1</v>
      </c>
      <c r="HNO59" s="676">
        <f>IF(SUM($I$58:HNO58)&lt;=$G$61,1,0)</f>
        <v>1</v>
      </c>
      <c r="HNP59" s="676">
        <f>IF(SUM($I$58:HNP58)&lt;=$G$61,1,0)</f>
        <v>1</v>
      </c>
      <c r="HNQ59" s="676">
        <f>IF(SUM($I$58:HNQ58)&lt;=$G$61,1,0)</f>
        <v>1</v>
      </c>
      <c r="HNR59" s="676">
        <f>IF(SUM($I$58:HNR58)&lt;=$G$61,1,0)</f>
        <v>1</v>
      </c>
      <c r="HNS59" s="676">
        <f>IF(SUM($I$58:HNS58)&lt;=$G$61,1,0)</f>
        <v>1</v>
      </c>
      <c r="HNT59" s="676">
        <f>IF(SUM($I$58:HNT58)&lt;=$G$61,1,0)</f>
        <v>1</v>
      </c>
      <c r="HNU59" s="676">
        <f>IF(SUM($I$58:HNU58)&lt;=$G$61,1,0)</f>
        <v>1</v>
      </c>
      <c r="HNV59" s="676">
        <f>IF(SUM($I$58:HNV58)&lt;=$G$61,1,0)</f>
        <v>1</v>
      </c>
      <c r="HNW59" s="676">
        <f>IF(SUM($I$58:HNW58)&lt;=$G$61,1,0)</f>
        <v>1</v>
      </c>
      <c r="HNX59" s="676">
        <f>IF(SUM($I$58:HNX58)&lt;=$G$61,1,0)</f>
        <v>1</v>
      </c>
      <c r="HNY59" s="676">
        <f>IF(SUM($I$58:HNY58)&lt;=$G$61,1,0)</f>
        <v>1</v>
      </c>
      <c r="HNZ59" s="676">
        <f>IF(SUM($I$58:HNZ58)&lt;=$G$61,1,0)</f>
        <v>1</v>
      </c>
      <c r="HOA59" s="676">
        <f>IF(SUM($I$58:HOA58)&lt;=$G$61,1,0)</f>
        <v>1</v>
      </c>
      <c r="HOB59" s="676">
        <f>IF(SUM($I$58:HOB58)&lt;=$G$61,1,0)</f>
        <v>1</v>
      </c>
      <c r="HOC59" s="676">
        <f>IF(SUM($I$58:HOC58)&lt;=$G$61,1,0)</f>
        <v>1</v>
      </c>
      <c r="HOD59" s="676">
        <f>IF(SUM($I$58:HOD58)&lt;=$G$61,1,0)</f>
        <v>1</v>
      </c>
      <c r="HOE59" s="676">
        <f>IF(SUM($I$58:HOE58)&lt;=$G$61,1,0)</f>
        <v>1</v>
      </c>
      <c r="HOF59" s="676">
        <f>IF(SUM($I$58:HOF58)&lt;=$G$61,1,0)</f>
        <v>1</v>
      </c>
      <c r="HOG59" s="676">
        <f>IF(SUM($I$58:HOG58)&lt;=$G$61,1,0)</f>
        <v>1</v>
      </c>
      <c r="HOH59" s="676">
        <f>IF(SUM($I$58:HOH58)&lt;=$G$61,1,0)</f>
        <v>1</v>
      </c>
      <c r="HOI59" s="676">
        <f>IF(SUM($I$58:HOI58)&lt;=$G$61,1,0)</f>
        <v>1</v>
      </c>
      <c r="HOJ59" s="676">
        <f>IF(SUM($I$58:HOJ58)&lt;=$G$61,1,0)</f>
        <v>1</v>
      </c>
      <c r="HOK59" s="676">
        <f>IF(SUM($I$58:HOK58)&lt;=$G$61,1,0)</f>
        <v>1</v>
      </c>
      <c r="HOL59" s="676">
        <f>IF(SUM($I$58:HOL58)&lt;=$G$61,1,0)</f>
        <v>1</v>
      </c>
      <c r="HOM59" s="676">
        <f>IF(SUM($I$58:HOM58)&lt;=$G$61,1,0)</f>
        <v>1</v>
      </c>
      <c r="HON59" s="676">
        <f>IF(SUM($I$58:HON58)&lt;=$G$61,1,0)</f>
        <v>1</v>
      </c>
      <c r="HOO59" s="676">
        <f>IF(SUM($I$58:HOO58)&lt;=$G$61,1,0)</f>
        <v>1</v>
      </c>
      <c r="HOP59" s="676">
        <f>IF(SUM($I$58:HOP58)&lt;=$G$61,1,0)</f>
        <v>1</v>
      </c>
      <c r="HOQ59" s="676">
        <f>IF(SUM($I$58:HOQ58)&lt;=$G$61,1,0)</f>
        <v>1</v>
      </c>
      <c r="HOR59" s="676">
        <f>IF(SUM($I$58:HOR58)&lt;=$G$61,1,0)</f>
        <v>1</v>
      </c>
      <c r="HOS59" s="676">
        <f>IF(SUM($I$58:HOS58)&lt;=$G$61,1,0)</f>
        <v>1</v>
      </c>
      <c r="HOT59" s="676">
        <f>IF(SUM($I$58:HOT58)&lt;=$G$61,1,0)</f>
        <v>1</v>
      </c>
      <c r="HOU59" s="676">
        <f>IF(SUM($I$58:HOU58)&lt;=$G$61,1,0)</f>
        <v>1</v>
      </c>
      <c r="HOV59" s="676">
        <f>IF(SUM($I$58:HOV58)&lt;=$G$61,1,0)</f>
        <v>1</v>
      </c>
      <c r="HOW59" s="676">
        <f>IF(SUM($I$58:HOW58)&lt;=$G$61,1,0)</f>
        <v>1</v>
      </c>
      <c r="HOX59" s="676">
        <f>IF(SUM($I$58:HOX58)&lt;=$G$61,1,0)</f>
        <v>1</v>
      </c>
      <c r="HOY59" s="676">
        <f>IF(SUM($I$58:HOY58)&lt;=$G$61,1,0)</f>
        <v>1</v>
      </c>
      <c r="HOZ59" s="676">
        <f>IF(SUM($I$58:HOZ58)&lt;=$G$61,1,0)</f>
        <v>1</v>
      </c>
      <c r="HPA59" s="676">
        <f>IF(SUM($I$58:HPA58)&lt;=$G$61,1,0)</f>
        <v>1</v>
      </c>
      <c r="HPB59" s="676">
        <f>IF(SUM($I$58:HPB58)&lt;=$G$61,1,0)</f>
        <v>1</v>
      </c>
      <c r="HPC59" s="676">
        <f>IF(SUM($I$58:HPC58)&lt;=$G$61,1,0)</f>
        <v>1</v>
      </c>
      <c r="HPD59" s="676">
        <f>IF(SUM($I$58:HPD58)&lt;=$G$61,1,0)</f>
        <v>1</v>
      </c>
      <c r="HPE59" s="676">
        <f>IF(SUM($I$58:HPE58)&lt;=$G$61,1,0)</f>
        <v>1</v>
      </c>
      <c r="HPF59" s="676">
        <f>IF(SUM($I$58:HPF58)&lt;=$G$61,1,0)</f>
        <v>1</v>
      </c>
      <c r="HPG59" s="676">
        <f>IF(SUM($I$58:HPG58)&lt;=$G$61,1,0)</f>
        <v>1</v>
      </c>
      <c r="HPH59" s="676">
        <f>IF(SUM($I$58:HPH58)&lt;=$G$61,1,0)</f>
        <v>1</v>
      </c>
      <c r="HPI59" s="676">
        <f>IF(SUM($I$58:HPI58)&lt;=$G$61,1,0)</f>
        <v>1</v>
      </c>
      <c r="HPJ59" s="676">
        <f>IF(SUM($I$58:HPJ58)&lt;=$G$61,1,0)</f>
        <v>1</v>
      </c>
      <c r="HPK59" s="676">
        <f>IF(SUM($I$58:HPK58)&lt;=$G$61,1,0)</f>
        <v>1</v>
      </c>
      <c r="HPL59" s="676">
        <f>IF(SUM($I$58:HPL58)&lt;=$G$61,1,0)</f>
        <v>1</v>
      </c>
      <c r="HPM59" s="676">
        <f>IF(SUM($I$58:HPM58)&lt;=$G$61,1,0)</f>
        <v>1</v>
      </c>
      <c r="HPN59" s="676">
        <f>IF(SUM($I$58:HPN58)&lt;=$G$61,1,0)</f>
        <v>1</v>
      </c>
      <c r="HPO59" s="676">
        <f>IF(SUM($I$58:HPO58)&lt;=$G$61,1,0)</f>
        <v>1</v>
      </c>
      <c r="HPP59" s="676">
        <f>IF(SUM($I$58:HPP58)&lt;=$G$61,1,0)</f>
        <v>1</v>
      </c>
      <c r="HPQ59" s="676">
        <f>IF(SUM($I$58:HPQ58)&lt;=$G$61,1,0)</f>
        <v>1</v>
      </c>
      <c r="HPR59" s="676">
        <f>IF(SUM($I$58:HPR58)&lt;=$G$61,1,0)</f>
        <v>1</v>
      </c>
      <c r="HPS59" s="676">
        <f>IF(SUM($I$58:HPS58)&lt;=$G$61,1,0)</f>
        <v>1</v>
      </c>
      <c r="HPT59" s="676">
        <f>IF(SUM($I$58:HPT58)&lt;=$G$61,1,0)</f>
        <v>1</v>
      </c>
      <c r="HPU59" s="676">
        <f>IF(SUM($I$58:HPU58)&lt;=$G$61,1,0)</f>
        <v>1</v>
      </c>
      <c r="HPV59" s="676">
        <f>IF(SUM($I$58:HPV58)&lt;=$G$61,1,0)</f>
        <v>1</v>
      </c>
      <c r="HPW59" s="676">
        <f>IF(SUM($I$58:HPW58)&lt;=$G$61,1,0)</f>
        <v>1</v>
      </c>
      <c r="HPX59" s="676">
        <f>IF(SUM($I$58:HPX58)&lt;=$G$61,1,0)</f>
        <v>1</v>
      </c>
      <c r="HPY59" s="676">
        <f>IF(SUM($I$58:HPY58)&lt;=$G$61,1,0)</f>
        <v>1</v>
      </c>
      <c r="HPZ59" s="676">
        <f>IF(SUM($I$58:HPZ58)&lt;=$G$61,1,0)</f>
        <v>1</v>
      </c>
      <c r="HQA59" s="676">
        <f>IF(SUM($I$58:HQA58)&lt;=$G$61,1,0)</f>
        <v>1</v>
      </c>
      <c r="HQB59" s="676">
        <f>IF(SUM($I$58:HQB58)&lt;=$G$61,1,0)</f>
        <v>1</v>
      </c>
      <c r="HQC59" s="676">
        <f>IF(SUM($I$58:HQC58)&lt;=$G$61,1,0)</f>
        <v>1</v>
      </c>
      <c r="HQD59" s="676">
        <f>IF(SUM($I$58:HQD58)&lt;=$G$61,1,0)</f>
        <v>1</v>
      </c>
      <c r="HQE59" s="676">
        <f>IF(SUM($I$58:HQE58)&lt;=$G$61,1,0)</f>
        <v>1</v>
      </c>
      <c r="HQF59" s="676">
        <f>IF(SUM($I$58:HQF58)&lt;=$G$61,1,0)</f>
        <v>1</v>
      </c>
      <c r="HQG59" s="676">
        <f>IF(SUM($I$58:HQG58)&lt;=$G$61,1,0)</f>
        <v>1</v>
      </c>
      <c r="HQH59" s="676">
        <f>IF(SUM($I$58:HQH58)&lt;=$G$61,1,0)</f>
        <v>1</v>
      </c>
      <c r="HQI59" s="676">
        <f>IF(SUM($I$58:HQI58)&lt;=$G$61,1,0)</f>
        <v>1</v>
      </c>
      <c r="HQJ59" s="676">
        <f>IF(SUM($I$58:HQJ58)&lt;=$G$61,1,0)</f>
        <v>1</v>
      </c>
      <c r="HQK59" s="676">
        <f>IF(SUM($I$58:HQK58)&lt;=$G$61,1,0)</f>
        <v>1</v>
      </c>
      <c r="HQL59" s="676">
        <f>IF(SUM($I$58:HQL58)&lt;=$G$61,1,0)</f>
        <v>1</v>
      </c>
      <c r="HQM59" s="676">
        <f>IF(SUM($I$58:HQM58)&lt;=$G$61,1,0)</f>
        <v>1</v>
      </c>
      <c r="HQN59" s="676">
        <f>IF(SUM($I$58:HQN58)&lt;=$G$61,1,0)</f>
        <v>1</v>
      </c>
      <c r="HQO59" s="676">
        <f>IF(SUM($I$58:HQO58)&lt;=$G$61,1,0)</f>
        <v>1</v>
      </c>
      <c r="HQP59" s="676">
        <f>IF(SUM($I$58:HQP58)&lt;=$G$61,1,0)</f>
        <v>1</v>
      </c>
      <c r="HQQ59" s="676">
        <f>IF(SUM($I$58:HQQ58)&lt;=$G$61,1,0)</f>
        <v>1</v>
      </c>
      <c r="HQR59" s="676">
        <f>IF(SUM($I$58:HQR58)&lt;=$G$61,1,0)</f>
        <v>1</v>
      </c>
      <c r="HQS59" s="676">
        <f>IF(SUM($I$58:HQS58)&lt;=$G$61,1,0)</f>
        <v>1</v>
      </c>
      <c r="HQT59" s="676">
        <f>IF(SUM($I$58:HQT58)&lt;=$G$61,1,0)</f>
        <v>1</v>
      </c>
      <c r="HQU59" s="676">
        <f>IF(SUM($I$58:HQU58)&lt;=$G$61,1,0)</f>
        <v>1</v>
      </c>
      <c r="HQV59" s="676">
        <f>IF(SUM($I$58:HQV58)&lt;=$G$61,1,0)</f>
        <v>1</v>
      </c>
      <c r="HQW59" s="676">
        <f>IF(SUM($I$58:HQW58)&lt;=$G$61,1,0)</f>
        <v>1</v>
      </c>
      <c r="HQX59" s="676">
        <f>IF(SUM($I$58:HQX58)&lt;=$G$61,1,0)</f>
        <v>1</v>
      </c>
      <c r="HQY59" s="676">
        <f>IF(SUM($I$58:HQY58)&lt;=$G$61,1,0)</f>
        <v>1</v>
      </c>
      <c r="HQZ59" s="676">
        <f>IF(SUM($I$58:HQZ58)&lt;=$G$61,1,0)</f>
        <v>1</v>
      </c>
      <c r="HRA59" s="676">
        <f>IF(SUM($I$58:HRA58)&lt;=$G$61,1,0)</f>
        <v>1</v>
      </c>
      <c r="HRB59" s="676">
        <f>IF(SUM($I$58:HRB58)&lt;=$G$61,1,0)</f>
        <v>1</v>
      </c>
      <c r="HRC59" s="676">
        <f>IF(SUM($I$58:HRC58)&lt;=$G$61,1,0)</f>
        <v>1</v>
      </c>
      <c r="HRD59" s="676">
        <f>IF(SUM($I$58:HRD58)&lt;=$G$61,1,0)</f>
        <v>1</v>
      </c>
      <c r="HRE59" s="676">
        <f>IF(SUM($I$58:HRE58)&lt;=$G$61,1,0)</f>
        <v>1</v>
      </c>
      <c r="HRF59" s="676">
        <f>IF(SUM($I$58:HRF58)&lt;=$G$61,1,0)</f>
        <v>1</v>
      </c>
      <c r="HRG59" s="676">
        <f>IF(SUM($I$58:HRG58)&lt;=$G$61,1,0)</f>
        <v>1</v>
      </c>
      <c r="HRH59" s="676">
        <f>IF(SUM($I$58:HRH58)&lt;=$G$61,1,0)</f>
        <v>1</v>
      </c>
      <c r="HRI59" s="676">
        <f>IF(SUM($I$58:HRI58)&lt;=$G$61,1,0)</f>
        <v>1</v>
      </c>
      <c r="HRJ59" s="676">
        <f>IF(SUM($I$58:HRJ58)&lt;=$G$61,1,0)</f>
        <v>1</v>
      </c>
      <c r="HRK59" s="676">
        <f>IF(SUM($I$58:HRK58)&lt;=$G$61,1,0)</f>
        <v>1</v>
      </c>
      <c r="HRL59" s="676">
        <f>IF(SUM($I$58:HRL58)&lt;=$G$61,1,0)</f>
        <v>1</v>
      </c>
      <c r="HRM59" s="676">
        <f>IF(SUM($I$58:HRM58)&lt;=$G$61,1,0)</f>
        <v>1</v>
      </c>
      <c r="HRN59" s="676">
        <f>IF(SUM($I$58:HRN58)&lt;=$G$61,1,0)</f>
        <v>1</v>
      </c>
      <c r="HRO59" s="676">
        <f>IF(SUM($I$58:HRO58)&lt;=$G$61,1,0)</f>
        <v>1</v>
      </c>
      <c r="HRP59" s="676">
        <f>IF(SUM($I$58:HRP58)&lt;=$G$61,1,0)</f>
        <v>1</v>
      </c>
      <c r="HRQ59" s="676">
        <f>IF(SUM($I$58:HRQ58)&lt;=$G$61,1,0)</f>
        <v>1</v>
      </c>
      <c r="HRR59" s="676">
        <f>IF(SUM($I$58:HRR58)&lt;=$G$61,1,0)</f>
        <v>1</v>
      </c>
      <c r="HRS59" s="676">
        <f>IF(SUM($I$58:HRS58)&lt;=$G$61,1,0)</f>
        <v>1</v>
      </c>
      <c r="HRT59" s="676">
        <f>IF(SUM($I$58:HRT58)&lt;=$G$61,1,0)</f>
        <v>1</v>
      </c>
      <c r="HRU59" s="676">
        <f>IF(SUM($I$58:HRU58)&lt;=$G$61,1,0)</f>
        <v>1</v>
      </c>
      <c r="HRV59" s="676">
        <f>IF(SUM($I$58:HRV58)&lt;=$G$61,1,0)</f>
        <v>1</v>
      </c>
      <c r="HRW59" s="676">
        <f>IF(SUM($I$58:HRW58)&lt;=$G$61,1,0)</f>
        <v>1</v>
      </c>
      <c r="HRX59" s="676">
        <f>IF(SUM($I$58:HRX58)&lt;=$G$61,1,0)</f>
        <v>1</v>
      </c>
      <c r="HRY59" s="676">
        <f>IF(SUM($I$58:HRY58)&lt;=$G$61,1,0)</f>
        <v>1</v>
      </c>
      <c r="HRZ59" s="676">
        <f>IF(SUM($I$58:HRZ58)&lt;=$G$61,1,0)</f>
        <v>1</v>
      </c>
      <c r="HSA59" s="676">
        <f>IF(SUM($I$58:HSA58)&lt;=$G$61,1,0)</f>
        <v>1</v>
      </c>
      <c r="HSB59" s="676">
        <f>IF(SUM($I$58:HSB58)&lt;=$G$61,1,0)</f>
        <v>1</v>
      </c>
      <c r="HSC59" s="676">
        <f>IF(SUM($I$58:HSC58)&lt;=$G$61,1,0)</f>
        <v>1</v>
      </c>
      <c r="HSD59" s="676">
        <f>IF(SUM($I$58:HSD58)&lt;=$G$61,1,0)</f>
        <v>1</v>
      </c>
      <c r="HSE59" s="676">
        <f>IF(SUM($I$58:HSE58)&lt;=$G$61,1,0)</f>
        <v>1</v>
      </c>
      <c r="HSF59" s="676">
        <f>IF(SUM($I$58:HSF58)&lt;=$G$61,1,0)</f>
        <v>1</v>
      </c>
      <c r="HSG59" s="676">
        <f>IF(SUM($I$58:HSG58)&lt;=$G$61,1,0)</f>
        <v>1</v>
      </c>
      <c r="HSH59" s="676">
        <f>IF(SUM($I$58:HSH58)&lt;=$G$61,1,0)</f>
        <v>1</v>
      </c>
      <c r="HSI59" s="676">
        <f>IF(SUM($I$58:HSI58)&lt;=$G$61,1,0)</f>
        <v>1</v>
      </c>
      <c r="HSJ59" s="676">
        <f>IF(SUM($I$58:HSJ58)&lt;=$G$61,1,0)</f>
        <v>1</v>
      </c>
      <c r="HSK59" s="676">
        <f>IF(SUM($I$58:HSK58)&lt;=$G$61,1,0)</f>
        <v>1</v>
      </c>
      <c r="HSL59" s="676">
        <f>IF(SUM($I$58:HSL58)&lt;=$G$61,1,0)</f>
        <v>1</v>
      </c>
      <c r="HSM59" s="676">
        <f>IF(SUM($I$58:HSM58)&lt;=$G$61,1,0)</f>
        <v>1</v>
      </c>
      <c r="HSN59" s="676">
        <f>IF(SUM($I$58:HSN58)&lt;=$G$61,1,0)</f>
        <v>1</v>
      </c>
      <c r="HSO59" s="676">
        <f>IF(SUM($I$58:HSO58)&lt;=$G$61,1,0)</f>
        <v>1</v>
      </c>
      <c r="HSP59" s="676">
        <f>IF(SUM($I$58:HSP58)&lt;=$G$61,1,0)</f>
        <v>1</v>
      </c>
      <c r="HSQ59" s="676">
        <f>IF(SUM($I$58:HSQ58)&lt;=$G$61,1,0)</f>
        <v>1</v>
      </c>
      <c r="HSR59" s="676">
        <f>IF(SUM($I$58:HSR58)&lt;=$G$61,1,0)</f>
        <v>1</v>
      </c>
      <c r="HSS59" s="676">
        <f>IF(SUM($I$58:HSS58)&lt;=$G$61,1,0)</f>
        <v>1</v>
      </c>
      <c r="HST59" s="676">
        <f>IF(SUM($I$58:HST58)&lt;=$G$61,1,0)</f>
        <v>1</v>
      </c>
      <c r="HSU59" s="676">
        <f>IF(SUM($I$58:HSU58)&lt;=$G$61,1,0)</f>
        <v>1</v>
      </c>
      <c r="HSV59" s="676">
        <f>IF(SUM($I$58:HSV58)&lt;=$G$61,1,0)</f>
        <v>1</v>
      </c>
      <c r="HSW59" s="676">
        <f>IF(SUM($I$58:HSW58)&lt;=$G$61,1,0)</f>
        <v>1</v>
      </c>
      <c r="HSX59" s="676">
        <f>IF(SUM($I$58:HSX58)&lt;=$G$61,1,0)</f>
        <v>1</v>
      </c>
      <c r="HSY59" s="676">
        <f>IF(SUM($I$58:HSY58)&lt;=$G$61,1,0)</f>
        <v>1</v>
      </c>
      <c r="HSZ59" s="676">
        <f>IF(SUM($I$58:HSZ58)&lt;=$G$61,1,0)</f>
        <v>1</v>
      </c>
      <c r="HTA59" s="676">
        <f>IF(SUM($I$58:HTA58)&lt;=$G$61,1,0)</f>
        <v>1</v>
      </c>
      <c r="HTB59" s="676">
        <f>IF(SUM($I$58:HTB58)&lt;=$G$61,1,0)</f>
        <v>1</v>
      </c>
      <c r="HTC59" s="676">
        <f>IF(SUM($I$58:HTC58)&lt;=$G$61,1,0)</f>
        <v>1</v>
      </c>
      <c r="HTD59" s="676">
        <f>IF(SUM($I$58:HTD58)&lt;=$G$61,1,0)</f>
        <v>1</v>
      </c>
      <c r="HTE59" s="676">
        <f>IF(SUM($I$58:HTE58)&lt;=$G$61,1,0)</f>
        <v>1</v>
      </c>
      <c r="HTF59" s="676">
        <f>IF(SUM($I$58:HTF58)&lt;=$G$61,1,0)</f>
        <v>1</v>
      </c>
      <c r="HTG59" s="676">
        <f>IF(SUM($I$58:HTG58)&lt;=$G$61,1,0)</f>
        <v>1</v>
      </c>
      <c r="HTH59" s="676">
        <f>IF(SUM($I$58:HTH58)&lt;=$G$61,1,0)</f>
        <v>1</v>
      </c>
      <c r="HTI59" s="676">
        <f>IF(SUM($I$58:HTI58)&lt;=$G$61,1,0)</f>
        <v>1</v>
      </c>
      <c r="HTJ59" s="676">
        <f>IF(SUM($I$58:HTJ58)&lt;=$G$61,1,0)</f>
        <v>1</v>
      </c>
      <c r="HTK59" s="676">
        <f>IF(SUM($I$58:HTK58)&lt;=$G$61,1,0)</f>
        <v>1</v>
      </c>
      <c r="HTL59" s="676">
        <f>IF(SUM($I$58:HTL58)&lt;=$G$61,1,0)</f>
        <v>1</v>
      </c>
      <c r="HTM59" s="676">
        <f>IF(SUM($I$58:HTM58)&lt;=$G$61,1,0)</f>
        <v>1</v>
      </c>
      <c r="HTN59" s="676">
        <f>IF(SUM($I$58:HTN58)&lt;=$G$61,1,0)</f>
        <v>1</v>
      </c>
      <c r="HTO59" s="676">
        <f>IF(SUM($I$58:HTO58)&lt;=$G$61,1,0)</f>
        <v>1</v>
      </c>
      <c r="HTP59" s="676">
        <f>IF(SUM($I$58:HTP58)&lt;=$G$61,1,0)</f>
        <v>1</v>
      </c>
      <c r="HTQ59" s="676">
        <f>IF(SUM($I$58:HTQ58)&lt;=$G$61,1,0)</f>
        <v>1</v>
      </c>
      <c r="HTR59" s="676">
        <f>IF(SUM($I$58:HTR58)&lt;=$G$61,1,0)</f>
        <v>1</v>
      </c>
      <c r="HTS59" s="676">
        <f>IF(SUM($I$58:HTS58)&lt;=$G$61,1,0)</f>
        <v>1</v>
      </c>
      <c r="HTT59" s="676">
        <f>IF(SUM($I$58:HTT58)&lt;=$G$61,1,0)</f>
        <v>1</v>
      </c>
      <c r="HTU59" s="676">
        <f>IF(SUM($I$58:HTU58)&lt;=$G$61,1,0)</f>
        <v>1</v>
      </c>
      <c r="HTV59" s="676">
        <f>IF(SUM($I$58:HTV58)&lt;=$G$61,1,0)</f>
        <v>1</v>
      </c>
      <c r="HTW59" s="676">
        <f>IF(SUM($I$58:HTW58)&lt;=$G$61,1,0)</f>
        <v>1</v>
      </c>
      <c r="HTX59" s="676">
        <f>IF(SUM($I$58:HTX58)&lt;=$G$61,1,0)</f>
        <v>1</v>
      </c>
      <c r="HTY59" s="676">
        <f>IF(SUM($I$58:HTY58)&lt;=$G$61,1,0)</f>
        <v>1</v>
      </c>
      <c r="HTZ59" s="676">
        <f>IF(SUM($I$58:HTZ58)&lt;=$G$61,1,0)</f>
        <v>1</v>
      </c>
      <c r="HUA59" s="676">
        <f>IF(SUM($I$58:HUA58)&lt;=$G$61,1,0)</f>
        <v>1</v>
      </c>
      <c r="HUB59" s="676">
        <f>IF(SUM($I$58:HUB58)&lt;=$G$61,1,0)</f>
        <v>1</v>
      </c>
      <c r="HUC59" s="676">
        <f>IF(SUM($I$58:HUC58)&lt;=$G$61,1,0)</f>
        <v>1</v>
      </c>
      <c r="HUD59" s="676">
        <f>IF(SUM($I$58:HUD58)&lt;=$G$61,1,0)</f>
        <v>1</v>
      </c>
      <c r="HUE59" s="676">
        <f>IF(SUM($I$58:HUE58)&lt;=$G$61,1,0)</f>
        <v>1</v>
      </c>
      <c r="HUF59" s="676">
        <f>IF(SUM($I$58:HUF58)&lt;=$G$61,1,0)</f>
        <v>1</v>
      </c>
      <c r="HUG59" s="676">
        <f>IF(SUM($I$58:HUG58)&lt;=$G$61,1,0)</f>
        <v>1</v>
      </c>
      <c r="HUH59" s="676">
        <f>IF(SUM($I$58:HUH58)&lt;=$G$61,1,0)</f>
        <v>1</v>
      </c>
      <c r="HUI59" s="676">
        <f>IF(SUM($I$58:HUI58)&lt;=$G$61,1,0)</f>
        <v>1</v>
      </c>
      <c r="HUJ59" s="676">
        <f>IF(SUM($I$58:HUJ58)&lt;=$G$61,1,0)</f>
        <v>1</v>
      </c>
      <c r="HUK59" s="676">
        <f>IF(SUM($I$58:HUK58)&lt;=$G$61,1,0)</f>
        <v>1</v>
      </c>
      <c r="HUL59" s="676">
        <f>IF(SUM($I$58:HUL58)&lt;=$G$61,1,0)</f>
        <v>1</v>
      </c>
      <c r="HUM59" s="676">
        <f>IF(SUM($I$58:HUM58)&lt;=$G$61,1,0)</f>
        <v>1</v>
      </c>
      <c r="HUN59" s="676">
        <f>IF(SUM($I$58:HUN58)&lt;=$G$61,1,0)</f>
        <v>1</v>
      </c>
      <c r="HUO59" s="676">
        <f>IF(SUM($I$58:HUO58)&lt;=$G$61,1,0)</f>
        <v>1</v>
      </c>
      <c r="HUP59" s="676">
        <f>IF(SUM($I$58:HUP58)&lt;=$G$61,1,0)</f>
        <v>1</v>
      </c>
      <c r="HUQ59" s="676">
        <f>IF(SUM($I$58:HUQ58)&lt;=$G$61,1,0)</f>
        <v>1</v>
      </c>
      <c r="HUR59" s="676">
        <f>IF(SUM($I$58:HUR58)&lt;=$G$61,1,0)</f>
        <v>1</v>
      </c>
      <c r="HUS59" s="676">
        <f>IF(SUM($I$58:HUS58)&lt;=$G$61,1,0)</f>
        <v>1</v>
      </c>
      <c r="HUT59" s="676">
        <f>IF(SUM($I$58:HUT58)&lt;=$G$61,1,0)</f>
        <v>1</v>
      </c>
      <c r="HUU59" s="676">
        <f>IF(SUM($I$58:HUU58)&lt;=$G$61,1,0)</f>
        <v>1</v>
      </c>
      <c r="HUV59" s="676">
        <f>IF(SUM($I$58:HUV58)&lt;=$G$61,1,0)</f>
        <v>1</v>
      </c>
      <c r="HUW59" s="676">
        <f>IF(SUM($I$58:HUW58)&lt;=$G$61,1,0)</f>
        <v>1</v>
      </c>
      <c r="HUX59" s="676">
        <f>IF(SUM($I$58:HUX58)&lt;=$G$61,1,0)</f>
        <v>1</v>
      </c>
      <c r="HUY59" s="676">
        <f>IF(SUM($I$58:HUY58)&lt;=$G$61,1,0)</f>
        <v>1</v>
      </c>
      <c r="HUZ59" s="676">
        <f>IF(SUM($I$58:HUZ58)&lt;=$G$61,1,0)</f>
        <v>1</v>
      </c>
      <c r="HVA59" s="676">
        <f>IF(SUM($I$58:HVA58)&lt;=$G$61,1,0)</f>
        <v>1</v>
      </c>
      <c r="HVB59" s="676">
        <f>IF(SUM($I$58:HVB58)&lt;=$G$61,1,0)</f>
        <v>1</v>
      </c>
      <c r="HVC59" s="676">
        <f>IF(SUM($I$58:HVC58)&lt;=$G$61,1,0)</f>
        <v>1</v>
      </c>
      <c r="HVD59" s="676">
        <f>IF(SUM($I$58:HVD58)&lt;=$G$61,1,0)</f>
        <v>1</v>
      </c>
      <c r="HVE59" s="676">
        <f>IF(SUM($I$58:HVE58)&lt;=$G$61,1,0)</f>
        <v>1</v>
      </c>
      <c r="HVF59" s="676">
        <f>IF(SUM($I$58:HVF58)&lt;=$G$61,1,0)</f>
        <v>1</v>
      </c>
      <c r="HVG59" s="676">
        <f>IF(SUM($I$58:HVG58)&lt;=$G$61,1,0)</f>
        <v>1</v>
      </c>
      <c r="HVH59" s="676">
        <f>IF(SUM($I$58:HVH58)&lt;=$G$61,1,0)</f>
        <v>1</v>
      </c>
      <c r="HVI59" s="676">
        <f>IF(SUM($I$58:HVI58)&lt;=$G$61,1,0)</f>
        <v>1</v>
      </c>
      <c r="HVJ59" s="676">
        <f>IF(SUM($I$58:HVJ58)&lt;=$G$61,1,0)</f>
        <v>1</v>
      </c>
      <c r="HVK59" s="676">
        <f>IF(SUM($I$58:HVK58)&lt;=$G$61,1,0)</f>
        <v>1</v>
      </c>
      <c r="HVL59" s="676">
        <f>IF(SUM($I$58:HVL58)&lt;=$G$61,1,0)</f>
        <v>1</v>
      </c>
      <c r="HVM59" s="676">
        <f>IF(SUM($I$58:HVM58)&lt;=$G$61,1,0)</f>
        <v>1</v>
      </c>
      <c r="HVN59" s="676">
        <f>IF(SUM($I$58:HVN58)&lt;=$G$61,1,0)</f>
        <v>1</v>
      </c>
      <c r="HVO59" s="676">
        <f>IF(SUM($I$58:HVO58)&lt;=$G$61,1,0)</f>
        <v>1</v>
      </c>
      <c r="HVP59" s="676">
        <f>IF(SUM($I$58:HVP58)&lt;=$G$61,1,0)</f>
        <v>1</v>
      </c>
      <c r="HVQ59" s="676">
        <f>IF(SUM($I$58:HVQ58)&lt;=$G$61,1,0)</f>
        <v>1</v>
      </c>
      <c r="HVR59" s="676">
        <f>IF(SUM($I$58:HVR58)&lt;=$G$61,1,0)</f>
        <v>1</v>
      </c>
      <c r="HVS59" s="676">
        <f>IF(SUM($I$58:HVS58)&lt;=$G$61,1,0)</f>
        <v>1</v>
      </c>
      <c r="HVT59" s="676">
        <f>IF(SUM($I$58:HVT58)&lt;=$G$61,1,0)</f>
        <v>1</v>
      </c>
      <c r="HVU59" s="676">
        <f>IF(SUM($I$58:HVU58)&lt;=$G$61,1,0)</f>
        <v>1</v>
      </c>
      <c r="HVV59" s="676">
        <f>IF(SUM($I$58:HVV58)&lt;=$G$61,1,0)</f>
        <v>1</v>
      </c>
      <c r="HVW59" s="676">
        <f>IF(SUM($I$58:HVW58)&lt;=$G$61,1,0)</f>
        <v>1</v>
      </c>
      <c r="HVX59" s="676">
        <f>IF(SUM($I$58:HVX58)&lt;=$G$61,1,0)</f>
        <v>1</v>
      </c>
      <c r="HVY59" s="676">
        <f>IF(SUM($I$58:HVY58)&lt;=$G$61,1,0)</f>
        <v>1</v>
      </c>
      <c r="HVZ59" s="676">
        <f>IF(SUM($I$58:HVZ58)&lt;=$G$61,1,0)</f>
        <v>1</v>
      </c>
      <c r="HWA59" s="676">
        <f>IF(SUM($I$58:HWA58)&lt;=$G$61,1,0)</f>
        <v>1</v>
      </c>
      <c r="HWB59" s="676">
        <f>IF(SUM($I$58:HWB58)&lt;=$G$61,1,0)</f>
        <v>1</v>
      </c>
      <c r="HWC59" s="676">
        <f>IF(SUM($I$58:HWC58)&lt;=$G$61,1,0)</f>
        <v>1</v>
      </c>
      <c r="HWD59" s="676">
        <f>IF(SUM($I$58:HWD58)&lt;=$G$61,1,0)</f>
        <v>1</v>
      </c>
      <c r="HWE59" s="676">
        <f>IF(SUM($I$58:HWE58)&lt;=$G$61,1,0)</f>
        <v>1</v>
      </c>
      <c r="HWF59" s="676">
        <f>IF(SUM($I$58:HWF58)&lt;=$G$61,1,0)</f>
        <v>1</v>
      </c>
      <c r="HWG59" s="676">
        <f>IF(SUM($I$58:HWG58)&lt;=$G$61,1,0)</f>
        <v>1</v>
      </c>
      <c r="HWH59" s="676">
        <f>IF(SUM($I$58:HWH58)&lt;=$G$61,1,0)</f>
        <v>1</v>
      </c>
      <c r="HWI59" s="676">
        <f>IF(SUM($I$58:HWI58)&lt;=$G$61,1,0)</f>
        <v>1</v>
      </c>
      <c r="HWJ59" s="676">
        <f>IF(SUM($I$58:HWJ58)&lt;=$G$61,1,0)</f>
        <v>1</v>
      </c>
      <c r="HWK59" s="676">
        <f>IF(SUM($I$58:HWK58)&lt;=$G$61,1,0)</f>
        <v>1</v>
      </c>
      <c r="HWL59" s="676">
        <f>IF(SUM($I$58:HWL58)&lt;=$G$61,1,0)</f>
        <v>1</v>
      </c>
      <c r="HWM59" s="676">
        <f>IF(SUM($I$58:HWM58)&lt;=$G$61,1,0)</f>
        <v>1</v>
      </c>
      <c r="HWN59" s="676">
        <f>IF(SUM($I$58:HWN58)&lt;=$G$61,1,0)</f>
        <v>1</v>
      </c>
      <c r="HWO59" s="676">
        <f>IF(SUM($I$58:HWO58)&lt;=$G$61,1,0)</f>
        <v>1</v>
      </c>
      <c r="HWP59" s="676">
        <f>IF(SUM($I$58:HWP58)&lt;=$G$61,1,0)</f>
        <v>1</v>
      </c>
      <c r="HWQ59" s="676">
        <f>IF(SUM($I$58:HWQ58)&lt;=$G$61,1,0)</f>
        <v>1</v>
      </c>
      <c r="HWR59" s="676">
        <f>IF(SUM($I$58:HWR58)&lt;=$G$61,1,0)</f>
        <v>1</v>
      </c>
      <c r="HWS59" s="676">
        <f>IF(SUM($I$58:HWS58)&lt;=$G$61,1,0)</f>
        <v>1</v>
      </c>
      <c r="HWT59" s="676">
        <f>IF(SUM($I$58:HWT58)&lt;=$G$61,1,0)</f>
        <v>1</v>
      </c>
      <c r="HWU59" s="676">
        <f>IF(SUM($I$58:HWU58)&lt;=$G$61,1,0)</f>
        <v>1</v>
      </c>
      <c r="HWV59" s="676">
        <f>IF(SUM($I$58:HWV58)&lt;=$G$61,1,0)</f>
        <v>1</v>
      </c>
      <c r="HWW59" s="676">
        <f>IF(SUM($I$58:HWW58)&lt;=$G$61,1,0)</f>
        <v>1</v>
      </c>
      <c r="HWX59" s="676">
        <f>IF(SUM($I$58:HWX58)&lt;=$G$61,1,0)</f>
        <v>1</v>
      </c>
      <c r="HWY59" s="676">
        <f>IF(SUM($I$58:HWY58)&lt;=$G$61,1,0)</f>
        <v>1</v>
      </c>
      <c r="HWZ59" s="676">
        <f>IF(SUM($I$58:HWZ58)&lt;=$G$61,1,0)</f>
        <v>1</v>
      </c>
      <c r="HXA59" s="676">
        <f>IF(SUM($I$58:HXA58)&lt;=$G$61,1,0)</f>
        <v>1</v>
      </c>
      <c r="HXB59" s="676">
        <f>IF(SUM($I$58:HXB58)&lt;=$G$61,1,0)</f>
        <v>1</v>
      </c>
      <c r="HXC59" s="676">
        <f>IF(SUM($I$58:HXC58)&lt;=$G$61,1,0)</f>
        <v>1</v>
      </c>
      <c r="HXD59" s="676">
        <f>IF(SUM($I$58:HXD58)&lt;=$G$61,1,0)</f>
        <v>1</v>
      </c>
      <c r="HXE59" s="676">
        <f>IF(SUM($I$58:HXE58)&lt;=$G$61,1,0)</f>
        <v>1</v>
      </c>
      <c r="HXF59" s="676">
        <f>IF(SUM($I$58:HXF58)&lt;=$G$61,1,0)</f>
        <v>1</v>
      </c>
      <c r="HXG59" s="676">
        <f>IF(SUM($I$58:HXG58)&lt;=$G$61,1,0)</f>
        <v>1</v>
      </c>
      <c r="HXH59" s="676">
        <f>IF(SUM($I$58:HXH58)&lt;=$G$61,1,0)</f>
        <v>1</v>
      </c>
      <c r="HXI59" s="676">
        <f>IF(SUM($I$58:HXI58)&lt;=$G$61,1,0)</f>
        <v>1</v>
      </c>
      <c r="HXJ59" s="676">
        <f>IF(SUM($I$58:HXJ58)&lt;=$G$61,1,0)</f>
        <v>1</v>
      </c>
      <c r="HXK59" s="676">
        <f>IF(SUM($I$58:HXK58)&lt;=$G$61,1,0)</f>
        <v>1</v>
      </c>
      <c r="HXL59" s="676">
        <f>IF(SUM($I$58:HXL58)&lt;=$G$61,1,0)</f>
        <v>1</v>
      </c>
      <c r="HXM59" s="676">
        <f>IF(SUM($I$58:HXM58)&lt;=$G$61,1,0)</f>
        <v>1</v>
      </c>
      <c r="HXN59" s="676">
        <f>IF(SUM($I$58:HXN58)&lt;=$G$61,1,0)</f>
        <v>1</v>
      </c>
      <c r="HXO59" s="676">
        <f>IF(SUM($I$58:HXO58)&lt;=$G$61,1,0)</f>
        <v>1</v>
      </c>
      <c r="HXP59" s="676">
        <f>IF(SUM($I$58:HXP58)&lt;=$G$61,1,0)</f>
        <v>1</v>
      </c>
      <c r="HXQ59" s="676">
        <f>IF(SUM($I$58:HXQ58)&lt;=$G$61,1,0)</f>
        <v>1</v>
      </c>
      <c r="HXR59" s="676">
        <f>IF(SUM($I$58:HXR58)&lt;=$G$61,1,0)</f>
        <v>1</v>
      </c>
      <c r="HXS59" s="676">
        <f>IF(SUM($I$58:HXS58)&lt;=$G$61,1,0)</f>
        <v>1</v>
      </c>
      <c r="HXT59" s="676">
        <f>IF(SUM($I$58:HXT58)&lt;=$G$61,1,0)</f>
        <v>1</v>
      </c>
      <c r="HXU59" s="676">
        <f>IF(SUM($I$58:HXU58)&lt;=$G$61,1,0)</f>
        <v>1</v>
      </c>
      <c r="HXV59" s="676">
        <f>IF(SUM($I$58:HXV58)&lt;=$G$61,1,0)</f>
        <v>1</v>
      </c>
      <c r="HXW59" s="676">
        <f>IF(SUM($I$58:HXW58)&lt;=$G$61,1,0)</f>
        <v>1</v>
      </c>
      <c r="HXX59" s="676">
        <f>IF(SUM($I$58:HXX58)&lt;=$G$61,1,0)</f>
        <v>1</v>
      </c>
      <c r="HXY59" s="676">
        <f>IF(SUM($I$58:HXY58)&lt;=$G$61,1,0)</f>
        <v>1</v>
      </c>
      <c r="HXZ59" s="676">
        <f>IF(SUM($I$58:HXZ58)&lt;=$G$61,1,0)</f>
        <v>1</v>
      </c>
      <c r="HYA59" s="676">
        <f>IF(SUM($I$58:HYA58)&lt;=$G$61,1,0)</f>
        <v>1</v>
      </c>
      <c r="HYB59" s="676">
        <f>IF(SUM($I$58:HYB58)&lt;=$G$61,1,0)</f>
        <v>1</v>
      </c>
      <c r="HYC59" s="676">
        <f>IF(SUM($I$58:HYC58)&lt;=$G$61,1,0)</f>
        <v>1</v>
      </c>
      <c r="HYD59" s="676">
        <f>IF(SUM($I$58:HYD58)&lt;=$G$61,1,0)</f>
        <v>1</v>
      </c>
      <c r="HYE59" s="676">
        <f>IF(SUM($I$58:HYE58)&lt;=$G$61,1,0)</f>
        <v>1</v>
      </c>
      <c r="HYF59" s="676">
        <f>IF(SUM($I$58:HYF58)&lt;=$G$61,1,0)</f>
        <v>1</v>
      </c>
      <c r="HYG59" s="676">
        <f>IF(SUM($I$58:HYG58)&lt;=$G$61,1,0)</f>
        <v>1</v>
      </c>
      <c r="HYH59" s="676">
        <f>IF(SUM($I$58:HYH58)&lt;=$G$61,1,0)</f>
        <v>1</v>
      </c>
      <c r="HYI59" s="676">
        <f>IF(SUM($I$58:HYI58)&lt;=$G$61,1,0)</f>
        <v>1</v>
      </c>
      <c r="HYJ59" s="676">
        <f>IF(SUM($I$58:HYJ58)&lt;=$G$61,1,0)</f>
        <v>1</v>
      </c>
      <c r="HYK59" s="676">
        <f>IF(SUM($I$58:HYK58)&lt;=$G$61,1,0)</f>
        <v>1</v>
      </c>
      <c r="HYL59" s="676">
        <f>IF(SUM($I$58:HYL58)&lt;=$G$61,1,0)</f>
        <v>1</v>
      </c>
      <c r="HYM59" s="676">
        <f>IF(SUM($I$58:HYM58)&lt;=$G$61,1,0)</f>
        <v>1</v>
      </c>
      <c r="HYN59" s="676">
        <f>IF(SUM($I$58:HYN58)&lt;=$G$61,1,0)</f>
        <v>1</v>
      </c>
      <c r="HYO59" s="676">
        <f>IF(SUM($I$58:HYO58)&lt;=$G$61,1,0)</f>
        <v>1</v>
      </c>
      <c r="HYP59" s="676">
        <f>IF(SUM($I$58:HYP58)&lt;=$G$61,1,0)</f>
        <v>1</v>
      </c>
      <c r="HYQ59" s="676">
        <f>IF(SUM($I$58:HYQ58)&lt;=$G$61,1,0)</f>
        <v>1</v>
      </c>
      <c r="HYR59" s="676">
        <f>IF(SUM($I$58:HYR58)&lt;=$G$61,1,0)</f>
        <v>1</v>
      </c>
      <c r="HYS59" s="676">
        <f>IF(SUM($I$58:HYS58)&lt;=$G$61,1,0)</f>
        <v>1</v>
      </c>
      <c r="HYT59" s="676">
        <f>IF(SUM($I$58:HYT58)&lt;=$G$61,1,0)</f>
        <v>1</v>
      </c>
      <c r="HYU59" s="676">
        <f>IF(SUM($I$58:HYU58)&lt;=$G$61,1,0)</f>
        <v>1</v>
      </c>
      <c r="HYV59" s="676">
        <f>IF(SUM($I$58:HYV58)&lt;=$G$61,1,0)</f>
        <v>1</v>
      </c>
      <c r="HYW59" s="676">
        <f>IF(SUM($I$58:HYW58)&lt;=$G$61,1,0)</f>
        <v>1</v>
      </c>
      <c r="HYX59" s="676">
        <f>IF(SUM($I$58:HYX58)&lt;=$G$61,1,0)</f>
        <v>1</v>
      </c>
      <c r="HYY59" s="676">
        <f>IF(SUM($I$58:HYY58)&lt;=$G$61,1,0)</f>
        <v>1</v>
      </c>
      <c r="HYZ59" s="676">
        <f>IF(SUM($I$58:HYZ58)&lt;=$G$61,1,0)</f>
        <v>1</v>
      </c>
      <c r="HZA59" s="676">
        <f>IF(SUM($I$58:HZA58)&lt;=$G$61,1,0)</f>
        <v>1</v>
      </c>
      <c r="HZB59" s="676">
        <f>IF(SUM($I$58:HZB58)&lt;=$G$61,1,0)</f>
        <v>1</v>
      </c>
      <c r="HZC59" s="676">
        <f>IF(SUM($I$58:HZC58)&lt;=$G$61,1,0)</f>
        <v>1</v>
      </c>
      <c r="HZD59" s="676">
        <f>IF(SUM($I$58:HZD58)&lt;=$G$61,1,0)</f>
        <v>1</v>
      </c>
      <c r="HZE59" s="676">
        <f>IF(SUM($I$58:HZE58)&lt;=$G$61,1,0)</f>
        <v>1</v>
      </c>
      <c r="HZF59" s="676">
        <f>IF(SUM($I$58:HZF58)&lt;=$G$61,1,0)</f>
        <v>1</v>
      </c>
      <c r="HZG59" s="676">
        <f>IF(SUM($I$58:HZG58)&lt;=$G$61,1,0)</f>
        <v>1</v>
      </c>
      <c r="HZH59" s="676">
        <f>IF(SUM($I$58:HZH58)&lt;=$G$61,1,0)</f>
        <v>1</v>
      </c>
      <c r="HZI59" s="676">
        <f>IF(SUM($I$58:HZI58)&lt;=$G$61,1,0)</f>
        <v>1</v>
      </c>
      <c r="HZJ59" s="676">
        <f>IF(SUM($I$58:HZJ58)&lt;=$G$61,1,0)</f>
        <v>1</v>
      </c>
      <c r="HZK59" s="676">
        <f>IF(SUM($I$58:HZK58)&lt;=$G$61,1,0)</f>
        <v>1</v>
      </c>
      <c r="HZL59" s="676">
        <f>IF(SUM($I$58:HZL58)&lt;=$G$61,1,0)</f>
        <v>1</v>
      </c>
      <c r="HZM59" s="676">
        <f>IF(SUM($I$58:HZM58)&lt;=$G$61,1,0)</f>
        <v>1</v>
      </c>
      <c r="HZN59" s="676">
        <f>IF(SUM($I$58:HZN58)&lt;=$G$61,1,0)</f>
        <v>1</v>
      </c>
      <c r="HZO59" s="676">
        <f>IF(SUM($I$58:HZO58)&lt;=$G$61,1,0)</f>
        <v>1</v>
      </c>
      <c r="HZP59" s="676">
        <f>IF(SUM($I$58:HZP58)&lt;=$G$61,1,0)</f>
        <v>1</v>
      </c>
      <c r="HZQ59" s="676">
        <f>IF(SUM($I$58:HZQ58)&lt;=$G$61,1,0)</f>
        <v>1</v>
      </c>
      <c r="HZR59" s="676">
        <f>IF(SUM($I$58:HZR58)&lt;=$G$61,1,0)</f>
        <v>1</v>
      </c>
      <c r="HZS59" s="676">
        <f>IF(SUM($I$58:HZS58)&lt;=$G$61,1,0)</f>
        <v>1</v>
      </c>
      <c r="HZT59" s="676">
        <f>IF(SUM($I$58:HZT58)&lt;=$G$61,1,0)</f>
        <v>1</v>
      </c>
      <c r="HZU59" s="676">
        <f>IF(SUM($I$58:HZU58)&lt;=$G$61,1,0)</f>
        <v>1</v>
      </c>
      <c r="HZV59" s="676">
        <f>IF(SUM($I$58:HZV58)&lt;=$G$61,1,0)</f>
        <v>1</v>
      </c>
      <c r="HZW59" s="676">
        <f>IF(SUM($I$58:HZW58)&lt;=$G$61,1,0)</f>
        <v>1</v>
      </c>
      <c r="HZX59" s="676">
        <f>IF(SUM($I$58:HZX58)&lt;=$G$61,1,0)</f>
        <v>1</v>
      </c>
      <c r="HZY59" s="676">
        <f>IF(SUM($I$58:HZY58)&lt;=$G$61,1,0)</f>
        <v>1</v>
      </c>
      <c r="HZZ59" s="676">
        <f>IF(SUM($I$58:HZZ58)&lt;=$G$61,1,0)</f>
        <v>1</v>
      </c>
      <c r="IAA59" s="676">
        <f>IF(SUM($I$58:IAA58)&lt;=$G$61,1,0)</f>
        <v>1</v>
      </c>
      <c r="IAB59" s="676">
        <f>IF(SUM($I$58:IAB58)&lt;=$G$61,1,0)</f>
        <v>1</v>
      </c>
      <c r="IAC59" s="676">
        <f>IF(SUM($I$58:IAC58)&lt;=$G$61,1,0)</f>
        <v>1</v>
      </c>
      <c r="IAD59" s="676">
        <f>IF(SUM($I$58:IAD58)&lt;=$G$61,1,0)</f>
        <v>1</v>
      </c>
      <c r="IAE59" s="676">
        <f>IF(SUM($I$58:IAE58)&lt;=$G$61,1,0)</f>
        <v>1</v>
      </c>
      <c r="IAF59" s="676">
        <f>IF(SUM($I$58:IAF58)&lt;=$G$61,1,0)</f>
        <v>1</v>
      </c>
      <c r="IAG59" s="676">
        <f>IF(SUM($I$58:IAG58)&lt;=$G$61,1,0)</f>
        <v>1</v>
      </c>
      <c r="IAH59" s="676">
        <f>IF(SUM($I$58:IAH58)&lt;=$G$61,1,0)</f>
        <v>1</v>
      </c>
      <c r="IAI59" s="676">
        <f>IF(SUM($I$58:IAI58)&lt;=$G$61,1,0)</f>
        <v>1</v>
      </c>
      <c r="IAJ59" s="676">
        <f>IF(SUM($I$58:IAJ58)&lt;=$G$61,1,0)</f>
        <v>1</v>
      </c>
      <c r="IAK59" s="676">
        <f>IF(SUM($I$58:IAK58)&lt;=$G$61,1,0)</f>
        <v>1</v>
      </c>
      <c r="IAL59" s="676">
        <f>IF(SUM($I$58:IAL58)&lt;=$G$61,1,0)</f>
        <v>1</v>
      </c>
      <c r="IAM59" s="676">
        <f>IF(SUM($I$58:IAM58)&lt;=$G$61,1,0)</f>
        <v>1</v>
      </c>
      <c r="IAN59" s="676">
        <f>IF(SUM($I$58:IAN58)&lt;=$G$61,1,0)</f>
        <v>1</v>
      </c>
      <c r="IAO59" s="676">
        <f>IF(SUM($I$58:IAO58)&lt;=$G$61,1,0)</f>
        <v>1</v>
      </c>
      <c r="IAP59" s="676">
        <f>IF(SUM($I$58:IAP58)&lt;=$G$61,1,0)</f>
        <v>1</v>
      </c>
      <c r="IAQ59" s="676">
        <f>IF(SUM($I$58:IAQ58)&lt;=$G$61,1,0)</f>
        <v>1</v>
      </c>
      <c r="IAR59" s="676">
        <f>IF(SUM($I$58:IAR58)&lt;=$G$61,1,0)</f>
        <v>1</v>
      </c>
      <c r="IAS59" s="676">
        <f>IF(SUM($I$58:IAS58)&lt;=$G$61,1,0)</f>
        <v>1</v>
      </c>
      <c r="IAT59" s="676">
        <f>IF(SUM($I$58:IAT58)&lt;=$G$61,1,0)</f>
        <v>1</v>
      </c>
      <c r="IAU59" s="676">
        <f>IF(SUM($I$58:IAU58)&lt;=$G$61,1,0)</f>
        <v>1</v>
      </c>
      <c r="IAV59" s="676">
        <f>IF(SUM($I$58:IAV58)&lt;=$G$61,1,0)</f>
        <v>1</v>
      </c>
      <c r="IAW59" s="676">
        <f>IF(SUM($I$58:IAW58)&lt;=$G$61,1,0)</f>
        <v>1</v>
      </c>
      <c r="IAX59" s="676">
        <f>IF(SUM($I$58:IAX58)&lt;=$G$61,1,0)</f>
        <v>1</v>
      </c>
      <c r="IAY59" s="676">
        <f>IF(SUM($I$58:IAY58)&lt;=$G$61,1,0)</f>
        <v>1</v>
      </c>
      <c r="IAZ59" s="676">
        <f>IF(SUM($I$58:IAZ58)&lt;=$G$61,1,0)</f>
        <v>1</v>
      </c>
      <c r="IBA59" s="676">
        <f>IF(SUM($I$58:IBA58)&lt;=$G$61,1,0)</f>
        <v>1</v>
      </c>
      <c r="IBB59" s="676">
        <f>IF(SUM($I$58:IBB58)&lt;=$G$61,1,0)</f>
        <v>1</v>
      </c>
      <c r="IBC59" s="676">
        <f>IF(SUM($I$58:IBC58)&lt;=$G$61,1,0)</f>
        <v>1</v>
      </c>
      <c r="IBD59" s="676">
        <f>IF(SUM($I$58:IBD58)&lt;=$G$61,1,0)</f>
        <v>1</v>
      </c>
      <c r="IBE59" s="676">
        <f>IF(SUM($I$58:IBE58)&lt;=$G$61,1,0)</f>
        <v>1</v>
      </c>
      <c r="IBF59" s="676">
        <f>IF(SUM($I$58:IBF58)&lt;=$G$61,1,0)</f>
        <v>1</v>
      </c>
      <c r="IBG59" s="676">
        <f>IF(SUM($I$58:IBG58)&lt;=$G$61,1,0)</f>
        <v>1</v>
      </c>
      <c r="IBH59" s="676">
        <f>IF(SUM($I$58:IBH58)&lt;=$G$61,1,0)</f>
        <v>1</v>
      </c>
      <c r="IBI59" s="676">
        <f>IF(SUM($I$58:IBI58)&lt;=$G$61,1,0)</f>
        <v>1</v>
      </c>
      <c r="IBJ59" s="676">
        <f>IF(SUM($I$58:IBJ58)&lt;=$G$61,1,0)</f>
        <v>1</v>
      </c>
      <c r="IBK59" s="676">
        <f>IF(SUM($I$58:IBK58)&lt;=$G$61,1,0)</f>
        <v>1</v>
      </c>
      <c r="IBL59" s="676">
        <f>IF(SUM($I$58:IBL58)&lt;=$G$61,1,0)</f>
        <v>1</v>
      </c>
      <c r="IBM59" s="676">
        <f>IF(SUM($I$58:IBM58)&lt;=$G$61,1,0)</f>
        <v>1</v>
      </c>
      <c r="IBN59" s="676">
        <f>IF(SUM($I$58:IBN58)&lt;=$G$61,1,0)</f>
        <v>1</v>
      </c>
      <c r="IBO59" s="676">
        <f>IF(SUM($I$58:IBO58)&lt;=$G$61,1,0)</f>
        <v>1</v>
      </c>
      <c r="IBP59" s="676">
        <f>IF(SUM($I$58:IBP58)&lt;=$G$61,1,0)</f>
        <v>1</v>
      </c>
      <c r="IBQ59" s="676">
        <f>IF(SUM($I$58:IBQ58)&lt;=$G$61,1,0)</f>
        <v>1</v>
      </c>
      <c r="IBR59" s="676">
        <f>IF(SUM($I$58:IBR58)&lt;=$G$61,1,0)</f>
        <v>1</v>
      </c>
      <c r="IBS59" s="676">
        <f>IF(SUM($I$58:IBS58)&lt;=$G$61,1,0)</f>
        <v>1</v>
      </c>
      <c r="IBT59" s="676">
        <f>IF(SUM($I$58:IBT58)&lt;=$G$61,1,0)</f>
        <v>1</v>
      </c>
      <c r="IBU59" s="676">
        <f>IF(SUM($I$58:IBU58)&lt;=$G$61,1,0)</f>
        <v>1</v>
      </c>
      <c r="IBV59" s="676">
        <f>IF(SUM($I$58:IBV58)&lt;=$G$61,1,0)</f>
        <v>1</v>
      </c>
      <c r="IBW59" s="676">
        <f>IF(SUM($I$58:IBW58)&lt;=$G$61,1,0)</f>
        <v>1</v>
      </c>
      <c r="IBX59" s="676">
        <f>IF(SUM($I$58:IBX58)&lt;=$G$61,1,0)</f>
        <v>1</v>
      </c>
      <c r="IBY59" s="676">
        <f>IF(SUM($I$58:IBY58)&lt;=$G$61,1,0)</f>
        <v>1</v>
      </c>
      <c r="IBZ59" s="676">
        <f>IF(SUM($I$58:IBZ58)&lt;=$G$61,1,0)</f>
        <v>1</v>
      </c>
      <c r="ICA59" s="676">
        <f>IF(SUM($I$58:ICA58)&lt;=$G$61,1,0)</f>
        <v>1</v>
      </c>
      <c r="ICB59" s="676">
        <f>IF(SUM($I$58:ICB58)&lt;=$G$61,1,0)</f>
        <v>1</v>
      </c>
      <c r="ICC59" s="676">
        <f>IF(SUM($I$58:ICC58)&lt;=$G$61,1,0)</f>
        <v>1</v>
      </c>
      <c r="ICD59" s="676">
        <f>IF(SUM($I$58:ICD58)&lt;=$G$61,1,0)</f>
        <v>1</v>
      </c>
      <c r="ICE59" s="676">
        <f>IF(SUM($I$58:ICE58)&lt;=$G$61,1,0)</f>
        <v>1</v>
      </c>
      <c r="ICF59" s="676">
        <f>IF(SUM($I$58:ICF58)&lt;=$G$61,1,0)</f>
        <v>1</v>
      </c>
      <c r="ICG59" s="676">
        <f>IF(SUM($I$58:ICG58)&lt;=$G$61,1,0)</f>
        <v>1</v>
      </c>
      <c r="ICH59" s="676">
        <f>IF(SUM($I$58:ICH58)&lt;=$G$61,1,0)</f>
        <v>1</v>
      </c>
      <c r="ICI59" s="676">
        <f>IF(SUM($I$58:ICI58)&lt;=$G$61,1,0)</f>
        <v>1</v>
      </c>
      <c r="ICJ59" s="676">
        <f>IF(SUM($I$58:ICJ58)&lt;=$G$61,1,0)</f>
        <v>1</v>
      </c>
      <c r="ICK59" s="676">
        <f>IF(SUM($I$58:ICK58)&lt;=$G$61,1,0)</f>
        <v>1</v>
      </c>
      <c r="ICL59" s="676">
        <f>IF(SUM($I$58:ICL58)&lt;=$G$61,1,0)</f>
        <v>1</v>
      </c>
      <c r="ICM59" s="676">
        <f>IF(SUM($I$58:ICM58)&lt;=$G$61,1,0)</f>
        <v>1</v>
      </c>
      <c r="ICN59" s="676">
        <f>IF(SUM($I$58:ICN58)&lt;=$G$61,1,0)</f>
        <v>1</v>
      </c>
      <c r="ICO59" s="676">
        <f>IF(SUM($I$58:ICO58)&lt;=$G$61,1,0)</f>
        <v>1</v>
      </c>
      <c r="ICP59" s="676">
        <f>IF(SUM($I$58:ICP58)&lt;=$G$61,1,0)</f>
        <v>1</v>
      </c>
      <c r="ICQ59" s="676">
        <f>IF(SUM($I$58:ICQ58)&lt;=$G$61,1,0)</f>
        <v>1</v>
      </c>
      <c r="ICR59" s="676">
        <f>IF(SUM($I$58:ICR58)&lt;=$G$61,1,0)</f>
        <v>1</v>
      </c>
      <c r="ICS59" s="676">
        <f>IF(SUM($I$58:ICS58)&lt;=$G$61,1,0)</f>
        <v>1</v>
      </c>
      <c r="ICT59" s="676">
        <f>IF(SUM($I$58:ICT58)&lt;=$G$61,1,0)</f>
        <v>1</v>
      </c>
      <c r="ICU59" s="676">
        <f>IF(SUM($I$58:ICU58)&lt;=$G$61,1,0)</f>
        <v>1</v>
      </c>
      <c r="ICV59" s="676">
        <f>IF(SUM($I$58:ICV58)&lt;=$G$61,1,0)</f>
        <v>1</v>
      </c>
      <c r="ICW59" s="676">
        <f>IF(SUM($I$58:ICW58)&lt;=$G$61,1,0)</f>
        <v>1</v>
      </c>
      <c r="ICX59" s="676">
        <f>IF(SUM($I$58:ICX58)&lt;=$G$61,1,0)</f>
        <v>1</v>
      </c>
      <c r="ICY59" s="676">
        <f>IF(SUM($I$58:ICY58)&lt;=$G$61,1,0)</f>
        <v>1</v>
      </c>
      <c r="ICZ59" s="676">
        <f>IF(SUM($I$58:ICZ58)&lt;=$G$61,1,0)</f>
        <v>1</v>
      </c>
      <c r="IDA59" s="676">
        <f>IF(SUM($I$58:IDA58)&lt;=$G$61,1,0)</f>
        <v>1</v>
      </c>
      <c r="IDB59" s="676">
        <f>IF(SUM($I$58:IDB58)&lt;=$G$61,1,0)</f>
        <v>1</v>
      </c>
      <c r="IDC59" s="676">
        <f>IF(SUM($I$58:IDC58)&lt;=$G$61,1,0)</f>
        <v>1</v>
      </c>
      <c r="IDD59" s="676">
        <f>IF(SUM($I$58:IDD58)&lt;=$G$61,1,0)</f>
        <v>1</v>
      </c>
      <c r="IDE59" s="676">
        <f>IF(SUM($I$58:IDE58)&lt;=$G$61,1,0)</f>
        <v>1</v>
      </c>
      <c r="IDF59" s="676">
        <f>IF(SUM($I$58:IDF58)&lt;=$G$61,1,0)</f>
        <v>1</v>
      </c>
      <c r="IDG59" s="676">
        <f>IF(SUM($I$58:IDG58)&lt;=$G$61,1,0)</f>
        <v>1</v>
      </c>
      <c r="IDH59" s="676">
        <f>IF(SUM($I$58:IDH58)&lt;=$G$61,1,0)</f>
        <v>1</v>
      </c>
      <c r="IDI59" s="676">
        <f>IF(SUM($I$58:IDI58)&lt;=$G$61,1,0)</f>
        <v>1</v>
      </c>
      <c r="IDJ59" s="676">
        <f>IF(SUM($I$58:IDJ58)&lt;=$G$61,1,0)</f>
        <v>1</v>
      </c>
      <c r="IDK59" s="676">
        <f>IF(SUM($I$58:IDK58)&lt;=$G$61,1,0)</f>
        <v>1</v>
      </c>
      <c r="IDL59" s="676">
        <f>IF(SUM($I$58:IDL58)&lt;=$G$61,1,0)</f>
        <v>1</v>
      </c>
      <c r="IDM59" s="676">
        <f>IF(SUM($I$58:IDM58)&lt;=$G$61,1,0)</f>
        <v>1</v>
      </c>
      <c r="IDN59" s="676">
        <f>IF(SUM($I$58:IDN58)&lt;=$G$61,1,0)</f>
        <v>1</v>
      </c>
      <c r="IDO59" s="676">
        <f>IF(SUM($I$58:IDO58)&lt;=$G$61,1,0)</f>
        <v>1</v>
      </c>
      <c r="IDP59" s="676">
        <f>IF(SUM($I$58:IDP58)&lt;=$G$61,1,0)</f>
        <v>1</v>
      </c>
      <c r="IDQ59" s="676">
        <f>IF(SUM($I$58:IDQ58)&lt;=$G$61,1,0)</f>
        <v>1</v>
      </c>
      <c r="IDR59" s="676">
        <f>IF(SUM($I$58:IDR58)&lt;=$G$61,1,0)</f>
        <v>1</v>
      </c>
      <c r="IDS59" s="676">
        <f>IF(SUM($I$58:IDS58)&lt;=$G$61,1,0)</f>
        <v>1</v>
      </c>
      <c r="IDT59" s="676">
        <f>IF(SUM($I$58:IDT58)&lt;=$G$61,1,0)</f>
        <v>1</v>
      </c>
      <c r="IDU59" s="676">
        <f>IF(SUM($I$58:IDU58)&lt;=$G$61,1,0)</f>
        <v>1</v>
      </c>
      <c r="IDV59" s="676">
        <f>IF(SUM($I$58:IDV58)&lt;=$G$61,1,0)</f>
        <v>1</v>
      </c>
      <c r="IDW59" s="676">
        <f>IF(SUM($I$58:IDW58)&lt;=$G$61,1,0)</f>
        <v>1</v>
      </c>
      <c r="IDX59" s="676">
        <f>IF(SUM($I$58:IDX58)&lt;=$G$61,1,0)</f>
        <v>1</v>
      </c>
      <c r="IDY59" s="676">
        <f>IF(SUM($I$58:IDY58)&lt;=$G$61,1,0)</f>
        <v>1</v>
      </c>
      <c r="IDZ59" s="676">
        <f>IF(SUM($I$58:IDZ58)&lt;=$G$61,1,0)</f>
        <v>1</v>
      </c>
      <c r="IEA59" s="676">
        <f>IF(SUM($I$58:IEA58)&lt;=$G$61,1,0)</f>
        <v>1</v>
      </c>
      <c r="IEB59" s="676">
        <f>IF(SUM($I$58:IEB58)&lt;=$G$61,1,0)</f>
        <v>1</v>
      </c>
      <c r="IEC59" s="676">
        <f>IF(SUM($I$58:IEC58)&lt;=$G$61,1,0)</f>
        <v>1</v>
      </c>
      <c r="IED59" s="676">
        <f>IF(SUM($I$58:IED58)&lt;=$G$61,1,0)</f>
        <v>1</v>
      </c>
      <c r="IEE59" s="676">
        <f>IF(SUM($I$58:IEE58)&lt;=$G$61,1,0)</f>
        <v>1</v>
      </c>
      <c r="IEF59" s="676">
        <f>IF(SUM($I$58:IEF58)&lt;=$G$61,1,0)</f>
        <v>1</v>
      </c>
      <c r="IEG59" s="676">
        <f>IF(SUM($I$58:IEG58)&lt;=$G$61,1,0)</f>
        <v>1</v>
      </c>
      <c r="IEH59" s="676">
        <f>IF(SUM($I$58:IEH58)&lt;=$G$61,1,0)</f>
        <v>1</v>
      </c>
      <c r="IEI59" s="676">
        <f>IF(SUM($I$58:IEI58)&lt;=$G$61,1,0)</f>
        <v>1</v>
      </c>
      <c r="IEJ59" s="676">
        <f>IF(SUM($I$58:IEJ58)&lt;=$G$61,1,0)</f>
        <v>1</v>
      </c>
      <c r="IEK59" s="676">
        <f>IF(SUM($I$58:IEK58)&lt;=$G$61,1,0)</f>
        <v>1</v>
      </c>
      <c r="IEL59" s="676">
        <f>IF(SUM($I$58:IEL58)&lt;=$G$61,1,0)</f>
        <v>1</v>
      </c>
      <c r="IEM59" s="676">
        <f>IF(SUM($I$58:IEM58)&lt;=$G$61,1,0)</f>
        <v>1</v>
      </c>
      <c r="IEN59" s="676">
        <f>IF(SUM($I$58:IEN58)&lt;=$G$61,1,0)</f>
        <v>1</v>
      </c>
      <c r="IEO59" s="676">
        <f>IF(SUM($I$58:IEO58)&lt;=$G$61,1,0)</f>
        <v>1</v>
      </c>
      <c r="IEP59" s="676">
        <f>IF(SUM($I$58:IEP58)&lt;=$G$61,1,0)</f>
        <v>1</v>
      </c>
      <c r="IEQ59" s="676">
        <f>IF(SUM($I$58:IEQ58)&lt;=$G$61,1,0)</f>
        <v>1</v>
      </c>
      <c r="IER59" s="676">
        <f>IF(SUM($I$58:IER58)&lt;=$G$61,1,0)</f>
        <v>1</v>
      </c>
      <c r="IES59" s="676">
        <f>IF(SUM($I$58:IES58)&lt;=$G$61,1,0)</f>
        <v>1</v>
      </c>
      <c r="IET59" s="676">
        <f>IF(SUM($I$58:IET58)&lt;=$G$61,1,0)</f>
        <v>1</v>
      </c>
      <c r="IEU59" s="676">
        <f>IF(SUM($I$58:IEU58)&lt;=$G$61,1,0)</f>
        <v>1</v>
      </c>
      <c r="IEV59" s="676">
        <f>IF(SUM($I$58:IEV58)&lt;=$G$61,1,0)</f>
        <v>1</v>
      </c>
      <c r="IEW59" s="676">
        <f>IF(SUM($I$58:IEW58)&lt;=$G$61,1,0)</f>
        <v>1</v>
      </c>
      <c r="IEX59" s="676">
        <f>IF(SUM($I$58:IEX58)&lt;=$G$61,1,0)</f>
        <v>1</v>
      </c>
      <c r="IEY59" s="676">
        <f>IF(SUM($I$58:IEY58)&lt;=$G$61,1,0)</f>
        <v>1</v>
      </c>
      <c r="IEZ59" s="676">
        <f>IF(SUM($I$58:IEZ58)&lt;=$G$61,1,0)</f>
        <v>1</v>
      </c>
      <c r="IFA59" s="676">
        <f>IF(SUM($I$58:IFA58)&lt;=$G$61,1,0)</f>
        <v>1</v>
      </c>
      <c r="IFB59" s="676">
        <f>IF(SUM($I$58:IFB58)&lt;=$G$61,1,0)</f>
        <v>1</v>
      </c>
      <c r="IFC59" s="676">
        <f>IF(SUM($I$58:IFC58)&lt;=$G$61,1,0)</f>
        <v>1</v>
      </c>
      <c r="IFD59" s="676">
        <f>IF(SUM($I$58:IFD58)&lt;=$G$61,1,0)</f>
        <v>1</v>
      </c>
      <c r="IFE59" s="676">
        <f>IF(SUM($I$58:IFE58)&lt;=$G$61,1,0)</f>
        <v>1</v>
      </c>
      <c r="IFF59" s="676">
        <f>IF(SUM($I$58:IFF58)&lt;=$G$61,1,0)</f>
        <v>1</v>
      </c>
      <c r="IFG59" s="676">
        <f>IF(SUM($I$58:IFG58)&lt;=$G$61,1,0)</f>
        <v>1</v>
      </c>
      <c r="IFH59" s="676">
        <f>IF(SUM($I$58:IFH58)&lt;=$G$61,1,0)</f>
        <v>1</v>
      </c>
      <c r="IFI59" s="676">
        <f>IF(SUM($I$58:IFI58)&lt;=$G$61,1,0)</f>
        <v>1</v>
      </c>
      <c r="IFJ59" s="676">
        <f>IF(SUM($I$58:IFJ58)&lt;=$G$61,1,0)</f>
        <v>1</v>
      </c>
      <c r="IFK59" s="676">
        <f>IF(SUM($I$58:IFK58)&lt;=$G$61,1,0)</f>
        <v>1</v>
      </c>
      <c r="IFL59" s="676">
        <f>IF(SUM($I$58:IFL58)&lt;=$G$61,1,0)</f>
        <v>1</v>
      </c>
      <c r="IFM59" s="676">
        <f>IF(SUM($I$58:IFM58)&lt;=$G$61,1,0)</f>
        <v>1</v>
      </c>
      <c r="IFN59" s="676">
        <f>IF(SUM($I$58:IFN58)&lt;=$G$61,1,0)</f>
        <v>1</v>
      </c>
      <c r="IFO59" s="676">
        <f>IF(SUM($I$58:IFO58)&lt;=$G$61,1,0)</f>
        <v>1</v>
      </c>
      <c r="IFP59" s="676">
        <f>IF(SUM($I$58:IFP58)&lt;=$G$61,1,0)</f>
        <v>1</v>
      </c>
      <c r="IFQ59" s="676">
        <f>IF(SUM($I$58:IFQ58)&lt;=$G$61,1,0)</f>
        <v>1</v>
      </c>
      <c r="IFR59" s="676">
        <f>IF(SUM($I$58:IFR58)&lt;=$G$61,1,0)</f>
        <v>1</v>
      </c>
      <c r="IFS59" s="676">
        <f>IF(SUM($I$58:IFS58)&lt;=$G$61,1,0)</f>
        <v>1</v>
      </c>
      <c r="IFT59" s="676">
        <f>IF(SUM($I$58:IFT58)&lt;=$G$61,1,0)</f>
        <v>1</v>
      </c>
      <c r="IFU59" s="676">
        <f>IF(SUM($I$58:IFU58)&lt;=$G$61,1,0)</f>
        <v>1</v>
      </c>
      <c r="IFV59" s="676">
        <f>IF(SUM($I$58:IFV58)&lt;=$G$61,1,0)</f>
        <v>1</v>
      </c>
      <c r="IFW59" s="676">
        <f>IF(SUM($I$58:IFW58)&lt;=$G$61,1,0)</f>
        <v>1</v>
      </c>
      <c r="IFX59" s="676">
        <f>IF(SUM($I$58:IFX58)&lt;=$G$61,1,0)</f>
        <v>1</v>
      </c>
      <c r="IFY59" s="676">
        <f>IF(SUM($I$58:IFY58)&lt;=$G$61,1,0)</f>
        <v>1</v>
      </c>
      <c r="IFZ59" s="676">
        <f>IF(SUM($I$58:IFZ58)&lt;=$G$61,1,0)</f>
        <v>1</v>
      </c>
      <c r="IGA59" s="676">
        <f>IF(SUM($I$58:IGA58)&lt;=$G$61,1,0)</f>
        <v>1</v>
      </c>
      <c r="IGB59" s="676">
        <f>IF(SUM($I$58:IGB58)&lt;=$G$61,1,0)</f>
        <v>1</v>
      </c>
      <c r="IGC59" s="676">
        <f>IF(SUM($I$58:IGC58)&lt;=$G$61,1,0)</f>
        <v>1</v>
      </c>
      <c r="IGD59" s="676">
        <f>IF(SUM($I$58:IGD58)&lt;=$G$61,1,0)</f>
        <v>1</v>
      </c>
      <c r="IGE59" s="676">
        <f>IF(SUM($I$58:IGE58)&lt;=$G$61,1,0)</f>
        <v>1</v>
      </c>
      <c r="IGF59" s="676">
        <f>IF(SUM($I$58:IGF58)&lt;=$G$61,1,0)</f>
        <v>1</v>
      </c>
      <c r="IGG59" s="676">
        <f>IF(SUM($I$58:IGG58)&lt;=$G$61,1,0)</f>
        <v>1</v>
      </c>
      <c r="IGH59" s="676">
        <f>IF(SUM($I$58:IGH58)&lt;=$G$61,1,0)</f>
        <v>1</v>
      </c>
      <c r="IGI59" s="676">
        <f>IF(SUM($I$58:IGI58)&lt;=$G$61,1,0)</f>
        <v>1</v>
      </c>
      <c r="IGJ59" s="676">
        <f>IF(SUM($I$58:IGJ58)&lt;=$G$61,1,0)</f>
        <v>1</v>
      </c>
      <c r="IGK59" s="676">
        <f>IF(SUM($I$58:IGK58)&lt;=$G$61,1,0)</f>
        <v>1</v>
      </c>
      <c r="IGL59" s="676">
        <f>IF(SUM($I$58:IGL58)&lt;=$G$61,1,0)</f>
        <v>1</v>
      </c>
      <c r="IGM59" s="676">
        <f>IF(SUM($I$58:IGM58)&lt;=$G$61,1,0)</f>
        <v>1</v>
      </c>
      <c r="IGN59" s="676">
        <f>IF(SUM($I$58:IGN58)&lt;=$G$61,1,0)</f>
        <v>1</v>
      </c>
      <c r="IGO59" s="676">
        <f>IF(SUM($I$58:IGO58)&lt;=$G$61,1,0)</f>
        <v>1</v>
      </c>
      <c r="IGP59" s="676">
        <f>IF(SUM($I$58:IGP58)&lt;=$G$61,1,0)</f>
        <v>1</v>
      </c>
      <c r="IGQ59" s="676">
        <f>IF(SUM($I$58:IGQ58)&lt;=$G$61,1,0)</f>
        <v>1</v>
      </c>
      <c r="IGR59" s="676">
        <f>IF(SUM($I$58:IGR58)&lt;=$G$61,1,0)</f>
        <v>1</v>
      </c>
      <c r="IGS59" s="676">
        <f>IF(SUM($I$58:IGS58)&lt;=$G$61,1,0)</f>
        <v>1</v>
      </c>
      <c r="IGT59" s="676">
        <f>IF(SUM($I$58:IGT58)&lt;=$G$61,1,0)</f>
        <v>1</v>
      </c>
      <c r="IGU59" s="676">
        <f>IF(SUM($I$58:IGU58)&lt;=$G$61,1,0)</f>
        <v>1</v>
      </c>
      <c r="IGV59" s="676">
        <f>IF(SUM($I$58:IGV58)&lt;=$G$61,1,0)</f>
        <v>1</v>
      </c>
      <c r="IGW59" s="676">
        <f>IF(SUM($I$58:IGW58)&lt;=$G$61,1,0)</f>
        <v>1</v>
      </c>
      <c r="IGX59" s="676">
        <f>IF(SUM($I$58:IGX58)&lt;=$G$61,1,0)</f>
        <v>1</v>
      </c>
      <c r="IGY59" s="676">
        <f>IF(SUM($I$58:IGY58)&lt;=$G$61,1,0)</f>
        <v>1</v>
      </c>
      <c r="IGZ59" s="676">
        <f>IF(SUM($I$58:IGZ58)&lt;=$G$61,1,0)</f>
        <v>1</v>
      </c>
      <c r="IHA59" s="676">
        <f>IF(SUM($I$58:IHA58)&lt;=$G$61,1,0)</f>
        <v>1</v>
      </c>
      <c r="IHB59" s="676">
        <f>IF(SUM($I$58:IHB58)&lt;=$G$61,1,0)</f>
        <v>1</v>
      </c>
      <c r="IHC59" s="676">
        <f>IF(SUM($I$58:IHC58)&lt;=$G$61,1,0)</f>
        <v>1</v>
      </c>
      <c r="IHD59" s="676">
        <f>IF(SUM($I$58:IHD58)&lt;=$G$61,1,0)</f>
        <v>1</v>
      </c>
      <c r="IHE59" s="676">
        <f>IF(SUM($I$58:IHE58)&lt;=$G$61,1,0)</f>
        <v>1</v>
      </c>
      <c r="IHF59" s="676">
        <f>IF(SUM($I$58:IHF58)&lt;=$G$61,1,0)</f>
        <v>1</v>
      </c>
      <c r="IHG59" s="676">
        <f>IF(SUM($I$58:IHG58)&lt;=$G$61,1,0)</f>
        <v>1</v>
      </c>
      <c r="IHH59" s="676">
        <f>IF(SUM($I$58:IHH58)&lt;=$G$61,1,0)</f>
        <v>1</v>
      </c>
      <c r="IHI59" s="676">
        <f>IF(SUM($I$58:IHI58)&lt;=$G$61,1,0)</f>
        <v>1</v>
      </c>
      <c r="IHJ59" s="676">
        <f>IF(SUM($I$58:IHJ58)&lt;=$G$61,1,0)</f>
        <v>1</v>
      </c>
      <c r="IHK59" s="676">
        <f>IF(SUM($I$58:IHK58)&lt;=$G$61,1,0)</f>
        <v>1</v>
      </c>
      <c r="IHL59" s="676">
        <f>IF(SUM($I$58:IHL58)&lt;=$G$61,1,0)</f>
        <v>1</v>
      </c>
      <c r="IHM59" s="676">
        <f>IF(SUM($I$58:IHM58)&lt;=$G$61,1,0)</f>
        <v>1</v>
      </c>
      <c r="IHN59" s="676">
        <f>IF(SUM($I$58:IHN58)&lt;=$G$61,1,0)</f>
        <v>1</v>
      </c>
      <c r="IHO59" s="676">
        <f>IF(SUM($I$58:IHO58)&lt;=$G$61,1,0)</f>
        <v>1</v>
      </c>
      <c r="IHP59" s="676">
        <f>IF(SUM($I$58:IHP58)&lt;=$G$61,1,0)</f>
        <v>1</v>
      </c>
      <c r="IHQ59" s="676">
        <f>IF(SUM($I$58:IHQ58)&lt;=$G$61,1,0)</f>
        <v>1</v>
      </c>
      <c r="IHR59" s="676">
        <f>IF(SUM($I$58:IHR58)&lt;=$G$61,1,0)</f>
        <v>1</v>
      </c>
      <c r="IHS59" s="676">
        <f>IF(SUM($I$58:IHS58)&lt;=$G$61,1,0)</f>
        <v>1</v>
      </c>
      <c r="IHT59" s="676">
        <f>IF(SUM($I$58:IHT58)&lt;=$G$61,1,0)</f>
        <v>1</v>
      </c>
      <c r="IHU59" s="676">
        <f>IF(SUM($I$58:IHU58)&lt;=$G$61,1,0)</f>
        <v>1</v>
      </c>
      <c r="IHV59" s="676">
        <f>IF(SUM($I$58:IHV58)&lt;=$G$61,1,0)</f>
        <v>1</v>
      </c>
      <c r="IHW59" s="676">
        <f>IF(SUM($I$58:IHW58)&lt;=$G$61,1,0)</f>
        <v>1</v>
      </c>
      <c r="IHX59" s="676">
        <f>IF(SUM($I$58:IHX58)&lt;=$G$61,1,0)</f>
        <v>1</v>
      </c>
      <c r="IHY59" s="676">
        <f>IF(SUM($I$58:IHY58)&lt;=$G$61,1,0)</f>
        <v>1</v>
      </c>
      <c r="IHZ59" s="676">
        <f>IF(SUM($I$58:IHZ58)&lt;=$G$61,1,0)</f>
        <v>1</v>
      </c>
      <c r="IIA59" s="676">
        <f>IF(SUM($I$58:IIA58)&lt;=$G$61,1,0)</f>
        <v>1</v>
      </c>
      <c r="IIB59" s="676">
        <f>IF(SUM($I$58:IIB58)&lt;=$G$61,1,0)</f>
        <v>1</v>
      </c>
      <c r="IIC59" s="676">
        <f>IF(SUM($I$58:IIC58)&lt;=$G$61,1,0)</f>
        <v>1</v>
      </c>
      <c r="IID59" s="676">
        <f>IF(SUM($I$58:IID58)&lt;=$G$61,1,0)</f>
        <v>1</v>
      </c>
      <c r="IIE59" s="676">
        <f>IF(SUM($I$58:IIE58)&lt;=$G$61,1,0)</f>
        <v>1</v>
      </c>
      <c r="IIF59" s="676">
        <f>IF(SUM($I$58:IIF58)&lt;=$G$61,1,0)</f>
        <v>1</v>
      </c>
      <c r="IIG59" s="676">
        <f>IF(SUM($I$58:IIG58)&lt;=$G$61,1,0)</f>
        <v>1</v>
      </c>
      <c r="IIH59" s="676">
        <f>IF(SUM($I$58:IIH58)&lt;=$G$61,1,0)</f>
        <v>1</v>
      </c>
      <c r="III59" s="676">
        <f>IF(SUM($I$58:III58)&lt;=$G$61,1,0)</f>
        <v>1</v>
      </c>
      <c r="IIJ59" s="676">
        <f>IF(SUM($I$58:IIJ58)&lt;=$G$61,1,0)</f>
        <v>1</v>
      </c>
      <c r="IIK59" s="676">
        <f>IF(SUM($I$58:IIK58)&lt;=$G$61,1,0)</f>
        <v>1</v>
      </c>
      <c r="IIL59" s="676">
        <f>IF(SUM($I$58:IIL58)&lt;=$G$61,1,0)</f>
        <v>1</v>
      </c>
      <c r="IIM59" s="676">
        <f>IF(SUM($I$58:IIM58)&lt;=$G$61,1,0)</f>
        <v>1</v>
      </c>
      <c r="IIN59" s="676">
        <f>IF(SUM($I$58:IIN58)&lt;=$G$61,1,0)</f>
        <v>1</v>
      </c>
      <c r="IIO59" s="676">
        <f>IF(SUM($I$58:IIO58)&lt;=$G$61,1,0)</f>
        <v>1</v>
      </c>
      <c r="IIP59" s="676">
        <f>IF(SUM($I$58:IIP58)&lt;=$G$61,1,0)</f>
        <v>1</v>
      </c>
      <c r="IIQ59" s="676">
        <f>IF(SUM($I$58:IIQ58)&lt;=$G$61,1,0)</f>
        <v>1</v>
      </c>
      <c r="IIR59" s="676">
        <f>IF(SUM($I$58:IIR58)&lt;=$G$61,1,0)</f>
        <v>1</v>
      </c>
      <c r="IIS59" s="676">
        <f>IF(SUM($I$58:IIS58)&lt;=$G$61,1,0)</f>
        <v>1</v>
      </c>
      <c r="IIT59" s="676">
        <f>IF(SUM($I$58:IIT58)&lt;=$G$61,1,0)</f>
        <v>1</v>
      </c>
      <c r="IIU59" s="676">
        <f>IF(SUM($I$58:IIU58)&lt;=$G$61,1,0)</f>
        <v>1</v>
      </c>
      <c r="IIV59" s="676">
        <f>IF(SUM($I$58:IIV58)&lt;=$G$61,1,0)</f>
        <v>1</v>
      </c>
      <c r="IIW59" s="676">
        <f>IF(SUM($I$58:IIW58)&lt;=$G$61,1,0)</f>
        <v>1</v>
      </c>
      <c r="IIX59" s="676">
        <f>IF(SUM($I$58:IIX58)&lt;=$G$61,1,0)</f>
        <v>1</v>
      </c>
      <c r="IIY59" s="676">
        <f>IF(SUM($I$58:IIY58)&lt;=$G$61,1,0)</f>
        <v>1</v>
      </c>
      <c r="IIZ59" s="676">
        <f>IF(SUM($I$58:IIZ58)&lt;=$G$61,1,0)</f>
        <v>1</v>
      </c>
      <c r="IJA59" s="676">
        <f>IF(SUM($I$58:IJA58)&lt;=$G$61,1,0)</f>
        <v>1</v>
      </c>
      <c r="IJB59" s="676">
        <f>IF(SUM($I$58:IJB58)&lt;=$G$61,1,0)</f>
        <v>1</v>
      </c>
      <c r="IJC59" s="676">
        <f>IF(SUM($I$58:IJC58)&lt;=$G$61,1,0)</f>
        <v>1</v>
      </c>
      <c r="IJD59" s="676">
        <f>IF(SUM($I$58:IJD58)&lt;=$G$61,1,0)</f>
        <v>1</v>
      </c>
      <c r="IJE59" s="676">
        <f>IF(SUM($I$58:IJE58)&lt;=$G$61,1,0)</f>
        <v>1</v>
      </c>
      <c r="IJF59" s="676">
        <f>IF(SUM($I$58:IJF58)&lt;=$G$61,1,0)</f>
        <v>1</v>
      </c>
      <c r="IJG59" s="676">
        <f>IF(SUM($I$58:IJG58)&lt;=$G$61,1,0)</f>
        <v>1</v>
      </c>
      <c r="IJH59" s="676">
        <f>IF(SUM($I$58:IJH58)&lt;=$G$61,1,0)</f>
        <v>1</v>
      </c>
      <c r="IJI59" s="676">
        <f>IF(SUM($I$58:IJI58)&lt;=$G$61,1,0)</f>
        <v>1</v>
      </c>
      <c r="IJJ59" s="676">
        <f>IF(SUM($I$58:IJJ58)&lt;=$G$61,1,0)</f>
        <v>1</v>
      </c>
      <c r="IJK59" s="676">
        <f>IF(SUM($I$58:IJK58)&lt;=$G$61,1,0)</f>
        <v>1</v>
      </c>
      <c r="IJL59" s="676">
        <f>IF(SUM($I$58:IJL58)&lt;=$G$61,1,0)</f>
        <v>1</v>
      </c>
      <c r="IJM59" s="676">
        <f>IF(SUM($I$58:IJM58)&lt;=$G$61,1,0)</f>
        <v>1</v>
      </c>
      <c r="IJN59" s="676">
        <f>IF(SUM($I$58:IJN58)&lt;=$G$61,1,0)</f>
        <v>1</v>
      </c>
      <c r="IJO59" s="676">
        <f>IF(SUM($I$58:IJO58)&lt;=$G$61,1,0)</f>
        <v>1</v>
      </c>
      <c r="IJP59" s="676">
        <f>IF(SUM($I$58:IJP58)&lt;=$G$61,1,0)</f>
        <v>1</v>
      </c>
      <c r="IJQ59" s="676">
        <f>IF(SUM($I$58:IJQ58)&lt;=$G$61,1,0)</f>
        <v>1</v>
      </c>
      <c r="IJR59" s="676">
        <f>IF(SUM($I$58:IJR58)&lt;=$G$61,1,0)</f>
        <v>1</v>
      </c>
      <c r="IJS59" s="676">
        <f>IF(SUM($I$58:IJS58)&lt;=$G$61,1,0)</f>
        <v>1</v>
      </c>
      <c r="IJT59" s="676">
        <f>IF(SUM($I$58:IJT58)&lt;=$G$61,1,0)</f>
        <v>1</v>
      </c>
      <c r="IJU59" s="676">
        <f>IF(SUM($I$58:IJU58)&lt;=$G$61,1,0)</f>
        <v>1</v>
      </c>
      <c r="IJV59" s="676">
        <f>IF(SUM($I$58:IJV58)&lt;=$G$61,1,0)</f>
        <v>1</v>
      </c>
      <c r="IJW59" s="676">
        <f>IF(SUM($I$58:IJW58)&lt;=$G$61,1,0)</f>
        <v>1</v>
      </c>
      <c r="IJX59" s="676">
        <f>IF(SUM($I$58:IJX58)&lt;=$G$61,1,0)</f>
        <v>1</v>
      </c>
      <c r="IJY59" s="676">
        <f>IF(SUM($I$58:IJY58)&lt;=$G$61,1,0)</f>
        <v>1</v>
      </c>
      <c r="IJZ59" s="676">
        <f>IF(SUM($I$58:IJZ58)&lt;=$G$61,1,0)</f>
        <v>1</v>
      </c>
      <c r="IKA59" s="676">
        <f>IF(SUM($I$58:IKA58)&lt;=$G$61,1,0)</f>
        <v>1</v>
      </c>
      <c r="IKB59" s="676">
        <f>IF(SUM($I$58:IKB58)&lt;=$G$61,1,0)</f>
        <v>1</v>
      </c>
      <c r="IKC59" s="676">
        <f>IF(SUM($I$58:IKC58)&lt;=$G$61,1,0)</f>
        <v>1</v>
      </c>
      <c r="IKD59" s="676">
        <f>IF(SUM($I$58:IKD58)&lt;=$G$61,1,0)</f>
        <v>1</v>
      </c>
      <c r="IKE59" s="676">
        <f>IF(SUM($I$58:IKE58)&lt;=$G$61,1,0)</f>
        <v>1</v>
      </c>
      <c r="IKF59" s="676">
        <f>IF(SUM($I$58:IKF58)&lt;=$G$61,1,0)</f>
        <v>1</v>
      </c>
      <c r="IKG59" s="676">
        <f>IF(SUM($I$58:IKG58)&lt;=$G$61,1,0)</f>
        <v>1</v>
      </c>
      <c r="IKH59" s="676">
        <f>IF(SUM($I$58:IKH58)&lt;=$G$61,1,0)</f>
        <v>1</v>
      </c>
      <c r="IKI59" s="676">
        <f>IF(SUM($I$58:IKI58)&lt;=$G$61,1,0)</f>
        <v>1</v>
      </c>
      <c r="IKJ59" s="676">
        <f>IF(SUM($I$58:IKJ58)&lt;=$G$61,1,0)</f>
        <v>1</v>
      </c>
      <c r="IKK59" s="676">
        <f>IF(SUM($I$58:IKK58)&lt;=$G$61,1,0)</f>
        <v>1</v>
      </c>
      <c r="IKL59" s="676">
        <f>IF(SUM($I$58:IKL58)&lt;=$G$61,1,0)</f>
        <v>1</v>
      </c>
      <c r="IKM59" s="676">
        <f>IF(SUM($I$58:IKM58)&lt;=$G$61,1,0)</f>
        <v>1</v>
      </c>
      <c r="IKN59" s="676">
        <f>IF(SUM($I$58:IKN58)&lt;=$G$61,1,0)</f>
        <v>1</v>
      </c>
      <c r="IKO59" s="676">
        <f>IF(SUM($I$58:IKO58)&lt;=$G$61,1,0)</f>
        <v>1</v>
      </c>
      <c r="IKP59" s="676">
        <f>IF(SUM($I$58:IKP58)&lt;=$G$61,1,0)</f>
        <v>1</v>
      </c>
      <c r="IKQ59" s="676">
        <f>IF(SUM($I$58:IKQ58)&lt;=$G$61,1,0)</f>
        <v>1</v>
      </c>
      <c r="IKR59" s="676">
        <f>IF(SUM($I$58:IKR58)&lt;=$G$61,1,0)</f>
        <v>1</v>
      </c>
      <c r="IKS59" s="676">
        <f>IF(SUM($I$58:IKS58)&lt;=$G$61,1,0)</f>
        <v>1</v>
      </c>
      <c r="IKT59" s="676">
        <f>IF(SUM($I$58:IKT58)&lt;=$G$61,1,0)</f>
        <v>1</v>
      </c>
      <c r="IKU59" s="676">
        <f>IF(SUM($I$58:IKU58)&lt;=$G$61,1,0)</f>
        <v>1</v>
      </c>
      <c r="IKV59" s="676">
        <f>IF(SUM($I$58:IKV58)&lt;=$G$61,1,0)</f>
        <v>1</v>
      </c>
      <c r="IKW59" s="676">
        <f>IF(SUM($I$58:IKW58)&lt;=$G$61,1,0)</f>
        <v>1</v>
      </c>
      <c r="IKX59" s="676">
        <f>IF(SUM($I$58:IKX58)&lt;=$G$61,1,0)</f>
        <v>1</v>
      </c>
      <c r="IKY59" s="676">
        <f>IF(SUM($I$58:IKY58)&lt;=$G$61,1,0)</f>
        <v>1</v>
      </c>
      <c r="IKZ59" s="676">
        <f>IF(SUM($I$58:IKZ58)&lt;=$G$61,1,0)</f>
        <v>1</v>
      </c>
      <c r="ILA59" s="676">
        <f>IF(SUM($I$58:ILA58)&lt;=$G$61,1,0)</f>
        <v>1</v>
      </c>
      <c r="ILB59" s="676">
        <f>IF(SUM($I$58:ILB58)&lt;=$G$61,1,0)</f>
        <v>1</v>
      </c>
      <c r="ILC59" s="676">
        <f>IF(SUM($I$58:ILC58)&lt;=$G$61,1,0)</f>
        <v>1</v>
      </c>
      <c r="ILD59" s="676">
        <f>IF(SUM($I$58:ILD58)&lt;=$G$61,1,0)</f>
        <v>1</v>
      </c>
      <c r="ILE59" s="676">
        <f>IF(SUM($I$58:ILE58)&lt;=$G$61,1,0)</f>
        <v>1</v>
      </c>
      <c r="ILF59" s="676">
        <f>IF(SUM($I$58:ILF58)&lt;=$G$61,1,0)</f>
        <v>1</v>
      </c>
      <c r="ILG59" s="676">
        <f>IF(SUM($I$58:ILG58)&lt;=$G$61,1,0)</f>
        <v>1</v>
      </c>
      <c r="ILH59" s="676">
        <f>IF(SUM($I$58:ILH58)&lt;=$G$61,1,0)</f>
        <v>1</v>
      </c>
      <c r="ILI59" s="676">
        <f>IF(SUM($I$58:ILI58)&lt;=$G$61,1,0)</f>
        <v>1</v>
      </c>
      <c r="ILJ59" s="676">
        <f>IF(SUM($I$58:ILJ58)&lt;=$G$61,1,0)</f>
        <v>1</v>
      </c>
      <c r="ILK59" s="676">
        <f>IF(SUM($I$58:ILK58)&lt;=$G$61,1,0)</f>
        <v>1</v>
      </c>
      <c r="ILL59" s="676">
        <f>IF(SUM($I$58:ILL58)&lt;=$G$61,1,0)</f>
        <v>1</v>
      </c>
      <c r="ILM59" s="676">
        <f>IF(SUM($I$58:ILM58)&lt;=$G$61,1,0)</f>
        <v>1</v>
      </c>
      <c r="ILN59" s="676">
        <f>IF(SUM($I$58:ILN58)&lt;=$G$61,1,0)</f>
        <v>1</v>
      </c>
      <c r="ILO59" s="676">
        <f>IF(SUM($I$58:ILO58)&lt;=$G$61,1,0)</f>
        <v>1</v>
      </c>
      <c r="ILP59" s="676">
        <f>IF(SUM($I$58:ILP58)&lt;=$G$61,1,0)</f>
        <v>1</v>
      </c>
      <c r="ILQ59" s="676">
        <f>IF(SUM($I$58:ILQ58)&lt;=$G$61,1,0)</f>
        <v>1</v>
      </c>
      <c r="ILR59" s="676">
        <f>IF(SUM($I$58:ILR58)&lt;=$G$61,1,0)</f>
        <v>1</v>
      </c>
      <c r="ILS59" s="676">
        <f>IF(SUM($I$58:ILS58)&lt;=$G$61,1,0)</f>
        <v>1</v>
      </c>
      <c r="ILT59" s="676">
        <f>IF(SUM($I$58:ILT58)&lt;=$G$61,1,0)</f>
        <v>1</v>
      </c>
      <c r="ILU59" s="676">
        <f>IF(SUM($I$58:ILU58)&lt;=$G$61,1,0)</f>
        <v>1</v>
      </c>
      <c r="ILV59" s="676">
        <f>IF(SUM($I$58:ILV58)&lt;=$G$61,1,0)</f>
        <v>1</v>
      </c>
      <c r="ILW59" s="676">
        <f>IF(SUM($I$58:ILW58)&lt;=$G$61,1,0)</f>
        <v>1</v>
      </c>
      <c r="ILX59" s="676">
        <f>IF(SUM($I$58:ILX58)&lt;=$G$61,1,0)</f>
        <v>1</v>
      </c>
      <c r="ILY59" s="676">
        <f>IF(SUM($I$58:ILY58)&lt;=$G$61,1,0)</f>
        <v>1</v>
      </c>
      <c r="ILZ59" s="676">
        <f>IF(SUM($I$58:ILZ58)&lt;=$G$61,1,0)</f>
        <v>1</v>
      </c>
      <c r="IMA59" s="676">
        <f>IF(SUM($I$58:IMA58)&lt;=$G$61,1,0)</f>
        <v>1</v>
      </c>
      <c r="IMB59" s="676">
        <f>IF(SUM($I$58:IMB58)&lt;=$G$61,1,0)</f>
        <v>1</v>
      </c>
      <c r="IMC59" s="676">
        <f>IF(SUM($I$58:IMC58)&lt;=$G$61,1,0)</f>
        <v>1</v>
      </c>
      <c r="IMD59" s="676">
        <f>IF(SUM($I$58:IMD58)&lt;=$G$61,1,0)</f>
        <v>1</v>
      </c>
      <c r="IME59" s="676">
        <f>IF(SUM($I$58:IME58)&lt;=$G$61,1,0)</f>
        <v>1</v>
      </c>
      <c r="IMF59" s="676">
        <f>IF(SUM($I$58:IMF58)&lt;=$G$61,1,0)</f>
        <v>1</v>
      </c>
      <c r="IMG59" s="676">
        <f>IF(SUM($I$58:IMG58)&lt;=$G$61,1,0)</f>
        <v>1</v>
      </c>
      <c r="IMH59" s="676">
        <f>IF(SUM($I$58:IMH58)&lt;=$G$61,1,0)</f>
        <v>1</v>
      </c>
      <c r="IMI59" s="676">
        <f>IF(SUM($I$58:IMI58)&lt;=$G$61,1,0)</f>
        <v>1</v>
      </c>
      <c r="IMJ59" s="676">
        <f>IF(SUM($I$58:IMJ58)&lt;=$G$61,1,0)</f>
        <v>1</v>
      </c>
      <c r="IMK59" s="676">
        <f>IF(SUM($I$58:IMK58)&lt;=$G$61,1,0)</f>
        <v>1</v>
      </c>
      <c r="IML59" s="676">
        <f>IF(SUM($I$58:IML58)&lt;=$G$61,1,0)</f>
        <v>1</v>
      </c>
      <c r="IMM59" s="676">
        <f>IF(SUM($I$58:IMM58)&lt;=$G$61,1,0)</f>
        <v>1</v>
      </c>
      <c r="IMN59" s="676">
        <f>IF(SUM($I$58:IMN58)&lt;=$G$61,1,0)</f>
        <v>1</v>
      </c>
      <c r="IMO59" s="676">
        <f>IF(SUM($I$58:IMO58)&lt;=$G$61,1,0)</f>
        <v>1</v>
      </c>
      <c r="IMP59" s="676">
        <f>IF(SUM($I$58:IMP58)&lt;=$G$61,1,0)</f>
        <v>1</v>
      </c>
      <c r="IMQ59" s="676">
        <f>IF(SUM($I$58:IMQ58)&lt;=$G$61,1,0)</f>
        <v>1</v>
      </c>
      <c r="IMR59" s="676">
        <f>IF(SUM($I$58:IMR58)&lt;=$G$61,1,0)</f>
        <v>1</v>
      </c>
      <c r="IMS59" s="676">
        <f>IF(SUM($I$58:IMS58)&lt;=$G$61,1,0)</f>
        <v>1</v>
      </c>
      <c r="IMT59" s="676">
        <f>IF(SUM($I$58:IMT58)&lt;=$G$61,1,0)</f>
        <v>1</v>
      </c>
      <c r="IMU59" s="676">
        <f>IF(SUM($I$58:IMU58)&lt;=$G$61,1,0)</f>
        <v>1</v>
      </c>
      <c r="IMV59" s="676">
        <f>IF(SUM($I$58:IMV58)&lt;=$G$61,1,0)</f>
        <v>1</v>
      </c>
      <c r="IMW59" s="676">
        <f>IF(SUM($I$58:IMW58)&lt;=$G$61,1,0)</f>
        <v>1</v>
      </c>
      <c r="IMX59" s="676">
        <f>IF(SUM($I$58:IMX58)&lt;=$G$61,1,0)</f>
        <v>1</v>
      </c>
      <c r="IMY59" s="676">
        <f>IF(SUM($I$58:IMY58)&lt;=$G$61,1,0)</f>
        <v>1</v>
      </c>
      <c r="IMZ59" s="676">
        <f>IF(SUM($I$58:IMZ58)&lt;=$G$61,1,0)</f>
        <v>1</v>
      </c>
      <c r="INA59" s="676">
        <f>IF(SUM($I$58:INA58)&lt;=$G$61,1,0)</f>
        <v>1</v>
      </c>
      <c r="INB59" s="676">
        <f>IF(SUM($I$58:INB58)&lt;=$G$61,1,0)</f>
        <v>1</v>
      </c>
      <c r="INC59" s="676">
        <f>IF(SUM($I$58:INC58)&lt;=$G$61,1,0)</f>
        <v>1</v>
      </c>
      <c r="IND59" s="676">
        <f>IF(SUM($I$58:IND58)&lt;=$G$61,1,0)</f>
        <v>1</v>
      </c>
      <c r="INE59" s="676">
        <f>IF(SUM($I$58:INE58)&lt;=$G$61,1,0)</f>
        <v>1</v>
      </c>
      <c r="INF59" s="676">
        <f>IF(SUM($I$58:INF58)&lt;=$G$61,1,0)</f>
        <v>1</v>
      </c>
      <c r="ING59" s="676">
        <f>IF(SUM($I$58:ING58)&lt;=$G$61,1,0)</f>
        <v>1</v>
      </c>
      <c r="INH59" s="676">
        <f>IF(SUM($I$58:INH58)&lt;=$G$61,1,0)</f>
        <v>1</v>
      </c>
      <c r="INI59" s="676">
        <f>IF(SUM($I$58:INI58)&lt;=$G$61,1,0)</f>
        <v>1</v>
      </c>
      <c r="INJ59" s="676">
        <f>IF(SUM($I$58:INJ58)&lt;=$G$61,1,0)</f>
        <v>1</v>
      </c>
      <c r="INK59" s="676">
        <f>IF(SUM($I$58:INK58)&lt;=$G$61,1,0)</f>
        <v>1</v>
      </c>
      <c r="INL59" s="676">
        <f>IF(SUM($I$58:INL58)&lt;=$G$61,1,0)</f>
        <v>1</v>
      </c>
      <c r="INM59" s="676">
        <f>IF(SUM($I$58:INM58)&lt;=$G$61,1,0)</f>
        <v>1</v>
      </c>
      <c r="INN59" s="676">
        <f>IF(SUM($I$58:INN58)&lt;=$G$61,1,0)</f>
        <v>1</v>
      </c>
      <c r="INO59" s="676">
        <f>IF(SUM($I$58:INO58)&lt;=$G$61,1,0)</f>
        <v>1</v>
      </c>
      <c r="INP59" s="676">
        <f>IF(SUM($I$58:INP58)&lt;=$G$61,1,0)</f>
        <v>1</v>
      </c>
      <c r="INQ59" s="676">
        <f>IF(SUM($I$58:INQ58)&lt;=$G$61,1,0)</f>
        <v>1</v>
      </c>
      <c r="INR59" s="676">
        <f>IF(SUM($I$58:INR58)&lt;=$G$61,1,0)</f>
        <v>1</v>
      </c>
      <c r="INS59" s="676">
        <f>IF(SUM($I$58:INS58)&lt;=$G$61,1,0)</f>
        <v>1</v>
      </c>
      <c r="INT59" s="676">
        <f>IF(SUM($I$58:INT58)&lt;=$G$61,1,0)</f>
        <v>1</v>
      </c>
      <c r="INU59" s="676">
        <f>IF(SUM($I$58:INU58)&lt;=$G$61,1,0)</f>
        <v>1</v>
      </c>
      <c r="INV59" s="676">
        <f>IF(SUM($I$58:INV58)&lt;=$G$61,1,0)</f>
        <v>1</v>
      </c>
      <c r="INW59" s="676">
        <f>IF(SUM($I$58:INW58)&lt;=$G$61,1,0)</f>
        <v>1</v>
      </c>
      <c r="INX59" s="676">
        <f>IF(SUM($I$58:INX58)&lt;=$G$61,1,0)</f>
        <v>1</v>
      </c>
      <c r="INY59" s="676">
        <f>IF(SUM($I$58:INY58)&lt;=$G$61,1,0)</f>
        <v>1</v>
      </c>
      <c r="INZ59" s="676">
        <f>IF(SUM($I$58:INZ58)&lt;=$G$61,1,0)</f>
        <v>1</v>
      </c>
      <c r="IOA59" s="676">
        <f>IF(SUM($I$58:IOA58)&lt;=$G$61,1,0)</f>
        <v>1</v>
      </c>
      <c r="IOB59" s="676">
        <f>IF(SUM($I$58:IOB58)&lt;=$G$61,1,0)</f>
        <v>1</v>
      </c>
      <c r="IOC59" s="676">
        <f>IF(SUM($I$58:IOC58)&lt;=$G$61,1,0)</f>
        <v>1</v>
      </c>
      <c r="IOD59" s="676">
        <f>IF(SUM($I$58:IOD58)&lt;=$G$61,1,0)</f>
        <v>1</v>
      </c>
      <c r="IOE59" s="676">
        <f>IF(SUM($I$58:IOE58)&lt;=$G$61,1,0)</f>
        <v>1</v>
      </c>
      <c r="IOF59" s="676">
        <f>IF(SUM($I$58:IOF58)&lt;=$G$61,1,0)</f>
        <v>1</v>
      </c>
      <c r="IOG59" s="676">
        <f>IF(SUM($I$58:IOG58)&lt;=$G$61,1,0)</f>
        <v>1</v>
      </c>
      <c r="IOH59" s="676">
        <f>IF(SUM($I$58:IOH58)&lt;=$G$61,1,0)</f>
        <v>1</v>
      </c>
      <c r="IOI59" s="676">
        <f>IF(SUM($I$58:IOI58)&lt;=$G$61,1,0)</f>
        <v>1</v>
      </c>
      <c r="IOJ59" s="676">
        <f>IF(SUM($I$58:IOJ58)&lt;=$G$61,1,0)</f>
        <v>1</v>
      </c>
      <c r="IOK59" s="676">
        <f>IF(SUM($I$58:IOK58)&lt;=$G$61,1,0)</f>
        <v>1</v>
      </c>
      <c r="IOL59" s="676">
        <f>IF(SUM($I$58:IOL58)&lt;=$G$61,1,0)</f>
        <v>1</v>
      </c>
      <c r="IOM59" s="676">
        <f>IF(SUM($I$58:IOM58)&lt;=$G$61,1,0)</f>
        <v>1</v>
      </c>
      <c r="ION59" s="676">
        <f>IF(SUM($I$58:ION58)&lt;=$G$61,1,0)</f>
        <v>1</v>
      </c>
      <c r="IOO59" s="676">
        <f>IF(SUM($I$58:IOO58)&lt;=$G$61,1,0)</f>
        <v>1</v>
      </c>
      <c r="IOP59" s="676">
        <f>IF(SUM($I$58:IOP58)&lt;=$G$61,1,0)</f>
        <v>1</v>
      </c>
      <c r="IOQ59" s="676">
        <f>IF(SUM($I$58:IOQ58)&lt;=$G$61,1,0)</f>
        <v>1</v>
      </c>
      <c r="IOR59" s="676">
        <f>IF(SUM($I$58:IOR58)&lt;=$G$61,1,0)</f>
        <v>1</v>
      </c>
      <c r="IOS59" s="676">
        <f>IF(SUM($I$58:IOS58)&lt;=$G$61,1,0)</f>
        <v>1</v>
      </c>
      <c r="IOT59" s="676">
        <f>IF(SUM($I$58:IOT58)&lt;=$G$61,1,0)</f>
        <v>1</v>
      </c>
      <c r="IOU59" s="676">
        <f>IF(SUM($I$58:IOU58)&lt;=$G$61,1,0)</f>
        <v>1</v>
      </c>
      <c r="IOV59" s="676">
        <f>IF(SUM($I$58:IOV58)&lt;=$G$61,1,0)</f>
        <v>1</v>
      </c>
      <c r="IOW59" s="676">
        <f>IF(SUM($I$58:IOW58)&lt;=$G$61,1,0)</f>
        <v>1</v>
      </c>
      <c r="IOX59" s="676">
        <f>IF(SUM($I$58:IOX58)&lt;=$G$61,1,0)</f>
        <v>1</v>
      </c>
      <c r="IOY59" s="676">
        <f>IF(SUM($I$58:IOY58)&lt;=$G$61,1,0)</f>
        <v>1</v>
      </c>
      <c r="IOZ59" s="676">
        <f>IF(SUM($I$58:IOZ58)&lt;=$G$61,1,0)</f>
        <v>1</v>
      </c>
      <c r="IPA59" s="676">
        <f>IF(SUM($I$58:IPA58)&lt;=$G$61,1,0)</f>
        <v>1</v>
      </c>
      <c r="IPB59" s="676">
        <f>IF(SUM($I$58:IPB58)&lt;=$G$61,1,0)</f>
        <v>1</v>
      </c>
      <c r="IPC59" s="676">
        <f>IF(SUM($I$58:IPC58)&lt;=$G$61,1,0)</f>
        <v>1</v>
      </c>
      <c r="IPD59" s="676">
        <f>IF(SUM($I$58:IPD58)&lt;=$G$61,1,0)</f>
        <v>1</v>
      </c>
      <c r="IPE59" s="676">
        <f>IF(SUM($I$58:IPE58)&lt;=$G$61,1,0)</f>
        <v>1</v>
      </c>
      <c r="IPF59" s="676">
        <f>IF(SUM($I$58:IPF58)&lt;=$G$61,1,0)</f>
        <v>1</v>
      </c>
      <c r="IPG59" s="676">
        <f>IF(SUM($I$58:IPG58)&lt;=$G$61,1,0)</f>
        <v>1</v>
      </c>
      <c r="IPH59" s="676">
        <f>IF(SUM($I$58:IPH58)&lt;=$G$61,1,0)</f>
        <v>1</v>
      </c>
      <c r="IPI59" s="676">
        <f>IF(SUM($I$58:IPI58)&lt;=$G$61,1,0)</f>
        <v>1</v>
      </c>
      <c r="IPJ59" s="676">
        <f>IF(SUM($I$58:IPJ58)&lt;=$G$61,1,0)</f>
        <v>1</v>
      </c>
      <c r="IPK59" s="676">
        <f>IF(SUM($I$58:IPK58)&lt;=$G$61,1,0)</f>
        <v>1</v>
      </c>
      <c r="IPL59" s="676">
        <f>IF(SUM($I$58:IPL58)&lt;=$G$61,1,0)</f>
        <v>1</v>
      </c>
      <c r="IPM59" s="676">
        <f>IF(SUM($I$58:IPM58)&lt;=$G$61,1,0)</f>
        <v>1</v>
      </c>
      <c r="IPN59" s="676">
        <f>IF(SUM($I$58:IPN58)&lt;=$G$61,1,0)</f>
        <v>1</v>
      </c>
      <c r="IPO59" s="676">
        <f>IF(SUM($I$58:IPO58)&lt;=$G$61,1,0)</f>
        <v>1</v>
      </c>
      <c r="IPP59" s="676">
        <f>IF(SUM($I$58:IPP58)&lt;=$G$61,1,0)</f>
        <v>1</v>
      </c>
      <c r="IPQ59" s="676">
        <f>IF(SUM($I$58:IPQ58)&lt;=$G$61,1,0)</f>
        <v>1</v>
      </c>
      <c r="IPR59" s="676">
        <f>IF(SUM($I$58:IPR58)&lt;=$G$61,1,0)</f>
        <v>1</v>
      </c>
      <c r="IPS59" s="676">
        <f>IF(SUM($I$58:IPS58)&lt;=$G$61,1,0)</f>
        <v>1</v>
      </c>
      <c r="IPT59" s="676">
        <f>IF(SUM($I$58:IPT58)&lt;=$G$61,1,0)</f>
        <v>1</v>
      </c>
      <c r="IPU59" s="676">
        <f>IF(SUM($I$58:IPU58)&lt;=$G$61,1,0)</f>
        <v>1</v>
      </c>
      <c r="IPV59" s="676">
        <f>IF(SUM($I$58:IPV58)&lt;=$G$61,1,0)</f>
        <v>1</v>
      </c>
      <c r="IPW59" s="676">
        <f>IF(SUM($I$58:IPW58)&lt;=$G$61,1,0)</f>
        <v>1</v>
      </c>
      <c r="IPX59" s="676">
        <f>IF(SUM($I$58:IPX58)&lt;=$G$61,1,0)</f>
        <v>1</v>
      </c>
      <c r="IPY59" s="676">
        <f>IF(SUM($I$58:IPY58)&lt;=$G$61,1,0)</f>
        <v>1</v>
      </c>
      <c r="IPZ59" s="676">
        <f>IF(SUM($I$58:IPZ58)&lt;=$G$61,1,0)</f>
        <v>1</v>
      </c>
      <c r="IQA59" s="676">
        <f>IF(SUM($I$58:IQA58)&lt;=$G$61,1,0)</f>
        <v>1</v>
      </c>
      <c r="IQB59" s="676">
        <f>IF(SUM($I$58:IQB58)&lt;=$G$61,1,0)</f>
        <v>1</v>
      </c>
      <c r="IQC59" s="676">
        <f>IF(SUM($I$58:IQC58)&lt;=$G$61,1,0)</f>
        <v>1</v>
      </c>
      <c r="IQD59" s="676">
        <f>IF(SUM($I$58:IQD58)&lt;=$G$61,1,0)</f>
        <v>1</v>
      </c>
      <c r="IQE59" s="676">
        <f>IF(SUM($I$58:IQE58)&lt;=$G$61,1,0)</f>
        <v>1</v>
      </c>
      <c r="IQF59" s="676">
        <f>IF(SUM($I$58:IQF58)&lt;=$G$61,1,0)</f>
        <v>1</v>
      </c>
      <c r="IQG59" s="676">
        <f>IF(SUM($I$58:IQG58)&lt;=$G$61,1,0)</f>
        <v>1</v>
      </c>
      <c r="IQH59" s="676">
        <f>IF(SUM($I$58:IQH58)&lt;=$G$61,1,0)</f>
        <v>1</v>
      </c>
      <c r="IQI59" s="676">
        <f>IF(SUM($I$58:IQI58)&lt;=$G$61,1,0)</f>
        <v>1</v>
      </c>
      <c r="IQJ59" s="676">
        <f>IF(SUM($I$58:IQJ58)&lt;=$G$61,1,0)</f>
        <v>1</v>
      </c>
      <c r="IQK59" s="676">
        <f>IF(SUM($I$58:IQK58)&lt;=$G$61,1,0)</f>
        <v>1</v>
      </c>
      <c r="IQL59" s="676">
        <f>IF(SUM($I$58:IQL58)&lt;=$G$61,1,0)</f>
        <v>1</v>
      </c>
      <c r="IQM59" s="676">
        <f>IF(SUM($I$58:IQM58)&lt;=$G$61,1,0)</f>
        <v>1</v>
      </c>
      <c r="IQN59" s="676">
        <f>IF(SUM($I$58:IQN58)&lt;=$G$61,1,0)</f>
        <v>1</v>
      </c>
      <c r="IQO59" s="676">
        <f>IF(SUM($I$58:IQO58)&lt;=$G$61,1,0)</f>
        <v>1</v>
      </c>
      <c r="IQP59" s="676">
        <f>IF(SUM($I$58:IQP58)&lt;=$G$61,1,0)</f>
        <v>1</v>
      </c>
      <c r="IQQ59" s="676">
        <f>IF(SUM($I$58:IQQ58)&lt;=$G$61,1,0)</f>
        <v>1</v>
      </c>
      <c r="IQR59" s="676">
        <f>IF(SUM($I$58:IQR58)&lt;=$G$61,1,0)</f>
        <v>1</v>
      </c>
      <c r="IQS59" s="676">
        <f>IF(SUM($I$58:IQS58)&lt;=$G$61,1,0)</f>
        <v>1</v>
      </c>
      <c r="IQT59" s="676">
        <f>IF(SUM($I$58:IQT58)&lt;=$G$61,1,0)</f>
        <v>1</v>
      </c>
      <c r="IQU59" s="676">
        <f>IF(SUM($I$58:IQU58)&lt;=$G$61,1,0)</f>
        <v>1</v>
      </c>
      <c r="IQV59" s="676">
        <f>IF(SUM($I$58:IQV58)&lt;=$G$61,1,0)</f>
        <v>1</v>
      </c>
      <c r="IQW59" s="676">
        <f>IF(SUM($I$58:IQW58)&lt;=$G$61,1,0)</f>
        <v>1</v>
      </c>
      <c r="IQX59" s="676">
        <f>IF(SUM($I$58:IQX58)&lt;=$G$61,1,0)</f>
        <v>1</v>
      </c>
      <c r="IQY59" s="676">
        <f>IF(SUM($I$58:IQY58)&lt;=$G$61,1,0)</f>
        <v>1</v>
      </c>
      <c r="IQZ59" s="676">
        <f>IF(SUM($I$58:IQZ58)&lt;=$G$61,1,0)</f>
        <v>1</v>
      </c>
      <c r="IRA59" s="676">
        <f>IF(SUM($I$58:IRA58)&lt;=$G$61,1,0)</f>
        <v>1</v>
      </c>
      <c r="IRB59" s="676">
        <f>IF(SUM($I$58:IRB58)&lt;=$G$61,1,0)</f>
        <v>1</v>
      </c>
      <c r="IRC59" s="676">
        <f>IF(SUM($I$58:IRC58)&lt;=$G$61,1,0)</f>
        <v>1</v>
      </c>
      <c r="IRD59" s="676">
        <f>IF(SUM($I$58:IRD58)&lt;=$G$61,1,0)</f>
        <v>1</v>
      </c>
      <c r="IRE59" s="676">
        <f>IF(SUM($I$58:IRE58)&lt;=$G$61,1,0)</f>
        <v>1</v>
      </c>
      <c r="IRF59" s="676">
        <f>IF(SUM($I$58:IRF58)&lt;=$G$61,1,0)</f>
        <v>1</v>
      </c>
      <c r="IRG59" s="676">
        <f>IF(SUM($I$58:IRG58)&lt;=$G$61,1,0)</f>
        <v>1</v>
      </c>
      <c r="IRH59" s="676">
        <f>IF(SUM($I$58:IRH58)&lt;=$G$61,1,0)</f>
        <v>1</v>
      </c>
      <c r="IRI59" s="676">
        <f>IF(SUM($I$58:IRI58)&lt;=$G$61,1,0)</f>
        <v>1</v>
      </c>
      <c r="IRJ59" s="676">
        <f>IF(SUM($I$58:IRJ58)&lt;=$G$61,1,0)</f>
        <v>1</v>
      </c>
      <c r="IRK59" s="676">
        <f>IF(SUM($I$58:IRK58)&lt;=$G$61,1,0)</f>
        <v>1</v>
      </c>
      <c r="IRL59" s="676">
        <f>IF(SUM($I$58:IRL58)&lt;=$G$61,1,0)</f>
        <v>1</v>
      </c>
      <c r="IRM59" s="676">
        <f>IF(SUM($I$58:IRM58)&lt;=$G$61,1,0)</f>
        <v>1</v>
      </c>
      <c r="IRN59" s="676">
        <f>IF(SUM($I$58:IRN58)&lt;=$G$61,1,0)</f>
        <v>1</v>
      </c>
      <c r="IRO59" s="676">
        <f>IF(SUM($I$58:IRO58)&lt;=$G$61,1,0)</f>
        <v>1</v>
      </c>
      <c r="IRP59" s="676">
        <f>IF(SUM($I$58:IRP58)&lt;=$G$61,1,0)</f>
        <v>1</v>
      </c>
      <c r="IRQ59" s="676">
        <f>IF(SUM($I$58:IRQ58)&lt;=$G$61,1,0)</f>
        <v>1</v>
      </c>
      <c r="IRR59" s="676">
        <f>IF(SUM($I$58:IRR58)&lt;=$G$61,1,0)</f>
        <v>1</v>
      </c>
      <c r="IRS59" s="676">
        <f>IF(SUM($I$58:IRS58)&lt;=$G$61,1,0)</f>
        <v>1</v>
      </c>
      <c r="IRT59" s="676">
        <f>IF(SUM($I$58:IRT58)&lt;=$G$61,1,0)</f>
        <v>1</v>
      </c>
      <c r="IRU59" s="676">
        <f>IF(SUM($I$58:IRU58)&lt;=$G$61,1,0)</f>
        <v>1</v>
      </c>
      <c r="IRV59" s="676">
        <f>IF(SUM($I$58:IRV58)&lt;=$G$61,1,0)</f>
        <v>1</v>
      </c>
      <c r="IRW59" s="676">
        <f>IF(SUM($I$58:IRW58)&lt;=$G$61,1,0)</f>
        <v>1</v>
      </c>
      <c r="IRX59" s="676">
        <f>IF(SUM($I$58:IRX58)&lt;=$G$61,1,0)</f>
        <v>1</v>
      </c>
      <c r="IRY59" s="676">
        <f>IF(SUM($I$58:IRY58)&lt;=$G$61,1,0)</f>
        <v>1</v>
      </c>
      <c r="IRZ59" s="676">
        <f>IF(SUM($I$58:IRZ58)&lt;=$G$61,1,0)</f>
        <v>1</v>
      </c>
      <c r="ISA59" s="676">
        <f>IF(SUM($I$58:ISA58)&lt;=$G$61,1,0)</f>
        <v>1</v>
      </c>
      <c r="ISB59" s="676">
        <f>IF(SUM($I$58:ISB58)&lt;=$G$61,1,0)</f>
        <v>1</v>
      </c>
      <c r="ISC59" s="676">
        <f>IF(SUM($I$58:ISC58)&lt;=$G$61,1,0)</f>
        <v>1</v>
      </c>
      <c r="ISD59" s="676">
        <f>IF(SUM($I$58:ISD58)&lt;=$G$61,1,0)</f>
        <v>1</v>
      </c>
      <c r="ISE59" s="676">
        <f>IF(SUM($I$58:ISE58)&lt;=$G$61,1,0)</f>
        <v>1</v>
      </c>
      <c r="ISF59" s="676">
        <f>IF(SUM($I$58:ISF58)&lt;=$G$61,1,0)</f>
        <v>1</v>
      </c>
      <c r="ISG59" s="676">
        <f>IF(SUM($I$58:ISG58)&lt;=$G$61,1,0)</f>
        <v>1</v>
      </c>
      <c r="ISH59" s="676">
        <f>IF(SUM($I$58:ISH58)&lt;=$G$61,1,0)</f>
        <v>1</v>
      </c>
      <c r="ISI59" s="676">
        <f>IF(SUM($I$58:ISI58)&lt;=$G$61,1,0)</f>
        <v>1</v>
      </c>
      <c r="ISJ59" s="676">
        <f>IF(SUM($I$58:ISJ58)&lt;=$G$61,1,0)</f>
        <v>1</v>
      </c>
      <c r="ISK59" s="676">
        <f>IF(SUM($I$58:ISK58)&lt;=$G$61,1,0)</f>
        <v>1</v>
      </c>
      <c r="ISL59" s="676">
        <f>IF(SUM($I$58:ISL58)&lt;=$G$61,1,0)</f>
        <v>1</v>
      </c>
      <c r="ISM59" s="676">
        <f>IF(SUM($I$58:ISM58)&lt;=$G$61,1,0)</f>
        <v>1</v>
      </c>
      <c r="ISN59" s="676">
        <f>IF(SUM($I$58:ISN58)&lt;=$G$61,1,0)</f>
        <v>1</v>
      </c>
      <c r="ISO59" s="676">
        <f>IF(SUM($I$58:ISO58)&lt;=$G$61,1,0)</f>
        <v>1</v>
      </c>
      <c r="ISP59" s="676">
        <f>IF(SUM($I$58:ISP58)&lt;=$G$61,1,0)</f>
        <v>1</v>
      </c>
      <c r="ISQ59" s="676">
        <f>IF(SUM($I$58:ISQ58)&lt;=$G$61,1,0)</f>
        <v>1</v>
      </c>
      <c r="ISR59" s="676">
        <f>IF(SUM($I$58:ISR58)&lt;=$G$61,1,0)</f>
        <v>1</v>
      </c>
      <c r="ISS59" s="676">
        <f>IF(SUM($I$58:ISS58)&lt;=$G$61,1,0)</f>
        <v>1</v>
      </c>
      <c r="IST59" s="676">
        <f>IF(SUM($I$58:IST58)&lt;=$G$61,1,0)</f>
        <v>1</v>
      </c>
      <c r="ISU59" s="676">
        <f>IF(SUM($I$58:ISU58)&lt;=$G$61,1,0)</f>
        <v>1</v>
      </c>
      <c r="ISV59" s="676">
        <f>IF(SUM($I$58:ISV58)&lt;=$G$61,1,0)</f>
        <v>1</v>
      </c>
      <c r="ISW59" s="676">
        <f>IF(SUM($I$58:ISW58)&lt;=$G$61,1,0)</f>
        <v>1</v>
      </c>
      <c r="ISX59" s="676">
        <f>IF(SUM($I$58:ISX58)&lt;=$G$61,1,0)</f>
        <v>1</v>
      </c>
      <c r="ISY59" s="676">
        <f>IF(SUM($I$58:ISY58)&lt;=$G$61,1,0)</f>
        <v>1</v>
      </c>
      <c r="ISZ59" s="676">
        <f>IF(SUM($I$58:ISZ58)&lt;=$G$61,1,0)</f>
        <v>1</v>
      </c>
      <c r="ITA59" s="676">
        <f>IF(SUM($I$58:ITA58)&lt;=$G$61,1,0)</f>
        <v>1</v>
      </c>
      <c r="ITB59" s="676">
        <f>IF(SUM($I$58:ITB58)&lt;=$G$61,1,0)</f>
        <v>1</v>
      </c>
      <c r="ITC59" s="676">
        <f>IF(SUM($I$58:ITC58)&lt;=$G$61,1,0)</f>
        <v>1</v>
      </c>
      <c r="ITD59" s="676">
        <f>IF(SUM($I$58:ITD58)&lt;=$G$61,1,0)</f>
        <v>1</v>
      </c>
      <c r="ITE59" s="676">
        <f>IF(SUM($I$58:ITE58)&lt;=$G$61,1,0)</f>
        <v>1</v>
      </c>
      <c r="ITF59" s="676">
        <f>IF(SUM($I$58:ITF58)&lt;=$G$61,1,0)</f>
        <v>1</v>
      </c>
      <c r="ITG59" s="676">
        <f>IF(SUM($I$58:ITG58)&lt;=$G$61,1,0)</f>
        <v>1</v>
      </c>
      <c r="ITH59" s="676">
        <f>IF(SUM($I$58:ITH58)&lt;=$G$61,1,0)</f>
        <v>1</v>
      </c>
      <c r="ITI59" s="676">
        <f>IF(SUM($I$58:ITI58)&lt;=$G$61,1,0)</f>
        <v>1</v>
      </c>
      <c r="ITJ59" s="676">
        <f>IF(SUM($I$58:ITJ58)&lt;=$G$61,1,0)</f>
        <v>1</v>
      </c>
      <c r="ITK59" s="676">
        <f>IF(SUM($I$58:ITK58)&lt;=$G$61,1,0)</f>
        <v>1</v>
      </c>
      <c r="ITL59" s="676">
        <f>IF(SUM($I$58:ITL58)&lt;=$G$61,1,0)</f>
        <v>1</v>
      </c>
      <c r="ITM59" s="676">
        <f>IF(SUM($I$58:ITM58)&lt;=$G$61,1,0)</f>
        <v>1</v>
      </c>
      <c r="ITN59" s="676">
        <f>IF(SUM($I$58:ITN58)&lt;=$G$61,1,0)</f>
        <v>1</v>
      </c>
      <c r="ITO59" s="676">
        <f>IF(SUM($I$58:ITO58)&lt;=$G$61,1,0)</f>
        <v>1</v>
      </c>
      <c r="ITP59" s="676">
        <f>IF(SUM($I$58:ITP58)&lt;=$G$61,1,0)</f>
        <v>1</v>
      </c>
      <c r="ITQ59" s="676">
        <f>IF(SUM($I$58:ITQ58)&lt;=$G$61,1,0)</f>
        <v>1</v>
      </c>
      <c r="ITR59" s="676">
        <f>IF(SUM($I$58:ITR58)&lt;=$G$61,1,0)</f>
        <v>1</v>
      </c>
      <c r="ITS59" s="676">
        <f>IF(SUM($I$58:ITS58)&lt;=$G$61,1,0)</f>
        <v>1</v>
      </c>
      <c r="ITT59" s="676">
        <f>IF(SUM($I$58:ITT58)&lt;=$G$61,1,0)</f>
        <v>1</v>
      </c>
      <c r="ITU59" s="676">
        <f>IF(SUM($I$58:ITU58)&lt;=$G$61,1,0)</f>
        <v>1</v>
      </c>
      <c r="ITV59" s="676">
        <f>IF(SUM($I$58:ITV58)&lt;=$G$61,1,0)</f>
        <v>1</v>
      </c>
      <c r="ITW59" s="676">
        <f>IF(SUM($I$58:ITW58)&lt;=$G$61,1,0)</f>
        <v>1</v>
      </c>
      <c r="ITX59" s="676">
        <f>IF(SUM($I$58:ITX58)&lt;=$G$61,1,0)</f>
        <v>1</v>
      </c>
      <c r="ITY59" s="676">
        <f>IF(SUM($I$58:ITY58)&lt;=$G$61,1,0)</f>
        <v>1</v>
      </c>
      <c r="ITZ59" s="676">
        <f>IF(SUM($I$58:ITZ58)&lt;=$G$61,1,0)</f>
        <v>1</v>
      </c>
      <c r="IUA59" s="676">
        <f>IF(SUM($I$58:IUA58)&lt;=$G$61,1,0)</f>
        <v>1</v>
      </c>
      <c r="IUB59" s="676">
        <f>IF(SUM($I$58:IUB58)&lt;=$G$61,1,0)</f>
        <v>1</v>
      </c>
      <c r="IUC59" s="676">
        <f>IF(SUM($I$58:IUC58)&lt;=$G$61,1,0)</f>
        <v>1</v>
      </c>
      <c r="IUD59" s="676">
        <f>IF(SUM($I$58:IUD58)&lt;=$G$61,1,0)</f>
        <v>1</v>
      </c>
      <c r="IUE59" s="676">
        <f>IF(SUM($I$58:IUE58)&lt;=$G$61,1,0)</f>
        <v>1</v>
      </c>
      <c r="IUF59" s="676">
        <f>IF(SUM($I$58:IUF58)&lt;=$G$61,1,0)</f>
        <v>1</v>
      </c>
      <c r="IUG59" s="676">
        <f>IF(SUM($I$58:IUG58)&lt;=$G$61,1,0)</f>
        <v>1</v>
      </c>
      <c r="IUH59" s="676">
        <f>IF(SUM($I$58:IUH58)&lt;=$G$61,1,0)</f>
        <v>1</v>
      </c>
      <c r="IUI59" s="676">
        <f>IF(SUM($I$58:IUI58)&lt;=$G$61,1,0)</f>
        <v>1</v>
      </c>
      <c r="IUJ59" s="676">
        <f>IF(SUM($I$58:IUJ58)&lt;=$G$61,1,0)</f>
        <v>1</v>
      </c>
      <c r="IUK59" s="676">
        <f>IF(SUM($I$58:IUK58)&lt;=$G$61,1,0)</f>
        <v>1</v>
      </c>
      <c r="IUL59" s="676">
        <f>IF(SUM($I$58:IUL58)&lt;=$G$61,1,0)</f>
        <v>1</v>
      </c>
      <c r="IUM59" s="676">
        <f>IF(SUM($I$58:IUM58)&lt;=$G$61,1,0)</f>
        <v>1</v>
      </c>
      <c r="IUN59" s="676">
        <f>IF(SUM($I$58:IUN58)&lt;=$G$61,1,0)</f>
        <v>1</v>
      </c>
      <c r="IUO59" s="676">
        <f>IF(SUM($I$58:IUO58)&lt;=$G$61,1,0)</f>
        <v>1</v>
      </c>
      <c r="IUP59" s="676">
        <f>IF(SUM($I$58:IUP58)&lt;=$G$61,1,0)</f>
        <v>1</v>
      </c>
      <c r="IUQ59" s="676">
        <f>IF(SUM($I$58:IUQ58)&lt;=$G$61,1,0)</f>
        <v>1</v>
      </c>
      <c r="IUR59" s="676">
        <f>IF(SUM($I$58:IUR58)&lt;=$G$61,1,0)</f>
        <v>1</v>
      </c>
      <c r="IUS59" s="676">
        <f>IF(SUM($I$58:IUS58)&lt;=$G$61,1,0)</f>
        <v>1</v>
      </c>
      <c r="IUT59" s="676">
        <f>IF(SUM($I$58:IUT58)&lt;=$G$61,1,0)</f>
        <v>1</v>
      </c>
      <c r="IUU59" s="676">
        <f>IF(SUM($I$58:IUU58)&lt;=$G$61,1,0)</f>
        <v>1</v>
      </c>
      <c r="IUV59" s="676">
        <f>IF(SUM($I$58:IUV58)&lt;=$G$61,1,0)</f>
        <v>1</v>
      </c>
      <c r="IUW59" s="676">
        <f>IF(SUM($I$58:IUW58)&lt;=$G$61,1,0)</f>
        <v>1</v>
      </c>
      <c r="IUX59" s="676">
        <f>IF(SUM($I$58:IUX58)&lt;=$G$61,1,0)</f>
        <v>1</v>
      </c>
      <c r="IUY59" s="676">
        <f>IF(SUM($I$58:IUY58)&lt;=$G$61,1,0)</f>
        <v>1</v>
      </c>
      <c r="IUZ59" s="676">
        <f>IF(SUM($I$58:IUZ58)&lt;=$G$61,1,0)</f>
        <v>1</v>
      </c>
      <c r="IVA59" s="676">
        <f>IF(SUM($I$58:IVA58)&lt;=$G$61,1,0)</f>
        <v>1</v>
      </c>
      <c r="IVB59" s="676">
        <f>IF(SUM($I$58:IVB58)&lt;=$G$61,1,0)</f>
        <v>1</v>
      </c>
      <c r="IVC59" s="676">
        <f>IF(SUM($I$58:IVC58)&lt;=$G$61,1,0)</f>
        <v>1</v>
      </c>
      <c r="IVD59" s="676">
        <f>IF(SUM($I$58:IVD58)&lt;=$G$61,1,0)</f>
        <v>1</v>
      </c>
      <c r="IVE59" s="676">
        <f>IF(SUM($I$58:IVE58)&lt;=$G$61,1,0)</f>
        <v>1</v>
      </c>
      <c r="IVF59" s="676">
        <f>IF(SUM($I$58:IVF58)&lt;=$G$61,1,0)</f>
        <v>1</v>
      </c>
      <c r="IVG59" s="676">
        <f>IF(SUM($I$58:IVG58)&lt;=$G$61,1,0)</f>
        <v>1</v>
      </c>
      <c r="IVH59" s="676">
        <f>IF(SUM($I$58:IVH58)&lt;=$G$61,1,0)</f>
        <v>1</v>
      </c>
      <c r="IVI59" s="676">
        <f>IF(SUM($I$58:IVI58)&lt;=$G$61,1,0)</f>
        <v>1</v>
      </c>
      <c r="IVJ59" s="676">
        <f>IF(SUM($I$58:IVJ58)&lt;=$G$61,1,0)</f>
        <v>1</v>
      </c>
      <c r="IVK59" s="676">
        <f>IF(SUM($I$58:IVK58)&lt;=$G$61,1,0)</f>
        <v>1</v>
      </c>
      <c r="IVL59" s="676">
        <f>IF(SUM($I$58:IVL58)&lt;=$G$61,1,0)</f>
        <v>1</v>
      </c>
      <c r="IVM59" s="676">
        <f>IF(SUM($I$58:IVM58)&lt;=$G$61,1,0)</f>
        <v>1</v>
      </c>
      <c r="IVN59" s="676">
        <f>IF(SUM($I$58:IVN58)&lt;=$G$61,1,0)</f>
        <v>1</v>
      </c>
      <c r="IVO59" s="676">
        <f>IF(SUM($I$58:IVO58)&lt;=$G$61,1,0)</f>
        <v>1</v>
      </c>
      <c r="IVP59" s="676">
        <f>IF(SUM($I$58:IVP58)&lt;=$G$61,1,0)</f>
        <v>1</v>
      </c>
      <c r="IVQ59" s="676">
        <f>IF(SUM($I$58:IVQ58)&lt;=$G$61,1,0)</f>
        <v>1</v>
      </c>
      <c r="IVR59" s="676">
        <f>IF(SUM($I$58:IVR58)&lt;=$G$61,1,0)</f>
        <v>1</v>
      </c>
      <c r="IVS59" s="676">
        <f>IF(SUM($I$58:IVS58)&lt;=$G$61,1,0)</f>
        <v>1</v>
      </c>
      <c r="IVT59" s="676">
        <f>IF(SUM($I$58:IVT58)&lt;=$G$61,1,0)</f>
        <v>1</v>
      </c>
      <c r="IVU59" s="676">
        <f>IF(SUM($I$58:IVU58)&lt;=$G$61,1,0)</f>
        <v>1</v>
      </c>
      <c r="IVV59" s="676">
        <f>IF(SUM($I$58:IVV58)&lt;=$G$61,1,0)</f>
        <v>1</v>
      </c>
      <c r="IVW59" s="676">
        <f>IF(SUM($I$58:IVW58)&lt;=$G$61,1,0)</f>
        <v>1</v>
      </c>
      <c r="IVX59" s="676">
        <f>IF(SUM($I$58:IVX58)&lt;=$G$61,1,0)</f>
        <v>1</v>
      </c>
      <c r="IVY59" s="676">
        <f>IF(SUM($I$58:IVY58)&lt;=$G$61,1,0)</f>
        <v>1</v>
      </c>
      <c r="IVZ59" s="676">
        <f>IF(SUM($I$58:IVZ58)&lt;=$G$61,1,0)</f>
        <v>1</v>
      </c>
      <c r="IWA59" s="676">
        <f>IF(SUM($I$58:IWA58)&lt;=$G$61,1,0)</f>
        <v>1</v>
      </c>
      <c r="IWB59" s="676">
        <f>IF(SUM($I$58:IWB58)&lt;=$G$61,1,0)</f>
        <v>1</v>
      </c>
      <c r="IWC59" s="676">
        <f>IF(SUM($I$58:IWC58)&lt;=$G$61,1,0)</f>
        <v>1</v>
      </c>
      <c r="IWD59" s="676">
        <f>IF(SUM($I$58:IWD58)&lt;=$G$61,1,0)</f>
        <v>1</v>
      </c>
      <c r="IWE59" s="676">
        <f>IF(SUM($I$58:IWE58)&lt;=$G$61,1,0)</f>
        <v>1</v>
      </c>
      <c r="IWF59" s="676">
        <f>IF(SUM($I$58:IWF58)&lt;=$G$61,1,0)</f>
        <v>1</v>
      </c>
      <c r="IWG59" s="676">
        <f>IF(SUM($I$58:IWG58)&lt;=$G$61,1,0)</f>
        <v>1</v>
      </c>
      <c r="IWH59" s="676">
        <f>IF(SUM($I$58:IWH58)&lt;=$G$61,1,0)</f>
        <v>1</v>
      </c>
      <c r="IWI59" s="676">
        <f>IF(SUM($I$58:IWI58)&lt;=$G$61,1,0)</f>
        <v>1</v>
      </c>
      <c r="IWJ59" s="676">
        <f>IF(SUM($I$58:IWJ58)&lt;=$G$61,1,0)</f>
        <v>1</v>
      </c>
      <c r="IWK59" s="676">
        <f>IF(SUM($I$58:IWK58)&lt;=$G$61,1,0)</f>
        <v>1</v>
      </c>
      <c r="IWL59" s="676">
        <f>IF(SUM($I$58:IWL58)&lt;=$G$61,1,0)</f>
        <v>1</v>
      </c>
      <c r="IWM59" s="676">
        <f>IF(SUM($I$58:IWM58)&lt;=$G$61,1,0)</f>
        <v>1</v>
      </c>
      <c r="IWN59" s="676">
        <f>IF(SUM($I$58:IWN58)&lt;=$G$61,1,0)</f>
        <v>1</v>
      </c>
      <c r="IWO59" s="676">
        <f>IF(SUM($I$58:IWO58)&lt;=$G$61,1,0)</f>
        <v>1</v>
      </c>
      <c r="IWP59" s="676">
        <f>IF(SUM($I$58:IWP58)&lt;=$G$61,1,0)</f>
        <v>1</v>
      </c>
      <c r="IWQ59" s="676">
        <f>IF(SUM($I$58:IWQ58)&lt;=$G$61,1,0)</f>
        <v>1</v>
      </c>
      <c r="IWR59" s="676">
        <f>IF(SUM($I$58:IWR58)&lt;=$G$61,1,0)</f>
        <v>1</v>
      </c>
      <c r="IWS59" s="676">
        <f>IF(SUM($I$58:IWS58)&lt;=$G$61,1,0)</f>
        <v>1</v>
      </c>
      <c r="IWT59" s="676">
        <f>IF(SUM($I$58:IWT58)&lt;=$G$61,1,0)</f>
        <v>1</v>
      </c>
      <c r="IWU59" s="676">
        <f>IF(SUM($I$58:IWU58)&lt;=$G$61,1,0)</f>
        <v>1</v>
      </c>
      <c r="IWV59" s="676">
        <f>IF(SUM($I$58:IWV58)&lt;=$G$61,1,0)</f>
        <v>1</v>
      </c>
      <c r="IWW59" s="676">
        <f>IF(SUM($I$58:IWW58)&lt;=$G$61,1,0)</f>
        <v>1</v>
      </c>
      <c r="IWX59" s="676">
        <f>IF(SUM($I$58:IWX58)&lt;=$G$61,1,0)</f>
        <v>1</v>
      </c>
      <c r="IWY59" s="676">
        <f>IF(SUM($I$58:IWY58)&lt;=$G$61,1,0)</f>
        <v>1</v>
      </c>
      <c r="IWZ59" s="676">
        <f>IF(SUM($I$58:IWZ58)&lt;=$G$61,1,0)</f>
        <v>1</v>
      </c>
      <c r="IXA59" s="676">
        <f>IF(SUM($I$58:IXA58)&lt;=$G$61,1,0)</f>
        <v>1</v>
      </c>
      <c r="IXB59" s="676">
        <f>IF(SUM($I$58:IXB58)&lt;=$G$61,1,0)</f>
        <v>1</v>
      </c>
      <c r="IXC59" s="676">
        <f>IF(SUM($I$58:IXC58)&lt;=$G$61,1,0)</f>
        <v>1</v>
      </c>
      <c r="IXD59" s="676">
        <f>IF(SUM($I$58:IXD58)&lt;=$G$61,1,0)</f>
        <v>1</v>
      </c>
      <c r="IXE59" s="676">
        <f>IF(SUM($I$58:IXE58)&lt;=$G$61,1,0)</f>
        <v>1</v>
      </c>
      <c r="IXF59" s="676">
        <f>IF(SUM($I$58:IXF58)&lt;=$G$61,1,0)</f>
        <v>1</v>
      </c>
      <c r="IXG59" s="676">
        <f>IF(SUM($I$58:IXG58)&lt;=$G$61,1,0)</f>
        <v>1</v>
      </c>
      <c r="IXH59" s="676">
        <f>IF(SUM($I$58:IXH58)&lt;=$G$61,1,0)</f>
        <v>1</v>
      </c>
      <c r="IXI59" s="676">
        <f>IF(SUM($I$58:IXI58)&lt;=$G$61,1,0)</f>
        <v>1</v>
      </c>
      <c r="IXJ59" s="676">
        <f>IF(SUM($I$58:IXJ58)&lt;=$G$61,1,0)</f>
        <v>1</v>
      </c>
      <c r="IXK59" s="676">
        <f>IF(SUM($I$58:IXK58)&lt;=$G$61,1,0)</f>
        <v>1</v>
      </c>
      <c r="IXL59" s="676">
        <f>IF(SUM($I$58:IXL58)&lt;=$G$61,1,0)</f>
        <v>1</v>
      </c>
      <c r="IXM59" s="676">
        <f>IF(SUM($I$58:IXM58)&lt;=$G$61,1,0)</f>
        <v>1</v>
      </c>
      <c r="IXN59" s="676">
        <f>IF(SUM($I$58:IXN58)&lt;=$G$61,1,0)</f>
        <v>1</v>
      </c>
      <c r="IXO59" s="676">
        <f>IF(SUM($I$58:IXO58)&lt;=$G$61,1,0)</f>
        <v>1</v>
      </c>
      <c r="IXP59" s="676">
        <f>IF(SUM($I$58:IXP58)&lt;=$G$61,1,0)</f>
        <v>1</v>
      </c>
      <c r="IXQ59" s="676">
        <f>IF(SUM($I$58:IXQ58)&lt;=$G$61,1,0)</f>
        <v>1</v>
      </c>
      <c r="IXR59" s="676">
        <f>IF(SUM($I$58:IXR58)&lt;=$G$61,1,0)</f>
        <v>1</v>
      </c>
      <c r="IXS59" s="676">
        <f>IF(SUM($I$58:IXS58)&lt;=$G$61,1,0)</f>
        <v>1</v>
      </c>
      <c r="IXT59" s="676">
        <f>IF(SUM($I$58:IXT58)&lt;=$G$61,1,0)</f>
        <v>1</v>
      </c>
      <c r="IXU59" s="676">
        <f>IF(SUM($I$58:IXU58)&lt;=$G$61,1,0)</f>
        <v>1</v>
      </c>
      <c r="IXV59" s="676">
        <f>IF(SUM($I$58:IXV58)&lt;=$G$61,1,0)</f>
        <v>1</v>
      </c>
      <c r="IXW59" s="676">
        <f>IF(SUM($I$58:IXW58)&lt;=$G$61,1,0)</f>
        <v>1</v>
      </c>
      <c r="IXX59" s="676">
        <f>IF(SUM($I$58:IXX58)&lt;=$G$61,1,0)</f>
        <v>1</v>
      </c>
      <c r="IXY59" s="676">
        <f>IF(SUM($I$58:IXY58)&lt;=$G$61,1,0)</f>
        <v>1</v>
      </c>
      <c r="IXZ59" s="676">
        <f>IF(SUM($I$58:IXZ58)&lt;=$G$61,1,0)</f>
        <v>1</v>
      </c>
      <c r="IYA59" s="676">
        <f>IF(SUM($I$58:IYA58)&lt;=$G$61,1,0)</f>
        <v>1</v>
      </c>
      <c r="IYB59" s="676">
        <f>IF(SUM($I$58:IYB58)&lt;=$G$61,1,0)</f>
        <v>1</v>
      </c>
      <c r="IYC59" s="676">
        <f>IF(SUM($I$58:IYC58)&lt;=$G$61,1,0)</f>
        <v>1</v>
      </c>
      <c r="IYD59" s="676">
        <f>IF(SUM($I$58:IYD58)&lt;=$G$61,1,0)</f>
        <v>1</v>
      </c>
      <c r="IYE59" s="676">
        <f>IF(SUM($I$58:IYE58)&lt;=$G$61,1,0)</f>
        <v>1</v>
      </c>
      <c r="IYF59" s="676">
        <f>IF(SUM($I$58:IYF58)&lt;=$G$61,1,0)</f>
        <v>1</v>
      </c>
      <c r="IYG59" s="676">
        <f>IF(SUM($I$58:IYG58)&lt;=$G$61,1,0)</f>
        <v>1</v>
      </c>
      <c r="IYH59" s="676">
        <f>IF(SUM($I$58:IYH58)&lt;=$G$61,1,0)</f>
        <v>1</v>
      </c>
      <c r="IYI59" s="676">
        <f>IF(SUM($I$58:IYI58)&lt;=$G$61,1,0)</f>
        <v>1</v>
      </c>
      <c r="IYJ59" s="676">
        <f>IF(SUM($I$58:IYJ58)&lt;=$G$61,1,0)</f>
        <v>1</v>
      </c>
      <c r="IYK59" s="676">
        <f>IF(SUM($I$58:IYK58)&lt;=$G$61,1,0)</f>
        <v>1</v>
      </c>
      <c r="IYL59" s="676">
        <f>IF(SUM($I$58:IYL58)&lt;=$G$61,1,0)</f>
        <v>1</v>
      </c>
      <c r="IYM59" s="676">
        <f>IF(SUM($I$58:IYM58)&lt;=$G$61,1,0)</f>
        <v>1</v>
      </c>
      <c r="IYN59" s="676">
        <f>IF(SUM($I$58:IYN58)&lt;=$G$61,1,0)</f>
        <v>1</v>
      </c>
      <c r="IYO59" s="676">
        <f>IF(SUM($I$58:IYO58)&lt;=$G$61,1,0)</f>
        <v>1</v>
      </c>
      <c r="IYP59" s="676">
        <f>IF(SUM($I$58:IYP58)&lt;=$G$61,1,0)</f>
        <v>1</v>
      </c>
      <c r="IYQ59" s="676">
        <f>IF(SUM($I$58:IYQ58)&lt;=$G$61,1,0)</f>
        <v>1</v>
      </c>
      <c r="IYR59" s="676">
        <f>IF(SUM($I$58:IYR58)&lt;=$G$61,1,0)</f>
        <v>1</v>
      </c>
      <c r="IYS59" s="676">
        <f>IF(SUM($I$58:IYS58)&lt;=$G$61,1,0)</f>
        <v>1</v>
      </c>
      <c r="IYT59" s="676">
        <f>IF(SUM($I$58:IYT58)&lt;=$G$61,1,0)</f>
        <v>1</v>
      </c>
      <c r="IYU59" s="676">
        <f>IF(SUM($I$58:IYU58)&lt;=$G$61,1,0)</f>
        <v>1</v>
      </c>
      <c r="IYV59" s="676">
        <f>IF(SUM($I$58:IYV58)&lt;=$G$61,1,0)</f>
        <v>1</v>
      </c>
      <c r="IYW59" s="676">
        <f>IF(SUM($I$58:IYW58)&lt;=$G$61,1,0)</f>
        <v>1</v>
      </c>
      <c r="IYX59" s="676">
        <f>IF(SUM($I$58:IYX58)&lt;=$G$61,1,0)</f>
        <v>1</v>
      </c>
      <c r="IYY59" s="676">
        <f>IF(SUM($I$58:IYY58)&lt;=$G$61,1,0)</f>
        <v>1</v>
      </c>
      <c r="IYZ59" s="676">
        <f>IF(SUM($I$58:IYZ58)&lt;=$G$61,1,0)</f>
        <v>1</v>
      </c>
      <c r="IZA59" s="676">
        <f>IF(SUM($I$58:IZA58)&lt;=$G$61,1,0)</f>
        <v>1</v>
      </c>
      <c r="IZB59" s="676">
        <f>IF(SUM($I$58:IZB58)&lt;=$G$61,1,0)</f>
        <v>1</v>
      </c>
      <c r="IZC59" s="676">
        <f>IF(SUM($I$58:IZC58)&lt;=$G$61,1,0)</f>
        <v>1</v>
      </c>
      <c r="IZD59" s="676">
        <f>IF(SUM($I$58:IZD58)&lt;=$G$61,1,0)</f>
        <v>1</v>
      </c>
      <c r="IZE59" s="676">
        <f>IF(SUM($I$58:IZE58)&lt;=$G$61,1,0)</f>
        <v>1</v>
      </c>
      <c r="IZF59" s="676">
        <f>IF(SUM($I$58:IZF58)&lt;=$G$61,1,0)</f>
        <v>1</v>
      </c>
      <c r="IZG59" s="676">
        <f>IF(SUM($I$58:IZG58)&lt;=$G$61,1,0)</f>
        <v>1</v>
      </c>
      <c r="IZH59" s="676">
        <f>IF(SUM($I$58:IZH58)&lt;=$G$61,1,0)</f>
        <v>1</v>
      </c>
      <c r="IZI59" s="676">
        <f>IF(SUM($I$58:IZI58)&lt;=$G$61,1,0)</f>
        <v>1</v>
      </c>
      <c r="IZJ59" s="676">
        <f>IF(SUM($I$58:IZJ58)&lt;=$G$61,1,0)</f>
        <v>1</v>
      </c>
      <c r="IZK59" s="676">
        <f>IF(SUM($I$58:IZK58)&lt;=$G$61,1,0)</f>
        <v>1</v>
      </c>
      <c r="IZL59" s="676">
        <f>IF(SUM($I$58:IZL58)&lt;=$G$61,1,0)</f>
        <v>1</v>
      </c>
      <c r="IZM59" s="676">
        <f>IF(SUM($I$58:IZM58)&lt;=$G$61,1,0)</f>
        <v>1</v>
      </c>
      <c r="IZN59" s="676">
        <f>IF(SUM($I$58:IZN58)&lt;=$G$61,1,0)</f>
        <v>1</v>
      </c>
      <c r="IZO59" s="676">
        <f>IF(SUM($I$58:IZO58)&lt;=$G$61,1,0)</f>
        <v>1</v>
      </c>
      <c r="IZP59" s="676">
        <f>IF(SUM($I$58:IZP58)&lt;=$G$61,1,0)</f>
        <v>1</v>
      </c>
      <c r="IZQ59" s="676">
        <f>IF(SUM($I$58:IZQ58)&lt;=$G$61,1,0)</f>
        <v>1</v>
      </c>
      <c r="IZR59" s="676">
        <f>IF(SUM($I$58:IZR58)&lt;=$G$61,1,0)</f>
        <v>1</v>
      </c>
      <c r="IZS59" s="676">
        <f>IF(SUM($I$58:IZS58)&lt;=$G$61,1,0)</f>
        <v>1</v>
      </c>
      <c r="IZT59" s="676">
        <f>IF(SUM($I$58:IZT58)&lt;=$G$61,1,0)</f>
        <v>1</v>
      </c>
      <c r="IZU59" s="676">
        <f>IF(SUM($I$58:IZU58)&lt;=$G$61,1,0)</f>
        <v>1</v>
      </c>
      <c r="IZV59" s="676">
        <f>IF(SUM($I$58:IZV58)&lt;=$G$61,1,0)</f>
        <v>1</v>
      </c>
      <c r="IZW59" s="676">
        <f>IF(SUM($I$58:IZW58)&lt;=$G$61,1,0)</f>
        <v>1</v>
      </c>
      <c r="IZX59" s="676">
        <f>IF(SUM($I$58:IZX58)&lt;=$G$61,1,0)</f>
        <v>1</v>
      </c>
      <c r="IZY59" s="676">
        <f>IF(SUM($I$58:IZY58)&lt;=$G$61,1,0)</f>
        <v>1</v>
      </c>
      <c r="IZZ59" s="676">
        <f>IF(SUM($I$58:IZZ58)&lt;=$G$61,1,0)</f>
        <v>1</v>
      </c>
      <c r="JAA59" s="676">
        <f>IF(SUM($I$58:JAA58)&lt;=$G$61,1,0)</f>
        <v>1</v>
      </c>
      <c r="JAB59" s="676">
        <f>IF(SUM($I$58:JAB58)&lt;=$G$61,1,0)</f>
        <v>1</v>
      </c>
      <c r="JAC59" s="676">
        <f>IF(SUM($I$58:JAC58)&lt;=$G$61,1,0)</f>
        <v>1</v>
      </c>
      <c r="JAD59" s="676">
        <f>IF(SUM($I$58:JAD58)&lt;=$G$61,1,0)</f>
        <v>1</v>
      </c>
      <c r="JAE59" s="676">
        <f>IF(SUM($I$58:JAE58)&lt;=$G$61,1,0)</f>
        <v>1</v>
      </c>
      <c r="JAF59" s="676">
        <f>IF(SUM($I$58:JAF58)&lt;=$G$61,1,0)</f>
        <v>1</v>
      </c>
      <c r="JAG59" s="676">
        <f>IF(SUM($I$58:JAG58)&lt;=$G$61,1,0)</f>
        <v>1</v>
      </c>
      <c r="JAH59" s="676">
        <f>IF(SUM($I$58:JAH58)&lt;=$G$61,1,0)</f>
        <v>1</v>
      </c>
      <c r="JAI59" s="676">
        <f>IF(SUM($I$58:JAI58)&lt;=$G$61,1,0)</f>
        <v>1</v>
      </c>
      <c r="JAJ59" s="676">
        <f>IF(SUM($I$58:JAJ58)&lt;=$G$61,1,0)</f>
        <v>1</v>
      </c>
      <c r="JAK59" s="676">
        <f>IF(SUM($I$58:JAK58)&lt;=$G$61,1,0)</f>
        <v>1</v>
      </c>
      <c r="JAL59" s="676">
        <f>IF(SUM($I$58:JAL58)&lt;=$G$61,1,0)</f>
        <v>1</v>
      </c>
      <c r="JAM59" s="676">
        <f>IF(SUM($I$58:JAM58)&lt;=$G$61,1,0)</f>
        <v>1</v>
      </c>
      <c r="JAN59" s="676">
        <f>IF(SUM($I$58:JAN58)&lt;=$G$61,1,0)</f>
        <v>1</v>
      </c>
      <c r="JAO59" s="676">
        <f>IF(SUM($I$58:JAO58)&lt;=$G$61,1,0)</f>
        <v>1</v>
      </c>
      <c r="JAP59" s="676">
        <f>IF(SUM($I$58:JAP58)&lt;=$G$61,1,0)</f>
        <v>1</v>
      </c>
      <c r="JAQ59" s="676">
        <f>IF(SUM($I$58:JAQ58)&lt;=$G$61,1,0)</f>
        <v>1</v>
      </c>
      <c r="JAR59" s="676">
        <f>IF(SUM($I$58:JAR58)&lt;=$G$61,1,0)</f>
        <v>1</v>
      </c>
      <c r="JAS59" s="676">
        <f>IF(SUM($I$58:JAS58)&lt;=$G$61,1,0)</f>
        <v>1</v>
      </c>
      <c r="JAT59" s="676">
        <f>IF(SUM($I$58:JAT58)&lt;=$G$61,1,0)</f>
        <v>1</v>
      </c>
      <c r="JAU59" s="676">
        <f>IF(SUM($I$58:JAU58)&lt;=$G$61,1,0)</f>
        <v>1</v>
      </c>
      <c r="JAV59" s="676">
        <f>IF(SUM($I$58:JAV58)&lt;=$G$61,1,0)</f>
        <v>1</v>
      </c>
      <c r="JAW59" s="676">
        <f>IF(SUM($I$58:JAW58)&lt;=$G$61,1,0)</f>
        <v>1</v>
      </c>
      <c r="JAX59" s="676">
        <f>IF(SUM($I$58:JAX58)&lt;=$G$61,1,0)</f>
        <v>1</v>
      </c>
      <c r="JAY59" s="676">
        <f>IF(SUM($I$58:JAY58)&lt;=$G$61,1,0)</f>
        <v>1</v>
      </c>
      <c r="JAZ59" s="676">
        <f>IF(SUM($I$58:JAZ58)&lt;=$G$61,1,0)</f>
        <v>1</v>
      </c>
      <c r="JBA59" s="676">
        <f>IF(SUM($I$58:JBA58)&lt;=$G$61,1,0)</f>
        <v>1</v>
      </c>
      <c r="JBB59" s="676">
        <f>IF(SUM($I$58:JBB58)&lt;=$G$61,1,0)</f>
        <v>1</v>
      </c>
      <c r="JBC59" s="676">
        <f>IF(SUM($I$58:JBC58)&lt;=$G$61,1,0)</f>
        <v>1</v>
      </c>
      <c r="JBD59" s="676">
        <f>IF(SUM($I$58:JBD58)&lt;=$G$61,1,0)</f>
        <v>1</v>
      </c>
      <c r="JBE59" s="676">
        <f>IF(SUM($I$58:JBE58)&lt;=$G$61,1,0)</f>
        <v>1</v>
      </c>
      <c r="JBF59" s="676">
        <f>IF(SUM($I$58:JBF58)&lt;=$G$61,1,0)</f>
        <v>1</v>
      </c>
      <c r="JBG59" s="676">
        <f>IF(SUM($I$58:JBG58)&lt;=$G$61,1,0)</f>
        <v>1</v>
      </c>
      <c r="JBH59" s="676">
        <f>IF(SUM($I$58:JBH58)&lt;=$G$61,1,0)</f>
        <v>1</v>
      </c>
      <c r="JBI59" s="676">
        <f>IF(SUM($I$58:JBI58)&lt;=$G$61,1,0)</f>
        <v>1</v>
      </c>
      <c r="JBJ59" s="676">
        <f>IF(SUM($I$58:JBJ58)&lt;=$G$61,1,0)</f>
        <v>1</v>
      </c>
      <c r="JBK59" s="676">
        <f>IF(SUM($I$58:JBK58)&lt;=$G$61,1,0)</f>
        <v>1</v>
      </c>
      <c r="JBL59" s="676">
        <f>IF(SUM($I$58:JBL58)&lt;=$G$61,1,0)</f>
        <v>1</v>
      </c>
      <c r="JBM59" s="676">
        <f>IF(SUM($I$58:JBM58)&lt;=$G$61,1,0)</f>
        <v>1</v>
      </c>
      <c r="JBN59" s="676">
        <f>IF(SUM($I$58:JBN58)&lt;=$G$61,1,0)</f>
        <v>1</v>
      </c>
      <c r="JBO59" s="676">
        <f>IF(SUM($I$58:JBO58)&lt;=$G$61,1,0)</f>
        <v>1</v>
      </c>
      <c r="JBP59" s="676">
        <f>IF(SUM($I$58:JBP58)&lt;=$G$61,1,0)</f>
        <v>1</v>
      </c>
      <c r="JBQ59" s="676">
        <f>IF(SUM($I$58:JBQ58)&lt;=$G$61,1,0)</f>
        <v>1</v>
      </c>
      <c r="JBR59" s="676">
        <f>IF(SUM($I$58:JBR58)&lt;=$G$61,1,0)</f>
        <v>1</v>
      </c>
      <c r="JBS59" s="676">
        <f>IF(SUM($I$58:JBS58)&lt;=$G$61,1,0)</f>
        <v>1</v>
      </c>
      <c r="JBT59" s="676">
        <f>IF(SUM($I$58:JBT58)&lt;=$G$61,1,0)</f>
        <v>1</v>
      </c>
      <c r="JBU59" s="676">
        <f>IF(SUM($I$58:JBU58)&lt;=$G$61,1,0)</f>
        <v>1</v>
      </c>
      <c r="JBV59" s="676">
        <f>IF(SUM($I$58:JBV58)&lt;=$G$61,1,0)</f>
        <v>1</v>
      </c>
      <c r="JBW59" s="676">
        <f>IF(SUM($I$58:JBW58)&lt;=$G$61,1,0)</f>
        <v>1</v>
      </c>
      <c r="JBX59" s="676">
        <f>IF(SUM($I$58:JBX58)&lt;=$G$61,1,0)</f>
        <v>1</v>
      </c>
      <c r="JBY59" s="676">
        <f>IF(SUM($I$58:JBY58)&lt;=$G$61,1,0)</f>
        <v>1</v>
      </c>
      <c r="JBZ59" s="676">
        <f>IF(SUM($I$58:JBZ58)&lt;=$G$61,1,0)</f>
        <v>1</v>
      </c>
      <c r="JCA59" s="676">
        <f>IF(SUM($I$58:JCA58)&lt;=$G$61,1,0)</f>
        <v>1</v>
      </c>
      <c r="JCB59" s="676">
        <f>IF(SUM($I$58:JCB58)&lt;=$G$61,1,0)</f>
        <v>1</v>
      </c>
      <c r="JCC59" s="676">
        <f>IF(SUM($I$58:JCC58)&lt;=$G$61,1,0)</f>
        <v>1</v>
      </c>
      <c r="JCD59" s="676">
        <f>IF(SUM($I$58:JCD58)&lt;=$G$61,1,0)</f>
        <v>1</v>
      </c>
      <c r="JCE59" s="676">
        <f>IF(SUM($I$58:JCE58)&lt;=$G$61,1,0)</f>
        <v>1</v>
      </c>
      <c r="JCF59" s="676">
        <f>IF(SUM($I$58:JCF58)&lt;=$G$61,1,0)</f>
        <v>1</v>
      </c>
      <c r="JCG59" s="676">
        <f>IF(SUM($I$58:JCG58)&lt;=$G$61,1,0)</f>
        <v>1</v>
      </c>
      <c r="JCH59" s="676">
        <f>IF(SUM($I$58:JCH58)&lt;=$G$61,1,0)</f>
        <v>1</v>
      </c>
      <c r="JCI59" s="676">
        <f>IF(SUM($I$58:JCI58)&lt;=$G$61,1,0)</f>
        <v>1</v>
      </c>
      <c r="JCJ59" s="676">
        <f>IF(SUM($I$58:JCJ58)&lt;=$G$61,1,0)</f>
        <v>1</v>
      </c>
      <c r="JCK59" s="676">
        <f>IF(SUM($I$58:JCK58)&lt;=$G$61,1,0)</f>
        <v>1</v>
      </c>
      <c r="JCL59" s="676">
        <f>IF(SUM($I$58:JCL58)&lt;=$G$61,1,0)</f>
        <v>1</v>
      </c>
      <c r="JCM59" s="676">
        <f>IF(SUM($I$58:JCM58)&lt;=$G$61,1,0)</f>
        <v>1</v>
      </c>
      <c r="JCN59" s="676">
        <f>IF(SUM($I$58:JCN58)&lt;=$G$61,1,0)</f>
        <v>1</v>
      </c>
      <c r="JCO59" s="676">
        <f>IF(SUM($I$58:JCO58)&lt;=$G$61,1,0)</f>
        <v>1</v>
      </c>
      <c r="JCP59" s="676">
        <f>IF(SUM($I$58:JCP58)&lt;=$G$61,1,0)</f>
        <v>1</v>
      </c>
      <c r="JCQ59" s="676">
        <f>IF(SUM($I$58:JCQ58)&lt;=$G$61,1,0)</f>
        <v>1</v>
      </c>
      <c r="JCR59" s="676">
        <f>IF(SUM($I$58:JCR58)&lt;=$G$61,1,0)</f>
        <v>1</v>
      </c>
      <c r="JCS59" s="676">
        <f>IF(SUM($I$58:JCS58)&lt;=$G$61,1,0)</f>
        <v>1</v>
      </c>
      <c r="JCT59" s="676">
        <f>IF(SUM($I$58:JCT58)&lt;=$G$61,1,0)</f>
        <v>1</v>
      </c>
      <c r="JCU59" s="676">
        <f>IF(SUM($I$58:JCU58)&lt;=$G$61,1,0)</f>
        <v>1</v>
      </c>
      <c r="JCV59" s="676">
        <f>IF(SUM($I$58:JCV58)&lt;=$G$61,1,0)</f>
        <v>1</v>
      </c>
      <c r="JCW59" s="676">
        <f>IF(SUM($I$58:JCW58)&lt;=$G$61,1,0)</f>
        <v>1</v>
      </c>
      <c r="JCX59" s="676">
        <f>IF(SUM($I$58:JCX58)&lt;=$G$61,1,0)</f>
        <v>1</v>
      </c>
      <c r="JCY59" s="676">
        <f>IF(SUM($I$58:JCY58)&lt;=$G$61,1,0)</f>
        <v>1</v>
      </c>
      <c r="JCZ59" s="676">
        <f>IF(SUM($I$58:JCZ58)&lt;=$G$61,1,0)</f>
        <v>1</v>
      </c>
      <c r="JDA59" s="676">
        <f>IF(SUM($I$58:JDA58)&lt;=$G$61,1,0)</f>
        <v>1</v>
      </c>
      <c r="JDB59" s="676">
        <f>IF(SUM($I$58:JDB58)&lt;=$G$61,1,0)</f>
        <v>1</v>
      </c>
      <c r="JDC59" s="676">
        <f>IF(SUM($I$58:JDC58)&lt;=$G$61,1,0)</f>
        <v>1</v>
      </c>
      <c r="JDD59" s="676">
        <f>IF(SUM($I$58:JDD58)&lt;=$G$61,1,0)</f>
        <v>1</v>
      </c>
      <c r="JDE59" s="676">
        <f>IF(SUM($I$58:JDE58)&lt;=$G$61,1,0)</f>
        <v>1</v>
      </c>
      <c r="JDF59" s="676">
        <f>IF(SUM($I$58:JDF58)&lt;=$G$61,1,0)</f>
        <v>1</v>
      </c>
      <c r="JDG59" s="676">
        <f>IF(SUM($I$58:JDG58)&lt;=$G$61,1,0)</f>
        <v>1</v>
      </c>
      <c r="JDH59" s="676">
        <f>IF(SUM($I$58:JDH58)&lt;=$G$61,1,0)</f>
        <v>1</v>
      </c>
      <c r="JDI59" s="676">
        <f>IF(SUM($I$58:JDI58)&lt;=$G$61,1,0)</f>
        <v>1</v>
      </c>
      <c r="JDJ59" s="676">
        <f>IF(SUM($I$58:JDJ58)&lt;=$G$61,1,0)</f>
        <v>1</v>
      </c>
      <c r="JDK59" s="676">
        <f>IF(SUM($I$58:JDK58)&lt;=$G$61,1,0)</f>
        <v>1</v>
      </c>
      <c r="JDL59" s="676">
        <f>IF(SUM($I$58:JDL58)&lt;=$G$61,1,0)</f>
        <v>1</v>
      </c>
      <c r="JDM59" s="676">
        <f>IF(SUM($I$58:JDM58)&lt;=$G$61,1,0)</f>
        <v>1</v>
      </c>
      <c r="JDN59" s="676">
        <f>IF(SUM($I$58:JDN58)&lt;=$G$61,1,0)</f>
        <v>1</v>
      </c>
      <c r="JDO59" s="676">
        <f>IF(SUM($I$58:JDO58)&lt;=$G$61,1,0)</f>
        <v>1</v>
      </c>
      <c r="JDP59" s="676">
        <f>IF(SUM($I$58:JDP58)&lt;=$G$61,1,0)</f>
        <v>1</v>
      </c>
      <c r="JDQ59" s="676">
        <f>IF(SUM($I$58:JDQ58)&lt;=$G$61,1,0)</f>
        <v>1</v>
      </c>
      <c r="JDR59" s="676">
        <f>IF(SUM($I$58:JDR58)&lt;=$G$61,1,0)</f>
        <v>1</v>
      </c>
      <c r="JDS59" s="676">
        <f>IF(SUM($I$58:JDS58)&lt;=$G$61,1,0)</f>
        <v>1</v>
      </c>
      <c r="JDT59" s="676">
        <f>IF(SUM($I$58:JDT58)&lt;=$G$61,1,0)</f>
        <v>1</v>
      </c>
      <c r="JDU59" s="676">
        <f>IF(SUM($I$58:JDU58)&lt;=$G$61,1,0)</f>
        <v>1</v>
      </c>
      <c r="JDV59" s="676">
        <f>IF(SUM($I$58:JDV58)&lt;=$G$61,1,0)</f>
        <v>1</v>
      </c>
      <c r="JDW59" s="676">
        <f>IF(SUM($I$58:JDW58)&lt;=$G$61,1,0)</f>
        <v>1</v>
      </c>
      <c r="JDX59" s="676">
        <f>IF(SUM($I$58:JDX58)&lt;=$G$61,1,0)</f>
        <v>1</v>
      </c>
      <c r="JDY59" s="676">
        <f>IF(SUM($I$58:JDY58)&lt;=$G$61,1,0)</f>
        <v>1</v>
      </c>
      <c r="JDZ59" s="676">
        <f>IF(SUM($I$58:JDZ58)&lt;=$G$61,1,0)</f>
        <v>1</v>
      </c>
      <c r="JEA59" s="676">
        <f>IF(SUM($I$58:JEA58)&lt;=$G$61,1,0)</f>
        <v>1</v>
      </c>
      <c r="JEB59" s="676">
        <f>IF(SUM($I$58:JEB58)&lt;=$G$61,1,0)</f>
        <v>1</v>
      </c>
      <c r="JEC59" s="676">
        <f>IF(SUM($I$58:JEC58)&lt;=$G$61,1,0)</f>
        <v>1</v>
      </c>
      <c r="JED59" s="676">
        <f>IF(SUM($I$58:JED58)&lt;=$G$61,1,0)</f>
        <v>1</v>
      </c>
      <c r="JEE59" s="676">
        <f>IF(SUM($I$58:JEE58)&lt;=$G$61,1,0)</f>
        <v>1</v>
      </c>
      <c r="JEF59" s="676">
        <f>IF(SUM($I$58:JEF58)&lt;=$G$61,1,0)</f>
        <v>1</v>
      </c>
      <c r="JEG59" s="676">
        <f>IF(SUM($I$58:JEG58)&lt;=$G$61,1,0)</f>
        <v>1</v>
      </c>
      <c r="JEH59" s="676">
        <f>IF(SUM($I$58:JEH58)&lt;=$G$61,1,0)</f>
        <v>1</v>
      </c>
      <c r="JEI59" s="676">
        <f>IF(SUM($I$58:JEI58)&lt;=$G$61,1,0)</f>
        <v>1</v>
      </c>
      <c r="JEJ59" s="676">
        <f>IF(SUM($I$58:JEJ58)&lt;=$G$61,1,0)</f>
        <v>1</v>
      </c>
      <c r="JEK59" s="676">
        <f>IF(SUM($I$58:JEK58)&lt;=$G$61,1,0)</f>
        <v>1</v>
      </c>
      <c r="JEL59" s="676">
        <f>IF(SUM($I$58:JEL58)&lt;=$G$61,1,0)</f>
        <v>1</v>
      </c>
      <c r="JEM59" s="676">
        <f>IF(SUM($I$58:JEM58)&lt;=$G$61,1,0)</f>
        <v>1</v>
      </c>
      <c r="JEN59" s="676">
        <f>IF(SUM($I$58:JEN58)&lt;=$G$61,1,0)</f>
        <v>1</v>
      </c>
      <c r="JEO59" s="676">
        <f>IF(SUM($I$58:JEO58)&lt;=$G$61,1,0)</f>
        <v>1</v>
      </c>
      <c r="JEP59" s="676">
        <f>IF(SUM($I$58:JEP58)&lt;=$G$61,1,0)</f>
        <v>1</v>
      </c>
      <c r="JEQ59" s="676">
        <f>IF(SUM($I$58:JEQ58)&lt;=$G$61,1,0)</f>
        <v>1</v>
      </c>
      <c r="JER59" s="676">
        <f>IF(SUM($I$58:JER58)&lt;=$G$61,1,0)</f>
        <v>1</v>
      </c>
      <c r="JES59" s="676">
        <f>IF(SUM($I$58:JES58)&lt;=$G$61,1,0)</f>
        <v>1</v>
      </c>
      <c r="JET59" s="676">
        <f>IF(SUM($I$58:JET58)&lt;=$G$61,1,0)</f>
        <v>1</v>
      </c>
      <c r="JEU59" s="676">
        <f>IF(SUM($I$58:JEU58)&lt;=$G$61,1,0)</f>
        <v>1</v>
      </c>
      <c r="JEV59" s="676">
        <f>IF(SUM($I$58:JEV58)&lt;=$G$61,1,0)</f>
        <v>1</v>
      </c>
      <c r="JEW59" s="676">
        <f>IF(SUM($I$58:JEW58)&lt;=$G$61,1,0)</f>
        <v>1</v>
      </c>
      <c r="JEX59" s="676">
        <f>IF(SUM($I$58:JEX58)&lt;=$G$61,1,0)</f>
        <v>1</v>
      </c>
      <c r="JEY59" s="676">
        <f>IF(SUM($I$58:JEY58)&lt;=$G$61,1,0)</f>
        <v>1</v>
      </c>
      <c r="JEZ59" s="676">
        <f>IF(SUM($I$58:JEZ58)&lt;=$G$61,1,0)</f>
        <v>1</v>
      </c>
      <c r="JFA59" s="676">
        <f>IF(SUM($I$58:JFA58)&lt;=$G$61,1,0)</f>
        <v>1</v>
      </c>
      <c r="JFB59" s="676">
        <f>IF(SUM($I$58:JFB58)&lt;=$G$61,1,0)</f>
        <v>1</v>
      </c>
      <c r="JFC59" s="676">
        <f>IF(SUM($I$58:JFC58)&lt;=$G$61,1,0)</f>
        <v>1</v>
      </c>
      <c r="JFD59" s="676">
        <f>IF(SUM($I$58:JFD58)&lt;=$G$61,1,0)</f>
        <v>1</v>
      </c>
      <c r="JFE59" s="676">
        <f>IF(SUM($I$58:JFE58)&lt;=$G$61,1,0)</f>
        <v>1</v>
      </c>
      <c r="JFF59" s="676">
        <f>IF(SUM($I$58:JFF58)&lt;=$G$61,1,0)</f>
        <v>1</v>
      </c>
      <c r="JFG59" s="676">
        <f>IF(SUM($I$58:JFG58)&lt;=$G$61,1,0)</f>
        <v>1</v>
      </c>
      <c r="JFH59" s="676">
        <f>IF(SUM($I$58:JFH58)&lt;=$G$61,1,0)</f>
        <v>1</v>
      </c>
      <c r="JFI59" s="676">
        <f>IF(SUM($I$58:JFI58)&lt;=$G$61,1,0)</f>
        <v>1</v>
      </c>
      <c r="JFJ59" s="676">
        <f>IF(SUM($I$58:JFJ58)&lt;=$G$61,1,0)</f>
        <v>1</v>
      </c>
      <c r="JFK59" s="676">
        <f>IF(SUM($I$58:JFK58)&lt;=$G$61,1,0)</f>
        <v>1</v>
      </c>
      <c r="JFL59" s="676">
        <f>IF(SUM($I$58:JFL58)&lt;=$G$61,1,0)</f>
        <v>1</v>
      </c>
      <c r="JFM59" s="676">
        <f>IF(SUM($I$58:JFM58)&lt;=$G$61,1,0)</f>
        <v>1</v>
      </c>
      <c r="JFN59" s="676">
        <f>IF(SUM($I$58:JFN58)&lt;=$G$61,1,0)</f>
        <v>1</v>
      </c>
      <c r="JFO59" s="676">
        <f>IF(SUM($I$58:JFO58)&lt;=$G$61,1,0)</f>
        <v>1</v>
      </c>
      <c r="JFP59" s="676">
        <f>IF(SUM($I$58:JFP58)&lt;=$G$61,1,0)</f>
        <v>1</v>
      </c>
      <c r="JFQ59" s="676">
        <f>IF(SUM($I$58:JFQ58)&lt;=$G$61,1,0)</f>
        <v>1</v>
      </c>
      <c r="JFR59" s="676">
        <f>IF(SUM($I$58:JFR58)&lt;=$G$61,1,0)</f>
        <v>1</v>
      </c>
      <c r="JFS59" s="676">
        <f>IF(SUM($I$58:JFS58)&lt;=$G$61,1,0)</f>
        <v>1</v>
      </c>
      <c r="JFT59" s="676">
        <f>IF(SUM($I$58:JFT58)&lt;=$G$61,1,0)</f>
        <v>1</v>
      </c>
      <c r="JFU59" s="676">
        <f>IF(SUM($I$58:JFU58)&lt;=$G$61,1,0)</f>
        <v>1</v>
      </c>
      <c r="JFV59" s="676">
        <f>IF(SUM($I$58:JFV58)&lt;=$G$61,1,0)</f>
        <v>1</v>
      </c>
      <c r="JFW59" s="676">
        <f>IF(SUM($I$58:JFW58)&lt;=$G$61,1,0)</f>
        <v>1</v>
      </c>
      <c r="JFX59" s="676">
        <f>IF(SUM($I$58:JFX58)&lt;=$G$61,1,0)</f>
        <v>1</v>
      </c>
      <c r="JFY59" s="676">
        <f>IF(SUM($I$58:JFY58)&lt;=$G$61,1,0)</f>
        <v>1</v>
      </c>
      <c r="JFZ59" s="676">
        <f>IF(SUM($I$58:JFZ58)&lt;=$G$61,1,0)</f>
        <v>1</v>
      </c>
      <c r="JGA59" s="676">
        <f>IF(SUM($I$58:JGA58)&lt;=$G$61,1,0)</f>
        <v>1</v>
      </c>
      <c r="JGB59" s="676">
        <f>IF(SUM($I$58:JGB58)&lt;=$G$61,1,0)</f>
        <v>1</v>
      </c>
      <c r="JGC59" s="676">
        <f>IF(SUM($I$58:JGC58)&lt;=$G$61,1,0)</f>
        <v>1</v>
      </c>
      <c r="JGD59" s="676">
        <f>IF(SUM($I$58:JGD58)&lt;=$G$61,1,0)</f>
        <v>1</v>
      </c>
      <c r="JGE59" s="676">
        <f>IF(SUM($I$58:JGE58)&lt;=$G$61,1,0)</f>
        <v>1</v>
      </c>
      <c r="JGF59" s="676">
        <f>IF(SUM($I$58:JGF58)&lt;=$G$61,1,0)</f>
        <v>1</v>
      </c>
      <c r="JGG59" s="676">
        <f>IF(SUM($I$58:JGG58)&lt;=$G$61,1,0)</f>
        <v>1</v>
      </c>
      <c r="JGH59" s="676">
        <f>IF(SUM($I$58:JGH58)&lt;=$G$61,1,0)</f>
        <v>1</v>
      </c>
      <c r="JGI59" s="676">
        <f>IF(SUM($I$58:JGI58)&lt;=$G$61,1,0)</f>
        <v>1</v>
      </c>
      <c r="JGJ59" s="676">
        <f>IF(SUM($I$58:JGJ58)&lt;=$G$61,1,0)</f>
        <v>1</v>
      </c>
      <c r="JGK59" s="676">
        <f>IF(SUM($I$58:JGK58)&lt;=$G$61,1,0)</f>
        <v>1</v>
      </c>
      <c r="JGL59" s="676">
        <f>IF(SUM($I$58:JGL58)&lt;=$G$61,1,0)</f>
        <v>1</v>
      </c>
      <c r="JGM59" s="676">
        <f>IF(SUM($I$58:JGM58)&lt;=$G$61,1,0)</f>
        <v>1</v>
      </c>
      <c r="JGN59" s="676">
        <f>IF(SUM($I$58:JGN58)&lt;=$G$61,1,0)</f>
        <v>1</v>
      </c>
      <c r="JGO59" s="676">
        <f>IF(SUM($I$58:JGO58)&lt;=$G$61,1,0)</f>
        <v>1</v>
      </c>
      <c r="JGP59" s="676">
        <f>IF(SUM($I$58:JGP58)&lt;=$G$61,1,0)</f>
        <v>1</v>
      </c>
      <c r="JGQ59" s="676">
        <f>IF(SUM($I$58:JGQ58)&lt;=$G$61,1,0)</f>
        <v>1</v>
      </c>
      <c r="JGR59" s="676">
        <f>IF(SUM($I$58:JGR58)&lt;=$G$61,1,0)</f>
        <v>1</v>
      </c>
      <c r="JGS59" s="676">
        <f>IF(SUM($I$58:JGS58)&lt;=$G$61,1,0)</f>
        <v>1</v>
      </c>
      <c r="JGT59" s="676">
        <f>IF(SUM($I$58:JGT58)&lt;=$G$61,1,0)</f>
        <v>1</v>
      </c>
      <c r="JGU59" s="676">
        <f>IF(SUM($I$58:JGU58)&lt;=$G$61,1,0)</f>
        <v>1</v>
      </c>
      <c r="JGV59" s="676">
        <f>IF(SUM($I$58:JGV58)&lt;=$G$61,1,0)</f>
        <v>1</v>
      </c>
      <c r="JGW59" s="676">
        <f>IF(SUM($I$58:JGW58)&lt;=$G$61,1,0)</f>
        <v>1</v>
      </c>
      <c r="JGX59" s="676">
        <f>IF(SUM($I$58:JGX58)&lt;=$G$61,1,0)</f>
        <v>1</v>
      </c>
      <c r="JGY59" s="676">
        <f>IF(SUM($I$58:JGY58)&lt;=$G$61,1,0)</f>
        <v>1</v>
      </c>
      <c r="JGZ59" s="676">
        <f>IF(SUM($I$58:JGZ58)&lt;=$G$61,1,0)</f>
        <v>1</v>
      </c>
      <c r="JHA59" s="676">
        <f>IF(SUM($I$58:JHA58)&lt;=$G$61,1,0)</f>
        <v>1</v>
      </c>
      <c r="JHB59" s="676">
        <f>IF(SUM($I$58:JHB58)&lt;=$G$61,1,0)</f>
        <v>1</v>
      </c>
      <c r="JHC59" s="676">
        <f>IF(SUM($I$58:JHC58)&lt;=$G$61,1,0)</f>
        <v>1</v>
      </c>
      <c r="JHD59" s="676">
        <f>IF(SUM($I$58:JHD58)&lt;=$G$61,1,0)</f>
        <v>1</v>
      </c>
      <c r="JHE59" s="676">
        <f>IF(SUM($I$58:JHE58)&lt;=$G$61,1,0)</f>
        <v>1</v>
      </c>
      <c r="JHF59" s="676">
        <f>IF(SUM($I$58:JHF58)&lt;=$G$61,1,0)</f>
        <v>1</v>
      </c>
      <c r="JHG59" s="676">
        <f>IF(SUM($I$58:JHG58)&lt;=$G$61,1,0)</f>
        <v>1</v>
      </c>
      <c r="JHH59" s="676">
        <f>IF(SUM($I$58:JHH58)&lt;=$G$61,1,0)</f>
        <v>1</v>
      </c>
      <c r="JHI59" s="676">
        <f>IF(SUM($I$58:JHI58)&lt;=$G$61,1,0)</f>
        <v>1</v>
      </c>
      <c r="JHJ59" s="676">
        <f>IF(SUM($I$58:JHJ58)&lt;=$G$61,1,0)</f>
        <v>1</v>
      </c>
      <c r="JHK59" s="676">
        <f>IF(SUM($I$58:JHK58)&lt;=$G$61,1,0)</f>
        <v>1</v>
      </c>
      <c r="JHL59" s="676">
        <f>IF(SUM($I$58:JHL58)&lt;=$G$61,1,0)</f>
        <v>1</v>
      </c>
      <c r="JHM59" s="676">
        <f>IF(SUM($I$58:JHM58)&lt;=$G$61,1,0)</f>
        <v>1</v>
      </c>
      <c r="JHN59" s="676">
        <f>IF(SUM($I$58:JHN58)&lt;=$G$61,1,0)</f>
        <v>1</v>
      </c>
      <c r="JHO59" s="676">
        <f>IF(SUM($I$58:JHO58)&lt;=$G$61,1,0)</f>
        <v>1</v>
      </c>
      <c r="JHP59" s="676">
        <f>IF(SUM($I$58:JHP58)&lt;=$G$61,1,0)</f>
        <v>1</v>
      </c>
      <c r="JHQ59" s="676">
        <f>IF(SUM($I$58:JHQ58)&lt;=$G$61,1,0)</f>
        <v>1</v>
      </c>
      <c r="JHR59" s="676">
        <f>IF(SUM($I$58:JHR58)&lt;=$G$61,1,0)</f>
        <v>1</v>
      </c>
      <c r="JHS59" s="676">
        <f>IF(SUM($I$58:JHS58)&lt;=$G$61,1,0)</f>
        <v>1</v>
      </c>
      <c r="JHT59" s="676">
        <f>IF(SUM($I$58:JHT58)&lt;=$G$61,1,0)</f>
        <v>1</v>
      </c>
      <c r="JHU59" s="676">
        <f>IF(SUM($I$58:JHU58)&lt;=$G$61,1,0)</f>
        <v>1</v>
      </c>
      <c r="JHV59" s="676">
        <f>IF(SUM($I$58:JHV58)&lt;=$G$61,1,0)</f>
        <v>1</v>
      </c>
      <c r="JHW59" s="676">
        <f>IF(SUM($I$58:JHW58)&lt;=$G$61,1,0)</f>
        <v>1</v>
      </c>
      <c r="JHX59" s="676">
        <f>IF(SUM($I$58:JHX58)&lt;=$G$61,1,0)</f>
        <v>1</v>
      </c>
      <c r="JHY59" s="676">
        <f>IF(SUM($I$58:JHY58)&lt;=$G$61,1,0)</f>
        <v>1</v>
      </c>
      <c r="JHZ59" s="676">
        <f>IF(SUM($I$58:JHZ58)&lt;=$G$61,1,0)</f>
        <v>1</v>
      </c>
      <c r="JIA59" s="676">
        <f>IF(SUM($I$58:JIA58)&lt;=$G$61,1,0)</f>
        <v>1</v>
      </c>
      <c r="JIB59" s="676">
        <f>IF(SUM($I$58:JIB58)&lt;=$G$61,1,0)</f>
        <v>1</v>
      </c>
      <c r="JIC59" s="676">
        <f>IF(SUM($I$58:JIC58)&lt;=$G$61,1,0)</f>
        <v>1</v>
      </c>
      <c r="JID59" s="676">
        <f>IF(SUM($I$58:JID58)&lt;=$G$61,1,0)</f>
        <v>1</v>
      </c>
      <c r="JIE59" s="676">
        <f>IF(SUM($I$58:JIE58)&lt;=$G$61,1,0)</f>
        <v>1</v>
      </c>
      <c r="JIF59" s="676">
        <f>IF(SUM($I$58:JIF58)&lt;=$G$61,1,0)</f>
        <v>1</v>
      </c>
      <c r="JIG59" s="676">
        <f>IF(SUM($I$58:JIG58)&lt;=$G$61,1,0)</f>
        <v>1</v>
      </c>
      <c r="JIH59" s="676">
        <f>IF(SUM($I$58:JIH58)&lt;=$G$61,1,0)</f>
        <v>1</v>
      </c>
      <c r="JII59" s="676">
        <f>IF(SUM($I$58:JII58)&lt;=$G$61,1,0)</f>
        <v>1</v>
      </c>
      <c r="JIJ59" s="676">
        <f>IF(SUM($I$58:JIJ58)&lt;=$G$61,1,0)</f>
        <v>1</v>
      </c>
      <c r="JIK59" s="676">
        <f>IF(SUM($I$58:JIK58)&lt;=$G$61,1,0)</f>
        <v>1</v>
      </c>
      <c r="JIL59" s="676">
        <f>IF(SUM($I$58:JIL58)&lt;=$G$61,1,0)</f>
        <v>1</v>
      </c>
      <c r="JIM59" s="676">
        <f>IF(SUM($I$58:JIM58)&lt;=$G$61,1,0)</f>
        <v>1</v>
      </c>
      <c r="JIN59" s="676">
        <f>IF(SUM($I$58:JIN58)&lt;=$G$61,1,0)</f>
        <v>1</v>
      </c>
      <c r="JIO59" s="676">
        <f>IF(SUM($I$58:JIO58)&lt;=$G$61,1,0)</f>
        <v>1</v>
      </c>
      <c r="JIP59" s="676">
        <f>IF(SUM($I$58:JIP58)&lt;=$G$61,1,0)</f>
        <v>1</v>
      </c>
      <c r="JIQ59" s="676">
        <f>IF(SUM($I$58:JIQ58)&lt;=$G$61,1,0)</f>
        <v>1</v>
      </c>
      <c r="JIR59" s="676">
        <f>IF(SUM($I$58:JIR58)&lt;=$G$61,1,0)</f>
        <v>1</v>
      </c>
      <c r="JIS59" s="676">
        <f>IF(SUM($I$58:JIS58)&lt;=$G$61,1,0)</f>
        <v>1</v>
      </c>
      <c r="JIT59" s="676">
        <f>IF(SUM($I$58:JIT58)&lt;=$G$61,1,0)</f>
        <v>1</v>
      </c>
      <c r="JIU59" s="676">
        <f>IF(SUM($I$58:JIU58)&lt;=$G$61,1,0)</f>
        <v>1</v>
      </c>
      <c r="JIV59" s="676">
        <f>IF(SUM($I$58:JIV58)&lt;=$G$61,1,0)</f>
        <v>1</v>
      </c>
      <c r="JIW59" s="676">
        <f>IF(SUM($I$58:JIW58)&lt;=$G$61,1,0)</f>
        <v>1</v>
      </c>
      <c r="JIX59" s="676">
        <f>IF(SUM($I$58:JIX58)&lt;=$G$61,1,0)</f>
        <v>1</v>
      </c>
      <c r="JIY59" s="676">
        <f>IF(SUM($I$58:JIY58)&lt;=$G$61,1,0)</f>
        <v>1</v>
      </c>
      <c r="JIZ59" s="676">
        <f>IF(SUM($I$58:JIZ58)&lt;=$G$61,1,0)</f>
        <v>1</v>
      </c>
      <c r="JJA59" s="676">
        <f>IF(SUM($I$58:JJA58)&lt;=$G$61,1,0)</f>
        <v>1</v>
      </c>
      <c r="JJB59" s="676">
        <f>IF(SUM($I$58:JJB58)&lt;=$G$61,1,0)</f>
        <v>1</v>
      </c>
      <c r="JJC59" s="676">
        <f>IF(SUM($I$58:JJC58)&lt;=$G$61,1,0)</f>
        <v>1</v>
      </c>
      <c r="JJD59" s="676">
        <f>IF(SUM($I$58:JJD58)&lt;=$G$61,1,0)</f>
        <v>1</v>
      </c>
      <c r="JJE59" s="676">
        <f>IF(SUM($I$58:JJE58)&lt;=$G$61,1,0)</f>
        <v>1</v>
      </c>
      <c r="JJF59" s="676">
        <f>IF(SUM($I$58:JJF58)&lt;=$G$61,1,0)</f>
        <v>1</v>
      </c>
      <c r="JJG59" s="676">
        <f>IF(SUM($I$58:JJG58)&lt;=$G$61,1,0)</f>
        <v>1</v>
      </c>
      <c r="JJH59" s="676">
        <f>IF(SUM($I$58:JJH58)&lt;=$G$61,1,0)</f>
        <v>1</v>
      </c>
      <c r="JJI59" s="676">
        <f>IF(SUM($I$58:JJI58)&lt;=$G$61,1,0)</f>
        <v>1</v>
      </c>
      <c r="JJJ59" s="676">
        <f>IF(SUM($I$58:JJJ58)&lt;=$G$61,1,0)</f>
        <v>1</v>
      </c>
      <c r="JJK59" s="676">
        <f>IF(SUM($I$58:JJK58)&lt;=$G$61,1,0)</f>
        <v>1</v>
      </c>
      <c r="JJL59" s="676">
        <f>IF(SUM($I$58:JJL58)&lt;=$G$61,1,0)</f>
        <v>1</v>
      </c>
      <c r="JJM59" s="676">
        <f>IF(SUM($I$58:JJM58)&lt;=$G$61,1,0)</f>
        <v>1</v>
      </c>
      <c r="JJN59" s="676">
        <f>IF(SUM($I$58:JJN58)&lt;=$G$61,1,0)</f>
        <v>1</v>
      </c>
      <c r="JJO59" s="676">
        <f>IF(SUM($I$58:JJO58)&lt;=$G$61,1,0)</f>
        <v>1</v>
      </c>
      <c r="JJP59" s="676">
        <f>IF(SUM($I$58:JJP58)&lt;=$G$61,1,0)</f>
        <v>1</v>
      </c>
      <c r="JJQ59" s="676">
        <f>IF(SUM($I$58:JJQ58)&lt;=$G$61,1,0)</f>
        <v>1</v>
      </c>
      <c r="JJR59" s="676">
        <f>IF(SUM($I$58:JJR58)&lt;=$G$61,1,0)</f>
        <v>1</v>
      </c>
      <c r="JJS59" s="676">
        <f>IF(SUM($I$58:JJS58)&lt;=$G$61,1,0)</f>
        <v>1</v>
      </c>
      <c r="JJT59" s="676">
        <f>IF(SUM($I$58:JJT58)&lt;=$G$61,1,0)</f>
        <v>1</v>
      </c>
      <c r="JJU59" s="676">
        <f>IF(SUM($I$58:JJU58)&lt;=$G$61,1,0)</f>
        <v>1</v>
      </c>
      <c r="JJV59" s="676">
        <f>IF(SUM($I$58:JJV58)&lt;=$G$61,1,0)</f>
        <v>1</v>
      </c>
      <c r="JJW59" s="676">
        <f>IF(SUM($I$58:JJW58)&lt;=$G$61,1,0)</f>
        <v>1</v>
      </c>
      <c r="JJX59" s="676">
        <f>IF(SUM($I$58:JJX58)&lt;=$G$61,1,0)</f>
        <v>1</v>
      </c>
      <c r="JJY59" s="676">
        <f>IF(SUM($I$58:JJY58)&lt;=$G$61,1,0)</f>
        <v>1</v>
      </c>
      <c r="JJZ59" s="676">
        <f>IF(SUM($I$58:JJZ58)&lt;=$G$61,1,0)</f>
        <v>1</v>
      </c>
      <c r="JKA59" s="676">
        <f>IF(SUM($I$58:JKA58)&lt;=$G$61,1,0)</f>
        <v>1</v>
      </c>
      <c r="JKB59" s="676">
        <f>IF(SUM($I$58:JKB58)&lt;=$G$61,1,0)</f>
        <v>1</v>
      </c>
      <c r="JKC59" s="676">
        <f>IF(SUM($I$58:JKC58)&lt;=$G$61,1,0)</f>
        <v>1</v>
      </c>
      <c r="JKD59" s="676">
        <f>IF(SUM($I$58:JKD58)&lt;=$G$61,1,0)</f>
        <v>1</v>
      </c>
      <c r="JKE59" s="676">
        <f>IF(SUM($I$58:JKE58)&lt;=$G$61,1,0)</f>
        <v>1</v>
      </c>
      <c r="JKF59" s="676">
        <f>IF(SUM($I$58:JKF58)&lt;=$G$61,1,0)</f>
        <v>1</v>
      </c>
      <c r="JKG59" s="676">
        <f>IF(SUM($I$58:JKG58)&lt;=$G$61,1,0)</f>
        <v>1</v>
      </c>
      <c r="JKH59" s="676">
        <f>IF(SUM($I$58:JKH58)&lt;=$G$61,1,0)</f>
        <v>1</v>
      </c>
      <c r="JKI59" s="676">
        <f>IF(SUM($I$58:JKI58)&lt;=$G$61,1,0)</f>
        <v>1</v>
      </c>
      <c r="JKJ59" s="676">
        <f>IF(SUM($I$58:JKJ58)&lt;=$G$61,1,0)</f>
        <v>1</v>
      </c>
      <c r="JKK59" s="676">
        <f>IF(SUM($I$58:JKK58)&lt;=$G$61,1,0)</f>
        <v>1</v>
      </c>
      <c r="JKL59" s="676">
        <f>IF(SUM($I$58:JKL58)&lt;=$G$61,1,0)</f>
        <v>1</v>
      </c>
      <c r="JKM59" s="676">
        <f>IF(SUM($I$58:JKM58)&lt;=$G$61,1,0)</f>
        <v>1</v>
      </c>
      <c r="JKN59" s="676">
        <f>IF(SUM($I$58:JKN58)&lt;=$G$61,1,0)</f>
        <v>1</v>
      </c>
      <c r="JKO59" s="676">
        <f>IF(SUM($I$58:JKO58)&lt;=$G$61,1,0)</f>
        <v>1</v>
      </c>
      <c r="JKP59" s="676">
        <f>IF(SUM($I$58:JKP58)&lt;=$G$61,1,0)</f>
        <v>1</v>
      </c>
      <c r="JKQ59" s="676">
        <f>IF(SUM($I$58:JKQ58)&lt;=$G$61,1,0)</f>
        <v>1</v>
      </c>
      <c r="JKR59" s="676">
        <f>IF(SUM($I$58:JKR58)&lt;=$G$61,1,0)</f>
        <v>1</v>
      </c>
      <c r="JKS59" s="676">
        <f>IF(SUM($I$58:JKS58)&lt;=$G$61,1,0)</f>
        <v>1</v>
      </c>
      <c r="JKT59" s="676">
        <f>IF(SUM($I$58:JKT58)&lt;=$G$61,1,0)</f>
        <v>1</v>
      </c>
      <c r="JKU59" s="676">
        <f>IF(SUM($I$58:JKU58)&lt;=$G$61,1,0)</f>
        <v>1</v>
      </c>
      <c r="JKV59" s="676">
        <f>IF(SUM($I$58:JKV58)&lt;=$G$61,1,0)</f>
        <v>1</v>
      </c>
      <c r="JKW59" s="676">
        <f>IF(SUM($I$58:JKW58)&lt;=$G$61,1,0)</f>
        <v>1</v>
      </c>
      <c r="JKX59" s="676">
        <f>IF(SUM($I$58:JKX58)&lt;=$G$61,1,0)</f>
        <v>1</v>
      </c>
      <c r="JKY59" s="676">
        <f>IF(SUM($I$58:JKY58)&lt;=$G$61,1,0)</f>
        <v>1</v>
      </c>
      <c r="JKZ59" s="676">
        <f>IF(SUM($I$58:JKZ58)&lt;=$G$61,1,0)</f>
        <v>1</v>
      </c>
      <c r="JLA59" s="676">
        <f>IF(SUM($I$58:JLA58)&lt;=$G$61,1,0)</f>
        <v>1</v>
      </c>
      <c r="JLB59" s="676">
        <f>IF(SUM($I$58:JLB58)&lt;=$G$61,1,0)</f>
        <v>1</v>
      </c>
      <c r="JLC59" s="676">
        <f>IF(SUM($I$58:JLC58)&lt;=$G$61,1,0)</f>
        <v>1</v>
      </c>
      <c r="JLD59" s="676">
        <f>IF(SUM($I$58:JLD58)&lt;=$G$61,1,0)</f>
        <v>1</v>
      </c>
      <c r="JLE59" s="676">
        <f>IF(SUM($I$58:JLE58)&lt;=$G$61,1,0)</f>
        <v>1</v>
      </c>
      <c r="JLF59" s="676">
        <f>IF(SUM($I$58:JLF58)&lt;=$G$61,1,0)</f>
        <v>1</v>
      </c>
      <c r="JLG59" s="676">
        <f>IF(SUM($I$58:JLG58)&lt;=$G$61,1,0)</f>
        <v>1</v>
      </c>
      <c r="JLH59" s="676">
        <f>IF(SUM($I$58:JLH58)&lt;=$G$61,1,0)</f>
        <v>1</v>
      </c>
      <c r="JLI59" s="676">
        <f>IF(SUM($I$58:JLI58)&lt;=$G$61,1,0)</f>
        <v>1</v>
      </c>
      <c r="JLJ59" s="676">
        <f>IF(SUM($I$58:JLJ58)&lt;=$G$61,1,0)</f>
        <v>1</v>
      </c>
      <c r="JLK59" s="676">
        <f>IF(SUM($I$58:JLK58)&lt;=$G$61,1,0)</f>
        <v>1</v>
      </c>
      <c r="JLL59" s="676">
        <f>IF(SUM($I$58:JLL58)&lt;=$G$61,1,0)</f>
        <v>1</v>
      </c>
      <c r="JLM59" s="676">
        <f>IF(SUM($I$58:JLM58)&lt;=$G$61,1,0)</f>
        <v>1</v>
      </c>
      <c r="JLN59" s="676">
        <f>IF(SUM($I$58:JLN58)&lt;=$G$61,1,0)</f>
        <v>1</v>
      </c>
      <c r="JLO59" s="676">
        <f>IF(SUM($I$58:JLO58)&lt;=$G$61,1,0)</f>
        <v>1</v>
      </c>
      <c r="JLP59" s="676">
        <f>IF(SUM($I$58:JLP58)&lt;=$G$61,1,0)</f>
        <v>1</v>
      </c>
      <c r="JLQ59" s="676">
        <f>IF(SUM($I$58:JLQ58)&lt;=$G$61,1,0)</f>
        <v>1</v>
      </c>
      <c r="JLR59" s="676">
        <f>IF(SUM($I$58:JLR58)&lt;=$G$61,1,0)</f>
        <v>1</v>
      </c>
      <c r="JLS59" s="676">
        <f>IF(SUM($I$58:JLS58)&lt;=$G$61,1,0)</f>
        <v>1</v>
      </c>
      <c r="JLT59" s="676">
        <f>IF(SUM($I$58:JLT58)&lt;=$G$61,1,0)</f>
        <v>1</v>
      </c>
      <c r="JLU59" s="676">
        <f>IF(SUM($I$58:JLU58)&lt;=$G$61,1,0)</f>
        <v>1</v>
      </c>
      <c r="JLV59" s="676">
        <f>IF(SUM($I$58:JLV58)&lt;=$G$61,1,0)</f>
        <v>1</v>
      </c>
      <c r="JLW59" s="676">
        <f>IF(SUM($I$58:JLW58)&lt;=$G$61,1,0)</f>
        <v>1</v>
      </c>
      <c r="JLX59" s="676">
        <f>IF(SUM($I$58:JLX58)&lt;=$G$61,1,0)</f>
        <v>1</v>
      </c>
      <c r="JLY59" s="676">
        <f>IF(SUM($I$58:JLY58)&lt;=$G$61,1,0)</f>
        <v>1</v>
      </c>
      <c r="JLZ59" s="676">
        <f>IF(SUM($I$58:JLZ58)&lt;=$G$61,1,0)</f>
        <v>1</v>
      </c>
      <c r="JMA59" s="676">
        <f>IF(SUM($I$58:JMA58)&lt;=$G$61,1,0)</f>
        <v>1</v>
      </c>
      <c r="JMB59" s="676">
        <f>IF(SUM($I$58:JMB58)&lt;=$G$61,1,0)</f>
        <v>1</v>
      </c>
      <c r="JMC59" s="676">
        <f>IF(SUM($I$58:JMC58)&lt;=$G$61,1,0)</f>
        <v>1</v>
      </c>
      <c r="JMD59" s="676">
        <f>IF(SUM($I$58:JMD58)&lt;=$G$61,1,0)</f>
        <v>1</v>
      </c>
      <c r="JME59" s="676">
        <f>IF(SUM($I$58:JME58)&lt;=$G$61,1,0)</f>
        <v>1</v>
      </c>
      <c r="JMF59" s="676">
        <f>IF(SUM($I$58:JMF58)&lt;=$G$61,1,0)</f>
        <v>1</v>
      </c>
      <c r="JMG59" s="676">
        <f>IF(SUM($I$58:JMG58)&lt;=$G$61,1,0)</f>
        <v>1</v>
      </c>
      <c r="JMH59" s="676">
        <f>IF(SUM($I$58:JMH58)&lt;=$G$61,1,0)</f>
        <v>1</v>
      </c>
      <c r="JMI59" s="676">
        <f>IF(SUM($I$58:JMI58)&lt;=$G$61,1,0)</f>
        <v>1</v>
      </c>
      <c r="JMJ59" s="676">
        <f>IF(SUM($I$58:JMJ58)&lt;=$G$61,1,0)</f>
        <v>1</v>
      </c>
      <c r="JMK59" s="676">
        <f>IF(SUM($I$58:JMK58)&lt;=$G$61,1,0)</f>
        <v>1</v>
      </c>
      <c r="JML59" s="676">
        <f>IF(SUM($I$58:JML58)&lt;=$G$61,1,0)</f>
        <v>1</v>
      </c>
      <c r="JMM59" s="676">
        <f>IF(SUM($I$58:JMM58)&lt;=$G$61,1,0)</f>
        <v>1</v>
      </c>
      <c r="JMN59" s="676">
        <f>IF(SUM($I$58:JMN58)&lt;=$G$61,1,0)</f>
        <v>1</v>
      </c>
      <c r="JMO59" s="676">
        <f>IF(SUM($I$58:JMO58)&lt;=$G$61,1,0)</f>
        <v>1</v>
      </c>
      <c r="JMP59" s="676">
        <f>IF(SUM($I$58:JMP58)&lt;=$G$61,1,0)</f>
        <v>1</v>
      </c>
      <c r="JMQ59" s="676">
        <f>IF(SUM($I$58:JMQ58)&lt;=$G$61,1,0)</f>
        <v>1</v>
      </c>
      <c r="JMR59" s="676">
        <f>IF(SUM($I$58:JMR58)&lt;=$G$61,1,0)</f>
        <v>1</v>
      </c>
      <c r="JMS59" s="676">
        <f>IF(SUM($I$58:JMS58)&lt;=$G$61,1,0)</f>
        <v>1</v>
      </c>
      <c r="JMT59" s="676">
        <f>IF(SUM($I$58:JMT58)&lt;=$G$61,1,0)</f>
        <v>1</v>
      </c>
      <c r="JMU59" s="676">
        <f>IF(SUM($I$58:JMU58)&lt;=$G$61,1,0)</f>
        <v>1</v>
      </c>
      <c r="JMV59" s="676">
        <f>IF(SUM($I$58:JMV58)&lt;=$G$61,1,0)</f>
        <v>1</v>
      </c>
      <c r="JMW59" s="676">
        <f>IF(SUM($I$58:JMW58)&lt;=$G$61,1,0)</f>
        <v>1</v>
      </c>
      <c r="JMX59" s="676">
        <f>IF(SUM($I$58:JMX58)&lt;=$G$61,1,0)</f>
        <v>1</v>
      </c>
      <c r="JMY59" s="676">
        <f>IF(SUM($I$58:JMY58)&lt;=$G$61,1,0)</f>
        <v>1</v>
      </c>
      <c r="JMZ59" s="676">
        <f>IF(SUM($I$58:JMZ58)&lt;=$G$61,1,0)</f>
        <v>1</v>
      </c>
      <c r="JNA59" s="676">
        <f>IF(SUM($I$58:JNA58)&lt;=$G$61,1,0)</f>
        <v>1</v>
      </c>
      <c r="JNB59" s="676">
        <f>IF(SUM($I$58:JNB58)&lt;=$G$61,1,0)</f>
        <v>1</v>
      </c>
      <c r="JNC59" s="676">
        <f>IF(SUM($I$58:JNC58)&lt;=$G$61,1,0)</f>
        <v>1</v>
      </c>
      <c r="JND59" s="676">
        <f>IF(SUM($I$58:JND58)&lt;=$G$61,1,0)</f>
        <v>1</v>
      </c>
      <c r="JNE59" s="676">
        <f>IF(SUM($I$58:JNE58)&lt;=$G$61,1,0)</f>
        <v>1</v>
      </c>
      <c r="JNF59" s="676">
        <f>IF(SUM($I$58:JNF58)&lt;=$G$61,1,0)</f>
        <v>1</v>
      </c>
      <c r="JNG59" s="676">
        <f>IF(SUM($I$58:JNG58)&lt;=$G$61,1,0)</f>
        <v>1</v>
      </c>
      <c r="JNH59" s="676">
        <f>IF(SUM($I$58:JNH58)&lt;=$G$61,1,0)</f>
        <v>1</v>
      </c>
      <c r="JNI59" s="676">
        <f>IF(SUM($I$58:JNI58)&lt;=$G$61,1,0)</f>
        <v>1</v>
      </c>
      <c r="JNJ59" s="676">
        <f>IF(SUM($I$58:JNJ58)&lt;=$G$61,1,0)</f>
        <v>1</v>
      </c>
      <c r="JNK59" s="676">
        <f>IF(SUM($I$58:JNK58)&lt;=$G$61,1,0)</f>
        <v>1</v>
      </c>
      <c r="JNL59" s="676">
        <f>IF(SUM($I$58:JNL58)&lt;=$G$61,1,0)</f>
        <v>1</v>
      </c>
      <c r="JNM59" s="676">
        <f>IF(SUM($I$58:JNM58)&lt;=$G$61,1,0)</f>
        <v>1</v>
      </c>
      <c r="JNN59" s="676">
        <f>IF(SUM($I$58:JNN58)&lt;=$G$61,1,0)</f>
        <v>1</v>
      </c>
      <c r="JNO59" s="676">
        <f>IF(SUM($I$58:JNO58)&lt;=$G$61,1,0)</f>
        <v>1</v>
      </c>
      <c r="JNP59" s="676">
        <f>IF(SUM($I$58:JNP58)&lt;=$G$61,1,0)</f>
        <v>1</v>
      </c>
      <c r="JNQ59" s="676">
        <f>IF(SUM($I$58:JNQ58)&lt;=$G$61,1,0)</f>
        <v>1</v>
      </c>
      <c r="JNR59" s="676">
        <f>IF(SUM($I$58:JNR58)&lt;=$G$61,1,0)</f>
        <v>1</v>
      </c>
      <c r="JNS59" s="676">
        <f>IF(SUM($I$58:JNS58)&lt;=$G$61,1,0)</f>
        <v>1</v>
      </c>
      <c r="JNT59" s="676">
        <f>IF(SUM($I$58:JNT58)&lt;=$G$61,1,0)</f>
        <v>1</v>
      </c>
      <c r="JNU59" s="676">
        <f>IF(SUM($I$58:JNU58)&lt;=$G$61,1,0)</f>
        <v>1</v>
      </c>
      <c r="JNV59" s="676">
        <f>IF(SUM($I$58:JNV58)&lt;=$G$61,1,0)</f>
        <v>1</v>
      </c>
      <c r="JNW59" s="676">
        <f>IF(SUM($I$58:JNW58)&lt;=$G$61,1,0)</f>
        <v>1</v>
      </c>
      <c r="JNX59" s="676">
        <f>IF(SUM($I$58:JNX58)&lt;=$G$61,1,0)</f>
        <v>1</v>
      </c>
      <c r="JNY59" s="676">
        <f>IF(SUM($I$58:JNY58)&lt;=$G$61,1,0)</f>
        <v>1</v>
      </c>
      <c r="JNZ59" s="676">
        <f>IF(SUM($I$58:JNZ58)&lt;=$G$61,1,0)</f>
        <v>1</v>
      </c>
      <c r="JOA59" s="676">
        <f>IF(SUM($I$58:JOA58)&lt;=$G$61,1,0)</f>
        <v>1</v>
      </c>
      <c r="JOB59" s="676">
        <f>IF(SUM($I$58:JOB58)&lt;=$G$61,1,0)</f>
        <v>1</v>
      </c>
      <c r="JOC59" s="676">
        <f>IF(SUM($I$58:JOC58)&lt;=$G$61,1,0)</f>
        <v>1</v>
      </c>
      <c r="JOD59" s="676">
        <f>IF(SUM($I$58:JOD58)&lt;=$G$61,1,0)</f>
        <v>1</v>
      </c>
      <c r="JOE59" s="676">
        <f>IF(SUM($I$58:JOE58)&lt;=$G$61,1,0)</f>
        <v>1</v>
      </c>
      <c r="JOF59" s="676">
        <f>IF(SUM($I$58:JOF58)&lt;=$G$61,1,0)</f>
        <v>1</v>
      </c>
      <c r="JOG59" s="676">
        <f>IF(SUM($I$58:JOG58)&lt;=$G$61,1,0)</f>
        <v>1</v>
      </c>
      <c r="JOH59" s="676">
        <f>IF(SUM($I$58:JOH58)&lt;=$G$61,1,0)</f>
        <v>1</v>
      </c>
      <c r="JOI59" s="676">
        <f>IF(SUM($I$58:JOI58)&lt;=$G$61,1,0)</f>
        <v>1</v>
      </c>
      <c r="JOJ59" s="676">
        <f>IF(SUM($I$58:JOJ58)&lt;=$G$61,1,0)</f>
        <v>1</v>
      </c>
      <c r="JOK59" s="676">
        <f>IF(SUM($I$58:JOK58)&lt;=$G$61,1,0)</f>
        <v>1</v>
      </c>
      <c r="JOL59" s="676">
        <f>IF(SUM($I$58:JOL58)&lt;=$G$61,1,0)</f>
        <v>1</v>
      </c>
      <c r="JOM59" s="676">
        <f>IF(SUM($I$58:JOM58)&lt;=$G$61,1,0)</f>
        <v>1</v>
      </c>
      <c r="JON59" s="676">
        <f>IF(SUM($I$58:JON58)&lt;=$G$61,1,0)</f>
        <v>1</v>
      </c>
      <c r="JOO59" s="676">
        <f>IF(SUM($I$58:JOO58)&lt;=$G$61,1,0)</f>
        <v>1</v>
      </c>
      <c r="JOP59" s="676">
        <f>IF(SUM($I$58:JOP58)&lt;=$G$61,1,0)</f>
        <v>1</v>
      </c>
      <c r="JOQ59" s="676">
        <f>IF(SUM($I$58:JOQ58)&lt;=$G$61,1,0)</f>
        <v>1</v>
      </c>
      <c r="JOR59" s="676">
        <f>IF(SUM($I$58:JOR58)&lt;=$G$61,1,0)</f>
        <v>1</v>
      </c>
      <c r="JOS59" s="676">
        <f>IF(SUM($I$58:JOS58)&lt;=$G$61,1,0)</f>
        <v>1</v>
      </c>
      <c r="JOT59" s="676">
        <f>IF(SUM($I$58:JOT58)&lt;=$G$61,1,0)</f>
        <v>1</v>
      </c>
      <c r="JOU59" s="676">
        <f>IF(SUM($I$58:JOU58)&lt;=$G$61,1,0)</f>
        <v>1</v>
      </c>
      <c r="JOV59" s="676">
        <f>IF(SUM($I$58:JOV58)&lt;=$G$61,1,0)</f>
        <v>1</v>
      </c>
      <c r="JOW59" s="676">
        <f>IF(SUM($I$58:JOW58)&lt;=$G$61,1,0)</f>
        <v>1</v>
      </c>
      <c r="JOX59" s="676">
        <f>IF(SUM($I$58:JOX58)&lt;=$G$61,1,0)</f>
        <v>1</v>
      </c>
      <c r="JOY59" s="676">
        <f>IF(SUM($I$58:JOY58)&lt;=$G$61,1,0)</f>
        <v>1</v>
      </c>
      <c r="JOZ59" s="676">
        <f>IF(SUM($I$58:JOZ58)&lt;=$G$61,1,0)</f>
        <v>1</v>
      </c>
      <c r="JPA59" s="676">
        <f>IF(SUM($I$58:JPA58)&lt;=$G$61,1,0)</f>
        <v>1</v>
      </c>
      <c r="JPB59" s="676">
        <f>IF(SUM($I$58:JPB58)&lt;=$G$61,1,0)</f>
        <v>1</v>
      </c>
      <c r="JPC59" s="676">
        <f>IF(SUM($I$58:JPC58)&lt;=$G$61,1,0)</f>
        <v>1</v>
      </c>
      <c r="JPD59" s="676">
        <f>IF(SUM($I$58:JPD58)&lt;=$G$61,1,0)</f>
        <v>1</v>
      </c>
      <c r="JPE59" s="676">
        <f>IF(SUM($I$58:JPE58)&lt;=$G$61,1,0)</f>
        <v>1</v>
      </c>
      <c r="JPF59" s="676">
        <f>IF(SUM($I$58:JPF58)&lt;=$G$61,1,0)</f>
        <v>1</v>
      </c>
      <c r="JPG59" s="676">
        <f>IF(SUM($I$58:JPG58)&lt;=$G$61,1,0)</f>
        <v>1</v>
      </c>
      <c r="JPH59" s="676">
        <f>IF(SUM($I$58:JPH58)&lt;=$G$61,1,0)</f>
        <v>1</v>
      </c>
      <c r="JPI59" s="676">
        <f>IF(SUM($I$58:JPI58)&lt;=$G$61,1,0)</f>
        <v>1</v>
      </c>
      <c r="JPJ59" s="676">
        <f>IF(SUM($I$58:JPJ58)&lt;=$G$61,1,0)</f>
        <v>1</v>
      </c>
      <c r="JPK59" s="676">
        <f>IF(SUM($I$58:JPK58)&lt;=$G$61,1,0)</f>
        <v>1</v>
      </c>
      <c r="JPL59" s="676">
        <f>IF(SUM($I$58:JPL58)&lt;=$G$61,1,0)</f>
        <v>1</v>
      </c>
      <c r="JPM59" s="676">
        <f>IF(SUM($I$58:JPM58)&lt;=$G$61,1,0)</f>
        <v>1</v>
      </c>
      <c r="JPN59" s="676">
        <f>IF(SUM($I$58:JPN58)&lt;=$G$61,1,0)</f>
        <v>1</v>
      </c>
      <c r="JPO59" s="676">
        <f>IF(SUM($I$58:JPO58)&lt;=$G$61,1,0)</f>
        <v>1</v>
      </c>
      <c r="JPP59" s="676">
        <f>IF(SUM($I$58:JPP58)&lt;=$G$61,1,0)</f>
        <v>1</v>
      </c>
      <c r="JPQ59" s="676">
        <f>IF(SUM($I$58:JPQ58)&lt;=$G$61,1,0)</f>
        <v>1</v>
      </c>
      <c r="JPR59" s="676">
        <f>IF(SUM($I$58:JPR58)&lt;=$G$61,1,0)</f>
        <v>1</v>
      </c>
      <c r="JPS59" s="676">
        <f>IF(SUM($I$58:JPS58)&lt;=$G$61,1,0)</f>
        <v>1</v>
      </c>
      <c r="JPT59" s="676">
        <f>IF(SUM($I$58:JPT58)&lt;=$G$61,1,0)</f>
        <v>1</v>
      </c>
      <c r="JPU59" s="676">
        <f>IF(SUM($I$58:JPU58)&lt;=$G$61,1,0)</f>
        <v>1</v>
      </c>
      <c r="JPV59" s="676">
        <f>IF(SUM($I$58:JPV58)&lt;=$G$61,1,0)</f>
        <v>1</v>
      </c>
      <c r="JPW59" s="676">
        <f>IF(SUM($I$58:JPW58)&lt;=$G$61,1,0)</f>
        <v>1</v>
      </c>
      <c r="JPX59" s="676">
        <f>IF(SUM($I$58:JPX58)&lt;=$G$61,1,0)</f>
        <v>1</v>
      </c>
      <c r="JPY59" s="676">
        <f>IF(SUM($I$58:JPY58)&lt;=$G$61,1,0)</f>
        <v>1</v>
      </c>
      <c r="JPZ59" s="676">
        <f>IF(SUM($I$58:JPZ58)&lt;=$G$61,1,0)</f>
        <v>1</v>
      </c>
      <c r="JQA59" s="676">
        <f>IF(SUM($I$58:JQA58)&lt;=$G$61,1,0)</f>
        <v>1</v>
      </c>
      <c r="JQB59" s="676">
        <f>IF(SUM($I$58:JQB58)&lt;=$G$61,1,0)</f>
        <v>1</v>
      </c>
      <c r="JQC59" s="676">
        <f>IF(SUM($I$58:JQC58)&lt;=$G$61,1,0)</f>
        <v>1</v>
      </c>
      <c r="JQD59" s="676">
        <f>IF(SUM($I$58:JQD58)&lt;=$G$61,1,0)</f>
        <v>1</v>
      </c>
      <c r="JQE59" s="676">
        <f>IF(SUM($I$58:JQE58)&lt;=$G$61,1,0)</f>
        <v>1</v>
      </c>
      <c r="JQF59" s="676">
        <f>IF(SUM($I$58:JQF58)&lt;=$G$61,1,0)</f>
        <v>1</v>
      </c>
      <c r="JQG59" s="676">
        <f>IF(SUM($I$58:JQG58)&lt;=$G$61,1,0)</f>
        <v>1</v>
      </c>
      <c r="JQH59" s="676">
        <f>IF(SUM($I$58:JQH58)&lt;=$G$61,1,0)</f>
        <v>1</v>
      </c>
      <c r="JQI59" s="676">
        <f>IF(SUM($I$58:JQI58)&lt;=$G$61,1,0)</f>
        <v>1</v>
      </c>
      <c r="JQJ59" s="676">
        <f>IF(SUM($I$58:JQJ58)&lt;=$G$61,1,0)</f>
        <v>1</v>
      </c>
      <c r="JQK59" s="676">
        <f>IF(SUM($I$58:JQK58)&lt;=$G$61,1,0)</f>
        <v>1</v>
      </c>
      <c r="JQL59" s="676">
        <f>IF(SUM($I$58:JQL58)&lt;=$G$61,1,0)</f>
        <v>1</v>
      </c>
      <c r="JQM59" s="676">
        <f>IF(SUM($I$58:JQM58)&lt;=$G$61,1,0)</f>
        <v>1</v>
      </c>
      <c r="JQN59" s="676">
        <f>IF(SUM($I$58:JQN58)&lt;=$G$61,1,0)</f>
        <v>1</v>
      </c>
      <c r="JQO59" s="676">
        <f>IF(SUM($I$58:JQO58)&lt;=$G$61,1,0)</f>
        <v>1</v>
      </c>
      <c r="JQP59" s="676">
        <f>IF(SUM($I$58:JQP58)&lt;=$G$61,1,0)</f>
        <v>1</v>
      </c>
      <c r="JQQ59" s="676">
        <f>IF(SUM($I$58:JQQ58)&lt;=$G$61,1,0)</f>
        <v>1</v>
      </c>
      <c r="JQR59" s="676">
        <f>IF(SUM($I$58:JQR58)&lt;=$G$61,1,0)</f>
        <v>1</v>
      </c>
      <c r="JQS59" s="676">
        <f>IF(SUM($I$58:JQS58)&lt;=$G$61,1,0)</f>
        <v>1</v>
      </c>
      <c r="JQT59" s="676">
        <f>IF(SUM($I$58:JQT58)&lt;=$G$61,1,0)</f>
        <v>1</v>
      </c>
      <c r="JQU59" s="676">
        <f>IF(SUM($I$58:JQU58)&lt;=$G$61,1,0)</f>
        <v>1</v>
      </c>
      <c r="JQV59" s="676">
        <f>IF(SUM($I$58:JQV58)&lt;=$G$61,1,0)</f>
        <v>1</v>
      </c>
      <c r="JQW59" s="676">
        <f>IF(SUM($I$58:JQW58)&lt;=$G$61,1,0)</f>
        <v>1</v>
      </c>
      <c r="JQX59" s="676">
        <f>IF(SUM($I$58:JQX58)&lt;=$G$61,1,0)</f>
        <v>1</v>
      </c>
      <c r="JQY59" s="676">
        <f>IF(SUM($I$58:JQY58)&lt;=$G$61,1,0)</f>
        <v>1</v>
      </c>
      <c r="JQZ59" s="676">
        <f>IF(SUM($I$58:JQZ58)&lt;=$G$61,1,0)</f>
        <v>1</v>
      </c>
      <c r="JRA59" s="676">
        <f>IF(SUM($I$58:JRA58)&lt;=$G$61,1,0)</f>
        <v>1</v>
      </c>
      <c r="JRB59" s="676">
        <f>IF(SUM($I$58:JRB58)&lt;=$G$61,1,0)</f>
        <v>1</v>
      </c>
      <c r="JRC59" s="676">
        <f>IF(SUM($I$58:JRC58)&lt;=$G$61,1,0)</f>
        <v>1</v>
      </c>
      <c r="JRD59" s="676">
        <f>IF(SUM($I$58:JRD58)&lt;=$G$61,1,0)</f>
        <v>1</v>
      </c>
      <c r="JRE59" s="676">
        <f>IF(SUM($I$58:JRE58)&lt;=$G$61,1,0)</f>
        <v>1</v>
      </c>
      <c r="JRF59" s="676">
        <f>IF(SUM($I$58:JRF58)&lt;=$G$61,1,0)</f>
        <v>1</v>
      </c>
      <c r="JRG59" s="676">
        <f>IF(SUM($I$58:JRG58)&lt;=$G$61,1,0)</f>
        <v>1</v>
      </c>
      <c r="JRH59" s="676">
        <f>IF(SUM($I$58:JRH58)&lt;=$G$61,1,0)</f>
        <v>1</v>
      </c>
      <c r="JRI59" s="676">
        <f>IF(SUM($I$58:JRI58)&lt;=$G$61,1,0)</f>
        <v>1</v>
      </c>
      <c r="JRJ59" s="676">
        <f>IF(SUM($I$58:JRJ58)&lt;=$G$61,1,0)</f>
        <v>1</v>
      </c>
      <c r="JRK59" s="676">
        <f>IF(SUM($I$58:JRK58)&lt;=$G$61,1,0)</f>
        <v>1</v>
      </c>
      <c r="JRL59" s="676">
        <f>IF(SUM($I$58:JRL58)&lt;=$G$61,1,0)</f>
        <v>1</v>
      </c>
      <c r="JRM59" s="676">
        <f>IF(SUM($I$58:JRM58)&lt;=$G$61,1,0)</f>
        <v>1</v>
      </c>
      <c r="JRN59" s="676">
        <f>IF(SUM($I$58:JRN58)&lt;=$G$61,1,0)</f>
        <v>1</v>
      </c>
      <c r="JRO59" s="676">
        <f>IF(SUM($I$58:JRO58)&lt;=$G$61,1,0)</f>
        <v>1</v>
      </c>
      <c r="JRP59" s="676">
        <f>IF(SUM($I$58:JRP58)&lt;=$G$61,1,0)</f>
        <v>1</v>
      </c>
      <c r="JRQ59" s="676">
        <f>IF(SUM($I$58:JRQ58)&lt;=$G$61,1,0)</f>
        <v>1</v>
      </c>
      <c r="JRR59" s="676">
        <f>IF(SUM($I$58:JRR58)&lt;=$G$61,1,0)</f>
        <v>1</v>
      </c>
      <c r="JRS59" s="676">
        <f>IF(SUM($I$58:JRS58)&lt;=$G$61,1,0)</f>
        <v>1</v>
      </c>
      <c r="JRT59" s="676">
        <f>IF(SUM($I$58:JRT58)&lt;=$G$61,1,0)</f>
        <v>1</v>
      </c>
      <c r="JRU59" s="676">
        <f>IF(SUM($I$58:JRU58)&lt;=$G$61,1,0)</f>
        <v>1</v>
      </c>
      <c r="JRV59" s="676">
        <f>IF(SUM($I$58:JRV58)&lt;=$G$61,1,0)</f>
        <v>1</v>
      </c>
      <c r="JRW59" s="676">
        <f>IF(SUM($I$58:JRW58)&lt;=$G$61,1,0)</f>
        <v>1</v>
      </c>
      <c r="JRX59" s="676">
        <f>IF(SUM($I$58:JRX58)&lt;=$G$61,1,0)</f>
        <v>1</v>
      </c>
      <c r="JRY59" s="676">
        <f>IF(SUM($I$58:JRY58)&lt;=$G$61,1,0)</f>
        <v>1</v>
      </c>
      <c r="JRZ59" s="676">
        <f>IF(SUM($I$58:JRZ58)&lt;=$G$61,1,0)</f>
        <v>1</v>
      </c>
      <c r="JSA59" s="676">
        <f>IF(SUM($I$58:JSA58)&lt;=$G$61,1,0)</f>
        <v>1</v>
      </c>
      <c r="JSB59" s="676">
        <f>IF(SUM($I$58:JSB58)&lt;=$G$61,1,0)</f>
        <v>1</v>
      </c>
      <c r="JSC59" s="676">
        <f>IF(SUM($I$58:JSC58)&lt;=$G$61,1,0)</f>
        <v>1</v>
      </c>
      <c r="JSD59" s="676">
        <f>IF(SUM($I$58:JSD58)&lt;=$G$61,1,0)</f>
        <v>1</v>
      </c>
      <c r="JSE59" s="676">
        <f>IF(SUM($I$58:JSE58)&lt;=$G$61,1,0)</f>
        <v>1</v>
      </c>
      <c r="JSF59" s="676">
        <f>IF(SUM($I$58:JSF58)&lt;=$G$61,1,0)</f>
        <v>1</v>
      </c>
      <c r="JSG59" s="676">
        <f>IF(SUM($I$58:JSG58)&lt;=$G$61,1,0)</f>
        <v>1</v>
      </c>
      <c r="JSH59" s="676">
        <f>IF(SUM($I$58:JSH58)&lt;=$G$61,1,0)</f>
        <v>1</v>
      </c>
      <c r="JSI59" s="676">
        <f>IF(SUM($I$58:JSI58)&lt;=$G$61,1,0)</f>
        <v>1</v>
      </c>
      <c r="JSJ59" s="676">
        <f>IF(SUM($I$58:JSJ58)&lt;=$G$61,1,0)</f>
        <v>1</v>
      </c>
      <c r="JSK59" s="676">
        <f>IF(SUM($I$58:JSK58)&lt;=$G$61,1,0)</f>
        <v>1</v>
      </c>
      <c r="JSL59" s="676">
        <f>IF(SUM($I$58:JSL58)&lt;=$G$61,1,0)</f>
        <v>1</v>
      </c>
      <c r="JSM59" s="676">
        <f>IF(SUM($I$58:JSM58)&lt;=$G$61,1,0)</f>
        <v>1</v>
      </c>
      <c r="JSN59" s="676">
        <f>IF(SUM($I$58:JSN58)&lt;=$G$61,1,0)</f>
        <v>1</v>
      </c>
      <c r="JSO59" s="676">
        <f>IF(SUM($I$58:JSO58)&lt;=$G$61,1,0)</f>
        <v>1</v>
      </c>
      <c r="JSP59" s="676">
        <f>IF(SUM($I$58:JSP58)&lt;=$G$61,1,0)</f>
        <v>1</v>
      </c>
      <c r="JSQ59" s="676">
        <f>IF(SUM($I$58:JSQ58)&lt;=$G$61,1,0)</f>
        <v>1</v>
      </c>
      <c r="JSR59" s="676">
        <f>IF(SUM($I$58:JSR58)&lt;=$G$61,1,0)</f>
        <v>1</v>
      </c>
      <c r="JSS59" s="676">
        <f>IF(SUM($I$58:JSS58)&lt;=$G$61,1,0)</f>
        <v>1</v>
      </c>
      <c r="JST59" s="676">
        <f>IF(SUM($I$58:JST58)&lt;=$G$61,1,0)</f>
        <v>1</v>
      </c>
      <c r="JSU59" s="676">
        <f>IF(SUM($I$58:JSU58)&lt;=$G$61,1,0)</f>
        <v>1</v>
      </c>
      <c r="JSV59" s="676">
        <f>IF(SUM($I$58:JSV58)&lt;=$G$61,1,0)</f>
        <v>1</v>
      </c>
      <c r="JSW59" s="676">
        <f>IF(SUM($I$58:JSW58)&lt;=$G$61,1,0)</f>
        <v>1</v>
      </c>
      <c r="JSX59" s="676">
        <f>IF(SUM($I$58:JSX58)&lt;=$G$61,1,0)</f>
        <v>1</v>
      </c>
      <c r="JSY59" s="676">
        <f>IF(SUM($I$58:JSY58)&lt;=$G$61,1,0)</f>
        <v>1</v>
      </c>
      <c r="JSZ59" s="676">
        <f>IF(SUM($I$58:JSZ58)&lt;=$G$61,1,0)</f>
        <v>1</v>
      </c>
      <c r="JTA59" s="676">
        <f>IF(SUM($I$58:JTA58)&lt;=$G$61,1,0)</f>
        <v>1</v>
      </c>
      <c r="JTB59" s="676">
        <f>IF(SUM($I$58:JTB58)&lt;=$G$61,1,0)</f>
        <v>1</v>
      </c>
      <c r="JTC59" s="676">
        <f>IF(SUM($I$58:JTC58)&lt;=$G$61,1,0)</f>
        <v>1</v>
      </c>
      <c r="JTD59" s="676">
        <f>IF(SUM($I$58:JTD58)&lt;=$G$61,1,0)</f>
        <v>1</v>
      </c>
      <c r="JTE59" s="676">
        <f>IF(SUM($I$58:JTE58)&lt;=$G$61,1,0)</f>
        <v>1</v>
      </c>
      <c r="JTF59" s="676">
        <f>IF(SUM($I$58:JTF58)&lt;=$G$61,1,0)</f>
        <v>1</v>
      </c>
      <c r="JTG59" s="676">
        <f>IF(SUM($I$58:JTG58)&lt;=$G$61,1,0)</f>
        <v>1</v>
      </c>
      <c r="JTH59" s="676">
        <f>IF(SUM($I$58:JTH58)&lt;=$G$61,1,0)</f>
        <v>1</v>
      </c>
      <c r="JTI59" s="676">
        <f>IF(SUM($I$58:JTI58)&lt;=$G$61,1,0)</f>
        <v>1</v>
      </c>
      <c r="JTJ59" s="676">
        <f>IF(SUM($I$58:JTJ58)&lt;=$G$61,1,0)</f>
        <v>1</v>
      </c>
      <c r="JTK59" s="676">
        <f>IF(SUM($I$58:JTK58)&lt;=$G$61,1,0)</f>
        <v>1</v>
      </c>
      <c r="JTL59" s="676">
        <f>IF(SUM($I$58:JTL58)&lt;=$G$61,1,0)</f>
        <v>1</v>
      </c>
      <c r="JTM59" s="676">
        <f>IF(SUM($I$58:JTM58)&lt;=$G$61,1,0)</f>
        <v>1</v>
      </c>
      <c r="JTN59" s="676">
        <f>IF(SUM($I$58:JTN58)&lt;=$G$61,1,0)</f>
        <v>1</v>
      </c>
      <c r="JTO59" s="676">
        <f>IF(SUM($I$58:JTO58)&lt;=$G$61,1,0)</f>
        <v>1</v>
      </c>
      <c r="JTP59" s="676">
        <f>IF(SUM($I$58:JTP58)&lt;=$G$61,1,0)</f>
        <v>1</v>
      </c>
      <c r="JTQ59" s="676">
        <f>IF(SUM($I$58:JTQ58)&lt;=$G$61,1,0)</f>
        <v>1</v>
      </c>
      <c r="JTR59" s="676">
        <f>IF(SUM($I$58:JTR58)&lt;=$G$61,1,0)</f>
        <v>1</v>
      </c>
      <c r="JTS59" s="676">
        <f>IF(SUM($I$58:JTS58)&lt;=$G$61,1,0)</f>
        <v>1</v>
      </c>
      <c r="JTT59" s="676">
        <f>IF(SUM($I$58:JTT58)&lt;=$G$61,1,0)</f>
        <v>1</v>
      </c>
      <c r="JTU59" s="676">
        <f>IF(SUM($I$58:JTU58)&lt;=$G$61,1,0)</f>
        <v>1</v>
      </c>
      <c r="JTV59" s="676">
        <f>IF(SUM($I$58:JTV58)&lt;=$G$61,1,0)</f>
        <v>1</v>
      </c>
      <c r="JTW59" s="676">
        <f>IF(SUM($I$58:JTW58)&lt;=$G$61,1,0)</f>
        <v>1</v>
      </c>
      <c r="JTX59" s="676">
        <f>IF(SUM($I$58:JTX58)&lt;=$G$61,1,0)</f>
        <v>1</v>
      </c>
      <c r="JTY59" s="676">
        <f>IF(SUM($I$58:JTY58)&lt;=$G$61,1,0)</f>
        <v>1</v>
      </c>
      <c r="JTZ59" s="676">
        <f>IF(SUM($I$58:JTZ58)&lt;=$G$61,1,0)</f>
        <v>1</v>
      </c>
      <c r="JUA59" s="676">
        <f>IF(SUM($I$58:JUA58)&lt;=$G$61,1,0)</f>
        <v>1</v>
      </c>
      <c r="JUB59" s="676">
        <f>IF(SUM($I$58:JUB58)&lt;=$G$61,1,0)</f>
        <v>1</v>
      </c>
      <c r="JUC59" s="676">
        <f>IF(SUM($I$58:JUC58)&lt;=$G$61,1,0)</f>
        <v>1</v>
      </c>
      <c r="JUD59" s="676">
        <f>IF(SUM($I$58:JUD58)&lt;=$G$61,1,0)</f>
        <v>1</v>
      </c>
      <c r="JUE59" s="676">
        <f>IF(SUM($I$58:JUE58)&lt;=$G$61,1,0)</f>
        <v>1</v>
      </c>
      <c r="JUF59" s="676">
        <f>IF(SUM($I$58:JUF58)&lt;=$G$61,1,0)</f>
        <v>1</v>
      </c>
      <c r="JUG59" s="676">
        <f>IF(SUM($I$58:JUG58)&lt;=$G$61,1,0)</f>
        <v>1</v>
      </c>
      <c r="JUH59" s="676">
        <f>IF(SUM($I$58:JUH58)&lt;=$G$61,1,0)</f>
        <v>1</v>
      </c>
      <c r="JUI59" s="676">
        <f>IF(SUM($I$58:JUI58)&lt;=$G$61,1,0)</f>
        <v>1</v>
      </c>
      <c r="JUJ59" s="676">
        <f>IF(SUM($I$58:JUJ58)&lt;=$G$61,1,0)</f>
        <v>1</v>
      </c>
      <c r="JUK59" s="676">
        <f>IF(SUM($I$58:JUK58)&lt;=$G$61,1,0)</f>
        <v>1</v>
      </c>
      <c r="JUL59" s="676">
        <f>IF(SUM($I$58:JUL58)&lt;=$G$61,1,0)</f>
        <v>1</v>
      </c>
      <c r="JUM59" s="676">
        <f>IF(SUM($I$58:JUM58)&lt;=$G$61,1,0)</f>
        <v>1</v>
      </c>
      <c r="JUN59" s="676">
        <f>IF(SUM($I$58:JUN58)&lt;=$G$61,1,0)</f>
        <v>1</v>
      </c>
      <c r="JUO59" s="676">
        <f>IF(SUM($I$58:JUO58)&lt;=$G$61,1,0)</f>
        <v>1</v>
      </c>
      <c r="JUP59" s="676">
        <f>IF(SUM($I$58:JUP58)&lt;=$G$61,1,0)</f>
        <v>1</v>
      </c>
      <c r="JUQ59" s="676">
        <f>IF(SUM($I$58:JUQ58)&lt;=$G$61,1,0)</f>
        <v>1</v>
      </c>
      <c r="JUR59" s="676">
        <f>IF(SUM($I$58:JUR58)&lt;=$G$61,1,0)</f>
        <v>1</v>
      </c>
      <c r="JUS59" s="676">
        <f>IF(SUM($I$58:JUS58)&lt;=$G$61,1,0)</f>
        <v>1</v>
      </c>
      <c r="JUT59" s="676">
        <f>IF(SUM($I$58:JUT58)&lt;=$G$61,1,0)</f>
        <v>1</v>
      </c>
      <c r="JUU59" s="676">
        <f>IF(SUM($I$58:JUU58)&lt;=$G$61,1,0)</f>
        <v>1</v>
      </c>
      <c r="JUV59" s="676">
        <f>IF(SUM($I$58:JUV58)&lt;=$G$61,1,0)</f>
        <v>1</v>
      </c>
      <c r="JUW59" s="676">
        <f>IF(SUM($I$58:JUW58)&lt;=$G$61,1,0)</f>
        <v>1</v>
      </c>
      <c r="JUX59" s="676">
        <f>IF(SUM($I$58:JUX58)&lt;=$G$61,1,0)</f>
        <v>1</v>
      </c>
      <c r="JUY59" s="676">
        <f>IF(SUM($I$58:JUY58)&lt;=$G$61,1,0)</f>
        <v>1</v>
      </c>
      <c r="JUZ59" s="676">
        <f>IF(SUM($I$58:JUZ58)&lt;=$G$61,1,0)</f>
        <v>1</v>
      </c>
      <c r="JVA59" s="676">
        <f>IF(SUM($I$58:JVA58)&lt;=$G$61,1,0)</f>
        <v>1</v>
      </c>
      <c r="JVB59" s="676">
        <f>IF(SUM($I$58:JVB58)&lt;=$G$61,1,0)</f>
        <v>1</v>
      </c>
      <c r="JVC59" s="676">
        <f>IF(SUM($I$58:JVC58)&lt;=$G$61,1,0)</f>
        <v>1</v>
      </c>
      <c r="JVD59" s="676">
        <f>IF(SUM($I$58:JVD58)&lt;=$G$61,1,0)</f>
        <v>1</v>
      </c>
      <c r="JVE59" s="676">
        <f>IF(SUM($I$58:JVE58)&lt;=$G$61,1,0)</f>
        <v>1</v>
      </c>
      <c r="JVF59" s="676">
        <f>IF(SUM($I$58:JVF58)&lt;=$G$61,1,0)</f>
        <v>1</v>
      </c>
      <c r="JVG59" s="676">
        <f>IF(SUM($I$58:JVG58)&lt;=$G$61,1,0)</f>
        <v>1</v>
      </c>
      <c r="JVH59" s="676">
        <f>IF(SUM($I$58:JVH58)&lt;=$G$61,1,0)</f>
        <v>1</v>
      </c>
      <c r="JVI59" s="676">
        <f>IF(SUM($I$58:JVI58)&lt;=$G$61,1,0)</f>
        <v>1</v>
      </c>
      <c r="JVJ59" s="676">
        <f>IF(SUM($I$58:JVJ58)&lt;=$G$61,1,0)</f>
        <v>1</v>
      </c>
      <c r="JVK59" s="676">
        <f>IF(SUM($I$58:JVK58)&lt;=$G$61,1,0)</f>
        <v>1</v>
      </c>
      <c r="JVL59" s="676">
        <f>IF(SUM($I$58:JVL58)&lt;=$G$61,1,0)</f>
        <v>1</v>
      </c>
      <c r="JVM59" s="676">
        <f>IF(SUM($I$58:JVM58)&lt;=$G$61,1,0)</f>
        <v>1</v>
      </c>
      <c r="JVN59" s="676">
        <f>IF(SUM($I$58:JVN58)&lt;=$G$61,1,0)</f>
        <v>1</v>
      </c>
      <c r="JVO59" s="676">
        <f>IF(SUM($I$58:JVO58)&lt;=$G$61,1,0)</f>
        <v>1</v>
      </c>
      <c r="JVP59" s="676">
        <f>IF(SUM($I$58:JVP58)&lt;=$G$61,1,0)</f>
        <v>1</v>
      </c>
      <c r="JVQ59" s="676">
        <f>IF(SUM($I$58:JVQ58)&lt;=$G$61,1,0)</f>
        <v>1</v>
      </c>
      <c r="JVR59" s="676">
        <f>IF(SUM($I$58:JVR58)&lt;=$G$61,1,0)</f>
        <v>1</v>
      </c>
      <c r="JVS59" s="676">
        <f>IF(SUM($I$58:JVS58)&lt;=$G$61,1,0)</f>
        <v>1</v>
      </c>
      <c r="JVT59" s="676">
        <f>IF(SUM($I$58:JVT58)&lt;=$G$61,1,0)</f>
        <v>1</v>
      </c>
      <c r="JVU59" s="676">
        <f>IF(SUM($I$58:JVU58)&lt;=$G$61,1,0)</f>
        <v>1</v>
      </c>
      <c r="JVV59" s="676">
        <f>IF(SUM($I$58:JVV58)&lt;=$G$61,1,0)</f>
        <v>1</v>
      </c>
      <c r="JVW59" s="676">
        <f>IF(SUM($I$58:JVW58)&lt;=$G$61,1,0)</f>
        <v>1</v>
      </c>
      <c r="JVX59" s="676">
        <f>IF(SUM($I$58:JVX58)&lt;=$G$61,1,0)</f>
        <v>1</v>
      </c>
      <c r="JVY59" s="676">
        <f>IF(SUM($I$58:JVY58)&lt;=$G$61,1,0)</f>
        <v>1</v>
      </c>
      <c r="JVZ59" s="676">
        <f>IF(SUM($I$58:JVZ58)&lt;=$G$61,1,0)</f>
        <v>1</v>
      </c>
      <c r="JWA59" s="676">
        <f>IF(SUM($I$58:JWA58)&lt;=$G$61,1,0)</f>
        <v>1</v>
      </c>
      <c r="JWB59" s="676">
        <f>IF(SUM($I$58:JWB58)&lt;=$G$61,1,0)</f>
        <v>1</v>
      </c>
      <c r="JWC59" s="676">
        <f>IF(SUM($I$58:JWC58)&lt;=$G$61,1,0)</f>
        <v>1</v>
      </c>
      <c r="JWD59" s="676">
        <f>IF(SUM($I$58:JWD58)&lt;=$G$61,1,0)</f>
        <v>1</v>
      </c>
      <c r="JWE59" s="676">
        <f>IF(SUM($I$58:JWE58)&lt;=$G$61,1,0)</f>
        <v>1</v>
      </c>
      <c r="JWF59" s="676">
        <f>IF(SUM($I$58:JWF58)&lt;=$G$61,1,0)</f>
        <v>1</v>
      </c>
      <c r="JWG59" s="676">
        <f>IF(SUM($I$58:JWG58)&lt;=$G$61,1,0)</f>
        <v>1</v>
      </c>
      <c r="JWH59" s="676">
        <f>IF(SUM($I$58:JWH58)&lt;=$G$61,1,0)</f>
        <v>1</v>
      </c>
      <c r="JWI59" s="676">
        <f>IF(SUM($I$58:JWI58)&lt;=$G$61,1,0)</f>
        <v>1</v>
      </c>
      <c r="JWJ59" s="676">
        <f>IF(SUM($I$58:JWJ58)&lt;=$G$61,1,0)</f>
        <v>1</v>
      </c>
      <c r="JWK59" s="676">
        <f>IF(SUM($I$58:JWK58)&lt;=$G$61,1,0)</f>
        <v>1</v>
      </c>
      <c r="JWL59" s="676">
        <f>IF(SUM($I$58:JWL58)&lt;=$G$61,1,0)</f>
        <v>1</v>
      </c>
      <c r="JWM59" s="676">
        <f>IF(SUM($I$58:JWM58)&lt;=$G$61,1,0)</f>
        <v>1</v>
      </c>
      <c r="JWN59" s="676">
        <f>IF(SUM($I$58:JWN58)&lt;=$G$61,1,0)</f>
        <v>1</v>
      </c>
      <c r="JWO59" s="676">
        <f>IF(SUM($I$58:JWO58)&lt;=$G$61,1,0)</f>
        <v>1</v>
      </c>
      <c r="JWP59" s="676">
        <f>IF(SUM($I$58:JWP58)&lt;=$G$61,1,0)</f>
        <v>1</v>
      </c>
      <c r="JWQ59" s="676">
        <f>IF(SUM($I$58:JWQ58)&lt;=$G$61,1,0)</f>
        <v>1</v>
      </c>
      <c r="JWR59" s="676">
        <f>IF(SUM($I$58:JWR58)&lt;=$G$61,1,0)</f>
        <v>1</v>
      </c>
      <c r="JWS59" s="676">
        <f>IF(SUM($I$58:JWS58)&lt;=$G$61,1,0)</f>
        <v>1</v>
      </c>
      <c r="JWT59" s="676">
        <f>IF(SUM($I$58:JWT58)&lt;=$G$61,1,0)</f>
        <v>1</v>
      </c>
      <c r="JWU59" s="676">
        <f>IF(SUM($I$58:JWU58)&lt;=$G$61,1,0)</f>
        <v>1</v>
      </c>
      <c r="JWV59" s="676">
        <f>IF(SUM($I$58:JWV58)&lt;=$G$61,1,0)</f>
        <v>1</v>
      </c>
      <c r="JWW59" s="676">
        <f>IF(SUM($I$58:JWW58)&lt;=$G$61,1,0)</f>
        <v>1</v>
      </c>
      <c r="JWX59" s="676">
        <f>IF(SUM($I$58:JWX58)&lt;=$G$61,1,0)</f>
        <v>1</v>
      </c>
      <c r="JWY59" s="676">
        <f>IF(SUM($I$58:JWY58)&lt;=$G$61,1,0)</f>
        <v>1</v>
      </c>
      <c r="JWZ59" s="676">
        <f>IF(SUM($I$58:JWZ58)&lt;=$G$61,1,0)</f>
        <v>1</v>
      </c>
      <c r="JXA59" s="676">
        <f>IF(SUM($I$58:JXA58)&lt;=$G$61,1,0)</f>
        <v>1</v>
      </c>
      <c r="JXB59" s="676">
        <f>IF(SUM($I$58:JXB58)&lt;=$G$61,1,0)</f>
        <v>1</v>
      </c>
      <c r="JXC59" s="676">
        <f>IF(SUM($I$58:JXC58)&lt;=$G$61,1,0)</f>
        <v>1</v>
      </c>
      <c r="JXD59" s="676">
        <f>IF(SUM($I$58:JXD58)&lt;=$G$61,1,0)</f>
        <v>1</v>
      </c>
      <c r="JXE59" s="676">
        <f>IF(SUM($I$58:JXE58)&lt;=$G$61,1,0)</f>
        <v>1</v>
      </c>
      <c r="JXF59" s="676">
        <f>IF(SUM($I$58:JXF58)&lt;=$G$61,1,0)</f>
        <v>1</v>
      </c>
      <c r="JXG59" s="676">
        <f>IF(SUM($I$58:JXG58)&lt;=$G$61,1,0)</f>
        <v>1</v>
      </c>
      <c r="JXH59" s="676">
        <f>IF(SUM($I$58:JXH58)&lt;=$G$61,1,0)</f>
        <v>1</v>
      </c>
      <c r="JXI59" s="676">
        <f>IF(SUM($I$58:JXI58)&lt;=$G$61,1,0)</f>
        <v>1</v>
      </c>
      <c r="JXJ59" s="676">
        <f>IF(SUM($I$58:JXJ58)&lt;=$G$61,1,0)</f>
        <v>1</v>
      </c>
      <c r="JXK59" s="676">
        <f>IF(SUM($I$58:JXK58)&lt;=$G$61,1,0)</f>
        <v>1</v>
      </c>
      <c r="JXL59" s="676">
        <f>IF(SUM($I$58:JXL58)&lt;=$G$61,1,0)</f>
        <v>1</v>
      </c>
      <c r="JXM59" s="676">
        <f>IF(SUM($I$58:JXM58)&lt;=$G$61,1,0)</f>
        <v>1</v>
      </c>
      <c r="JXN59" s="676">
        <f>IF(SUM($I$58:JXN58)&lt;=$G$61,1,0)</f>
        <v>1</v>
      </c>
      <c r="JXO59" s="676">
        <f>IF(SUM($I$58:JXO58)&lt;=$G$61,1,0)</f>
        <v>1</v>
      </c>
      <c r="JXP59" s="676">
        <f>IF(SUM($I$58:JXP58)&lt;=$G$61,1,0)</f>
        <v>1</v>
      </c>
      <c r="JXQ59" s="676">
        <f>IF(SUM($I$58:JXQ58)&lt;=$G$61,1,0)</f>
        <v>1</v>
      </c>
      <c r="JXR59" s="676">
        <f>IF(SUM($I$58:JXR58)&lt;=$G$61,1,0)</f>
        <v>1</v>
      </c>
      <c r="JXS59" s="676">
        <f>IF(SUM($I$58:JXS58)&lt;=$G$61,1,0)</f>
        <v>1</v>
      </c>
      <c r="JXT59" s="676">
        <f>IF(SUM($I$58:JXT58)&lt;=$G$61,1,0)</f>
        <v>1</v>
      </c>
      <c r="JXU59" s="676">
        <f>IF(SUM($I$58:JXU58)&lt;=$G$61,1,0)</f>
        <v>1</v>
      </c>
      <c r="JXV59" s="676">
        <f>IF(SUM($I$58:JXV58)&lt;=$G$61,1,0)</f>
        <v>1</v>
      </c>
      <c r="JXW59" s="676">
        <f>IF(SUM($I$58:JXW58)&lt;=$G$61,1,0)</f>
        <v>1</v>
      </c>
      <c r="JXX59" s="676">
        <f>IF(SUM($I$58:JXX58)&lt;=$G$61,1,0)</f>
        <v>1</v>
      </c>
      <c r="JXY59" s="676">
        <f>IF(SUM($I$58:JXY58)&lt;=$G$61,1,0)</f>
        <v>1</v>
      </c>
      <c r="JXZ59" s="676">
        <f>IF(SUM($I$58:JXZ58)&lt;=$G$61,1,0)</f>
        <v>1</v>
      </c>
      <c r="JYA59" s="676">
        <f>IF(SUM($I$58:JYA58)&lt;=$G$61,1,0)</f>
        <v>1</v>
      </c>
      <c r="JYB59" s="676">
        <f>IF(SUM($I$58:JYB58)&lt;=$G$61,1,0)</f>
        <v>1</v>
      </c>
      <c r="JYC59" s="676">
        <f>IF(SUM($I$58:JYC58)&lt;=$G$61,1,0)</f>
        <v>1</v>
      </c>
      <c r="JYD59" s="676">
        <f>IF(SUM($I$58:JYD58)&lt;=$G$61,1,0)</f>
        <v>1</v>
      </c>
      <c r="JYE59" s="676">
        <f>IF(SUM($I$58:JYE58)&lt;=$G$61,1,0)</f>
        <v>1</v>
      </c>
      <c r="JYF59" s="676">
        <f>IF(SUM($I$58:JYF58)&lt;=$G$61,1,0)</f>
        <v>1</v>
      </c>
      <c r="JYG59" s="676">
        <f>IF(SUM($I$58:JYG58)&lt;=$G$61,1,0)</f>
        <v>1</v>
      </c>
      <c r="JYH59" s="676">
        <f>IF(SUM($I$58:JYH58)&lt;=$G$61,1,0)</f>
        <v>1</v>
      </c>
      <c r="JYI59" s="676">
        <f>IF(SUM($I$58:JYI58)&lt;=$G$61,1,0)</f>
        <v>1</v>
      </c>
      <c r="JYJ59" s="676">
        <f>IF(SUM($I$58:JYJ58)&lt;=$G$61,1,0)</f>
        <v>1</v>
      </c>
      <c r="JYK59" s="676">
        <f>IF(SUM($I$58:JYK58)&lt;=$G$61,1,0)</f>
        <v>1</v>
      </c>
      <c r="JYL59" s="676">
        <f>IF(SUM($I$58:JYL58)&lt;=$G$61,1,0)</f>
        <v>1</v>
      </c>
      <c r="JYM59" s="676">
        <f>IF(SUM($I$58:JYM58)&lt;=$G$61,1,0)</f>
        <v>1</v>
      </c>
      <c r="JYN59" s="676">
        <f>IF(SUM($I$58:JYN58)&lt;=$G$61,1,0)</f>
        <v>1</v>
      </c>
      <c r="JYO59" s="676">
        <f>IF(SUM($I$58:JYO58)&lt;=$G$61,1,0)</f>
        <v>1</v>
      </c>
      <c r="JYP59" s="676">
        <f>IF(SUM($I$58:JYP58)&lt;=$G$61,1,0)</f>
        <v>1</v>
      </c>
      <c r="JYQ59" s="676">
        <f>IF(SUM($I$58:JYQ58)&lt;=$G$61,1,0)</f>
        <v>1</v>
      </c>
      <c r="JYR59" s="676">
        <f>IF(SUM($I$58:JYR58)&lt;=$G$61,1,0)</f>
        <v>1</v>
      </c>
      <c r="JYS59" s="676">
        <f>IF(SUM($I$58:JYS58)&lt;=$G$61,1,0)</f>
        <v>1</v>
      </c>
      <c r="JYT59" s="676">
        <f>IF(SUM($I$58:JYT58)&lt;=$G$61,1,0)</f>
        <v>1</v>
      </c>
      <c r="JYU59" s="676">
        <f>IF(SUM($I$58:JYU58)&lt;=$G$61,1,0)</f>
        <v>1</v>
      </c>
      <c r="JYV59" s="676">
        <f>IF(SUM($I$58:JYV58)&lt;=$G$61,1,0)</f>
        <v>1</v>
      </c>
      <c r="JYW59" s="676">
        <f>IF(SUM($I$58:JYW58)&lt;=$G$61,1,0)</f>
        <v>1</v>
      </c>
      <c r="JYX59" s="676">
        <f>IF(SUM($I$58:JYX58)&lt;=$G$61,1,0)</f>
        <v>1</v>
      </c>
      <c r="JYY59" s="676">
        <f>IF(SUM($I$58:JYY58)&lt;=$G$61,1,0)</f>
        <v>1</v>
      </c>
      <c r="JYZ59" s="676">
        <f>IF(SUM($I$58:JYZ58)&lt;=$G$61,1,0)</f>
        <v>1</v>
      </c>
      <c r="JZA59" s="676">
        <f>IF(SUM($I$58:JZA58)&lt;=$G$61,1,0)</f>
        <v>1</v>
      </c>
      <c r="JZB59" s="676">
        <f>IF(SUM($I$58:JZB58)&lt;=$G$61,1,0)</f>
        <v>1</v>
      </c>
      <c r="JZC59" s="676">
        <f>IF(SUM($I$58:JZC58)&lt;=$G$61,1,0)</f>
        <v>1</v>
      </c>
      <c r="JZD59" s="676">
        <f>IF(SUM($I$58:JZD58)&lt;=$G$61,1,0)</f>
        <v>1</v>
      </c>
      <c r="JZE59" s="676">
        <f>IF(SUM($I$58:JZE58)&lt;=$G$61,1,0)</f>
        <v>1</v>
      </c>
      <c r="JZF59" s="676">
        <f>IF(SUM($I$58:JZF58)&lt;=$G$61,1,0)</f>
        <v>1</v>
      </c>
      <c r="JZG59" s="676">
        <f>IF(SUM($I$58:JZG58)&lt;=$G$61,1,0)</f>
        <v>1</v>
      </c>
      <c r="JZH59" s="676">
        <f>IF(SUM($I$58:JZH58)&lt;=$G$61,1,0)</f>
        <v>1</v>
      </c>
      <c r="JZI59" s="676">
        <f>IF(SUM($I$58:JZI58)&lt;=$G$61,1,0)</f>
        <v>1</v>
      </c>
      <c r="JZJ59" s="676">
        <f>IF(SUM($I$58:JZJ58)&lt;=$G$61,1,0)</f>
        <v>1</v>
      </c>
      <c r="JZK59" s="676">
        <f>IF(SUM($I$58:JZK58)&lt;=$G$61,1,0)</f>
        <v>1</v>
      </c>
      <c r="JZL59" s="676">
        <f>IF(SUM($I$58:JZL58)&lt;=$G$61,1,0)</f>
        <v>1</v>
      </c>
      <c r="JZM59" s="676">
        <f>IF(SUM($I$58:JZM58)&lt;=$G$61,1,0)</f>
        <v>1</v>
      </c>
      <c r="JZN59" s="676">
        <f>IF(SUM($I$58:JZN58)&lt;=$G$61,1,0)</f>
        <v>1</v>
      </c>
      <c r="JZO59" s="676">
        <f>IF(SUM($I$58:JZO58)&lt;=$G$61,1,0)</f>
        <v>1</v>
      </c>
      <c r="JZP59" s="676">
        <f>IF(SUM($I$58:JZP58)&lt;=$G$61,1,0)</f>
        <v>1</v>
      </c>
      <c r="JZQ59" s="676">
        <f>IF(SUM($I$58:JZQ58)&lt;=$G$61,1,0)</f>
        <v>1</v>
      </c>
      <c r="JZR59" s="676">
        <f>IF(SUM($I$58:JZR58)&lt;=$G$61,1,0)</f>
        <v>1</v>
      </c>
      <c r="JZS59" s="676">
        <f>IF(SUM($I$58:JZS58)&lt;=$G$61,1,0)</f>
        <v>1</v>
      </c>
      <c r="JZT59" s="676">
        <f>IF(SUM($I$58:JZT58)&lt;=$G$61,1,0)</f>
        <v>1</v>
      </c>
      <c r="JZU59" s="676">
        <f>IF(SUM($I$58:JZU58)&lt;=$G$61,1,0)</f>
        <v>1</v>
      </c>
      <c r="JZV59" s="676">
        <f>IF(SUM($I$58:JZV58)&lt;=$G$61,1,0)</f>
        <v>1</v>
      </c>
      <c r="JZW59" s="676">
        <f>IF(SUM($I$58:JZW58)&lt;=$G$61,1,0)</f>
        <v>1</v>
      </c>
      <c r="JZX59" s="676">
        <f>IF(SUM($I$58:JZX58)&lt;=$G$61,1,0)</f>
        <v>1</v>
      </c>
      <c r="JZY59" s="676">
        <f>IF(SUM($I$58:JZY58)&lt;=$G$61,1,0)</f>
        <v>1</v>
      </c>
      <c r="JZZ59" s="676">
        <f>IF(SUM($I$58:JZZ58)&lt;=$G$61,1,0)</f>
        <v>1</v>
      </c>
      <c r="KAA59" s="676">
        <f>IF(SUM($I$58:KAA58)&lt;=$G$61,1,0)</f>
        <v>1</v>
      </c>
      <c r="KAB59" s="676">
        <f>IF(SUM($I$58:KAB58)&lt;=$G$61,1,0)</f>
        <v>1</v>
      </c>
      <c r="KAC59" s="676">
        <f>IF(SUM($I$58:KAC58)&lt;=$G$61,1,0)</f>
        <v>1</v>
      </c>
      <c r="KAD59" s="676">
        <f>IF(SUM($I$58:KAD58)&lt;=$G$61,1,0)</f>
        <v>1</v>
      </c>
      <c r="KAE59" s="676">
        <f>IF(SUM($I$58:KAE58)&lt;=$G$61,1,0)</f>
        <v>1</v>
      </c>
      <c r="KAF59" s="676">
        <f>IF(SUM($I$58:KAF58)&lt;=$G$61,1,0)</f>
        <v>1</v>
      </c>
      <c r="KAG59" s="676">
        <f>IF(SUM($I$58:KAG58)&lt;=$G$61,1,0)</f>
        <v>1</v>
      </c>
      <c r="KAH59" s="676">
        <f>IF(SUM($I$58:KAH58)&lt;=$G$61,1,0)</f>
        <v>1</v>
      </c>
      <c r="KAI59" s="676">
        <f>IF(SUM($I$58:KAI58)&lt;=$G$61,1,0)</f>
        <v>1</v>
      </c>
      <c r="KAJ59" s="676">
        <f>IF(SUM($I$58:KAJ58)&lt;=$G$61,1,0)</f>
        <v>1</v>
      </c>
      <c r="KAK59" s="676">
        <f>IF(SUM($I$58:KAK58)&lt;=$G$61,1,0)</f>
        <v>1</v>
      </c>
      <c r="KAL59" s="676">
        <f>IF(SUM($I$58:KAL58)&lt;=$G$61,1,0)</f>
        <v>1</v>
      </c>
      <c r="KAM59" s="676">
        <f>IF(SUM($I$58:KAM58)&lt;=$G$61,1,0)</f>
        <v>1</v>
      </c>
      <c r="KAN59" s="676">
        <f>IF(SUM($I$58:KAN58)&lt;=$G$61,1,0)</f>
        <v>1</v>
      </c>
      <c r="KAO59" s="676">
        <f>IF(SUM($I$58:KAO58)&lt;=$G$61,1,0)</f>
        <v>1</v>
      </c>
      <c r="KAP59" s="676">
        <f>IF(SUM($I$58:KAP58)&lt;=$G$61,1,0)</f>
        <v>1</v>
      </c>
      <c r="KAQ59" s="676">
        <f>IF(SUM($I$58:KAQ58)&lt;=$G$61,1,0)</f>
        <v>1</v>
      </c>
      <c r="KAR59" s="676">
        <f>IF(SUM($I$58:KAR58)&lt;=$G$61,1,0)</f>
        <v>1</v>
      </c>
      <c r="KAS59" s="676">
        <f>IF(SUM($I$58:KAS58)&lt;=$G$61,1,0)</f>
        <v>1</v>
      </c>
      <c r="KAT59" s="676">
        <f>IF(SUM($I$58:KAT58)&lt;=$G$61,1,0)</f>
        <v>1</v>
      </c>
      <c r="KAU59" s="676">
        <f>IF(SUM($I$58:KAU58)&lt;=$G$61,1,0)</f>
        <v>1</v>
      </c>
      <c r="KAV59" s="676">
        <f>IF(SUM($I$58:KAV58)&lt;=$G$61,1,0)</f>
        <v>1</v>
      </c>
      <c r="KAW59" s="676">
        <f>IF(SUM($I$58:KAW58)&lt;=$G$61,1,0)</f>
        <v>1</v>
      </c>
      <c r="KAX59" s="676">
        <f>IF(SUM($I$58:KAX58)&lt;=$G$61,1,0)</f>
        <v>1</v>
      </c>
      <c r="KAY59" s="676">
        <f>IF(SUM($I$58:KAY58)&lt;=$G$61,1,0)</f>
        <v>1</v>
      </c>
      <c r="KAZ59" s="676">
        <f>IF(SUM($I$58:KAZ58)&lt;=$G$61,1,0)</f>
        <v>1</v>
      </c>
      <c r="KBA59" s="676">
        <f>IF(SUM($I$58:KBA58)&lt;=$G$61,1,0)</f>
        <v>1</v>
      </c>
      <c r="KBB59" s="676">
        <f>IF(SUM($I$58:KBB58)&lt;=$G$61,1,0)</f>
        <v>1</v>
      </c>
      <c r="KBC59" s="676">
        <f>IF(SUM($I$58:KBC58)&lt;=$G$61,1,0)</f>
        <v>1</v>
      </c>
      <c r="KBD59" s="676">
        <f>IF(SUM($I$58:KBD58)&lt;=$G$61,1,0)</f>
        <v>1</v>
      </c>
      <c r="KBE59" s="676">
        <f>IF(SUM($I$58:KBE58)&lt;=$G$61,1,0)</f>
        <v>1</v>
      </c>
      <c r="KBF59" s="676">
        <f>IF(SUM($I$58:KBF58)&lt;=$G$61,1,0)</f>
        <v>1</v>
      </c>
      <c r="KBG59" s="676">
        <f>IF(SUM($I$58:KBG58)&lt;=$G$61,1,0)</f>
        <v>1</v>
      </c>
      <c r="KBH59" s="676">
        <f>IF(SUM($I$58:KBH58)&lt;=$G$61,1,0)</f>
        <v>1</v>
      </c>
      <c r="KBI59" s="676">
        <f>IF(SUM($I$58:KBI58)&lt;=$G$61,1,0)</f>
        <v>1</v>
      </c>
      <c r="KBJ59" s="676">
        <f>IF(SUM($I$58:KBJ58)&lt;=$G$61,1,0)</f>
        <v>1</v>
      </c>
      <c r="KBK59" s="676">
        <f>IF(SUM($I$58:KBK58)&lt;=$G$61,1,0)</f>
        <v>1</v>
      </c>
      <c r="KBL59" s="676">
        <f>IF(SUM($I$58:KBL58)&lt;=$G$61,1,0)</f>
        <v>1</v>
      </c>
      <c r="KBM59" s="676">
        <f>IF(SUM($I$58:KBM58)&lt;=$G$61,1,0)</f>
        <v>1</v>
      </c>
      <c r="KBN59" s="676">
        <f>IF(SUM($I$58:KBN58)&lt;=$G$61,1,0)</f>
        <v>1</v>
      </c>
      <c r="KBO59" s="676">
        <f>IF(SUM($I$58:KBO58)&lt;=$G$61,1,0)</f>
        <v>1</v>
      </c>
      <c r="KBP59" s="676">
        <f>IF(SUM($I$58:KBP58)&lt;=$G$61,1,0)</f>
        <v>1</v>
      </c>
      <c r="KBQ59" s="676">
        <f>IF(SUM($I$58:KBQ58)&lt;=$G$61,1,0)</f>
        <v>1</v>
      </c>
      <c r="KBR59" s="676">
        <f>IF(SUM($I$58:KBR58)&lt;=$G$61,1,0)</f>
        <v>1</v>
      </c>
      <c r="KBS59" s="676">
        <f>IF(SUM($I$58:KBS58)&lt;=$G$61,1,0)</f>
        <v>1</v>
      </c>
      <c r="KBT59" s="676">
        <f>IF(SUM($I$58:KBT58)&lt;=$G$61,1,0)</f>
        <v>1</v>
      </c>
      <c r="KBU59" s="676">
        <f>IF(SUM($I$58:KBU58)&lt;=$G$61,1,0)</f>
        <v>1</v>
      </c>
      <c r="KBV59" s="676">
        <f>IF(SUM($I$58:KBV58)&lt;=$G$61,1,0)</f>
        <v>1</v>
      </c>
      <c r="KBW59" s="676">
        <f>IF(SUM($I$58:KBW58)&lt;=$G$61,1,0)</f>
        <v>1</v>
      </c>
      <c r="KBX59" s="676">
        <f>IF(SUM($I$58:KBX58)&lt;=$G$61,1,0)</f>
        <v>1</v>
      </c>
      <c r="KBY59" s="676">
        <f>IF(SUM($I$58:KBY58)&lt;=$G$61,1,0)</f>
        <v>1</v>
      </c>
      <c r="KBZ59" s="676">
        <f>IF(SUM($I$58:KBZ58)&lt;=$G$61,1,0)</f>
        <v>1</v>
      </c>
      <c r="KCA59" s="676">
        <f>IF(SUM($I$58:KCA58)&lt;=$G$61,1,0)</f>
        <v>1</v>
      </c>
      <c r="KCB59" s="676">
        <f>IF(SUM($I$58:KCB58)&lt;=$G$61,1,0)</f>
        <v>1</v>
      </c>
      <c r="KCC59" s="676">
        <f>IF(SUM($I$58:KCC58)&lt;=$G$61,1,0)</f>
        <v>1</v>
      </c>
      <c r="KCD59" s="676">
        <f>IF(SUM($I$58:KCD58)&lt;=$G$61,1,0)</f>
        <v>1</v>
      </c>
      <c r="KCE59" s="676">
        <f>IF(SUM($I$58:KCE58)&lt;=$G$61,1,0)</f>
        <v>1</v>
      </c>
      <c r="KCF59" s="676">
        <f>IF(SUM($I$58:KCF58)&lt;=$G$61,1,0)</f>
        <v>1</v>
      </c>
      <c r="KCG59" s="676">
        <f>IF(SUM($I$58:KCG58)&lt;=$G$61,1,0)</f>
        <v>1</v>
      </c>
      <c r="KCH59" s="676">
        <f>IF(SUM($I$58:KCH58)&lt;=$G$61,1,0)</f>
        <v>1</v>
      </c>
      <c r="KCI59" s="676">
        <f>IF(SUM($I$58:KCI58)&lt;=$G$61,1,0)</f>
        <v>1</v>
      </c>
      <c r="KCJ59" s="676">
        <f>IF(SUM($I$58:KCJ58)&lt;=$G$61,1,0)</f>
        <v>1</v>
      </c>
      <c r="KCK59" s="676">
        <f>IF(SUM($I$58:KCK58)&lt;=$G$61,1,0)</f>
        <v>1</v>
      </c>
      <c r="KCL59" s="676">
        <f>IF(SUM($I$58:KCL58)&lt;=$G$61,1,0)</f>
        <v>1</v>
      </c>
      <c r="KCM59" s="676">
        <f>IF(SUM($I$58:KCM58)&lt;=$G$61,1,0)</f>
        <v>1</v>
      </c>
      <c r="KCN59" s="676">
        <f>IF(SUM($I$58:KCN58)&lt;=$G$61,1,0)</f>
        <v>1</v>
      </c>
      <c r="KCO59" s="676">
        <f>IF(SUM($I$58:KCO58)&lt;=$G$61,1,0)</f>
        <v>1</v>
      </c>
      <c r="KCP59" s="676">
        <f>IF(SUM($I$58:KCP58)&lt;=$G$61,1,0)</f>
        <v>1</v>
      </c>
      <c r="KCQ59" s="676">
        <f>IF(SUM($I$58:KCQ58)&lt;=$G$61,1,0)</f>
        <v>1</v>
      </c>
      <c r="KCR59" s="676">
        <f>IF(SUM($I$58:KCR58)&lt;=$G$61,1,0)</f>
        <v>1</v>
      </c>
      <c r="KCS59" s="676">
        <f>IF(SUM($I$58:KCS58)&lt;=$G$61,1,0)</f>
        <v>1</v>
      </c>
      <c r="KCT59" s="676">
        <f>IF(SUM($I$58:KCT58)&lt;=$G$61,1,0)</f>
        <v>1</v>
      </c>
      <c r="KCU59" s="676">
        <f>IF(SUM($I$58:KCU58)&lt;=$G$61,1,0)</f>
        <v>1</v>
      </c>
      <c r="KCV59" s="676">
        <f>IF(SUM($I$58:KCV58)&lt;=$G$61,1,0)</f>
        <v>1</v>
      </c>
      <c r="KCW59" s="676">
        <f>IF(SUM($I$58:KCW58)&lt;=$G$61,1,0)</f>
        <v>1</v>
      </c>
      <c r="KCX59" s="676">
        <f>IF(SUM($I$58:KCX58)&lt;=$G$61,1,0)</f>
        <v>1</v>
      </c>
      <c r="KCY59" s="676">
        <f>IF(SUM($I$58:KCY58)&lt;=$G$61,1,0)</f>
        <v>1</v>
      </c>
      <c r="KCZ59" s="676">
        <f>IF(SUM($I$58:KCZ58)&lt;=$G$61,1,0)</f>
        <v>1</v>
      </c>
      <c r="KDA59" s="676">
        <f>IF(SUM($I$58:KDA58)&lt;=$G$61,1,0)</f>
        <v>1</v>
      </c>
      <c r="KDB59" s="676">
        <f>IF(SUM($I$58:KDB58)&lt;=$G$61,1,0)</f>
        <v>1</v>
      </c>
      <c r="KDC59" s="676">
        <f>IF(SUM($I$58:KDC58)&lt;=$G$61,1,0)</f>
        <v>1</v>
      </c>
      <c r="KDD59" s="676">
        <f>IF(SUM($I$58:KDD58)&lt;=$G$61,1,0)</f>
        <v>1</v>
      </c>
      <c r="KDE59" s="676">
        <f>IF(SUM($I$58:KDE58)&lt;=$G$61,1,0)</f>
        <v>1</v>
      </c>
      <c r="KDF59" s="676">
        <f>IF(SUM($I$58:KDF58)&lt;=$G$61,1,0)</f>
        <v>1</v>
      </c>
      <c r="KDG59" s="676">
        <f>IF(SUM($I$58:KDG58)&lt;=$G$61,1,0)</f>
        <v>1</v>
      </c>
      <c r="KDH59" s="676">
        <f>IF(SUM($I$58:KDH58)&lt;=$G$61,1,0)</f>
        <v>1</v>
      </c>
      <c r="KDI59" s="676">
        <f>IF(SUM($I$58:KDI58)&lt;=$G$61,1,0)</f>
        <v>1</v>
      </c>
      <c r="KDJ59" s="676">
        <f>IF(SUM($I$58:KDJ58)&lt;=$G$61,1,0)</f>
        <v>1</v>
      </c>
      <c r="KDK59" s="676">
        <f>IF(SUM($I$58:KDK58)&lt;=$G$61,1,0)</f>
        <v>1</v>
      </c>
      <c r="KDL59" s="676">
        <f>IF(SUM($I$58:KDL58)&lt;=$G$61,1,0)</f>
        <v>1</v>
      </c>
      <c r="KDM59" s="676">
        <f>IF(SUM($I$58:KDM58)&lt;=$G$61,1,0)</f>
        <v>1</v>
      </c>
      <c r="KDN59" s="676">
        <f>IF(SUM($I$58:KDN58)&lt;=$G$61,1,0)</f>
        <v>1</v>
      </c>
      <c r="KDO59" s="676">
        <f>IF(SUM($I$58:KDO58)&lt;=$G$61,1,0)</f>
        <v>1</v>
      </c>
      <c r="KDP59" s="676">
        <f>IF(SUM($I$58:KDP58)&lt;=$G$61,1,0)</f>
        <v>1</v>
      </c>
      <c r="KDQ59" s="676">
        <f>IF(SUM($I$58:KDQ58)&lt;=$G$61,1,0)</f>
        <v>1</v>
      </c>
      <c r="KDR59" s="676">
        <f>IF(SUM($I$58:KDR58)&lt;=$G$61,1,0)</f>
        <v>1</v>
      </c>
      <c r="KDS59" s="676">
        <f>IF(SUM($I$58:KDS58)&lt;=$G$61,1,0)</f>
        <v>1</v>
      </c>
      <c r="KDT59" s="676">
        <f>IF(SUM($I$58:KDT58)&lt;=$G$61,1,0)</f>
        <v>1</v>
      </c>
      <c r="KDU59" s="676">
        <f>IF(SUM($I$58:KDU58)&lt;=$G$61,1,0)</f>
        <v>1</v>
      </c>
      <c r="KDV59" s="676">
        <f>IF(SUM($I$58:KDV58)&lt;=$G$61,1,0)</f>
        <v>1</v>
      </c>
      <c r="KDW59" s="676">
        <f>IF(SUM($I$58:KDW58)&lt;=$G$61,1,0)</f>
        <v>1</v>
      </c>
      <c r="KDX59" s="676">
        <f>IF(SUM($I$58:KDX58)&lt;=$G$61,1,0)</f>
        <v>1</v>
      </c>
      <c r="KDY59" s="676">
        <f>IF(SUM($I$58:KDY58)&lt;=$G$61,1,0)</f>
        <v>1</v>
      </c>
      <c r="KDZ59" s="676">
        <f>IF(SUM($I$58:KDZ58)&lt;=$G$61,1,0)</f>
        <v>1</v>
      </c>
      <c r="KEA59" s="676">
        <f>IF(SUM($I$58:KEA58)&lt;=$G$61,1,0)</f>
        <v>1</v>
      </c>
      <c r="KEB59" s="676">
        <f>IF(SUM($I$58:KEB58)&lt;=$G$61,1,0)</f>
        <v>1</v>
      </c>
      <c r="KEC59" s="676">
        <f>IF(SUM($I$58:KEC58)&lt;=$G$61,1,0)</f>
        <v>1</v>
      </c>
      <c r="KED59" s="676">
        <f>IF(SUM($I$58:KED58)&lt;=$G$61,1,0)</f>
        <v>1</v>
      </c>
      <c r="KEE59" s="676">
        <f>IF(SUM($I$58:KEE58)&lt;=$G$61,1,0)</f>
        <v>1</v>
      </c>
      <c r="KEF59" s="676">
        <f>IF(SUM($I$58:KEF58)&lt;=$G$61,1,0)</f>
        <v>1</v>
      </c>
      <c r="KEG59" s="676">
        <f>IF(SUM($I$58:KEG58)&lt;=$G$61,1,0)</f>
        <v>1</v>
      </c>
      <c r="KEH59" s="676">
        <f>IF(SUM($I$58:KEH58)&lt;=$G$61,1,0)</f>
        <v>1</v>
      </c>
      <c r="KEI59" s="676">
        <f>IF(SUM($I$58:KEI58)&lt;=$G$61,1,0)</f>
        <v>1</v>
      </c>
      <c r="KEJ59" s="676">
        <f>IF(SUM($I$58:KEJ58)&lt;=$G$61,1,0)</f>
        <v>1</v>
      </c>
      <c r="KEK59" s="676">
        <f>IF(SUM($I$58:KEK58)&lt;=$G$61,1,0)</f>
        <v>1</v>
      </c>
      <c r="KEL59" s="676">
        <f>IF(SUM($I$58:KEL58)&lt;=$G$61,1,0)</f>
        <v>1</v>
      </c>
      <c r="KEM59" s="676">
        <f>IF(SUM($I$58:KEM58)&lt;=$G$61,1,0)</f>
        <v>1</v>
      </c>
      <c r="KEN59" s="676">
        <f>IF(SUM($I$58:KEN58)&lt;=$G$61,1,0)</f>
        <v>1</v>
      </c>
      <c r="KEO59" s="676">
        <f>IF(SUM($I$58:KEO58)&lt;=$G$61,1,0)</f>
        <v>1</v>
      </c>
      <c r="KEP59" s="676">
        <f>IF(SUM($I$58:KEP58)&lt;=$G$61,1,0)</f>
        <v>1</v>
      </c>
      <c r="KEQ59" s="676">
        <f>IF(SUM($I$58:KEQ58)&lt;=$G$61,1,0)</f>
        <v>1</v>
      </c>
      <c r="KER59" s="676">
        <f>IF(SUM($I$58:KER58)&lt;=$G$61,1,0)</f>
        <v>1</v>
      </c>
      <c r="KES59" s="676">
        <f>IF(SUM($I$58:KES58)&lt;=$G$61,1,0)</f>
        <v>1</v>
      </c>
      <c r="KET59" s="676">
        <f>IF(SUM($I$58:KET58)&lt;=$G$61,1,0)</f>
        <v>1</v>
      </c>
      <c r="KEU59" s="676">
        <f>IF(SUM($I$58:KEU58)&lt;=$G$61,1,0)</f>
        <v>1</v>
      </c>
      <c r="KEV59" s="676">
        <f>IF(SUM($I$58:KEV58)&lt;=$G$61,1,0)</f>
        <v>1</v>
      </c>
      <c r="KEW59" s="676">
        <f>IF(SUM($I$58:KEW58)&lt;=$G$61,1,0)</f>
        <v>1</v>
      </c>
      <c r="KEX59" s="676">
        <f>IF(SUM($I$58:KEX58)&lt;=$G$61,1,0)</f>
        <v>1</v>
      </c>
      <c r="KEY59" s="676">
        <f>IF(SUM($I$58:KEY58)&lt;=$G$61,1,0)</f>
        <v>1</v>
      </c>
      <c r="KEZ59" s="676">
        <f>IF(SUM($I$58:KEZ58)&lt;=$G$61,1,0)</f>
        <v>1</v>
      </c>
      <c r="KFA59" s="676">
        <f>IF(SUM($I$58:KFA58)&lt;=$G$61,1,0)</f>
        <v>1</v>
      </c>
      <c r="KFB59" s="676">
        <f>IF(SUM($I$58:KFB58)&lt;=$G$61,1,0)</f>
        <v>1</v>
      </c>
      <c r="KFC59" s="676">
        <f>IF(SUM($I$58:KFC58)&lt;=$G$61,1,0)</f>
        <v>1</v>
      </c>
      <c r="KFD59" s="676">
        <f>IF(SUM($I$58:KFD58)&lt;=$G$61,1,0)</f>
        <v>1</v>
      </c>
      <c r="KFE59" s="676">
        <f>IF(SUM($I$58:KFE58)&lt;=$G$61,1,0)</f>
        <v>1</v>
      </c>
      <c r="KFF59" s="676">
        <f>IF(SUM($I$58:KFF58)&lt;=$G$61,1,0)</f>
        <v>1</v>
      </c>
      <c r="KFG59" s="676">
        <f>IF(SUM($I$58:KFG58)&lt;=$G$61,1,0)</f>
        <v>1</v>
      </c>
      <c r="KFH59" s="676">
        <f>IF(SUM($I$58:KFH58)&lt;=$G$61,1,0)</f>
        <v>1</v>
      </c>
      <c r="KFI59" s="676">
        <f>IF(SUM($I$58:KFI58)&lt;=$G$61,1,0)</f>
        <v>1</v>
      </c>
      <c r="KFJ59" s="676">
        <f>IF(SUM($I$58:KFJ58)&lt;=$G$61,1,0)</f>
        <v>1</v>
      </c>
      <c r="KFK59" s="676">
        <f>IF(SUM($I$58:KFK58)&lt;=$G$61,1,0)</f>
        <v>1</v>
      </c>
      <c r="KFL59" s="676">
        <f>IF(SUM($I$58:KFL58)&lt;=$G$61,1,0)</f>
        <v>1</v>
      </c>
      <c r="KFM59" s="676">
        <f>IF(SUM($I$58:KFM58)&lt;=$G$61,1,0)</f>
        <v>1</v>
      </c>
      <c r="KFN59" s="676">
        <f>IF(SUM($I$58:KFN58)&lt;=$G$61,1,0)</f>
        <v>1</v>
      </c>
      <c r="KFO59" s="676">
        <f>IF(SUM($I$58:KFO58)&lt;=$G$61,1,0)</f>
        <v>1</v>
      </c>
      <c r="KFP59" s="676">
        <f>IF(SUM($I$58:KFP58)&lt;=$G$61,1,0)</f>
        <v>1</v>
      </c>
      <c r="KFQ59" s="676">
        <f>IF(SUM($I$58:KFQ58)&lt;=$G$61,1,0)</f>
        <v>1</v>
      </c>
      <c r="KFR59" s="676">
        <f>IF(SUM($I$58:KFR58)&lt;=$G$61,1,0)</f>
        <v>1</v>
      </c>
      <c r="KFS59" s="676">
        <f>IF(SUM($I$58:KFS58)&lt;=$G$61,1,0)</f>
        <v>1</v>
      </c>
      <c r="KFT59" s="676">
        <f>IF(SUM($I$58:KFT58)&lt;=$G$61,1,0)</f>
        <v>1</v>
      </c>
      <c r="KFU59" s="676">
        <f>IF(SUM($I$58:KFU58)&lt;=$G$61,1,0)</f>
        <v>1</v>
      </c>
      <c r="KFV59" s="676">
        <f>IF(SUM($I$58:KFV58)&lt;=$G$61,1,0)</f>
        <v>1</v>
      </c>
      <c r="KFW59" s="676">
        <f>IF(SUM($I$58:KFW58)&lt;=$G$61,1,0)</f>
        <v>1</v>
      </c>
      <c r="KFX59" s="676">
        <f>IF(SUM($I$58:KFX58)&lt;=$G$61,1,0)</f>
        <v>1</v>
      </c>
      <c r="KFY59" s="676">
        <f>IF(SUM($I$58:KFY58)&lt;=$G$61,1,0)</f>
        <v>1</v>
      </c>
      <c r="KFZ59" s="676">
        <f>IF(SUM($I$58:KFZ58)&lt;=$G$61,1,0)</f>
        <v>1</v>
      </c>
      <c r="KGA59" s="676">
        <f>IF(SUM($I$58:KGA58)&lt;=$G$61,1,0)</f>
        <v>1</v>
      </c>
      <c r="KGB59" s="676">
        <f>IF(SUM($I$58:KGB58)&lt;=$G$61,1,0)</f>
        <v>1</v>
      </c>
      <c r="KGC59" s="676">
        <f>IF(SUM($I$58:KGC58)&lt;=$G$61,1,0)</f>
        <v>1</v>
      </c>
      <c r="KGD59" s="676">
        <f>IF(SUM($I$58:KGD58)&lt;=$G$61,1,0)</f>
        <v>1</v>
      </c>
      <c r="KGE59" s="676">
        <f>IF(SUM($I$58:KGE58)&lt;=$G$61,1,0)</f>
        <v>1</v>
      </c>
      <c r="KGF59" s="676">
        <f>IF(SUM($I$58:KGF58)&lt;=$G$61,1,0)</f>
        <v>1</v>
      </c>
      <c r="KGG59" s="676">
        <f>IF(SUM($I$58:KGG58)&lt;=$G$61,1,0)</f>
        <v>1</v>
      </c>
      <c r="KGH59" s="676">
        <f>IF(SUM($I$58:KGH58)&lt;=$G$61,1,0)</f>
        <v>1</v>
      </c>
      <c r="KGI59" s="676">
        <f>IF(SUM($I$58:KGI58)&lt;=$G$61,1,0)</f>
        <v>1</v>
      </c>
      <c r="KGJ59" s="676">
        <f>IF(SUM($I$58:KGJ58)&lt;=$G$61,1,0)</f>
        <v>1</v>
      </c>
      <c r="KGK59" s="676">
        <f>IF(SUM($I$58:KGK58)&lt;=$G$61,1,0)</f>
        <v>1</v>
      </c>
      <c r="KGL59" s="676">
        <f>IF(SUM($I$58:KGL58)&lt;=$G$61,1,0)</f>
        <v>1</v>
      </c>
      <c r="KGM59" s="676">
        <f>IF(SUM($I$58:KGM58)&lt;=$G$61,1,0)</f>
        <v>1</v>
      </c>
      <c r="KGN59" s="676">
        <f>IF(SUM($I$58:KGN58)&lt;=$G$61,1,0)</f>
        <v>1</v>
      </c>
      <c r="KGO59" s="676">
        <f>IF(SUM($I$58:KGO58)&lt;=$G$61,1,0)</f>
        <v>1</v>
      </c>
      <c r="KGP59" s="676">
        <f>IF(SUM($I$58:KGP58)&lt;=$G$61,1,0)</f>
        <v>1</v>
      </c>
      <c r="KGQ59" s="676">
        <f>IF(SUM($I$58:KGQ58)&lt;=$G$61,1,0)</f>
        <v>1</v>
      </c>
      <c r="KGR59" s="676">
        <f>IF(SUM($I$58:KGR58)&lt;=$G$61,1,0)</f>
        <v>1</v>
      </c>
      <c r="KGS59" s="676">
        <f>IF(SUM($I$58:KGS58)&lt;=$G$61,1,0)</f>
        <v>1</v>
      </c>
      <c r="KGT59" s="676">
        <f>IF(SUM($I$58:KGT58)&lt;=$G$61,1,0)</f>
        <v>1</v>
      </c>
      <c r="KGU59" s="676">
        <f>IF(SUM($I$58:KGU58)&lt;=$G$61,1,0)</f>
        <v>1</v>
      </c>
      <c r="KGV59" s="676">
        <f>IF(SUM($I$58:KGV58)&lt;=$G$61,1,0)</f>
        <v>1</v>
      </c>
      <c r="KGW59" s="676">
        <f>IF(SUM($I$58:KGW58)&lt;=$G$61,1,0)</f>
        <v>1</v>
      </c>
      <c r="KGX59" s="676">
        <f>IF(SUM($I$58:KGX58)&lt;=$G$61,1,0)</f>
        <v>1</v>
      </c>
      <c r="KGY59" s="676">
        <f>IF(SUM($I$58:KGY58)&lt;=$G$61,1,0)</f>
        <v>1</v>
      </c>
      <c r="KGZ59" s="676">
        <f>IF(SUM($I$58:KGZ58)&lt;=$G$61,1,0)</f>
        <v>1</v>
      </c>
      <c r="KHA59" s="676">
        <f>IF(SUM($I$58:KHA58)&lt;=$G$61,1,0)</f>
        <v>1</v>
      </c>
      <c r="KHB59" s="676">
        <f>IF(SUM($I$58:KHB58)&lt;=$G$61,1,0)</f>
        <v>1</v>
      </c>
      <c r="KHC59" s="676">
        <f>IF(SUM($I$58:KHC58)&lt;=$G$61,1,0)</f>
        <v>1</v>
      </c>
      <c r="KHD59" s="676">
        <f>IF(SUM($I$58:KHD58)&lt;=$G$61,1,0)</f>
        <v>1</v>
      </c>
      <c r="KHE59" s="676">
        <f>IF(SUM($I$58:KHE58)&lt;=$G$61,1,0)</f>
        <v>1</v>
      </c>
      <c r="KHF59" s="676">
        <f>IF(SUM($I$58:KHF58)&lt;=$G$61,1,0)</f>
        <v>1</v>
      </c>
      <c r="KHG59" s="676">
        <f>IF(SUM($I$58:KHG58)&lt;=$G$61,1,0)</f>
        <v>1</v>
      </c>
      <c r="KHH59" s="676">
        <f>IF(SUM($I$58:KHH58)&lt;=$G$61,1,0)</f>
        <v>1</v>
      </c>
      <c r="KHI59" s="676">
        <f>IF(SUM($I$58:KHI58)&lt;=$G$61,1,0)</f>
        <v>1</v>
      </c>
      <c r="KHJ59" s="676">
        <f>IF(SUM($I$58:KHJ58)&lt;=$G$61,1,0)</f>
        <v>1</v>
      </c>
      <c r="KHK59" s="676">
        <f>IF(SUM($I$58:KHK58)&lt;=$G$61,1,0)</f>
        <v>1</v>
      </c>
      <c r="KHL59" s="676">
        <f>IF(SUM($I$58:KHL58)&lt;=$G$61,1,0)</f>
        <v>1</v>
      </c>
      <c r="KHM59" s="676">
        <f>IF(SUM($I$58:KHM58)&lt;=$G$61,1,0)</f>
        <v>1</v>
      </c>
      <c r="KHN59" s="676">
        <f>IF(SUM($I$58:KHN58)&lt;=$G$61,1,0)</f>
        <v>1</v>
      </c>
      <c r="KHO59" s="676">
        <f>IF(SUM($I$58:KHO58)&lt;=$G$61,1,0)</f>
        <v>1</v>
      </c>
      <c r="KHP59" s="676">
        <f>IF(SUM($I$58:KHP58)&lt;=$G$61,1,0)</f>
        <v>1</v>
      </c>
      <c r="KHQ59" s="676">
        <f>IF(SUM($I$58:KHQ58)&lt;=$G$61,1,0)</f>
        <v>1</v>
      </c>
      <c r="KHR59" s="676">
        <f>IF(SUM($I$58:KHR58)&lt;=$G$61,1,0)</f>
        <v>1</v>
      </c>
      <c r="KHS59" s="676">
        <f>IF(SUM($I$58:KHS58)&lt;=$G$61,1,0)</f>
        <v>1</v>
      </c>
      <c r="KHT59" s="676">
        <f>IF(SUM($I$58:KHT58)&lt;=$G$61,1,0)</f>
        <v>1</v>
      </c>
      <c r="KHU59" s="676">
        <f>IF(SUM($I$58:KHU58)&lt;=$G$61,1,0)</f>
        <v>1</v>
      </c>
      <c r="KHV59" s="676">
        <f>IF(SUM($I$58:KHV58)&lt;=$G$61,1,0)</f>
        <v>1</v>
      </c>
      <c r="KHW59" s="676">
        <f>IF(SUM($I$58:KHW58)&lt;=$G$61,1,0)</f>
        <v>1</v>
      </c>
      <c r="KHX59" s="676">
        <f>IF(SUM($I$58:KHX58)&lt;=$G$61,1,0)</f>
        <v>1</v>
      </c>
      <c r="KHY59" s="676">
        <f>IF(SUM($I$58:KHY58)&lt;=$G$61,1,0)</f>
        <v>1</v>
      </c>
      <c r="KHZ59" s="676">
        <f>IF(SUM($I$58:KHZ58)&lt;=$G$61,1,0)</f>
        <v>1</v>
      </c>
      <c r="KIA59" s="676">
        <f>IF(SUM($I$58:KIA58)&lt;=$G$61,1,0)</f>
        <v>1</v>
      </c>
      <c r="KIB59" s="676">
        <f>IF(SUM($I$58:KIB58)&lt;=$G$61,1,0)</f>
        <v>1</v>
      </c>
      <c r="KIC59" s="676">
        <f>IF(SUM($I$58:KIC58)&lt;=$G$61,1,0)</f>
        <v>1</v>
      </c>
      <c r="KID59" s="676">
        <f>IF(SUM($I$58:KID58)&lt;=$G$61,1,0)</f>
        <v>1</v>
      </c>
      <c r="KIE59" s="676">
        <f>IF(SUM($I$58:KIE58)&lt;=$G$61,1,0)</f>
        <v>1</v>
      </c>
      <c r="KIF59" s="676">
        <f>IF(SUM($I$58:KIF58)&lt;=$G$61,1,0)</f>
        <v>1</v>
      </c>
      <c r="KIG59" s="676">
        <f>IF(SUM($I$58:KIG58)&lt;=$G$61,1,0)</f>
        <v>1</v>
      </c>
      <c r="KIH59" s="676">
        <f>IF(SUM($I$58:KIH58)&lt;=$G$61,1,0)</f>
        <v>1</v>
      </c>
      <c r="KII59" s="676">
        <f>IF(SUM($I$58:KII58)&lt;=$G$61,1,0)</f>
        <v>1</v>
      </c>
      <c r="KIJ59" s="676">
        <f>IF(SUM($I$58:KIJ58)&lt;=$G$61,1,0)</f>
        <v>1</v>
      </c>
      <c r="KIK59" s="676">
        <f>IF(SUM($I$58:KIK58)&lt;=$G$61,1,0)</f>
        <v>1</v>
      </c>
      <c r="KIL59" s="676">
        <f>IF(SUM($I$58:KIL58)&lt;=$G$61,1,0)</f>
        <v>1</v>
      </c>
      <c r="KIM59" s="676">
        <f>IF(SUM($I$58:KIM58)&lt;=$G$61,1,0)</f>
        <v>1</v>
      </c>
      <c r="KIN59" s="676">
        <f>IF(SUM($I$58:KIN58)&lt;=$G$61,1,0)</f>
        <v>1</v>
      </c>
      <c r="KIO59" s="676">
        <f>IF(SUM($I$58:KIO58)&lt;=$G$61,1,0)</f>
        <v>1</v>
      </c>
      <c r="KIP59" s="676">
        <f>IF(SUM($I$58:KIP58)&lt;=$G$61,1,0)</f>
        <v>1</v>
      </c>
      <c r="KIQ59" s="676">
        <f>IF(SUM($I$58:KIQ58)&lt;=$G$61,1,0)</f>
        <v>1</v>
      </c>
      <c r="KIR59" s="676">
        <f>IF(SUM($I$58:KIR58)&lt;=$G$61,1,0)</f>
        <v>1</v>
      </c>
      <c r="KIS59" s="676">
        <f>IF(SUM($I$58:KIS58)&lt;=$G$61,1,0)</f>
        <v>1</v>
      </c>
      <c r="KIT59" s="676">
        <f>IF(SUM($I$58:KIT58)&lt;=$G$61,1,0)</f>
        <v>1</v>
      </c>
      <c r="KIU59" s="676">
        <f>IF(SUM($I$58:KIU58)&lt;=$G$61,1,0)</f>
        <v>1</v>
      </c>
      <c r="KIV59" s="676">
        <f>IF(SUM($I$58:KIV58)&lt;=$G$61,1,0)</f>
        <v>1</v>
      </c>
      <c r="KIW59" s="676">
        <f>IF(SUM($I$58:KIW58)&lt;=$G$61,1,0)</f>
        <v>1</v>
      </c>
      <c r="KIX59" s="676">
        <f>IF(SUM($I$58:KIX58)&lt;=$G$61,1,0)</f>
        <v>1</v>
      </c>
      <c r="KIY59" s="676">
        <f>IF(SUM($I$58:KIY58)&lt;=$G$61,1,0)</f>
        <v>1</v>
      </c>
      <c r="KIZ59" s="676">
        <f>IF(SUM($I$58:KIZ58)&lt;=$G$61,1,0)</f>
        <v>1</v>
      </c>
      <c r="KJA59" s="676">
        <f>IF(SUM($I$58:KJA58)&lt;=$G$61,1,0)</f>
        <v>1</v>
      </c>
      <c r="KJB59" s="676">
        <f>IF(SUM($I$58:KJB58)&lt;=$G$61,1,0)</f>
        <v>1</v>
      </c>
      <c r="KJC59" s="676">
        <f>IF(SUM($I$58:KJC58)&lt;=$G$61,1,0)</f>
        <v>1</v>
      </c>
      <c r="KJD59" s="676">
        <f>IF(SUM($I$58:KJD58)&lt;=$G$61,1,0)</f>
        <v>1</v>
      </c>
      <c r="KJE59" s="676">
        <f>IF(SUM($I$58:KJE58)&lt;=$G$61,1,0)</f>
        <v>1</v>
      </c>
      <c r="KJF59" s="676">
        <f>IF(SUM($I$58:KJF58)&lt;=$G$61,1,0)</f>
        <v>1</v>
      </c>
      <c r="KJG59" s="676">
        <f>IF(SUM($I$58:KJG58)&lt;=$G$61,1,0)</f>
        <v>1</v>
      </c>
      <c r="KJH59" s="676">
        <f>IF(SUM($I$58:KJH58)&lt;=$G$61,1,0)</f>
        <v>1</v>
      </c>
      <c r="KJI59" s="676">
        <f>IF(SUM($I$58:KJI58)&lt;=$G$61,1,0)</f>
        <v>1</v>
      </c>
      <c r="KJJ59" s="676">
        <f>IF(SUM($I$58:KJJ58)&lt;=$G$61,1,0)</f>
        <v>1</v>
      </c>
      <c r="KJK59" s="676">
        <f>IF(SUM($I$58:KJK58)&lt;=$G$61,1,0)</f>
        <v>1</v>
      </c>
      <c r="KJL59" s="676">
        <f>IF(SUM($I$58:KJL58)&lt;=$G$61,1,0)</f>
        <v>1</v>
      </c>
      <c r="KJM59" s="676">
        <f>IF(SUM($I$58:KJM58)&lt;=$G$61,1,0)</f>
        <v>1</v>
      </c>
      <c r="KJN59" s="676">
        <f>IF(SUM($I$58:KJN58)&lt;=$G$61,1,0)</f>
        <v>1</v>
      </c>
      <c r="KJO59" s="676">
        <f>IF(SUM($I$58:KJO58)&lt;=$G$61,1,0)</f>
        <v>1</v>
      </c>
      <c r="KJP59" s="676">
        <f>IF(SUM($I$58:KJP58)&lt;=$G$61,1,0)</f>
        <v>1</v>
      </c>
      <c r="KJQ59" s="676">
        <f>IF(SUM($I$58:KJQ58)&lt;=$G$61,1,0)</f>
        <v>1</v>
      </c>
      <c r="KJR59" s="676">
        <f>IF(SUM($I$58:KJR58)&lt;=$G$61,1,0)</f>
        <v>1</v>
      </c>
      <c r="KJS59" s="676">
        <f>IF(SUM($I$58:KJS58)&lt;=$G$61,1,0)</f>
        <v>1</v>
      </c>
      <c r="KJT59" s="676">
        <f>IF(SUM($I$58:KJT58)&lt;=$G$61,1,0)</f>
        <v>1</v>
      </c>
      <c r="KJU59" s="676">
        <f>IF(SUM($I$58:KJU58)&lt;=$G$61,1,0)</f>
        <v>1</v>
      </c>
      <c r="KJV59" s="676">
        <f>IF(SUM($I$58:KJV58)&lt;=$G$61,1,0)</f>
        <v>1</v>
      </c>
      <c r="KJW59" s="676">
        <f>IF(SUM($I$58:KJW58)&lt;=$G$61,1,0)</f>
        <v>1</v>
      </c>
      <c r="KJX59" s="676">
        <f>IF(SUM($I$58:KJX58)&lt;=$G$61,1,0)</f>
        <v>1</v>
      </c>
      <c r="KJY59" s="676">
        <f>IF(SUM($I$58:KJY58)&lt;=$G$61,1,0)</f>
        <v>1</v>
      </c>
      <c r="KJZ59" s="676">
        <f>IF(SUM($I$58:KJZ58)&lt;=$G$61,1,0)</f>
        <v>1</v>
      </c>
      <c r="KKA59" s="676">
        <f>IF(SUM($I$58:KKA58)&lt;=$G$61,1,0)</f>
        <v>1</v>
      </c>
      <c r="KKB59" s="676">
        <f>IF(SUM($I$58:KKB58)&lt;=$G$61,1,0)</f>
        <v>1</v>
      </c>
      <c r="KKC59" s="676">
        <f>IF(SUM($I$58:KKC58)&lt;=$G$61,1,0)</f>
        <v>1</v>
      </c>
      <c r="KKD59" s="676">
        <f>IF(SUM($I$58:KKD58)&lt;=$G$61,1,0)</f>
        <v>1</v>
      </c>
      <c r="KKE59" s="676">
        <f>IF(SUM($I$58:KKE58)&lt;=$G$61,1,0)</f>
        <v>1</v>
      </c>
      <c r="KKF59" s="676">
        <f>IF(SUM($I$58:KKF58)&lt;=$G$61,1,0)</f>
        <v>1</v>
      </c>
      <c r="KKG59" s="676">
        <f>IF(SUM($I$58:KKG58)&lt;=$G$61,1,0)</f>
        <v>1</v>
      </c>
      <c r="KKH59" s="676">
        <f>IF(SUM($I$58:KKH58)&lt;=$G$61,1,0)</f>
        <v>1</v>
      </c>
      <c r="KKI59" s="676">
        <f>IF(SUM($I$58:KKI58)&lt;=$G$61,1,0)</f>
        <v>1</v>
      </c>
      <c r="KKJ59" s="676">
        <f>IF(SUM($I$58:KKJ58)&lt;=$G$61,1,0)</f>
        <v>1</v>
      </c>
      <c r="KKK59" s="676">
        <f>IF(SUM($I$58:KKK58)&lt;=$G$61,1,0)</f>
        <v>1</v>
      </c>
      <c r="KKL59" s="676">
        <f>IF(SUM($I$58:KKL58)&lt;=$G$61,1,0)</f>
        <v>1</v>
      </c>
      <c r="KKM59" s="676">
        <f>IF(SUM($I$58:KKM58)&lt;=$G$61,1,0)</f>
        <v>1</v>
      </c>
      <c r="KKN59" s="676">
        <f>IF(SUM($I$58:KKN58)&lt;=$G$61,1,0)</f>
        <v>1</v>
      </c>
      <c r="KKO59" s="676">
        <f>IF(SUM($I$58:KKO58)&lt;=$G$61,1,0)</f>
        <v>1</v>
      </c>
      <c r="KKP59" s="676">
        <f>IF(SUM($I$58:KKP58)&lt;=$G$61,1,0)</f>
        <v>1</v>
      </c>
      <c r="KKQ59" s="676">
        <f>IF(SUM($I$58:KKQ58)&lt;=$G$61,1,0)</f>
        <v>1</v>
      </c>
      <c r="KKR59" s="676">
        <f>IF(SUM($I$58:KKR58)&lt;=$G$61,1,0)</f>
        <v>1</v>
      </c>
      <c r="KKS59" s="676">
        <f>IF(SUM($I$58:KKS58)&lt;=$G$61,1,0)</f>
        <v>1</v>
      </c>
      <c r="KKT59" s="676">
        <f>IF(SUM($I$58:KKT58)&lt;=$G$61,1,0)</f>
        <v>1</v>
      </c>
      <c r="KKU59" s="676">
        <f>IF(SUM($I$58:KKU58)&lt;=$G$61,1,0)</f>
        <v>1</v>
      </c>
      <c r="KKV59" s="676">
        <f>IF(SUM($I$58:KKV58)&lt;=$G$61,1,0)</f>
        <v>1</v>
      </c>
      <c r="KKW59" s="676">
        <f>IF(SUM($I$58:KKW58)&lt;=$G$61,1,0)</f>
        <v>1</v>
      </c>
      <c r="KKX59" s="676">
        <f>IF(SUM($I$58:KKX58)&lt;=$G$61,1,0)</f>
        <v>1</v>
      </c>
      <c r="KKY59" s="676">
        <f>IF(SUM($I$58:KKY58)&lt;=$G$61,1,0)</f>
        <v>1</v>
      </c>
      <c r="KKZ59" s="676">
        <f>IF(SUM($I$58:KKZ58)&lt;=$G$61,1,0)</f>
        <v>1</v>
      </c>
      <c r="KLA59" s="676">
        <f>IF(SUM($I$58:KLA58)&lt;=$G$61,1,0)</f>
        <v>1</v>
      </c>
      <c r="KLB59" s="676">
        <f>IF(SUM($I$58:KLB58)&lt;=$G$61,1,0)</f>
        <v>1</v>
      </c>
      <c r="KLC59" s="676">
        <f>IF(SUM($I$58:KLC58)&lt;=$G$61,1,0)</f>
        <v>1</v>
      </c>
      <c r="KLD59" s="676">
        <f>IF(SUM($I$58:KLD58)&lt;=$G$61,1,0)</f>
        <v>1</v>
      </c>
      <c r="KLE59" s="676">
        <f>IF(SUM($I$58:KLE58)&lt;=$G$61,1,0)</f>
        <v>1</v>
      </c>
      <c r="KLF59" s="676">
        <f>IF(SUM($I$58:KLF58)&lt;=$G$61,1,0)</f>
        <v>1</v>
      </c>
      <c r="KLG59" s="676">
        <f>IF(SUM($I$58:KLG58)&lt;=$G$61,1,0)</f>
        <v>1</v>
      </c>
      <c r="KLH59" s="676">
        <f>IF(SUM($I$58:KLH58)&lt;=$G$61,1,0)</f>
        <v>1</v>
      </c>
      <c r="KLI59" s="676">
        <f>IF(SUM($I$58:KLI58)&lt;=$G$61,1,0)</f>
        <v>1</v>
      </c>
      <c r="KLJ59" s="676">
        <f>IF(SUM($I$58:KLJ58)&lt;=$G$61,1,0)</f>
        <v>1</v>
      </c>
      <c r="KLK59" s="676">
        <f>IF(SUM($I$58:KLK58)&lt;=$G$61,1,0)</f>
        <v>1</v>
      </c>
      <c r="KLL59" s="676">
        <f>IF(SUM($I$58:KLL58)&lt;=$G$61,1,0)</f>
        <v>1</v>
      </c>
      <c r="KLM59" s="676">
        <f>IF(SUM($I$58:KLM58)&lt;=$G$61,1,0)</f>
        <v>1</v>
      </c>
      <c r="KLN59" s="676">
        <f>IF(SUM($I$58:KLN58)&lt;=$G$61,1,0)</f>
        <v>1</v>
      </c>
      <c r="KLO59" s="676">
        <f>IF(SUM($I$58:KLO58)&lt;=$G$61,1,0)</f>
        <v>1</v>
      </c>
      <c r="KLP59" s="676">
        <f>IF(SUM($I$58:KLP58)&lt;=$G$61,1,0)</f>
        <v>1</v>
      </c>
      <c r="KLQ59" s="676">
        <f>IF(SUM($I$58:KLQ58)&lt;=$G$61,1,0)</f>
        <v>1</v>
      </c>
      <c r="KLR59" s="676">
        <f>IF(SUM($I$58:KLR58)&lt;=$G$61,1,0)</f>
        <v>1</v>
      </c>
      <c r="KLS59" s="676">
        <f>IF(SUM($I$58:KLS58)&lt;=$G$61,1,0)</f>
        <v>1</v>
      </c>
      <c r="KLT59" s="676">
        <f>IF(SUM($I$58:KLT58)&lt;=$G$61,1,0)</f>
        <v>1</v>
      </c>
      <c r="KLU59" s="676">
        <f>IF(SUM($I$58:KLU58)&lt;=$G$61,1,0)</f>
        <v>1</v>
      </c>
      <c r="KLV59" s="676">
        <f>IF(SUM($I$58:KLV58)&lt;=$G$61,1,0)</f>
        <v>1</v>
      </c>
      <c r="KLW59" s="676">
        <f>IF(SUM($I$58:KLW58)&lt;=$G$61,1,0)</f>
        <v>1</v>
      </c>
      <c r="KLX59" s="676">
        <f>IF(SUM($I$58:KLX58)&lt;=$G$61,1,0)</f>
        <v>1</v>
      </c>
      <c r="KLY59" s="676">
        <f>IF(SUM($I$58:KLY58)&lt;=$G$61,1,0)</f>
        <v>1</v>
      </c>
      <c r="KLZ59" s="676">
        <f>IF(SUM($I$58:KLZ58)&lt;=$G$61,1,0)</f>
        <v>1</v>
      </c>
      <c r="KMA59" s="676">
        <f>IF(SUM($I$58:KMA58)&lt;=$G$61,1,0)</f>
        <v>1</v>
      </c>
      <c r="KMB59" s="676">
        <f>IF(SUM($I$58:KMB58)&lt;=$G$61,1,0)</f>
        <v>1</v>
      </c>
      <c r="KMC59" s="676">
        <f>IF(SUM($I$58:KMC58)&lt;=$G$61,1,0)</f>
        <v>1</v>
      </c>
      <c r="KMD59" s="676">
        <f>IF(SUM($I$58:KMD58)&lt;=$G$61,1,0)</f>
        <v>1</v>
      </c>
      <c r="KME59" s="676">
        <f>IF(SUM($I$58:KME58)&lt;=$G$61,1,0)</f>
        <v>1</v>
      </c>
      <c r="KMF59" s="676">
        <f>IF(SUM($I$58:KMF58)&lt;=$G$61,1,0)</f>
        <v>1</v>
      </c>
      <c r="KMG59" s="676">
        <f>IF(SUM($I$58:KMG58)&lt;=$G$61,1,0)</f>
        <v>1</v>
      </c>
      <c r="KMH59" s="676">
        <f>IF(SUM($I$58:KMH58)&lt;=$G$61,1,0)</f>
        <v>1</v>
      </c>
      <c r="KMI59" s="676">
        <f>IF(SUM($I$58:KMI58)&lt;=$G$61,1,0)</f>
        <v>1</v>
      </c>
      <c r="KMJ59" s="676">
        <f>IF(SUM($I$58:KMJ58)&lt;=$G$61,1,0)</f>
        <v>1</v>
      </c>
      <c r="KMK59" s="676">
        <f>IF(SUM($I$58:KMK58)&lt;=$G$61,1,0)</f>
        <v>1</v>
      </c>
      <c r="KML59" s="676">
        <f>IF(SUM($I$58:KML58)&lt;=$G$61,1,0)</f>
        <v>1</v>
      </c>
      <c r="KMM59" s="676">
        <f>IF(SUM($I$58:KMM58)&lt;=$G$61,1,0)</f>
        <v>1</v>
      </c>
      <c r="KMN59" s="676">
        <f>IF(SUM($I$58:KMN58)&lt;=$G$61,1,0)</f>
        <v>1</v>
      </c>
      <c r="KMO59" s="676">
        <f>IF(SUM($I$58:KMO58)&lt;=$G$61,1,0)</f>
        <v>1</v>
      </c>
      <c r="KMP59" s="676">
        <f>IF(SUM($I$58:KMP58)&lt;=$G$61,1,0)</f>
        <v>1</v>
      </c>
      <c r="KMQ59" s="676">
        <f>IF(SUM($I$58:KMQ58)&lt;=$G$61,1,0)</f>
        <v>1</v>
      </c>
      <c r="KMR59" s="676">
        <f>IF(SUM($I$58:KMR58)&lt;=$G$61,1,0)</f>
        <v>1</v>
      </c>
      <c r="KMS59" s="676">
        <f>IF(SUM($I$58:KMS58)&lt;=$G$61,1,0)</f>
        <v>1</v>
      </c>
      <c r="KMT59" s="676">
        <f>IF(SUM($I$58:KMT58)&lt;=$G$61,1,0)</f>
        <v>1</v>
      </c>
      <c r="KMU59" s="676">
        <f>IF(SUM($I$58:KMU58)&lt;=$G$61,1,0)</f>
        <v>1</v>
      </c>
      <c r="KMV59" s="676">
        <f>IF(SUM($I$58:KMV58)&lt;=$G$61,1,0)</f>
        <v>1</v>
      </c>
      <c r="KMW59" s="676">
        <f>IF(SUM($I$58:KMW58)&lt;=$G$61,1,0)</f>
        <v>1</v>
      </c>
      <c r="KMX59" s="676">
        <f>IF(SUM($I$58:KMX58)&lt;=$G$61,1,0)</f>
        <v>1</v>
      </c>
      <c r="KMY59" s="676">
        <f>IF(SUM($I$58:KMY58)&lt;=$G$61,1,0)</f>
        <v>1</v>
      </c>
      <c r="KMZ59" s="676">
        <f>IF(SUM($I$58:KMZ58)&lt;=$G$61,1,0)</f>
        <v>1</v>
      </c>
      <c r="KNA59" s="676">
        <f>IF(SUM($I$58:KNA58)&lt;=$G$61,1,0)</f>
        <v>1</v>
      </c>
      <c r="KNB59" s="676">
        <f>IF(SUM($I$58:KNB58)&lt;=$G$61,1,0)</f>
        <v>1</v>
      </c>
      <c r="KNC59" s="676">
        <f>IF(SUM($I$58:KNC58)&lt;=$G$61,1,0)</f>
        <v>1</v>
      </c>
      <c r="KND59" s="676">
        <f>IF(SUM($I$58:KND58)&lt;=$G$61,1,0)</f>
        <v>1</v>
      </c>
      <c r="KNE59" s="676">
        <f>IF(SUM($I$58:KNE58)&lt;=$G$61,1,0)</f>
        <v>1</v>
      </c>
      <c r="KNF59" s="676">
        <f>IF(SUM($I$58:KNF58)&lt;=$G$61,1,0)</f>
        <v>1</v>
      </c>
      <c r="KNG59" s="676">
        <f>IF(SUM($I$58:KNG58)&lt;=$G$61,1,0)</f>
        <v>1</v>
      </c>
      <c r="KNH59" s="676">
        <f>IF(SUM($I$58:KNH58)&lt;=$G$61,1,0)</f>
        <v>1</v>
      </c>
      <c r="KNI59" s="676">
        <f>IF(SUM($I$58:KNI58)&lt;=$G$61,1,0)</f>
        <v>1</v>
      </c>
      <c r="KNJ59" s="676">
        <f>IF(SUM($I$58:KNJ58)&lt;=$G$61,1,0)</f>
        <v>1</v>
      </c>
      <c r="KNK59" s="676">
        <f>IF(SUM($I$58:KNK58)&lt;=$G$61,1,0)</f>
        <v>1</v>
      </c>
      <c r="KNL59" s="676">
        <f>IF(SUM($I$58:KNL58)&lt;=$G$61,1,0)</f>
        <v>1</v>
      </c>
      <c r="KNM59" s="676">
        <f>IF(SUM($I$58:KNM58)&lt;=$G$61,1,0)</f>
        <v>1</v>
      </c>
      <c r="KNN59" s="676">
        <f>IF(SUM($I$58:KNN58)&lt;=$G$61,1,0)</f>
        <v>1</v>
      </c>
      <c r="KNO59" s="676">
        <f>IF(SUM($I$58:KNO58)&lt;=$G$61,1,0)</f>
        <v>1</v>
      </c>
      <c r="KNP59" s="676">
        <f>IF(SUM($I$58:KNP58)&lt;=$G$61,1,0)</f>
        <v>1</v>
      </c>
      <c r="KNQ59" s="676">
        <f>IF(SUM($I$58:KNQ58)&lt;=$G$61,1,0)</f>
        <v>1</v>
      </c>
      <c r="KNR59" s="676">
        <f>IF(SUM($I$58:KNR58)&lt;=$G$61,1,0)</f>
        <v>1</v>
      </c>
      <c r="KNS59" s="676">
        <f>IF(SUM($I$58:KNS58)&lt;=$G$61,1,0)</f>
        <v>1</v>
      </c>
      <c r="KNT59" s="676">
        <f>IF(SUM($I$58:KNT58)&lt;=$G$61,1,0)</f>
        <v>1</v>
      </c>
      <c r="KNU59" s="676">
        <f>IF(SUM($I$58:KNU58)&lt;=$G$61,1,0)</f>
        <v>1</v>
      </c>
      <c r="KNV59" s="676">
        <f>IF(SUM($I$58:KNV58)&lt;=$G$61,1,0)</f>
        <v>1</v>
      </c>
      <c r="KNW59" s="676">
        <f>IF(SUM($I$58:KNW58)&lt;=$G$61,1,0)</f>
        <v>1</v>
      </c>
      <c r="KNX59" s="676">
        <f>IF(SUM($I$58:KNX58)&lt;=$G$61,1,0)</f>
        <v>1</v>
      </c>
      <c r="KNY59" s="676">
        <f>IF(SUM($I$58:KNY58)&lt;=$G$61,1,0)</f>
        <v>1</v>
      </c>
      <c r="KNZ59" s="676">
        <f>IF(SUM($I$58:KNZ58)&lt;=$G$61,1,0)</f>
        <v>1</v>
      </c>
      <c r="KOA59" s="676">
        <f>IF(SUM($I$58:KOA58)&lt;=$G$61,1,0)</f>
        <v>1</v>
      </c>
      <c r="KOB59" s="676">
        <f>IF(SUM($I$58:KOB58)&lt;=$G$61,1,0)</f>
        <v>1</v>
      </c>
      <c r="KOC59" s="676">
        <f>IF(SUM($I$58:KOC58)&lt;=$G$61,1,0)</f>
        <v>1</v>
      </c>
      <c r="KOD59" s="676">
        <f>IF(SUM($I$58:KOD58)&lt;=$G$61,1,0)</f>
        <v>1</v>
      </c>
      <c r="KOE59" s="676">
        <f>IF(SUM($I$58:KOE58)&lt;=$G$61,1,0)</f>
        <v>1</v>
      </c>
      <c r="KOF59" s="676">
        <f>IF(SUM($I$58:KOF58)&lt;=$G$61,1,0)</f>
        <v>1</v>
      </c>
      <c r="KOG59" s="676">
        <f>IF(SUM($I$58:KOG58)&lt;=$G$61,1,0)</f>
        <v>1</v>
      </c>
      <c r="KOH59" s="676">
        <f>IF(SUM($I$58:KOH58)&lt;=$G$61,1,0)</f>
        <v>1</v>
      </c>
      <c r="KOI59" s="676">
        <f>IF(SUM($I$58:KOI58)&lt;=$G$61,1,0)</f>
        <v>1</v>
      </c>
      <c r="KOJ59" s="676">
        <f>IF(SUM($I$58:KOJ58)&lt;=$G$61,1,0)</f>
        <v>1</v>
      </c>
      <c r="KOK59" s="676">
        <f>IF(SUM($I$58:KOK58)&lt;=$G$61,1,0)</f>
        <v>1</v>
      </c>
      <c r="KOL59" s="676">
        <f>IF(SUM($I$58:KOL58)&lt;=$G$61,1,0)</f>
        <v>1</v>
      </c>
      <c r="KOM59" s="676">
        <f>IF(SUM($I$58:KOM58)&lt;=$G$61,1,0)</f>
        <v>1</v>
      </c>
      <c r="KON59" s="676">
        <f>IF(SUM($I$58:KON58)&lt;=$G$61,1,0)</f>
        <v>1</v>
      </c>
      <c r="KOO59" s="676">
        <f>IF(SUM($I$58:KOO58)&lt;=$G$61,1,0)</f>
        <v>1</v>
      </c>
      <c r="KOP59" s="676">
        <f>IF(SUM($I$58:KOP58)&lt;=$G$61,1,0)</f>
        <v>1</v>
      </c>
      <c r="KOQ59" s="676">
        <f>IF(SUM($I$58:KOQ58)&lt;=$G$61,1,0)</f>
        <v>1</v>
      </c>
      <c r="KOR59" s="676">
        <f>IF(SUM($I$58:KOR58)&lt;=$G$61,1,0)</f>
        <v>1</v>
      </c>
      <c r="KOS59" s="676">
        <f>IF(SUM($I$58:KOS58)&lt;=$G$61,1,0)</f>
        <v>1</v>
      </c>
      <c r="KOT59" s="676">
        <f>IF(SUM($I$58:KOT58)&lt;=$G$61,1,0)</f>
        <v>1</v>
      </c>
      <c r="KOU59" s="676">
        <f>IF(SUM($I$58:KOU58)&lt;=$G$61,1,0)</f>
        <v>1</v>
      </c>
      <c r="KOV59" s="676">
        <f>IF(SUM($I$58:KOV58)&lt;=$G$61,1,0)</f>
        <v>1</v>
      </c>
      <c r="KOW59" s="676">
        <f>IF(SUM($I$58:KOW58)&lt;=$G$61,1,0)</f>
        <v>1</v>
      </c>
      <c r="KOX59" s="676">
        <f>IF(SUM($I$58:KOX58)&lt;=$G$61,1,0)</f>
        <v>1</v>
      </c>
      <c r="KOY59" s="676">
        <f>IF(SUM($I$58:KOY58)&lt;=$G$61,1,0)</f>
        <v>1</v>
      </c>
      <c r="KOZ59" s="676">
        <f>IF(SUM($I$58:KOZ58)&lt;=$G$61,1,0)</f>
        <v>1</v>
      </c>
      <c r="KPA59" s="676">
        <f>IF(SUM($I$58:KPA58)&lt;=$G$61,1,0)</f>
        <v>1</v>
      </c>
      <c r="KPB59" s="676">
        <f>IF(SUM($I$58:KPB58)&lt;=$G$61,1,0)</f>
        <v>1</v>
      </c>
      <c r="KPC59" s="676">
        <f>IF(SUM($I$58:KPC58)&lt;=$G$61,1,0)</f>
        <v>1</v>
      </c>
      <c r="KPD59" s="676">
        <f>IF(SUM($I$58:KPD58)&lt;=$G$61,1,0)</f>
        <v>1</v>
      </c>
      <c r="KPE59" s="676">
        <f>IF(SUM($I$58:KPE58)&lt;=$G$61,1,0)</f>
        <v>1</v>
      </c>
      <c r="KPF59" s="676">
        <f>IF(SUM($I$58:KPF58)&lt;=$G$61,1,0)</f>
        <v>1</v>
      </c>
      <c r="KPG59" s="676">
        <f>IF(SUM($I$58:KPG58)&lt;=$G$61,1,0)</f>
        <v>1</v>
      </c>
      <c r="KPH59" s="676">
        <f>IF(SUM($I$58:KPH58)&lt;=$G$61,1,0)</f>
        <v>1</v>
      </c>
      <c r="KPI59" s="676">
        <f>IF(SUM($I$58:KPI58)&lt;=$G$61,1,0)</f>
        <v>1</v>
      </c>
      <c r="KPJ59" s="676">
        <f>IF(SUM($I$58:KPJ58)&lt;=$G$61,1,0)</f>
        <v>1</v>
      </c>
      <c r="KPK59" s="676">
        <f>IF(SUM($I$58:KPK58)&lt;=$G$61,1,0)</f>
        <v>1</v>
      </c>
      <c r="KPL59" s="676">
        <f>IF(SUM($I$58:KPL58)&lt;=$G$61,1,0)</f>
        <v>1</v>
      </c>
      <c r="KPM59" s="676">
        <f>IF(SUM($I$58:KPM58)&lt;=$G$61,1,0)</f>
        <v>1</v>
      </c>
      <c r="KPN59" s="676">
        <f>IF(SUM($I$58:KPN58)&lt;=$G$61,1,0)</f>
        <v>1</v>
      </c>
      <c r="KPO59" s="676">
        <f>IF(SUM($I$58:KPO58)&lt;=$G$61,1,0)</f>
        <v>1</v>
      </c>
      <c r="KPP59" s="676">
        <f>IF(SUM($I$58:KPP58)&lt;=$G$61,1,0)</f>
        <v>1</v>
      </c>
      <c r="KPQ59" s="676">
        <f>IF(SUM($I$58:KPQ58)&lt;=$G$61,1,0)</f>
        <v>1</v>
      </c>
      <c r="KPR59" s="676">
        <f>IF(SUM($I$58:KPR58)&lt;=$G$61,1,0)</f>
        <v>1</v>
      </c>
      <c r="KPS59" s="676">
        <f>IF(SUM($I$58:KPS58)&lt;=$G$61,1,0)</f>
        <v>1</v>
      </c>
      <c r="KPT59" s="676">
        <f>IF(SUM($I$58:KPT58)&lt;=$G$61,1,0)</f>
        <v>1</v>
      </c>
      <c r="KPU59" s="676">
        <f>IF(SUM($I$58:KPU58)&lt;=$G$61,1,0)</f>
        <v>1</v>
      </c>
      <c r="KPV59" s="676">
        <f>IF(SUM($I$58:KPV58)&lt;=$G$61,1,0)</f>
        <v>1</v>
      </c>
      <c r="KPW59" s="676">
        <f>IF(SUM($I$58:KPW58)&lt;=$G$61,1,0)</f>
        <v>1</v>
      </c>
      <c r="KPX59" s="676">
        <f>IF(SUM($I$58:KPX58)&lt;=$G$61,1,0)</f>
        <v>1</v>
      </c>
      <c r="KPY59" s="676">
        <f>IF(SUM($I$58:KPY58)&lt;=$G$61,1,0)</f>
        <v>1</v>
      </c>
      <c r="KPZ59" s="676">
        <f>IF(SUM($I$58:KPZ58)&lt;=$G$61,1,0)</f>
        <v>1</v>
      </c>
      <c r="KQA59" s="676">
        <f>IF(SUM($I$58:KQA58)&lt;=$G$61,1,0)</f>
        <v>1</v>
      </c>
      <c r="KQB59" s="676">
        <f>IF(SUM($I$58:KQB58)&lt;=$G$61,1,0)</f>
        <v>1</v>
      </c>
      <c r="KQC59" s="676">
        <f>IF(SUM($I$58:KQC58)&lt;=$G$61,1,0)</f>
        <v>1</v>
      </c>
      <c r="KQD59" s="676">
        <f>IF(SUM($I$58:KQD58)&lt;=$G$61,1,0)</f>
        <v>1</v>
      </c>
      <c r="KQE59" s="676">
        <f>IF(SUM($I$58:KQE58)&lt;=$G$61,1,0)</f>
        <v>1</v>
      </c>
      <c r="KQF59" s="676">
        <f>IF(SUM($I$58:KQF58)&lt;=$G$61,1,0)</f>
        <v>1</v>
      </c>
      <c r="KQG59" s="676">
        <f>IF(SUM($I$58:KQG58)&lt;=$G$61,1,0)</f>
        <v>1</v>
      </c>
      <c r="KQH59" s="676">
        <f>IF(SUM($I$58:KQH58)&lt;=$G$61,1,0)</f>
        <v>1</v>
      </c>
      <c r="KQI59" s="676">
        <f>IF(SUM($I$58:KQI58)&lt;=$G$61,1,0)</f>
        <v>1</v>
      </c>
      <c r="KQJ59" s="676">
        <f>IF(SUM($I$58:KQJ58)&lt;=$G$61,1,0)</f>
        <v>1</v>
      </c>
      <c r="KQK59" s="676">
        <f>IF(SUM($I$58:KQK58)&lt;=$G$61,1,0)</f>
        <v>1</v>
      </c>
      <c r="KQL59" s="676">
        <f>IF(SUM($I$58:KQL58)&lt;=$G$61,1,0)</f>
        <v>1</v>
      </c>
      <c r="KQM59" s="676">
        <f>IF(SUM($I$58:KQM58)&lt;=$G$61,1,0)</f>
        <v>1</v>
      </c>
      <c r="KQN59" s="676">
        <f>IF(SUM($I$58:KQN58)&lt;=$G$61,1,0)</f>
        <v>1</v>
      </c>
      <c r="KQO59" s="676">
        <f>IF(SUM($I$58:KQO58)&lt;=$G$61,1,0)</f>
        <v>1</v>
      </c>
      <c r="KQP59" s="676">
        <f>IF(SUM($I$58:KQP58)&lt;=$G$61,1,0)</f>
        <v>1</v>
      </c>
      <c r="KQQ59" s="676">
        <f>IF(SUM($I$58:KQQ58)&lt;=$G$61,1,0)</f>
        <v>1</v>
      </c>
      <c r="KQR59" s="676">
        <f>IF(SUM($I$58:KQR58)&lt;=$G$61,1,0)</f>
        <v>1</v>
      </c>
      <c r="KQS59" s="676">
        <f>IF(SUM($I$58:KQS58)&lt;=$G$61,1,0)</f>
        <v>1</v>
      </c>
      <c r="KQT59" s="676">
        <f>IF(SUM($I$58:KQT58)&lt;=$G$61,1,0)</f>
        <v>1</v>
      </c>
      <c r="KQU59" s="676">
        <f>IF(SUM($I$58:KQU58)&lt;=$G$61,1,0)</f>
        <v>1</v>
      </c>
      <c r="KQV59" s="676">
        <f>IF(SUM($I$58:KQV58)&lt;=$G$61,1,0)</f>
        <v>1</v>
      </c>
      <c r="KQW59" s="676">
        <f>IF(SUM($I$58:KQW58)&lt;=$G$61,1,0)</f>
        <v>1</v>
      </c>
      <c r="KQX59" s="676">
        <f>IF(SUM($I$58:KQX58)&lt;=$G$61,1,0)</f>
        <v>1</v>
      </c>
      <c r="KQY59" s="676">
        <f>IF(SUM($I$58:KQY58)&lt;=$G$61,1,0)</f>
        <v>1</v>
      </c>
      <c r="KQZ59" s="676">
        <f>IF(SUM($I$58:KQZ58)&lt;=$G$61,1,0)</f>
        <v>1</v>
      </c>
      <c r="KRA59" s="676">
        <f>IF(SUM($I$58:KRA58)&lt;=$G$61,1,0)</f>
        <v>1</v>
      </c>
      <c r="KRB59" s="676">
        <f>IF(SUM($I$58:KRB58)&lt;=$G$61,1,0)</f>
        <v>1</v>
      </c>
      <c r="KRC59" s="676">
        <f>IF(SUM($I$58:KRC58)&lt;=$G$61,1,0)</f>
        <v>1</v>
      </c>
      <c r="KRD59" s="676">
        <f>IF(SUM($I$58:KRD58)&lt;=$G$61,1,0)</f>
        <v>1</v>
      </c>
      <c r="KRE59" s="676">
        <f>IF(SUM($I$58:KRE58)&lt;=$G$61,1,0)</f>
        <v>1</v>
      </c>
      <c r="KRF59" s="676">
        <f>IF(SUM($I$58:KRF58)&lt;=$G$61,1,0)</f>
        <v>1</v>
      </c>
      <c r="KRG59" s="676">
        <f>IF(SUM($I$58:KRG58)&lt;=$G$61,1,0)</f>
        <v>1</v>
      </c>
      <c r="KRH59" s="676">
        <f>IF(SUM($I$58:KRH58)&lt;=$G$61,1,0)</f>
        <v>1</v>
      </c>
      <c r="KRI59" s="676">
        <f>IF(SUM($I$58:KRI58)&lt;=$G$61,1,0)</f>
        <v>1</v>
      </c>
      <c r="KRJ59" s="676">
        <f>IF(SUM($I$58:KRJ58)&lt;=$G$61,1,0)</f>
        <v>1</v>
      </c>
      <c r="KRK59" s="676">
        <f>IF(SUM($I$58:KRK58)&lt;=$G$61,1,0)</f>
        <v>1</v>
      </c>
      <c r="KRL59" s="676">
        <f>IF(SUM($I$58:KRL58)&lt;=$G$61,1,0)</f>
        <v>1</v>
      </c>
      <c r="KRM59" s="676">
        <f>IF(SUM($I$58:KRM58)&lt;=$G$61,1,0)</f>
        <v>1</v>
      </c>
      <c r="KRN59" s="676">
        <f>IF(SUM($I$58:KRN58)&lt;=$G$61,1,0)</f>
        <v>1</v>
      </c>
      <c r="KRO59" s="676">
        <f>IF(SUM($I$58:KRO58)&lt;=$G$61,1,0)</f>
        <v>1</v>
      </c>
      <c r="KRP59" s="676">
        <f>IF(SUM($I$58:KRP58)&lt;=$G$61,1,0)</f>
        <v>1</v>
      </c>
      <c r="KRQ59" s="676">
        <f>IF(SUM($I$58:KRQ58)&lt;=$G$61,1,0)</f>
        <v>1</v>
      </c>
      <c r="KRR59" s="676">
        <f>IF(SUM($I$58:KRR58)&lt;=$G$61,1,0)</f>
        <v>1</v>
      </c>
      <c r="KRS59" s="676">
        <f>IF(SUM($I$58:KRS58)&lt;=$G$61,1,0)</f>
        <v>1</v>
      </c>
      <c r="KRT59" s="676">
        <f>IF(SUM($I$58:KRT58)&lt;=$G$61,1,0)</f>
        <v>1</v>
      </c>
      <c r="KRU59" s="676">
        <f>IF(SUM($I$58:KRU58)&lt;=$G$61,1,0)</f>
        <v>1</v>
      </c>
      <c r="KRV59" s="676">
        <f>IF(SUM($I$58:KRV58)&lt;=$G$61,1,0)</f>
        <v>1</v>
      </c>
      <c r="KRW59" s="676">
        <f>IF(SUM($I$58:KRW58)&lt;=$G$61,1,0)</f>
        <v>1</v>
      </c>
      <c r="KRX59" s="676">
        <f>IF(SUM($I$58:KRX58)&lt;=$G$61,1,0)</f>
        <v>1</v>
      </c>
      <c r="KRY59" s="676">
        <f>IF(SUM($I$58:KRY58)&lt;=$G$61,1,0)</f>
        <v>1</v>
      </c>
      <c r="KRZ59" s="676">
        <f>IF(SUM($I$58:KRZ58)&lt;=$G$61,1,0)</f>
        <v>1</v>
      </c>
      <c r="KSA59" s="676">
        <f>IF(SUM($I$58:KSA58)&lt;=$G$61,1,0)</f>
        <v>1</v>
      </c>
      <c r="KSB59" s="676">
        <f>IF(SUM($I$58:KSB58)&lt;=$G$61,1,0)</f>
        <v>1</v>
      </c>
      <c r="KSC59" s="676">
        <f>IF(SUM($I$58:KSC58)&lt;=$G$61,1,0)</f>
        <v>1</v>
      </c>
      <c r="KSD59" s="676">
        <f>IF(SUM($I$58:KSD58)&lt;=$G$61,1,0)</f>
        <v>1</v>
      </c>
      <c r="KSE59" s="676">
        <f>IF(SUM($I$58:KSE58)&lt;=$G$61,1,0)</f>
        <v>1</v>
      </c>
      <c r="KSF59" s="676">
        <f>IF(SUM($I$58:KSF58)&lt;=$G$61,1,0)</f>
        <v>1</v>
      </c>
      <c r="KSG59" s="676">
        <f>IF(SUM($I$58:KSG58)&lt;=$G$61,1,0)</f>
        <v>1</v>
      </c>
      <c r="KSH59" s="676">
        <f>IF(SUM($I$58:KSH58)&lt;=$G$61,1,0)</f>
        <v>1</v>
      </c>
      <c r="KSI59" s="676">
        <f>IF(SUM($I$58:KSI58)&lt;=$G$61,1,0)</f>
        <v>1</v>
      </c>
      <c r="KSJ59" s="676">
        <f>IF(SUM($I$58:KSJ58)&lt;=$G$61,1,0)</f>
        <v>1</v>
      </c>
      <c r="KSK59" s="676">
        <f>IF(SUM($I$58:KSK58)&lt;=$G$61,1,0)</f>
        <v>1</v>
      </c>
      <c r="KSL59" s="676">
        <f>IF(SUM($I$58:KSL58)&lt;=$G$61,1,0)</f>
        <v>1</v>
      </c>
      <c r="KSM59" s="676">
        <f>IF(SUM($I$58:KSM58)&lt;=$G$61,1,0)</f>
        <v>1</v>
      </c>
      <c r="KSN59" s="676">
        <f>IF(SUM($I$58:KSN58)&lt;=$G$61,1,0)</f>
        <v>1</v>
      </c>
      <c r="KSO59" s="676">
        <f>IF(SUM($I$58:KSO58)&lt;=$G$61,1,0)</f>
        <v>1</v>
      </c>
      <c r="KSP59" s="676">
        <f>IF(SUM($I$58:KSP58)&lt;=$G$61,1,0)</f>
        <v>1</v>
      </c>
      <c r="KSQ59" s="676">
        <f>IF(SUM($I$58:KSQ58)&lt;=$G$61,1,0)</f>
        <v>1</v>
      </c>
      <c r="KSR59" s="676">
        <f>IF(SUM($I$58:KSR58)&lt;=$G$61,1,0)</f>
        <v>1</v>
      </c>
      <c r="KSS59" s="676">
        <f>IF(SUM($I$58:KSS58)&lt;=$G$61,1,0)</f>
        <v>1</v>
      </c>
      <c r="KST59" s="676">
        <f>IF(SUM($I$58:KST58)&lt;=$G$61,1,0)</f>
        <v>1</v>
      </c>
      <c r="KSU59" s="676">
        <f>IF(SUM($I$58:KSU58)&lt;=$G$61,1,0)</f>
        <v>1</v>
      </c>
      <c r="KSV59" s="676">
        <f>IF(SUM($I$58:KSV58)&lt;=$G$61,1,0)</f>
        <v>1</v>
      </c>
      <c r="KSW59" s="676">
        <f>IF(SUM($I$58:KSW58)&lt;=$G$61,1,0)</f>
        <v>1</v>
      </c>
      <c r="KSX59" s="676">
        <f>IF(SUM($I$58:KSX58)&lt;=$G$61,1,0)</f>
        <v>1</v>
      </c>
      <c r="KSY59" s="676">
        <f>IF(SUM($I$58:KSY58)&lt;=$G$61,1,0)</f>
        <v>1</v>
      </c>
      <c r="KSZ59" s="676">
        <f>IF(SUM($I$58:KSZ58)&lt;=$G$61,1,0)</f>
        <v>1</v>
      </c>
      <c r="KTA59" s="676">
        <f>IF(SUM($I$58:KTA58)&lt;=$G$61,1,0)</f>
        <v>1</v>
      </c>
      <c r="KTB59" s="676">
        <f>IF(SUM($I$58:KTB58)&lt;=$G$61,1,0)</f>
        <v>1</v>
      </c>
      <c r="KTC59" s="676">
        <f>IF(SUM($I$58:KTC58)&lt;=$G$61,1,0)</f>
        <v>1</v>
      </c>
      <c r="KTD59" s="676">
        <f>IF(SUM($I$58:KTD58)&lt;=$G$61,1,0)</f>
        <v>1</v>
      </c>
      <c r="KTE59" s="676">
        <f>IF(SUM($I$58:KTE58)&lt;=$G$61,1,0)</f>
        <v>1</v>
      </c>
      <c r="KTF59" s="676">
        <f>IF(SUM($I$58:KTF58)&lt;=$G$61,1,0)</f>
        <v>1</v>
      </c>
      <c r="KTG59" s="676">
        <f>IF(SUM($I$58:KTG58)&lt;=$G$61,1,0)</f>
        <v>1</v>
      </c>
      <c r="KTH59" s="676">
        <f>IF(SUM($I$58:KTH58)&lt;=$G$61,1,0)</f>
        <v>1</v>
      </c>
      <c r="KTI59" s="676">
        <f>IF(SUM($I$58:KTI58)&lt;=$G$61,1,0)</f>
        <v>1</v>
      </c>
      <c r="KTJ59" s="676">
        <f>IF(SUM($I$58:KTJ58)&lt;=$G$61,1,0)</f>
        <v>1</v>
      </c>
      <c r="KTK59" s="676">
        <f>IF(SUM($I$58:KTK58)&lt;=$G$61,1,0)</f>
        <v>1</v>
      </c>
      <c r="KTL59" s="676">
        <f>IF(SUM($I$58:KTL58)&lt;=$G$61,1,0)</f>
        <v>1</v>
      </c>
      <c r="KTM59" s="676">
        <f>IF(SUM($I$58:KTM58)&lt;=$G$61,1,0)</f>
        <v>1</v>
      </c>
      <c r="KTN59" s="676">
        <f>IF(SUM($I$58:KTN58)&lt;=$G$61,1,0)</f>
        <v>1</v>
      </c>
      <c r="KTO59" s="676">
        <f>IF(SUM($I$58:KTO58)&lt;=$G$61,1,0)</f>
        <v>1</v>
      </c>
      <c r="KTP59" s="676">
        <f>IF(SUM($I$58:KTP58)&lt;=$G$61,1,0)</f>
        <v>1</v>
      </c>
      <c r="KTQ59" s="676">
        <f>IF(SUM($I$58:KTQ58)&lt;=$G$61,1,0)</f>
        <v>1</v>
      </c>
      <c r="KTR59" s="676">
        <f>IF(SUM($I$58:KTR58)&lt;=$G$61,1,0)</f>
        <v>1</v>
      </c>
      <c r="KTS59" s="676">
        <f>IF(SUM($I$58:KTS58)&lt;=$G$61,1,0)</f>
        <v>1</v>
      </c>
      <c r="KTT59" s="676">
        <f>IF(SUM($I$58:KTT58)&lt;=$G$61,1,0)</f>
        <v>1</v>
      </c>
      <c r="KTU59" s="676">
        <f>IF(SUM($I$58:KTU58)&lt;=$G$61,1,0)</f>
        <v>1</v>
      </c>
      <c r="KTV59" s="676">
        <f>IF(SUM($I$58:KTV58)&lt;=$G$61,1,0)</f>
        <v>1</v>
      </c>
      <c r="KTW59" s="676">
        <f>IF(SUM($I$58:KTW58)&lt;=$G$61,1,0)</f>
        <v>1</v>
      </c>
      <c r="KTX59" s="676">
        <f>IF(SUM($I$58:KTX58)&lt;=$G$61,1,0)</f>
        <v>1</v>
      </c>
      <c r="KTY59" s="676">
        <f>IF(SUM($I$58:KTY58)&lt;=$G$61,1,0)</f>
        <v>1</v>
      </c>
      <c r="KTZ59" s="676">
        <f>IF(SUM($I$58:KTZ58)&lt;=$G$61,1,0)</f>
        <v>1</v>
      </c>
      <c r="KUA59" s="676">
        <f>IF(SUM($I$58:KUA58)&lt;=$G$61,1,0)</f>
        <v>1</v>
      </c>
      <c r="KUB59" s="676">
        <f>IF(SUM($I$58:KUB58)&lt;=$G$61,1,0)</f>
        <v>1</v>
      </c>
      <c r="KUC59" s="676">
        <f>IF(SUM($I$58:KUC58)&lt;=$G$61,1,0)</f>
        <v>1</v>
      </c>
      <c r="KUD59" s="676">
        <f>IF(SUM($I$58:KUD58)&lt;=$G$61,1,0)</f>
        <v>1</v>
      </c>
      <c r="KUE59" s="676">
        <f>IF(SUM($I$58:KUE58)&lt;=$G$61,1,0)</f>
        <v>1</v>
      </c>
      <c r="KUF59" s="676">
        <f>IF(SUM($I$58:KUF58)&lt;=$G$61,1,0)</f>
        <v>1</v>
      </c>
      <c r="KUG59" s="676">
        <f>IF(SUM($I$58:KUG58)&lt;=$G$61,1,0)</f>
        <v>1</v>
      </c>
      <c r="KUH59" s="676">
        <f>IF(SUM($I$58:KUH58)&lt;=$G$61,1,0)</f>
        <v>1</v>
      </c>
      <c r="KUI59" s="676">
        <f>IF(SUM($I$58:KUI58)&lt;=$G$61,1,0)</f>
        <v>1</v>
      </c>
      <c r="KUJ59" s="676">
        <f>IF(SUM($I$58:KUJ58)&lt;=$G$61,1,0)</f>
        <v>1</v>
      </c>
      <c r="KUK59" s="676">
        <f>IF(SUM($I$58:KUK58)&lt;=$G$61,1,0)</f>
        <v>1</v>
      </c>
      <c r="KUL59" s="676">
        <f>IF(SUM($I$58:KUL58)&lt;=$G$61,1,0)</f>
        <v>1</v>
      </c>
      <c r="KUM59" s="676">
        <f>IF(SUM($I$58:KUM58)&lt;=$G$61,1,0)</f>
        <v>1</v>
      </c>
      <c r="KUN59" s="676">
        <f>IF(SUM($I$58:KUN58)&lt;=$G$61,1,0)</f>
        <v>1</v>
      </c>
      <c r="KUO59" s="676">
        <f>IF(SUM($I$58:KUO58)&lt;=$G$61,1,0)</f>
        <v>1</v>
      </c>
      <c r="KUP59" s="676">
        <f>IF(SUM($I$58:KUP58)&lt;=$G$61,1,0)</f>
        <v>1</v>
      </c>
      <c r="KUQ59" s="676">
        <f>IF(SUM($I$58:KUQ58)&lt;=$G$61,1,0)</f>
        <v>1</v>
      </c>
      <c r="KUR59" s="676">
        <f>IF(SUM($I$58:KUR58)&lt;=$G$61,1,0)</f>
        <v>1</v>
      </c>
      <c r="KUS59" s="676">
        <f>IF(SUM($I$58:KUS58)&lt;=$G$61,1,0)</f>
        <v>1</v>
      </c>
      <c r="KUT59" s="676">
        <f>IF(SUM($I$58:KUT58)&lt;=$G$61,1,0)</f>
        <v>1</v>
      </c>
      <c r="KUU59" s="676">
        <f>IF(SUM($I$58:KUU58)&lt;=$G$61,1,0)</f>
        <v>1</v>
      </c>
      <c r="KUV59" s="676">
        <f>IF(SUM($I$58:KUV58)&lt;=$G$61,1,0)</f>
        <v>1</v>
      </c>
      <c r="KUW59" s="676">
        <f>IF(SUM($I$58:KUW58)&lt;=$G$61,1,0)</f>
        <v>1</v>
      </c>
      <c r="KUX59" s="676">
        <f>IF(SUM($I$58:KUX58)&lt;=$G$61,1,0)</f>
        <v>1</v>
      </c>
      <c r="KUY59" s="676">
        <f>IF(SUM($I$58:KUY58)&lt;=$G$61,1,0)</f>
        <v>1</v>
      </c>
      <c r="KUZ59" s="676">
        <f>IF(SUM($I$58:KUZ58)&lt;=$G$61,1,0)</f>
        <v>1</v>
      </c>
      <c r="KVA59" s="676">
        <f>IF(SUM($I$58:KVA58)&lt;=$G$61,1,0)</f>
        <v>1</v>
      </c>
      <c r="KVB59" s="676">
        <f>IF(SUM($I$58:KVB58)&lt;=$G$61,1,0)</f>
        <v>1</v>
      </c>
      <c r="KVC59" s="676">
        <f>IF(SUM($I$58:KVC58)&lt;=$G$61,1,0)</f>
        <v>1</v>
      </c>
      <c r="KVD59" s="676">
        <f>IF(SUM($I$58:KVD58)&lt;=$G$61,1,0)</f>
        <v>1</v>
      </c>
      <c r="KVE59" s="676">
        <f>IF(SUM($I$58:KVE58)&lt;=$G$61,1,0)</f>
        <v>1</v>
      </c>
      <c r="KVF59" s="676">
        <f>IF(SUM($I$58:KVF58)&lt;=$G$61,1,0)</f>
        <v>1</v>
      </c>
      <c r="KVG59" s="676">
        <f>IF(SUM($I$58:KVG58)&lt;=$G$61,1,0)</f>
        <v>1</v>
      </c>
      <c r="KVH59" s="676">
        <f>IF(SUM($I$58:KVH58)&lt;=$G$61,1,0)</f>
        <v>1</v>
      </c>
      <c r="KVI59" s="676">
        <f>IF(SUM($I$58:KVI58)&lt;=$G$61,1,0)</f>
        <v>1</v>
      </c>
      <c r="KVJ59" s="676">
        <f>IF(SUM($I$58:KVJ58)&lt;=$G$61,1,0)</f>
        <v>1</v>
      </c>
      <c r="KVK59" s="676">
        <f>IF(SUM($I$58:KVK58)&lt;=$G$61,1,0)</f>
        <v>1</v>
      </c>
      <c r="KVL59" s="676">
        <f>IF(SUM($I$58:KVL58)&lt;=$G$61,1,0)</f>
        <v>1</v>
      </c>
      <c r="KVM59" s="676">
        <f>IF(SUM($I$58:KVM58)&lt;=$G$61,1,0)</f>
        <v>1</v>
      </c>
      <c r="KVN59" s="676">
        <f>IF(SUM($I$58:KVN58)&lt;=$G$61,1,0)</f>
        <v>1</v>
      </c>
      <c r="KVO59" s="676">
        <f>IF(SUM($I$58:KVO58)&lt;=$G$61,1,0)</f>
        <v>1</v>
      </c>
      <c r="KVP59" s="676">
        <f>IF(SUM($I$58:KVP58)&lt;=$G$61,1,0)</f>
        <v>1</v>
      </c>
      <c r="KVQ59" s="676">
        <f>IF(SUM($I$58:KVQ58)&lt;=$G$61,1,0)</f>
        <v>1</v>
      </c>
      <c r="KVR59" s="676">
        <f>IF(SUM($I$58:KVR58)&lt;=$G$61,1,0)</f>
        <v>1</v>
      </c>
      <c r="KVS59" s="676">
        <f>IF(SUM($I$58:KVS58)&lt;=$G$61,1,0)</f>
        <v>1</v>
      </c>
      <c r="KVT59" s="676">
        <f>IF(SUM($I$58:KVT58)&lt;=$G$61,1,0)</f>
        <v>1</v>
      </c>
      <c r="KVU59" s="676">
        <f>IF(SUM($I$58:KVU58)&lt;=$G$61,1,0)</f>
        <v>1</v>
      </c>
      <c r="KVV59" s="676">
        <f>IF(SUM($I$58:KVV58)&lt;=$G$61,1,0)</f>
        <v>1</v>
      </c>
      <c r="KVW59" s="676">
        <f>IF(SUM($I$58:KVW58)&lt;=$G$61,1,0)</f>
        <v>1</v>
      </c>
      <c r="KVX59" s="676">
        <f>IF(SUM($I$58:KVX58)&lt;=$G$61,1,0)</f>
        <v>1</v>
      </c>
      <c r="KVY59" s="676">
        <f>IF(SUM($I$58:KVY58)&lt;=$G$61,1,0)</f>
        <v>1</v>
      </c>
      <c r="KVZ59" s="676">
        <f>IF(SUM($I$58:KVZ58)&lt;=$G$61,1,0)</f>
        <v>1</v>
      </c>
      <c r="KWA59" s="676">
        <f>IF(SUM($I$58:KWA58)&lt;=$G$61,1,0)</f>
        <v>1</v>
      </c>
      <c r="KWB59" s="676">
        <f>IF(SUM($I$58:KWB58)&lt;=$G$61,1,0)</f>
        <v>1</v>
      </c>
      <c r="KWC59" s="676">
        <f>IF(SUM($I$58:KWC58)&lt;=$G$61,1,0)</f>
        <v>1</v>
      </c>
      <c r="KWD59" s="676">
        <f>IF(SUM($I$58:KWD58)&lt;=$G$61,1,0)</f>
        <v>1</v>
      </c>
      <c r="KWE59" s="676">
        <f>IF(SUM($I$58:KWE58)&lt;=$G$61,1,0)</f>
        <v>1</v>
      </c>
      <c r="KWF59" s="676">
        <f>IF(SUM($I$58:KWF58)&lt;=$G$61,1,0)</f>
        <v>1</v>
      </c>
      <c r="KWG59" s="676">
        <f>IF(SUM($I$58:KWG58)&lt;=$G$61,1,0)</f>
        <v>1</v>
      </c>
      <c r="KWH59" s="676">
        <f>IF(SUM($I$58:KWH58)&lt;=$G$61,1,0)</f>
        <v>1</v>
      </c>
      <c r="KWI59" s="676">
        <f>IF(SUM($I$58:KWI58)&lt;=$G$61,1,0)</f>
        <v>1</v>
      </c>
      <c r="KWJ59" s="676">
        <f>IF(SUM($I$58:KWJ58)&lt;=$G$61,1,0)</f>
        <v>1</v>
      </c>
      <c r="KWK59" s="676">
        <f>IF(SUM($I$58:KWK58)&lt;=$G$61,1,0)</f>
        <v>1</v>
      </c>
      <c r="KWL59" s="676">
        <f>IF(SUM($I$58:KWL58)&lt;=$G$61,1,0)</f>
        <v>1</v>
      </c>
      <c r="KWM59" s="676">
        <f>IF(SUM($I$58:KWM58)&lt;=$G$61,1,0)</f>
        <v>1</v>
      </c>
      <c r="KWN59" s="676">
        <f>IF(SUM($I$58:KWN58)&lt;=$G$61,1,0)</f>
        <v>1</v>
      </c>
      <c r="KWO59" s="676">
        <f>IF(SUM($I$58:KWO58)&lt;=$G$61,1,0)</f>
        <v>1</v>
      </c>
      <c r="KWP59" s="676">
        <f>IF(SUM($I$58:KWP58)&lt;=$G$61,1,0)</f>
        <v>1</v>
      </c>
      <c r="KWQ59" s="676">
        <f>IF(SUM($I$58:KWQ58)&lt;=$G$61,1,0)</f>
        <v>1</v>
      </c>
      <c r="KWR59" s="676">
        <f>IF(SUM($I$58:KWR58)&lt;=$G$61,1,0)</f>
        <v>1</v>
      </c>
      <c r="KWS59" s="676">
        <f>IF(SUM($I$58:KWS58)&lt;=$G$61,1,0)</f>
        <v>1</v>
      </c>
      <c r="KWT59" s="676">
        <f>IF(SUM($I$58:KWT58)&lt;=$G$61,1,0)</f>
        <v>1</v>
      </c>
      <c r="KWU59" s="676">
        <f>IF(SUM($I$58:KWU58)&lt;=$G$61,1,0)</f>
        <v>1</v>
      </c>
      <c r="KWV59" s="676">
        <f>IF(SUM($I$58:KWV58)&lt;=$G$61,1,0)</f>
        <v>1</v>
      </c>
      <c r="KWW59" s="676">
        <f>IF(SUM($I$58:KWW58)&lt;=$G$61,1,0)</f>
        <v>1</v>
      </c>
      <c r="KWX59" s="676">
        <f>IF(SUM($I$58:KWX58)&lt;=$G$61,1,0)</f>
        <v>1</v>
      </c>
      <c r="KWY59" s="676">
        <f>IF(SUM($I$58:KWY58)&lt;=$G$61,1,0)</f>
        <v>1</v>
      </c>
      <c r="KWZ59" s="676">
        <f>IF(SUM($I$58:KWZ58)&lt;=$G$61,1,0)</f>
        <v>1</v>
      </c>
      <c r="KXA59" s="676">
        <f>IF(SUM($I$58:KXA58)&lt;=$G$61,1,0)</f>
        <v>1</v>
      </c>
      <c r="KXB59" s="676">
        <f>IF(SUM($I$58:KXB58)&lt;=$G$61,1,0)</f>
        <v>1</v>
      </c>
      <c r="KXC59" s="676">
        <f>IF(SUM($I$58:KXC58)&lt;=$G$61,1,0)</f>
        <v>1</v>
      </c>
      <c r="KXD59" s="676">
        <f>IF(SUM($I$58:KXD58)&lt;=$G$61,1,0)</f>
        <v>1</v>
      </c>
      <c r="KXE59" s="676">
        <f>IF(SUM($I$58:KXE58)&lt;=$G$61,1,0)</f>
        <v>1</v>
      </c>
      <c r="KXF59" s="676">
        <f>IF(SUM($I$58:KXF58)&lt;=$G$61,1,0)</f>
        <v>1</v>
      </c>
      <c r="KXG59" s="676">
        <f>IF(SUM($I$58:KXG58)&lt;=$G$61,1,0)</f>
        <v>1</v>
      </c>
      <c r="KXH59" s="676">
        <f>IF(SUM($I$58:KXH58)&lt;=$G$61,1,0)</f>
        <v>1</v>
      </c>
      <c r="KXI59" s="676">
        <f>IF(SUM($I$58:KXI58)&lt;=$G$61,1,0)</f>
        <v>1</v>
      </c>
      <c r="KXJ59" s="676">
        <f>IF(SUM($I$58:KXJ58)&lt;=$G$61,1,0)</f>
        <v>1</v>
      </c>
      <c r="KXK59" s="676">
        <f>IF(SUM($I$58:KXK58)&lt;=$G$61,1,0)</f>
        <v>1</v>
      </c>
      <c r="KXL59" s="676">
        <f>IF(SUM($I$58:KXL58)&lt;=$G$61,1,0)</f>
        <v>1</v>
      </c>
      <c r="KXM59" s="676">
        <f>IF(SUM($I$58:KXM58)&lt;=$G$61,1,0)</f>
        <v>1</v>
      </c>
      <c r="KXN59" s="676">
        <f>IF(SUM($I$58:KXN58)&lt;=$G$61,1,0)</f>
        <v>1</v>
      </c>
      <c r="KXO59" s="676">
        <f>IF(SUM($I$58:KXO58)&lt;=$G$61,1,0)</f>
        <v>1</v>
      </c>
      <c r="KXP59" s="676">
        <f>IF(SUM($I$58:KXP58)&lt;=$G$61,1,0)</f>
        <v>1</v>
      </c>
      <c r="KXQ59" s="676">
        <f>IF(SUM($I$58:KXQ58)&lt;=$G$61,1,0)</f>
        <v>1</v>
      </c>
      <c r="KXR59" s="676">
        <f>IF(SUM($I$58:KXR58)&lt;=$G$61,1,0)</f>
        <v>1</v>
      </c>
      <c r="KXS59" s="676">
        <f>IF(SUM($I$58:KXS58)&lt;=$G$61,1,0)</f>
        <v>1</v>
      </c>
      <c r="KXT59" s="676">
        <f>IF(SUM($I$58:KXT58)&lt;=$G$61,1,0)</f>
        <v>1</v>
      </c>
      <c r="KXU59" s="676">
        <f>IF(SUM($I$58:KXU58)&lt;=$G$61,1,0)</f>
        <v>1</v>
      </c>
      <c r="KXV59" s="676">
        <f>IF(SUM($I$58:KXV58)&lt;=$G$61,1,0)</f>
        <v>1</v>
      </c>
      <c r="KXW59" s="676">
        <f>IF(SUM($I$58:KXW58)&lt;=$G$61,1,0)</f>
        <v>1</v>
      </c>
      <c r="KXX59" s="676">
        <f>IF(SUM($I$58:KXX58)&lt;=$G$61,1,0)</f>
        <v>1</v>
      </c>
      <c r="KXY59" s="676">
        <f>IF(SUM($I$58:KXY58)&lt;=$G$61,1,0)</f>
        <v>1</v>
      </c>
      <c r="KXZ59" s="676">
        <f>IF(SUM($I$58:KXZ58)&lt;=$G$61,1,0)</f>
        <v>1</v>
      </c>
      <c r="KYA59" s="676">
        <f>IF(SUM($I$58:KYA58)&lt;=$G$61,1,0)</f>
        <v>1</v>
      </c>
      <c r="KYB59" s="676">
        <f>IF(SUM($I$58:KYB58)&lt;=$G$61,1,0)</f>
        <v>1</v>
      </c>
      <c r="KYC59" s="676">
        <f>IF(SUM($I$58:KYC58)&lt;=$G$61,1,0)</f>
        <v>1</v>
      </c>
      <c r="KYD59" s="676">
        <f>IF(SUM($I$58:KYD58)&lt;=$G$61,1,0)</f>
        <v>1</v>
      </c>
      <c r="KYE59" s="676">
        <f>IF(SUM($I$58:KYE58)&lt;=$G$61,1,0)</f>
        <v>1</v>
      </c>
      <c r="KYF59" s="676">
        <f>IF(SUM($I$58:KYF58)&lt;=$G$61,1,0)</f>
        <v>1</v>
      </c>
      <c r="KYG59" s="676">
        <f>IF(SUM($I$58:KYG58)&lt;=$G$61,1,0)</f>
        <v>1</v>
      </c>
      <c r="KYH59" s="676">
        <f>IF(SUM($I$58:KYH58)&lt;=$G$61,1,0)</f>
        <v>1</v>
      </c>
      <c r="KYI59" s="676">
        <f>IF(SUM($I$58:KYI58)&lt;=$G$61,1,0)</f>
        <v>1</v>
      </c>
      <c r="KYJ59" s="676">
        <f>IF(SUM($I$58:KYJ58)&lt;=$G$61,1,0)</f>
        <v>1</v>
      </c>
      <c r="KYK59" s="676">
        <f>IF(SUM($I$58:KYK58)&lt;=$G$61,1,0)</f>
        <v>1</v>
      </c>
      <c r="KYL59" s="676">
        <f>IF(SUM($I$58:KYL58)&lt;=$G$61,1,0)</f>
        <v>1</v>
      </c>
      <c r="KYM59" s="676">
        <f>IF(SUM($I$58:KYM58)&lt;=$G$61,1,0)</f>
        <v>1</v>
      </c>
      <c r="KYN59" s="676">
        <f>IF(SUM($I$58:KYN58)&lt;=$G$61,1,0)</f>
        <v>1</v>
      </c>
      <c r="KYO59" s="676">
        <f>IF(SUM($I$58:KYO58)&lt;=$G$61,1,0)</f>
        <v>1</v>
      </c>
      <c r="KYP59" s="676">
        <f>IF(SUM($I$58:KYP58)&lt;=$G$61,1,0)</f>
        <v>1</v>
      </c>
      <c r="KYQ59" s="676">
        <f>IF(SUM($I$58:KYQ58)&lt;=$G$61,1,0)</f>
        <v>1</v>
      </c>
      <c r="KYR59" s="676">
        <f>IF(SUM($I$58:KYR58)&lt;=$G$61,1,0)</f>
        <v>1</v>
      </c>
      <c r="KYS59" s="676">
        <f>IF(SUM($I$58:KYS58)&lt;=$G$61,1,0)</f>
        <v>1</v>
      </c>
      <c r="KYT59" s="676">
        <f>IF(SUM($I$58:KYT58)&lt;=$G$61,1,0)</f>
        <v>1</v>
      </c>
      <c r="KYU59" s="676">
        <f>IF(SUM($I$58:KYU58)&lt;=$G$61,1,0)</f>
        <v>1</v>
      </c>
      <c r="KYV59" s="676">
        <f>IF(SUM($I$58:KYV58)&lt;=$G$61,1,0)</f>
        <v>1</v>
      </c>
      <c r="KYW59" s="676">
        <f>IF(SUM($I$58:KYW58)&lt;=$G$61,1,0)</f>
        <v>1</v>
      </c>
      <c r="KYX59" s="676">
        <f>IF(SUM($I$58:KYX58)&lt;=$G$61,1,0)</f>
        <v>1</v>
      </c>
      <c r="KYY59" s="676">
        <f>IF(SUM($I$58:KYY58)&lt;=$G$61,1,0)</f>
        <v>1</v>
      </c>
      <c r="KYZ59" s="676">
        <f>IF(SUM($I$58:KYZ58)&lt;=$G$61,1,0)</f>
        <v>1</v>
      </c>
      <c r="KZA59" s="676">
        <f>IF(SUM($I$58:KZA58)&lt;=$G$61,1,0)</f>
        <v>1</v>
      </c>
      <c r="KZB59" s="676">
        <f>IF(SUM($I$58:KZB58)&lt;=$G$61,1,0)</f>
        <v>1</v>
      </c>
      <c r="KZC59" s="676">
        <f>IF(SUM($I$58:KZC58)&lt;=$G$61,1,0)</f>
        <v>1</v>
      </c>
      <c r="KZD59" s="676">
        <f>IF(SUM($I$58:KZD58)&lt;=$G$61,1,0)</f>
        <v>1</v>
      </c>
      <c r="KZE59" s="676">
        <f>IF(SUM($I$58:KZE58)&lt;=$G$61,1,0)</f>
        <v>1</v>
      </c>
      <c r="KZF59" s="676">
        <f>IF(SUM($I$58:KZF58)&lt;=$G$61,1,0)</f>
        <v>1</v>
      </c>
      <c r="KZG59" s="676">
        <f>IF(SUM($I$58:KZG58)&lt;=$G$61,1,0)</f>
        <v>1</v>
      </c>
      <c r="KZH59" s="676">
        <f>IF(SUM($I$58:KZH58)&lt;=$G$61,1,0)</f>
        <v>1</v>
      </c>
      <c r="KZI59" s="676">
        <f>IF(SUM($I$58:KZI58)&lt;=$G$61,1,0)</f>
        <v>1</v>
      </c>
      <c r="KZJ59" s="676">
        <f>IF(SUM($I$58:KZJ58)&lt;=$G$61,1,0)</f>
        <v>1</v>
      </c>
      <c r="KZK59" s="676">
        <f>IF(SUM($I$58:KZK58)&lt;=$G$61,1,0)</f>
        <v>1</v>
      </c>
      <c r="KZL59" s="676">
        <f>IF(SUM($I$58:KZL58)&lt;=$G$61,1,0)</f>
        <v>1</v>
      </c>
      <c r="KZM59" s="676">
        <f>IF(SUM($I$58:KZM58)&lt;=$G$61,1,0)</f>
        <v>1</v>
      </c>
      <c r="KZN59" s="676">
        <f>IF(SUM($I$58:KZN58)&lt;=$G$61,1,0)</f>
        <v>1</v>
      </c>
      <c r="KZO59" s="676">
        <f>IF(SUM($I$58:KZO58)&lt;=$G$61,1,0)</f>
        <v>1</v>
      </c>
      <c r="KZP59" s="676">
        <f>IF(SUM($I$58:KZP58)&lt;=$G$61,1,0)</f>
        <v>1</v>
      </c>
      <c r="KZQ59" s="676">
        <f>IF(SUM($I$58:KZQ58)&lt;=$G$61,1,0)</f>
        <v>1</v>
      </c>
      <c r="KZR59" s="676">
        <f>IF(SUM($I$58:KZR58)&lt;=$G$61,1,0)</f>
        <v>1</v>
      </c>
      <c r="KZS59" s="676">
        <f>IF(SUM($I$58:KZS58)&lt;=$G$61,1,0)</f>
        <v>1</v>
      </c>
      <c r="KZT59" s="676">
        <f>IF(SUM($I$58:KZT58)&lt;=$G$61,1,0)</f>
        <v>1</v>
      </c>
      <c r="KZU59" s="676">
        <f>IF(SUM($I$58:KZU58)&lt;=$G$61,1,0)</f>
        <v>1</v>
      </c>
      <c r="KZV59" s="676">
        <f>IF(SUM($I$58:KZV58)&lt;=$G$61,1,0)</f>
        <v>1</v>
      </c>
      <c r="KZW59" s="676">
        <f>IF(SUM($I$58:KZW58)&lt;=$G$61,1,0)</f>
        <v>1</v>
      </c>
      <c r="KZX59" s="676">
        <f>IF(SUM($I$58:KZX58)&lt;=$G$61,1,0)</f>
        <v>1</v>
      </c>
      <c r="KZY59" s="676">
        <f>IF(SUM($I$58:KZY58)&lt;=$G$61,1,0)</f>
        <v>1</v>
      </c>
      <c r="KZZ59" s="676">
        <f>IF(SUM($I$58:KZZ58)&lt;=$G$61,1,0)</f>
        <v>1</v>
      </c>
      <c r="LAA59" s="676">
        <f>IF(SUM($I$58:LAA58)&lt;=$G$61,1,0)</f>
        <v>1</v>
      </c>
      <c r="LAB59" s="676">
        <f>IF(SUM($I$58:LAB58)&lt;=$G$61,1,0)</f>
        <v>1</v>
      </c>
      <c r="LAC59" s="676">
        <f>IF(SUM($I$58:LAC58)&lt;=$G$61,1,0)</f>
        <v>1</v>
      </c>
      <c r="LAD59" s="676">
        <f>IF(SUM($I$58:LAD58)&lt;=$G$61,1,0)</f>
        <v>1</v>
      </c>
      <c r="LAE59" s="676">
        <f>IF(SUM($I$58:LAE58)&lt;=$G$61,1,0)</f>
        <v>1</v>
      </c>
      <c r="LAF59" s="676">
        <f>IF(SUM($I$58:LAF58)&lt;=$G$61,1,0)</f>
        <v>1</v>
      </c>
      <c r="LAG59" s="676">
        <f>IF(SUM($I$58:LAG58)&lt;=$G$61,1,0)</f>
        <v>1</v>
      </c>
      <c r="LAH59" s="676">
        <f>IF(SUM($I$58:LAH58)&lt;=$G$61,1,0)</f>
        <v>1</v>
      </c>
      <c r="LAI59" s="676">
        <f>IF(SUM($I$58:LAI58)&lt;=$G$61,1,0)</f>
        <v>1</v>
      </c>
      <c r="LAJ59" s="676">
        <f>IF(SUM($I$58:LAJ58)&lt;=$G$61,1,0)</f>
        <v>1</v>
      </c>
      <c r="LAK59" s="676">
        <f>IF(SUM($I$58:LAK58)&lt;=$G$61,1,0)</f>
        <v>1</v>
      </c>
      <c r="LAL59" s="676">
        <f>IF(SUM($I$58:LAL58)&lt;=$G$61,1,0)</f>
        <v>1</v>
      </c>
      <c r="LAM59" s="676">
        <f>IF(SUM($I$58:LAM58)&lt;=$G$61,1,0)</f>
        <v>1</v>
      </c>
      <c r="LAN59" s="676">
        <f>IF(SUM($I$58:LAN58)&lt;=$G$61,1,0)</f>
        <v>1</v>
      </c>
      <c r="LAO59" s="676">
        <f>IF(SUM($I$58:LAO58)&lt;=$G$61,1,0)</f>
        <v>1</v>
      </c>
      <c r="LAP59" s="676">
        <f>IF(SUM($I$58:LAP58)&lt;=$G$61,1,0)</f>
        <v>1</v>
      </c>
      <c r="LAQ59" s="676">
        <f>IF(SUM($I$58:LAQ58)&lt;=$G$61,1,0)</f>
        <v>1</v>
      </c>
      <c r="LAR59" s="676">
        <f>IF(SUM($I$58:LAR58)&lt;=$G$61,1,0)</f>
        <v>1</v>
      </c>
      <c r="LAS59" s="676">
        <f>IF(SUM($I$58:LAS58)&lt;=$G$61,1,0)</f>
        <v>1</v>
      </c>
      <c r="LAT59" s="676">
        <f>IF(SUM($I$58:LAT58)&lt;=$G$61,1,0)</f>
        <v>1</v>
      </c>
      <c r="LAU59" s="676">
        <f>IF(SUM($I$58:LAU58)&lt;=$G$61,1,0)</f>
        <v>1</v>
      </c>
      <c r="LAV59" s="676">
        <f>IF(SUM($I$58:LAV58)&lt;=$G$61,1,0)</f>
        <v>1</v>
      </c>
      <c r="LAW59" s="676">
        <f>IF(SUM($I$58:LAW58)&lt;=$G$61,1,0)</f>
        <v>1</v>
      </c>
      <c r="LAX59" s="676">
        <f>IF(SUM($I$58:LAX58)&lt;=$G$61,1,0)</f>
        <v>1</v>
      </c>
      <c r="LAY59" s="676">
        <f>IF(SUM($I$58:LAY58)&lt;=$G$61,1,0)</f>
        <v>1</v>
      </c>
      <c r="LAZ59" s="676">
        <f>IF(SUM($I$58:LAZ58)&lt;=$G$61,1,0)</f>
        <v>1</v>
      </c>
      <c r="LBA59" s="676">
        <f>IF(SUM($I$58:LBA58)&lt;=$G$61,1,0)</f>
        <v>1</v>
      </c>
      <c r="LBB59" s="676">
        <f>IF(SUM($I$58:LBB58)&lt;=$G$61,1,0)</f>
        <v>1</v>
      </c>
      <c r="LBC59" s="676">
        <f>IF(SUM($I$58:LBC58)&lt;=$G$61,1,0)</f>
        <v>1</v>
      </c>
      <c r="LBD59" s="676">
        <f>IF(SUM($I$58:LBD58)&lt;=$G$61,1,0)</f>
        <v>1</v>
      </c>
      <c r="LBE59" s="676">
        <f>IF(SUM($I$58:LBE58)&lt;=$G$61,1,0)</f>
        <v>1</v>
      </c>
      <c r="LBF59" s="676">
        <f>IF(SUM($I$58:LBF58)&lt;=$G$61,1,0)</f>
        <v>1</v>
      </c>
      <c r="LBG59" s="676">
        <f>IF(SUM($I$58:LBG58)&lt;=$G$61,1,0)</f>
        <v>1</v>
      </c>
      <c r="LBH59" s="676">
        <f>IF(SUM($I$58:LBH58)&lt;=$G$61,1,0)</f>
        <v>1</v>
      </c>
      <c r="LBI59" s="676">
        <f>IF(SUM($I$58:LBI58)&lt;=$G$61,1,0)</f>
        <v>1</v>
      </c>
      <c r="LBJ59" s="676">
        <f>IF(SUM($I$58:LBJ58)&lt;=$G$61,1,0)</f>
        <v>1</v>
      </c>
      <c r="LBK59" s="676">
        <f>IF(SUM($I$58:LBK58)&lt;=$G$61,1,0)</f>
        <v>1</v>
      </c>
      <c r="LBL59" s="676">
        <f>IF(SUM($I$58:LBL58)&lt;=$G$61,1,0)</f>
        <v>1</v>
      </c>
      <c r="LBM59" s="676">
        <f>IF(SUM($I$58:LBM58)&lt;=$G$61,1,0)</f>
        <v>1</v>
      </c>
      <c r="LBN59" s="676">
        <f>IF(SUM($I$58:LBN58)&lt;=$G$61,1,0)</f>
        <v>1</v>
      </c>
      <c r="LBO59" s="676">
        <f>IF(SUM($I$58:LBO58)&lt;=$G$61,1,0)</f>
        <v>1</v>
      </c>
      <c r="LBP59" s="676">
        <f>IF(SUM($I$58:LBP58)&lt;=$G$61,1,0)</f>
        <v>1</v>
      </c>
      <c r="LBQ59" s="676">
        <f>IF(SUM($I$58:LBQ58)&lt;=$G$61,1,0)</f>
        <v>1</v>
      </c>
      <c r="LBR59" s="676">
        <f>IF(SUM($I$58:LBR58)&lt;=$G$61,1,0)</f>
        <v>1</v>
      </c>
      <c r="LBS59" s="676">
        <f>IF(SUM($I$58:LBS58)&lt;=$G$61,1,0)</f>
        <v>1</v>
      </c>
      <c r="LBT59" s="676">
        <f>IF(SUM($I$58:LBT58)&lt;=$G$61,1,0)</f>
        <v>1</v>
      </c>
      <c r="LBU59" s="676">
        <f>IF(SUM($I$58:LBU58)&lt;=$G$61,1,0)</f>
        <v>1</v>
      </c>
      <c r="LBV59" s="676">
        <f>IF(SUM($I$58:LBV58)&lt;=$G$61,1,0)</f>
        <v>1</v>
      </c>
      <c r="LBW59" s="676">
        <f>IF(SUM($I$58:LBW58)&lt;=$G$61,1,0)</f>
        <v>1</v>
      </c>
      <c r="LBX59" s="676">
        <f>IF(SUM($I$58:LBX58)&lt;=$G$61,1,0)</f>
        <v>1</v>
      </c>
      <c r="LBY59" s="676">
        <f>IF(SUM($I$58:LBY58)&lt;=$G$61,1,0)</f>
        <v>1</v>
      </c>
      <c r="LBZ59" s="676">
        <f>IF(SUM($I$58:LBZ58)&lt;=$G$61,1,0)</f>
        <v>1</v>
      </c>
      <c r="LCA59" s="676">
        <f>IF(SUM($I$58:LCA58)&lt;=$G$61,1,0)</f>
        <v>1</v>
      </c>
      <c r="LCB59" s="676">
        <f>IF(SUM($I$58:LCB58)&lt;=$G$61,1,0)</f>
        <v>1</v>
      </c>
      <c r="LCC59" s="676">
        <f>IF(SUM($I$58:LCC58)&lt;=$G$61,1,0)</f>
        <v>1</v>
      </c>
      <c r="LCD59" s="676">
        <f>IF(SUM($I$58:LCD58)&lt;=$G$61,1,0)</f>
        <v>1</v>
      </c>
      <c r="LCE59" s="676">
        <f>IF(SUM($I$58:LCE58)&lt;=$G$61,1,0)</f>
        <v>1</v>
      </c>
      <c r="LCF59" s="676">
        <f>IF(SUM($I$58:LCF58)&lt;=$G$61,1,0)</f>
        <v>1</v>
      </c>
      <c r="LCG59" s="676">
        <f>IF(SUM($I$58:LCG58)&lt;=$G$61,1,0)</f>
        <v>1</v>
      </c>
      <c r="LCH59" s="676">
        <f>IF(SUM($I$58:LCH58)&lt;=$G$61,1,0)</f>
        <v>1</v>
      </c>
      <c r="LCI59" s="676">
        <f>IF(SUM($I$58:LCI58)&lt;=$G$61,1,0)</f>
        <v>1</v>
      </c>
      <c r="LCJ59" s="676">
        <f>IF(SUM($I$58:LCJ58)&lt;=$G$61,1,0)</f>
        <v>1</v>
      </c>
      <c r="LCK59" s="676">
        <f>IF(SUM($I$58:LCK58)&lt;=$G$61,1,0)</f>
        <v>1</v>
      </c>
      <c r="LCL59" s="676">
        <f>IF(SUM($I$58:LCL58)&lt;=$G$61,1,0)</f>
        <v>1</v>
      </c>
      <c r="LCM59" s="676">
        <f>IF(SUM($I$58:LCM58)&lt;=$G$61,1,0)</f>
        <v>1</v>
      </c>
      <c r="LCN59" s="676">
        <f>IF(SUM($I$58:LCN58)&lt;=$G$61,1,0)</f>
        <v>1</v>
      </c>
      <c r="LCO59" s="676">
        <f>IF(SUM($I$58:LCO58)&lt;=$G$61,1,0)</f>
        <v>1</v>
      </c>
      <c r="LCP59" s="676">
        <f>IF(SUM($I$58:LCP58)&lt;=$G$61,1,0)</f>
        <v>1</v>
      </c>
      <c r="LCQ59" s="676">
        <f>IF(SUM($I$58:LCQ58)&lt;=$G$61,1,0)</f>
        <v>1</v>
      </c>
      <c r="LCR59" s="676">
        <f>IF(SUM($I$58:LCR58)&lt;=$G$61,1,0)</f>
        <v>1</v>
      </c>
      <c r="LCS59" s="676">
        <f>IF(SUM($I$58:LCS58)&lt;=$G$61,1,0)</f>
        <v>1</v>
      </c>
      <c r="LCT59" s="676">
        <f>IF(SUM($I$58:LCT58)&lt;=$G$61,1,0)</f>
        <v>1</v>
      </c>
      <c r="LCU59" s="676">
        <f>IF(SUM($I$58:LCU58)&lt;=$G$61,1,0)</f>
        <v>1</v>
      </c>
      <c r="LCV59" s="676">
        <f>IF(SUM($I$58:LCV58)&lt;=$G$61,1,0)</f>
        <v>1</v>
      </c>
      <c r="LCW59" s="676">
        <f>IF(SUM($I$58:LCW58)&lt;=$G$61,1,0)</f>
        <v>1</v>
      </c>
      <c r="LCX59" s="676">
        <f>IF(SUM($I$58:LCX58)&lt;=$G$61,1,0)</f>
        <v>1</v>
      </c>
      <c r="LCY59" s="676">
        <f>IF(SUM($I$58:LCY58)&lt;=$G$61,1,0)</f>
        <v>1</v>
      </c>
      <c r="LCZ59" s="676">
        <f>IF(SUM($I$58:LCZ58)&lt;=$G$61,1,0)</f>
        <v>1</v>
      </c>
      <c r="LDA59" s="676">
        <f>IF(SUM($I$58:LDA58)&lt;=$G$61,1,0)</f>
        <v>1</v>
      </c>
      <c r="LDB59" s="676">
        <f>IF(SUM($I$58:LDB58)&lt;=$G$61,1,0)</f>
        <v>1</v>
      </c>
      <c r="LDC59" s="676">
        <f>IF(SUM($I$58:LDC58)&lt;=$G$61,1,0)</f>
        <v>1</v>
      </c>
      <c r="LDD59" s="676">
        <f>IF(SUM($I$58:LDD58)&lt;=$G$61,1,0)</f>
        <v>1</v>
      </c>
      <c r="LDE59" s="676">
        <f>IF(SUM($I$58:LDE58)&lt;=$G$61,1,0)</f>
        <v>1</v>
      </c>
      <c r="LDF59" s="676">
        <f>IF(SUM($I$58:LDF58)&lt;=$G$61,1,0)</f>
        <v>1</v>
      </c>
      <c r="LDG59" s="676">
        <f>IF(SUM($I$58:LDG58)&lt;=$G$61,1,0)</f>
        <v>1</v>
      </c>
      <c r="LDH59" s="676">
        <f>IF(SUM($I$58:LDH58)&lt;=$G$61,1,0)</f>
        <v>1</v>
      </c>
      <c r="LDI59" s="676">
        <f>IF(SUM($I$58:LDI58)&lt;=$G$61,1,0)</f>
        <v>1</v>
      </c>
      <c r="LDJ59" s="676">
        <f>IF(SUM($I$58:LDJ58)&lt;=$G$61,1,0)</f>
        <v>1</v>
      </c>
      <c r="LDK59" s="676">
        <f>IF(SUM($I$58:LDK58)&lt;=$G$61,1,0)</f>
        <v>1</v>
      </c>
      <c r="LDL59" s="676">
        <f>IF(SUM($I$58:LDL58)&lt;=$G$61,1,0)</f>
        <v>1</v>
      </c>
      <c r="LDM59" s="676">
        <f>IF(SUM($I$58:LDM58)&lt;=$G$61,1,0)</f>
        <v>1</v>
      </c>
      <c r="LDN59" s="676">
        <f>IF(SUM($I$58:LDN58)&lt;=$G$61,1,0)</f>
        <v>1</v>
      </c>
      <c r="LDO59" s="676">
        <f>IF(SUM($I$58:LDO58)&lt;=$G$61,1,0)</f>
        <v>1</v>
      </c>
      <c r="LDP59" s="676">
        <f>IF(SUM($I$58:LDP58)&lt;=$G$61,1,0)</f>
        <v>1</v>
      </c>
      <c r="LDQ59" s="676">
        <f>IF(SUM($I$58:LDQ58)&lt;=$G$61,1,0)</f>
        <v>1</v>
      </c>
      <c r="LDR59" s="676">
        <f>IF(SUM($I$58:LDR58)&lt;=$G$61,1,0)</f>
        <v>1</v>
      </c>
      <c r="LDS59" s="676">
        <f>IF(SUM($I$58:LDS58)&lt;=$G$61,1,0)</f>
        <v>1</v>
      </c>
      <c r="LDT59" s="676">
        <f>IF(SUM($I$58:LDT58)&lt;=$G$61,1,0)</f>
        <v>1</v>
      </c>
      <c r="LDU59" s="676">
        <f>IF(SUM($I$58:LDU58)&lt;=$G$61,1,0)</f>
        <v>1</v>
      </c>
      <c r="LDV59" s="676">
        <f>IF(SUM($I$58:LDV58)&lt;=$G$61,1,0)</f>
        <v>1</v>
      </c>
      <c r="LDW59" s="676">
        <f>IF(SUM($I$58:LDW58)&lt;=$G$61,1,0)</f>
        <v>1</v>
      </c>
      <c r="LDX59" s="676">
        <f>IF(SUM($I$58:LDX58)&lt;=$G$61,1,0)</f>
        <v>1</v>
      </c>
      <c r="LDY59" s="676">
        <f>IF(SUM($I$58:LDY58)&lt;=$G$61,1,0)</f>
        <v>1</v>
      </c>
      <c r="LDZ59" s="676">
        <f>IF(SUM($I$58:LDZ58)&lt;=$G$61,1,0)</f>
        <v>1</v>
      </c>
      <c r="LEA59" s="676">
        <f>IF(SUM($I$58:LEA58)&lt;=$G$61,1,0)</f>
        <v>1</v>
      </c>
      <c r="LEB59" s="676">
        <f>IF(SUM($I$58:LEB58)&lt;=$G$61,1,0)</f>
        <v>1</v>
      </c>
      <c r="LEC59" s="676">
        <f>IF(SUM($I$58:LEC58)&lt;=$G$61,1,0)</f>
        <v>1</v>
      </c>
      <c r="LED59" s="676">
        <f>IF(SUM($I$58:LED58)&lt;=$G$61,1,0)</f>
        <v>1</v>
      </c>
      <c r="LEE59" s="676">
        <f>IF(SUM($I$58:LEE58)&lt;=$G$61,1,0)</f>
        <v>1</v>
      </c>
      <c r="LEF59" s="676">
        <f>IF(SUM($I$58:LEF58)&lt;=$G$61,1,0)</f>
        <v>1</v>
      </c>
      <c r="LEG59" s="676">
        <f>IF(SUM($I$58:LEG58)&lt;=$G$61,1,0)</f>
        <v>1</v>
      </c>
      <c r="LEH59" s="676">
        <f>IF(SUM($I$58:LEH58)&lt;=$G$61,1,0)</f>
        <v>1</v>
      </c>
      <c r="LEI59" s="676">
        <f>IF(SUM($I$58:LEI58)&lt;=$G$61,1,0)</f>
        <v>1</v>
      </c>
      <c r="LEJ59" s="676">
        <f>IF(SUM($I$58:LEJ58)&lt;=$G$61,1,0)</f>
        <v>1</v>
      </c>
      <c r="LEK59" s="676">
        <f>IF(SUM($I$58:LEK58)&lt;=$G$61,1,0)</f>
        <v>1</v>
      </c>
      <c r="LEL59" s="676">
        <f>IF(SUM($I$58:LEL58)&lt;=$G$61,1,0)</f>
        <v>1</v>
      </c>
      <c r="LEM59" s="676">
        <f>IF(SUM($I$58:LEM58)&lt;=$G$61,1,0)</f>
        <v>1</v>
      </c>
      <c r="LEN59" s="676">
        <f>IF(SUM($I$58:LEN58)&lt;=$G$61,1,0)</f>
        <v>1</v>
      </c>
      <c r="LEO59" s="676">
        <f>IF(SUM($I$58:LEO58)&lt;=$G$61,1,0)</f>
        <v>1</v>
      </c>
      <c r="LEP59" s="676">
        <f>IF(SUM($I$58:LEP58)&lt;=$G$61,1,0)</f>
        <v>1</v>
      </c>
      <c r="LEQ59" s="676">
        <f>IF(SUM($I$58:LEQ58)&lt;=$G$61,1,0)</f>
        <v>1</v>
      </c>
      <c r="LER59" s="676">
        <f>IF(SUM($I$58:LER58)&lt;=$G$61,1,0)</f>
        <v>1</v>
      </c>
      <c r="LES59" s="676">
        <f>IF(SUM($I$58:LES58)&lt;=$G$61,1,0)</f>
        <v>1</v>
      </c>
      <c r="LET59" s="676">
        <f>IF(SUM($I$58:LET58)&lt;=$G$61,1,0)</f>
        <v>1</v>
      </c>
      <c r="LEU59" s="676">
        <f>IF(SUM($I$58:LEU58)&lt;=$G$61,1,0)</f>
        <v>1</v>
      </c>
      <c r="LEV59" s="676">
        <f>IF(SUM($I$58:LEV58)&lt;=$G$61,1,0)</f>
        <v>1</v>
      </c>
      <c r="LEW59" s="676">
        <f>IF(SUM($I$58:LEW58)&lt;=$G$61,1,0)</f>
        <v>1</v>
      </c>
      <c r="LEX59" s="676">
        <f>IF(SUM($I$58:LEX58)&lt;=$G$61,1,0)</f>
        <v>1</v>
      </c>
      <c r="LEY59" s="676">
        <f>IF(SUM($I$58:LEY58)&lt;=$G$61,1,0)</f>
        <v>1</v>
      </c>
      <c r="LEZ59" s="676">
        <f>IF(SUM($I$58:LEZ58)&lt;=$G$61,1,0)</f>
        <v>1</v>
      </c>
      <c r="LFA59" s="676">
        <f>IF(SUM($I$58:LFA58)&lt;=$G$61,1,0)</f>
        <v>1</v>
      </c>
      <c r="LFB59" s="676">
        <f>IF(SUM($I$58:LFB58)&lt;=$G$61,1,0)</f>
        <v>1</v>
      </c>
      <c r="LFC59" s="676">
        <f>IF(SUM($I$58:LFC58)&lt;=$G$61,1,0)</f>
        <v>1</v>
      </c>
      <c r="LFD59" s="676">
        <f>IF(SUM($I$58:LFD58)&lt;=$G$61,1,0)</f>
        <v>1</v>
      </c>
      <c r="LFE59" s="676">
        <f>IF(SUM($I$58:LFE58)&lt;=$G$61,1,0)</f>
        <v>1</v>
      </c>
      <c r="LFF59" s="676">
        <f>IF(SUM($I$58:LFF58)&lt;=$G$61,1,0)</f>
        <v>1</v>
      </c>
      <c r="LFG59" s="676">
        <f>IF(SUM($I$58:LFG58)&lt;=$G$61,1,0)</f>
        <v>1</v>
      </c>
      <c r="LFH59" s="676">
        <f>IF(SUM($I$58:LFH58)&lt;=$G$61,1,0)</f>
        <v>1</v>
      </c>
      <c r="LFI59" s="676">
        <f>IF(SUM($I$58:LFI58)&lt;=$G$61,1,0)</f>
        <v>1</v>
      </c>
      <c r="LFJ59" s="676">
        <f>IF(SUM($I$58:LFJ58)&lt;=$G$61,1,0)</f>
        <v>1</v>
      </c>
      <c r="LFK59" s="676">
        <f>IF(SUM($I$58:LFK58)&lt;=$G$61,1,0)</f>
        <v>1</v>
      </c>
      <c r="LFL59" s="676">
        <f>IF(SUM($I$58:LFL58)&lt;=$G$61,1,0)</f>
        <v>1</v>
      </c>
      <c r="LFM59" s="676">
        <f>IF(SUM($I$58:LFM58)&lt;=$G$61,1,0)</f>
        <v>1</v>
      </c>
      <c r="LFN59" s="676">
        <f>IF(SUM($I$58:LFN58)&lt;=$G$61,1,0)</f>
        <v>1</v>
      </c>
      <c r="LFO59" s="676">
        <f>IF(SUM($I$58:LFO58)&lt;=$G$61,1,0)</f>
        <v>1</v>
      </c>
      <c r="LFP59" s="676">
        <f>IF(SUM($I$58:LFP58)&lt;=$G$61,1,0)</f>
        <v>1</v>
      </c>
      <c r="LFQ59" s="676">
        <f>IF(SUM($I$58:LFQ58)&lt;=$G$61,1,0)</f>
        <v>1</v>
      </c>
      <c r="LFR59" s="676">
        <f>IF(SUM($I$58:LFR58)&lt;=$G$61,1,0)</f>
        <v>1</v>
      </c>
      <c r="LFS59" s="676">
        <f>IF(SUM($I$58:LFS58)&lt;=$G$61,1,0)</f>
        <v>1</v>
      </c>
      <c r="LFT59" s="676">
        <f>IF(SUM($I$58:LFT58)&lt;=$G$61,1,0)</f>
        <v>1</v>
      </c>
      <c r="LFU59" s="676">
        <f>IF(SUM($I$58:LFU58)&lt;=$G$61,1,0)</f>
        <v>1</v>
      </c>
      <c r="LFV59" s="676">
        <f>IF(SUM($I$58:LFV58)&lt;=$G$61,1,0)</f>
        <v>1</v>
      </c>
      <c r="LFW59" s="676">
        <f>IF(SUM($I$58:LFW58)&lt;=$G$61,1,0)</f>
        <v>1</v>
      </c>
      <c r="LFX59" s="676">
        <f>IF(SUM($I$58:LFX58)&lt;=$G$61,1,0)</f>
        <v>1</v>
      </c>
      <c r="LFY59" s="676">
        <f>IF(SUM($I$58:LFY58)&lt;=$G$61,1,0)</f>
        <v>1</v>
      </c>
      <c r="LFZ59" s="676">
        <f>IF(SUM($I$58:LFZ58)&lt;=$G$61,1,0)</f>
        <v>1</v>
      </c>
      <c r="LGA59" s="676">
        <f>IF(SUM($I$58:LGA58)&lt;=$G$61,1,0)</f>
        <v>1</v>
      </c>
      <c r="LGB59" s="676">
        <f>IF(SUM($I$58:LGB58)&lt;=$G$61,1,0)</f>
        <v>1</v>
      </c>
      <c r="LGC59" s="676">
        <f>IF(SUM($I$58:LGC58)&lt;=$G$61,1,0)</f>
        <v>1</v>
      </c>
      <c r="LGD59" s="676">
        <f>IF(SUM($I$58:LGD58)&lt;=$G$61,1,0)</f>
        <v>1</v>
      </c>
      <c r="LGE59" s="676">
        <f>IF(SUM($I$58:LGE58)&lt;=$G$61,1,0)</f>
        <v>1</v>
      </c>
      <c r="LGF59" s="676">
        <f>IF(SUM($I$58:LGF58)&lt;=$G$61,1,0)</f>
        <v>1</v>
      </c>
      <c r="LGG59" s="676">
        <f>IF(SUM($I$58:LGG58)&lt;=$G$61,1,0)</f>
        <v>1</v>
      </c>
      <c r="LGH59" s="676">
        <f>IF(SUM($I$58:LGH58)&lt;=$G$61,1,0)</f>
        <v>1</v>
      </c>
      <c r="LGI59" s="676">
        <f>IF(SUM($I$58:LGI58)&lt;=$G$61,1,0)</f>
        <v>1</v>
      </c>
      <c r="LGJ59" s="676">
        <f>IF(SUM($I$58:LGJ58)&lt;=$G$61,1,0)</f>
        <v>1</v>
      </c>
      <c r="LGK59" s="676">
        <f>IF(SUM($I$58:LGK58)&lt;=$G$61,1,0)</f>
        <v>1</v>
      </c>
      <c r="LGL59" s="676">
        <f>IF(SUM($I$58:LGL58)&lt;=$G$61,1,0)</f>
        <v>1</v>
      </c>
      <c r="LGM59" s="676">
        <f>IF(SUM($I$58:LGM58)&lt;=$G$61,1,0)</f>
        <v>1</v>
      </c>
      <c r="LGN59" s="676">
        <f>IF(SUM($I$58:LGN58)&lt;=$G$61,1,0)</f>
        <v>1</v>
      </c>
      <c r="LGO59" s="676">
        <f>IF(SUM($I$58:LGO58)&lt;=$G$61,1,0)</f>
        <v>1</v>
      </c>
      <c r="LGP59" s="676">
        <f>IF(SUM($I$58:LGP58)&lt;=$G$61,1,0)</f>
        <v>1</v>
      </c>
      <c r="LGQ59" s="676">
        <f>IF(SUM($I$58:LGQ58)&lt;=$G$61,1,0)</f>
        <v>1</v>
      </c>
      <c r="LGR59" s="676">
        <f>IF(SUM($I$58:LGR58)&lt;=$G$61,1,0)</f>
        <v>1</v>
      </c>
      <c r="LGS59" s="676">
        <f>IF(SUM($I$58:LGS58)&lt;=$G$61,1,0)</f>
        <v>1</v>
      </c>
      <c r="LGT59" s="676">
        <f>IF(SUM($I$58:LGT58)&lt;=$G$61,1,0)</f>
        <v>1</v>
      </c>
      <c r="LGU59" s="676">
        <f>IF(SUM($I$58:LGU58)&lt;=$G$61,1,0)</f>
        <v>1</v>
      </c>
      <c r="LGV59" s="676">
        <f>IF(SUM($I$58:LGV58)&lt;=$G$61,1,0)</f>
        <v>1</v>
      </c>
      <c r="LGW59" s="676">
        <f>IF(SUM($I$58:LGW58)&lt;=$G$61,1,0)</f>
        <v>1</v>
      </c>
      <c r="LGX59" s="676">
        <f>IF(SUM($I$58:LGX58)&lt;=$G$61,1,0)</f>
        <v>1</v>
      </c>
      <c r="LGY59" s="676">
        <f>IF(SUM($I$58:LGY58)&lt;=$G$61,1,0)</f>
        <v>1</v>
      </c>
      <c r="LGZ59" s="676">
        <f>IF(SUM($I$58:LGZ58)&lt;=$G$61,1,0)</f>
        <v>1</v>
      </c>
      <c r="LHA59" s="676">
        <f>IF(SUM($I$58:LHA58)&lt;=$G$61,1,0)</f>
        <v>1</v>
      </c>
      <c r="LHB59" s="676">
        <f>IF(SUM($I$58:LHB58)&lt;=$G$61,1,0)</f>
        <v>1</v>
      </c>
      <c r="LHC59" s="676">
        <f>IF(SUM($I$58:LHC58)&lt;=$G$61,1,0)</f>
        <v>1</v>
      </c>
      <c r="LHD59" s="676">
        <f>IF(SUM($I$58:LHD58)&lt;=$G$61,1,0)</f>
        <v>1</v>
      </c>
      <c r="LHE59" s="676">
        <f>IF(SUM($I$58:LHE58)&lt;=$G$61,1,0)</f>
        <v>1</v>
      </c>
      <c r="LHF59" s="676">
        <f>IF(SUM($I$58:LHF58)&lt;=$G$61,1,0)</f>
        <v>1</v>
      </c>
      <c r="LHG59" s="676">
        <f>IF(SUM($I$58:LHG58)&lt;=$G$61,1,0)</f>
        <v>1</v>
      </c>
      <c r="LHH59" s="676">
        <f>IF(SUM($I$58:LHH58)&lt;=$G$61,1,0)</f>
        <v>1</v>
      </c>
      <c r="LHI59" s="676">
        <f>IF(SUM($I$58:LHI58)&lt;=$G$61,1,0)</f>
        <v>1</v>
      </c>
      <c r="LHJ59" s="676">
        <f>IF(SUM($I$58:LHJ58)&lt;=$G$61,1,0)</f>
        <v>1</v>
      </c>
      <c r="LHK59" s="676">
        <f>IF(SUM($I$58:LHK58)&lt;=$G$61,1,0)</f>
        <v>1</v>
      </c>
      <c r="LHL59" s="676">
        <f>IF(SUM($I$58:LHL58)&lt;=$G$61,1,0)</f>
        <v>1</v>
      </c>
      <c r="LHM59" s="676">
        <f>IF(SUM($I$58:LHM58)&lt;=$G$61,1,0)</f>
        <v>1</v>
      </c>
      <c r="LHN59" s="676">
        <f>IF(SUM($I$58:LHN58)&lt;=$G$61,1,0)</f>
        <v>1</v>
      </c>
      <c r="LHO59" s="676">
        <f>IF(SUM($I$58:LHO58)&lt;=$G$61,1,0)</f>
        <v>1</v>
      </c>
      <c r="LHP59" s="676">
        <f>IF(SUM($I$58:LHP58)&lt;=$G$61,1,0)</f>
        <v>1</v>
      </c>
      <c r="LHQ59" s="676">
        <f>IF(SUM($I$58:LHQ58)&lt;=$G$61,1,0)</f>
        <v>1</v>
      </c>
      <c r="LHR59" s="676">
        <f>IF(SUM($I$58:LHR58)&lt;=$G$61,1,0)</f>
        <v>1</v>
      </c>
      <c r="LHS59" s="676">
        <f>IF(SUM($I$58:LHS58)&lt;=$G$61,1,0)</f>
        <v>1</v>
      </c>
      <c r="LHT59" s="676">
        <f>IF(SUM($I$58:LHT58)&lt;=$G$61,1,0)</f>
        <v>1</v>
      </c>
      <c r="LHU59" s="676">
        <f>IF(SUM($I$58:LHU58)&lt;=$G$61,1,0)</f>
        <v>1</v>
      </c>
      <c r="LHV59" s="676">
        <f>IF(SUM($I$58:LHV58)&lt;=$G$61,1,0)</f>
        <v>1</v>
      </c>
      <c r="LHW59" s="676">
        <f>IF(SUM($I$58:LHW58)&lt;=$G$61,1,0)</f>
        <v>1</v>
      </c>
      <c r="LHX59" s="676">
        <f>IF(SUM($I$58:LHX58)&lt;=$G$61,1,0)</f>
        <v>1</v>
      </c>
      <c r="LHY59" s="676">
        <f>IF(SUM($I$58:LHY58)&lt;=$G$61,1,0)</f>
        <v>1</v>
      </c>
      <c r="LHZ59" s="676">
        <f>IF(SUM($I$58:LHZ58)&lt;=$G$61,1,0)</f>
        <v>1</v>
      </c>
      <c r="LIA59" s="676">
        <f>IF(SUM($I$58:LIA58)&lt;=$G$61,1,0)</f>
        <v>1</v>
      </c>
      <c r="LIB59" s="676">
        <f>IF(SUM($I$58:LIB58)&lt;=$G$61,1,0)</f>
        <v>1</v>
      </c>
      <c r="LIC59" s="676">
        <f>IF(SUM($I$58:LIC58)&lt;=$G$61,1,0)</f>
        <v>1</v>
      </c>
      <c r="LID59" s="676">
        <f>IF(SUM($I$58:LID58)&lt;=$G$61,1,0)</f>
        <v>1</v>
      </c>
      <c r="LIE59" s="676">
        <f>IF(SUM($I$58:LIE58)&lt;=$G$61,1,0)</f>
        <v>1</v>
      </c>
      <c r="LIF59" s="676">
        <f>IF(SUM($I$58:LIF58)&lt;=$G$61,1,0)</f>
        <v>1</v>
      </c>
      <c r="LIG59" s="676">
        <f>IF(SUM($I$58:LIG58)&lt;=$G$61,1,0)</f>
        <v>1</v>
      </c>
      <c r="LIH59" s="676">
        <f>IF(SUM($I$58:LIH58)&lt;=$G$61,1,0)</f>
        <v>1</v>
      </c>
      <c r="LII59" s="676">
        <f>IF(SUM($I$58:LII58)&lt;=$G$61,1,0)</f>
        <v>1</v>
      </c>
      <c r="LIJ59" s="676">
        <f>IF(SUM($I$58:LIJ58)&lt;=$G$61,1,0)</f>
        <v>1</v>
      </c>
      <c r="LIK59" s="676">
        <f>IF(SUM($I$58:LIK58)&lt;=$G$61,1,0)</f>
        <v>1</v>
      </c>
      <c r="LIL59" s="676">
        <f>IF(SUM($I$58:LIL58)&lt;=$G$61,1,0)</f>
        <v>1</v>
      </c>
      <c r="LIM59" s="676">
        <f>IF(SUM($I$58:LIM58)&lt;=$G$61,1,0)</f>
        <v>1</v>
      </c>
      <c r="LIN59" s="676">
        <f>IF(SUM($I$58:LIN58)&lt;=$G$61,1,0)</f>
        <v>1</v>
      </c>
      <c r="LIO59" s="676">
        <f>IF(SUM($I$58:LIO58)&lt;=$G$61,1,0)</f>
        <v>1</v>
      </c>
      <c r="LIP59" s="676">
        <f>IF(SUM($I$58:LIP58)&lt;=$G$61,1,0)</f>
        <v>1</v>
      </c>
      <c r="LIQ59" s="676">
        <f>IF(SUM($I$58:LIQ58)&lt;=$G$61,1,0)</f>
        <v>1</v>
      </c>
      <c r="LIR59" s="676">
        <f>IF(SUM($I$58:LIR58)&lt;=$G$61,1,0)</f>
        <v>1</v>
      </c>
      <c r="LIS59" s="676">
        <f>IF(SUM($I$58:LIS58)&lt;=$G$61,1,0)</f>
        <v>1</v>
      </c>
      <c r="LIT59" s="676">
        <f>IF(SUM($I$58:LIT58)&lt;=$G$61,1,0)</f>
        <v>1</v>
      </c>
      <c r="LIU59" s="676">
        <f>IF(SUM($I$58:LIU58)&lt;=$G$61,1,0)</f>
        <v>1</v>
      </c>
      <c r="LIV59" s="676">
        <f>IF(SUM($I$58:LIV58)&lt;=$G$61,1,0)</f>
        <v>1</v>
      </c>
      <c r="LIW59" s="676">
        <f>IF(SUM($I$58:LIW58)&lt;=$G$61,1,0)</f>
        <v>1</v>
      </c>
      <c r="LIX59" s="676">
        <f>IF(SUM($I$58:LIX58)&lt;=$G$61,1,0)</f>
        <v>1</v>
      </c>
      <c r="LIY59" s="676">
        <f>IF(SUM($I$58:LIY58)&lt;=$G$61,1,0)</f>
        <v>1</v>
      </c>
      <c r="LIZ59" s="676">
        <f>IF(SUM($I$58:LIZ58)&lt;=$G$61,1,0)</f>
        <v>1</v>
      </c>
      <c r="LJA59" s="676">
        <f>IF(SUM($I$58:LJA58)&lt;=$G$61,1,0)</f>
        <v>1</v>
      </c>
      <c r="LJB59" s="676">
        <f>IF(SUM($I$58:LJB58)&lt;=$G$61,1,0)</f>
        <v>1</v>
      </c>
      <c r="LJC59" s="676">
        <f>IF(SUM($I$58:LJC58)&lt;=$G$61,1,0)</f>
        <v>1</v>
      </c>
      <c r="LJD59" s="676">
        <f>IF(SUM($I$58:LJD58)&lt;=$G$61,1,0)</f>
        <v>1</v>
      </c>
      <c r="LJE59" s="676">
        <f>IF(SUM($I$58:LJE58)&lt;=$G$61,1,0)</f>
        <v>1</v>
      </c>
      <c r="LJF59" s="676">
        <f>IF(SUM($I$58:LJF58)&lt;=$G$61,1,0)</f>
        <v>1</v>
      </c>
      <c r="LJG59" s="676">
        <f>IF(SUM($I$58:LJG58)&lt;=$G$61,1,0)</f>
        <v>1</v>
      </c>
      <c r="LJH59" s="676">
        <f>IF(SUM($I$58:LJH58)&lt;=$G$61,1,0)</f>
        <v>1</v>
      </c>
      <c r="LJI59" s="676">
        <f>IF(SUM($I$58:LJI58)&lt;=$G$61,1,0)</f>
        <v>1</v>
      </c>
      <c r="LJJ59" s="676">
        <f>IF(SUM($I$58:LJJ58)&lt;=$G$61,1,0)</f>
        <v>1</v>
      </c>
      <c r="LJK59" s="676">
        <f>IF(SUM($I$58:LJK58)&lt;=$G$61,1,0)</f>
        <v>1</v>
      </c>
      <c r="LJL59" s="676">
        <f>IF(SUM($I$58:LJL58)&lt;=$G$61,1,0)</f>
        <v>1</v>
      </c>
      <c r="LJM59" s="676">
        <f>IF(SUM($I$58:LJM58)&lt;=$G$61,1,0)</f>
        <v>1</v>
      </c>
      <c r="LJN59" s="676">
        <f>IF(SUM($I$58:LJN58)&lt;=$G$61,1,0)</f>
        <v>1</v>
      </c>
      <c r="LJO59" s="676">
        <f>IF(SUM($I$58:LJO58)&lt;=$G$61,1,0)</f>
        <v>1</v>
      </c>
      <c r="LJP59" s="676">
        <f>IF(SUM($I$58:LJP58)&lt;=$G$61,1,0)</f>
        <v>1</v>
      </c>
      <c r="LJQ59" s="676">
        <f>IF(SUM($I$58:LJQ58)&lt;=$G$61,1,0)</f>
        <v>1</v>
      </c>
      <c r="LJR59" s="676">
        <f>IF(SUM($I$58:LJR58)&lt;=$G$61,1,0)</f>
        <v>1</v>
      </c>
      <c r="LJS59" s="676">
        <f>IF(SUM($I$58:LJS58)&lt;=$G$61,1,0)</f>
        <v>1</v>
      </c>
      <c r="LJT59" s="676">
        <f>IF(SUM($I$58:LJT58)&lt;=$G$61,1,0)</f>
        <v>1</v>
      </c>
      <c r="LJU59" s="676">
        <f>IF(SUM($I$58:LJU58)&lt;=$G$61,1,0)</f>
        <v>1</v>
      </c>
      <c r="LJV59" s="676">
        <f>IF(SUM($I$58:LJV58)&lt;=$G$61,1,0)</f>
        <v>1</v>
      </c>
      <c r="LJW59" s="676">
        <f>IF(SUM($I$58:LJW58)&lt;=$G$61,1,0)</f>
        <v>1</v>
      </c>
      <c r="LJX59" s="676">
        <f>IF(SUM($I$58:LJX58)&lt;=$G$61,1,0)</f>
        <v>1</v>
      </c>
      <c r="LJY59" s="676">
        <f>IF(SUM($I$58:LJY58)&lt;=$G$61,1,0)</f>
        <v>1</v>
      </c>
      <c r="LJZ59" s="676">
        <f>IF(SUM($I$58:LJZ58)&lt;=$G$61,1,0)</f>
        <v>1</v>
      </c>
      <c r="LKA59" s="676">
        <f>IF(SUM($I$58:LKA58)&lt;=$G$61,1,0)</f>
        <v>1</v>
      </c>
      <c r="LKB59" s="676">
        <f>IF(SUM($I$58:LKB58)&lt;=$G$61,1,0)</f>
        <v>1</v>
      </c>
      <c r="LKC59" s="676">
        <f>IF(SUM($I$58:LKC58)&lt;=$G$61,1,0)</f>
        <v>1</v>
      </c>
      <c r="LKD59" s="676">
        <f>IF(SUM($I$58:LKD58)&lt;=$G$61,1,0)</f>
        <v>1</v>
      </c>
      <c r="LKE59" s="676">
        <f>IF(SUM($I$58:LKE58)&lt;=$G$61,1,0)</f>
        <v>1</v>
      </c>
      <c r="LKF59" s="676">
        <f>IF(SUM($I$58:LKF58)&lt;=$G$61,1,0)</f>
        <v>1</v>
      </c>
      <c r="LKG59" s="676">
        <f>IF(SUM($I$58:LKG58)&lt;=$G$61,1,0)</f>
        <v>1</v>
      </c>
      <c r="LKH59" s="676">
        <f>IF(SUM($I$58:LKH58)&lt;=$G$61,1,0)</f>
        <v>1</v>
      </c>
      <c r="LKI59" s="676">
        <f>IF(SUM($I$58:LKI58)&lt;=$G$61,1,0)</f>
        <v>1</v>
      </c>
      <c r="LKJ59" s="676">
        <f>IF(SUM($I$58:LKJ58)&lt;=$G$61,1,0)</f>
        <v>1</v>
      </c>
      <c r="LKK59" s="676">
        <f>IF(SUM($I$58:LKK58)&lt;=$G$61,1,0)</f>
        <v>1</v>
      </c>
      <c r="LKL59" s="676">
        <f>IF(SUM($I$58:LKL58)&lt;=$G$61,1,0)</f>
        <v>1</v>
      </c>
      <c r="LKM59" s="676">
        <f>IF(SUM($I$58:LKM58)&lt;=$G$61,1,0)</f>
        <v>1</v>
      </c>
      <c r="LKN59" s="676">
        <f>IF(SUM($I$58:LKN58)&lt;=$G$61,1,0)</f>
        <v>1</v>
      </c>
      <c r="LKO59" s="676">
        <f>IF(SUM($I$58:LKO58)&lt;=$G$61,1,0)</f>
        <v>1</v>
      </c>
      <c r="LKP59" s="676">
        <f>IF(SUM($I$58:LKP58)&lt;=$G$61,1,0)</f>
        <v>1</v>
      </c>
      <c r="LKQ59" s="676">
        <f>IF(SUM($I$58:LKQ58)&lt;=$G$61,1,0)</f>
        <v>1</v>
      </c>
      <c r="LKR59" s="676">
        <f>IF(SUM($I$58:LKR58)&lt;=$G$61,1,0)</f>
        <v>1</v>
      </c>
      <c r="LKS59" s="676">
        <f>IF(SUM($I$58:LKS58)&lt;=$G$61,1,0)</f>
        <v>1</v>
      </c>
      <c r="LKT59" s="676">
        <f>IF(SUM($I$58:LKT58)&lt;=$G$61,1,0)</f>
        <v>1</v>
      </c>
      <c r="LKU59" s="676">
        <f>IF(SUM($I$58:LKU58)&lt;=$G$61,1,0)</f>
        <v>1</v>
      </c>
      <c r="LKV59" s="676">
        <f>IF(SUM($I$58:LKV58)&lt;=$G$61,1,0)</f>
        <v>1</v>
      </c>
      <c r="LKW59" s="676">
        <f>IF(SUM($I$58:LKW58)&lt;=$G$61,1,0)</f>
        <v>1</v>
      </c>
      <c r="LKX59" s="676">
        <f>IF(SUM($I$58:LKX58)&lt;=$G$61,1,0)</f>
        <v>1</v>
      </c>
      <c r="LKY59" s="676">
        <f>IF(SUM($I$58:LKY58)&lt;=$G$61,1,0)</f>
        <v>1</v>
      </c>
      <c r="LKZ59" s="676">
        <f>IF(SUM($I$58:LKZ58)&lt;=$G$61,1,0)</f>
        <v>1</v>
      </c>
      <c r="LLA59" s="676">
        <f>IF(SUM($I$58:LLA58)&lt;=$G$61,1,0)</f>
        <v>1</v>
      </c>
      <c r="LLB59" s="676">
        <f>IF(SUM($I$58:LLB58)&lt;=$G$61,1,0)</f>
        <v>1</v>
      </c>
      <c r="LLC59" s="676">
        <f>IF(SUM($I$58:LLC58)&lt;=$G$61,1,0)</f>
        <v>1</v>
      </c>
      <c r="LLD59" s="676">
        <f>IF(SUM($I$58:LLD58)&lt;=$G$61,1,0)</f>
        <v>1</v>
      </c>
      <c r="LLE59" s="676">
        <f>IF(SUM($I$58:LLE58)&lt;=$G$61,1,0)</f>
        <v>1</v>
      </c>
      <c r="LLF59" s="676">
        <f>IF(SUM($I$58:LLF58)&lt;=$G$61,1,0)</f>
        <v>1</v>
      </c>
      <c r="LLG59" s="676">
        <f>IF(SUM($I$58:LLG58)&lt;=$G$61,1,0)</f>
        <v>1</v>
      </c>
      <c r="LLH59" s="676">
        <f>IF(SUM($I$58:LLH58)&lt;=$G$61,1,0)</f>
        <v>1</v>
      </c>
      <c r="LLI59" s="676">
        <f>IF(SUM($I$58:LLI58)&lt;=$G$61,1,0)</f>
        <v>1</v>
      </c>
      <c r="LLJ59" s="676">
        <f>IF(SUM($I$58:LLJ58)&lt;=$G$61,1,0)</f>
        <v>1</v>
      </c>
      <c r="LLK59" s="676">
        <f>IF(SUM($I$58:LLK58)&lt;=$G$61,1,0)</f>
        <v>1</v>
      </c>
      <c r="LLL59" s="676">
        <f>IF(SUM($I$58:LLL58)&lt;=$G$61,1,0)</f>
        <v>1</v>
      </c>
      <c r="LLM59" s="676">
        <f>IF(SUM($I$58:LLM58)&lt;=$G$61,1,0)</f>
        <v>1</v>
      </c>
      <c r="LLN59" s="676">
        <f>IF(SUM($I$58:LLN58)&lt;=$G$61,1,0)</f>
        <v>1</v>
      </c>
      <c r="LLO59" s="676">
        <f>IF(SUM($I$58:LLO58)&lt;=$G$61,1,0)</f>
        <v>1</v>
      </c>
      <c r="LLP59" s="676">
        <f>IF(SUM($I$58:LLP58)&lt;=$G$61,1,0)</f>
        <v>1</v>
      </c>
      <c r="LLQ59" s="676">
        <f>IF(SUM($I$58:LLQ58)&lt;=$G$61,1,0)</f>
        <v>1</v>
      </c>
      <c r="LLR59" s="676">
        <f>IF(SUM($I$58:LLR58)&lt;=$G$61,1,0)</f>
        <v>1</v>
      </c>
      <c r="LLS59" s="676">
        <f>IF(SUM($I$58:LLS58)&lt;=$G$61,1,0)</f>
        <v>1</v>
      </c>
      <c r="LLT59" s="676">
        <f>IF(SUM($I$58:LLT58)&lt;=$G$61,1,0)</f>
        <v>1</v>
      </c>
      <c r="LLU59" s="676">
        <f>IF(SUM($I$58:LLU58)&lt;=$G$61,1,0)</f>
        <v>1</v>
      </c>
      <c r="LLV59" s="676">
        <f>IF(SUM($I$58:LLV58)&lt;=$G$61,1,0)</f>
        <v>1</v>
      </c>
      <c r="LLW59" s="676">
        <f>IF(SUM($I$58:LLW58)&lt;=$G$61,1,0)</f>
        <v>1</v>
      </c>
      <c r="LLX59" s="676">
        <f>IF(SUM($I$58:LLX58)&lt;=$G$61,1,0)</f>
        <v>1</v>
      </c>
      <c r="LLY59" s="676">
        <f>IF(SUM($I$58:LLY58)&lt;=$G$61,1,0)</f>
        <v>1</v>
      </c>
      <c r="LLZ59" s="676">
        <f>IF(SUM($I$58:LLZ58)&lt;=$G$61,1,0)</f>
        <v>1</v>
      </c>
      <c r="LMA59" s="676">
        <f>IF(SUM($I$58:LMA58)&lt;=$G$61,1,0)</f>
        <v>1</v>
      </c>
      <c r="LMB59" s="676">
        <f>IF(SUM($I$58:LMB58)&lt;=$G$61,1,0)</f>
        <v>1</v>
      </c>
      <c r="LMC59" s="676">
        <f>IF(SUM($I$58:LMC58)&lt;=$G$61,1,0)</f>
        <v>1</v>
      </c>
      <c r="LMD59" s="676">
        <f>IF(SUM($I$58:LMD58)&lt;=$G$61,1,0)</f>
        <v>1</v>
      </c>
      <c r="LME59" s="676">
        <f>IF(SUM($I$58:LME58)&lt;=$G$61,1,0)</f>
        <v>1</v>
      </c>
      <c r="LMF59" s="676">
        <f>IF(SUM($I$58:LMF58)&lt;=$G$61,1,0)</f>
        <v>1</v>
      </c>
      <c r="LMG59" s="676">
        <f>IF(SUM($I$58:LMG58)&lt;=$G$61,1,0)</f>
        <v>1</v>
      </c>
      <c r="LMH59" s="676">
        <f>IF(SUM($I$58:LMH58)&lt;=$G$61,1,0)</f>
        <v>1</v>
      </c>
      <c r="LMI59" s="676">
        <f>IF(SUM($I$58:LMI58)&lt;=$G$61,1,0)</f>
        <v>1</v>
      </c>
      <c r="LMJ59" s="676">
        <f>IF(SUM($I$58:LMJ58)&lt;=$G$61,1,0)</f>
        <v>1</v>
      </c>
      <c r="LMK59" s="676">
        <f>IF(SUM($I$58:LMK58)&lt;=$G$61,1,0)</f>
        <v>1</v>
      </c>
      <c r="LML59" s="676">
        <f>IF(SUM($I$58:LML58)&lt;=$G$61,1,0)</f>
        <v>1</v>
      </c>
      <c r="LMM59" s="676">
        <f>IF(SUM($I$58:LMM58)&lt;=$G$61,1,0)</f>
        <v>1</v>
      </c>
      <c r="LMN59" s="676">
        <f>IF(SUM($I$58:LMN58)&lt;=$G$61,1,0)</f>
        <v>1</v>
      </c>
      <c r="LMO59" s="676">
        <f>IF(SUM($I$58:LMO58)&lt;=$G$61,1,0)</f>
        <v>1</v>
      </c>
      <c r="LMP59" s="676">
        <f>IF(SUM($I$58:LMP58)&lt;=$G$61,1,0)</f>
        <v>1</v>
      </c>
      <c r="LMQ59" s="676">
        <f>IF(SUM($I$58:LMQ58)&lt;=$G$61,1,0)</f>
        <v>1</v>
      </c>
      <c r="LMR59" s="676">
        <f>IF(SUM($I$58:LMR58)&lt;=$G$61,1,0)</f>
        <v>1</v>
      </c>
      <c r="LMS59" s="676">
        <f>IF(SUM($I$58:LMS58)&lt;=$G$61,1,0)</f>
        <v>1</v>
      </c>
      <c r="LMT59" s="676">
        <f>IF(SUM($I$58:LMT58)&lt;=$G$61,1,0)</f>
        <v>1</v>
      </c>
      <c r="LMU59" s="676">
        <f>IF(SUM($I$58:LMU58)&lt;=$G$61,1,0)</f>
        <v>1</v>
      </c>
      <c r="LMV59" s="676">
        <f>IF(SUM($I$58:LMV58)&lt;=$G$61,1,0)</f>
        <v>1</v>
      </c>
      <c r="LMW59" s="676">
        <f>IF(SUM($I$58:LMW58)&lt;=$G$61,1,0)</f>
        <v>1</v>
      </c>
      <c r="LMX59" s="676">
        <f>IF(SUM($I$58:LMX58)&lt;=$G$61,1,0)</f>
        <v>1</v>
      </c>
      <c r="LMY59" s="676">
        <f>IF(SUM($I$58:LMY58)&lt;=$G$61,1,0)</f>
        <v>1</v>
      </c>
      <c r="LMZ59" s="676">
        <f>IF(SUM($I$58:LMZ58)&lt;=$G$61,1,0)</f>
        <v>1</v>
      </c>
      <c r="LNA59" s="676">
        <f>IF(SUM($I$58:LNA58)&lt;=$G$61,1,0)</f>
        <v>1</v>
      </c>
      <c r="LNB59" s="676">
        <f>IF(SUM($I$58:LNB58)&lt;=$G$61,1,0)</f>
        <v>1</v>
      </c>
      <c r="LNC59" s="676">
        <f>IF(SUM($I$58:LNC58)&lt;=$G$61,1,0)</f>
        <v>1</v>
      </c>
      <c r="LND59" s="676">
        <f>IF(SUM($I$58:LND58)&lt;=$G$61,1,0)</f>
        <v>1</v>
      </c>
      <c r="LNE59" s="676">
        <f>IF(SUM($I$58:LNE58)&lt;=$G$61,1,0)</f>
        <v>1</v>
      </c>
      <c r="LNF59" s="676">
        <f>IF(SUM($I$58:LNF58)&lt;=$G$61,1,0)</f>
        <v>1</v>
      </c>
      <c r="LNG59" s="676">
        <f>IF(SUM($I$58:LNG58)&lt;=$G$61,1,0)</f>
        <v>1</v>
      </c>
      <c r="LNH59" s="676">
        <f>IF(SUM($I$58:LNH58)&lt;=$G$61,1,0)</f>
        <v>1</v>
      </c>
      <c r="LNI59" s="676">
        <f>IF(SUM($I$58:LNI58)&lt;=$G$61,1,0)</f>
        <v>1</v>
      </c>
      <c r="LNJ59" s="676">
        <f>IF(SUM($I$58:LNJ58)&lt;=$G$61,1,0)</f>
        <v>1</v>
      </c>
      <c r="LNK59" s="676">
        <f>IF(SUM($I$58:LNK58)&lt;=$G$61,1,0)</f>
        <v>1</v>
      </c>
      <c r="LNL59" s="676">
        <f>IF(SUM($I$58:LNL58)&lt;=$G$61,1,0)</f>
        <v>1</v>
      </c>
      <c r="LNM59" s="676">
        <f>IF(SUM($I$58:LNM58)&lt;=$G$61,1,0)</f>
        <v>1</v>
      </c>
      <c r="LNN59" s="676">
        <f>IF(SUM($I$58:LNN58)&lt;=$G$61,1,0)</f>
        <v>1</v>
      </c>
      <c r="LNO59" s="676">
        <f>IF(SUM($I$58:LNO58)&lt;=$G$61,1,0)</f>
        <v>1</v>
      </c>
      <c r="LNP59" s="676">
        <f>IF(SUM($I$58:LNP58)&lt;=$G$61,1,0)</f>
        <v>1</v>
      </c>
      <c r="LNQ59" s="676">
        <f>IF(SUM($I$58:LNQ58)&lt;=$G$61,1,0)</f>
        <v>1</v>
      </c>
      <c r="LNR59" s="676">
        <f>IF(SUM($I$58:LNR58)&lt;=$G$61,1,0)</f>
        <v>1</v>
      </c>
      <c r="LNS59" s="676">
        <f>IF(SUM($I$58:LNS58)&lt;=$G$61,1,0)</f>
        <v>1</v>
      </c>
      <c r="LNT59" s="676">
        <f>IF(SUM($I$58:LNT58)&lt;=$G$61,1,0)</f>
        <v>1</v>
      </c>
      <c r="LNU59" s="676">
        <f>IF(SUM($I$58:LNU58)&lt;=$G$61,1,0)</f>
        <v>1</v>
      </c>
      <c r="LNV59" s="676">
        <f>IF(SUM($I$58:LNV58)&lt;=$G$61,1,0)</f>
        <v>1</v>
      </c>
      <c r="LNW59" s="676">
        <f>IF(SUM($I$58:LNW58)&lt;=$G$61,1,0)</f>
        <v>1</v>
      </c>
      <c r="LNX59" s="676">
        <f>IF(SUM($I$58:LNX58)&lt;=$G$61,1,0)</f>
        <v>1</v>
      </c>
      <c r="LNY59" s="676">
        <f>IF(SUM($I$58:LNY58)&lt;=$G$61,1,0)</f>
        <v>1</v>
      </c>
      <c r="LNZ59" s="676">
        <f>IF(SUM($I$58:LNZ58)&lt;=$G$61,1,0)</f>
        <v>1</v>
      </c>
      <c r="LOA59" s="676">
        <f>IF(SUM($I$58:LOA58)&lt;=$G$61,1,0)</f>
        <v>1</v>
      </c>
      <c r="LOB59" s="676">
        <f>IF(SUM($I$58:LOB58)&lt;=$G$61,1,0)</f>
        <v>1</v>
      </c>
      <c r="LOC59" s="676">
        <f>IF(SUM($I$58:LOC58)&lt;=$G$61,1,0)</f>
        <v>1</v>
      </c>
      <c r="LOD59" s="676">
        <f>IF(SUM($I$58:LOD58)&lt;=$G$61,1,0)</f>
        <v>1</v>
      </c>
      <c r="LOE59" s="676">
        <f>IF(SUM($I$58:LOE58)&lt;=$G$61,1,0)</f>
        <v>1</v>
      </c>
      <c r="LOF59" s="676">
        <f>IF(SUM($I$58:LOF58)&lt;=$G$61,1,0)</f>
        <v>1</v>
      </c>
      <c r="LOG59" s="676">
        <f>IF(SUM($I$58:LOG58)&lt;=$G$61,1,0)</f>
        <v>1</v>
      </c>
      <c r="LOH59" s="676">
        <f>IF(SUM($I$58:LOH58)&lt;=$G$61,1,0)</f>
        <v>1</v>
      </c>
      <c r="LOI59" s="676">
        <f>IF(SUM($I$58:LOI58)&lt;=$G$61,1,0)</f>
        <v>1</v>
      </c>
      <c r="LOJ59" s="676">
        <f>IF(SUM($I$58:LOJ58)&lt;=$G$61,1,0)</f>
        <v>1</v>
      </c>
      <c r="LOK59" s="676">
        <f>IF(SUM($I$58:LOK58)&lt;=$G$61,1,0)</f>
        <v>1</v>
      </c>
      <c r="LOL59" s="676">
        <f>IF(SUM($I$58:LOL58)&lt;=$G$61,1,0)</f>
        <v>1</v>
      </c>
      <c r="LOM59" s="676">
        <f>IF(SUM($I$58:LOM58)&lt;=$G$61,1,0)</f>
        <v>1</v>
      </c>
      <c r="LON59" s="676">
        <f>IF(SUM($I$58:LON58)&lt;=$G$61,1,0)</f>
        <v>1</v>
      </c>
      <c r="LOO59" s="676">
        <f>IF(SUM($I$58:LOO58)&lt;=$G$61,1,0)</f>
        <v>1</v>
      </c>
      <c r="LOP59" s="676">
        <f>IF(SUM($I$58:LOP58)&lt;=$G$61,1,0)</f>
        <v>1</v>
      </c>
      <c r="LOQ59" s="676">
        <f>IF(SUM($I$58:LOQ58)&lt;=$G$61,1,0)</f>
        <v>1</v>
      </c>
      <c r="LOR59" s="676">
        <f>IF(SUM($I$58:LOR58)&lt;=$G$61,1,0)</f>
        <v>1</v>
      </c>
      <c r="LOS59" s="676">
        <f>IF(SUM($I$58:LOS58)&lt;=$G$61,1,0)</f>
        <v>1</v>
      </c>
      <c r="LOT59" s="676">
        <f>IF(SUM($I$58:LOT58)&lt;=$G$61,1,0)</f>
        <v>1</v>
      </c>
      <c r="LOU59" s="676">
        <f>IF(SUM($I$58:LOU58)&lt;=$G$61,1,0)</f>
        <v>1</v>
      </c>
      <c r="LOV59" s="676">
        <f>IF(SUM($I$58:LOV58)&lt;=$G$61,1,0)</f>
        <v>1</v>
      </c>
      <c r="LOW59" s="676">
        <f>IF(SUM($I$58:LOW58)&lt;=$G$61,1,0)</f>
        <v>1</v>
      </c>
      <c r="LOX59" s="676">
        <f>IF(SUM($I$58:LOX58)&lt;=$G$61,1,0)</f>
        <v>1</v>
      </c>
      <c r="LOY59" s="676">
        <f>IF(SUM($I$58:LOY58)&lt;=$G$61,1,0)</f>
        <v>1</v>
      </c>
      <c r="LOZ59" s="676">
        <f>IF(SUM($I$58:LOZ58)&lt;=$G$61,1,0)</f>
        <v>1</v>
      </c>
      <c r="LPA59" s="676">
        <f>IF(SUM($I$58:LPA58)&lt;=$G$61,1,0)</f>
        <v>1</v>
      </c>
      <c r="LPB59" s="676">
        <f>IF(SUM($I$58:LPB58)&lt;=$G$61,1,0)</f>
        <v>1</v>
      </c>
      <c r="LPC59" s="676">
        <f>IF(SUM($I$58:LPC58)&lt;=$G$61,1,0)</f>
        <v>1</v>
      </c>
      <c r="LPD59" s="676">
        <f>IF(SUM($I$58:LPD58)&lt;=$G$61,1,0)</f>
        <v>1</v>
      </c>
      <c r="LPE59" s="676">
        <f>IF(SUM($I$58:LPE58)&lt;=$G$61,1,0)</f>
        <v>1</v>
      </c>
      <c r="LPF59" s="676">
        <f>IF(SUM($I$58:LPF58)&lt;=$G$61,1,0)</f>
        <v>1</v>
      </c>
      <c r="LPG59" s="676">
        <f>IF(SUM($I$58:LPG58)&lt;=$G$61,1,0)</f>
        <v>1</v>
      </c>
      <c r="LPH59" s="676">
        <f>IF(SUM($I$58:LPH58)&lt;=$G$61,1,0)</f>
        <v>1</v>
      </c>
      <c r="LPI59" s="676">
        <f>IF(SUM($I$58:LPI58)&lt;=$G$61,1,0)</f>
        <v>1</v>
      </c>
      <c r="LPJ59" s="676">
        <f>IF(SUM($I$58:LPJ58)&lt;=$G$61,1,0)</f>
        <v>1</v>
      </c>
      <c r="LPK59" s="676">
        <f>IF(SUM($I$58:LPK58)&lt;=$G$61,1,0)</f>
        <v>1</v>
      </c>
      <c r="LPL59" s="676">
        <f>IF(SUM($I$58:LPL58)&lt;=$G$61,1,0)</f>
        <v>1</v>
      </c>
      <c r="LPM59" s="676">
        <f>IF(SUM($I$58:LPM58)&lt;=$G$61,1,0)</f>
        <v>1</v>
      </c>
      <c r="LPN59" s="676">
        <f>IF(SUM($I$58:LPN58)&lt;=$G$61,1,0)</f>
        <v>1</v>
      </c>
      <c r="LPO59" s="676">
        <f>IF(SUM($I$58:LPO58)&lt;=$G$61,1,0)</f>
        <v>1</v>
      </c>
      <c r="LPP59" s="676">
        <f>IF(SUM($I$58:LPP58)&lt;=$G$61,1,0)</f>
        <v>1</v>
      </c>
      <c r="LPQ59" s="676">
        <f>IF(SUM($I$58:LPQ58)&lt;=$G$61,1,0)</f>
        <v>1</v>
      </c>
      <c r="LPR59" s="676">
        <f>IF(SUM($I$58:LPR58)&lt;=$G$61,1,0)</f>
        <v>1</v>
      </c>
      <c r="LPS59" s="676">
        <f>IF(SUM($I$58:LPS58)&lt;=$G$61,1,0)</f>
        <v>1</v>
      </c>
      <c r="LPT59" s="676">
        <f>IF(SUM($I$58:LPT58)&lt;=$G$61,1,0)</f>
        <v>1</v>
      </c>
      <c r="LPU59" s="676">
        <f>IF(SUM($I$58:LPU58)&lt;=$G$61,1,0)</f>
        <v>1</v>
      </c>
      <c r="LPV59" s="676">
        <f>IF(SUM($I$58:LPV58)&lt;=$G$61,1,0)</f>
        <v>1</v>
      </c>
      <c r="LPW59" s="676">
        <f>IF(SUM($I$58:LPW58)&lt;=$G$61,1,0)</f>
        <v>1</v>
      </c>
      <c r="LPX59" s="676">
        <f>IF(SUM($I$58:LPX58)&lt;=$G$61,1,0)</f>
        <v>1</v>
      </c>
      <c r="LPY59" s="676">
        <f>IF(SUM($I$58:LPY58)&lt;=$G$61,1,0)</f>
        <v>1</v>
      </c>
      <c r="LPZ59" s="676">
        <f>IF(SUM($I$58:LPZ58)&lt;=$G$61,1,0)</f>
        <v>1</v>
      </c>
      <c r="LQA59" s="676">
        <f>IF(SUM($I$58:LQA58)&lt;=$G$61,1,0)</f>
        <v>1</v>
      </c>
      <c r="LQB59" s="676">
        <f>IF(SUM($I$58:LQB58)&lt;=$G$61,1,0)</f>
        <v>1</v>
      </c>
      <c r="LQC59" s="676">
        <f>IF(SUM($I$58:LQC58)&lt;=$G$61,1,0)</f>
        <v>1</v>
      </c>
      <c r="LQD59" s="676">
        <f>IF(SUM($I$58:LQD58)&lt;=$G$61,1,0)</f>
        <v>1</v>
      </c>
      <c r="LQE59" s="676">
        <f>IF(SUM($I$58:LQE58)&lt;=$G$61,1,0)</f>
        <v>1</v>
      </c>
      <c r="LQF59" s="676">
        <f>IF(SUM($I$58:LQF58)&lt;=$G$61,1,0)</f>
        <v>1</v>
      </c>
      <c r="LQG59" s="676">
        <f>IF(SUM($I$58:LQG58)&lt;=$G$61,1,0)</f>
        <v>1</v>
      </c>
      <c r="LQH59" s="676">
        <f>IF(SUM($I$58:LQH58)&lt;=$G$61,1,0)</f>
        <v>1</v>
      </c>
      <c r="LQI59" s="676">
        <f>IF(SUM($I$58:LQI58)&lt;=$G$61,1,0)</f>
        <v>1</v>
      </c>
      <c r="LQJ59" s="676">
        <f>IF(SUM($I$58:LQJ58)&lt;=$G$61,1,0)</f>
        <v>1</v>
      </c>
      <c r="LQK59" s="676">
        <f>IF(SUM($I$58:LQK58)&lt;=$G$61,1,0)</f>
        <v>1</v>
      </c>
      <c r="LQL59" s="676">
        <f>IF(SUM($I$58:LQL58)&lt;=$G$61,1,0)</f>
        <v>1</v>
      </c>
      <c r="LQM59" s="676">
        <f>IF(SUM($I$58:LQM58)&lt;=$G$61,1,0)</f>
        <v>1</v>
      </c>
      <c r="LQN59" s="676">
        <f>IF(SUM($I$58:LQN58)&lt;=$G$61,1,0)</f>
        <v>1</v>
      </c>
      <c r="LQO59" s="676">
        <f>IF(SUM($I$58:LQO58)&lt;=$G$61,1,0)</f>
        <v>1</v>
      </c>
      <c r="LQP59" s="676">
        <f>IF(SUM($I$58:LQP58)&lt;=$G$61,1,0)</f>
        <v>1</v>
      </c>
      <c r="LQQ59" s="676">
        <f>IF(SUM($I$58:LQQ58)&lt;=$G$61,1,0)</f>
        <v>1</v>
      </c>
      <c r="LQR59" s="676">
        <f>IF(SUM($I$58:LQR58)&lt;=$G$61,1,0)</f>
        <v>1</v>
      </c>
      <c r="LQS59" s="676">
        <f>IF(SUM($I$58:LQS58)&lt;=$G$61,1,0)</f>
        <v>1</v>
      </c>
      <c r="LQT59" s="676">
        <f>IF(SUM($I$58:LQT58)&lt;=$G$61,1,0)</f>
        <v>1</v>
      </c>
      <c r="LQU59" s="676">
        <f>IF(SUM($I$58:LQU58)&lt;=$G$61,1,0)</f>
        <v>1</v>
      </c>
      <c r="LQV59" s="676">
        <f>IF(SUM($I$58:LQV58)&lt;=$G$61,1,0)</f>
        <v>1</v>
      </c>
      <c r="LQW59" s="676">
        <f>IF(SUM($I$58:LQW58)&lt;=$G$61,1,0)</f>
        <v>1</v>
      </c>
      <c r="LQX59" s="676">
        <f>IF(SUM($I$58:LQX58)&lt;=$G$61,1,0)</f>
        <v>1</v>
      </c>
      <c r="LQY59" s="676">
        <f>IF(SUM($I$58:LQY58)&lt;=$G$61,1,0)</f>
        <v>1</v>
      </c>
      <c r="LQZ59" s="676">
        <f>IF(SUM($I$58:LQZ58)&lt;=$G$61,1,0)</f>
        <v>1</v>
      </c>
      <c r="LRA59" s="676">
        <f>IF(SUM($I$58:LRA58)&lt;=$G$61,1,0)</f>
        <v>1</v>
      </c>
      <c r="LRB59" s="676">
        <f>IF(SUM($I$58:LRB58)&lt;=$G$61,1,0)</f>
        <v>1</v>
      </c>
      <c r="LRC59" s="676">
        <f>IF(SUM($I$58:LRC58)&lt;=$G$61,1,0)</f>
        <v>1</v>
      </c>
      <c r="LRD59" s="676">
        <f>IF(SUM($I$58:LRD58)&lt;=$G$61,1,0)</f>
        <v>1</v>
      </c>
      <c r="LRE59" s="676">
        <f>IF(SUM($I$58:LRE58)&lt;=$G$61,1,0)</f>
        <v>1</v>
      </c>
      <c r="LRF59" s="676">
        <f>IF(SUM($I$58:LRF58)&lt;=$G$61,1,0)</f>
        <v>1</v>
      </c>
      <c r="LRG59" s="676">
        <f>IF(SUM($I$58:LRG58)&lt;=$G$61,1,0)</f>
        <v>1</v>
      </c>
      <c r="LRH59" s="676">
        <f>IF(SUM($I$58:LRH58)&lt;=$G$61,1,0)</f>
        <v>1</v>
      </c>
      <c r="LRI59" s="676">
        <f>IF(SUM($I$58:LRI58)&lt;=$G$61,1,0)</f>
        <v>1</v>
      </c>
      <c r="LRJ59" s="676">
        <f>IF(SUM($I$58:LRJ58)&lt;=$G$61,1,0)</f>
        <v>1</v>
      </c>
      <c r="LRK59" s="676">
        <f>IF(SUM($I$58:LRK58)&lt;=$G$61,1,0)</f>
        <v>1</v>
      </c>
      <c r="LRL59" s="676">
        <f>IF(SUM($I$58:LRL58)&lt;=$G$61,1,0)</f>
        <v>1</v>
      </c>
      <c r="LRM59" s="676">
        <f>IF(SUM($I$58:LRM58)&lt;=$G$61,1,0)</f>
        <v>1</v>
      </c>
      <c r="LRN59" s="676">
        <f>IF(SUM($I$58:LRN58)&lt;=$G$61,1,0)</f>
        <v>1</v>
      </c>
      <c r="LRO59" s="676">
        <f>IF(SUM($I$58:LRO58)&lt;=$G$61,1,0)</f>
        <v>1</v>
      </c>
      <c r="LRP59" s="676">
        <f>IF(SUM($I$58:LRP58)&lt;=$G$61,1,0)</f>
        <v>1</v>
      </c>
      <c r="LRQ59" s="676">
        <f>IF(SUM($I$58:LRQ58)&lt;=$G$61,1,0)</f>
        <v>1</v>
      </c>
      <c r="LRR59" s="676">
        <f>IF(SUM($I$58:LRR58)&lt;=$G$61,1,0)</f>
        <v>1</v>
      </c>
      <c r="LRS59" s="676">
        <f>IF(SUM($I$58:LRS58)&lt;=$G$61,1,0)</f>
        <v>1</v>
      </c>
      <c r="LRT59" s="676">
        <f>IF(SUM($I$58:LRT58)&lt;=$G$61,1,0)</f>
        <v>1</v>
      </c>
      <c r="LRU59" s="676">
        <f>IF(SUM($I$58:LRU58)&lt;=$G$61,1,0)</f>
        <v>1</v>
      </c>
      <c r="LRV59" s="676">
        <f>IF(SUM($I$58:LRV58)&lt;=$G$61,1,0)</f>
        <v>1</v>
      </c>
      <c r="LRW59" s="676">
        <f>IF(SUM($I$58:LRW58)&lt;=$G$61,1,0)</f>
        <v>1</v>
      </c>
      <c r="LRX59" s="676">
        <f>IF(SUM($I$58:LRX58)&lt;=$G$61,1,0)</f>
        <v>1</v>
      </c>
      <c r="LRY59" s="676">
        <f>IF(SUM($I$58:LRY58)&lt;=$G$61,1,0)</f>
        <v>1</v>
      </c>
      <c r="LRZ59" s="676">
        <f>IF(SUM($I$58:LRZ58)&lt;=$G$61,1,0)</f>
        <v>1</v>
      </c>
      <c r="LSA59" s="676">
        <f>IF(SUM($I$58:LSA58)&lt;=$G$61,1,0)</f>
        <v>1</v>
      </c>
      <c r="LSB59" s="676">
        <f>IF(SUM($I$58:LSB58)&lt;=$G$61,1,0)</f>
        <v>1</v>
      </c>
      <c r="LSC59" s="676">
        <f>IF(SUM($I$58:LSC58)&lt;=$G$61,1,0)</f>
        <v>1</v>
      </c>
      <c r="LSD59" s="676">
        <f>IF(SUM($I$58:LSD58)&lt;=$G$61,1,0)</f>
        <v>1</v>
      </c>
      <c r="LSE59" s="676">
        <f>IF(SUM($I$58:LSE58)&lt;=$G$61,1,0)</f>
        <v>1</v>
      </c>
      <c r="LSF59" s="676">
        <f>IF(SUM($I$58:LSF58)&lt;=$G$61,1,0)</f>
        <v>1</v>
      </c>
      <c r="LSG59" s="676">
        <f>IF(SUM($I$58:LSG58)&lt;=$G$61,1,0)</f>
        <v>1</v>
      </c>
      <c r="LSH59" s="676">
        <f>IF(SUM($I$58:LSH58)&lt;=$G$61,1,0)</f>
        <v>1</v>
      </c>
      <c r="LSI59" s="676">
        <f>IF(SUM($I$58:LSI58)&lt;=$G$61,1,0)</f>
        <v>1</v>
      </c>
      <c r="LSJ59" s="676">
        <f>IF(SUM($I$58:LSJ58)&lt;=$G$61,1,0)</f>
        <v>1</v>
      </c>
      <c r="LSK59" s="676">
        <f>IF(SUM($I$58:LSK58)&lt;=$G$61,1,0)</f>
        <v>1</v>
      </c>
      <c r="LSL59" s="676">
        <f>IF(SUM($I$58:LSL58)&lt;=$G$61,1,0)</f>
        <v>1</v>
      </c>
      <c r="LSM59" s="676">
        <f>IF(SUM($I$58:LSM58)&lt;=$G$61,1,0)</f>
        <v>1</v>
      </c>
      <c r="LSN59" s="676">
        <f>IF(SUM($I$58:LSN58)&lt;=$G$61,1,0)</f>
        <v>1</v>
      </c>
      <c r="LSO59" s="676">
        <f>IF(SUM($I$58:LSO58)&lt;=$G$61,1,0)</f>
        <v>1</v>
      </c>
      <c r="LSP59" s="676">
        <f>IF(SUM($I$58:LSP58)&lt;=$G$61,1,0)</f>
        <v>1</v>
      </c>
      <c r="LSQ59" s="676">
        <f>IF(SUM($I$58:LSQ58)&lt;=$G$61,1,0)</f>
        <v>1</v>
      </c>
      <c r="LSR59" s="676">
        <f>IF(SUM($I$58:LSR58)&lt;=$G$61,1,0)</f>
        <v>1</v>
      </c>
      <c r="LSS59" s="676">
        <f>IF(SUM($I$58:LSS58)&lt;=$G$61,1,0)</f>
        <v>1</v>
      </c>
      <c r="LST59" s="676">
        <f>IF(SUM($I$58:LST58)&lt;=$G$61,1,0)</f>
        <v>1</v>
      </c>
      <c r="LSU59" s="676">
        <f>IF(SUM($I$58:LSU58)&lt;=$G$61,1,0)</f>
        <v>1</v>
      </c>
      <c r="LSV59" s="676">
        <f>IF(SUM($I$58:LSV58)&lt;=$G$61,1,0)</f>
        <v>1</v>
      </c>
      <c r="LSW59" s="676">
        <f>IF(SUM($I$58:LSW58)&lt;=$G$61,1,0)</f>
        <v>1</v>
      </c>
      <c r="LSX59" s="676">
        <f>IF(SUM($I$58:LSX58)&lt;=$G$61,1,0)</f>
        <v>1</v>
      </c>
      <c r="LSY59" s="676">
        <f>IF(SUM($I$58:LSY58)&lt;=$G$61,1,0)</f>
        <v>1</v>
      </c>
      <c r="LSZ59" s="676">
        <f>IF(SUM($I$58:LSZ58)&lt;=$G$61,1,0)</f>
        <v>1</v>
      </c>
      <c r="LTA59" s="676">
        <f>IF(SUM($I$58:LTA58)&lt;=$G$61,1,0)</f>
        <v>1</v>
      </c>
      <c r="LTB59" s="676">
        <f>IF(SUM($I$58:LTB58)&lt;=$G$61,1,0)</f>
        <v>1</v>
      </c>
      <c r="LTC59" s="676">
        <f>IF(SUM($I$58:LTC58)&lt;=$G$61,1,0)</f>
        <v>1</v>
      </c>
      <c r="LTD59" s="676">
        <f>IF(SUM($I$58:LTD58)&lt;=$G$61,1,0)</f>
        <v>1</v>
      </c>
      <c r="LTE59" s="676">
        <f>IF(SUM($I$58:LTE58)&lt;=$G$61,1,0)</f>
        <v>1</v>
      </c>
      <c r="LTF59" s="676">
        <f>IF(SUM($I$58:LTF58)&lt;=$G$61,1,0)</f>
        <v>1</v>
      </c>
      <c r="LTG59" s="676">
        <f>IF(SUM($I$58:LTG58)&lt;=$G$61,1,0)</f>
        <v>1</v>
      </c>
      <c r="LTH59" s="676">
        <f>IF(SUM($I$58:LTH58)&lt;=$G$61,1,0)</f>
        <v>1</v>
      </c>
      <c r="LTI59" s="676">
        <f>IF(SUM($I$58:LTI58)&lt;=$G$61,1,0)</f>
        <v>1</v>
      </c>
      <c r="LTJ59" s="676">
        <f>IF(SUM($I$58:LTJ58)&lt;=$G$61,1,0)</f>
        <v>1</v>
      </c>
      <c r="LTK59" s="676">
        <f>IF(SUM($I$58:LTK58)&lt;=$G$61,1,0)</f>
        <v>1</v>
      </c>
      <c r="LTL59" s="676">
        <f>IF(SUM($I$58:LTL58)&lt;=$G$61,1,0)</f>
        <v>1</v>
      </c>
      <c r="LTM59" s="676">
        <f>IF(SUM($I$58:LTM58)&lt;=$G$61,1,0)</f>
        <v>1</v>
      </c>
      <c r="LTN59" s="676">
        <f>IF(SUM($I$58:LTN58)&lt;=$G$61,1,0)</f>
        <v>1</v>
      </c>
      <c r="LTO59" s="676">
        <f>IF(SUM($I$58:LTO58)&lt;=$G$61,1,0)</f>
        <v>1</v>
      </c>
      <c r="LTP59" s="676">
        <f>IF(SUM($I$58:LTP58)&lt;=$G$61,1,0)</f>
        <v>1</v>
      </c>
      <c r="LTQ59" s="676">
        <f>IF(SUM($I$58:LTQ58)&lt;=$G$61,1,0)</f>
        <v>1</v>
      </c>
      <c r="LTR59" s="676">
        <f>IF(SUM($I$58:LTR58)&lt;=$G$61,1,0)</f>
        <v>1</v>
      </c>
      <c r="LTS59" s="676">
        <f>IF(SUM($I$58:LTS58)&lt;=$G$61,1,0)</f>
        <v>1</v>
      </c>
      <c r="LTT59" s="676">
        <f>IF(SUM($I$58:LTT58)&lt;=$G$61,1,0)</f>
        <v>1</v>
      </c>
      <c r="LTU59" s="676">
        <f>IF(SUM($I$58:LTU58)&lt;=$G$61,1,0)</f>
        <v>1</v>
      </c>
      <c r="LTV59" s="676">
        <f>IF(SUM($I$58:LTV58)&lt;=$G$61,1,0)</f>
        <v>1</v>
      </c>
      <c r="LTW59" s="676">
        <f>IF(SUM($I$58:LTW58)&lt;=$G$61,1,0)</f>
        <v>1</v>
      </c>
      <c r="LTX59" s="676">
        <f>IF(SUM($I$58:LTX58)&lt;=$G$61,1,0)</f>
        <v>1</v>
      </c>
      <c r="LTY59" s="676">
        <f>IF(SUM($I$58:LTY58)&lt;=$G$61,1,0)</f>
        <v>1</v>
      </c>
      <c r="LTZ59" s="676">
        <f>IF(SUM($I$58:LTZ58)&lt;=$G$61,1,0)</f>
        <v>1</v>
      </c>
      <c r="LUA59" s="676">
        <f>IF(SUM($I$58:LUA58)&lt;=$G$61,1,0)</f>
        <v>1</v>
      </c>
      <c r="LUB59" s="676">
        <f>IF(SUM($I$58:LUB58)&lt;=$G$61,1,0)</f>
        <v>1</v>
      </c>
      <c r="LUC59" s="676">
        <f>IF(SUM($I$58:LUC58)&lt;=$G$61,1,0)</f>
        <v>1</v>
      </c>
      <c r="LUD59" s="676">
        <f>IF(SUM($I$58:LUD58)&lt;=$G$61,1,0)</f>
        <v>1</v>
      </c>
      <c r="LUE59" s="676">
        <f>IF(SUM($I$58:LUE58)&lt;=$G$61,1,0)</f>
        <v>1</v>
      </c>
      <c r="LUF59" s="676">
        <f>IF(SUM($I$58:LUF58)&lt;=$G$61,1,0)</f>
        <v>1</v>
      </c>
      <c r="LUG59" s="676">
        <f>IF(SUM($I$58:LUG58)&lt;=$G$61,1,0)</f>
        <v>1</v>
      </c>
      <c r="LUH59" s="676">
        <f>IF(SUM($I$58:LUH58)&lt;=$G$61,1,0)</f>
        <v>1</v>
      </c>
      <c r="LUI59" s="676">
        <f>IF(SUM($I$58:LUI58)&lt;=$G$61,1,0)</f>
        <v>1</v>
      </c>
      <c r="LUJ59" s="676">
        <f>IF(SUM($I$58:LUJ58)&lt;=$G$61,1,0)</f>
        <v>1</v>
      </c>
      <c r="LUK59" s="676">
        <f>IF(SUM($I$58:LUK58)&lt;=$G$61,1,0)</f>
        <v>1</v>
      </c>
      <c r="LUL59" s="676">
        <f>IF(SUM($I$58:LUL58)&lt;=$G$61,1,0)</f>
        <v>1</v>
      </c>
      <c r="LUM59" s="676">
        <f>IF(SUM($I$58:LUM58)&lt;=$G$61,1,0)</f>
        <v>1</v>
      </c>
      <c r="LUN59" s="676">
        <f>IF(SUM($I$58:LUN58)&lt;=$G$61,1,0)</f>
        <v>1</v>
      </c>
      <c r="LUO59" s="676">
        <f>IF(SUM($I$58:LUO58)&lt;=$G$61,1,0)</f>
        <v>1</v>
      </c>
      <c r="LUP59" s="676">
        <f>IF(SUM($I$58:LUP58)&lt;=$G$61,1,0)</f>
        <v>1</v>
      </c>
      <c r="LUQ59" s="676">
        <f>IF(SUM($I$58:LUQ58)&lt;=$G$61,1,0)</f>
        <v>1</v>
      </c>
      <c r="LUR59" s="676">
        <f>IF(SUM($I$58:LUR58)&lt;=$G$61,1,0)</f>
        <v>1</v>
      </c>
      <c r="LUS59" s="676">
        <f>IF(SUM($I$58:LUS58)&lt;=$G$61,1,0)</f>
        <v>1</v>
      </c>
      <c r="LUT59" s="676">
        <f>IF(SUM($I$58:LUT58)&lt;=$G$61,1,0)</f>
        <v>1</v>
      </c>
      <c r="LUU59" s="676">
        <f>IF(SUM($I$58:LUU58)&lt;=$G$61,1,0)</f>
        <v>1</v>
      </c>
      <c r="LUV59" s="676">
        <f>IF(SUM($I$58:LUV58)&lt;=$G$61,1,0)</f>
        <v>1</v>
      </c>
      <c r="LUW59" s="676">
        <f>IF(SUM($I$58:LUW58)&lt;=$G$61,1,0)</f>
        <v>1</v>
      </c>
      <c r="LUX59" s="676">
        <f>IF(SUM($I$58:LUX58)&lt;=$G$61,1,0)</f>
        <v>1</v>
      </c>
      <c r="LUY59" s="676">
        <f>IF(SUM($I$58:LUY58)&lt;=$G$61,1,0)</f>
        <v>1</v>
      </c>
      <c r="LUZ59" s="676">
        <f>IF(SUM($I$58:LUZ58)&lt;=$G$61,1,0)</f>
        <v>1</v>
      </c>
      <c r="LVA59" s="676">
        <f>IF(SUM($I$58:LVA58)&lt;=$G$61,1,0)</f>
        <v>1</v>
      </c>
      <c r="LVB59" s="676">
        <f>IF(SUM($I$58:LVB58)&lt;=$G$61,1,0)</f>
        <v>1</v>
      </c>
      <c r="LVC59" s="676">
        <f>IF(SUM($I$58:LVC58)&lt;=$G$61,1,0)</f>
        <v>1</v>
      </c>
      <c r="LVD59" s="676">
        <f>IF(SUM($I$58:LVD58)&lt;=$G$61,1,0)</f>
        <v>1</v>
      </c>
      <c r="LVE59" s="676">
        <f>IF(SUM($I$58:LVE58)&lt;=$G$61,1,0)</f>
        <v>1</v>
      </c>
      <c r="LVF59" s="676">
        <f>IF(SUM($I$58:LVF58)&lt;=$G$61,1,0)</f>
        <v>1</v>
      </c>
      <c r="LVG59" s="676">
        <f>IF(SUM($I$58:LVG58)&lt;=$G$61,1,0)</f>
        <v>1</v>
      </c>
      <c r="LVH59" s="676">
        <f>IF(SUM($I$58:LVH58)&lt;=$G$61,1,0)</f>
        <v>1</v>
      </c>
      <c r="LVI59" s="676">
        <f>IF(SUM($I$58:LVI58)&lt;=$G$61,1,0)</f>
        <v>1</v>
      </c>
      <c r="LVJ59" s="676">
        <f>IF(SUM($I$58:LVJ58)&lt;=$G$61,1,0)</f>
        <v>1</v>
      </c>
      <c r="LVK59" s="676">
        <f>IF(SUM($I$58:LVK58)&lt;=$G$61,1,0)</f>
        <v>1</v>
      </c>
      <c r="LVL59" s="676">
        <f>IF(SUM($I$58:LVL58)&lt;=$G$61,1,0)</f>
        <v>1</v>
      </c>
      <c r="LVM59" s="676">
        <f>IF(SUM($I$58:LVM58)&lt;=$G$61,1,0)</f>
        <v>1</v>
      </c>
      <c r="LVN59" s="676">
        <f>IF(SUM($I$58:LVN58)&lt;=$G$61,1,0)</f>
        <v>1</v>
      </c>
      <c r="LVO59" s="676">
        <f>IF(SUM($I$58:LVO58)&lt;=$G$61,1,0)</f>
        <v>1</v>
      </c>
      <c r="LVP59" s="676">
        <f>IF(SUM($I$58:LVP58)&lt;=$G$61,1,0)</f>
        <v>1</v>
      </c>
      <c r="LVQ59" s="676">
        <f>IF(SUM($I$58:LVQ58)&lt;=$G$61,1,0)</f>
        <v>1</v>
      </c>
      <c r="LVR59" s="676">
        <f>IF(SUM($I$58:LVR58)&lt;=$G$61,1,0)</f>
        <v>1</v>
      </c>
      <c r="LVS59" s="676">
        <f>IF(SUM($I$58:LVS58)&lt;=$G$61,1,0)</f>
        <v>1</v>
      </c>
      <c r="LVT59" s="676">
        <f>IF(SUM($I$58:LVT58)&lt;=$G$61,1,0)</f>
        <v>1</v>
      </c>
      <c r="LVU59" s="676">
        <f>IF(SUM($I$58:LVU58)&lt;=$G$61,1,0)</f>
        <v>1</v>
      </c>
      <c r="LVV59" s="676">
        <f>IF(SUM($I$58:LVV58)&lt;=$G$61,1,0)</f>
        <v>1</v>
      </c>
      <c r="LVW59" s="676">
        <f>IF(SUM($I$58:LVW58)&lt;=$G$61,1,0)</f>
        <v>1</v>
      </c>
      <c r="LVX59" s="676">
        <f>IF(SUM($I$58:LVX58)&lt;=$G$61,1,0)</f>
        <v>1</v>
      </c>
      <c r="LVY59" s="676">
        <f>IF(SUM($I$58:LVY58)&lt;=$G$61,1,0)</f>
        <v>1</v>
      </c>
      <c r="LVZ59" s="676">
        <f>IF(SUM($I$58:LVZ58)&lt;=$G$61,1,0)</f>
        <v>1</v>
      </c>
      <c r="LWA59" s="676">
        <f>IF(SUM($I$58:LWA58)&lt;=$G$61,1,0)</f>
        <v>1</v>
      </c>
      <c r="LWB59" s="676">
        <f>IF(SUM($I$58:LWB58)&lt;=$G$61,1,0)</f>
        <v>1</v>
      </c>
      <c r="LWC59" s="676">
        <f>IF(SUM($I$58:LWC58)&lt;=$G$61,1,0)</f>
        <v>1</v>
      </c>
      <c r="LWD59" s="676">
        <f>IF(SUM($I$58:LWD58)&lt;=$G$61,1,0)</f>
        <v>1</v>
      </c>
      <c r="LWE59" s="676">
        <f>IF(SUM($I$58:LWE58)&lt;=$G$61,1,0)</f>
        <v>1</v>
      </c>
      <c r="LWF59" s="676">
        <f>IF(SUM($I$58:LWF58)&lt;=$G$61,1,0)</f>
        <v>1</v>
      </c>
      <c r="LWG59" s="676">
        <f>IF(SUM($I$58:LWG58)&lt;=$G$61,1,0)</f>
        <v>1</v>
      </c>
      <c r="LWH59" s="676">
        <f>IF(SUM($I$58:LWH58)&lt;=$G$61,1,0)</f>
        <v>1</v>
      </c>
      <c r="LWI59" s="676">
        <f>IF(SUM($I$58:LWI58)&lt;=$G$61,1,0)</f>
        <v>1</v>
      </c>
      <c r="LWJ59" s="676">
        <f>IF(SUM($I$58:LWJ58)&lt;=$G$61,1,0)</f>
        <v>1</v>
      </c>
      <c r="LWK59" s="676">
        <f>IF(SUM($I$58:LWK58)&lt;=$G$61,1,0)</f>
        <v>1</v>
      </c>
      <c r="LWL59" s="676">
        <f>IF(SUM($I$58:LWL58)&lt;=$G$61,1,0)</f>
        <v>1</v>
      </c>
      <c r="LWM59" s="676">
        <f>IF(SUM($I$58:LWM58)&lt;=$G$61,1,0)</f>
        <v>1</v>
      </c>
      <c r="LWN59" s="676">
        <f>IF(SUM($I$58:LWN58)&lt;=$G$61,1,0)</f>
        <v>1</v>
      </c>
      <c r="LWO59" s="676">
        <f>IF(SUM($I$58:LWO58)&lt;=$G$61,1,0)</f>
        <v>1</v>
      </c>
      <c r="LWP59" s="676">
        <f>IF(SUM($I$58:LWP58)&lt;=$G$61,1,0)</f>
        <v>1</v>
      </c>
      <c r="LWQ59" s="676">
        <f>IF(SUM($I$58:LWQ58)&lt;=$G$61,1,0)</f>
        <v>1</v>
      </c>
      <c r="LWR59" s="676">
        <f>IF(SUM($I$58:LWR58)&lt;=$G$61,1,0)</f>
        <v>1</v>
      </c>
      <c r="LWS59" s="676">
        <f>IF(SUM($I$58:LWS58)&lt;=$G$61,1,0)</f>
        <v>1</v>
      </c>
      <c r="LWT59" s="676">
        <f>IF(SUM($I$58:LWT58)&lt;=$G$61,1,0)</f>
        <v>1</v>
      </c>
      <c r="LWU59" s="676">
        <f>IF(SUM($I$58:LWU58)&lt;=$G$61,1,0)</f>
        <v>1</v>
      </c>
      <c r="LWV59" s="676">
        <f>IF(SUM($I$58:LWV58)&lt;=$G$61,1,0)</f>
        <v>1</v>
      </c>
      <c r="LWW59" s="676">
        <f>IF(SUM($I$58:LWW58)&lt;=$G$61,1,0)</f>
        <v>1</v>
      </c>
      <c r="LWX59" s="676">
        <f>IF(SUM($I$58:LWX58)&lt;=$G$61,1,0)</f>
        <v>1</v>
      </c>
      <c r="LWY59" s="676">
        <f>IF(SUM($I$58:LWY58)&lt;=$G$61,1,0)</f>
        <v>1</v>
      </c>
      <c r="LWZ59" s="676">
        <f>IF(SUM($I$58:LWZ58)&lt;=$G$61,1,0)</f>
        <v>1</v>
      </c>
      <c r="LXA59" s="676">
        <f>IF(SUM($I$58:LXA58)&lt;=$G$61,1,0)</f>
        <v>1</v>
      </c>
      <c r="LXB59" s="676">
        <f>IF(SUM($I$58:LXB58)&lt;=$G$61,1,0)</f>
        <v>1</v>
      </c>
      <c r="LXC59" s="676">
        <f>IF(SUM($I$58:LXC58)&lt;=$G$61,1,0)</f>
        <v>1</v>
      </c>
      <c r="LXD59" s="676">
        <f>IF(SUM($I$58:LXD58)&lt;=$G$61,1,0)</f>
        <v>1</v>
      </c>
      <c r="LXE59" s="676">
        <f>IF(SUM($I$58:LXE58)&lt;=$G$61,1,0)</f>
        <v>1</v>
      </c>
      <c r="LXF59" s="676">
        <f>IF(SUM($I$58:LXF58)&lt;=$G$61,1,0)</f>
        <v>1</v>
      </c>
      <c r="LXG59" s="676">
        <f>IF(SUM($I$58:LXG58)&lt;=$G$61,1,0)</f>
        <v>1</v>
      </c>
      <c r="LXH59" s="676">
        <f>IF(SUM($I$58:LXH58)&lt;=$G$61,1,0)</f>
        <v>1</v>
      </c>
      <c r="LXI59" s="676">
        <f>IF(SUM($I$58:LXI58)&lt;=$G$61,1,0)</f>
        <v>1</v>
      </c>
      <c r="LXJ59" s="676">
        <f>IF(SUM($I$58:LXJ58)&lt;=$G$61,1,0)</f>
        <v>1</v>
      </c>
      <c r="LXK59" s="676">
        <f>IF(SUM($I$58:LXK58)&lt;=$G$61,1,0)</f>
        <v>1</v>
      </c>
      <c r="LXL59" s="676">
        <f>IF(SUM($I$58:LXL58)&lt;=$G$61,1,0)</f>
        <v>1</v>
      </c>
      <c r="LXM59" s="676">
        <f>IF(SUM($I$58:LXM58)&lt;=$G$61,1,0)</f>
        <v>1</v>
      </c>
      <c r="LXN59" s="676">
        <f>IF(SUM($I$58:LXN58)&lt;=$G$61,1,0)</f>
        <v>1</v>
      </c>
      <c r="LXO59" s="676">
        <f>IF(SUM($I$58:LXO58)&lt;=$G$61,1,0)</f>
        <v>1</v>
      </c>
      <c r="LXP59" s="676">
        <f>IF(SUM($I$58:LXP58)&lt;=$G$61,1,0)</f>
        <v>1</v>
      </c>
      <c r="LXQ59" s="676">
        <f>IF(SUM($I$58:LXQ58)&lt;=$G$61,1,0)</f>
        <v>1</v>
      </c>
      <c r="LXR59" s="676">
        <f>IF(SUM($I$58:LXR58)&lt;=$G$61,1,0)</f>
        <v>1</v>
      </c>
      <c r="LXS59" s="676">
        <f>IF(SUM($I$58:LXS58)&lt;=$G$61,1,0)</f>
        <v>1</v>
      </c>
      <c r="LXT59" s="676">
        <f>IF(SUM($I$58:LXT58)&lt;=$G$61,1,0)</f>
        <v>1</v>
      </c>
      <c r="LXU59" s="676">
        <f>IF(SUM($I$58:LXU58)&lt;=$G$61,1,0)</f>
        <v>1</v>
      </c>
      <c r="LXV59" s="676">
        <f>IF(SUM($I$58:LXV58)&lt;=$G$61,1,0)</f>
        <v>1</v>
      </c>
      <c r="LXW59" s="676">
        <f>IF(SUM($I$58:LXW58)&lt;=$G$61,1,0)</f>
        <v>1</v>
      </c>
      <c r="LXX59" s="676">
        <f>IF(SUM($I$58:LXX58)&lt;=$G$61,1,0)</f>
        <v>1</v>
      </c>
      <c r="LXY59" s="676">
        <f>IF(SUM($I$58:LXY58)&lt;=$G$61,1,0)</f>
        <v>1</v>
      </c>
      <c r="LXZ59" s="676">
        <f>IF(SUM($I$58:LXZ58)&lt;=$G$61,1,0)</f>
        <v>1</v>
      </c>
      <c r="LYA59" s="676">
        <f>IF(SUM($I$58:LYA58)&lt;=$G$61,1,0)</f>
        <v>1</v>
      </c>
      <c r="LYB59" s="676">
        <f>IF(SUM($I$58:LYB58)&lt;=$G$61,1,0)</f>
        <v>1</v>
      </c>
      <c r="LYC59" s="676">
        <f>IF(SUM($I$58:LYC58)&lt;=$G$61,1,0)</f>
        <v>1</v>
      </c>
      <c r="LYD59" s="676">
        <f>IF(SUM($I$58:LYD58)&lt;=$G$61,1,0)</f>
        <v>1</v>
      </c>
      <c r="LYE59" s="676">
        <f>IF(SUM($I$58:LYE58)&lt;=$G$61,1,0)</f>
        <v>1</v>
      </c>
      <c r="LYF59" s="676">
        <f>IF(SUM($I$58:LYF58)&lt;=$G$61,1,0)</f>
        <v>1</v>
      </c>
      <c r="LYG59" s="676">
        <f>IF(SUM($I$58:LYG58)&lt;=$G$61,1,0)</f>
        <v>1</v>
      </c>
      <c r="LYH59" s="676">
        <f>IF(SUM($I$58:LYH58)&lt;=$G$61,1,0)</f>
        <v>1</v>
      </c>
      <c r="LYI59" s="676">
        <f>IF(SUM($I$58:LYI58)&lt;=$G$61,1,0)</f>
        <v>1</v>
      </c>
      <c r="LYJ59" s="676">
        <f>IF(SUM($I$58:LYJ58)&lt;=$G$61,1,0)</f>
        <v>1</v>
      </c>
      <c r="LYK59" s="676">
        <f>IF(SUM($I$58:LYK58)&lt;=$G$61,1,0)</f>
        <v>1</v>
      </c>
      <c r="LYL59" s="676">
        <f>IF(SUM($I$58:LYL58)&lt;=$G$61,1,0)</f>
        <v>1</v>
      </c>
      <c r="LYM59" s="676">
        <f>IF(SUM($I$58:LYM58)&lt;=$G$61,1,0)</f>
        <v>1</v>
      </c>
      <c r="LYN59" s="676">
        <f>IF(SUM($I$58:LYN58)&lt;=$G$61,1,0)</f>
        <v>1</v>
      </c>
      <c r="LYO59" s="676">
        <f>IF(SUM($I$58:LYO58)&lt;=$G$61,1,0)</f>
        <v>1</v>
      </c>
      <c r="LYP59" s="676">
        <f>IF(SUM($I$58:LYP58)&lt;=$G$61,1,0)</f>
        <v>1</v>
      </c>
      <c r="LYQ59" s="676">
        <f>IF(SUM($I$58:LYQ58)&lt;=$G$61,1,0)</f>
        <v>1</v>
      </c>
      <c r="LYR59" s="676">
        <f>IF(SUM($I$58:LYR58)&lt;=$G$61,1,0)</f>
        <v>1</v>
      </c>
      <c r="LYS59" s="676">
        <f>IF(SUM($I$58:LYS58)&lt;=$G$61,1,0)</f>
        <v>1</v>
      </c>
      <c r="LYT59" s="676">
        <f>IF(SUM($I$58:LYT58)&lt;=$G$61,1,0)</f>
        <v>1</v>
      </c>
      <c r="LYU59" s="676">
        <f>IF(SUM($I$58:LYU58)&lt;=$G$61,1,0)</f>
        <v>1</v>
      </c>
      <c r="LYV59" s="676">
        <f>IF(SUM($I$58:LYV58)&lt;=$G$61,1,0)</f>
        <v>1</v>
      </c>
      <c r="LYW59" s="676">
        <f>IF(SUM($I$58:LYW58)&lt;=$G$61,1,0)</f>
        <v>1</v>
      </c>
      <c r="LYX59" s="676">
        <f>IF(SUM($I$58:LYX58)&lt;=$G$61,1,0)</f>
        <v>1</v>
      </c>
      <c r="LYY59" s="676">
        <f>IF(SUM($I$58:LYY58)&lt;=$G$61,1,0)</f>
        <v>1</v>
      </c>
      <c r="LYZ59" s="676">
        <f>IF(SUM($I$58:LYZ58)&lt;=$G$61,1,0)</f>
        <v>1</v>
      </c>
      <c r="LZA59" s="676">
        <f>IF(SUM($I$58:LZA58)&lt;=$G$61,1,0)</f>
        <v>1</v>
      </c>
      <c r="LZB59" s="676">
        <f>IF(SUM($I$58:LZB58)&lt;=$G$61,1,0)</f>
        <v>1</v>
      </c>
      <c r="LZC59" s="676">
        <f>IF(SUM($I$58:LZC58)&lt;=$G$61,1,0)</f>
        <v>1</v>
      </c>
      <c r="LZD59" s="676">
        <f>IF(SUM($I$58:LZD58)&lt;=$G$61,1,0)</f>
        <v>1</v>
      </c>
      <c r="LZE59" s="676">
        <f>IF(SUM($I$58:LZE58)&lt;=$G$61,1,0)</f>
        <v>1</v>
      </c>
      <c r="LZF59" s="676">
        <f>IF(SUM($I$58:LZF58)&lt;=$G$61,1,0)</f>
        <v>1</v>
      </c>
      <c r="LZG59" s="676">
        <f>IF(SUM($I$58:LZG58)&lt;=$G$61,1,0)</f>
        <v>1</v>
      </c>
      <c r="LZH59" s="676">
        <f>IF(SUM($I$58:LZH58)&lt;=$G$61,1,0)</f>
        <v>1</v>
      </c>
      <c r="LZI59" s="676">
        <f>IF(SUM($I$58:LZI58)&lt;=$G$61,1,0)</f>
        <v>1</v>
      </c>
      <c r="LZJ59" s="676">
        <f>IF(SUM($I$58:LZJ58)&lt;=$G$61,1,0)</f>
        <v>1</v>
      </c>
      <c r="LZK59" s="676">
        <f>IF(SUM($I$58:LZK58)&lt;=$G$61,1,0)</f>
        <v>1</v>
      </c>
      <c r="LZL59" s="676">
        <f>IF(SUM($I$58:LZL58)&lt;=$G$61,1,0)</f>
        <v>1</v>
      </c>
      <c r="LZM59" s="676">
        <f>IF(SUM($I$58:LZM58)&lt;=$G$61,1,0)</f>
        <v>1</v>
      </c>
      <c r="LZN59" s="676">
        <f>IF(SUM($I$58:LZN58)&lt;=$G$61,1,0)</f>
        <v>1</v>
      </c>
      <c r="LZO59" s="676">
        <f>IF(SUM($I$58:LZO58)&lt;=$G$61,1,0)</f>
        <v>1</v>
      </c>
      <c r="LZP59" s="676">
        <f>IF(SUM($I$58:LZP58)&lt;=$G$61,1,0)</f>
        <v>1</v>
      </c>
      <c r="LZQ59" s="676">
        <f>IF(SUM($I$58:LZQ58)&lt;=$G$61,1,0)</f>
        <v>1</v>
      </c>
      <c r="LZR59" s="676">
        <f>IF(SUM($I$58:LZR58)&lt;=$G$61,1,0)</f>
        <v>1</v>
      </c>
      <c r="LZS59" s="676">
        <f>IF(SUM($I$58:LZS58)&lt;=$G$61,1,0)</f>
        <v>1</v>
      </c>
      <c r="LZT59" s="676">
        <f>IF(SUM($I$58:LZT58)&lt;=$G$61,1,0)</f>
        <v>1</v>
      </c>
      <c r="LZU59" s="676">
        <f>IF(SUM($I$58:LZU58)&lt;=$G$61,1,0)</f>
        <v>1</v>
      </c>
      <c r="LZV59" s="676">
        <f>IF(SUM($I$58:LZV58)&lt;=$G$61,1,0)</f>
        <v>1</v>
      </c>
      <c r="LZW59" s="676">
        <f>IF(SUM($I$58:LZW58)&lt;=$G$61,1,0)</f>
        <v>1</v>
      </c>
      <c r="LZX59" s="676">
        <f>IF(SUM($I$58:LZX58)&lt;=$G$61,1,0)</f>
        <v>1</v>
      </c>
      <c r="LZY59" s="676">
        <f>IF(SUM($I$58:LZY58)&lt;=$G$61,1,0)</f>
        <v>1</v>
      </c>
      <c r="LZZ59" s="676">
        <f>IF(SUM($I$58:LZZ58)&lt;=$G$61,1,0)</f>
        <v>1</v>
      </c>
      <c r="MAA59" s="676">
        <f>IF(SUM($I$58:MAA58)&lt;=$G$61,1,0)</f>
        <v>1</v>
      </c>
      <c r="MAB59" s="676">
        <f>IF(SUM($I$58:MAB58)&lt;=$G$61,1,0)</f>
        <v>1</v>
      </c>
      <c r="MAC59" s="676">
        <f>IF(SUM($I$58:MAC58)&lt;=$G$61,1,0)</f>
        <v>1</v>
      </c>
      <c r="MAD59" s="676">
        <f>IF(SUM($I$58:MAD58)&lt;=$G$61,1,0)</f>
        <v>1</v>
      </c>
      <c r="MAE59" s="676">
        <f>IF(SUM($I$58:MAE58)&lt;=$G$61,1,0)</f>
        <v>1</v>
      </c>
      <c r="MAF59" s="676">
        <f>IF(SUM($I$58:MAF58)&lt;=$G$61,1,0)</f>
        <v>1</v>
      </c>
      <c r="MAG59" s="676">
        <f>IF(SUM($I$58:MAG58)&lt;=$G$61,1,0)</f>
        <v>1</v>
      </c>
      <c r="MAH59" s="676">
        <f>IF(SUM($I$58:MAH58)&lt;=$G$61,1,0)</f>
        <v>1</v>
      </c>
      <c r="MAI59" s="676">
        <f>IF(SUM($I$58:MAI58)&lt;=$G$61,1,0)</f>
        <v>1</v>
      </c>
      <c r="MAJ59" s="676">
        <f>IF(SUM($I$58:MAJ58)&lt;=$G$61,1,0)</f>
        <v>1</v>
      </c>
      <c r="MAK59" s="676">
        <f>IF(SUM($I$58:MAK58)&lt;=$G$61,1,0)</f>
        <v>1</v>
      </c>
      <c r="MAL59" s="676">
        <f>IF(SUM($I$58:MAL58)&lt;=$G$61,1,0)</f>
        <v>1</v>
      </c>
      <c r="MAM59" s="676">
        <f>IF(SUM($I$58:MAM58)&lt;=$G$61,1,0)</f>
        <v>1</v>
      </c>
      <c r="MAN59" s="676">
        <f>IF(SUM($I$58:MAN58)&lt;=$G$61,1,0)</f>
        <v>1</v>
      </c>
      <c r="MAO59" s="676">
        <f>IF(SUM($I$58:MAO58)&lt;=$G$61,1,0)</f>
        <v>1</v>
      </c>
      <c r="MAP59" s="676">
        <f>IF(SUM($I$58:MAP58)&lt;=$G$61,1,0)</f>
        <v>1</v>
      </c>
      <c r="MAQ59" s="676">
        <f>IF(SUM($I$58:MAQ58)&lt;=$G$61,1,0)</f>
        <v>1</v>
      </c>
      <c r="MAR59" s="676">
        <f>IF(SUM($I$58:MAR58)&lt;=$G$61,1,0)</f>
        <v>1</v>
      </c>
      <c r="MAS59" s="676">
        <f>IF(SUM($I$58:MAS58)&lt;=$G$61,1,0)</f>
        <v>1</v>
      </c>
      <c r="MAT59" s="676">
        <f>IF(SUM($I$58:MAT58)&lt;=$G$61,1,0)</f>
        <v>1</v>
      </c>
      <c r="MAU59" s="676">
        <f>IF(SUM($I$58:MAU58)&lt;=$G$61,1,0)</f>
        <v>1</v>
      </c>
      <c r="MAV59" s="676">
        <f>IF(SUM($I$58:MAV58)&lt;=$G$61,1,0)</f>
        <v>1</v>
      </c>
      <c r="MAW59" s="676">
        <f>IF(SUM($I$58:MAW58)&lt;=$G$61,1,0)</f>
        <v>1</v>
      </c>
      <c r="MAX59" s="676">
        <f>IF(SUM($I$58:MAX58)&lt;=$G$61,1,0)</f>
        <v>1</v>
      </c>
      <c r="MAY59" s="676">
        <f>IF(SUM($I$58:MAY58)&lt;=$G$61,1,0)</f>
        <v>1</v>
      </c>
      <c r="MAZ59" s="676">
        <f>IF(SUM($I$58:MAZ58)&lt;=$G$61,1,0)</f>
        <v>1</v>
      </c>
      <c r="MBA59" s="676">
        <f>IF(SUM($I$58:MBA58)&lt;=$G$61,1,0)</f>
        <v>1</v>
      </c>
      <c r="MBB59" s="676">
        <f>IF(SUM($I$58:MBB58)&lt;=$G$61,1,0)</f>
        <v>1</v>
      </c>
      <c r="MBC59" s="676">
        <f>IF(SUM($I$58:MBC58)&lt;=$G$61,1,0)</f>
        <v>1</v>
      </c>
      <c r="MBD59" s="676">
        <f>IF(SUM($I$58:MBD58)&lt;=$G$61,1,0)</f>
        <v>1</v>
      </c>
      <c r="MBE59" s="676">
        <f>IF(SUM($I$58:MBE58)&lt;=$G$61,1,0)</f>
        <v>1</v>
      </c>
      <c r="MBF59" s="676">
        <f>IF(SUM($I$58:MBF58)&lt;=$G$61,1,0)</f>
        <v>1</v>
      </c>
      <c r="MBG59" s="676">
        <f>IF(SUM($I$58:MBG58)&lt;=$G$61,1,0)</f>
        <v>1</v>
      </c>
      <c r="MBH59" s="676">
        <f>IF(SUM($I$58:MBH58)&lt;=$G$61,1,0)</f>
        <v>1</v>
      </c>
      <c r="MBI59" s="676">
        <f>IF(SUM($I$58:MBI58)&lt;=$G$61,1,0)</f>
        <v>1</v>
      </c>
      <c r="MBJ59" s="676">
        <f>IF(SUM($I$58:MBJ58)&lt;=$G$61,1,0)</f>
        <v>1</v>
      </c>
      <c r="MBK59" s="676">
        <f>IF(SUM($I$58:MBK58)&lt;=$G$61,1,0)</f>
        <v>1</v>
      </c>
      <c r="MBL59" s="676">
        <f>IF(SUM($I$58:MBL58)&lt;=$G$61,1,0)</f>
        <v>1</v>
      </c>
      <c r="MBM59" s="676">
        <f>IF(SUM($I$58:MBM58)&lt;=$G$61,1,0)</f>
        <v>1</v>
      </c>
      <c r="MBN59" s="676">
        <f>IF(SUM($I$58:MBN58)&lt;=$G$61,1,0)</f>
        <v>1</v>
      </c>
      <c r="MBO59" s="676">
        <f>IF(SUM($I$58:MBO58)&lt;=$G$61,1,0)</f>
        <v>1</v>
      </c>
      <c r="MBP59" s="676">
        <f>IF(SUM($I$58:MBP58)&lt;=$G$61,1,0)</f>
        <v>1</v>
      </c>
      <c r="MBQ59" s="676">
        <f>IF(SUM($I$58:MBQ58)&lt;=$G$61,1,0)</f>
        <v>1</v>
      </c>
      <c r="MBR59" s="676">
        <f>IF(SUM($I$58:MBR58)&lt;=$G$61,1,0)</f>
        <v>1</v>
      </c>
      <c r="MBS59" s="676">
        <f>IF(SUM($I$58:MBS58)&lt;=$G$61,1,0)</f>
        <v>1</v>
      </c>
      <c r="MBT59" s="676">
        <f>IF(SUM($I$58:MBT58)&lt;=$G$61,1,0)</f>
        <v>1</v>
      </c>
      <c r="MBU59" s="676">
        <f>IF(SUM($I$58:MBU58)&lt;=$G$61,1,0)</f>
        <v>1</v>
      </c>
      <c r="MBV59" s="676">
        <f>IF(SUM($I$58:MBV58)&lt;=$G$61,1,0)</f>
        <v>1</v>
      </c>
      <c r="MBW59" s="676">
        <f>IF(SUM($I$58:MBW58)&lt;=$G$61,1,0)</f>
        <v>1</v>
      </c>
      <c r="MBX59" s="676">
        <f>IF(SUM($I$58:MBX58)&lt;=$G$61,1,0)</f>
        <v>1</v>
      </c>
      <c r="MBY59" s="676">
        <f>IF(SUM($I$58:MBY58)&lt;=$G$61,1,0)</f>
        <v>1</v>
      </c>
      <c r="MBZ59" s="676">
        <f>IF(SUM($I$58:MBZ58)&lt;=$G$61,1,0)</f>
        <v>1</v>
      </c>
      <c r="MCA59" s="676">
        <f>IF(SUM($I$58:MCA58)&lt;=$G$61,1,0)</f>
        <v>1</v>
      </c>
      <c r="MCB59" s="676">
        <f>IF(SUM($I$58:MCB58)&lt;=$G$61,1,0)</f>
        <v>1</v>
      </c>
      <c r="MCC59" s="676">
        <f>IF(SUM($I$58:MCC58)&lt;=$G$61,1,0)</f>
        <v>1</v>
      </c>
      <c r="MCD59" s="676">
        <f>IF(SUM($I$58:MCD58)&lt;=$G$61,1,0)</f>
        <v>1</v>
      </c>
      <c r="MCE59" s="676">
        <f>IF(SUM($I$58:MCE58)&lt;=$G$61,1,0)</f>
        <v>1</v>
      </c>
      <c r="MCF59" s="676">
        <f>IF(SUM($I$58:MCF58)&lt;=$G$61,1,0)</f>
        <v>1</v>
      </c>
      <c r="MCG59" s="676">
        <f>IF(SUM($I$58:MCG58)&lt;=$G$61,1,0)</f>
        <v>1</v>
      </c>
      <c r="MCH59" s="676">
        <f>IF(SUM($I$58:MCH58)&lt;=$G$61,1,0)</f>
        <v>1</v>
      </c>
      <c r="MCI59" s="676">
        <f>IF(SUM($I$58:MCI58)&lt;=$G$61,1,0)</f>
        <v>1</v>
      </c>
      <c r="MCJ59" s="676">
        <f>IF(SUM($I$58:MCJ58)&lt;=$G$61,1,0)</f>
        <v>1</v>
      </c>
      <c r="MCK59" s="676">
        <f>IF(SUM($I$58:MCK58)&lt;=$G$61,1,0)</f>
        <v>1</v>
      </c>
      <c r="MCL59" s="676">
        <f>IF(SUM($I$58:MCL58)&lt;=$G$61,1,0)</f>
        <v>1</v>
      </c>
      <c r="MCM59" s="676">
        <f>IF(SUM($I$58:MCM58)&lt;=$G$61,1,0)</f>
        <v>1</v>
      </c>
      <c r="MCN59" s="676">
        <f>IF(SUM($I$58:MCN58)&lt;=$G$61,1,0)</f>
        <v>1</v>
      </c>
      <c r="MCO59" s="676">
        <f>IF(SUM($I$58:MCO58)&lt;=$G$61,1,0)</f>
        <v>1</v>
      </c>
      <c r="MCP59" s="676">
        <f>IF(SUM($I$58:MCP58)&lt;=$G$61,1,0)</f>
        <v>1</v>
      </c>
      <c r="MCQ59" s="676">
        <f>IF(SUM($I$58:MCQ58)&lt;=$G$61,1,0)</f>
        <v>1</v>
      </c>
      <c r="MCR59" s="676">
        <f>IF(SUM($I$58:MCR58)&lt;=$G$61,1,0)</f>
        <v>1</v>
      </c>
      <c r="MCS59" s="676">
        <f>IF(SUM($I$58:MCS58)&lt;=$G$61,1,0)</f>
        <v>1</v>
      </c>
      <c r="MCT59" s="676">
        <f>IF(SUM($I$58:MCT58)&lt;=$G$61,1,0)</f>
        <v>1</v>
      </c>
      <c r="MCU59" s="676">
        <f>IF(SUM($I$58:MCU58)&lt;=$G$61,1,0)</f>
        <v>1</v>
      </c>
      <c r="MCV59" s="676">
        <f>IF(SUM($I$58:MCV58)&lt;=$G$61,1,0)</f>
        <v>1</v>
      </c>
      <c r="MCW59" s="676">
        <f>IF(SUM($I$58:MCW58)&lt;=$G$61,1,0)</f>
        <v>1</v>
      </c>
      <c r="MCX59" s="676">
        <f>IF(SUM($I$58:MCX58)&lt;=$G$61,1,0)</f>
        <v>1</v>
      </c>
      <c r="MCY59" s="676">
        <f>IF(SUM($I$58:MCY58)&lt;=$G$61,1,0)</f>
        <v>1</v>
      </c>
      <c r="MCZ59" s="676">
        <f>IF(SUM($I$58:MCZ58)&lt;=$G$61,1,0)</f>
        <v>1</v>
      </c>
      <c r="MDA59" s="676">
        <f>IF(SUM($I$58:MDA58)&lt;=$G$61,1,0)</f>
        <v>1</v>
      </c>
      <c r="MDB59" s="676">
        <f>IF(SUM($I$58:MDB58)&lt;=$G$61,1,0)</f>
        <v>1</v>
      </c>
      <c r="MDC59" s="676">
        <f>IF(SUM($I$58:MDC58)&lt;=$G$61,1,0)</f>
        <v>1</v>
      </c>
      <c r="MDD59" s="676">
        <f>IF(SUM($I$58:MDD58)&lt;=$G$61,1,0)</f>
        <v>1</v>
      </c>
      <c r="MDE59" s="676">
        <f>IF(SUM($I$58:MDE58)&lt;=$G$61,1,0)</f>
        <v>1</v>
      </c>
      <c r="MDF59" s="676">
        <f>IF(SUM($I$58:MDF58)&lt;=$G$61,1,0)</f>
        <v>1</v>
      </c>
      <c r="MDG59" s="676">
        <f>IF(SUM($I$58:MDG58)&lt;=$G$61,1,0)</f>
        <v>1</v>
      </c>
      <c r="MDH59" s="676">
        <f>IF(SUM($I$58:MDH58)&lt;=$G$61,1,0)</f>
        <v>1</v>
      </c>
      <c r="MDI59" s="676">
        <f>IF(SUM($I$58:MDI58)&lt;=$G$61,1,0)</f>
        <v>1</v>
      </c>
      <c r="MDJ59" s="676">
        <f>IF(SUM($I$58:MDJ58)&lt;=$G$61,1,0)</f>
        <v>1</v>
      </c>
      <c r="MDK59" s="676">
        <f>IF(SUM($I$58:MDK58)&lt;=$G$61,1,0)</f>
        <v>1</v>
      </c>
      <c r="MDL59" s="676">
        <f>IF(SUM($I$58:MDL58)&lt;=$G$61,1,0)</f>
        <v>1</v>
      </c>
      <c r="MDM59" s="676">
        <f>IF(SUM($I$58:MDM58)&lt;=$G$61,1,0)</f>
        <v>1</v>
      </c>
      <c r="MDN59" s="676">
        <f>IF(SUM($I$58:MDN58)&lt;=$G$61,1,0)</f>
        <v>1</v>
      </c>
      <c r="MDO59" s="676">
        <f>IF(SUM($I$58:MDO58)&lt;=$G$61,1,0)</f>
        <v>1</v>
      </c>
      <c r="MDP59" s="676">
        <f>IF(SUM($I$58:MDP58)&lt;=$G$61,1,0)</f>
        <v>1</v>
      </c>
      <c r="MDQ59" s="676">
        <f>IF(SUM($I$58:MDQ58)&lt;=$G$61,1,0)</f>
        <v>1</v>
      </c>
      <c r="MDR59" s="676">
        <f>IF(SUM($I$58:MDR58)&lt;=$G$61,1,0)</f>
        <v>1</v>
      </c>
      <c r="MDS59" s="676">
        <f>IF(SUM($I$58:MDS58)&lt;=$G$61,1,0)</f>
        <v>1</v>
      </c>
      <c r="MDT59" s="676">
        <f>IF(SUM($I$58:MDT58)&lt;=$G$61,1,0)</f>
        <v>1</v>
      </c>
      <c r="MDU59" s="676">
        <f>IF(SUM($I$58:MDU58)&lt;=$G$61,1,0)</f>
        <v>1</v>
      </c>
      <c r="MDV59" s="676">
        <f>IF(SUM($I$58:MDV58)&lt;=$G$61,1,0)</f>
        <v>1</v>
      </c>
      <c r="MDW59" s="676">
        <f>IF(SUM($I$58:MDW58)&lt;=$G$61,1,0)</f>
        <v>1</v>
      </c>
      <c r="MDX59" s="676">
        <f>IF(SUM($I$58:MDX58)&lt;=$G$61,1,0)</f>
        <v>1</v>
      </c>
      <c r="MDY59" s="676">
        <f>IF(SUM($I$58:MDY58)&lt;=$G$61,1,0)</f>
        <v>1</v>
      </c>
      <c r="MDZ59" s="676">
        <f>IF(SUM($I$58:MDZ58)&lt;=$G$61,1,0)</f>
        <v>1</v>
      </c>
      <c r="MEA59" s="676">
        <f>IF(SUM($I$58:MEA58)&lt;=$G$61,1,0)</f>
        <v>1</v>
      </c>
      <c r="MEB59" s="676">
        <f>IF(SUM($I$58:MEB58)&lt;=$G$61,1,0)</f>
        <v>1</v>
      </c>
      <c r="MEC59" s="676">
        <f>IF(SUM($I$58:MEC58)&lt;=$G$61,1,0)</f>
        <v>1</v>
      </c>
      <c r="MED59" s="676">
        <f>IF(SUM($I$58:MED58)&lt;=$G$61,1,0)</f>
        <v>1</v>
      </c>
      <c r="MEE59" s="676">
        <f>IF(SUM($I$58:MEE58)&lt;=$G$61,1,0)</f>
        <v>1</v>
      </c>
      <c r="MEF59" s="676">
        <f>IF(SUM($I$58:MEF58)&lt;=$G$61,1,0)</f>
        <v>1</v>
      </c>
      <c r="MEG59" s="676">
        <f>IF(SUM($I$58:MEG58)&lt;=$G$61,1,0)</f>
        <v>1</v>
      </c>
      <c r="MEH59" s="676">
        <f>IF(SUM($I$58:MEH58)&lt;=$G$61,1,0)</f>
        <v>1</v>
      </c>
      <c r="MEI59" s="676">
        <f>IF(SUM($I$58:MEI58)&lt;=$G$61,1,0)</f>
        <v>1</v>
      </c>
      <c r="MEJ59" s="676">
        <f>IF(SUM($I$58:MEJ58)&lt;=$G$61,1,0)</f>
        <v>1</v>
      </c>
      <c r="MEK59" s="676">
        <f>IF(SUM($I$58:MEK58)&lt;=$G$61,1,0)</f>
        <v>1</v>
      </c>
      <c r="MEL59" s="676">
        <f>IF(SUM($I$58:MEL58)&lt;=$G$61,1,0)</f>
        <v>1</v>
      </c>
      <c r="MEM59" s="676">
        <f>IF(SUM($I$58:MEM58)&lt;=$G$61,1,0)</f>
        <v>1</v>
      </c>
      <c r="MEN59" s="676">
        <f>IF(SUM($I$58:MEN58)&lt;=$G$61,1,0)</f>
        <v>1</v>
      </c>
      <c r="MEO59" s="676">
        <f>IF(SUM($I$58:MEO58)&lt;=$G$61,1,0)</f>
        <v>1</v>
      </c>
      <c r="MEP59" s="676">
        <f>IF(SUM($I$58:MEP58)&lt;=$G$61,1,0)</f>
        <v>1</v>
      </c>
      <c r="MEQ59" s="676">
        <f>IF(SUM($I$58:MEQ58)&lt;=$G$61,1,0)</f>
        <v>1</v>
      </c>
      <c r="MER59" s="676">
        <f>IF(SUM($I$58:MER58)&lt;=$G$61,1,0)</f>
        <v>1</v>
      </c>
      <c r="MES59" s="676">
        <f>IF(SUM($I$58:MES58)&lt;=$G$61,1,0)</f>
        <v>1</v>
      </c>
      <c r="MET59" s="676">
        <f>IF(SUM($I$58:MET58)&lt;=$G$61,1,0)</f>
        <v>1</v>
      </c>
      <c r="MEU59" s="676">
        <f>IF(SUM($I$58:MEU58)&lt;=$G$61,1,0)</f>
        <v>1</v>
      </c>
      <c r="MEV59" s="676">
        <f>IF(SUM($I$58:MEV58)&lt;=$G$61,1,0)</f>
        <v>1</v>
      </c>
      <c r="MEW59" s="676">
        <f>IF(SUM($I$58:MEW58)&lt;=$G$61,1,0)</f>
        <v>1</v>
      </c>
      <c r="MEX59" s="676">
        <f>IF(SUM($I$58:MEX58)&lt;=$G$61,1,0)</f>
        <v>1</v>
      </c>
      <c r="MEY59" s="676">
        <f>IF(SUM($I$58:MEY58)&lt;=$G$61,1,0)</f>
        <v>1</v>
      </c>
      <c r="MEZ59" s="676">
        <f>IF(SUM($I$58:MEZ58)&lt;=$G$61,1,0)</f>
        <v>1</v>
      </c>
      <c r="MFA59" s="676">
        <f>IF(SUM($I$58:MFA58)&lt;=$G$61,1,0)</f>
        <v>1</v>
      </c>
      <c r="MFB59" s="676">
        <f>IF(SUM($I$58:MFB58)&lt;=$G$61,1,0)</f>
        <v>1</v>
      </c>
      <c r="MFC59" s="676">
        <f>IF(SUM($I$58:MFC58)&lt;=$G$61,1,0)</f>
        <v>1</v>
      </c>
      <c r="MFD59" s="676">
        <f>IF(SUM($I$58:MFD58)&lt;=$G$61,1,0)</f>
        <v>1</v>
      </c>
      <c r="MFE59" s="676">
        <f>IF(SUM($I$58:MFE58)&lt;=$G$61,1,0)</f>
        <v>1</v>
      </c>
      <c r="MFF59" s="676">
        <f>IF(SUM($I$58:MFF58)&lt;=$G$61,1,0)</f>
        <v>1</v>
      </c>
      <c r="MFG59" s="676">
        <f>IF(SUM($I$58:MFG58)&lt;=$G$61,1,0)</f>
        <v>1</v>
      </c>
      <c r="MFH59" s="676">
        <f>IF(SUM($I$58:MFH58)&lt;=$G$61,1,0)</f>
        <v>1</v>
      </c>
      <c r="MFI59" s="676">
        <f>IF(SUM($I$58:MFI58)&lt;=$G$61,1,0)</f>
        <v>1</v>
      </c>
      <c r="MFJ59" s="676">
        <f>IF(SUM($I$58:MFJ58)&lt;=$G$61,1,0)</f>
        <v>1</v>
      </c>
      <c r="MFK59" s="676">
        <f>IF(SUM($I$58:MFK58)&lt;=$G$61,1,0)</f>
        <v>1</v>
      </c>
      <c r="MFL59" s="676">
        <f>IF(SUM($I$58:MFL58)&lt;=$G$61,1,0)</f>
        <v>1</v>
      </c>
      <c r="MFM59" s="676">
        <f>IF(SUM($I$58:MFM58)&lt;=$G$61,1,0)</f>
        <v>1</v>
      </c>
      <c r="MFN59" s="676">
        <f>IF(SUM($I$58:MFN58)&lt;=$G$61,1,0)</f>
        <v>1</v>
      </c>
      <c r="MFO59" s="676">
        <f>IF(SUM($I$58:MFO58)&lt;=$G$61,1,0)</f>
        <v>1</v>
      </c>
      <c r="MFP59" s="676">
        <f>IF(SUM($I$58:MFP58)&lt;=$G$61,1,0)</f>
        <v>1</v>
      </c>
      <c r="MFQ59" s="676">
        <f>IF(SUM($I$58:MFQ58)&lt;=$G$61,1,0)</f>
        <v>1</v>
      </c>
      <c r="MFR59" s="676">
        <f>IF(SUM($I$58:MFR58)&lt;=$G$61,1,0)</f>
        <v>1</v>
      </c>
      <c r="MFS59" s="676">
        <f>IF(SUM($I$58:MFS58)&lt;=$G$61,1,0)</f>
        <v>1</v>
      </c>
      <c r="MFT59" s="676">
        <f>IF(SUM($I$58:MFT58)&lt;=$G$61,1,0)</f>
        <v>1</v>
      </c>
      <c r="MFU59" s="676">
        <f>IF(SUM($I$58:MFU58)&lt;=$G$61,1,0)</f>
        <v>1</v>
      </c>
      <c r="MFV59" s="676">
        <f>IF(SUM($I$58:MFV58)&lt;=$G$61,1,0)</f>
        <v>1</v>
      </c>
      <c r="MFW59" s="676">
        <f>IF(SUM($I$58:MFW58)&lt;=$G$61,1,0)</f>
        <v>1</v>
      </c>
      <c r="MFX59" s="676">
        <f>IF(SUM($I$58:MFX58)&lt;=$G$61,1,0)</f>
        <v>1</v>
      </c>
      <c r="MFY59" s="676">
        <f>IF(SUM($I$58:MFY58)&lt;=$G$61,1,0)</f>
        <v>1</v>
      </c>
      <c r="MFZ59" s="676">
        <f>IF(SUM($I$58:MFZ58)&lt;=$G$61,1,0)</f>
        <v>1</v>
      </c>
      <c r="MGA59" s="676">
        <f>IF(SUM($I$58:MGA58)&lt;=$G$61,1,0)</f>
        <v>1</v>
      </c>
      <c r="MGB59" s="676">
        <f>IF(SUM($I$58:MGB58)&lt;=$G$61,1,0)</f>
        <v>1</v>
      </c>
      <c r="MGC59" s="676">
        <f>IF(SUM($I$58:MGC58)&lt;=$G$61,1,0)</f>
        <v>1</v>
      </c>
      <c r="MGD59" s="676">
        <f>IF(SUM($I$58:MGD58)&lt;=$G$61,1,0)</f>
        <v>1</v>
      </c>
      <c r="MGE59" s="676">
        <f>IF(SUM($I$58:MGE58)&lt;=$G$61,1,0)</f>
        <v>1</v>
      </c>
      <c r="MGF59" s="676">
        <f>IF(SUM($I$58:MGF58)&lt;=$G$61,1,0)</f>
        <v>1</v>
      </c>
      <c r="MGG59" s="676">
        <f>IF(SUM($I$58:MGG58)&lt;=$G$61,1,0)</f>
        <v>1</v>
      </c>
      <c r="MGH59" s="676">
        <f>IF(SUM($I$58:MGH58)&lt;=$G$61,1,0)</f>
        <v>1</v>
      </c>
      <c r="MGI59" s="676">
        <f>IF(SUM($I$58:MGI58)&lt;=$G$61,1,0)</f>
        <v>1</v>
      </c>
      <c r="MGJ59" s="676">
        <f>IF(SUM($I$58:MGJ58)&lt;=$G$61,1,0)</f>
        <v>1</v>
      </c>
      <c r="MGK59" s="676">
        <f>IF(SUM($I$58:MGK58)&lt;=$G$61,1,0)</f>
        <v>1</v>
      </c>
      <c r="MGL59" s="676">
        <f>IF(SUM($I$58:MGL58)&lt;=$G$61,1,0)</f>
        <v>1</v>
      </c>
      <c r="MGM59" s="676">
        <f>IF(SUM($I$58:MGM58)&lt;=$G$61,1,0)</f>
        <v>1</v>
      </c>
      <c r="MGN59" s="676">
        <f>IF(SUM($I$58:MGN58)&lt;=$G$61,1,0)</f>
        <v>1</v>
      </c>
      <c r="MGO59" s="676">
        <f>IF(SUM($I$58:MGO58)&lt;=$G$61,1,0)</f>
        <v>1</v>
      </c>
      <c r="MGP59" s="676">
        <f>IF(SUM($I$58:MGP58)&lt;=$G$61,1,0)</f>
        <v>1</v>
      </c>
      <c r="MGQ59" s="676">
        <f>IF(SUM($I$58:MGQ58)&lt;=$G$61,1,0)</f>
        <v>1</v>
      </c>
      <c r="MGR59" s="676">
        <f>IF(SUM($I$58:MGR58)&lt;=$G$61,1,0)</f>
        <v>1</v>
      </c>
      <c r="MGS59" s="676">
        <f>IF(SUM($I$58:MGS58)&lt;=$G$61,1,0)</f>
        <v>1</v>
      </c>
      <c r="MGT59" s="676">
        <f>IF(SUM($I$58:MGT58)&lt;=$G$61,1,0)</f>
        <v>1</v>
      </c>
      <c r="MGU59" s="676">
        <f>IF(SUM($I$58:MGU58)&lt;=$G$61,1,0)</f>
        <v>1</v>
      </c>
      <c r="MGV59" s="676">
        <f>IF(SUM($I$58:MGV58)&lt;=$G$61,1,0)</f>
        <v>1</v>
      </c>
      <c r="MGW59" s="676">
        <f>IF(SUM($I$58:MGW58)&lt;=$G$61,1,0)</f>
        <v>1</v>
      </c>
      <c r="MGX59" s="676">
        <f>IF(SUM($I$58:MGX58)&lt;=$G$61,1,0)</f>
        <v>1</v>
      </c>
      <c r="MGY59" s="676">
        <f>IF(SUM($I$58:MGY58)&lt;=$G$61,1,0)</f>
        <v>1</v>
      </c>
      <c r="MGZ59" s="676">
        <f>IF(SUM($I$58:MGZ58)&lt;=$G$61,1,0)</f>
        <v>1</v>
      </c>
      <c r="MHA59" s="676">
        <f>IF(SUM($I$58:MHA58)&lt;=$G$61,1,0)</f>
        <v>1</v>
      </c>
      <c r="MHB59" s="676">
        <f>IF(SUM($I$58:MHB58)&lt;=$G$61,1,0)</f>
        <v>1</v>
      </c>
      <c r="MHC59" s="676">
        <f>IF(SUM($I$58:MHC58)&lt;=$G$61,1,0)</f>
        <v>1</v>
      </c>
      <c r="MHD59" s="676">
        <f>IF(SUM($I$58:MHD58)&lt;=$G$61,1,0)</f>
        <v>1</v>
      </c>
      <c r="MHE59" s="676">
        <f>IF(SUM($I$58:MHE58)&lt;=$G$61,1,0)</f>
        <v>1</v>
      </c>
      <c r="MHF59" s="676">
        <f>IF(SUM($I$58:MHF58)&lt;=$G$61,1,0)</f>
        <v>1</v>
      </c>
      <c r="MHG59" s="676">
        <f>IF(SUM($I$58:MHG58)&lt;=$G$61,1,0)</f>
        <v>1</v>
      </c>
      <c r="MHH59" s="676">
        <f>IF(SUM($I$58:MHH58)&lt;=$G$61,1,0)</f>
        <v>1</v>
      </c>
      <c r="MHI59" s="676">
        <f>IF(SUM($I$58:MHI58)&lt;=$G$61,1,0)</f>
        <v>1</v>
      </c>
      <c r="MHJ59" s="676">
        <f>IF(SUM($I$58:MHJ58)&lt;=$G$61,1,0)</f>
        <v>1</v>
      </c>
      <c r="MHK59" s="676">
        <f>IF(SUM($I$58:MHK58)&lt;=$G$61,1,0)</f>
        <v>1</v>
      </c>
      <c r="MHL59" s="676">
        <f>IF(SUM($I$58:MHL58)&lt;=$G$61,1,0)</f>
        <v>1</v>
      </c>
      <c r="MHM59" s="676">
        <f>IF(SUM($I$58:MHM58)&lt;=$G$61,1,0)</f>
        <v>1</v>
      </c>
      <c r="MHN59" s="676">
        <f>IF(SUM($I$58:MHN58)&lt;=$G$61,1,0)</f>
        <v>1</v>
      </c>
      <c r="MHO59" s="676">
        <f>IF(SUM($I$58:MHO58)&lt;=$G$61,1,0)</f>
        <v>1</v>
      </c>
      <c r="MHP59" s="676">
        <f>IF(SUM($I$58:MHP58)&lt;=$G$61,1,0)</f>
        <v>1</v>
      </c>
      <c r="MHQ59" s="676">
        <f>IF(SUM($I$58:MHQ58)&lt;=$G$61,1,0)</f>
        <v>1</v>
      </c>
      <c r="MHR59" s="676">
        <f>IF(SUM($I$58:MHR58)&lt;=$G$61,1,0)</f>
        <v>1</v>
      </c>
      <c r="MHS59" s="676">
        <f>IF(SUM($I$58:MHS58)&lt;=$G$61,1,0)</f>
        <v>1</v>
      </c>
      <c r="MHT59" s="676">
        <f>IF(SUM($I$58:MHT58)&lt;=$G$61,1,0)</f>
        <v>1</v>
      </c>
      <c r="MHU59" s="676">
        <f>IF(SUM($I$58:MHU58)&lt;=$G$61,1,0)</f>
        <v>1</v>
      </c>
      <c r="MHV59" s="676">
        <f>IF(SUM($I$58:MHV58)&lt;=$G$61,1,0)</f>
        <v>1</v>
      </c>
      <c r="MHW59" s="676">
        <f>IF(SUM($I$58:MHW58)&lt;=$G$61,1,0)</f>
        <v>1</v>
      </c>
      <c r="MHX59" s="676">
        <f>IF(SUM($I$58:MHX58)&lt;=$G$61,1,0)</f>
        <v>1</v>
      </c>
      <c r="MHY59" s="676">
        <f>IF(SUM($I$58:MHY58)&lt;=$G$61,1,0)</f>
        <v>1</v>
      </c>
      <c r="MHZ59" s="676">
        <f>IF(SUM($I$58:MHZ58)&lt;=$G$61,1,0)</f>
        <v>1</v>
      </c>
      <c r="MIA59" s="676">
        <f>IF(SUM($I$58:MIA58)&lt;=$G$61,1,0)</f>
        <v>1</v>
      </c>
      <c r="MIB59" s="676">
        <f>IF(SUM($I$58:MIB58)&lt;=$G$61,1,0)</f>
        <v>1</v>
      </c>
      <c r="MIC59" s="676">
        <f>IF(SUM($I$58:MIC58)&lt;=$G$61,1,0)</f>
        <v>1</v>
      </c>
      <c r="MID59" s="676">
        <f>IF(SUM($I$58:MID58)&lt;=$G$61,1,0)</f>
        <v>1</v>
      </c>
      <c r="MIE59" s="676">
        <f>IF(SUM($I$58:MIE58)&lt;=$G$61,1,0)</f>
        <v>1</v>
      </c>
      <c r="MIF59" s="676">
        <f>IF(SUM($I$58:MIF58)&lt;=$G$61,1,0)</f>
        <v>1</v>
      </c>
      <c r="MIG59" s="676">
        <f>IF(SUM($I$58:MIG58)&lt;=$G$61,1,0)</f>
        <v>1</v>
      </c>
      <c r="MIH59" s="676">
        <f>IF(SUM($I$58:MIH58)&lt;=$G$61,1,0)</f>
        <v>1</v>
      </c>
      <c r="MII59" s="676">
        <f>IF(SUM($I$58:MII58)&lt;=$G$61,1,0)</f>
        <v>1</v>
      </c>
      <c r="MIJ59" s="676">
        <f>IF(SUM($I$58:MIJ58)&lt;=$G$61,1,0)</f>
        <v>1</v>
      </c>
      <c r="MIK59" s="676">
        <f>IF(SUM($I$58:MIK58)&lt;=$G$61,1,0)</f>
        <v>1</v>
      </c>
      <c r="MIL59" s="676">
        <f>IF(SUM($I$58:MIL58)&lt;=$G$61,1,0)</f>
        <v>1</v>
      </c>
      <c r="MIM59" s="676">
        <f>IF(SUM($I$58:MIM58)&lt;=$G$61,1,0)</f>
        <v>1</v>
      </c>
      <c r="MIN59" s="676">
        <f>IF(SUM($I$58:MIN58)&lt;=$G$61,1,0)</f>
        <v>1</v>
      </c>
      <c r="MIO59" s="676">
        <f>IF(SUM($I$58:MIO58)&lt;=$G$61,1,0)</f>
        <v>1</v>
      </c>
      <c r="MIP59" s="676">
        <f>IF(SUM($I$58:MIP58)&lt;=$G$61,1,0)</f>
        <v>1</v>
      </c>
      <c r="MIQ59" s="676">
        <f>IF(SUM($I$58:MIQ58)&lt;=$G$61,1,0)</f>
        <v>1</v>
      </c>
      <c r="MIR59" s="676">
        <f>IF(SUM($I$58:MIR58)&lt;=$G$61,1,0)</f>
        <v>1</v>
      </c>
      <c r="MIS59" s="676">
        <f>IF(SUM($I$58:MIS58)&lt;=$G$61,1,0)</f>
        <v>1</v>
      </c>
      <c r="MIT59" s="676">
        <f>IF(SUM($I$58:MIT58)&lt;=$G$61,1,0)</f>
        <v>1</v>
      </c>
      <c r="MIU59" s="676">
        <f>IF(SUM($I$58:MIU58)&lt;=$G$61,1,0)</f>
        <v>1</v>
      </c>
      <c r="MIV59" s="676">
        <f>IF(SUM($I$58:MIV58)&lt;=$G$61,1,0)</f>
        <v>1</v>
      </c>
      <c r="MIW59" s="676">
        <f>IF(SUM($I$58:MIW58)&lt;=$G$61,1,0)</f>
        <v>1</v>
      </c>
      <c r="MIX59" s="676">
        <f>IF(SUM($I$58:MIX58)&lt;=$G$61,1,0)</f>
        <v>1</v>
      </c>
      <c r="MIY59" s="676">
        <f>IF(SUM($I$58:MIY58)&lt;=$G$61,1,0)</f>
        <v>1</v>
      </c>
      <c r="MIZ59" s="676">
        <f>IF(SUM($I$58:MIZ58)&lt;=$G$61,1,0)</f>
        <v>1</v>
      </c>
      <c r="MJA59" s="676">
        <f>IF(SUM($I$58:MJA58)&lt;=$G$61,1,0)</f>
        <v>1</v>
      </c>
      <c r="MJB59" s="676">
        <f>IF(SUM($I$58:MJB58)&lt;=$G$61,1,0)</f>
        <v>1</v>
      </c>
      <c r="MJC59" s="676">
        <f>IF(SUM($I$58:MJC58)&lt;=$G$61,1,0)</f>
        <v>1</v>
      </c>
      <c r="MJD59" s="676">
        <f>IF(SUM($I$58:MJD58)&lt;=$G$61,1,0)</f>
        <v>1</v>
      </c>
      <c r="MJE59" s="676">
        <f>IF(SUM($I$58:MJE58)&lt;=$G$61,1,0)</f>
        <v>1</v>
      </c>
      <c r="MJF59" s="676">
        <f>IF(SUM($I$58:MJF58)&lt;=$G$61,1,0)</f>
        <v>1</v>
      </c>
      <c r="MJG59" s="676">
        <f>IF(SUM($I$58:MJG58)&lt;=$G$61,1,0)</f>
        <v>1</v>
      </c>
      <c r="MJH59" s="676">
        <f>IF(SUM($I$58:MJH58)&lt;=$G$61,1,0)</f>
        <v>1</v>
      </c>
      <c r="MJI59" s="676">
        <f>IF(SUM($I$58:MJI58)&lt;=$G$61,1,0)</f>
        <v>1</v>
      </c>
      <c r="MJJ59" s="676">
        <f>IF(SUM($I$58:MJJ58)&lt;=$G$61,1,0)</f>
        <v>1</v>
      </c>
      <c r="MJK59" s="676">
        <f>IF(SUM($I$58:MJK58)&lt;=$G$61,1,0)</f>
        <v>1</v>
      </c>
      <c r="MJL59" s="676">
        <f>IF(SUM($I$58:MJL58)&lt;=$G$61,1,0)</f>
        <v>1</v>
      </c>
      <c r="MJM59" s="676">
        <f>IF(SUM($I$58:MJM58)&lt;=$G$61,1,0)</f>
        <v>1</v>
      </c>
      <c r="MJN59" s="676">
        <f>IF(SUM($I$58:MJN58)&lt;=$G$61,1,0)</f>
        <v>1</v>
      </c>
      <c r="MJO59" s="676">
        <f>IF(SUM($I$58:MJO58)&lt;=$G$61,1,0)</f>
        <v>1</v>
      </c>
      <c r="MJP59" s="676">
        <f>IF(SUM($I$58:MJP58)&lt;=$G$61,1,0)</f>
        <v>1</v>
      </c>
      <c r="MJQ59" s="676">
        <f>IF(SUM($I$58:MJQ58)&lt;=$G$61,1,0)</f>
        <v>1</v>
      </c>
      <c r="MJR59" s="676">
        <f>IF(SUM($I$58:MJR58)&lt;=$G$61,1,0)</f>
        <v>1</v>
      </c>
      <c r="MJS59" s="676">
        <f>IF(SUM($I$58:MJS58)&lt;=$G$61,1,0)</f>
        <v>1</v>
      </c>
      <c r="MJT59" s="676">
        <f>IF(SUM($I$58:MJT58)&lt;=$G$61,1,0)</f>
        <v>1</v>
      </c>
      <c r="MJU59" s="676">
        <f>IF(SUM($I$58:MJU58)&lt;=$G$61,1,0)</f>
        <v>1</v>
      </c>
      <c r="MJV59" s="676">
        <f>IF(SUM($I$58:MJV58)&lt;=$G$61,1,0)</f>
        <v>1</v>
      </c>
      <c r="MJW59" s="676">
        <f>IF(SUM($I$58:MJW58)&lt;=$G$61,1,0)</f>
        <v>1</v>
      </c>
      <c r="MJX59" s="676">
        <f>IF(SUM($I$58:MJX58)&lt;=$G$61,1,0)</f>
        <v>1</v>
      </c>
      <c r="MJY59" s="676">
        <f>IF(SUM($I$58:MJY58)&lt;=$G$61,1,0)</f>
        <v>1</v>
      </c>
      <c r="MJZ59" s="676">
        <f>IF(SUM($I$58:MJZ58)&lt;=$G$61,1,0)</f>
        <v>1</v>
      </c>
      <c r="MKA59" s="676">
        <f>IF(SUM($I$58:MKA58)&lt;=$G$61,1,0)</f>
        <v>1</v>
      </c>
      <c r="MKB59" s="676">
        <f>IF(SUM($I$58:MKB58)&lt;=$G$61,1,0)</f>
        <v>1</v>
      </c>
      <c r="MKC59" s="676">
        <f>IF(SUM($I$58:MKC58)&lt;=$G$61,1,0)</f>
        <v>1</v>
      </c>
      <c r="MKD59" s="676">
        <f>IF(SUM($I$58:MKD58)&lt;=$G$61,1,0)</f>
        <v>1</v>
      </c>
      <c r="MKE59" s="676">
        <f>IF(SUM($I$58:MKE58)&lt;=$G$61,1,0)</f>
        <v>1</v>
      </c>
      <c r="MKF59" s="676">
        <f>IF(SUM($I$58:MKF58)&lt;=$G$61,1,0)</f>
        <v>1</v>
      </c>
      <c r="MKG59" s="676">
        <f>IF(SUM($I$58:MKG58)&lt;=$G$61,1,0)</f>
        <v>1</v>
      </c>
      <c r="MKH59" s="676">
        <f>IF(SUM($I$58:MKH58)&lt;=$G$61,1,0)</f>
        <v>1</v>
      </c>
      <c r="MKI59" s="676">
        <f>IF(SUM($I$58:MKI58)&lt;=$G$61,1,0)</f>
        <v>1</v>
      </c>
      <c r="MKJ59" s="676">
        <f>IF(SUM($I$58:MKJ58)&lt;=$G$61,1,0)</f>
        <v>1</v>
      </c>
      <c r="MKK59" s="676">
        <f>IF(SUM($I$58:MKK58)&lt;=$G$61,1,0)</f>
        <v>1</v>
      </c>
      <c r="MKL59" s="676">
        <f>IF(SUM($I$58:MKL58)&lt;=$G$61,1,0)</f>
        <v>1</v>
      </c>
      <c r="MKM59" s="676">
        <f>IF(SUM($I$58:MKM58)&lt;=$G$61,1,0)</f>
        <v>1</v>
      </c>
      <c r="MKN59" s="676">
        <f>IF(SUM($I$58:MKN58)&lt;=$G$61,1,0)</f>
        <v>1</v>
      </c>
      <c r="MKO59" s="676">
        <f>IF(SUM($I$58:MKO58)&lt;=$G$61,1,0)</f>
        <v>1</v>
      </c>
      <c r="MKP59" s="676">
        <f>IF(SUM($I$58:MKP58)&lt;=$G$61,1,0)</f>
        <v>1</v>
      </c>
      <c r="MKQ59" s="676">
        <f>IF(SUM($I$58:MKQ58)&lt;=$G$61,1,0)</f>
        <v>1</v>
      </c>
      <c r="MKR59" s="676">
        <f>IF(SUM($I$58:MKR58)&lt;=$G$61,1,0)</f>
        <v>1</v>
      </c>
      <c r="MKS59" s="676">
        <f>IF(SUM($I$58:MKS58)&lt;=$G$61,1,0)</f>
        <v>1</v>
      </c>
      <c r="MKT59" s="676">
        <f>IF(SUM($I$58:MKT58)&lt;=$G$61,1,0)</f>
        <v>1</v>
      </c>
      <c r="MKU59" s="676">
        <f>IF(SUM($I$58:MKU58)&lt;=$G$61,1,0)</f>
        <v>1</v>
      </c>
      <c r="MKV59" s="676">
        <f>IF(SUM($I$58:MKV58)&lt;=$G$61,1,0)</f>
        <v>1</v>
      </c>
      <c r="MKW59" s="676">
        <f>IF(SUM($I$58:MKW58)&lt;=$G$61,1,0)</f>
        <v>1</v>
      </c>
      <c r="MKX59" s="676">
        <f>IF(SUM($I$58:MKX58)&lt;=$G$61,1,0)</f>
        <v>1</v>
      </c>
      <c r="MKY59" s="676">
        <f>IF(SUM($I$58:MKY58)&lt;=$G$61,1,0)</f>
        <v>1</v>
      </c>
      <c r="MKZ59" s="676">
        <f>IF(SUM($I$58:MKZ58)&lt;=$G$61,1,0)</f>
        <v>1</v>
      </c>
      <c r="MLA59" s="676">
        <f>IF(SUM($I$58:MLA58)&lt;=$G$61,1,0)</f>
        <v>1</v>
      </c>
      <c r="MLB59" s="676">
        <f>IF(SUM($I$58:MLB58)&lt;=$G$61,1,0)</f>
        <v>1</v>
      </c>
      <c r="MLC59" s="676">
        <f>IF(SUM($I$58:MLC58)&lt;=$G$61,1,0)</f>
        <v>1</v>
      </c>
      <c r="MLD59" s="676">
        <f>IF(SUM($I$58:MLD58)&lt;=$G$61,1,0)</f>
        <v>1</v>
      </c>
      <c r="MLE59" s="676">
        <f>IF(SUM($I$58:MLE58)&lt;=$G$61,1,0)</f>
        <v>1</v>
      </c>
      <c r="MLF59" s="676">
        <f>IF(SUM($I$58:MLF58)&lt;=$G$61,1,0)</f>
        <v>1</v>
      </c>
      <c r="MLG59" s="676">
        <f>IF(SUM($I$58:MLG58)&lt;=$G$61,1,0)</f>
        <v>1</v>
      </c>
      <c r="MLH59" s="676">
        <f>IF(SUM($I$58:MLH58)&lt;=$G$61,1,0)</f>
        <v>1</v>
      </c>
      <c r="MLI59" s="676">
        <f>IF(SUM($I$58:MLI58)&lt;=$G$61,1,0)</f>
        <v>1</v>
      </c>
      <c r="MLJ59" s="676">
        <f>IF(SUM($I$58:MLJ58)&lt;=$G$61,1,0)</f>
        <v>1</v>
      </c>
      <c r="MLK59" s="676">
        <f>IF(SUM($I$58:MLK58)&lt;=$G$61,1,0)</f>
        <v>1</v>
      </c>
      <c r="MLL59" s="676">
        <f>IF(SUM($I$58:MLL58)&lt;=$G$61,1,0)</f>
        <v>1</v>
      </c>
      <c r="MLM59" s="676">
        <f>IF(SUM($I$58:MLM58)&lt;=$G$61,1,0)</f>
        <v>1</v>
      </c>
      <c r="MLN59" s="676">
        <f>IF(SUM($I$58:MLN58)&lt;=$G$61,1,0)</f>
        <v>1</v>
      </c>
      <c r="MLO59" s="676">
        <f>IF(SUM($I$58:MLO58)&lt;=$G$61,1,0)</f>
        <v>1</v>
      </c>
      <c r="MLP59" s="676">
        <f>IF(SUM($I$58:MLP58)&lt;=$G$61,1,0)</f>
        <v>1</v>
      </c>
      <c r="MLQ59" s="676">
        <f>IF(SUM($I$58:MLQ58)&lt;=$G$61,1,0)</f>
        <v>1</v>
      </c>
      <c r="MLR59" s="676">
        <f>IF(SUM($I$58:MLR58)&lt;=$G$61,1,0)</f>
        <v>1</v>
      </c>
      <c r="MLS59" s="676">
        <f>IF(SUM($I$58:MLS58)&lt;=$G$61,1,0)</f>
        <v>1</v>
      </c>
      <c r="MLT59" s="676">
        <f>IF(SUM($I$58:MLT58)&lt;=$G$61,1,0)</f>
        <v>1</v>
      </c>
      <c r="MLU59" s="676">
        <f>IF(SUM($I$58:MLU58)&lt;=$G$61,1,0)</f>
        <v>1</v>
      </c>
      <c r="MLV59" s="676">
        <f>IF(SUM($I$58:MLV58)&lt;=$G$61,1,0)</f>
        <v>1</v>
      </c>
      <c r="MLW59" s="676">
        <f>IF(SUM($I$58:MLW58)&lt;=$G$61,1,0)</f>
        <v>1</v>
      </c>
      <c r="MLX59" s="676">
        <f>IF(SUM($I$58:MLX58)&lt;=$G$61,1,0)</f>
        <v>1</v>
      </c>
      <c r="MLY59" s="676">
        <f>IF(SUM($I$58:MLY58)&lt;=$G$61,1,0)</f>
        <v>1</v>
      </c>
      <c r="MLZ59" s="676">
        <f>IF(SUM($I$58:MLZ58)&lt;=$G$61,1,0)</f>
        <v>1</v>
      </c>
      <c r="MMA59" s="676">
        <f>IF(SUM($I$58:MMA58)&lt;=$G$61,1,0)</f>
        <v>1</v>
      </c>
      <c r="MMB59" s="676">
        <f>IF(SUM($I$58:MMB58)&lt;=$G$61,1,0)</f>
        <v>1</v>
      </c>
      <c r="MMC59" s="676">
        <f>IF(SUM($I$58:MMC58)&lt;=$G$61,1,0)</f>
        <v>1</v>
      </c>
      <c r="MMD59" s="676">
        <f>IF(SUM($I$58:MMD58)&lt;=$G$61,1,0)</f>
        <v>1</v>
      </c>
      <c r="MME59" s="676">
        <f>IF(SUM($I$58:MME58)&lt;=$G$61,1,0)</f>
        <v>1</v>
      </c>
      <c r="MMF59" s="676">
        <f>IF(SUM($I$58:MMF58)&lt;=$G$61,1,0)</f>
        <v>1</v>
      </c>
      <c r="MMG59" s="676">
        <f>IF(SUM($I$58:MMG58)&lt;=$G$61,1,0)</f>
        <v>1</v>
      </c>
      <c r="MMH59" s="676">
        <f>IF(SUM($I$58:MMH58)&lt;=$G$61,1,0)</f>
        <v>1</v>
      </c>
      <c r="MMI59" s="676">
        <f>IF(SUM($I$58:MMI58)&lt;=$G$61,1,0)</f>
        <v>1</v>
      </c>
      <c r="MMJ59" s="676">
        <f>IF(SUM($I$58:MMJ58)&lt;=$G$61,1,0)</f>
        <v>1</v>
      </c>
      <c r="MMK59" s="676">
        <f>IF(SUM($I$58:MMK58)&lt;=$G$61,1,0)</f>
        <v>1</v>
      </c>
      <c r="MML59" s="676">
        <f>IF(SUM($I$58:MML58)&lt;=$G$61,1,0)</f>
        <v>1</v>
      </c>
      <c r="MMM59" s="676">
        <f>IF(SUM($I$58:MMM58)&lt;=$G$61,1,0)</f>
        <v>1</v>
      </c>
      <c r="MMN59" s="676">
        <f>IF(SUM($I$58:MMN58)&lt;=$G$61,1,0)</f>
        <v>1</v>
      </c>
      <c r="MMO59" s="676">
        <f>IF(SUM($I$58:MMO58)&lt;=$G$61,1,0)</f>
        <v>1</v>
      </c>
      <c r="MMP59" s="676">
        <f>IF(SUM($I$58:MMP58)&lt;=$G$61,1,0)</f>
        <v>1</v>
      </c>
      <c r="MMQ59" s="676">
        <f>IF(SUM($I$58:MMQ58)&lt;=$G$61,1,0)</f>
        <v>1</v>
      </c>
      <c r="MMR59" s="676">
        <f>IF(SUM($I$58:MMR58)&lt;=$G$61,1,0)</f>
        <v>1</v>
      </c>
      <c r="MMS59" s="676">
        <f>IF(SUM($I$58:MMS58)&lt;=$G$61,1,0)</f>
        <v>1</v>
      </c>
      <c r="MMT59" s="676">
        <f>IF(SUM($I$58:MMT58)&lt;=$G$61,1,0)</f>
        <v>1</v>
      </c>
      <c r="MMU59" s="676">
        <f>IF(SUM($I$58:MMU58)&lt;=$G$61,1,0)</f>
        <v>1</v>
      </c>
      <c r="MMV59" s="676">
        <f>IF(SUM($I$58:MMV58)&lt;=$G$61,1,0)</f>
        <v>1</v>
      </c>
      <c r="MMW59" s="676">
        <f>IF(SUM($I$58:MMW58)&lt;=$G$61,1,0)</f>
        <v>1</v>
      </c>
      <c r="MMX59" s="676">
        <f>IF(SUM($I$58:MMX58)&lt;=$G$61,1,0)</f>
        <v>1</v>
      </c>
      <c r="MMY59" s="676">
        <f>IF(SUM($I$58:MMY58)&lt;=$G$61,1,0)</f>
        <v>1</v>
      </c>
      <c r="MMZ59" s="676">
        <f>IF(SUM($I$58:MMZ58)&lt;=$G$61,1,0)</f>
        <v>1</v>
      </c>
      <c r="MNA59" s="676">
        <f>IF(SUM($I$58:MNA58)&lt;=$G$61,1,0)</f>
        <v>1</v>
      </c>
      <c r="MNB59" s="676">
        <f>IF(SUM($I$58:MNB58)&lt;=$G$61,1,0)</f>
        <v>1</v>
      </c>
      <c r="MNC59" s="676">
        <f>IF(SUM($I$58:MNC58)&lt;=$G$61,1,0)</f>
        <v>1</v>
      </c>
      <c r="MND59" s="676">
        <f>IF(SUM($I$58:MND58)&lt;=$G$61,1,0)</f>
        <v>1</v>
      </c>
      <c r="MNE59" s="676">
        <f>IF(SUM($I$58:MNE58)&lt;=$G$61,1,0)</f>
        <v>1</v>
      </c>
      <c r="MNF59" s="676">
        <f>IF(SUM($I$58:MNF58)&lt;=$G$61,1,0)</f>
        <v>1</v>
      </c>
      <c r="MNG59" s="676">
        <f>IF(SUM($I$58:MNG58)&lt;=$G$61,1,0)</f>
        <v>1</v>
      </c>
      <c r="MNH59" s="676">
        <f>IF(SUM($I$58:MNH58)&lt;=$G$61,1,0)</f>
        <v>1</v>
      </c>
      <c r="MNI59" s="676">
        <f>IF(SUM($I$58:MNI58)&lt;=$G$61,1,0)</f>
        <v>1</v>
      </c>
      <c r="MNJ59" s="676">
        <f>IF(SUM($I$58:MNJ58)&lt;=$G$61,1,0)</f>
        <v>1</v>
      </c>
      <c r="MNK59" s="676">
        <f>IF(SUM($I$58:MNK58)&lt;=$G$61,1,0)</f>
        <v>1</v>
      </c>
      <c r="MNL59" s="676">
        <f>IF(SUM($I$58:MNL58)&lt;=$G$61,1,0)</f>
        <v>1</v>
      </c>
      <c r="MNM59" s="676">
        <f>IF(SUM($I$58:MNM58)&lt;=$G$61,1,0)</f>
        <v>1</v>
      </c>
      <c r="MNN59" s="676">
        <f>IF(SUM($I$58:MNN58)&lt;=$G$61,1,0)</f>
        <v>1</v>
      </c>
      <c r="MNO59" s="676">
        <f>IF(SUM($I$58:MNO58)&lt;=$G$61,1,0)</f>
        <v>1</v>
      </c>
      <c r="MNP59" s="676">
        <f>IF(SUM($I$58:MNP58)&lt;=$G$61,1,0)</f>
        <v>1</v>
      </c>
      <c r="MNQ59" s="676">
        <f>IF(SUM($I$58:MNQ58)&lt;=$G$61,1,0)</f>
        <v>1</v>
      </c>
      <c r="MNR59" s="676">
        <f>IF(SUM($I$58:MNR58)&lt;=$G$61,1,0)</f>
        <v>1</v>
      </c>
      <c r="MNS59" s="676">
        <f>IF(SUM($I$58:MNS58)&lt;=$G$61,1,0)</f>
        <v>1</v>
      </c>
      <c r="MNT59" s="676">
        <f>IF(SUM($I$58:MNT58)&lt;=$G$61,1,0)</f>
        <v>1</v>
      </c>
      <c r="MNU59" s="676">
        <f>IF(SUM($I$58:MNU58)&lt;=$G$61,1,0)</f>
        <v>1</v>
      </c>
      <c r="MNV59" s="676">
        <f>IF(SUM($I$58:MNV58)&lt;=$G$61,1,0)</f>
        <v>1</v>
      </c>
      <c r="MNW59" s="676">
        <f>IF(SUM($I$58:MNW58)&lt;=$G$61,1,0)</f>
        <v>1</v>
      </c>
      <c r="MNX59" s="676">
        <f>IF(SUM($I$58:MNX58)&lt;=$G$61,1,0)</f>
        <v>1</v>
      </c>
      <c r="MNY59" s="676">
        <f>IF(SUM($I$58:MNY58)&lt;=$G$61,1,0)</f>
        <v>1</v>
      </c>
      <c r="MNZ59" s="676">
        <f>IF(SUM($I$58:MNZ58)&lt;=$G$61,1,0)</f>
        <v>1</v>
      </c>
      <c r="MOA59" s="676">
        <f>IF(SUM($I$58:MOA58)&lt;=$G$61,1,0)</f>
        <v>1</v>
      </c>
      <c r="MOB59" s="676">
        <f>IF(SUM($I$58:MOB58)&lt;=$G$61,1,0)</f>
        <v>1</v>
      </c>
      <c r="MOC59" s="676">
        <f>IF(SUM($I$58:MOC58)&lt;=$G$61,1,0)</f>
        <v>1</v>
      </c>
      <c r="MOD59" s="676">
        <f>IF(SUM($I$58:MOD58)&lt;=$G$61,1,0)</f>
        <v>1</v>
      </c>
      <c r="MOE59" s="676">
        <f>IF(SUM($I$58:MOE58)&lt;=$G$61,1,0)</f>
        <v>1</v>
      </c>
      <c r="MOF59" s="676">
        <f>IF(SUM($I$58:MOF58)&lt;=$G$61,1,0)</f>
        <v>1</v>
      </c>
      <c r="MOG59" s="676">
        <f>IF(SUM($I$58:MOG58)&lt;=$G$61,1,0)</f>
        <v>1</v>
      </c>
      <c r="MOH59" s="676">
        <f>IF(SUM($I$58:MOH58)&lt;=$G$61,1,0)</f>
        <v>1</v>
      </c>
      <c r="MOI59" s="676">
        <f>IF(SUM($I$58:MOI58)&lt;=$G$61,1,0)</f>
        <v>1</v>
      </c>
      <c r="MOJ59" s="676">
        <f>IF(SUM($I$58:MOJ58)&lt;=$G$61,1,0)</f>
        <v>1</v>
      </c>
      <c r="MOK59" s="676">
        <f>IF(SUM($I$58:MOK58)&lt;=$G$61,1,0)</f>
        <v>1</v>
      </c>
      <c r="MOL59" s="676">
        <f>IF(SUM($I$58:MOL58)&lt;=$G$61,1,0)</f>
        <v>1</v>
      </c>
      <c r="MOM59" s="676">
        <f>IF(SUM($I$58:MOM58)&lt;=$G$61,1,0)</f>
        <v>1</v>
      </c>
      <c r="MON59" s="676">
        <f>IF(SUM($I$58:MON58)&lt;=$G$61,1,0)</f>
        <v>1</v>
      </c>
      <c r="MOO59" s="676">
        <f>IF(SUM($I$58:MOO58)&lt;=$G$61,1,0)</f>
        <v>1</v>
      </c>
      <c r="MOP59" s="676">
        <f>IF(SUM($I$58:MOP58)&lt;=$G$61,1,0)</f>
        <v>1</v>
      </c>
      <c r="MOQ59" s="676">
        <f>IF(SUM($I$58:MOQ58)&lt;=$G$61,1,0)</f>
        <v>1</v>
      </c>
      <c r="MOR59" s="676">
        <f>IF(SUM($I$58:MOR58)&lt;=$G$61,1,0)</f>
        <v>1</v>
      </c>
      <c r="MOS59" s="676">
        <f>IF(SUM($I$58:MOS58)&lt;=$G$61,1,0)</f>
        <v>1</v>
      </c>
      <c r="MOT59" s="676">
        <f>IF(SUM($I$58:MOT58)&lt;=$G$61,1,0)</f>
        <v>1</v>
      </c>
      <c r="MOU59" s="676">
        <f>IF(SUM($I$58:MOU58)&lt;=$G$61,1,0)</f>
        <v>1</v>
      </c>
      <c r="MOV59" s="676">
        <f>IF(SUM($I$58:MOV58)&lt;=$G$61,1,0)</f>
        <v>1</v>
      </c>
      <c r="MOW59" s="676">
        <f>IF(SUM($I$58:MOW58)&lt;=$G$61,1,0)</f>
        <v>1</v>
      </c>
      <c r="MOX59" s="676">
        <f>IF(SUM($I$58:MOX58)&lt;=$G$61,1,0)</f>
        <v>1</v>
      </c>
      <c r="MOY59" s="676">
        <f>IF(SUM($I$58:MOY58)&lt;=$G$61,1,0)</f>
        <v>1</v>
      </c>
      <c r="MOZ59" s="676">
        <f>IF(SUM($I$58:MOZ58)&lt;=$G$61,1,0)</f>
        <v>1</v>
      </c>
      <c r="MPA59" s="676">
        <f>IF(SUM($I$58:MPA58)&lt;=$G$61,1,0)</f>
        <v>1</v>
      </c>
      <c r="MPB59" s="676">
        <f>IF(SUM($I$58:MPB58)&lt;=$G$61,1,0)</f>
        <v>1</v>
      </c>
      <c r="MPC59" s="676">
        <f>IF(SUM($I$58:MPC58)&lt;=$G$61,1,0)</f>
        <v>1</v>
      </c>
      <c r="MPD59" s="676">
        <f>IF(SUM($I$58:MPD58)&lt;=$G$61,1,0)</f>
        <v>1</v>
      </c>
      <c r="MPE59" s="676">
        <f>IF(SUM($I$58:MPE58)&lt;=$G$61,1,0)</f>
        <v>1</v>
      </c>
      <c r="MPF59" s="676">
        <f>IF(SUM($I$58:MPF58)&lt;=$G$61,1,0)</f>
        <v>1</v>
      </c>
      <c r="MPG59" s="676">
        <f>IF(SUM($I$58:MPG58)&lt;=$G$61,1,0)</f>
        <v>1</v>
      </c>
      <c r="MPH59" s="676">
        <f>IF(SUM($I$58:MPH58)&lt;=$G$61,1,0)</f>
        <v>1</v>
      </c>
      <c r="MPI59" s="676">
        <f>IF(SUM($I$58:MPI58)&lt;=$G$61,1,0)</f>
        <v>1</v>
      </c>
      <c r="MPJ59" s="676">
        <f>IF(SUM($I$58:MPJ58)&lt;=$G$61,1,0)</f>
        <v>1</v>
      </c>
      <c r="MPK59" s="676">
        <f>IF(SUM($I$58:MPK58)&lt;=$G$61,1,0)</f>
        <v>1</v>
      </c>
      <c r="MPL59" s="676">
        <f>IF(SUM($I$58:MPL58)&lt;=$G$61,1,0)</f>
        <v>1</v>
      </c>
      <c r="MPM59" s="676">
        <f>IF(SUM($I$58:MPM58)&lt;=$G$61,1,0)</f>
        <v>1</v>
      </c>
      <c r="MPN59" s="676">
        <f>IF(SUM($I$58:MPN58)&lt;=$G$61,1,0)</f>
        <v>1</v>
      </c>
      <c r="MPO59" s="676">
        <f>IF(SUM($I$58:MPO58)&lt;=$G$61,1,0)</f>
        <v>1</v>
      </c>
      <c r="MPP59" s="676">
        <f>IF(SUM($I$58:MPP58)&lt;=$G$61,1,0)</f>
        <v>1</v>
      </c>
      <c r="MPQ59" s="676">
        <f>IF(SUM($I$58:MPQ58)&lt;=$G$61,1,0)</f>
        <v>1</v>
      </c>
      <c r="MPR59" s="676">
        <f>IF(SUM($I$58:MPR58)&lt;=$G$61,1,0)</f>
        <v>1</v>
      </c>
      <c r="MPS59" s="676">
        <f>IF(SUM($I$58:MPS58)&lt;=$G$61,1,0)</f>
        <v>1</v>
      </c>
      <c r="MPT59" s="676">
        <f>IF(SUM($I$58:MPT58)&lt;=$G$61,1,0)</f>
        <v>1</v>
      </c>
      <c r="MPU59" s="676">
        <f>IF(SUM($I$58:MPU58)&lt;=$G$61,1,0)</f>
        <v>1</v>
      </c>
      <c r="MPV59" s="676">
        <f>IF(SUM($I$58:MPV58)&lt;=$G$61,1,0)</f>
        <v>1</v>
      </c>
      <c r="MPW59" s="676">
        <f>IF(SUM($I$58:MPW58)&lt;=$G$61,1,0)</f>
        <v>1</v>
      </c>
      <c r="MPX59" s="676">
        <f>IF(SUM($I$58:MPX58)&lt;=$G$61,1,0)</f>
        <v>1</v>
      </c>
      <c r="MPY59" s="676">
        <f>IF(SUM($I$58:MPY58)&lt;=$G$61,1,0)</f>
        <v>1</v>
      </c>
      <c r="MPZ59" s="676">
        <f>IF(SUM($I$58:MPZ58)&lt;=$G$61,1,0)</f>
        <v>1</v>
      </c>
      <c r="MQA59" s="676">
        <f>IF(SUM($I$58:MQA58)&lt;=$G$61,1,0)</f>
        <v>1</v>
      </c>
      <c r="MQB59" s="676">
        <f>IF(SUM($I$58:MQB58)&lt;=$G$61,1,0)</f>
        <v>1</v>
      </c>
      <c r="MQC59" s="676">
        <f>IF(SUM($I$58:MQC58)&lt;=$G$61,1,0)</f>
        <v>1</v>
      </c>
      <c r="MQD59" s="676">
        <f>IF(SUM($I$58:MQD58)&lt;=$G$61,1,0)</f>
        <v>1</v>
      </c>
      <c r="MQE59" s="676">
        <f>IF(SUM($I$58:MQE58)&lt;=$G$61,1,0)</f>
        <v>1</v>
      </c>
      <c r="MQF59" s="676">
        <f>IF(SUM($I$58:MQF58)&lt;=$G$61,1,0)</f>
        <v>1</v>
      </c>
      <c r="MQG59" s="676">
        <f>IF(SUM($I$58:MQG58)&lt;=$G$61,1,0)</f>
        <v>1</v>
      </c>
      <c r="MQH59" s="676">
        <f>IF(SUM($I$58:MQH58)&lt;=$G$61,1,0)</f>
        <v>1</v>
      </c>
      <c r="MQI59" s="676">
        <f>IF(SUM($I$58:MQI58)&lt;=$G$61,1,0)</f>
        <v>1</v>
      </c>
      <c r="MQJ59" s="676">
        <f>IF(SUM($I$58:MQJ58)&lt;=$G$61,1,0)</f>
        <v>1</v>
      </c>
      <c r="MQK59" s="676">
        <f>IF(SUM($I$58:MQK58)&lt;=$G$61,1,0)</f>
        <v>1</v>
      </c>
      <c r="MQL59" s="676">
        <f>IF(SUM($I$58:MQL58)&lt;=$G$61,1,0)</f>
        <v>1</v>
      </c>
      <c r="MQM59" s="676">
        <f>IF(SUM($I$58:MQM58)&lt;=$G$61,1,0)</f>
        <v>1</v>
      </c>
      <c r="MQN59" s="676">
        <f>IF(SUM($I$58:MQN58)&lt;=$G$61,1,0)</f>
        <v>1</v>
      </c>
      <c r="MQO59" s="676">
        <f>IF(SUM($I$58:MQO58)&lt;=$G$61,1,0)</f>
        <v>1</v>
      </c>
      <c r="MQP59" s="676">
        <f>IF(SUM($I$58:MQP58)&lt;=$G$61,1,0)</f>
        <v>1</v>
      </c>
      <c r="MQQ59" s="676">
        <f>IF(SUM($I$58:MQQ58)&lt;=$G$61,1,0)</f>
        <v>1</v>
      </c>
      <c r="MQR59" s="676">
        <f>IF(SUM($I$58:MQR58)&lt;=$G$61,1,0)</f>
        <v>1</v>
      </c>
      <c r="MQS59" s="676">
        <f>IF(SUM($I$58:MQS58)&lt;=$G$61,1,0)</f>
        <v>1</v>
      </c>
      <c r="MQT59" s="676">
        <f>IF(SUM($I$58:MQT58)&lt;=$G$61,1,0)</f>
        <v>1</v>
      </c>
      <c r="MQU59" s="676">
        <f>IF(SUM($I$58:MQU58)&lt;=$G$61,1,0)</f>
        <v>1</v>
      </c>
      <c r="MQV59" s="676">
        <f>IF(SUM($I$58:MQV58)&lt;=$G$61,1,0)</f>
        <v>1</v>
      </c>
      <c r="MQW59" s="676">
        <f>IF(SUM($I$58:MQW58)&lt;=$G$61,1,0)</f>
        <v>1</v>
      </c>
      <c r="MQX59" s="676">
        <f>IF(SUM($I$58:MQX58)&lt;=$G$61,1,0)</f>
        <v>1</v>
      </c>
      <c r="MQY59" s="676">
        <f>IF(SUM($I$58:MQY58)&lt;=$G$61,1,0)</f>
        <v>1</v>
      </c>
      <c r="MQZ59" s="676">
        <f>IF(SUM($I$58:MQZ58)&lt;=$G$61,1,0)</f>
        <v>1</v>
      </c>
      <c r="MRA59" s="676">
        <f>IF(SUM($I$58:MRA58)&lt;=$G$61,1,0)</f>
        <v>1</v>
      </c>
      <c r="MRB59" s="676">
        <f>IF(SUM($I$58:MRB58)&lt;=$G$61,1,0)</f>
        <v>1</v>
      </c>
      <c r="MRC59" s="676">
        <f>IF(SUM($I$58:MRC58)&lt;=$G$61,1,0)</f>
        <v>1</v>
      </c>
      <c r="MRD59" s="676">
        <f>IF(SUM($I$58:MRD58)&lt;=$G$61,1,0)</f>
        <v>1</v>
      </c>
      <c r="MRE59" s="676">
        <f>IF(SUM($I$58:MRE58)&lt;=$G$61,1,0)</f>
        <v>1</v>
      </c>
      <c r="MRF59" s="676">
        <f>IF(SUM($I$58:MRF58)&lt;=$G$61,1,0)</f>
        <v>1</v>
      </c>
      <c r="MRG59" s="676">
        <f>IF(SUM($I$58:MRG58)&lt;=$G$61,1,0)</f>
        <v>1</v>
      </c>
      <c r="MRH59" s="676">
        <f>IF(SUM($I$58:MRH58)&lt;=$G$61,1,0)</f>
        <v>1</v>
      </c>
      <c r="MRI59" s="676">
        <f>IF(SUM($I$58:MRI58)&lt;=$G$61,1,0)</f>
        <v>1</v>
      </c>
      <c r="MRJ59" s="676">
        <f>IF(SUM($I$58:MRJ58)&lt;=$G$61,1,0)</f>
        <v>1</v>
      </c>
      <c r="MRK59" s="676">
        <f>IF(SUM($I$58:MRK58)&lt;=$G$61,1,0)</f>
        <v>1</v>
      </c>
      <c r="MRL59" s="676">
        <f>IF(SUM($I$58:MRL58)&lt;=$G$61,1,0)</f>
        <v>1</v>
      </c>
      <c r="MRM59" s="676">
        <f>IF(SUM($I$58:MRM58)&lt;=$G$61,1,0)</f>
        <v>1</v>
      </c>
      <c r="MRN59" s="676">
        <f>IF(SUM($I$58:MRN58)&lt;=$G$61,1,0)</f>
        <v>1</v>
      </c>
      <c r="MRO59" s="676">
        <f>IF(SUM($I$58:MRO58)&lt;=$G$61,1,0)</f>
        <v>1</v>
      </c>
      <c r="MRP59" s="676">
        <f>IF(SUM($I$58:MRP58)&lt;=$G$61,1,0)</f>
        <v>1</v>
      </c>
      <c r="MRQ59" s="676">
        <f>IF(SUM($I$58:MRQ58)&lt;=$G$61,1,0)</f>
        <v>1</v>
      </c>
      <c r="MRR59" s="676">
        <f>IF(SUM($I$58:MRR58)&lt;=$G$61,1,0)</f>
        <v>1</v>
      </c>
      <c r="MRS59" s="676">
        <f>IF(SUM($I$58:MRS58)&lt;=$G$61,1,0)</f>
        <v>1</v>
      </c>
      <c r="MRT59" s="676">
        <f>IF(SUM($I$58:MRT58)&lt;=$G$61,1,0)</f>
        <v>1</v>
      </c>
      <c r="MRU59" s="676">
        <f>IF(SUM($I$58:MRU58)&lt;=$G$61,1,0)</f>
        <v>1</v>
      </c>
      <c r="MRV59" s="676">
        <f>IF(SUM($I$58:MRV58)&lt;=$G$61,1,0)</f>
        <v>1</v>
      </c>
      <c r="MRW59" s="676">
        <f>IF(SUM($I$58:MRW58)&lt;=$G$61,1,0)</f>
        <v>1</v>
      </c>
      <c r="MRX59" s="676">
        <f>IF(SUM($I$58:MRX58)&lt;=$G$61,1,0)</f>
        <v>1</v>
      </c>
      <c r="MRY59" s="676">
        <f>IF(SUM($I$58:MRY58)&lt;=$G$61,1,0)</f>
        <v>1</v>
      </c>
      <c r="MRZ59" s="676">
        <f>IF(SUM($I$58:MRZ58)&lt;=$G$61,1,0)</f>
        <v>1</v>
      </c>
      <c r="MSA59" s="676">
        <f>IF(SUM($I$58:MSA58)&lt;=$G$61,1,0)</f>
        <v>1</v>
      </c>
      <c r="MSB59" s="676">
        <f>IF(SUM($I$58:MSB58)&lt;=$G$61,1,0)</f>
        <v>1</v>
      </c>
      <c r="MSC59" s="676">
        <f>IF(SUM($I$58:MSC58)&lt;=$G$61,1,0)</f>
        <v>1</v>
      </c>
      <c r="MSD59" s="676">
        <f>IF(SUM($I$58:MSD58)&lt;=$G$61,1,0)</f>
        <v>1</v>
      </c>
      <c r="MSE59" s="676">
        <f>IF(SUM($I$58:MSE58)&lt;=$G$61,1,0)</f>
        <v>1</v>
      </c>
      <c r="MSF59" s="676">
        <f>IF(SUM($I$58:MSF58)&lt;=$G$61,1,0)</f>
        <v>1</v>
      </c>
      <c r="MSG59" s="676">
        <f>IF(SUM($I$58:MSG58)&lt;=$G$61,1,0)</f>
        <v>1</v>
      </c>
      <c r="MSH59" s="676">
        <f>IF(SUM($I$58:MSH58)&lt;=$G$61,1,0)</f>
        <v>1</v>
      </c>
      <c r="MSI59" s="676">
        <f>IF(SUM($I$58:MSI58)&lt;=$G$61,1,0)</f>
        <v>1</v>
      </c>
      <c r="MSJ59" s="676">
        <f>IF(SUM($I$58:MSJ58)&lt;=$G$61,1,0)</f>
        <v>1</v>
      </c>
      <c r="MSK59" s="676">
        <f>IF(SUM($I$58:MSK58)&lt;=$G$61,1,0)</f>
        <v>1</v>
      </c>
      <c r="MSL59" s="676">
        <f>IF(SUM($I$58:MSL58)&lt;=$G$61,1,0)</f>
        <v>1</v>
      </c>
      <c r="MSM59" s="676">
        <f>IF(SUM($I$58:MSM58)&lt;=$G$61,1,0)</f>
        <v>1</v>
      </c>
      <c r="MSN59" s="676">
        <f>IF(SUM($I$58:MSN58)&lt;=$G$61,1,0)</f>
        <v>1</v>
      </c>
      <c r="MSO59" s="676">
        <f>IF(SUM($I$58:MSO58)&lt;=$G$61,1,0)</f>
        <v>1</v>
      </c>
      <c r="MSP59" s="676">
        <f>IF(SUM($I$58:MSP58)&lt;=$G$61,1,0)</f>
        <v>1</v>
      </c>
      <c r="MSQ59" s="676">
        <f>IF(SUM($I$58:MSQ58)&lt;=$G$61,1,0)</f>
        <v>1</v>
      </c>
      <c r="MSR59" s="676">
        <f>IF(SUM($I$58:MSR58)&lt;=$G$61,1,0)</f>
        <v>1</v>
      </c>
      <c r="MSS59" s="676">
        <f>IF(SUM($I$58:MSS58)&lt;=$G$61,1,0)</f>
        <v>1</v>
      </c>
      <c r="MST59" s="676">
        <f>IF(SUM($I$58:MST58)&lt;=$G$61,1,0)</f>
        <v>1</v>
      </c>
      <c r="MSU59" s="676">
        <f>IF(SUM($I$58:MSU58)&lt;=$G$61,1,0)</f>
        <v>1</v>
      </c>
      <c r="MSV59" s="676">
        <f>IF(SUM($I$58:MSV58)&lt;=$G$61,1,0)</f>
        <v>1</v>
      </c>
      <c r="MSW59" s="676">
        <f>IF(SUM($I$58:MSW58)&lt;=$G$61,1,0)</f>
        <v>1</v>
      </c>
      <c r="MSX59" s="676">
        <f>IF(SUM($I$58:MSX58)&lt;=$G$61,1,0)</f>
        <v>1</v>
      </c>
      <c r="MSY59" s="676">
        <f>IF(SUM($I$58:MSY58)&lt;=$G$61,1,0)</f>
        <v>1</v>
      </c>
      <c r="MSZ59" s="676">
        <f>IF(SUM($I$58:MSZ58)&lt;=$G$61,1,0)</f>
        <v>1</v>
      </c>
      <c r="MTA59" s="676">
        <f>IF(SUM($I$58:MTA58)&lt;=$G$61,1,0)</f>
        <v>1</v>
      </c>
      <c r="MTB59" s="676">
        <f>IF(SUM($I$58:MTB58)&lt;=$G$61,1,0)</f>
        <v>1</v>
      </c>
      <c r="MTC59" s="676">
        <f>IF(SUM($I$58:MTC58)&lt;=$G$61,1,0)</f>
        <v>1</v>
      </c>
      <c r="MTD59" s="676">
        <f>IF(SUM($I$58:MTD58)&lt;=$G$61,1,0)</f>
        <v>1</v>
      </c>
      <c r="MTE59" s="676">
        <f>IF(SUM($I$58:MTE58)&lt;=$G$61,1,0)</f>
        <v>1</v>
      </c>
      <c r="MTF59" s="676">
        <f>IF(SUM($I$58:MTF58)&lt;=$G$61,1,0)</f>
        <v>1</v>
      </c>
      <c r="MTG59" s="676">
        <f>IF(SUM($I$58:MTG58)&lt;=$G$61,1,0)</f>
        <v>1</v>
      </c>
      <c r="MTH59" s="676">
        <f>IF(SUM($I$58:MTH58)&lt;=$G$61,1,0)</f>
        <v>1</v>
      </c>
      <c r="MTI59" s="676">
        <f>IF(SUM($I$58:MTI58)&lt;=$G$61,1,0)</f>
        <v>1</v>
      </c>
      <c r="MTJ59" s="676">
        <f>IF(SUM($I$58:MTJ58)&lt;=$G$61,1,0)</f>
        <v>1</v>
      </c>
      <c r="MTK59" s="676">
        <f>IF(SUM($I$58:MTK58)&lt;=$G$61,1,0)</f>
        <v>1</v>
      </c>
      <c r="MTL59" s="676">
        <f>IF(SUM($I$58:MTL58)&lt;=$G$61,1,0)</f>
        <v>1</v>
      </c>
      <c r="MTM59" s="676">
        <f>IF(SUM($I$58:MTM58)&lt;=$G$61,1,0)</f>
        <v>1</v>
      </c>
      <c r="MTN59" s="676">
        <f>IF(SUM($I$58:MTN58)&lt;=$G$61,1,0)</f>
        <v>1</v>
      </c>
      <c r="MTO59" s="676">
        <f>IF(SUM($I$58:MTO58)&lt;=$G$61,1,0)</f>
        <v>1</v>
      </c>
      <c r="MTP59" s="676">
        <f>IF(SUM($I$58:MTP58)&lt;=$G$61,1,0)</f>
        <v>1</v>
      </c>
      <c r="MTQ59" s="676">
        <f>IF(SUM($I$58:MTQ58)&lt;=$G$61,1,0)</f>
        <v>1</v>
      </c>
      <c r="MTR59" s="676">
        <f>IF(SUM($I$58:MTR58)&lt;=$G$61,1,0)</f>
        <v>1</v>
      </c>
      <c r="MTS59" s="676">
        <f>IF(SUM($I$58:MTS58)&lt;=$G$61,1,0)</f>
        <v>1</v>
      </c>
      <c r="MTT59" s="676">
        <f>IF(SUM($I$58:MTT58)&lt;=$G$61,1,0)</f>
        <v>1</v>
      </c>
      <c r="MTU59" s="676">
        <f>IF(SUM($I$58:MTU58)&lt;=$G$61,1,0)</f>
        <v>1</v>
      </c>
      <c r="MTV59" s="676">
        <f>IF(SUM($I$58:MTV58)&lt;=$G$61,1,0)</f>
        <v>1</v>
      </c>
      <c r="MTW59" s="676">
        <f>IF(SUM($I$58:MTW58)&lt;=$G$61,1,0)</f>
        <v>1</v>
      </c>
      <c r="MTX59" s="676">
        <f>IF(SUM($I$58:MTX58)&lt;=$G$61,1,0)</f>
        <v>1</v>
      </c>
      <c r="MTY59" s="676">
        <f>IF(SUM($I$58:MTY58)&lt;=$G$61,1,0)</f>
        <v>1</v>
      </c>
      <c r="MTZ59" s="676">
        <f>IF(SUM($I$58:MTZ58)&lt;=$G$61,1,0)</f>
        <v>1</v>
      </c>
      <c r="MUA59" s="676">
        <f>IF(SUM($I$58:MUA58)&lt;=$G$61,1,0)</f>
        <v>1</v>
      </c>
      <c r="MUB59" s="676">
        <f>IF(SUM($I$58:MUB58)&lt;=$G$61,1,0)</f>
        <v>1</v>
      </c>
      <c r="MUC59" s="676">
        <f>IF(SUM($I$58:MUC58)&lt;=$G$61,1,0)</f>
        <v>1</v>
      </c>
      <c r="MUD59" s="676">
        <f>IF(SUM($I$58:MUD58)&lt;=$G$61,1,0)</f>
        <v>1</v>
      </c>
      <c r="MUE59" s="676">
        <f>IF(SUM($I$58:MUE58)&lt;=$G$61,1,0)</f>
        <v>1</v>
      </c>
      <c r="MUF59" s="676">
        <f>IF(SUM($I$58:MUF58)&lt;=$G$61,1,0)</f>
        <v>1</v>
      </c>
      <c r="MUG59" s="676">
        <f>IF(SUM($I$58:MUG58)&lt;=$G$61,1,0)</f>
        <v>1</v>
      </c>
      <c r="MUH59" s="676">
        <f>IF(SUM($I$58:MUH58)&lt;=$G$61,1,0)</f>
        <v>1</v>
      </c>
      <c r="MUI59" s="676">
        <f>IF(SUM($I$58:MUI58)&lt;=$G$61,1,0)</f>
        <v>1</v>
      </c>
      <c r="MUJ59" s="676">
        <f>IF(SUM($I$58:MUJ58)&lt;=$G$61,1,0)</f>
        <v>1</v>
      </c>
      <c r="MUK59" s="676">
        <f>IF(SUM($I$58:MUK58)&lt;=$G$61,1,0)</f>
        <v>1</v>
      </c>
      <c r="MUL59" s="676">
        <f>IF(SUM($I$58:MUL58)&lt;=$G$61,1,0)</f>
        <v>1</v>
      </c>
      <c r="MUM59" s="676">
        <f>IF(SUM($I$58:MUM58)&lt;=$G$61,1,0)</f>
        <v>1</v>
      </c>
      <c r="MUN59" s="676">
        <f>IF(SUM($I$58:MUN58)&lt;=$G$61,1,0)</f>
        <v>1</v>
      </c>
      <c r="MUO59" s="676">
        <f>IF(SUM($I$58:MUO58)&lt;=$G$61,1,0)</f>
        <v>1</v>
      </c>
      <c r="MUP59" s="676">
        <f>IF(SUM($I$58:MUP58)&lt;=$G$61,1,0)</f>
        <v>1</v>
      </c>
      <c r="MUQ59" s="676">
        <f>IF(SUM($I$58:MUQ58)&lt;=$G$61,1,0)</f>
        <v>1</v>
      </c>
      <c r="MUR59" s="676">
        <f>IF(SUM($I$58:MUR58)&lt;=$G$61,1,0)</f>
        <v>1</v>
      </c>
      <c r="MUS59" s="676">
        <f>IF(SUM($I$58:MUS58)&lt;=$G$61,1,0)</f>
        <v>1</v>
      </c>
      <c r="MUT59" s="676">
        <f>IF(SUM($I$58:MUT58)&lt;=$G$61,1,0)</f>
        <v>1</v>
      </c>
      <c r="MUU59" s="676">
        <f>IF(SUM($I$58:MUU58)&lt;=$G$61,1,0)</f>
        <v>1</v>
      </c>
      <c r="MUV59" s="676">
        <f>IF(SUM($I$58:MUV58)&lt;=$G$61,1,0)</f>
        <v>1</v>
      </c>
      <c r="MUW59" s="676">
        <f>IF(SUM($I$58:MUW58)&lt;=$G$61,1,0)</f>
        <v>1</v>
      </c>
      <c r="MUX59" s="676">
        <f>IF(SUM($I$58:MUX58)&lt;=$G$61,1,0)</f>
        <v>1</v>
      </c>
      <c r="MUY59" s="676">
        <f>IF(SUM($I$58:MUY58)&lt;=$G$61,1,0)</f>
        <v>1</v>
      </c>
      <c r="MUZ59" s="676">
        <f>IF(SUM($I$58:MUZ58)&lt;=$G$61,1,0)</f>
        <v>1</v>
      </c>
      <c r="MVA59" s="676">
        <f>IF(SUM($I$58:MVA58)&lt;=$G$61,1,0)</f>
        <v>1</v>
      </c>
      <c r="MVB59" s="676">
        <f>IF(SUM($I$58:MVB58)&lt;=$G$61,1,0)</f>
        <v>1</v>
      </c>
      <c r="MVC59" s="676">
        <f>IF(SUM($I$58:MVC58)&lt;=$G$61,1,0)</f>
        <v>1</v>
      </c>
      <c r="MVD59" s="676">
        <f>IF(SUM($I$58:MVD58)&lt;=$G$61,1,0)</f>
        <v>1</v>
      </c>
      <c r="MVE59" s="676">
        <f>IF(SUM($I$58:MVE58)&lt;=$G$61,1,0)</f>
        <v>1</v>
      </c>
      <c r="MVF59" s="676">
        <f>IF(SUM($I$58:MVF58)&lt;=$G$61,1,0)</f>
        <v>1</v>
      </c>
      <c r="MVG59" s="676">
        <f>IF(SUM($I$58:MVG58)&lt;=$G$61,1,0)</f>
        <v>1</v>
      </c>
      <c r="MVH59" s="676">
        <f>IF(SUM($I$58:MVH58)&lt;=$G$61,1,0)</f>
        <v>1</v>
      </c>
      <c r="MVI59" s="676">
        <f>IF(SUM($I$58:MVI58)&lt;=$G$61,1,0)</f>
        <v>1</v>
      </c>
      <c r="MVJ59" s="676">
        <f>IF(SUM($I$58:MVJ58)&lt;=$G$61,1,0)</f>
        <v>1</v>
      </c>
      <c r="MVK59" s="676">
        <f>IF(SUM($I$58:MVK58)&lt;=$G$61,1,0)</f>
        <v>1</v>
      </c>
      <c r="MVL59" s="676">
        <f>IF(SUM($I$58:MVL58)&lt;=$G$61,1,0)</f>
        <v>1</v>
      </c>
      <c r="MVM59" s="676">
        <f>IF(SUM($I$58:MVM58)&lt;=$G$61,1,0)</f>
        <v>1</v>
      </c>
      <c r="MVN59" s="676">
        <f>IF(SUM($I$58:MVN58)&lt;=$G$61,1,0)</f>
        <v>1</v>
      </c>
      <c r="MVO59" s="676">
        <f>IF(SUM($I$58:MVO58)&lt;=$G$61,1,0)</f>
        <v>1</v>
      </c>
      <c r="MVP59" s="676">
        <f>IF(SUM($I$58:MVP58)&lt;=$G$61,1,0)</f>
        <v>1</v>
      </c>
      <c r="MVQ59" s="676">
        <f>IF(SUM($I$58:MVQ58)&lt;=$G$61,1,0)</f>
        <v>1</v>
      </c>
      <c r="MVR59" s="676">
        <f>IF(SUM($I$58:MVR58)&lt;=$G$61,1,0)</f>
        <v>1</v>
      </c>
      <c r="MVS59" s="676">
        <f>IF(SUM($I$58:MVS58)&lt;=$G$61,1,0)</f>
        <v>1</v>
      </c>
      <c r="MVT59" s="676">
        <f>IF(SUM($I$58:MVT58)&lt;=$G$61,1,0)</f>
        <v>1</v>
      </c>
      <c r="MVU59" s="676">
        <f>IF(SUM($I$58:MVU58)&lt;=$G$61,1,0)</f>
        <v>1</v>
      </c>
      <c r="MVV59" s="676">
        <f>IF(SUM($I$58:MVV58)&lt;=$G$61,1,0)</f>
        <v>1</v>
      </c>
      <c r="MVW59" s="676">
        <f>IF(SUM($I$58:MVW58)&lt;=$G$61,1,0)</f>
        <v>1</v>
      </c>
      <c r="MVX59" s="676">
        <f>IF(SUM($I$58:MVX58)&lt;=$G$61,1,0)</f>
        <v>1</v>
      </c>
      <c r="MVY59" s="676">
        <f>IF(SUM($I$58:MVY58)&lt;=$G$61,1,0)</f>
        <v>1</v>
      </c>
      <c r="MVZ59" s="676">
        <f>IF(SUM($I$58:MVZ58)&lt;=$G$61,1,0)</f>
        <v>1</v>
      </c>
      <c r="MWA59" s="676">
        <f>IF(SUM($I$58:MWA58)&lt;=$G$61,1,0)</f>
        <v>1</v>
      </c>
      <c r="MWB59" s="676">
        <f>IF(SUM($I$58:MWB58)&lt;=$G$61,1,0)</f>
        <v>1</v>
      </c>
      <c r="MWC59" s="676">
        <f>IF(SUM($I$58:MWC58)&lt;=$G$61,1,0)</f>
        <v>1</v>
      </c>
      <c r="MWD59" s="676">
        <f>IF(SUM($I$58:MWD58)&lt;=$G$61,1,0)</f>
        <v>1</v>
      </c>
      <c r="MWE59" s="676">
        <f>IF(SUM($I$58:MWE58)&lt;=$G$61,1,0)</f>
        <v>1</v>
      </c>
      <c r="MWF59" s="676">
        <f>IF(SUM($I$58:MWF58)&lt;=$G$61,1,0)</f>
        <v>1</v>
      </c>
      <c r="MWG59" s="676">
        <f>IF(SUM($I$58:MWG58)&lt;=$G$61,1,0)</f>
        <v>1</v>
      </c>
      <c r="MWH59" s="676">
        <f>IF(SUM($I$58:MWH58)&lt;=$G$61,1,0)</f>
        <v>1</v>
      </c>
      <c r="MWI59" s="676">
        <f>IF(SUM($I$58:MWI58)&lt;=$G$61,1,0)</f>
        <v>1</v>
      </c>
      <c r="MWJ59" s="676">
        <f>IF(SUM($I$58:MWJ58)&lt;=$G$61,1,0)</f>
        <v>1</v>
      </c>
      <c r="MWK59" s="676">
        <f>IF(SUM($I$58:MWK58)&lt;=$G$61,1,0)</f>
        <v>1</v>
      </c>
      <c r="MWL59" s="676">
        <f>IF(SUM($I$58:MWL58)&lt;=$G$61,1,0)</f>
        <v>1</v>
      </c>
      <c r="MWM59" s="676">
        <f>IF(SUM($I$58:MWM58)&lt;=$G$61,1,0)</f>
        <v>1</v>
      </c>
      <c r="MWN59" s="676">
        <f>IF(SUM($I$58:MWN58)&lt;=$G$61,1,0)</f>
        <v>1</v>
      </c>
      <c r="MWO59" s="676">
        <f>IF(SUM($I$58:MWO58)&lt;=$G$61,1,0)</f>
        <v>1</v>
      </c>
      <c r="MWP59" s="676">
        <f>IF(SUM($I$58:MWP58)&lt;=$G$61,1,0)</f>
        <v>1</v>
      </c>
      <c r="MWQ59" s="676">
        <f>IF(SUM($I$58:MWQ58)&lt;=$G$61,1,0)</f>
        <v>1</v>
      </c>
      <c r="MWR59" s="676">
        <f>IF(SUM($I$58:MWR58)&lt;=$G$61,1,0)</f>
        <v>1</v>
      </c>
      <c r="MWS59" s="676">
        <f>IF(SUM($I$58:MWS58)&lt;=$G$61,1,0)</f>
        <v>1</v>
      </c>
      <c r="MWT59" s="676">
        <f>IF(SUM($I$58:MWT58)&lt;=$G$61,1,0)</f>
        <v>1</v>
      </c>
      <c r="MWU59" s="676">
        <f>IF(SUM($I$58:MWU58)&lt;=$G$61,1,0)</f>
        <v>1</v>
      </c>
      <c r="MWV59" s="676">
        <f>IF(SUM($I$58:MWV58)&lt;=$G$61,1,0)</f>
        <v>1</v>
      </c>
      <c r="MWW59" s="676">
        <f>IF(SUM($I$58:MWW58)&lt;=$G$61,1,0)</f>
        <v>1</v>
      </c>
      <c r="MWX59" s="676">
        <f>IF(SUM($I$58:MWX58)&lt;=$G$61,1,0)</f>
        <v>1</v>
      </c>
      <c r="MWY59" s="676">
        <f>IF(SUM($I$58:MWY58)&lt;=$G$61,1,0)</f>
        <v>1</v>
      </c>
      <c r="MWZ59" s="676">
        <f>IF(SUM($I$58:MWZ58)&lt;=$G$61,1,0)</f>
        <v>1</v>
      </c>
      <c r="MXA59" s="676">
        <f>IF(SUM($I$58:MXA58)&lt;=$G$61,1,0)</f>
        <v>1</v>
      </c>
      <c r="MXB59" s="676">
        <f>IF(SUM($I$58:MXB58)&lt;=$G$61,1,0)</f>
        <v>1</v>
      </c>
      <c r="MXC59" s="676">
        <f>IF(SUM($I$58:MXC58)&lt;=$G$61,1,0)</f>
        <v>1</v>
      </c>
      <c r="MXD59" s="676">
        <f>IF(SUM($I$58:MXD58)&lt;=$G$61,1,0)</f>
        <v>1</v>
      </c>
      <c r="MXE59" s="676">
        <f>IF(SUM($I$58:MXE58)&lt;=$G$61,1,0)</f>
        <v>1</v>
      </c>
      <c r="MXF59" s="676">
        <f>IF(SUM($I$58:MXF58)&lt;=$G$61,1,0)</f>
        <v>1</v>
      </c>
      <c r="MXG59" s="676">
        <f>IF(SUM($I$58:MXG58)&lt;=$G$61,1,0)</f>
        <v>1</v>
      </c>
      <c r="MXH59" s="676">
        <f>IF(SUM($I$58:MXH58)&lt;=$G$61,1,0)</f>
        <v>1</v>
      </c>
      <c r="MXI59" s="676">
        <f>IF(SUM($I$58:MXI58)&lt;=$G$61,1,0)</f>
        <v>1</v>
      </c>
      <c r="MXJ59" s="676">
        <f>IF(SUM($I$58:MXJ58)&lt;=$G$61,1,0)</f>
        <v>1</v>
      </c>
      <c r="MXK59" s="676">
        <f>IF(SUM($I$58:MXK58)&lt;=$G$61,1,0)</f>
        <v>1</v>
      </c>
      <c r="MXL59" s="676">
        <f>IF(SUM($I$58:MXL58)&lt;=$G$61,1,0)</f>
        <v>1</v>
      </c>
      <c r="MXM59" s="676">
        <f>IF(SUM($I$58:MXM58)&lt;=$G$61,1,0)</f>
        <v>1</v>
      </c>
      <c r="MXN59" s="676">
        <f>IF(SUM($I$58:MXN58)&lt;=$G$61,1,0)</f>
        <v>1</v>
      </c>
      <c r="MXO59" s="676">
        <f>IF(SUM($I$58:MXO58)&lt;=$G$61,1,0)</f>
        <v>1</v>
      </c>
      <c r="MXP59" s="676">
        <f>IF(SUM($I$58:MXP58)&lt;=$G$61,1,0)</f>
        <v>1</v>
      </c>
      <c r="MXQ59" s="676">
        <f>IF(SUM($I$58:MXQ58)&lt;=$G$61,1,0)</f>
        <v>1</v>
      </c>
      <c r="MXR59" s="676">
        <f>IF(SUM($I$58:MXR58)&lt;=$G$61,1,0)</f>
        <v>1</v>
      </c>
      <c r="MXS59" s="676">
        <f>IF(SUM($I$58:MXS58)&lt;=$G$61,1,0)</f>
        <v>1</v>
      </c>
      <c r="MXT59" s="676">
        <f>IF(SUM($I$58:MXT58)&lt;=$G$61,1,0)</f>
        <v>1</v>
      </c>
      <c r="MXU59" s="676">
        <f>IF(SUM($I$58:MXU58)&lt;=$G$61,1,0)</f>
        <v>1</v>
      </c>
      <c r="MXV59" s="676">
        <f>IF(SUM($I$58:MXV58)&lt;=$G$61,1,0)</f>
        <v>1</v>
      </c>
      <c r="MXW59" s="676">
        <f>IF(SUM($I$58:MXW58)&lt;=$G$61,1,0)</f>
        <v>1</v>
      </c>
      <c r="MXX59" s="676">
        <f>IF(SUM($I$58:MXX58)&lt;=$G$61,1,0)</f>
        <v>1</v>
      </c>
      <c r="MXY59" s="676">
        <f>IF(SUM($I$58:MXY58)&lt;=$G$61,1,0)</f>
        <v>1</v>
      </c>
      <c r="MXZ59" s="676">
        <f>IF(SUM($I$58:MXZ58)&lt;=$G$61,1,0)</f>
        <v>1</v>
      </c>
      <c r="MYA59" s="676">
        <f>IF(SUM($I$58:MYA58)&lt;=$G$61,1,0)</f>
        <v>1</v>
      </c>
      <c r="MYB59" s="676">
        <f>IF(SUM($I$58:MYB58)&lt;=$G$61,1,0)</f>
        <v>1</v>
      </c>
      <c r="MYC59" s="676">
        <f>IF(SUM($I$58:MYC58)&lt;=$G$61,1,0)</f>
        <v>1</v>
      </c>
      <c r="MYD59" s="676">
        <f>IF(SUM($I$58:MYD58)&lt;=$G$61,1,0)</f>
        <v>1</v>
      </c>
      <c r="MYE59" s="676">
        <f>IF(SUM($I$58:MYE58)&lt;=$G$61,1,0)</f>
        <v>1</v>
      </c>
      <c r="MYF59" s="676">
        <f>IF(SUM($I$58:MYF58)&lt;=$G$61,1,0)</f>
        <v>1</v>
      </c>
      <c r="MYG59" s="676">
        <f>IF(SUM($I$58:MYG58)&lt;=$G$61,1,0)</f>
        <v>1</v>
      </c>
      <c r="MYH59" s="676">
        <f>IF(SUM($I$58:MYH58)&lt;=$G$61,1,0)</f>
        <v>1</v>
      </c>
      <c r="MYI59" s="676">
        <f>IF(SUM($I$58:MYI58)&lt;=$G$61,1,0)</f>
        <v>1</v>
      </c>
      <c r="MYJ59" s="676">
        <f>IF(SUM($I$58:MYJ58)&lt;=$G$61,1,0)</f>
        <v>1</v>
      </c>
      <c r="MYK59" s="676">
        <f>IF(SUM($I$58:MYK58)&lt;=$G$61,1,0)</f>
        <v>1</v>
      </c>
      <c r="MYL59" s="676">
        <f>IF(SUM($I$58:MYL58)&lt;=$G$61,1,0)</f>
        <v>1</v>
      </c>
      <c r="MYM59" s="676">
        <f>IF(SUM($I$58:MYM58)&lt;=$G$61,1,0)</f>
        <v>1</v>
      </c>
      <c r="MYN59" s="676">
        <f>IF(SUM($I$58:MYN58)&lt;=$G$61,1,0)</f>
        <v>1</v>
      </c>
      <c r="MYO59" s="676">
        <f>IF(SUM($I$58:MYO58)&lt;=$G$61,1,0)</f>
        <v>1</v>
      </c>
      <c r="MYP59" s="676">
        <f>IF(SUM($I$58:MYP58)&lt;=$G$61,1,0)</f>
        <v>1</v>
      </c>
      <c r="MYQ59" s="676">
        <f>IF(SUM($I$58:MYQ58)&lt;=$G$61,1,0)</f>
        <v>1</v>
      </c>
      <c r="MYR59" s="676">
        <f>IF(SUM($I$58:MYR58)&lt;=$G$61,1,0)</f>
        <v>1</v>
      </c>
      <c r="MYS59" s="676">
        <f>IF(SUM($I$58:MYS58)&lt;=$G$61,1,0)</f>
        <v>1</v>
      </c>
      <c r="MYT59" s="676">
        <f>IF(SUM($I$58:MYT58)&lt;=$G$61,1,0)</f>
        <v>1</v>
      </c>
      <c r="MYU59" s="676">
        <f>IF(SUM($I$58:MYU58)&lt;=$G$61,1,0)</f>
        <v>1</v>
      </c>
      <c r="MYV59" s="676">
        <f>IF(SUM($I$58:MYV58)&lt;=$G$61,1,0)</f>
        <v>1</v>
      </c>
      <c r="MYW59" s="676">
        <f>IF(SUM($I$58:MYW58)&lt;=$G$61,1,0)</f>
        <v>1</v>
      </c>
      <c r="MYX59" s="676">
        <f>IF(SUM($I$58:MYX58)&lt;=$G$61,1,0)</f>
        <v>1</v>
      </c>
      <c r="MYY59" s="676">
        <f>IF(SUM($I$58:MYY58)&lt;=$G$61,1,0)</f>
        <v>1</v>
      </c>
      <c r="MYZ59" s="676">
        <f>IF(SUM($I$58:MYZ58)&lt;=$G$61,1,0)</f>
        <v>1</v>
      </c>
      <c r="MZA59" s="676">
        <f>IF(SUM($I$58:MZA58)&lt;=$G$61,1,0)</f>
        <v>1</v>
      </c>
      <c r="MZB59" s="676">
        <f>IF(SUM($I$58:MZB58)&lt;=$G$61,1,0)</f>
        <v>1</v>
      </c>
      <c r="MZC59" s="676">
        <f>IF(SUM($I$58:MZC58)&lt;=$G$61,1,0)</f>
        <v>1</v>
      </c>
      <c r="MZD59" s="676">
        <f>IF(SUM($I$58:MZD58)&lt;=$G$61,1,0)</f>
        <v>1</v>
      </c>
      <c r="MZE59" s="676">
        <f>IF(SUM($I$58:MZE58)&lt;=$G$61,1,0)</f>
        <v>1</v>
      </c>
      <c r="MZF59" s="676">
        <f>IF(SUM($I$58:MZF58)&lt;=$G$61,1,0)</f>
        <v>1</v>
      </c>
      <c r="MZG59" s="676">
        <f>IF(SUM($I$58:MZG58)&lt;=$G$61,1,0)</f>
        <v>1</v>
      </c>
      <c r="MZH59" s="676">
        <f>IF(SUM($I$58:MZH58)&lt;=$G$61,1,0)</f>
        <v>1</v>
      </c>
      <c r="MZI59" s="676">
        <f>IF(SUM($I$58:MZI58)&lt;=$G$61,1,0)</f>
        <v>1</v>
      </c>
      <c r="MZJ59" s="676">
        <f>IF(SUM($I$58:MZJ58)&lt;=$G$61,1,0)</f>
        <v>1</v>
      </c>
      <c r="MZK59" s="676">
        <f>IF(SUM($I$58:MZK58)&lt;=$G$61,1,0)</f>
        <v>1</v>
      </c>
      <c r="MZL59" s="676">
        <f>IF(SUM($I$58:MZL58)&lt;=$G$61,1,0)</f>
        <v>1</v>
      </c>
      <c r="MZM59" s="676">
        <f>IF(SUM($I$58:MZM58)&lt;=$G$61,1,0)</f>
        <v>1</v>
      </c>
      <c r="MZN59" s="676">
        <f>IF(SUM($I$58:MZN58)&lt;=$G$61,1,0)</f>
        <v>1</v>
      </c>
      <c r="MZO59" s="676">
        <f>IF(SUM($I$58:MZO58)&lt;=$G$61,1,0)</f>
        <v>1</v>
      </c>
      <c r="MZP59" s="676">
        <f>IF(SUM($I$58:MZP58)&lt;=$G$61,1,0)</f>
        <v>1</v>
      </c>
      <c r="MZQ59" s="676">
        <f>IF(SUM($I$58:MZQ58)&lt;=$G$61,1,0)</f>
        <v>1</v>
      </c>
      <c r="MZR59" s="676">
        <f>IF(SUM($I$58:MZR58)&lt;=$G$61,1,0)</f>
        <v>1</v>
      </c>
      <c r="MZS59" s="676">
        <f>IF(SUM($I$58:MZS58)&lt;=$G$61,1,0)</f>
        <v>1</v>
      </c>
      <c r="MZT59" s="676">
        <f>IF(SUM($I$58:MZT58)&lt;=$G$61,1,0)</f>
        <v>1</v>
      </c>
      <c r="MZU59" s="676">
        <f>IF(SUM($I$58:MZU58)&lt;=$G$61,1,0)</f>
        <v>1</v>
      </c>
      <c r="MZV59" s="676">
        <f>IF(SUM($I$58:MZV58)&lt;=$G$61,1,0)</f>
        <v>1</v>
      </c>
      <c r="MZW59" s="676">
        <f>IF(SUM($I$58:MZW58)&lt;=$G$61,1,0)</f>
        <v>1</v>
      </c>
      <c r="MZX59" s="676">
        <f>IF(SUM($I$58:MZX58)&lt;=$G$61,1,0)</f>
        <v>1</v>
      </c>
      <c r="MZY59" s="676">
        <f>IF(SUM($I$58:MZY58)&lt;=$G$61,1,0)</f>
        <v>1</v>
      </c>
      <c r="MZZ59" s="676">
        <f>IF(SUM($I$58:MZZ58)&lt;=$G$61,1,0)</f>
        <v>1</v>
      </c>
      <c r="NAA59" s="676">
        <f>IF(SUM($I$58:NAA58)&lt;=$G$61,1,0)</f>
        <v>1</v>
      </c>
      <c r="NAB59" s="676">
        <f>IF(SUM($I$58:NAB58)&lt;=$G$61,1,0)</f>
        <v>1</v>
      </c>
      <c r="NAC59" s="676">
        <f>IF(SUM($I$58:NAC58)&lt;=$G$61,1,0)</f>
        <v>1</v>
      </c>
      <c r="NAD59" s="676">
        <f>IF(SUM($I$58:NAD58)&lt;=$G$61,1,0)</f>
        <v>1</v>
      </c>
      <c r="NAE59" s="676">
        <f>IF(SUM($I$58:NAE58)&lt;=$G$61,1,0)</f>
        <v>1</v>
      </c>
      <c r="NAF59" s="676">
        <f>IF(SUM($I$58:NAF58)&lt;=$G$61,1,0)</f>
        <v>1</v>
      </c>
      <c r="NAG59" s="676">
        <f>IF(SUM($I$58:NAG58)&lt;=$G$61,1,0)</f>
        <v>1</v>
      </c>
      <c r="NAH59" s="676">
        <f>IF(SUM($I$58:NAH58)&lt;=$G$61,1,0)</f>
        <v>1</v>
      </c>
      <c r="NAI59" s="676">
        <f>IF(SUM($I$58:NAI58)&lt;=$G$61,1,0)</f>
        <v>1</v>
      </c>
      <c r="NAJ59" s="676">
        <f>IF(SUM($I$58:NAJ58)&lt;=$G$61,1,0)</f>
        <v>1</v>
      </c>
      <c r="NAK59" s="676">
        <f>IF(SUM($I$58:NAK58)&lt;=$G$61,1,0)</f>
        <v>1</v>
      </c>
      <c r="NAL59" s="676">
        <f>IF(SUM($I$58:NAL58)&lt;=$G$61,1,0)</f>
        <v>1</v>
      </c>
      <c r="NAM59" s="676">
        <f>IF(SUM($I$58:NAM58)&lt;=$G$61,1,0)</f>
        <v>1</v>
      </c>
      <c r="NAN59" s="676">
        <f>IF(SUM($I$58:NAN58)&lt;=$G$61,1,0)</f>
        <v>1</v>
      </c>
      <c r="NAO59" s="676">
        <f>IF(SUM($I$58:NAO58)&lt;=$G$61,1,0)</f>
        <v>1</v>
      </c>
      <c r="NAP59" s="676">
        <f>IF(SUM($I$58:NAP58)&lt;=$G$61,1,0)</f>
        <v>1</v>
      </c>
      <c r="NAQ59" s="676">
        <f>IF(SUM($I$58:NAQ58)&lt;=$G$61,1,0)</f>
        <v>1</v>
      </c>
      <c r="NAR59" s="676">
        <f>IF(SUM($I$58:NAR58)&lt;=$G$61,1,0)</f>
        <v>1</v>
      </c>
      <c r="NAS59" s="676">
        <f>IF(SUM($I$58:NAS58)&lt;=$G$61,1,0)</f>
        <v>1</v>
      </c>
      <c r="NAT59" s="676">
        <f>IF(SUM($I$58:NAT58)&lt;=$G$61,1,0)</f>
        <v>1</v>
      </c>
      <c r="NAU59" s="676">
        <f>IF(SUM($I$58:NAU58)&lt;=$G$61,1,0)</f>
        <v>1</v>
      </c>
      <c r="NAV59" s="676">
        <f>IF(SUM($I$58:NAV58)&lt;=$G$61,1,0)</f>
        <v>1</v>
      </c>
      <c r="NAW59" s="676">
        <f>IF(SUM($I$58:NAW58)&lt;=$G$61,1,0)</f>
        <v>1</v>
      </c>
      <c r="NAX59" s="676">
        <f>IF(SUM($I$58:NAX58)&lt;=$G$61,1,0)</f>
        <v>1</v>
      </c>
      <c r="NAY59" s="676">
        <f>IF(SUM($I$58:NAY58)&lt;=$G$61,1,0)</f>
        <v>1</v>
      </c>
      <c r="NAZ59" s="676">
        <f>IF(SUM($I$58:NAZ58)&lt;=$G$61,1,0)</f>
        <v>1</v>
      </c>
      <c r="NBA59" s="676">
        <f>IF(SUM($I$58:NBA58)&lt;=$G$61,1,0)</f>
        <v>1</v>
      </c>
      <c r="NBB59" s="676">
        <f>IF(SUM($I$58:NBB58)&lt;=$G$61,1,0)</f>
        <v>1</v>
      </c>
      <c r="NBC59" s="676">
        <f>IF(SUM($I$58:NBC58)&lt;=$G$61,1,0)</f>
        <v>1</v>
      </c>
      <c r="NBD59" s="676">
        <f>IF(SUM($I$58:NBD58)&lt;=$G$61,1,0)</f>
        <v>1</v>
      </c>
      <c r="NBE59" s="676">
        <f>IF(SUM($I$58:NBE58)&lt;=$G$61,1,0)</f>
        <v>1</v>
      </c>
      <c r="NBF59" s="676">
        <f>IF(SUM($I$58:NBF58)&lt;=$G$61,1,0)</f>
        <v>1</v>
      </c>
      <c r="NBG59" s="676">
        <f>IF(SUM($I$58:NBG58)&lt;=$G$61,1,0)</f>
        <v>1</v>
      </c>
      <c r="NBH59" s="676">
        <f>IF(SUM($I$58:NBH58)&lt;=$G$61,1,0)</f>
        <v>1</v>
      </c>
      <c r="NBI59" s="676">
        <f>IF(SUM($I$58:NBI58)&lt;=$G$61,1,0)</f>
        <v>1</v>
      </c>
      <c r="NBJ59" s="676">
        <f>IF(SUM($I$58:NBJ58)&lt;=$G$61,1,0)</f>
        <v>1</v>
      </c>
      <c r="NBK59" s="676">
        <f>IF(SUM($I$58:NBK58)&lt;=$G$61,1,0)</f>
        <v>1</v>
      </c>
      <c r="NBL59" s="676">
        <f>IF(SUM($I$58:NBL58)&lt;=$G$61,1,0)</f>
        <v>1</v>
      </c>
      <c r="NBM59" s="676">
        <f>IF(SUM($I$58:NBM58)&lt;=$G$61,1,0)</f>
        <v>1</v>
      </c>
      <c r="NBN59" s="676">
        <f>IF(SUM($I$58:NBN58)&lt;=$G$61,1,0)</f>
        <v>1</v>
      </c>
      <c r="NBO59" s="676">
        <f>IF(SUM($I$58:NBO58)&lt;=$G$61,1,0)</f>
        <v>1</v>
      </c>
      <c r="NBP59" s="676">
        <f>IF(SUM($I$58:NBP58)&lt;=$G$61,1,0)</f>
        <v>1</v>
      </c>
      <c r="NBQ59" s="676">
        <f>IF(SUM($I$58:NBQ58)&lt;=$G$61,1,0)</f>
        <v>1</v>
      </c>
      <c r="NBR59" s="676">
        <f>IF(SUM($I$58:NBR58)&lt;=$G$61,1,0)</f>
        <v>1</v>
      </c>
      <c r="NBS59" s="676">
        <f>IF(SUM($I$58:NBS58)&lt;=$G$61,1,0)</f>
        <v>1</v>
      </c>
      <c r="NBT59" s="676">
        <f>IF(SUM($I$58:NBT58)&lt;=$G$61,1,0)</f>
        <v>1</v>
      </c>
      <c r="NBU59" s="676">
        <f>IF(SUM($I$58:NBU58)&lt;=$G$61,1,0)</f>
        <v>1</v>
      </c>
      <c r="NBV59" s="676">
        <f>IF(SUM($I$58:NBV58)&lt;=$G$61,1,0)</f>
        <v>1</v>
      </c>
      <c r="NBW59" s="676">
        <f>IF(SUM($I$58:NBW58)&lt;=$G$61,1,0)</f>
        <v>1</v>
      </c>
      <c r="NBX59" s="676">
        <f>IF(SUM($I$58:NBX58)&lt;=$G$61,1,0)</f>
        <v>1</v>
      </c>
      <c r="NBY59" s="676">
        <f>IF(SUM($I$58:NBY58)&lt;=$G$61,1,0)</f>
        <v>1</v>
      </c>
      <c r="NBZ59" s="676">
        <f>IF(SUM($I$58:NBZ58)&lt;=$G$61,1,0)</f>
        <v>1</v>
      </c>
      <c r="NCA59" s="676">
        <f>IF(SUM($I$58:NCA58)&lt;=$G$61,1,0)</f>
        <v>1</v>
      </c>
      <c r="NCB59" s="676">
        <f>IF(SUM($I$58:NCB58)&lt;=$G$61,1,0)</f>
        <v>1</v>
      </c>
      <c r="NCC59" s="676">
        <f>IF(SUM($I$58:NCC58)&lt;=$G$61,1,0)</f>
        <v>1</v>
      </c>
      <c r="NCD59" s="676">
        <f>IF(SUM($I$58:NCD58)&lt;=$G$61,1,0)</f>
        <v>1</v>
      </c>
      <c r="NCE59" s="676">
        <f>IF(SUM($I$58:NCE58)&lt;=$G$61,1,0)</f>
        <v>1</v>
      </c>
      <c r="NCF59" s="676">
        <f>IF(SUM($I$58:NCF58)&lt;=$G$61,1,0)</f>
        <v>1</v>
      </c>
      <c r="NCG59" s="676">
        <f>IF(SUM($I$58:NCG58)&lt;=$G$61,1,0)</f>
        <v>1</v>
      </c>
      <c r="NCH59" s="676">
        <f>IF(SUM($I$58:NCH58)&lt;=$G$61,1,0)</f>
        <v>1</v>
      </c>
      <c r="NCI59" s="676">
        <f>IF(SUM($I$58:NCI58)&lt;=$G$61,1,0)</f>
        <v>1</v>
      </c>
      <c r="NCJ59" s="676">
        <f>IF(SUM($I$58:NCJ58)&lt;=$G$61,1,0)</f>
        <v>1</v>
      </c>
      <c r="NCK59" s="676">
        <f>IF(SUM($I$58:NCK58)&lt;=$G$61,1,0)</f>
        <v>1</v>
      </c>
      <c r="NCL59" s="676">
        <f>IF(SUM($I$58:NCL58)&lt;=$G$61,1,0)</f>
        <v>1</v>
      </c>
      <c r="NCM59" s="676">
        <f>IF(SUM($I$58:NCM58)&lt;=$G$61,1,0)</f>
        <v>1</v>
      </c>
      <c r="NCN59" s="676">
        <f>IF(SUM($I$58:NCN58)&lt;=$G$61,1,0)</f>
        <v>1</v>
      </c>
      <c r="NCO59" s="676">
        <f>IF(SUM($I$58:NCO58)&lt;=$G$61,1,0)</f>
        <v>1</v>
      </c>
      <c r="NCP59" s="676">
        <f>IF(SUM($I$58:NCP58)&lt;=$G$61,1,0)</f>
        <v>1</v>
      </c>
      <c r="NCQ59" s="676">
        <f>IF(SUM($I$58:NCQ58)&lt;=$G$61,1,0)</f>
        <v>1</v>
      </c>
      <c r="NCR59" s="676">
        <f>IF(SUM($I$58:NCR58)&lt;=$G$61,1,0)</f>
        <v>1</v>
      </c>
      <c r="NCS59" s="676">
        <f>IF(SUM($I$58:NCS58)&lt;=$G$61,1,0)</f>
        <v>1</v>
      </c>
      <c r="NCT59" s="676">
        <f>IF(SUM($I$58:NCT58)&lt;=$G$61,1,0)</f>
        <v>1</v>
      </c>
      <c r="NCU59" s="676">
        <f>IF(SUM($I$58:NCU58)&lt;=$G$61,1,0)</f>
        <v>1</v>
      </c>
      <c r="NCV59" s="676">
        <f>IF(SUM($I$58:NCV58)&lt;=$G$61,1,0)</f>
        <v>1</v>
      </c>
      <c r="NCW59" s="676">
        <f>IF(SUM($I$58:NCW58)&lt;=$G$61,1,0)</f>
        <v>1</v>
      </c>
      <c r="NCX59" s="676">
        <f>IF(SUM($I$58:NCX58)&lt;=$G$61,1,0)</f>
        <v>1</v>
      </c>
      <c r="NCY59" s="676">
        <f>IF(SUM($I$58:NCY58)&lt;=$G$61,1,0)</f>
        <v>1</v>
      </c>
      <c r="NCZ59" s="676">
        <f>IF(SUM($I$58:NCZ58)&lt;=$G$61,1,0)</f>
        <v>1</v>
      </c>
      <c r="NDA59" s="676">
        <f>IF(SUM($I$58:NDA58)&lt;=$G$61,1,0)</f>
        <v>1</v>
      </c>
      <c r="NDB59" s="676">
        <f>IF(SUM($I$58:NDB58)&lt;=$G$61,1,0)</f>
        <v>1</v>
      </c>
      <c r="NDC59" s="676">
        <f>IF(SUM($I$58:NDC58)&lt;=$G$61,1,0)</f>
        <v>1</v>
      </c>
      <c r="NDD59" s="676">
        <f>IF(SUM($I$58:NDD58)&lt;=$G$61,1,0)</f>
        <v>1</v>
      </c>
      <c r="NDE59" s="676">
        <f>IF(SUM($I$58:NDE58)&lt;=$G$61,1,0)</f>
        <v>1</v>
      </c>
      <c r="NDF59" s="676">
        <f>IF(SUM($I$58:NDF58)&lt;=$G$61,1,0)</f>
        <v>1</v>
      </c>
      <c r="NDG59" s="676">
        <f>IF(SUM($I$58:NDG58)&lt;=$G$61,1,0)</f>
        <v>1</v>
      </c>
      <c r="NDH59" s="676">
        <f>IF(SUM($I$58:NDH58)&lt;=$G$61,1,0)</f>
        <v>1</v>
      </c>
      <c r="NDI59" s="676">
        <f>IF(SUM($I$58:NDI58)&lt;=$G$61,1,0)</f>
        <v>1</v>
      </c>
      <c r="NDJ59" s="676">
        <f>IF(SUM($I$58:NDJ58)&lt;=$G$61,1,0)</f>
        <v>1</v>
      </c>
      <c r="NDK59" s="676">
        <f>IF(SUM($I$58:NDK58)&lt;=$G$61,1,0)</f>
        <v>1</v>
      </c>
      <c r="NDL59" s="676">
        <f>IF(SUM($I$58:NDL58)&lt;=$G$61,1,0)</f>
        <v>1</v>
      </c>
      <c r="NDM59" s="676">
        <f>IF(SUM($I$58:NDM58)&lt;=$G$61,1,0)</f>
        <v>1</v>
      </c>
      <c r="NDN59" s="676">
        <f>IF(SUM($I$58:NDN58)&lt;=$G$61,1,0)</f>
        <v>1</v>
      </c>
      <c r="NDO59" s="676">
        <f>IF(SUM($I$58:NDO58)&lt;=$G$61,1,0)</f>
        <v>1</v>
      </c>
      <c r="NDP59" s="676">
        <f>IF(SUM($I$58:NDP58)&lt;=$G$61,1,0)</f>
        <v>1</v>
      </c>
      <c r="NDQ59" s="676">
        <f>IF(SUM($I$58:NDQ58)&lt;=$G$61,1,0)</f>
        <v>1</v>
      </c>
      <c r="NDR59" s="676">
        <f>IF(SUM($I$58:NDR58)&lt;=$G$61,1,0)</f>
        <v>1</v>
      </c>
      <c r="NDS59" s="676">
        <f>IF(SUM($I$58:NDS58)&lt;=$G$61,1,0)</f>
        <v>1</v>
      </c>
      <c r="NDT59" s="676">
        <f>IF(SUM($I$58:NDT58)&lt;=$G$61,1,0)</f>
        <v>1</v>
      </c>
      <c r="NDU59" s="676">
        <f>IF(SUM($I$58:NDU58)&lt;=$G$61,1,0)</f>
        <v>1</v>
      </c>
      <c r="NDV59" s="676">
        <f>IF(SUM($I$58:NDV58)&lt;=$G$61,1,0)</f>
        <v>1</v>
      </c>
      <c r="NDW59" s="676">
        <f>IF(SUM($I$58:NDW58)&lt;=$G$61,1,0)</f>
        <v>1</v>
      </c>
      <c r="NDX59" s="676">
        <f>IF(SUM($I$58:NDX58)&lt;=$G$61,1,0)</f>
        <v>1</v>
      </c>
      <c r="NDY59" s="676">
        <f>IF(SUM($I$58:NDY58)&lt;=$G$61,1,0)</f>
        <v>1</v>
      </c>
      <c r="NDZ59" s="676">
        <f>IF(SUM($I$58:NDZ58)&lt;=$G$61,1,0)</f>
        <v>1</v>
      </c>
      <c r="NEA59" s="676">
        <f>IF(SUM($I$58:NEA58)&lt;=$G$61,1,0)</f>
        <v>1</v>
      </c>
      <c r="NEB59" s="676">
        <f>IF(SUM($I$58:NEB58)&lt;=$G$61,1,0)</f>
        <v>1</v>
      </c>
      <c r="NEC59" s="676">
        <f>IF(SUM($I$58:NEC58)&lt;=$G$61,1,0)</f>
        <v>1</v>
      </c>
      <c r="NED59" s="676">
        <f>IF(SUM($I$58:NED58)&lt;=$G$61,1,0)</f>
        <v>1</v>
      </c>
      <c r="NEE59" s="676">
        <f>IF(SUM($I$58:NEE58)&lt;=$G$61,1,0)</f>
        <v>1</v>
      </c>
      <c r="NEF59" s="676">
        <f>IF(SUM($I$58:NEF58)&lt;=$G$61,1,0)</f>
        <v>1</v>
      </c>
      <c r="NEG59" s="676">
        <f>IF(SUM($I$58:NEG58)&lt;=$G$61,1,0)</f>
        <v>1</v>
      </c>
      <c r="NEH59" s="676">
        <f>IF(SUM($I$58:NEH58)&lt;=$G$61,1,0)</f>
        <v>1</v>
      </c>
      <c r="NEI59" s="676">
        <f>IF(SUM($I$58:NEI58)&lt;=$G$61,1,0)</f>
        <v>1</v>
      </c>
      <c r="NEJ59" s="676">
        <f>IF(SUM($I$58:NEJ58)&lt;=$G$61,1,0)</f>
        <v>1</v>
      </c>
      <c r="NEK59" s="676">
        <f>IF(SUM($I$58:NEK58)&lt;=$G$61,1,0)</f>
        <v>1</v>
      </c>
      <c r="NEL59" s="676">
        <f>IF(SUM($I$58:NEL58)&lt;=$G$61,1,0)</f>
        <v>1</v>
      </c>
      <c r="NEM59" s="676">
        <f>IF(SUM($I$58:NEM58)&lt;=$G$61,1,0)</f>
        <v>1</v>
      </c>
      <c r="NEN59" s="676">
        <f>IF(SUM($I$58:NEN58)&lt;=$G$61,1,0)</f>
        <v>1</v>
      </c>
      <c r="NEO59" s="676">
        <f>IF(SUM($I$58:NEO58)&lt;=$G$61,1,0)</f>
        <v>1</v>
      </c>
      <c r="NEP59" s="676">
        <f>IF(SUM($I$58:NEP58)&lt;=$G$61,1,0)</f>
        <v>1</v>
      </c>
      <c r="NEQ59" s="676">
        <f>IF(SUM($I$58:NEQ58)&lt;=$G$61,1,0)</f>
        <v>1</v>
      </c>
      <c r="NER59" s="676">
        <f>IF(SUM($I$58:NER58)&lt;=$G$61,1,0)</f>
        <v>1</v>
      </c>
      <c r="NES59" s="676">
        <f>IF(SUM($I$58:NES58)&lt;=$G$61,1,0)</f>
        <v>1</v>
      </c>
      <c r="NET59" s="676">
        <f>IF(SUM($I$58:NET58)&lt;=$G$61,1,0)</f>
        <v>1</v>
      </c>
      <c r="NEU59" s="676">
        <f>IF(SUM($I$58:NEU58)&lt;=$G$61,1,0)</f>
        <v>1</v>
      </c>
      <c r="NEV59" s="676">
        <f>IF(SUM($I$58:NEV58)&lt;=$G$61,1,0)</f>
        <v>1</v>
      </c>
      <c r="NEW59" s="676">
        <f>IF(SUM($I$58:NEW58)&lt;=$G$61,1,0)</f>
        <v>1</v>
      </c>
      <c r="NEX59" s="676">
        <f>IF(SUM($I$58:NEX58)&lt;=$G$61,1,0)</f>
        <v>1</v>
      </c>
      <c r="NEY59" s="676">
        <f>IF(SUM($I$58:NEY58)&lt;=$G$61,1,0)</f>
        <v>1</v>
      </c>
      <c r="NEZ59" s="676">
        <f>IF(SUM($I$58:NEZ58)&lt;=$G$61,1,0)</f>
        <v>1</v>
      </c>
      <c r="NFA59" s="676">
        <f>IF(SUM($I$58:NFA58)&lt;=$G$61,1,0)</f>
        <v>1</v>
      </c>
      <c r="NFB59" s="676">
        <f>IF(SUM($I$58:NFB58)&lt;=$G$61,1,0)</f>
        <v>1</v>
      </c>
      <c r="NFC59" s="676">
        <f>IF(SUM($I$58:NFC58)&lt;=$G$61,1,0)</f>
        <v>1</v>
      </c>
      <c r="NFD59" s="676">
        <f>IF(SUM($I$58:NFD58)&lt;=$G$61,1,0)</f>
        <v>1</v>
      </c>
      <c r="NFE59" s="676">
        <f>IF(SUM($I$58:NFE58)&lt;=$G$61,1,0)</f>
        <v>1</v>
      </c>
      <c r="NFF59" s="676">
        <f>IF(SUM($I$58:NFF58)&lt;=$G$61,1,0)</f>
        <v>1</v>
      </c>
      <c r="NFG59" s="676">
        <f>IF(SUM($I$58:NFG58)&lt;=$G$61,1,0)</f>
        <v>1</v>
      </c>
      <c r="NFH59" s="676">
        <f>IF(SUM($I$58:NFH58)&lt;=$G$61,1,0)</f>
        <v>1</v>
      </c>
      <c r="NFI59" s="676">
        <f>IF(SUM($I$58:NFI58)&lt;=$G$61,1,0)</f>
        <v>1</v>
      </c>
      <c r="NFJ59" s="676">
        <f>IF(SUM($I$58:NFJ58)&lt;=$G$61,1,0)</f>
        <v>1</v>
      </c>
      <c r="NFK59" s="676">
        <f>IF(SUM($I$58:NFK58)&lt;=$G$61,1,0)</f>
        <v>1</v>
      </c>
      <c r="NFL59" s="676">
        <f>IF(SUM($I$58:NFL58)&lt;=$G$61,1,0)</f>
        <v>1</v>
      </c>
      <c r="NFM59" s="676">
        <f>IF(SUM($I$58:NFM58)&lt;=$G$61,1,0)</f>
        <v>1</v>
      </c>
      <c r="NFN59" s="676">
        <f>IF(SUM($I$58:NFN58)&lt;=$G$61,1,0)</f>
        <v>1</v>
      </c>
      <c r="NFO59" s="676">
        <f>IF(SUM($I$58:NFO58)&lt;=$G$61,1,0)</f>
        <v>1</v>
      </c>
      <c r="NFP59" s="676">
        <f>IF(SUM($I$58:NFP58)&lt;=$G$61,1,0)</f>
        <v>1</v>
      </c>
      <c r="NFQ59" s="676">
        <f>IF(SUM($I$58:NFQ58)&lt;=$G$61,1,0)</f>
        <v>1</v>
      </c>
      <c r="NFR59" s="676">
        <f>IF(SUM($I$58:NFR58)&lt;=$G$61,1,0)</f>
        <v>1</v>
      </c>
      <c r="NFS59" s="676">
        <f>IF(SUM($I$58:NFS58)&lt;=$G$61,1,0)</f>
        <v>1</v>
      </c>
      <c r="NFT59" s="676">
        <f>IF(SUM($I$58:NFT58)&lt;=$G$61,1,0)</f>
        <v>1</v>
      </c>
      <c r="NFU59" s="676">
        <f>IF(SUM($I$58:NFU58)&lt;=$G$61,1,0)</f>
        <v>1</v>
      </c>
      <c r="NFV59" s="676">
        <f>IF(SUM($I$58:NFV58)&lt;=$G$61,1,0)</f>
        <v>1</v>
      </c>
      <c r="NFW59" s="676">
        <f>IF(SUM($I$58:NFW58)&lt;=$G$61,1,0)</f>
        <v>1</v>
      </c>
      <c r="NFX59" s="676">
        <f>IF(SUM($I$58:NFX58)&lt;=$G$61,1,0)</f>
        <v>1</v>
      </c>
      <c r="NFY59" s="676">
        <f>IF(SUM($I$58:NFY58)&lt;=$G$61,1,0)</f>
        <v>1</v>
      </c>
      <c r="NFZ59" s="676">
        <f>IF(SUM($I$58:NFZ58)&lt;=$G$61,1,0)</f>
        <v>1</v>
      </c>
      <c r="NGA59" s="676">
        <f>IF(SUM($I$58:NGA58)&lt;=$G$61,1,0)</f>
        <v>1</v>
      </c>
      <c r="NGB59" s="676">
        <f>IF(SUM($I$58:NGB58)&lt;=$G$61,1,0)</f>
        <v>1</v>
      </c>
      <c r="NGC59" s="676">
        <f>IF(SUM($I$58:NGC58)&lt;=$G$61,1,0)</f>
        <v>1</v>
      </c>
      <c r="NGD59" s="676">
        <f>IF(SUM($I$58:NGD58)&lt;=$G$61,1,0)</f>
        <v>1</v>
      </c>
      <c r="NGE59" s="676">
        <f>IF(SUM($I$58:NGE58)&lt;=$G$61,1,0)</f>
        <v>1</v>
      </c>
      <c r="NGF59" s="676">
        <f>IF(SUM($I$58:NGF58)&lt;=$G$61,1,0)</f>
        <v>1</v>
      </c>
      <c r="NGG59" s="676">
        <f>IF(SUM($I$58:NGG58)&lt;=$G$61,1,0)</f>
        <v>1</v>
      </c>
      <c r="NGH59" s="676">
        <f>IF(SUM($I$58:NGH58)&lt;=$G$61,1,0)</f>
        <v>1</v>
      </c>
      <c r="NGI59" s="676">
        <f>IF(SUM($I$58:NGI58)&lt;=$G$61,1,0)</f>
        <v>1</v>
      </c>
      <c r="NGJ59" s="676">
        <f>IF(SUM($I$58:NGJ58)&lt;=$G$61,1,0)</f>
        <v>1</v>
      </c>
      <c r="NGK59" s="676">
        <f>IF(SUM($I$58:NGK58)&lt;=$G$61,1,0)</f>
        <v>1</v>
      </c>
      <c r="NGL59" s="676">
        <f>IF(SUM($I$58:NGL58)&lt;=$G$61,1,0)</f>
        <v>1</v>
      </c>
      <c r="NGM59" s="676">
        <f>IF(SUM($I$58:NGM58)&lt;=$G$61,1,0)</f>
        <v>1</v>
      </c>
      <c r="NGN59" s="676">
        <f>IF(SUM($I$58:NGN58)&lt;=$G$61,1,0)</f>
        <v>1</v>
      </c>
      <c r="NGO59" s="676">
        <f>IF(SUM($I$58:NGO58)&lt;=$G$61,1,0)</f>
        <v>1</v>
      </c>
      <c r="NGP59" s="676">
        <f>IF(SUM($I$58:NGP58)&lt;=$G$61,1,0)</f>
        <v>1</v>
      </c>
      <c r="NGQ59" s="676">
        <f>IF(SUM($I$58:NGQ58)&lt;=$G$61,1,0)</f>
        <v>1</v>
      </c>
      <c r="NGR59" s="676">
        <f>IF(SUM($I$58:NGR58)&lt;=$G$61,1,0)</f>
        <v>1</v>
      </c>
      <c r="NGS59" s="676">
        <f>IF(SUM($I$58:NGS58)&lt;=$G$61,1,0)</f>
        <v>1</v>
      </c>
      <c r="NGT59" s="676">
        <f>IF(SUM($I$58:NGT58)&lt;=$G$61,1,0)</f>
        <v>1</v>
      </c>
      <c r="NGU59" s="676">
        <f>IF(SUM($I$58:NGU58)&lt;=$G$61,1,0)</f>
        <v>1</v>
      </c>
      <c r="NGV59" s="676">
        <f>IF(SUM($I$58:NGV58)&lt;=$G$61,1,0)</f>
        <v>1</v>
      </c>
      <c r="NGW59" s="676">
        <f>IF(SUM($I$58:NGW58)&lt;=$G$61,1,0)</f>
        <v>1</v>
      </c>
      <c r="NGX59" s="676">
        <f>IF(SUM($I$58:NGX58)&lt;=$G$61,1,0)</f>
        <v>1</v>
      </c>
      <c r="NGY59" s="676">
        <f>IF(SUM($I$58:NGY58)&lt;=$G$61,1,0)</f>
        <v>1</v>
      </c>
      <c r="NGZ59" s="676">
        <f>IF(SUM($I$58:NGZ58)&lt;=$G$61,1,0)</f>
        <v>1</v>
      </c>
      <c r="NHA59" s="676">
        <f>IF(SUM($I$58:NHA58)&lt;=$G$61,1,0)</f>
        <v>1</v>
      </c>
      <c r="NHB59" s="676">
        <f>IF(SUM($I$58:NHB58)&lt;=$G$61,1,0)</f>
        <v>1</v>
      </c>
      <c r="NHC59" s="676">
        <f>IF(SUM($I$58:NHC58)&lt;=$G$61,1,0)</f>
        <v>1</v>
      </c>
      <c r="NHD59" s="676">
        <f>IF(SUM($I$58:NHD58)&lt;=$G$61,1,0)</f>
        <v>1</v>
      </c>
      <c r="NHE59" s="676">
        <f>IF(SUM($I$58:NHE58)&lt;=$G$61,1,0)</f>
        <v>1</v>
      </c>
      <c r="NHF59" s="676">
        <f>IF(SUM($I$58:NHF58)&lt;=$G$61,1,0)</f>
        <v>1</v>
      </c>
      <c r="NHG59" s="676">
        <f>IF(SUM($I$58:NHG58)&lt;=$G$61,1,0)</f>
        <v>1</v>
      </c>
      <c r="NHH59" s="676">
        <f>IF(SUM($I$58:NHH58)&lt;=$G$61,1,0)</f>
        <v>1</v>
      </c>
      <c r="NHI59" s="676">
        <f>IF(SUM($I$58:NHI58)&lt;=$G$61,1,0)</f>
        <v>1</v>
      </c>
      <c r="NHJ59" s="676">
        <f>IF(SUM($I$58:NHJ58)&lt;=$G$61,1,0)</f>
        <v>1</v>
      </c>
      <c r="NHK59" s="676">
        <f>IF(SUM($I$58:NHK58)&lt;=$G$61,1,0)</f>
        <v>1</v>
      </c>
      <c r="NHL59" s="676">
        <f>IF(SUM($I$58:NHL58)&lt;=$G$61,1,0)</f>
        <v>1</v>
      </c>
      <c r="NHM59" s="676">
        <f>IF(SUM($I$58:NHM58)&lt;=$G$61,1,0)</f>
        <v>1</v>
      </c>
      <c r="NHN59" s="676">
        <f>IF(SUM($I$58:NHN58)&lt;=$G$61,1,0)</f>
        <v>1</v>
      </c>
      <c r="NHO59" s="676">
        <f>IF(SUM($I$58:NHO58)&lt;=$G$61,1,0)</f>
        <v>1</v>
      </c>
      <c r="NHP59" s="676">
        <f>IF(SUM($I$58:NHP58)&lt;=$G$61,1,0)</f>
        <v>1</v>
      </c>
      <c r="NHQ59" s="676">
        <f>IF(SUM($I$58:NHQ58)&lt;=$G$61,1,0)</f>
        <v>1</v>
      </c>
      <c r="NHR59" s="676">
        <f>IF(SUM($I$58:NHR58)&lt;=$G$61,1,0)</f>
        <v>1</v>
      </c>
      <c r="NHS59" s="676">
        <f>IF(SUM($I$58:NHS58)&lt;=$G$61,1,0)</f>
        <v>1</v>
      </c>
      <c r="NHT59" s="676">
        <f>IF(SUM($I$58:NHT58)&lt;=$G$61,1,0)</f>
        <v>1</v>
      </c>
      <c r="NHU59" s="676">
        <f>IF(SUM($I$58:NHU58)&lt;=$G$61,1,0)</f>
        <v>1</v>
      </c>
      <c r="NHV59" s="676">
        <f>IF(SUM($I$58:NHV58)&lt;=$G$61,1,0)</f>
        <v>1</v>
      </c>
      <c r="NHW59" s="676">
        <f>IF(SUM($I$58:NHW58)&lt;=$G$61,1,0)</f>
        <v>1</v>
      </c>
      <c r="NHX59" s="676">
        <f>IF(SUM($I$58:NHX58)&lt;=$G$61,1,0)</f>
        <v>1</v>
      </c>
      <c r="NHY59" s="676">
        <f>IF(SUM($I$58:NHY58)&lt;=$G$61,1,0)</f>
        <v>1</v>
      </c>
      <c r="NHZ59" s="676">
        <f>IF(SUM($I$58:NHZ58)&lt;=$G$61,1,0)</f>
        <v>1</v>
      </c>
      <c r="NIA59" s="676">
        <f>IF(SUM($I$58:NIA58)&lt;=$G$61,1,0)</f>
        <v>1</v>
      </c>
      <c r="NIB59" s="676">
        <f>IF(SUM($I$58:NIB58)&lt;=$G$61,1,0)</f>
        <v>1</v>
      </c>
      <c r="NIC59" s="676">
        <f>IF(SUM($I$58:NIC58)&lt;=$G$61,1,0)</f>
        <v>1</v>
      </c>
      <c r="NID59" s="676">
        <f>IF(SUM($I$58:NID58)&lt;=$G$61,1,0)</f>
        <v>1</v>
      </c>
      <c r="NIE59" s="676">
        <f>IF(SUM($I$58:NIE58)&lt;=$G$61,1,0)</f>
        <v>1</v>
      </c>
      <c r="NIF59" s="676">
        <f>IF(SUM($I$58:NIF58)&lt;=$G$61,1,0)</f>
        <v>1</v>
      </c>
      <c r="NIG59" s="676">
        <f>IF(SUM($I$58:NIG58)&lt;=$G$61,1,0)</f>
        <v>1</v>
      </c>
      <c r="NIH59" s="676">
        <f>IF(SUM($I$58:NIH58)&lt;=$G$61,1,0)</f>
        <v>1</v>
      </c>
      <c r="NII59" s="676">
        <f>IF(SUM($I$58:NII58)&lt;=$G$61,1,0)</f>
        <v>1</v>
      </c>
      <c r="NIJ59" s="676">
        <f>IF(SUM($I$58:NIJ58)&lt;=$G$61,1,0)</f>
        <v>1</v>
      </c>
      <c r="NIK59" s="676">
        <f>IF(SUM($I$58:NIK58)&lt;=$G$61,1,0)</f>
        <v>1</v>
      </c>
      <c r="NIL59" s="676">
        <f>IF(SUM($I$58:NIL58)&lt;=$G$61,1,0)</f>
        <v>1</v>
      </c>
      <c r="NIM59" s="676">
        <f>IF(SUM($I$58:NIM58)&lt;=$G$61,1,0)</f>
        <v>1</v>
      </c>
      <c r="NIN59" s="676">
        <f>IF(SUM($I$58:NIN58)&lt;=$G$61,1,0)</f>
        <v>1</v>
      </c>
      <c r="NIO59" s="676">
        <f>IF(SUM($I$58:NIO58)&lt;=$G$61,1,0)</f>
        <v>1</v>
      </c>
      <c r="NIP59" s="676">
        <f>IF(SUM($I$58:NIP58)&lt;=$G$61,1,0)</f>
        <v>1</v>
      </c>
      <c r="NIQ59" s="676">
        <f>IF(SUM($I$58:NIQ58)&lt;=$G$61,1,0)</f>
        <v>1</v>
      </c>
      <c r="NIR59" s="676">
        <f>IF(SUM($I$58:NIR58)&lt;=$G$61,1,0)</f>
        <v>1</v>
      </c>
      <c r="NIS59" s="676">
        <f>IF(SUM($I$58:NIS58)&lt;=$G$61,1,0)</f>
        <v>1</v>
      </c>
      <c r="NIT59" s="676">
        <f>IF(SUM($I$58:NIT58)&lt;=$G$61,1,0)</f>
        <v>1</v>
      </c>
      <c r="NIU59" s="676">
        <f>IF(SUM($I$58:NIU58)&lt;=$G$61,1,0)</f>
        <v>1</v>
      </c>
      <c r="NIV59" s="676">
        <f>IF(SUM($I$58:NIV58)&lt;=$G$61,1,0)</f>
        <v>1</v>
      </c>
      <c r="NIW59" s="676">
        <f>IF(SUM($I$58:NIW58)&lt;=$G$61,1,0)</f>
        <v>1</v>
      </c>
      <c r="NIX59" s="676">
        <f>IF(SUM($I$58:NIX58)&lt;=$G$61,1,0)</f>
        <v>1</v>
      </c>
      <c r="NIY59" s="676">
        <f>IF(SUM($I$58:NIY58)&lt;=$G$61,1,0)</f>
        <v>1</v>
      </c>
      <c r="NIZ59" s="676">
        <f>IF(SUM($I$58:NIZ58)&lt;=$G$61,1,0)</f>
        <v>1</v>
      </c>
      <c r="NJA59" s="676">
        <f>IF(SUM($I$58:NJA58)&lt;=$G$61,1,0)</f>
        <v>1</v>
      </c>
      <c r="NJB59" s="676">
        <f>IF(SUM($I$58:NJB58)&lt;=$G$61,1,0)</f>
        <v>1</v>
      </c>
      <c r="NJC59" s="676">
        <f>IF(SUM($I$58:NJC58)&lt;=$G$61,1,0)</f>
        <v>1</v>
      </c>
      <c r="NJD59" s="676">
        <f>IF(SUM($I$58:NJD58)&lt;=$G$61,1,0)</f>
        <v>1</v>
      </c>
      <c r="NJE59" s="676">
        <f>IF(SUM($I$58:NJE58)&lt;=$G$61,1,0)</f>
        <v>1</v>
      </c>
      <c r="NJF59" s="676">
        <f>IF(SUM($I$58:NJF58)&lt;=$G$61,1,0)</f>
        <v>1</v>
      </c>
      <c r="NJG59" s="676">
        <f>IF(SUM($I$58:NJG58)&lt;=$G$61,1,0)</f>
        <v>1</v>
      </c>
      <c r="NJH59" s="676">
        <f>IF(SUM($I$58:NJH58)&lt;=$G$61,1,0)</f>
        <v>1</v>
      </c>
      <c r="NJI59" s="676">
        <f>IF(SUM($I$58:NJI58)&lt;=$G$61,1,0)</f>
        <v>1</v>
      </c>
      <c r="NJJ59" s="676">
        <f>IF(SUM($I$58:NJJ58)&lt;=$G$61,1,0)</f>
        <v>1</v>
      </c>
      <c r="NJK59" s="676">
        <f>IF(SUM($I$58:NJK58)&lt;=$G$61,1,0)</f>
        <v>1</v>
      </c>
      <c r="NJL59" s="676">
        <f>IF(SUM($I$58:NJL58)&lt;=$G$61,1,0)</f>
        <v>1</v>
      </c>
      <c r="NJM59" s="676">
        <f>IF(SUM($I$58:NJM58)&lt;=$G$61,1,0)</f>
        <v>1</v>
      </c>
      <c r="NJN59" s="676">
        <f>IF(SUM($I$58:NJN58)&lt;=$G$61,1,0)</f>
        <v>1</v>
      </c>
      <c r="NJO59" s="676">
        <f>IF(SUM($I$58:NJO58)&lt;=$G$61,1,0)</f>
        <v>1</v>
      </c>
      <c r="NJP59" s="676">
        <f>IF(SUM($I$58:NJP58)&lt;=$G$61,1,0)</f>
        <v>1</v>
      </c>
      <c r="NJQ59" s="676">
        <f>IF(SUM($I$58:NJQ58)&lt;=$G$61,1,0)</f>
        <v>1</v>
      </c>
      <c r="NJR59" s="676">
        <f>IF(SUM($I$58:NJR58)&lt;=$G$61,1,0)</f>
        <v>1</v>
      </c>
      <c r="NJS59" s="676">
        <f>IF(SUM($I$58:NJS58)&lt;=$G$61,1,0)</f>
        <v>1</v>
      </c>
      <c r="NJT59" s="676">
        <f>IF(SUM($I$58:NJT58)&lt;=$G$61,1,0)</f>
        <v>1</v>
      </c>
      <c r="NJU59" s="676">
        <f>IF(SUM($I$58:NJU58)&lt;=$G$61,1,0)</f>
        <v>1</v>
      </c>
      <c r="NJV59" s="676">
        <f>IF(SUM($I$58:NJV58)&lt;=$G$61,1,0)</f>
        <v>1</v>
      </c>
      <c r="NJW59" s="676">
        <f>IF(SUM($I$58:NJW58)&lt;=$G$61,1,0)</f>
        <v>1</v>
      </c>
      <c r="NJX59" s="676">
        <f>IF(SUM($I$58:NJX58)&lt;=$G$61,1,0)</f>
        <v>1</v>
      </c>
      <c r="NJY59" s="676">
        <f>IF(SUM($I$58:NJY58)&lt;=$G$61,1,0)</f>
        <v>1</v>
      </c>
      <c r="NJZ59" s="676">
        <f>IF(SUM($I$58:NJZ58)&lt;=$G$61,1,0)</f>
        <v>1</v>
      </c>
      <c r="NKA59" s="676">
        <f>IF(SUM($I$58:NKA58)&lt;=$G$61,1,0)</f>
        <v>1</v>
      </c>
      <c r="NKB59" s="676">
        <f>IF(SUM($I$58:NKB58)&lt;=$G$61,1,0)</f>
        <v>1</v>
      </c>
      <c r="NKC59" s="676">
        <f>IF(SUM($I$58:NKC58)&lt;=$G$61,1,0)</f>
        <v>1</v>
      </c>
      <c r="NKD59" s="676">
        <f>IF(SUM($I$58:NKD58)&lt;=$G$61,1,0)</f>
        <v>1</v>
      </c>
      <c r="NKE59" s="676">
        <f>IF(SUM($I$58:NKE58)&lt;=$G$61,1,0)</f>
        <v>1</v>
      </c>
      <c r="NKF59" s="676">
        <f>IF(SUM($I$58:NKF58)&lt;=$G$61,1,0)</f>
        <v>1</v>
      </c>
      <c r="NKG59" s="676">
        <f>IF(SUM($I$58:NKG58)&lt;=$G$61,1,0)</f>
        <v>1</v>
      </c>
      <c r="NKH59" s="676">
        <f>IF(SUM($I$58:NKH58)&lt;=$G$61,1,0)</f>
        <v>1</v>
      </c>
      <c r="NKI59" s="676">
        <f>IF(SUM($I$58:NKI58)&lt;=$G$61,1,0)</f>
        <v>1</v>
      </c>
      <c r="NKJ59" s="676">
        <f>IF(SUM($I$58:NKJ58)&lt;=$G$61,1,0)</f>
        <v>1</v>
      </c>
      <c r="NKK59" s="676">
        <f>IF(SUM($I$58:NKK58)&lt;=$G$61,1,0)</f>
        <v>1</v>
      </c>
      <c r="NKL59" s="676">
        <f>IF(SUM($I$58:NKL58)&lt;=$G$61,1,0)</f>
        <v>1</v>
      </c>
      <c r="NKM59" s="676">
        <f>IF(SUM($I$58:NKM58)&lt;=$G$61,1,0)</f>
        <v>1</v>
      </c>
      <c r="NKN59" s="676">
        <f>IF(SUM($I$58:NKN58)&lt;=$G$61,1,0)</f>
        <v>1</v>
      </c>
      <c r="NKO59" s="676">
        <f>IF(SUM($I$58:NKO58)&lt;=$G$61,1,0)</f>
        <v>1</v>
      </c>
      <c r="NKP59" s="676">
        <f>IF(SUM($I$58:NKP58)&lt;=$G$61,1,0)</f>
        <v>1</v>
      </c>
      <c r="NKQ59" s="676">
        <f>IF(SUM($I$58:NKQ58)&lt;=$G$61,1,0)</f>
        <v>1</v>
      </c>
      <c r="NKR59" s="676">
        <f>IF(SUM($I$58:NKR58)&lt;=$G$61,1,0)</f>
        <v>1</v>
      </c>
      <c r="NKS59" s="676">
        <f>IF(SUM($I$58:NKS58)&lt;=$G$61,1,0)</f>
        <v>1</v>
      </c>
      <c r="NKT59" s="676">
        <f>IF(SUM($I$58:NKT58)&lt;=$G$61,1,0)</f>
        <v>1</v>
      </c>
      <c r="NKU59" s="676">
        <f>IF(SUM($I$58:NKU58)&lt;=$G$61,1,0)</f>
        <v>1</v>
      </c>
      <c r="NKV59" s="676">
        <f>IF(SUM($I$58:NKV58)&lt;=$G$61,1,0)</f>
        <v>1</v>
      </c>
      <c r="NKW59" s="676">
        <f>IF(SUM($I$58:NKW58)&lt;=$G$61,1,0)</f>
        <v>1</v>
      </c>
      <c r="NKX59" s="676">
        <f>IF(SUM($I$58:NKX58)&lt;=$G$61,1,0)</f>
        <v>1</v>
      </c>
      <c r="NKY59" s="676">
        <f>IF(SUM($I$58:NKY58)&lt;=$G$61,1,0)</f>
        <v>1</v>
      </c>
      <c r="NKZ59" s="676">
        <f>IF(SUM($I$58:NKZ58)&lt;=$G$61,1,0)</f>
        <v>1</v>
      </c>
      <c r="NLA59" s="676">
        <f>IF(SUM($I$58:NLA58)&lt;=$G$61,1,0)</f>
        <v>1</v>
      </c>
      <c r="NLB59" s="676">
        <f>IF(SUM($I$58:NLB58)&lt;=$G$61,1,0)</f>
        <v>1</v>
      </c>
      <c r="NLC59" s="676">
        <f>IF(SUM($I$58:NLC58)&lt;=$G$61,1,0)</f>
        <v>1</v>
      </c>
      <c r="NLD59" s="676">
        <f>IF(SUM($I$58:NLD58)&lt;=$G$61,1,0)</f>
        <v>1</v>
      </c>
      <c r="NLE59" s="676">
        <f>IF(SUM($I$58:NLE58)&lt;=$G$61,1,0)</f>
        <v>1</v>
      </c>
      <c r="NLF59" s="676">
        <f>IF(SUM($I$58:NLF58)&lt;=$G$61,1,0)</f>
        <v>1</v>
      </c>
      <c r="NLG59" s="676">
        <f>IF(SUM($I$58:NLG58)&lt;=$G$61,1,0)</f>
        <v>1</v>
      </c>
      <c r="NLH59" s="676">
        <f>IF(SUM($I$58:NLH58)&lt;=$G$61,1,0)</f>
        <v>1</v>
      </c>
      <c r="NLI59" s="676">
        <f>IF(SUM($I$58:NLI58)&lt;=$G$61,1,0)</f>
        <v>1</v>
      </c>
      <c r="NLJ59" s="676">
        <f>IF(SUM($I$58:NLJ58)&lt;=$G$61,1,0)</f>
        <v>1</v>
      </c>
      <c r="NLK59" s="676">
        <f>IF(SUM($I$58:NLK58)&lt;=$G$61,1,0)</f>
        <v>1</v>
      </c>
      <c r="NLL59" s="676">
        <f>IF(SUM($I$58:NLL58)&lt;=$G$61,1,0)</f>
        <v>1</v>
      </c>
      <c r="NLM59" s="676">
        <f>IF(SUM($I$58:NLM58)&lt;=$G$61,1,0)</f>
        <v>1</v>
      </c>
      <c r="NLN59" s="676">
        <f>IF(SUM($I$58:NLN58)&lt;=$G$61,1,0)</f>
        <v>1</v>
      </c>
      <c r="NLO59" s="676">
        <f>IF(SUM($I$58:NLO58)&lt;=$G$61,1,0)</f>
        <v>1</v>
      </c>
      <c r="NLP59" s="676">
        <f>IF(SUM($I$58:NLP58)&lt;=$G$61,1,0)</f>
        <v>1</v>
      </c>
      <c r="NLQ59" s="676">
        <f>IF(SUM($I$58:NLQ58)&lt;=$G$61,1,0)</f>
        <v>1</v>
      </c>
      <c r="NLR59" s="676">
        <f>IF(SUM($I$58:NLR58)&lt;=$G$61,1,0)</f>
        <v>1</v>
      </c>
      <c r="NLS59" s="676">
        <f>IF(SUM($I$58:NLS58)&lt;=$G$61,1,0)</f>
        <v>1</v>
      </c>
      <c r="NLT59" s="676">
        <f>IF(SUM($I$58:NLT58)&lt;=$G$61,1,0)</f>
        <v>1</v>
      </c>
      <c r="NLU59" s="676">
        <f>IF(SUM($I$58:NLU58)&lt;=$G$61,1,0)</f>
        <v>1</v>
      </c>
      <c r="NLV59" s="676">
        <f>IF(SUM($I$58:NLV58)&lt;=$G$61,1,0)</f>
        <v>1</v>
      </c>
      <c r="NLW59" s="676">
        <f>IF(SUM($I$58:NLW58)&lt;=$G$61,1,0)</f>
        <v>1</v>
      </c>
      <c r="NLX59" s="676">
        <f>IF(SUM($I$58:NLX58)&lt;=$G$61,1,0)</f>
        <v>1</v>
      </c>
      <c r="NLY59" s="676">
        <f>IF(SUM($I$58:NLY58)&lt;=$G$61,1,0)</f>
        <v>1</v>
      </c>
      <c r="NLZ59" s="676">
        <f>IF(SUM($I$58:NLZ58)&lt;=$G$61,1,0)</f>
        <v>1</v>
      </c>
      <c r="NMA59" s="676">
        <f>IF(SUM($I$58:NMA58)&lt;=$G$61,1,0)</f>
        <v>1</v>
      </c>
      <c r="NMB59" s="676">
        <f>IF(SUM($I$58:NMB58)&lt;=$G$61,1,0)</f>
        <v>1</v>
      </c>
      <c r="NMC59" s="676">
        <f>IF(SUM($I$58:NMC58)&lt;=$G$61,1,0)</f>
        <v>1</v>
      </c>
      <c r="NMD59" s="676">
        <f>IF(SUM($I$58:NMD58)&lt;=$G$61,1,0)</f>
        <v>1</v>
      </c>
      <c r="NME59" s="676">
        <f>IF(SUM($I$58:NME58)&lt;=$G$61,1,0)</f>
        <v>1</v>
      </c>
      <c r="NMF59" s="676">
        <f>IF(SUM($I$58:NMF58)&lt;=$G$61,1,0)</f>
        <v>1</v>
      </c>
      <c r="NMG59" s="676">
        <f>IF(SUM($I$58:NMG58)&lt;=$G$61,1,0)</f>
        <v>1</v>
      </c>
      <c r="NMH59" s="676">
        <f>IF(SUM($I$58:NMH58)&lt;=$G$61,1,0)</f>
        <v>1</v>
      </c>
      <c r="NMI59" s="676">
        <f>IF(SUM($I$58:NMI58)&lt;=$G$61,1,0)</f>
        <v>1</v>
      </c>
      <c r="NMJ59" s="676">
        <f>IF(SUM($I$58:NMJ58)&lt;=$G$61,1,0)</f>
        <v>1</v>
      </c>
      <c r="NMK59" s="676">
        <f>IF(SUM($I$58:NMK58)&lt;=$G$61,1,0)</f>
        <v>1</v>
      </c>
      <c r="NML59" s="676">
        <f>IF(SUM($I$58:NML58)&lt;=$G$61,1,0)</f>
        <v>1</v>
      </c>
      <c r="NMM59" s="676">
        <f>IF(SUM($I$58:NMM58)&lt;=$G$61,1,0)</f>
        <v>1</v>
      </c>
      <c r="NMN59" s="676">
        <f>IF(SUM($I$58:NMN58)&lt;=$G$61,1,0)</f>
        <v>1</v>
      </c>
      <c r="NMO59" s="676">
        <f>IF(SUM($I$58:NMO58)&lt;=$G$61,1,0)</f>
        <v>1</v>
      </c>
      <c r="NMP59" s="676">
        <f>IF(SUM($I$58:NMP58)&lt;=$G$61,1,0)</f>
        <v>1</v>
      </c>
      <c r="NMQ59" s="676">
        <f>IF(SUM($I$58:NMQ58)&lt;=$G$61,1,0)</f>
        <v>1</v>
      </c>
      <c r="NMR59" s="676">
        <f>IF(SUM($I$58:NMR58)&lt;=$G$61,1,0)</f>
        <v>1</v>
      </c>
      <c r="NMS59" s="676">
        <f>IF(SUM($I$58:NMS58)&lt;=$G$61,1,0)</f>
        <v>1</v>
      </c>
      <c r="NMT59" s="676">
        <f>IF(SUM($I$58:NMT58)&lt;=$G$61,1,0)</f>
        <v>1</v>
      </c>
      <c r="NMU59" s="676">
        <f>IF(SUM($I$58:NMU58)&lt;=$G$61,1,0)</f>
        <v>1</v>
      </c>
      <c r="NMV59" s="676">
        <f>IF(SUM($I$58:NMV58)&lt;=$G$61,1,0)</f>
        <v>1</v>
      </c>
      <c r="NMW59" s="676">
        <f>IF(SUM($I$58:NMW58)&lt;=$G$61,1,0)</f>
        <v>1</v>
      </c>
      <c r="NMX59" s="676">
        <f>IF(SUM($I$58:NMX58)&lt;=$G$61,1,0)</f>
        <v>1</v>
      </c>
      <c r="NMY59" s="676">
        <f>IF(SUM($I$58:NMY58)&lt;=$G$61,1,0)</f>
        <v>1</v>
      </c>
      <c r="NMZ59" s="676">
        <f>IF(SUM($I$58:NMZ58)&lt;=$G$61,1,0)</f>
        <v>1</v>
      </c>
      <c r="NNA59" s="676">
        <f>IF(SUM($I$58:NNA58)&lt;=$G$61,1,0)</f>
        <v>1</v>
      </c>
      <c r="NNB59" s="676">
        <f>IF(SUM($I$58:NNB58)&lt;=$G$61,1,0)</f>
        <v>1</v>
      </c>
      <c r="NNC59" s="676">
        <f>IF(SUM($I$58:NNC58)&lt;=$G$61,1,0)</f>
        <v>1</v>
      </c>
      <c r="NND59" s="676">
        <f>IF(SUM($I$58:NND58)&lt;=$G$61,1,0)</f>
        <v>1</v>
      </c>
      <c r="NNE59" s="676">
        <f>IF(SUM($I$58:NNE58)&lt;=$G$61,1,0)</f>
        <v>1</v>
      </c>
      <c r="NNF59" s="676">
        <f>IF(SUM($I$58:NNF58)&lt;=$G$61,1,0)</f>
        <v>1</v>
      </c>
      <c r="NNG59" s="676">
        <f>IF(SUM($I$58:NNG58)&lt;=$G$61,1,0)</f>
        <v>1</v>
      </c>
      <c r="NNH59" s="676">
        <f>IF(SUM($I$58:NNH58)&lt;=$G$61,1,0)</f>
        <v>1</v>
      </c>
      <c r="NNI59" s="676">
        <f>IF(SUM($I$58:NNI58)&lt;=$G$61,1,0)</f>
        <v>1</v>
      </c>
      <c r="NNJ59" s="676">
        <f>IF(SUM($I$58:NNJ58)&lt;=$G$61,1,0)</f>
        <v>1</v>
      </c>
      <c r="NNK59" s="676">
        <f>IF(SUM($I$58:NNK58)&lt;=$G$61,1,0)</f>
        <v>1</v>
      </c>
      <c r="NNL59" s="676">
        <f>IF(SUM($I$58:NNL58)&lt;=$G$61,1,0)</f>
        <v>1</v>
      </c>
      <c r="NNM59" s="676">
        <f>IF(SUM($I$58:NNM58)&lt;=$G$61,1,0)</f>
        <v>1</v>
      </c>
      <c r="NNN59" s="676">
        <f>IF(SUM($I$58:NNN58)&lt;=$G$61,1,0)</f>
        <v>1</v>
      </c>
      <c r="NNO59" s="676">
        <f>IF(SUM($I$58:NNO58)&lt;=$G$61,1,0)</f>
        <v>1</v>
      </c>
      <c r="NNP59" s="676">
        <f>IF(SUM($I$58:NNP58)&lt;=$G$61,1,0)</f>
        <v>1</v>
      </c>
      <c r="NNQ59" s="676">
        <f>IF(SUM($I$58:NNQ58)&lt;=$G$61,1,0)</f>
        <v>1</v>
      </c>
      <c r="NNR59" s="676">
        <f>IF(SUM($I$58:NNR58)&lt;=$G$61,1,0)</f>
        <v>1</v>
      </c>
      <c r="NNS59" s="676">
        <f>IF(SUM($I$58:NNS58)&lt;=$G$61,1,0)</f>
        <v>1</v>
      </c>
      <c r="NNT59" s="676">
        <f>IF(SUM($I$58:NNT58)&lt;=$G$61,1,0)</f>
        <v>1</v>
      </c>
      <c r="NNU59" s="676">
        <f>IF(SUM($I$58:NNU58)&lt;=$G$61,1,0)</f>
        <v>1</v>
      </c>
      <c r="NNV59" s="676">
        <f>IF(SUM($I$58:NNV58)&lt;=$G$61,1,0)</f>
        <v>1</v>
      </c>
      <c r="NNW59" s="676">
        <f>IF(SUM($I$58:NNW58)&lt;=$G$61,1,0)</f>
        <v>1</v>
      </c>
      <c r="NNX59" s="676">
        <f>IF(SUM($I$58:NNX58)&lt;=$G$61,1,0)</f>
        <v>1</v>
      </c>
      <c r="NNY59" s="676">
        <f>IF(SUM($I$58:NNY58)&lt;=$G$61,1,0)</f>
        <v>1</v>
      </c>
      <c r="NNZ59" s="676">
        <f>IF(SUM($I$58:NNZ58)&lt;=$G$61,1,0)</f>
        <v>1</v>
      </c>
      <c r="NOA59" s="676">
        <f>IF(SUM($I$58:NOA58)&lt;=$G$61,1,0)</f>
        <v>1</v>
      </c>
      <c r="NOB59" s="676">
        <f>IF(SUM($I$58:NOB58)&lt;=$G$61,1,0)</f>
        <v>1</v>
      </c>
      <c r="NOC59" s="676">
        <f>IF(SUM($I$58:NOC58)&lt;=$G$61,1,0)</f>
        <v>1</v>
      </c>
      <c r="NOD59" s="676">
        <f>IF(SUM($I$58:NOD58)&lt;=$G$61,1,0)</f>
        <v>1</v>
      </c>
      <c r="NOE59" s="676">
        <f>IF(SUM($I$58:NOE58)&lt;=$G$61,1,0)</f>
        <v>1</v>
      </c>
      <c r="NOF59" s="676">
        <f>IF(SUM($I$58:NOF58)&lt;=$G$61,1,0)</f>
        <v>1</v>
      </c>
      <c r="NOG59" s="676">
        <f>IF(SUM($I$58:NOG58)&lt;=$G$61,1,0)</f>
        <v>1</v>
      </c>
      <c r="NOH59" s="676">
        <f>IF(SUM($I$58:NOH58)&lt;=$G$61,1,0)</f>
        <v>1</v>
      </c>
      <c r="NOI59" s="676">
        <f>IF(SUM($I$58:NOI58)&lt;=$G$61,1,0)</f>
        <v>1</v>
      </c>
      <c r="NOJ59" s="676">
        <f>IF(SUM($I$58:NOJ58)&lt;=$G$61,1,0)</f>
        <v>1</v>
      </c>
      <c r="NOK59" s="676">
        <f>IF(SUM($I$58:NOK58)&lt;=$G$61,1,0)</f>
        <v>1</v>
      </c>
      <c r="NOL59" s="676">
        <f>IF(SUM($I$58:NOL58)&lt;=$G$61,1,0)</f>
        <v>1</v>
      </c>
      <c r="NOM59" s="676">
        <f>IF(SUM($I$58:NOM58)&lt;=$G$61,1,0)</f>
        <v>1</v>
      </c>
      <c r="NON59" s="676">
        <f>IF(SUM($I$58:NON58)&lt;=$G$61,1,0)</f>
        <v>1</v>
      </c>
      <c r="NOO59" s="676">
        <f>IF(SUM($I$58:NOO58)&lt;=$G$61,1,0)</f>
        <v>1</v>
      </c>
      <c r="NOP59" s="676">
        <f>IF(SUM($I$58:NOP58)&lt;=$G$61,1,0)</f>
        <v>1</v>
      </c>
      <c r="NOQ59" s="676">
        <f>IF(SUM($I$58:NOQ58)&lt;=$G$61,1,0)</f>
        <v>1</v>
      </c>
      <c r="NOR59" s="676">
        <f>IF(SUM($I$58:NOR58)&lt;=$G$61,1,0)</f>
        <v>1</v>
      </c>
      <c r="NOS59" s="676">
        <f>IF(SUM($I$58:NOS58)&lt;=$G$61,1,0)</f>
        <v>1</v>
      </c>
      <c r="NOT59" s="676">
        <f>IF(SUM($I$58:NOT58)&lt;=$G$61,1,0)</f>
        <v>1</v>
      </c>
      <c r="NOU59" s="676">
        <f>IF(SUM($I$58:NOU58)&lt;=$G$61,1,0)</f>
        <v>1</v>
      </c>
      <c r="NOV59" s="676">
        <f>IF(SUM($I$58:NOV58)&lt;=$G$61,1,0)</f>
        <v>1</v>
      </c>
      <c r="NOW59" s="676">
        <f>IF(SUM($I$58:NOW58)&lt;=$G$61,1,0)</f>
        <v>1</v>
      </c>
      <c r="NOX59" s="676">
        <f>IF(SUM($I$58:NOX58)&lt;=$G$61,1,0)</f>
        <v>1</v>
      </c>
      <c r="NOY59" s="676">
        <f>IF(SUM($I$58:NOY58)&lt;=$G$61,1,0)</f>
        <v>1</v>
      </c>
      <c r="NOZ59" s="676">
        <f>IF(SUM($I$58:NOZ58)&lt;=$G$61,1,0)</f>
        <v>1</v>
      </c>
      <c r="NPA59" s="676">
        <f>IF(SUM($I$58:NPA58)&lt;=$G$61,1,0)</f>
        <v>1</v>
      </c>
      <c r="NPB59" s="676">
        <f>IF(SUM($I$58:NPB58)&lt;=$G$61,1,0)</f>
        <v>1</v>
      </c>
      <c r="NPC59" s="676">
        <f>IF(SUM($I$58:NPC58)&lt;=$G$61,1,0)</f>
        <v>1</v>
      </c>
      <c r="NPD59" s="676">
        <f>IF(SUM($I$58:NPD58)&lt;=$G$61,1,0)</f>
        <v>1</v>
      </c>
      <c r="NPE59" s="676">
        <f>IF(SUM($I$58:NPE58)&lt;=$G$61,1,0)</f>
        <v>1</v>
      </c>
      <c r="NPF59" s="676">
        <f>IF(SUM($I$58:NPF58)&lt;=$G$61,1,0)</f>
        <v>1</v>
      </c>
      <c r="NPG59" s="676">
        <f>IF(SUM($I$58:NPG58)&lt;=$G$61,1,0)</f>
        <v>1</v>
      </c>
      <c r="NPH59" s="676">
        <f>IF(SUM($I$58:NPH58)&lt;=$G$61,1,0)</f>
        <v>1</v>
      </c>
      <c r="NPI59" s="676">
        <f>IF(SUM($I$58:NPI58)&lt;=$G$61,1,0)</f>
        <v>1</v>
      </c>
      <c r="NPJ59" s="676">
        <f>IF(SUM($I$58:NPJ58)&lt;=$G$61,1,0)</f>
        <v>1</v>
      </c>
      <c r="NPK59" s="676">
        <f>IF(SUM($I$58:NPK58)&lt;=$G$61,1,0)</f>
        <v>1</v>
      </c>
      <c r="NPL59" s="676">
        <f>IF(SUM($I$58:NPL58)&lt;=$G$61,1,0)</f>
        <v>1</v>
      </c>
      <c r="NPM59" s="676">
        <f>IF(SUM($I$58:NPM58)&lt;=$G$61,1,0)</f>
        <v>1</v>
      </c>
      <c r="NPN59" s="676">
        <f>IF(SUM($I$58:NPN58)&lt;=$G$61,1,0)</f>
        <v>1</v>
      </c>
      <c r="NPO59" s="676">
        <f>IF(SUM($I$58:NPO58)&lt;=$G$61,1,0)</f>
        <v>1</v>
      </c>
      <c r="NPP59" s="676">
        <f>IF(SUM($I$58:NPP58)&lt;=$G$61,1,0)</f>
        <v>1</v>
      </c>
      <c r="NPQ59" s="676">
        <f>IF(SUM($I$58:NPQ58)&lt;=$G$61,1,0)</f>
        <v>1</v>
      </c>
      <c r="NPR59" s="676">
        <f>IF(SUM($I$58:NPR58)&lt;=$G$61,1,0)</f>
        <v>1</v>
      </c>
      <c r="NPS59" s="676">
        <f>IF(SUM($I$58:NPS58)&lt;=$G$61,1,0)</f>
        <v>1</v>
      </c>
      <c r="NPT59" s="676">
        <f>IF(SUM($I$58:NPT58)&lt;=$G$61,1,0)</f>
        <v>1</v>
      </c>
      <c r="NPU59" s="676">
        <f>IF(SUM($I$58:NPU58)&lt;=$G$61,1,0)</f>
        <v>1</v>
      </c>
      <c r="NPV59" s="676">
        <f>IF(SUM($I$58:NPV58)&lt;=$G$61,1,0)</f>
        <v>1</v>
      </c>
      <c r="NPW59" s="676">
        <f>IF(SUM($I$58:NPW58)&lt;=$G$61,1,0)</f>
        <v>1</v>
      </c>
      <c r="NPX59" s="676">
        <f>IF(SUM($I$58:NPX58)&lt;=$G$61,1,0)</f>
        <v>1</v>
      </c>
      <c r="NPY59" s="676">
        <f>IF(SUM($I$58:NPY58)&lt;=$G$61,1,0)</f>
        <v>1</v>
      </c>
      <c r="NPZ59" s="676">
        <f>IF(SUM($I$58:NPZ58)&lt;=$G$61,1,0)</f>
        <v>1</v>
      </c>
      <c r="NQA59" s="676">
        <f>IF(SUM($I$58:NQA58)&lt;=$G$61,1,0)</f>
        <v>1</v>
      </c>
      <c r="NQB59" s="676">
        <f>IF(SUM($I$58:NQB58)&lt;=$G$61,1,0)</f>
        <v>1</v>
      </c>
      <c r="NQC59" s="676">
        <f>IF(SUM($I$58:NQC58)&lt;=$G$61,1,0)</f>
        <v>1</v>
      </c>
      <c r="NQD59" s="676">
        <f>IF(SUM($I$58:NQD58)&lt;=$G$61,1,0)</f>
        <v>1</v>
      </c>
      <c r="NQE59" s="676">
        <f>IF(SUM($I$58:NQE58)&lt;=$G$61,1,0)</f>
        <v>1</v>
      </c>
      <c r="NQF59" s="676">
        <f>IF(SUM($I$58:NQF58)&lt;=$G$61,1,0)</f>
        <v>1</v>
      </c>
      <c r="NQG59" s="676">
        <f>IF(SUM($I$58:NQG58)&lt;=$G$61,1,0)</f>
        <v>1</v>
      </c>
      <c r="NQH59" s="676">
        <f>IF(SUM($I$58:NQH58)&lt;=$G$61,1,0)</f>
        <v>1</v>
      </c>
      <c r="NQI59" s="676">
        <f>IF(SUM($I$58:NQI58)&lt;=$G$61,1,0)</f>
        <v>1</v>
      </c>
      <c r="NQJ59" s="676">
        <f>IF(SUM($I$58:NQJ58)&lt;=$G$61,1,0)</f>
        <v>1</v>
      </c>
      <c r="NQK59" s="676">
        <f>IF(SUM($I$58:NQK58)&lt;=$G$61,1,0)</f>
        <v>1</v>
      </c>
      <c r="NQL59" s="676">
        <f>IF(SUM($I$58:NQL58)&lt;=$G$61,1,0)</f>
        <v>1</v>
      </c>
      <c r="NQM59" s="676">
        <f>IF(SUM($I$58:NQM58)&lt;=$G$61,1,0)</f>
        <v>1</v>
      </c>
      <c r="NQN59" s="676">
        <f>IF(SUM($I$58:NQN58)&lt;=$G$61,1,0)</f>
        <v>1</v>
      </c>
      <c r="NQO59" s="676">
        <f>IF(SUM($I$58:NQO58)&lt;=$G$61,1,0)</f>
        <v>1</v>
      </c>
      <c r="NQP59" s="676">
        <f>IF(SUM($I$58:NQP58)&lt;=$G$61,1,0)</f>
        <v>1</v>
      </c>
      <c r="NQQ59" s="676">
        <f>IF(SUM($I$58:NQQ58)&lt;=$G$61,1,0)</f>
        <v>1</v>
      </c>
      <c r="NQR59" s="676">
        <f>IF(SUM($I$58:NQR58)&lt;=$G$61,1,0)</f>
        <v>1</v>
      </c>
      <c r="NQS59" s="676">
        <f>IF(SUM($I$58:NQS58)&lt;=$G$61,1,0)</f>
        <v>1</v>
      </c>
      <c r="NQT59" s="676">
        <f>IF(SUM($I$58:NQT58)&lt;=$G$61,1,0)</f>
        <v>1</v>
      </c>
      <c r="NQU59" s="676">
        <f>IF(SUM($I$58:NQU58)&lt;=$G$61,1,0)</f>
        <v>1</v>
      </c>
      <c r="NQV59" s="676">
        <f>IF(SUM($I$58:NQV58)&lt;=$G$61,1,0)</f>
        <v>1</v>
      </c>
      <c r="NQW59" s="676">
        <f>IF(SUM($I$58:NQW58)&lt;=$G$61,1,0)</f>
        <v>1</v>
      </c>
      <c r="NQX59" s="676">
        <f>IF(SUM($I$58:NQX58)&lt;=$G$61,1,0)</f>
        <v>1</v>
      </c>
      <c r="NQY59" s="676">
        <f>IF(SUM($I$58:NQY58)&lt;=$G$61,1,0)</f>
        <v>1</v>
      </c>
      <c r="NQZ59" s="676">
        <f>IF(SUM($I$58:NQZ58)&lt;=$G$61,1,0)</f>
        <v>1</v>
      </c>
      <c r="NRA59" s="676">
        <f>IF(SUM($I$58:NRA58)&lt;=$G$61,1,0)</f>
        <v>1</v>
      </c>
      <c r="NRB59" s="676">
        <f>IF(SUM($I$58:NRB58)&lt;=$G$61,1,0)</f>
        <v>1</v>
      </c>
      <c r="NRC59" s="676">
        <f>IF(SUM($I$58:NRC58)&lt;=$G$61,1,0)</f>
        <v>1</v>
      </c>
      <c r="NRD59" s="676">
        <f>IF(SUM($I$58:NRD58)&lt;=$G$61,1,0)</f>
        <v>1</v>
      </c>
      <c r="NRE59" s="676">
        <f>IF(SUM($I$58:NRE58)&lt;=$G$61,1,0)</f>
        <v>1</v>
      </c>
      <c r="NRF59" s="676">
        <f>IF(SUM($I$58:NRF58)&lt;=$G$61,1,0)</f>
        <v>1</v>
      </c>
      <c r="NRG59" s="676">
        <f>IF(SUM($I$58:NRG58)&lt;=$G$61,1,0)</f>
        <v>1</v>
      </c>
      <c r="NRH59" s="676">
        <f>IF(SUM($I$58:NRH58)&lt;=$G$61,1,0)</f>
        <v>1</v>
      </c>
      <c r="NRI59" s="676">
        <f>IF(SUM($I$58:NRI58)&lt;=$G$61,1,0)</f>
        <v>1</v>
      </c>
      <c r="NRJ59" s="676">
        <f>IF(SUM($I$58:NRJ58)&lt;=$G$61,1,0)</f>
        <v>1</v>
      </c>
      <c r="NRK59" s="676">
        <f>IF(SUM($I$58:NRK58)&lt;=$G$61,1,0)</f>
        <v>1</v>
      </c>
      <c r="NRL59" s="676">
        <f>IF(SUM($I$58:NRL58)&lt;=$G$61,1,0)</f>
        <v>1</v>
      </c>
      <c r="NRM59" s="676">
        <f>IF(SUM($I$58:NRM58)&lt;=$G$61,1,0)</f>
        <v>1</v>
      </c>
      <c r="NRN59" s="676">
        <f>IF(SUM($I$58:NRN58)&lt;=$G$61,1,0)</f>
        <v>1</v>
      </c>
      <c r="NRO59" s="676">
        <f>IF(SUM($I$58:NRO58)&lt;=$G$61,1,0)</f>
        <v>1</v>
      </c>
      <c r="NRP59" s="676">
        <f>IF(SUM($I$58:NRP58)&lt;=$G$61,1,0)</f>
        <v>1</v>
      </c>
      <c r="NRQ59" s="676">
        <f>IF(SUM($I$58:NRQ58)&lt;=$G$61,1,0)</f>
        <v>1</v>
      </c>
      <c r="NRR59" s="676">
        <f>IF(SUM($I$58:NRR58)&lt;=$G$61,1,0)</f>
        <v>1</v>
      </c>
      <c r="NRS59" s="676">
        <f>IF(SUM($I$58:NRS58)&lt;=$G$61,1,0)</f>
        <v>1</v>
      </c>
      <c r="NRT59" s="676">
        <f>IF(SUM($I$58:NRT58)&lt;=$G$61,1,0)</f>
        <v>1</v>
      </c>
      <c r="NRU59" s="676">
        <f>IF(SUM($I$58:NRU58)&lt;=$G$61,1,0)</f>
        <v>1</v>
      </c>
      <c r="NRV59" s="676">
        <f>IF(SUM($I$58:NRV58)&lt;=$G$61,1,0)</f>
        <v>1</v>
      </c>
      <c r="NRW59" s="676">
        <f>IF(SUM($I$58:NRW58)&lt;=$G$61,1,0)</f>
        <v>1</v>
      </c>
      <c r="NRX59" s="676">
        <f>IF(SUM($I$58:NRX58)&lt;=$G$61,1,0)</f>
        <v>1</v>
      </c>
      <c r="NRY59" s="676">
        <f>IF(SUM($I$58:NRY58)&lt;=$G$61,1,0)</f>
        <v>1</v>
      </c>
      <c r="NRZ59" s="676">
        <f>IF(SUM($I$58:NRZ58)&lt;=$G$61,1,0)</f>
        <v>1</v>
      </c>
      <c r="NSA59" s="676">
        <f>IF(SUM($I$58:NSA58)&lt;=$G$61,1,0)</f>
        <v>1</v>
      </c>
      <c r="NSB59" s="676">
        <f>IF(SUM($I$58:NSB58)&lt;=$G$61,1,0)</f>
        <v>1</v>
      </c>
      <c r="NSC59" s="676">
        <f>IF(SUM($I$58:NSC58)&lt;=$G$61,1,0)</f>
        <v>1</v>
      </c>
      <c r="NSD59" s="676">
        <f>IF(SUM($I$58:NSD58)&lt;=$G$61,1,0)</f>
        <v>1</v>
      </c>
      <c r="NSE59" s="676">
        <f>IF(SUM($I$58:NSE58)&lt;=$G$61,1,0)</f>
        <v>1</v>
      </c>
      <c r="NSF59" s="676">
        <f>IF(SUM($I$58:NSF58)&lt;=$G$61,1,0)</f>
        <v>1</v>
      </c>
      <c r="NSG59" s="676">
        <f>IF(SUM($I$58:NSG58)&lt;=$G$61,1,0)</f>
        <v>1</v>
      </c>
      <c r="NSH59" s="676">
        <f>IF(SUM($I$58:NSH58)&lt;=$G$61,1,0)</f>
        <v>1</v>
      </c>
      <c r="NSI59" s="676">
        <f>IF(SUM($I$58:NSI58)&lt;=$G$61,1,0)</f>
        <v>1</v>
      </c>
      <c r="NSJ59" s="676">
        <f>IF(SUM($I$58:NSJ58)&lt;=$G$61,1,0)</f>
        <v>1</v>
      </c>
      <c r="NSK59" s="676">
        <f>IF(SUM($I$58:NSK58)&lt;=$G$61,1,0)</f>
        <v>1</v>
      </c>
      <c r="NSL59" s="676">
        <f>IF(SUM($I$58:NSL58)&lt;=$G$61,1,0)</f>
        <v>1</v>
      </c>
      <c r="NSM59" s="676">
        <f>IF(SUM($I$58:NSM58)&lt;=$G$61,1,0)</f>
        <v>1</v>
      </c>
      <c r="NSN59" s="676">
        <f>IF(SUM($I$58:NSN58)&lt;=$G$61,1,0)</f>
        <v>1</v>
      </c>
      <c r="NSO59" s="676">
        <f>IF(SUM($I$58:NSO58)&lt;=$G$61,1,0)</f>
        <v>1</v>
      </c>
      <c r="NSP59" s="676">
        <f>IF(SUM($I$58:NSP58)&lt;=$G$61,1,0)</f>
        <v>1</v>
      </c>
      <c r="NSQ59" s="676">
        <f>IF(SUM($I$58:NSQ58)&lt;=$G$61,1,0)</f>
        <v>1</v>
      </c>
      <c r="NSR59" s="676">
        <f>IF(SUM($I$58:NSR58)&lt;=$G$61,1,0)</f>
        <v>1</v>
      </c>
      <c r="NSS59" s="676">
        <f>IF(SUM($I$58:NSS58)&lt;=$G$61,1,0)</f>
        <v>1</v>
      </c>
      <c r="NST59" s="676">
        <f>IF(SUM($I$58:NST58)&lt;=$G$61,1,0)</f>
        <v>1</v>
      </c>
      <c r="NSU59" s="676">
        <f>IF(SUM($I$58:NSU58)&lt;=$G$61,1,0)</f>
        <v>1</v>
      </c>
      <c r="NSV59" s="676">
        <f>IF(SUM($I$58:NSV58)&lt;=$G$61,1,0)</f>
        <v>1</v>
      </c>
      <c r="NSW59" s="676">
        <f>IF(SUM($I$58:NSW58)&lt;=$G$61,1,0)</f>
        <v>1</v>
      </c>
      <c r="NSX59" s="676">
        <f>IF(SUM($I$58:NSX58)&lt;=$G$61,1,0)</f>
        <v>1</v>
      </c>
      <c r="NSY59" s="676">
        <f>IF(SUM($I$58:NSY58)&lt;=$G$61,1,0)</f>
        <v>1</v>
      </c>
      <c r="NSZ59" s="676">
        <f>IF(SUM($I$58:NSZ58)&lt;=$G$61,1,0)</f>
        <v>1</v>
      </c>
      <c r="NTA59" s="676">
        <f>IF(SUM($I$58:NTA58)&lt;=$G$61,1,0)</f>
        <v>1</v>
      </c>
      <c r="NTB59" s="676">
        <f>IF(SUM($I$58:NTB58)&lt;=$G$61,1,0)</f>
        <v>1</v>
      </c>
      <c r="NTC59" s="676">
        <f>IF(SUM($I$58:NTC58)&lt;=$G$61,1,0)</f>
        <v>1</v>
      </c>
      <c r="NTD59" s="676">
        <f>IF(SUM($I$58:NTD58)&lt;=$G$61,1,0)</f>
        <v>1</v>
      </c>
      <c r="NTE59" s="676">
        <f>IF(SUM($I$58:NTE58)&lt;=$G$61,1,0)</f>
        <v>1</v>
      </c>
      <c r="NTF59" s="676">
        <f>IF(SUM($I$58:NTF58)&lt;=$G$61,1,0)</f>
        <v>1</v>
      </c>
      <c r="NTG59" s="676">
        <f>IF(SUM($I$58:NTG58)&lt;=$G$61,1,0)</f>
        <v>1</v>
      </c>
      <c r="NTH59" s="676">
        <f>IF(SUM($I$58:NTH58)&lt;=$G$61,1,0)</f>
        <v>1</v>
      </c>
      <c r="NTI59" s="676">
        <f>IF(SUM($I$58:NTI58)&lt;=$G$61,1,0)</f>
        <v>1</v>
      </c>
      <c r="NTJ59" s="676">
        <f>IF(SUM($I$58:NTJ58)&lt;=$G$61,1,0)</f>
        <v>1</v>
      </c>
      <c r="NTK59" s="676">
        <f>IF(SUM($I$58:NTK58)&lt;=$G$61,1,0)</f>
        <v>1</v>
      </c>
      <c r="NTL59" s="676">
        <f>IF(SUM($I$58:NTL58)&lt;=$G$61,1,0)</f>
        <v>1</v>
      </c>
      <c r="NTM59" s="676">
        <f>IF(SUM($I$58:NTM58)&lt;=$G$61,1,0)</f>
        <v>1</v>
      </c>
      <c r="NTN59" s="676">
        <f>IF(SUM($I$58:NTN58)&lt;=$G$61,1,0)</f>
        <v>1</v>
      </c>
      <c r="NTO59" s="676">
        <f>IF(SUM($I$58:NTO58)&lt;=$G$61,1,0)</f>
        <v>1</v>
      </c>
      <c r="NTP59" s="676">
        <f>IF(SUM($I$58:NTP58)&lt;=$G$61,1,0)</f>
        <v>1</v>
      </c>
      <c r="NTQ59" s="676">
        <f>IF(SUM($I$58:NTQ58)&lt;=$G$61,1,0)</f>
        <v>1</v>
      </c>
      <c r="NTR59" s="676">
        <f>IF(SUM($I$58:NTR58)&lt;=$G$61,1,0)</f>
        <v>1</v>
      </c>
      <c r="NTS59" s="676">
        <f>IF(SUM($I$58:NTS58)&lt;=$G$61,1,0)</f>
        <v>1</v>
      </c>
      <c r="NTT59" s="676">
        <f>IF(SUM($I$58:NTT58)&lt;=$G$61,1,0)</f>
        <v>1</v>
      </c>
      <c r="NTU59" s="676">
        <f>IF(SUM($I$58:NTU58)&lt;=$G$61,1,0)</f>
        <v>1</v>
      </c>
      <c r="NTV59" s="676">
        <f>IF(SUM($I$58:NTV58)&lt;=$G$61,1,0)</f>
        <v>1</v>
      </c>
      <c r="NTW59" s="676">
        <f>IF(SUM($I$58:NTW58)&lt;=$G$61,1,0)</f>
        <v>1</v>
      </c>
      <c r="NTX59" s="676">
        <f>IF(SUM($I$58:NTX58)&lt;=$G$61,1,0)</f>
        <v>1</v>
      </c>
      <c r="NTY59" s="676">
        <f>IF(SUM($I$58:NTY58)&lt;=$G$61,1,0)</f>
        <v>1</v>
      </c>
      <c r="NTZ59" s="676">
        <f>IF(SUM($I$58:NTZ58)&lt;=$G$61,1,0)</f>
        <v>1</v>
      </c>
      <c r="NUA59" s="676">
        <f>IF(SUM($I$58:NUA58)&lt;=$G$61,1,0)</f>
        <v>1</v>
      </c>
      <c r="NUB59" s="676">
        <f>IF(SUM($I$58:NUB58)&lt;=$G$61,1,0)</f>
        <v>1</v>
      </c>
      <c r="NUC59" s="676">
        <f>IF(SUM($I$58:NUC58)&lt;=$G$61,1,0)</f>
        <v>1</v>
      </c>
      <c r="NUD59" s="676">
        <f>IF(SUM($I$58:NUD58)&lt;=$G$61,1,0)</f>
        <v>1</v>
      </c>
      <c r="NUE59" s="676">
        <f>IF(SUM($I$58:NUE58)&lt;=$G$61,1,0)</f>
        <v>1</v>
      </c>
      <c r="NUF59" s="676">
        <f>IF(SUM($I$58:NUF58)&lt;=$G$61,1,0)</f>
        <v>1</v>
      </c>
      <c r="NUG59" s="676">
        <f>IF(SUM($I$58:NUG58)&lt;=$G$61,1,0)</f>
        <v>1</v>
      </c>
      <c r="NUH59" s="676">
        <f>IF(SUM($I$58:NUH58)&lt;=$G$61,1,0)</f>
        <v>1</v>
      </c>
      <c r="NUI59" s="676">
        <f>IF(SUM($I$58:NUI58)&lt;=$G$61,1,0)</f>
        <v>1</v>
      </c>
      <c r="NUJ59" s="676">
        <f>IF(SUM($I$58:NUJ58)&lt;=$G$61,1,0)</f>
        <v>1</v>
      </c>
      <c r="NUK59" s="676">
        <f>IF(SUM($I$58:NUK58)&lt;=$G$61,1,0)</f>
        <v>1</v>
      </c>
      <c r="NUL59" s="676">
        <f>IF(SUM($I$58:NUL58)&lt;=$G$61,1,0)</f>
        <v>1</v>
      </c>
      <c r="NUM59" s="676">
        <f>IF(SUM($I$58:NUM58)&lt;=$G$61,1,0)</f>
        <v>1</v>
      </c>
      <c r="NUN59" s="676">
        <f>IF(SUM($I$58:NUN58)&lt;=$G$61,1,0)</f>
        <v>1</v>
      </c>
      <c r="NUO59" s="676">
        <f>IF(SUM($I$58:NUO58)&lt;=$G$61,1,0)</f>
        <v>1</v>
      </c>
      <c r="NUP59" s="676">
        <f>IF(SUM($I$58:NUP58)&lt;=$G$61,1,0)</f>
        <v>1</v>
      </c>
      <c r="NUQ59" s="676">
        <f>IF(SUM($I$58:NUQ58)&lt;=$G$61,1,0)</f>
        <v>1</v>
      </c>
      <c r="NUR59" s="676">
        <f>IF(SUM($I$58:NUR58)&lt;=$G$61,1,0)</f>
        <v>1</v>
      </c>
      <c r="NUS59" s="676">
        <f>IF(SUM($I$58:NUS58)&lt;=$G$61,1,0)</f>
        <v>1</v>
      </c>
      <c r="NUT59" s="676">
        <f>IF(SUM($I$58:NUT58)&lt;=$G$61,1,0)</f>
        <v>1</v>
      </c>
      <c r="NUU59" s="676">
        <f>IF(SUM($I$58:NUU58)&lt;=$G$61,1,0)</f>
        <v>1</v>
      </c>
      <c r="NUV59" s="676">
        <f>IF(SUM($I$58:NUV58)&lt;=$G$61,1,0)</f>
        <v>1</v>
      </c>
      <c r="NUW59" s="676">
        <f>IF(SUM($I$58:NUW58)&lt;=$G$61,1,0)</f>
        <v>1</v>
      </c>
      <c r="NUX59" s="676">
        <f>IF(SUM($I$58:NUX58)&lt;=$G$61,1,0)</f>
        <v>1</v>
      </c>
      <c r="NUY59" s="676">
        <f>IF(SUM($I$58:NUY58)&lt;=$G$61,1,0)</f>
        <v>1</v>
      </c>
      <c r="NUZ59" s="676">
        <f>IF(SUM($I$58:NUZ58)&lt;=$G$61,1,0)</f>
        <v>1</v>
      </c>
      <c r="NVA59" s="676">
        <f>IF(SUM($I$58:NVA58)&lt;=$G$61,1,0)</f>
        <v>1</v>
      </c>
      <c r="NVB59" s="676">
        <f>IF(SUM($I$58:NVB58)&lt;=$G$61,1,0)</f>
        <v>1</v>
      </c>
      <c r="NVC59" s="676">
        <f>IF(SUM($I$58:NVC58)&lt;=$G$61,1,0)</f>
        <v>1</v>
      </c>
      <c r="NVD59" s="676">
        <f>IF(SUM($I$58:NVD58)&lt;=$G$61,1,0)</f>
        <v>1</v>
      </c>
      <c r="NVE59" s="676">
        <f>IF(SUM($I$58:NVE58)&lt;=$G$61,1,0)</f>
        <v>1</v>
      </c>
      <c r="NVF59" s="676">
        <f>IF(SUM($I$58:NVF58)&lt;=$G$61,1,0)</f>
        <v>1</v>
      </c>
      <c r="NVG59" s="676">
        <f>IF(SUM($I$58:NVG58)&lt;=$G$61,1,0)</f>
        <v>1</v>
      </c>
      <c r="NVH59" s="676">
        <f>IF(SUM($I$58:NVH58)&lt;=$G$61,1,0)</f>
        <v>1</v>
      </c>
      <c r="NVI59" s="676">
        <f>IF(SUM($I$58:NVI58)&lt;=$G$61,1,0)</f>
        <v>1</v>
      </c>
      <c r="NVJ59" s="676">
        <f>IF(SUM($I$58:NVJ58)&lt;=$G$61,1,0)</f>
        <v>1</v>
      </c>
      <c r="NVK59" s="676">
        <f>IF(SUM($I$58:NVK58)&lt;=$G$61,1,0)</f>
        <v>1</v>
      </c>
      <c r="NVL59" s="676">
        <f>IF(SUM($I$58:NVL58)&lt;=$G$61,1,0)</f>
        <v>1</v>
      </c>
      <c r="NVM59" s="676">
        <f>IF(SUM($I$58:NVM58)&lt;=$G$61,1,0)</f>
        <v>1</v>
      </c>
      <c r="NVN59" s="676">
        <f>IF(SUM($I$58:NVN58)&lt;=$G$61,1,0)</f>
        <v>1</v>
      </c>
      <c r="NVO59" s="676">
        <f>IF(SUM($I$58:NVO58)&lt;=$G$61,1,0)</f>
        <v>1</v>
      </c>
      <c r="NVP59" s="676">
        <f>IF(SUM($I$58:NVP58)&lt;=$G$61,1,0)</f>
        <v>1</v>
      </c>
      <c r="NVQ59" s="676">
        <f>IF(SUM($I$58:NVQ58)&lt;=$G$61,1,0)</f>
        <v>1</v>
      </c>
      <c r="NVR59" s="676">
        <f>IF(SUM($I$58:NVR58)&lt;=$G$61,1,0)</f>
        <v>1</v>
      </c>
      <c r="NVS59" s="676">
        <f>IF(SUM($I$58:NVS58)&lt;=$G$61,1,0)</f>
        <v>1</v>
      </c>
      <c r="NVT59" s="676">
        <f>IF(SUM($I$58:NVT58)&lt;=$G$61,1,0)</f>
        <v>1</v>
      </c>
      <c r="NVU59" s="676">
        <f>IF(SUM($I$58:NVU58)&lt;=$G$61,1,0)</f>
        <v>1</v>
      </c>
      <c r="NVV59" s="676">
        <f>IF(SUM($I$58:NVV58)&lt;=$G$61,1,0)</f>
        <v>1</v>
      </c>
      <c r="NVW59" s="676">
        <f>IF(SUM($I$58:NVW58)&lt;=$G$61,1,0)</f>
        <v>1</v>
      </c>
      <c r="NVX59" s="676">
        <f>IF(SUM($I$58:NVX58)&lt;=$G$61,1,0)</f>
        <v>1</v>
      </c>
      <c r="NVY59" s="676">
        <f>IF(SUM($I$58:NVY58)&lt;=$G$61,1,0)</f>
        <v>1</v>
      </c>
      <c r="NVZ59" s="676">
        <f>IF(SUM($I$58:NVZ58)&lt;=$G$61,1,0)</f>
        <v>1</v>
      </c>
      <c r="NWA59" s="676">
        <f>IF(SUM($I$58:NWA58)&lt;=$G$61,1,0)</f>
        <v>1</v>
      </c>
      <c r="NWB59" s="676">
        <f>IF(SUM($I$58:NWB58)&lt;=$G$61,1,0)</f>
        <v>1</v>
      </c>
      <c r="NWC59" s="676">
        <f>IF(SUM($I$58:NWC58)&lt;=$G$61,1,0)</f>
        <v>1</v>
      </c>
      <c r="NWD59" s="676">
        <f>IF(SUM($I$58:NWD58)&lt;=$G$61,1,0)</f>
        <v>1</v>
      </c>
      <c r="NWE59" s="676">
        <f>IF(SUM($I$58:NWE58)&lt;=$G$61,1,0)</f>
        <v>1</v>
      </c>
      <c r="NWF59" s="676">
        <f>IF(SUM($I$58:NWF58)&lt;=$G$61,1,0)</f>
        <v>1</v>
      </c>
      <c r="NWG59" s="676">
        <f>IF(SUM($I$58:NWG58)&lt;=$G$61,1,0)</f>
        <v>1</v>
      </c>
      <c r="NWH59" s="676">
        <f>IF(SUM($I$58:NWH58)&lt;=$G$61,1,0)</f>
        <v>1</v>
      </c>
      <c r="NWI59" s="676">
        <f>IF(SUM($I$58:NWI58)&lt;=$G$61,1,0)</f>
        <v>1</v>
      </c>
      <c r="NWJ59" s="676">
        <f>IF(SUM($I$58:NWJ58)&lt;=$G$61,1,0)</f>
        <v>1</v>
      </c>
      <c r="NWK59" s="676">
        <f>IF(SUM($I$58:NWK58)&lt;=$G$61,1,0)</f>
        <v>1</v>
      </c>
      <c r="NWL59" s="676">
        <f>IF(SUM($I$58:NWL58)&lt;=$G$61,1,0)</f>
        <v>1</v>
      </c>
      <c r="NWM59" s="676">
        <f>IF(SUM($I$58:NWM58)&lt;=$G$61,1,0)</f>
        <v>1</v>
      </c>
      <c r="NWN59" s="676">
        <f>IF(SUM($I$58:NWN58)&lt;=$G$61,1,0)</f>
        <v>1</v>
      </c>
      <c r="NWO59" s="676">
        <f>IF(SUM($I$58:NWO58)&lt;=$G$61,1,0)</f>
        <v>1</v>
      </c>
      <c r="NWP59" s="676">
        <f>IF(SUM($I$58:NWP58)&lt;=$G$61,1,0)</f>
        <v>1</v>
      </c>
      <c r="NWQ59" s="676">
        <f>IF(SUM($I$58:NWQ58)&lt;=$G$61,1,0)</f>
        <v>1</v>
      </c>
      <c r="NWR59" s="676">
        <f>IF(SUM($I$58:NWR58)&lt;=$G$61,1,0)</f>
        <v>1</v>
      </c>
      <c r="NWS59" s="676">
        <f>IF(SUM($I$58:NWS58)&lt;=$G$61,1,0)</f>
        <v>1</v>
      </c>
      <c r="NWT59" s="676">
        <f>IF(SUM($I$58:NWT58)&lt;=$G$61,1,0)</f>
        <v>1</v>
      </c>
      <c r="NWU59" s="676">
        <f>IF(SUM($I$58:NWU58)&lt;=$G$61,1,0)</f>
        <v>1</v>
      </c>
      <c r="NWV59" s="676">
        <f>IF(SUM($I$58:NWV58)&lt;=$G$61,1,0)</f>
        <v>1</v>
      </c>
      <c r="NWW59" s="676">
        <f>IF(SUM($I$58:NWW58)&lt;=$G$61,1,0)</f>
        <v>1</v>
      </c>
      <c r="NWX59" s="676">
        <f>IF(SUM($I$58:NWX58)&lt;=$G$61,1,0)</f>
        <v>1</v>
      </c>
      <c r="NWY59" s="676">
        <f>IF(SUM($I$58:NWY58)&lt;=$G$61,1,0)</f>
        <v>1</v>
      </c>
      <c r="NWZ59" s="676">
        <f>IF(SUM($I$58:NWZ58)&lt;=$G$61,1,0)</f>
        <v>1</v>
      </c>
      <c r="NXA59" s="676">
        <f>IF(SUM($I$58:NXA58)&lt;=$G$61,1,0)</f>
        <v>1</v>
      </c>
      <c r="NXB59" s="676">
        <f>IF(SUM($I$58:NXB58)&lt;=$G$61,1,0)</f>
        <v>1</v>
      </c>
      <c r="NXC59" s="676">
        <f>IF(SUM($I$58:NXC58)&lt;=$G$61,1,0)</f>
        <v>1</v>
      </c>
      <c r="NXD59" s="676">
        <f>IF(SUM($I$58:NXD58)&lt;=$G$61,1,0)</f>
        <v>1</v>
      </c>
      <c r="NXE59" s="676">
        <f>IF(SUM($I$58:NXE58)&lt;=$G$61,1,0)</f>
        <v>1</v>
      </c>
      <c r="NXF59" s="676">
        <f>IF(SUM($I$58:NXF58)&lt;=$G$61,1,0)</f>
        <v>1</v>
      </c>
      <c r="NXG59" s="676">
        <f>IF(SUM($I$58:NXG58)&lt;=$G$61,1,0)</f>
        <v>1</v>
      </c>
      <c r="NXH59" s="676">
        <f>IF(SUM($I$58:NXH58)&lt;=$G$61,1,0)</f>
        <v>1</v>
      </c>
      <c r="NXI59" s="676">
        <f>IF(SUM($I$58:NXI58)&lt;=$G$61,1,0)</f>
        <v>1</v>
      </c>
      <c r="NXJ59" s="676">
        <f>IF(SUM($I$58:NXJ58)&lt;=$G$61,1,0)</f>
        <v>1</v>
      </c>
      <c r="NXK59" s="676">
        <f>IF(SUM($I$58:NXK58)&lt;=$G$61,1,0)</f>
        <v>1</v>
      </c>
      <c r="NXL59" s="676">
        <f>IF(SUM($I$58:NXL58)&lt;=$G$61,1,0)</f>
        <v>1</v>
      </c>
      <c r="NXM59" s="676">
        <f>IF(SUM($I$58:NXM58)&lt;=$G$61,1,0)</f>
        <v>1</v>
      </c>
      <c r="NXN59" s="676">
        <f>IF(SUM($I$58:NXN58)&lt;=$G$61,1,0)</f>
        <v>1</v>
      </c>
      <c r="NXO59" s="676">
        <f>IF(SUM($I$58:NXO58)&lt;=$G$61,1,0)</f>
        <v>1</v>
      </c>
      <c r="NXP59" s="676">
        <f>IF(SUM($I$58:NXP58)&lt;=$G$61,1,0)</f>
        <v>1</v>
      </c>
      <c r="NXQ59" s="676">
        <f>IF(SUM($I$58:NXQ58)&lt;=$G$61,1,0)</f>
        <v>1</v>
      </c>
      <c r="NXR59" s="676">
        <f>IF(SUM($I$58:NXR58)&lt;=$G$61,1,0)</f>
        <v>1</v>
      </c>
      <c r="NXS59" s="676">
        <f>IF(SUM($I$58:NXS58)&lt;=$G$61,1,0)</f>
        <v>1</v>
      </c>
      <c r="NXT59" s="676">
        <f>IF(SUM($I$58:NXT58)&lt;=$G$61,1,0)</f>
        <v>1</v>
      </c>
      <c r="NXU59" s="676">
        <f>IF(SUM($I$58:NXU58)&lt;=$G$61,1,0)</f>
        <v>1</v>
      </c>
      <c r="NXV59" s="676">
        <f>IF(SUM($I$58:NXV58)&lt;=$G$61,1,0)</f>
        <v>1</v>
      </c>
      <c r="NXW59" s="676">
        <f>IF(SUM($I$58:NXW58)&lt;=$G$61,1,0)</f>
        <v>1</v>
      </c>
      <c r="NXX59" s="676">
        <f>IF(SUM($I$58:NXX58)&lt;=$G$61,1,0)</f>
        <v>1</v>
      </c>
      <c r="NXY59" s="676">
        <f>IF(SUM($I$58:NXY58)&lt;=$G$61,1,0)</f>
        <v>1</v>
      </c>
      <c r="NXZ59" s="676">
        <f>IF(SUM($I$58:NXZ58)&lt;=$G$61,1,0)</f>
        <v>1</v>
      </c>
      <c r="NYA59" s="676">
        <f>IF(SUM($I$58:NYA58)&lt;=$G$61,1,0)</f>
        <v>1</v>
      </c>
      <c r="NYB59" s="676">
        <f>IF(SUM($I$58:NYB58)&lt;=$G$61,1,0)</f>
        <v>1</v>
      </c>
      <c r="NYC59" s="676">
        <f>IF(SUM($I$58:NYC58)&lt;=$G$61,1,0)</f>
        <v>1</v>
      </c>
      <c r="NYD59" s="676">
        <f>IF(SUM($I$58:NYD58)&lt;=$G$61,1,0)</f>
        <v>1</v>
      </c>
      <c r="NYE59" s="676">
        <f>IF(SUM($I$58:NYE58)&lt;=$G$61,1,0)</f>
        <v>1</v>
      </c>
      <c r="NYF59" s="676">
        <f>IF(SUM($I$58:NYF58)&lt;=$G$61,1,0)</f>
        <v>1</v>
      </c>
      <c r="NYG59" s="676">
        <f>IF(SUM($I$58:NYG58)&lt;=$G$61,1,0)</f>
        <v>1</v>
      </c>
      <c r="NYH59" s="676">
        <f>IF(SUM($I$58:NYH58)&lt;=$G$61,1,0)</f>
        <v>1</v>
      </c>
      <c r="NYI59" s="676">
        <f>IF(SUM($I$58:NYI58)&lt;=$G$61,1,0)</f>
        <v>1</v>
      </c>
      <c r="NYJ59" s="676">
        <f>IF(SUM($I$58:NYJ58)&lt;=$G$61,1,0)</f>
        <v>1</v>
      </c>
      <c r="NYK59" s="676">
        <f>IF(SUM($I$58:NYK58)&lt;=$G$61,1,0)</f>
        <v>1</v>
      </c>
      <c r="NYL59" s="676">
        <f>IF(SUM($I$58:NYL58)&lt;=$G$61,1,0)</f>
        <v>1</v>
      </c>
      <c r="NYM59" s="676">
        <f>IF(SUM($I$58:NYM58)&lt;=$G$61,1,0)</f>
        <v>1</v>
      </c>
      <c r="NYN59" s="676">
        <f>IF(SUM($I$58:NYN58)&lt;=$G$61,1,0)</f>
        <v>1</v>
      </c>
      <c r="NYO59" s="676">
        <f>IF(SUM($I$58:NYO58)&lt;=$G$61,1,0)</f>
        <v>1</v>
      </c>
      <c r="NYP59" s="676">
        <f>IF(SUM($I$58:NYP58)&lt;=$G$61,1,0)</f>
        <v>1</v>
      </c>
      <c r="NYQ59" s="676">
        <f>IF(SUM($I$58:NYQ58)&lt;=$G$61,1,0)</f>
        <v>1</v>
      </c>
      <c r="NYR59" s="676">
        <f>IF(SUM($I$58:NYR58)&lt;=$G$61,1,0)</f>
        <v>1</v>
      </c>
      <c r="NYS59" s="676">
        <f>IF(SUM($I$58:NYS58)&lt;=$G$61,1,0)</f>
        <v>1</v>
      </c>
      <c r="NYT59" s="676">
        <f>IF(SUM($I$58:NYT58)&lt;=$G$61,1,0)</f>
        <v>1</v>
      </c>
      <c r="NYU59" s="676">
        <f>IF(SUM($I$58:NYU58)&lt;=$G$61,1,0)</f>
        <v>1</v>
      </c>
      <c r="NYV59" s="676">
        <f>IF(SUM($I$58:NYV58)&lt;=$G$61,1,0)</f>
        <v>1</v>
      </c>
      <c r="NYW59" s="676">
        <f>IF(SUM($I$58:NYW58)&lt;=$G$61,1,0)</f>
        <v>1</v>
      </c>
      <c r="NYX59" s="676">
        <f>IF(SUM($I$58:NYX58)&lt;=$G$61,1,0)</f>
        <v>1</v>
      </c>
      <c r="NYY59" s="676">
        <f>IF(SUM($I$58:NYY58)&lt;=$G$61,1,0)</f>
        <v>1</v>
      </c>
      <c r="NYZ59" s="676">
        <f>IF(SUM($I$58:NYZ58)&lt;=$G$61,1,0)</f>
        <v>1</v>
      </c>
      <c r="NZA59" s="676">
        <f>IF(SUM($I$58:NZA58)&lt;=$G$61,1,0)</f>
        <v>1</v>
      </c>
      <c r="NZB59" s="676">
        <f>IF(SUM($I$58:NZB58)&lt;=$G$61,1,0)</f>
        <v>1</v>
      </c>
      <c r="NZC59" s="676">
        <f>IF(SUM($I$58:NZC58)&lt;=$G$61,1,0)</f>
        <v>1</v>
      </c>
      <c r="NZD59" s="676">
        <f>IF(SUM($I$58:NZD58)&lt;=$G$61,1,0)</f>
        <v>1</v>
      </c>
      <c r="NZE59" s="676">
        <f>IF(SUM($I$58:NZE58)&lt;=$G$61,1,0)</f>
        <v>1</v>
      </c>
      <c r="NZF59" s="676">
        <f>IF(SUM($I$58:NZF58)&lt;=$G$61,1,0)</f>
        <v>1</v>
      </c>
      <c r="NZG59" s="676">
        <f>IF(SUM($I$58:NZG58)&lt;=$G$61,1,0)</f>
        <v>1</v>
      </c>
      <c r="NZH59" s="676">
        <f>IF(SUM($I$58:NZH58)&lt;=$G$61,1,0)</f>
        <v>1</v>
      </c>
      <c r="NZI59" s="676">
        <f>IF(SUM($I$58:NZI58)&lt;=$G$61,1,0)</f>
        <v>1</v>
      </c>
      <c r="NZJ59" s="676">
        <f>IF(SUM($I$58:NZJ58)&lt;=$G$61,1,0)</f>
        <v>1</v>
      </c>
      <c r="NZK59" s="676">
        <f>IF(SUM($I$58:NZK58)&lt;=$G$61,1,0)</f>
        <v>1</v>
      </c>
      <c r="NZL59" s="676">
        <f>IF(SUM($I$58:NZL58)&lt;=$G$61,1,0)</f>
        <v>1</v>
      </c>
      <c r="NZM59" s="676">
        <f>IF(SUM($I$58:NZM58)&lt;=$G$61,1,0)</f>
        <v>1</v>
      </c>
      <c r="NZN59" s="676">
        <f>IF(SUM($I$58:NZN58)&lt;=$G$61,1,0)</f>
        <v>1</v>
      </c>
      <c r="NZO59" s="676">
        <f>IF(SUM($I$58:NZO58)&lt;=$G$61,1,0)</f>
        <v>1</v>
      </c>
      <c r="NZP59" s="676">
        <f>IF(SUM($I$58:NZP58)&lt;=$G$61,1,0)</f>
        <v>1</v>
      </c>
      <c r="NZQ59" s="676">
        <f>IF(SUM($I$58:NZQ58)&lt;=$G$61,1,0)</f>
        <v>1</v>
      </c>
      <c r="NZR59" s="676">
        <f>IF(SUM($I$58:NZR58)&lt;=$G$61,1,0)</f>
        <v>1</v>
      </c>
      <c r="NZS59" s="676">
        <f>IF(SUM($I$58:NZS58)&lt;=$G$61,1,0)</f>
        <v>1</v>
      </c>
      <c r="NZT59" s="676">
        <f>IF(SUM($I$58:NZT58)&lt;=$G$61,1,0)</f>
        <v>1</v>
      </c>
      <c r="NZU59" s="676">
        <f>IF(SUM($I$58:NZU58)&lt;=$G$61,1,0)</f>
        <v>1</v>
      </c>
      <c r="NZV59" s="676">
        <f>IF(SUM($I$58:NZV58)&lt;=$G$61,1,0)</f>
        <v>1</v>
      </c>
      <c r="NZW59" s="676">
        <f>IF(SUM($I$58:NZW58)&lt;=$G$61,1,0)</f>
        <v>1</v>
      </c>
      <c r="NZX59" s="676">
        <f>IF(SUM($I$58:NZX58)&lt;=$G$61,1,0)</f>
        <v>1</v>
      </c>
      <c r="NZY59" s="676">
        <f>IF(SUM($I$58:NZY58)&lt;=$G$61,1,0)</f>
        <v>1</v>
      </c>
      <c r="NZZ59" s="676">
        <f>IF(SUM($I$58:NZZ58)&lt;=$G$61,1,0)</f>
        <v>1</v>
      </c>
      <c r="OAA59" s="676">
        <f>IF(SUM($I$58:OAA58)&lt;=$G$61,1,0)</f>
        <v>1</v>
      </c>
      <c r="OAB59" s="676">
        <f>IF(SUM($I$58:OAB58)&lt;=$G$61,1,0)</f>
        <v>1</v>
      </c>
      <c r="OAC59" s="676">
        <f>IF(SUM($I$58:OAC58)&lt;=$G$61,1,0)</f>
        <v>1</v>
      </c>
      <c r="OAD59" s="676">
        <f>IF(SUM($I$58:OAD58)&lt;=$G$61,1,0)</f>
        <v>1</v>
      </c>
      <c r="OAE59" s="676">
        <f>IF(SUM($I$58:OAE58)&lt;=$G$61,1,0)</f>
        <v>1</v>
      </c>
      <c r="OAF59" s="676">
        <f>IF(SUM($I$58:OAF58)&lt;=$G$61,1,0)</f>
        <v>1</v>
      </c>
      <c r="OAG59" s="676">
        <f>IF(SUM($I$58:OAG58)&lt;=$G$61,1,0)</f>
        <v>1</v>
      </c>
      <c r="OAH59" s="676">
        <f>IF(SUM($I$58:OAH58)&lt;=$G$61,1,0)</f>
        <v>1</v>
      </c>
      <c r="OAI59" s="676">
        <f>IF(SUM($I$58:OAI58)&lt;=$G$61,1,0)</f>
        <v>1</v>
      </c>
      <c r="OAJ59" s="676">
        <f>IF(SUM($I$58:OAJ58)&lt;=$G$61,1,0)</f>
        <v>1</v>
      </c>
      <c r="OAK59" s="676">
        <f>IF(SUM($I$58:OAK58)&lt;=$G$61,1,0)</f>
        <v>1</v>
      </c>
      <c r="OAL59" s="676">
        <f>IF(SUM($I$58:OAL58)&lt;=$G$61,1,0)</f>
        <v>1</v>
      </c>
      <c r="OAM59" s="676">
        <f>IF(SUM($I$58:OAM58)&lt;=$G$61,1,0)</f>
        <v>1</v>
      </c>
      <c r="OAN59" s="676">
        <f>IF(SUM($I$58:OAN58)&lt;=$G$61,1,0)</f>
        <v>1</v>
      </c>
      <c r="OAO59" s="676">
        <f>IF(SUM($I$58:OAO58)&lt;=$G$61,1,0)</f>
        <v>1</v>
      </c>
      <c r="OAP59" s="676">
        <f>IF(SUM($I$58:OAP58)&lt;=$G$61,1,0)</f>
        <v>1</v>
      </c>
      <c r="OAQ59" s="676">
        <f>IF(SUM($I$58:OAQ58)&lt;=$G$61,1,0)</f>
        <v>1</v>
      </c>
      <c r="OAR59" s="676">
        <f>IF(SUM($I$58:OAR58)&lt;=$G$61,1,0)</f>
        <v>1</v>
      </c>
      <c r="OAS59" s="676">
        <f>IF(SUM($I$58:OAS58)&lt;=$G$61,1,0)</f>
        <v>1</v>
      </c>
      <c r="OAT59" s="676">
        <f>IF(SUM($I$58:OAT58)&lt;=$G$61,1,0)</f>
        <v>1</v>
      </c>
      <c r="OAU59" s="676">
        <f>IF(SUM($I$58:OAU58)&lt;=$G$61,1,0)</f>
        <v>1</v>
      </c>
      <c r="OAV59" s="676">
        <f>IF(SUM($I$58:OAV58)&lt;=$G$61,1,0)</f>
        <v>1</v>
      </c>
      <c r="OAW59" s="676">
        <f>IF(SUM($I$58:OAW58)&lt;=$G$61,1,0)</f>
        <v>1</v>
      </c>
      <c r="OAX59" s="676">
        <f>IF(SUM($I$58:OAX58)&lt;=$G$61,1,0)</f>
        <v>1</v>
      </c>
      <c r="OAY59" s="676">
        <f>IF(SUM($I$58:OAY58)&lt;=$G$61,1,0)</f>
        <v>1</v>
      </c>
      <c r="OAZ59" s="676">
        <f>IF(SUM($I$58:OAZ58)&lt;=$G$61,1,0)</f>
        <v>1</v>
      </c>
      <c r="OBA59" s="676">
        <f>IF(SUM($I$58:OBA58)&lt;=$G$61,1,0)</f>
        <v>1</v>
      </c>
      <c r="OBB59" s="676">
        <f>IF(SUM($I$58:OBB58)&lt;=$G$61,1,0)</f>
        <v>1</v>
      </c>
      <c r="OBC59" s="676">
        <f>IF(SUM($I$58:OBC58)&lt;=$G$61,1,0)</f>
        <v>1</v>
      </c>
      <c r="OBD59" s="676">
        <f>IF(SUM($I$58:OBD58)&lt;=$G$61,1,0)</f>
        <v>1</v>
      </c>
      <c r="OBE59" s="676">
        <f>IF(SUM($I$58:OBE58)&lt;=$G$61,1,0)</f>
        <v>1</v>
      </c>
      <c r="OBF59" s="676">
        <f>IF(SUM($I$58:OBF58)&lt;=$G$61,1,0)</f>
        <v>1</v>
      </c>
      <c r="OBG59" s="676">
        <f>IF(SUM($I$58:OBG58)&lt;=$G$61,1,0)</f>
        <v>1</v>
      </c>
      <c r="OBH59" s="676">
        <f>IF(SUM($I$58:OBH58)&lt;=$G$61,1,0)</f>
        <v>1</v>
      </c>
      <c r="OBI59" s="676">
        <f>IF(SUM($I$58:OBI58)&lt;=$G$61,1,0)</f>
        <v>1</v>
      </c>
      <c r="OBJ59" s="676">
        <f>IF(SUM($I$58:OBJ58)&lt;=$G$61,1,0)</f>
        <v>1</v>
      </c>
      <c r="OBK59" s="676">
        <f>IF(SUM($I$58:OBK58)&lt;=$G$61,1,0)</f>
        <v>1</v>
      </c>
      <c r="OBL59" s="676">
        <f>IF(SUM($I$58:OBL58)&lt;=$G$61,1,0)</f>
        <v>1</v>
      </c>
      <c r="OBM59" s="676">
        <f>IF(SUM($I$58:OBM58)&lt;=$G$61,1,0)</f>
        <v>1</v>
      </c>
      <c r="OBN59" s="676">
        <f>IF(SUM($I$58:OBN58)&lt;=$G$61,1,0)</f>
        <v>1</v>
      </c>
      <c r="OBO59" s="676">
        <f>IF(SUM($I$58:OBO58)&lt;=$G$61,1,0)</f>
        <v>1</v>
      </c>
      <c r="OBP59" s="676">
        <f>IF(SUM($I$58:OBP58)&lt;=$G$61,1,0)</f>
        <v>1</v>
      </c>
      <c r="OBQ59" s="676">
        <f>IF(SUM($I$58:OBQ58)&lt;=$G$61,1,0)</f>
        <v>1</v>
      </c>
      <c r="OBR59" s="676">
        <f>IF(SUM($I$58:OBR58)&lt;=$G$61,1,0)</f>
        <v>1</v>
      </c>
      <c r="OBS59" s="676">
        <f>IF(SUM($I$58:OBS58)&lt;=$G$61,1,0)</f>
        <v>1</v>
      </c>
      <c r="OBT59" s="676">
        <f>IF(SUM($I$58:OBT58)&lt;=$G$61,1,0)</f>
        <v>1</v>
      </c>
      <c r="OBU59" s="676">
        <f>IF(SUM($I$58:OBU58)&lt;=$G$61,1,0)</f>
        <v>1</v>
      </c>
      <c r="OBV59" s="676">
        <f>IF(SUM($I$58:OBV58)&lt;=$G$61,1,0)</f>
        <v>1</v>
      </c>
      <c r="OBW59" s="676">
        <f>IF(SUM($I$58:OBW58)&lt;=$G$61,1,0)</f>
        <v>1</v>
      </c>
      <c r="OBX59" s="676">
        <f>IF(SUM($I$58:OBX58)&lt;=$G$61,1,0)</f>
        <v>1</v>
      </c>
      <c r="OBY59" s="676">
        <f>IF(SUM($I$58:OBY58)&lt;=$G$61,1,0)</f>
        <v>1</v>
      </c>
      <c r="OBZ59" s="676">
        <f>IF(SUM($I$58:OBZ58)&lt;=$G$61,1,0)</f>
        <v>1</v>
      </c>
      <c r="OCA59" s="676">
        <f>IF(SUM($I$58:OCA58)&lt;=$G$61,1,0)</f>
        <v>1</v>
      </c>
      <c r="OCB59" s="676">
        <f>IF(SUM($I$58:OCB58)&lt;=$G$61,1,0)</f>
        <v>1</v>
      </c>
      <c r="OCC59" s="676">
        <f>IF(SUM($I$58:OCC58)&lt;=$G$61,1,0)</f>
        <v>1</v>
      </c>
      <c r="OCD59" s="676">
        <f>IF(SUM($I$58:OCD58)&lt;=$G$61,1,0)</f>
        <v>1</v>
      </c>
      <c r="OCE59" s="676">
        <f>IF(SUM($I$58:OCE58)&lt;=$G$61,1,0)</f>
        <v>1</v>
      </c>
      <c r="OCF59" s="676">
        <f>IF(SUM($I$58:OCF58)&lt;=$G$61,1,0)</f>
        <v>1</v>
      </c>
      <c r="OCG59" s="676">
        <f>IF(SUM($I$58:OCG58)&lt;=$G$61,1,0)</f>
        <v>1</v>
      </c>
      <c r="OCH59" s="676">
        <f>IF(SUM($I$58:OCH58)&lt;=$G$61,1,0)</f>
        <v>1</v>
      </c>
      <c r="OCI59" s="676">
        <f>IF(SUM($I$58:OCI58)&lt;=$G$61,1,0)</f>
        <v>1</v>
      </c>
      <c r="OCJ59" s="676">
        <f>IF(SUM($I$58:OCJ58)&lt;=$G$61,1,0)</f>
        <v>1</v>
      </c>
      <c r="OCK59" s="676">
        <f>IF(SUM($I$58:OCK58)&lt;=$G$61,1,0)</f>
        <v>1</v>
      </c>
      <c r="OCL59" s="676">
        <f>IF(SUM($I$58:OCL58)&lt;=$G$61,1,0)</f>
        <v>1</v>
      </c>
      <c r="OCM59" s="676">
        <f>IF(SUM($I$58:OCM58)&lt;=$G$61,1,0)</f>
        <v>1</v>
      </c>
      <c r="OCN59" s="676">
        <f>IF(SUM($I$58:OCN58)&lt;=$G$61,1,0)</f>
        <v>1</v>
      </c>
      <c r="OCO59" s="676">
        <f>IF(SUM($I$58:OCO58)&lt;=$G$61,1,0)</f>
        <v>1</v>
      </c>
      <c r="OCP59" s="676">
        <f>IF(SUM($I$58:OCP58)&lt;=$G$61,1,0)</f>
        <v>1</v>
      </c>
      <c r="OCQ59" s="676">
        <f>IF(SUM($I$58:OCQ58)&lt;=$G$61,1,0)</f>
        <v>1</v>
      </c>
      <c r="OCR59" s="676">
        <f>IF(SUM($I$58:OCR58)&lt;=$G$61,1,0)</f>
        <v>1</v>
      </c>
      <c r="OCS59" s="676">
        <f>IF(SUM($I$58:OCS58)&lt;=$G$61,1,0)</f>
        <v>1</v>
      </c>
      <c r="OCT59" s="676">
        <f>IF(SUM($I$58:OCT58)&lt;=$G$61,1,0)</f>
        <v>1</v>
      </c>
      <c r="OCU59" s="676">
        <f>IF(SUM($I$58:OCU58)&lt;=$G$61,1,0)</f>
        <v>1</v>
      </c>
      <c r="OCV59" s="676">
        <f>IF(SUM($I$58:OCV58)&lt;=$G$61,1,0)</f>
        <v>1</v>
      </c>
      <c r="OCW59" s="676">
        <f>IF(SUM($I$58:OCW58)&lt;=$G$61,1,0)</f>
        <v>1</v>
      </c>
      <c r="OCX59" s="676">
        <f>IF(SUM($I$58:OCX58)&lt;=$G$61,1,0)</f>
        <v>1</v>
      </c>
      <c r="OCY59" s="676">
        <f>IF(SUM($I$58:OCY58)&lt;=$G$61,1,0)</f>
        <v>1</v>
      </c>
      <c r="OCZ59" s="676">
        <f>IF(SUM($I$58:OCZ58)&lt;=$G$61,1,0)</f>
        <v>1</v>
      </c>
      <c r="ODA59" s="676">
        <f>IF(SUM($I$58:ODA58)&lt;=$G$61,1,0)</f>
        <v>1</v>
      </c>
      <c r="ODB59" s="676">
        <f>IF(SUM($I$58:ODB58)&lt;=$G$61,1,0)</f>
        <v>1</v>
      </c>
      <c r="ODC59" s="676">
        <f>IF(SUM($I$58:ODC58)&lt;=$G$61,1,0)</f>
        <v>1</v>
      </c>
      <c r="ODD59" s="676">
        <f>IF(SUM($I$58:ODD58)&lt;=$G$61,1,0)</f>
        <v>1</v>
      </c>
      <c r="ODE59" s="676">
        <f>IF(SUM($I$58:ODE58)&lt;=$G$61,1,0)</f>
        <v>1</v>
      </c>
      <c r="ODF59" s="676">
        <f>IF(SUM($I$58:ODF58)&lt;=$G$61,1,0)</f>
        <v>1</v>
      </c>
      <c r="ODG59" s="676">
        <f>IF(SUM($I$58:ODG58)&lt;=$G$61,1,0)</f>
        <v>1</v>
      </c>
      <c r="ODH59" s="676">
        <f>IF(SUM($I$58:ODH58)&lt;=$G$61,1,0)</f>
        <v>1</v>
      </c>
      <c r="ODI59" s="676">
        <f>IF(SUM($I$58:ODI58)&lt;=$G$61,1,0)</f>
        <v>1</v>
      </c>
      <c r="ODJ59" s="676">
        <f>IF(SUM($I$58:ODJ58)&lt;=$G$61,1,0)</f>
        <v>1</v>
      </c>
      <c r="ODK59" s="676">
        <f>IF(SUM($I$58:ODK58)&lt;=$G$61,1,0)</f>
        <v>1</v>
      </c>
      <c r="ODL59" s="676">
        <f>IF(SUM($I$58:ODL58)&lt;=$G$61,1,0)</f>
        <v>1</v>
      </c>
      <c r="ODM59" s="676">
        <f>IF(SUM($I$58:ODM58)&lt;=$G$61,1,0)</f>
        <v>1</v>
      </c>
      <c r="ODN59" s="676">
        <f>IF(SUM($I$58:ODN58)&lt;=$G$61,1,0)</f>
        <v>1</v>
      </c>
      <c r="ODO59" s="676">
        <f>IF(SUM($I$58:ODO58)&lt;=$G$61,1,0)</f>
        <v>1</v>
      </c>
      <c r="ODP59" s="676">
        <f>IF(SUM($I$58:ODP58)&lt;=$G$61,1,0)</f>
        <v>1</v>
      </c>
      <c r="ODQ59" s="676">
        <f>IF(SUM($I$58:ODQ58)&lt;=$G$61,1,0)</f>
        <v>1</v>
      </c>
      <c r="ODR59" s="676">
        <f>IF(SUM($I$58:ODR58)&lt;=$G$61,1,0)</f>
        <v>1</v>
      </c>
      <c r="ODS59" s="676">
        <f>IF(SUM($I$58:ODS58)&lt;=$G$61,1,0)</f>
        <v>1</v>
      </c>
      <c r="ODT59" s="676">
        <f>IF(SUM($I$58:ODT58)&lt;=$G$61,1,0)</f>
        <v>1</v>
      </c>
      <c r="ODU59" s="676">
        <f>IF(SUM($I$58:ODU58)&lt;=$G$61,1,0)</f>
        <v>1</v>
      </c>
      <c r="ODV59" s="676">
        <f>IF(SUM($I$58:ODV58)&lt;=$G$61,1,0)</f>
        <v>1</v>
      </c>
      <c r="ODW59" s="676">
        <f>IF(SUM($I$58:ODW58)&lt;=$G$61,1,0)</f>
        <v>1</v>
      </c>
      <c r="ODX59" s="676">
        <f>IF(SUM($I$58:ODX58)&lt;=$G$61,1,0)</f>
        <v>1</v>
      </c>
      <c r="ODY59" s="676">
        <f>IF(SUM($I$58:ODY58)&lt;=$G$61,1,0)</f>
        <v>1</v>
      </c>
      <c r="ODZ59" s="676">
        <f>IF(SUM($I$58:ODZ58)&lt;=$G$61,1,0)</f>
        <v>1</v>
      </c>
      <c r="OEA59" s="676">
        <f>IF(SUM($I$58:OEA58)&lt;=$G$61,1,0)</f>
        <v>1</v>
      </c>
      <c r="OEB59" s="676">
        <f>IF(SUM($I$58:OEB58)&lt;=$G$61,1,0)</f>
        <v>1</v>
      </c>
      <c r="OEC59" s="676">
        <f>IF(SUM($I$58:OEC58)&lt;=$G$61,1,0)</f>
        <v>1</v>
      </c>
      <c r="OED59" s="676">
        <f>IF(SUM($I$58:OED58)&lt;=$G$61,1,0)</f>
        <v>1</v>
      </c>
      <c r="OEE59" s="676">
        <f>IF(SUM($I$58:OEE58)&lt;=$G$61,1,0)</f>
        <v>1</v>
      </c>
      <c r="OEF59" s="676">
        <f>IF(SUM($I$58:OEF58)&lt;=$G$61,1,0)</f>
        <v>1</v>
      </c>
      <c r="OEG59" s="676">
        <f>IF(SUM($I$58:OEG58)&lt;=$G$61,1,0)</f>
        <v>1</v>
      </c>
      <c r="OEH59" s="676">
        <f>IF(SUM($I$58:OEH58)&lt;=$G$61,1,0)</f>
        <v>1</v>
      </c>
      <c r="OEI59" s="676">
        <f>IF(SUM($I$58:OEI58)&lt;=$G$61,1,0)</f>
        <v>1</v>
      </c>
      <c r="OEJ59" s="676">
        <f>IF(SUM($I$58:OEJ58)&lt;=$G$61,1,0)</f>
        <v>1</v>
      </c>
      <c r="OEK59" s="676">
        <f>IF(SUM($I$58:OEK58)&lt;=$G$61,1,0)</f>
        <v>1</v>
      </c>
      <c r="OEL59" s="676">
        <f>IF(SUM($I$58:OEL58)&lt;=$G$61,1,0)</f>
        <v>1</v>
      </c>
      <c r="OEM59" s="676">
        <f>IF(SUM($I$58:OEM58)&lt;=$G$61,1,0)</f>
        <v>1</v>
      </c>
      <c r="OEN59" s="676">
        <f>IF(SUM($I$58:OEN58)&lt;=$G$61,1,0)</f>
        <v>1</v>
      </c>
      <c r="OEO59" s="676">
        <f>IF(SUM($I$58:OEO58)&lt;=$G$61,1,0)</f>
        <v>1</v>
      </c>
      <c r="OEP59" s="676">
        <f>IF(SUM($I$58:OEP58)&lt;=$G$61,1,0)</f>
        <v>1</v>
      </c>
      <c r="OEQ59" s="676">
        <f>IF(SUM($I$58:OEQ58)&lt;=$G$61,1,0)</f>
        <v>1</v>
      </c>
      <c r="OER59" s="676">
        <f>IF(SUM($I$58:OER58)&lt;=$G$61,1,0)</f>
        <v>1</v>
      </c>
      <c r="OES59" s="676">
        <f>IF(SUM($I$58:OES58)&lt;=$G$61,1,0)</f>
        <v>1</v>
      </c>
      <c r="OET59" s="676">
        <f>IF(SUM($I$58:OET58)&lt;=$G$61,1,0)</f>
        <v>1</v>
      </c>
      <c r="OEU59" s="676">
        <f>IF(SUM($I$58:OEU58)&lt;=$G$61,1,0)</f>
        <v>1</v>
      </c>
      <c r="OEV59" s="676">
        <f>IF(SUM($I$58:OEV58)&lt;=$G$61,1,0)</f>
        <v>1</v>
      </c>
      <c r="OEW59" s="676">
        <f>IF(SUM($I$58:OEW58)&lt;=$G$61,1,0)</f>
        <v>1</v>
      </c>
      <c r="OEX59" s="676">
        <f>IF(SUM($I$58:OEX58)&lt;=$G$61,1,0)</f>
        <v>1</v>
      </c>
      <c r="OEY59" s="676">
        <f>IF(SUM($I$58:OEY58)&lt;=$G$61,1,0)</f>
        <v>1</v>
      </c>
      <c r="OEZ59" s="676">
        <f>IF(SUM($I$58:OEZ58)&lt;=$G$61,1,0)</f>
        <v>1</v>
      </c>
      <c r="OFA59" s="676">
        <f>IF(SUM($I$58:OFA58)&lt;=$G$61,1,0)</f>
        <v>1</v>
      </c>
      <c r="OFB59" s="676">
        <f>IF(SUM($I$58:OFB58)&lt;=$G$61,1,0)</f>
        <v>1</v>
      </c>
      <c r="OFC59" s="676">
        <f>IF(SUM($I$58:OFC58)&lt;=$G$61,1,0)</f>
        <v>1</v>
      </c>
      <c r="OFD59" s="676">
        <f>IF(SUM($I$58:OFD58)&lt;=$G$61,1,0)</f>
        <v>1</v>
      </c>
      <c r="OFE59" s="676">
        <f>IF(SUM($I$58:OFE58)&lt;=$G$61,1,0)</f>
        <v>1</v>
      </c>
      <c r="OFF59" s="676">
        <f>IF(SUM($I$58:OFF58)&lt;=$G$61,1,0)</f>
        <v>1</v>
      </c>
      <c r="OFG59" s="676">
        <f>IF(SUM($I$58:OFG58)&lt;=$G$61,1,0)</f>
        <v>1</v>
      </c>
      <c r="OFH59" s="676">
        <f>IF(SUM($I$58:OFH58)&lt;=$G$61,1,0)</f>
        <v>1</v>
      </c>
      <c r="OFI59" s="676">
        <f>IF(SUM($I$58:OFI58)&lt;=$G$61,1,0)</f>
        <v>1</v>
      </c>
      <c r="OFJ59" s="676">
        <f>IF(SUM($I$58:OFJ58)&lt;=$G$61,1,0)</f>
        <v>1</v>
      </c>
      <c r="OFK59" s="676">
        <f>IF(SUM($I$58:OFK58)&lt;=$G$61,1,0)</f>
        <v>1</v>
      </c>
      <c r="OFL59" s="676">
        <f>IF(SUM($I$58:OFL58)&lt;=$G$61,1,0)</f>
        <v>1</v>
      </c>
      <c r="OFM59" s="676">
        <f>IF(SUM($I$58:OFM58)&lt;=$G$61,1,0)</f>
        <v>1</v>
      </c>
      <c r="OFN59" s="676">
        <f>IF(SUM($I$58:OFN58)&lt;=$G$61,1,0)</f>
        <v>1</v>
      </c>
      <c r="OFO59" s="676">
        <f>IF(SUM($I$58:OFO58)&lt;=$G$61,1,0)</f>
        <v>1</v>
      </c>
      <c r="OFP59" s="676">
        <f>IF(SUM($I$58:OFP58)&lt;=$G$61,1,0)</f>
        <v>1</v>
      </c>
      <c r="OFQ59" s="676">
        <f>IF(SUM($I$58:OFQ58)&lt;=$G$61,1,0)</f>
        <v>1</v>
      </c>
      <c r="OFR59" s="676">
        <f>IF(SUM($I$58:OFR58)&lt;=$G$61,1,0)</f>
        <v>1</v>
      </c>
      <c r="OFS59" s="676">
        <f>IF(SUM($I$58:OFS58)&lt;=$G$61,1,0)</f>
        <v>1</v>
      </c>
      <c r="OFT59" s="676">
        <f>IF(SUM($I$58:OFT58)&lt;=$G$61,1,0)</f>
        <v>1</v>
      </c>
      <c r="OFU59" s="676">
        <f>IF(SUM($I$58:OFU58)&lt;=$G$61,1,0)</f>
        <v>1</v>
      </c>
      <c r="OFV59" s="676">
        <f>IF(SUM($I$58:OFV58)&lt;=$G$61,1,0)</f>
        <v>1</v>
      </c>
      <c r="OFW59" s="676">
        <f>IF(SUM($I$58:OFW58)&lt;=$G$61,1,0)</f>
        <v>1</v>
      </c>
      <c r="OFX59" s="676">
        <f>IF(SUM($I$58:OFX58)&lt;=$G$61,1,0)</f>
        <v>1</v>
      </c>
      <c r="OFY59" s="676">
        <f>IF(SUM($I$58:OFY58)&lt;=$G$61,1,0)</f>
        <v>1</v>
      </c>
      <c r="OFZ59" s="676">
        <f>IF(SUM($I$58:OFZ58)&lt;=$G$61,1,0)</f>
        <v>1</v>
      </c>
      <c r="OGA59" s="676">
        <f>IF(SUM($I$58:OGA58)&lt;=$G$61,1,0)</f>
        <v>1</v>
      </c>
      <c r="OGB59" s="676">
        <f>IF(SUM($I$58:OGB58)&lt;=$G$61,1,0)</f>
        <v>1</v>
      </c>
      <c r="OGC59" s="676">
        <f>IF(SUM($I$58:OGC58)&lt;=$G$61,1,0)</f>
        <v>1</v>
      </c>
      <c r="OGD59" s="676">
        <f>IF(SUM($I$58:OGD58)&lt;=$G$61,1,0)</f>
        <v>1</v>
      </c>
      <c r="OGE59" s="676">
        <f>IF(SUM($I$58:OGE58)&lt;=$G$61,1,0)</f>
        <v>1</v>
      </c>
      <c r="OGF59" s="676">
        <f>IF(SUM($I$58:OGF58)&lt;=$G$61,1,0)</f>
        <v>1</v>
      </c>
      <c r="OGG59" s="676">
        <f>IF(SUM($I$58:OGG58)&lt;=$G$61,1,0)</f>
        <v>1</v>
      </c>
      <c r="OGH59" s="676">
        <f>IF(SUM($I$58:OGH58)&lt;=$G$61,1,0)</f>
        <v>1</v>
      </c>
      <c r="OGI59" s="676">
        <f>IF(SUM($I$58:OGI58)&lt;=$G$61,1,0)</f>
        <v>1</v>
      </c>
      <c r="OGJ59" s="676">
        <f>IF(SUM($I$58:OGJ58)&lt;=$G$61,1,0)</f>
        <v>1</v>
      </c>
      <c r="OGK59" s="676">
        <f>IF(SUM($I$58:OGK58)&lt;=$G$61,1,0)</f>
        <v>1</v>
      </c>
      <c r="OGL59" s="676">
        <f>IF(SUM($I$58:OGL58)&lt;=$G$61,1,0)</f>
        <v>1</v>
      </c>
      <c r="OGM59" s="676">
        <f>IF(SUM($I$58:OGM58)&lt;=$G$61,1,0)</f>
        <v>1</v>
      </c>
      <c r="OGN59" s="676">
        <f>IF(SUM($I$58:OGN58)&lt;=$G$61,1,0)</f>
        <v>1</v>
      </c>
      <c r="OGO59" s="676">
        <f>IF(SUM($I$58:OGO58)&lt;=$G$61,1,0)</f>
        <v>1</v>
      </c>
      <c r="OGP59" s="676">
        <f>IF(SUM($I$58:OGP58)&lt;=$G$61,1,0)</f>
        <v>1</v>
      </c>
      <c r="OGQ59" s="676">
        <f>IF(SUM($I$58:OGQ58)&lt;=$G$61,1,0)</f>
        <v>1</v>
      </c>
      <c r="OGR59" s="676">
        <f>IF(SUM($I$58:OGR58)&lt;=$G$61,1,0)</f>
        <v>1</v>
      </c>
      <c r="OGS59" s="676">
        <f>IF(SUM($I$58:OGS58)&lt;=$G$61,1,0)</f>
        <v>1</v>
      </c>
      <c r="OGT59" s="676">
        <f>IF(SUM($I$58:OGT58)&lt;=$G$61,1,0)</f>
        <v>1</v>
      </c>
      <c r="OGU59" s="676">
        <f>IF(SUM($I$58:OGU58)&lt;=$G$61,1,0)</f>
        <v>1</v>
      </c>
      <c r="OGV59" s="676">
        <f>IF(SUM($I$58:OGV58)&lt;=$G$61,1,0)</f>
        <v>1</v>
      </c>
      <c r="OGW59" s="676">
        <f>IF(SUM($I$58:OGW58)&lt;=$G$61,1,0)</f>
        <v>1</v>
      </c>
      <c r="OGX59" s="676">
        <f>IF(SUM($I$58:OGX58)&lt;=$G$61,1,0)</f>
        <v>1</v>
      </c>
      <c r="OGY59" s="676">
        <f>IF(SUM($I$58:OGY58)&lt;=$G$61,1,0)</f>
        <v>1</v>
      </c>
      <c r="OGZ59" s="676">
        <f>IF(SUM($I$58:OGZ58)&lt;=$G$61,1,0)</f>
        <v>1</v>
      </c>
      <c r="OHA59" s="676">
        <f>IF(SUM($I$58:OHA58)&lt;=$G$61,1,0)</f>
        <v>1</v>
      </c>
      <c r="OHB59" s="676">
        <f>IF(SUM($I$58:OHB58)&lt;=$G$61,1,0)</f>
        <v>1</v>
      </c>
      <c r="OHC59" s="676">
        <f>IF(SUM($I$58:OHC58)&lt;=$G$61,1,0)</f>
        <v>1</v>
      </c>
      <c r="OHD59" s="676">
        <f>IF(SUM($I$58:OHD58)&lt;=$G$61,1,0)</f>
        <v>1</v>
      </c>
      <c r="OHE59" s="676">
        <f>IF(SUM($I$58:OHE58)&lt;=$G$61,1,0)</f>
        <v>1</v>
      </c>
      <c r="OHF59" s="676">
        <f>IF(SUM($I$58:OHF58)&lt;=$G$61,1,0)</f>
        <v>1</v>
      </c>
      <c r="OHG59" s="676">
        <f>IF(SUM($I$58:OHG58)&lt;=$G$61,1,0)</f>
        <v>1</v>
      </c>
      <c r="OHH59" s="676">
        <f>IF(SUM($I$58:OHH58)&lt;=$G$61,1,0)</f>
        <v>1</v>
      </c>
      <c r="OHI59" s="676">
        <f>IF(SUM($I$58:OHI58)&lt;=$G$61,1,0)</f>
        <v>1</v>
      </c>
      <c r="OHJ59" s="676">
        <f>IF(SUM($I$58:OHJ58)&lt;=$G$61,1,0)</f>
        <v>1</v>
      </c>
      <c r="OHK59" s="676">
        <f>IF(SUM($I$58:OHK58)&lt;=$G$61,1,0)</f>
        <v>1</v>
      </c>
      <c r="OHL59" s="676">
        <f>IF(SUM($I$58:OHL58)&lt;=$G$61,1,0)</f>
        <v>1</v>
      </c>
      <c r="OHM59" s="676">
        <f>IF(SUM($I$58:OHM58)&lt;=$G$61,1,0)</f>
        <v>1</v>
      </c>
      <c r="OHN59" s="676">
        <f>IF(SUM($I$58:OHN58)&lt;=$G$61,1,0)</f>
        <v>1</v>
      </c>
      <c r="OHO59" s="676">
        <f>IF(SUM($I$58:OHO58)&lt;=$G$61,1,0)</f>
        <v>1</v>
      </c>
      <c r="OHP59" s="676">
        <f>IF(SUM($I$58:OHP58)&lt;=$G$61,1,0)</f>
        <v>1</v>
      </c>
      <c r="OHQ59" s="676">
        <f>IF(SUM($I$58:OHQ58)&lt;=$G$61,1,0)</f>
        <v>1</v>
      </c>
      <c r="OHR59" s="676">
        <f>IF(SUM($I$58:OHR58)&lt;=$G$61,1,0)</f>
        <v>1</v>
      </c>
      <c r="OHS59" s="676">
        <f>IF(SUM($I$58:OHS58)&lt;=$G$61,1,0)</f>
        <v>1</v>
      </c>
      <c r="OHT59" s="676">
        <f>IF(SUM($I$58:OHT58)&lt;=$G$61,1,0)</f>
        <v>1</v>
      </c>
      <c r="OHU59" s="676">
        <f>IF(SUM($I$58:OHU58)&lt;=$G$61,1,0)</f>
        <v>1</v>
      </c>
      <c r="OHV59" s="676">
        <f>IF(SUM($I$58:OHV58)&lt;=$G$61,1,0)</f>
        <v>1</v>
      </c>
      <c r="OHW59" s="676">
        <f>IF(SUM($I$58:OHW58)&lt;=$G$61,1,0)</f>
        <v>1</v>
      </c>
      <c r="OHX59" s="676">
        <f>IF(SUM($I$58:OHX58)&lt;=$G$61,1,0)</f>
        <v>1</v>
      </c>
      <c r="OHY59" s="676">
        <f>IF(SUM($I$58:OHY58)&lt;=$G$61,1,0)</f>
        <v>1</v>
      </c>
      <c r="OHZ59" s="676">
        <f>IF(SUM($I$58:OHZ58)&lt;=$G$61,1,0)</f>
        <v>1</v>
      </c>
      <c r="OIA59" s="676">
        <f>IF(SUM($I$58:OIA58)&lt;=$G$61,1,0)</f>
        <v>1</v>
      </c>
      <c r="OIB59" s="676">
        <f>IF(SUM($I$58:OIB58)&lt;=$G$61,1,0)</f>
        <v>1</v>
      </c>
      <c r="OIC59" s="676">
        <f>IF(SUM($I$58:OIC58)&lt;=$G$61,1,0)</f>
        <v>1</v>
      </c>
      <c r="OID59" s="676">
        <f>IF(SUM($I$58:OID58)&lt;=$G$61,1,0)</f>
        <v>1</v>
      </c>
      <c r="OIE59" s="676">
        <f>IF(SUM($I$58:OIE58)&lt;=$G$61,1,0)</f>
        <v>1</v>
      </c>
      <c r="OIF59" s="676">
        <f>IF(SUM($I$58:OIF58)&lt;=$G$61,1,0)</f>
        <v>1</v>
      </c>
      <c r="OIG59" s="676">
        <f>IF(SUM($I$58:OIG58)&lt;=$G$61,1,0)</f>
        <v>1</v>
      </c>
      <c r="OIH59" s="676">
        <f>IF(SUM($I$58:OIH58)&lt;=$G$61,1,0)</f>
        <v>1</v>
      </c>
      <c r="OII59" s="676">
        <f>IF(SUM($I$58:OII58)&lt;=$G$61,1,0)</f>
        <v>1</v>
      </c>
      <c r="OIJ59" s="676">
        <f>IF(SUM($I$58:OIJ58)&lt;=$G$61,1,0)</f>
        <v>1</v>
      </c>
      <c r="OIK59" s="676">
        <f>IF(SUM($I$58:OIK58)&lt;=$G$61,1,0)</f>
        <v>1</v>
      </c>
      <c r="OIL59" s="676">
        <f>IF(SUM($I$58:OIL58)&lt;=$G$61,1,0)</f>
        <v>1</v>
      </c>
      <c r="OIM59" s="676">
        <f>IF(SUM($I$58:OIM58)&lt;=$G$61,1,0)</f>
        <v>1</v>
      </c>
      <c r="OIN59" s="676">
        <f>IF(SUM($I$58:OIN58)&lt;=$G$61,1,0)</f>
        <v>1</v>
      </c>
      <c r="OIO59" s="676">
        <f>IF(SUM($I$58:OIO58)&lt;=$G$61,1,0)</f>
        <v>1</v>
      </c>
      <c r="OIP59" s="676">
        <f>IF(SUM($I$58:OIP58)&lt;=$G$61,1,0)</f>
        <v>1</v>
      </c>
      <c r="OIQ59" s="676">
        <f>IF(SUM($I$58:OIQ58)&lt;=$G$61,1,0)</f>
        <v>1</v>
      </c>
      <c r="OIR59" s="676">
        <f>IF(SUM($I$58:OIR58)&lt;=$G$61,1,0)</f>
        <v>1</v>
      </c>
      <c r="OIS59" s="676">
        <f>IF(SUM($I$58:OIS58)&lt;=$G$61,1,0)</f>
        <v>1</v>
      </c>
      <c r="OIT59" s="676">
        <f>IF(SUM($I$58:OIT58)&lt;=$G$61,1,0)</f>
        <v>1</v>
      </c>
      <c r="OIU59" s="676">
        <f>IF(SUM($I$58:OIU58)&lt;=$G$61,1,0)</f>
        <v>1</v>
      </c>
      <c r="OIV59" s="676">
        <f>IF(SUM($I$58:OIV58)&lt;=$G$61,1,0)</f>
        <v>1</v>
      </c>
      <c r="OIW59" s="676">
        <f>IF(SUM($I$58:OIW58)&lt;=$G$61,1,0)</f>
        <v>1</v>
      </c>
      <c r="OIX59" s="676">
        <f>IF(SUM($I$58:OIX58)&lt;=$G$61,1,0)</f>
        <v>1</v>
      </c>
      <c r="OIY59" s="676">
        <f>IF(SUM($I$58:OIY58)&lt;=$G$61,1,0)</f>
        <v>1</v>
      </c>
      <c r="OIZ59" s="676">
        <f>IF(SUM($I$58:OIZ58)&lt;=$G$61,1,0)</f>
        <v>1</v>
      </c>
      <c r="OJA59" s="676">
        <f>IF(SUM($I$58:OJA58)&lt;=$G$61,1,0)</f>
        <v>1</v>
      </c>
      <c r="OJB59" s="676">
        <f>IF(SUM($I$58:OJB58)&lt;=$G$61,1,0)</f>
        <v>1</v>
      </c>
      <c r="OJC59" s="676">
        <f>IF(SUM($I$58:OJC58)&lt;=$G$61,1,0)</f>
        <v>1</v>
      </c>
      <c r="OJD59" s="676">
        <f>IF(SUM($I$58:OJD58)&lt;=$G$61,1,0)</f>
        <v>1</v>
      </c>
      <c r="OJE59" s="676">
        <f>IF(SUM($I$58:OJE58)&lt;=$G$61,1,0)</f>
        <v>1</v>
      </c>
      <c r="OJF59" s="676">
        <f>IF(SUM($I$58:OJF58)&lt;=$G$61,1,0)</f>
        <v>1</v>
      </c>
      <c r="OJG59" s="676">
        <f>IF(SUM($I$58:OJG58)&lt;=$G$61,1,0)</f>
        <v>1</v>
      </c>
      <c r="OJH59" s="676">
        <f>IF(SUM($I$58:OJH58)&lt;=$G$61,1,0)</f>
        <v>1</v>
      </c>
      <c r="OJI59" s="676">
        <f>IF(SUM($I$58:OJI58)&lt;=$G$61,1,0)</f>
        <v>1</v>
      </c>
      <c r="OJJ59" s="676">
        <f>IF(SUM($I$58:OJJ58)&lt;=$G$61,1,0)</f>
        <v>1</v>
      </c>
      <c r="OJK59" s="676">
        <f>IF(SUM($I$58:OJK58)&lt;=$G$61,1,0)</f>
        <v>1</v>
      </c>
      <c r="OJL59" s="676">
        <f>IF(SUM($I$58:OJL58)&lt;=$G$61,1,0)</f>
        <v>1</v>
      </c>
      <c r="OJM59" s="676">
        <f>IF(SUM($I$58:OJM58)&lt;=$G$61,1,0)</f>
        <v>1</v>
      </c>
      <c r="OJN59" s="676">
        <f>IF(SUM($I$58:OJN58)&lt;=$G$61,1,0)</f>
        <v>1</v>
      </c>
      <c r="OJO59" s="676">
        <f>IF(SUM($I$58:OJO58)&lt;=$G$61,1,0)</f>
        <v>1</v>
      </c>
      <c r="OJP59" s="676">
        <f>IF(SUM($I$58:OJP58)&lt;=$G$61,1,0)</f>
        <v>1</v>
      </c>
      <c r="OJQ59" s="676">
        <f>IF(SUM($I$58:OJQ58)&lt;=$G$61,1,0)</f>
        <v>1</v>
      </c>
      <c r="OJR59" s="676">
        <f>IF(SUM($I$58:OJR58)&lt;=$G$61,1,0)</f>
        <v>1</v>
      </c>
      <c r="OJS59" s="676">
        <f>IF(SUM($I$58:OJS58)&lt;=$G$61,1,0)</f>
        <v>1</v>
      </c>
      <c r="OJT59" s="676">
        <f>IF(SUM($I$58:OJT58)&lt;=$G$61,1,0)</f>
        <v>1</v>
      </c>
      <c r="OJU59" s="676">
        <f>IF(SUM($I$58:OJU58)&lt;=$G$61,1,0)</f>
        <v>1</v>
      </c>
      <c r="OJV59" s="676">
        <f>IF(SUM($I$58:OJV58)&lt;=$G$61,1,0)</f>
        <v>1</v>
      </c>
      <c r="OJW59" s="676">
        <f>IF(SUM($I$58:OJW58)&lt;=$G$61,1,0)</f>
        <v>1</v>
      </c>
      <c r="OJX59" s="676">
        <f>IF(SUM($I$58:OJX58)&lt;=$G$61,1,0)</f>
        <v>1</v>
      </c>
      <c r="OJY59" s="676">
        <f>IF(SUM($I$58:OJY58)&lt;=$G$61,1,0)</f>
        <v>1</v>
      </c>
      <c r="OJZ59" s="676">
        <f>IF(SUM($I$58:OJZ58)&lt;=$G$61,1,0)</f>
        <v>1</v>
      </c>
      <c r="OKA59" s="676">
        <f>IF(SUM($I$58:OKA58)&lt;=$G$61,1,0)</f>
        <v>1</v>
      </c>
      <c r="OKB59" s="676">
        <f>IF(SUM($I$58:OKB58)&lt;=$G$61,1,0)</f>
        <v>1</v>
      </c>
      <c r="OKC59" s="676">
        <f>IF(SUM($I$58:OKC58)&lt;=$G$61,1,0)</f>
        <v>1</v>
      </c>
      <c r="OKD59" s="676">
        <f>IF(SUM($I$58:OKD58)&lt;=$G$61,1,0)</f>
        <v>1</v>
      </c>
      <c r="OKE59" s="676">
        <f>IF(SUM($I$58:OKE58)&lt;=$G$61,1,0)</f>
        <v>1</v>
      </c>
      <c r="OKF59" s="676">
        <f>IF(SUM($I$58:OKF58)&lt;=$G$61,1,0)</f>
        <v>1</v>
      </c>
      <c r="OKG59" s="676">
        <f>IF(SUM($I$58:OKG58)&lt;=$G$61,1,0)</f>
        <v>1</v>
      </c>
      <c r="OKH59" s="676">
        <f>IF(SUM($I$58:OKH58)&lt;=$G$61,1,0)</f>
        <v>1</v>
      </c>
      <c r="OKI59" s="676">
        <f>IF(SUM($I$58:OKI58)&lt;=$G$61,1,0)</f>
        <v>1</v>
      </c>
      <c r="OKJ59" s="676">
        <f>IF(SUM($I$58:OKJ58)&lt;=$G$61,1,0)</f>
        <v>1</v>
      </c>
      <c r="OKK59" s="676">
        <f>IF(SUM($I$58:OKK58)&lt;=$G$61,1,0)</f>
        <v>1</v>
      </c>
      <c r="OKL59" s="676">
        <f>IF(SUM($I$58:OKL58)&lt;=$G$61,1,0)</f>
        <v>1</v>
      </c>
      <c r="OKM59" s="676">
        <f>IF(SUM($I$58:OKM58)&lt;=$G$61,1,0)</f>
        <v>1</v>
      </c>
      <c r="OKN59" s="676">
        <f>IF(SUM($I$58:OKN58)&lt;=$G$61,1,0)</f>
        <v>1</v>
      </c>
      <c r="OKO59" s="676">
        <f>IF(SUM($I$58:OKO58)&lt;=$G$61,1,0)</f>
        <v>1</v>
      </c>
      <c r="OKP59" s="676">
        <f>IF(SUM($I$58:OKP58)&lt;=$G$61,1,0)</f>
        <v>1</v>
      </c>
      <c r="OKQ59" s="676">
        <f>IF(SUM($I$58:OKQ58)&lt;=$G$61,1,0)</f>
        <v>1</v>
      </c>
      <c r="OKR59" s="676">
        <f>IF(SUM($I$58:OKR58)&lt;=$G$61,1,0)</f>
        <v>1</v>
      </c>
      <c r="OKS59" s="676">
        <f>IF(SUM($I$58:OKS58)&lt;=$G$61,1,0)</f>
        <v>1</v>
      </c>
      <c r="OKT59" s="676">
        <f>IF(SUM($I$58:OKT58)&lt;=$G$61,1,0)</f>
        <v>1</v>
      </c>
      <c r="OKU59" s="676">
        <f>IF(SUM($I$58:OKU58)&lt;=$G$61,1,0)</f>
        <v>1</v>
      </c>
      <c r="OKV59" s="676">
        <f>IF(SUM($I$58:OKV58)&lt;=$G$61,1,0)</f>
        <v>1</v>
      </c>
      <c r="OKW59" s="676">
        <f>IF(SUM($I$58:OKW58)&lt;=$G$61,1,0)</f>
        <v>1</v>
      </c>
      <c r="OKX59" s="676">
        <f>IF(SUM($I$58:OKX58)&lt;=$G$61,1,0)</f>
        <v>1</v>
      </c>
      <c r="OKY59" s="676">
        <f>IF(SUM($I$58:OKY58)&lt;=$G$61,1,0)</f>
        <v>1</v>
      </c>
      <c r="OKZ59" s="676">
        <f>IF(SUM($I$58:OKZ58)&lt;=$G$61,1,0)</f>
        <v>1</v>
      </c>
      <c r="OLA59" s="676">
        <f>IF(SUM($I$58:OLA58)&lt;=$G$61,1,0)</f>
        <v>1</v>
      </c>
      <c r="OLB59" s="676">
        <f>IF(SUM($I$58:OLB58)&lt;=$G$61,1,0)</f>
        <v>1</v>
      </c>
      <c r="OLC59" s="676">
        <f>IF(SUM($I$58:OLC58)&lt;=$G$61,1,0)</f>
        <v>1</v>
      </c>
      <c r="OLD59" s="676">
        <f>IF(SUM($I$58:OLD58)&lt;=$G$61,1,0)</f>
        <v>1</v>
      </c>
      <c r="OLE59" s="676">
        <f>IF(SUM($I$58:OLE58)&lt;=$G$61,1,0)</f>
        <v>1</v>
      </c>
      <c r="OLF59" s="676">
        <f>IF(SUM($I$58:OLF58)&lt;=$G$61,1,0)</f>
        <v>1</v>
      </c>
      <c r="OLG59" s="676">
        <f>IF(SUM($I$58:OLG58)&lt;=$G$61,1,0)</f>
        <v>1</v>
      </c>
      <c r="OLH59" s="676">
        <f>IF(SUM($I$58:OLH58)&lt;=$G$61,1,0)</f>
        <v>1</v>
      </c>
      <c r="OLI59" s="676">
        <f>IF(SUM($I$58:OLI58)&lt;=$G$61,1,0)</f>
        <v>1</v>
      </c>
      <c r="OLJ59" s="676">
        <f>IF(SUM($I$58:OLJ58)&lt;=$G$61,1,0)</f>
        <v>1</v>
      </c>
      <c r="OLK59" s="676">
        <f>IF(SUM($I$58:OLK58)&lt;=$G$61,1,0)</f>
        <v>1</v>
      </c>
      <c r="OLL59" s="676">
        <f>IF(SUM($I$58:OLL58)&lt;=$G$61,1,0)</f>
        <v>1</v>
      </c>
      <c r="OLM59" s="676">
        <f>IF(SUM($I$58:OLM58)&lt;=$G$61,1,0)</f>
        <v>1</v>
      </c>
      <c r="OLN59" s="676">
        <f>IF(SUM($I$58:OLN58)&lt;=$G$61,1,0)</f>
        <v>1</v>
      </c>
      <c r="OLO59" s="676">
        <f>IF(SUM($I$58:OLO58)&lt;=$G$61,1,0)</f>
        <v>1</v>
      </c>
      <c r="OLP59" s="676">
        <f>IF(SUM($I$58:OLP58)&lt;=$G$61,1,0)</f>
        <v>1</v>
      </c>
      <c r="OLQ59" s="676">
        <f>IF(SUM($I$58:OLQ58)&lt;=$G$61,1,0)</f>
        <v>1</v>
      </c>
      <c r="OLR59" s="676">
        <f>IF(SUM($I$58:OLR58)&lt;=$G$61,1,0)</f>
        <v>1</v>
      </c>
      <c r="OLS59" s="676">
        <f>IF(SUM($I$58:OLS58)&lt;=$G$61,1,0)</f>
        <v>1</v>
      </c>
      <c r="OLT59" s="676">
        <f>IF(SUM($I$58:OLT58)&lt;=$G$61,1,0)</f>
        <v>1</v>
      </c>
      <c r="OLU59" s="676">
        <f>IF(SUM($I$58:OLU58)&lt;=$G$61,1,0)</f>
        <v>1</v>
      </c>
      <c r="OLV59" s="676">
        <f>IF(SUM($I$58:OLV58)&lt;=$G$61,1,0)</f>
        <v>1</v>
      </c>
      <c r="OLW59" s="676">
        <f>IF(SUM($I$58:OLW58)&lt;=$G$61,1,0)</f>
        <v>1</v>
      </c>
      <c r="OLX59" s="676">
        <f>IF(SUM($I$58:OLX58)&lt;=$G$61,1,0)</f>
        <v>1</v>
      </c>
      <c r="OLY59" s="676">
        <f>IF(SUM($I$58:OLY58)&lt;=$G$61,1,0)</f>
        <v>1</v>
      </c>
      <c r="OLZ59" s="676">
        <f>IF(SUM($I$58:OLZ58)&lt;=$G$61,1,0)</f>
        <v>1</v>
      </c>
      <c r="OMA59" s="676">
        <f>IF(SUM($I$58:OMA58)&lt;=$G$61,1,0)</f>
        <v>1</v>
      </c>
      <c r="OMB59" s="676">
        <f>IF(SUM($I$58:OMB58)&lt;=$G$61,1,0)</f>
        <v>1</v>
      </c>
      <c r="OMC59" s="676">
        <f>IF(SUM($I$58:OMC58)&lt;=$G$61,1,0)</f>
        <v>1</v>
      </c>
      <c r="OMD59" s="676">
        <f>IF(SUM($I$58:OMD58)&lt;=$G$61,1,0)</f>
        <v>1</v>
      </c>
      <c r="OME59" s="676">
        <f>IF(SUM($I$58:OME58)&lt;=$G$61,1,0)</f>
        <v>1</v>
      </c>
      <c r="OMF59" s="676">
        <f>IF(SUM($I$58:OMF58)&lt;=$G$61,1,0)</f>
        <v>1</v>
      </c>
      <c r="OMG59" s="676">
        <f>IF(SUM($I$58:OMG58)&lt;=$G$61,1,0)</f>
        <v>1</v>
      </c>
      <c r="OMH59" s="676">
        <f>IF(SUM($I$58:OMH58)&lt;=$G$61,1,0)</f>
        <v>1</v>
      </c>
      <c r="OMI59" s="676">
        <f>IF(SUM($I$58:OMI58)&lt;=$G$61,1,0)</f>
        <v>1</v>
      </c>
      <c r="OMJ59" s="676">
        <f>IF(SUM($I$58:OMJ58)&lt;=$G$61,1,0)</f>
        <v>1</v>
      </c>
      <c r="OMK59" s="676">
        <f>IF(SUM($I$58:OMK58)&lt;=$G$61,1,0)</f>
        <v>1</v>
      </c>
      <c r="OML59" s="676">
        <f>IF(SUM($I$58:OML58)&lt;=$G$61,1,0)</f>
        <v>1</v>
      </c>
      <c r="OMM59" s="676">
        <f>IF(SUM($I$58:OMM58)&lt;=$G$61,1,0)</f>
        <v>1</v>
      </c>
      <c r="OMN59" s="676">
        <f>IF(SUM($I$58:OMN58)&lt;=$G$61,1,0)</f>
        <v>1</v>
      </c>
      <c r="OMO59" s="676">
        <f>IF(SUM($I$58:OMO58)&lt;=$G$61,1,0)</f>
        <v>1</v>
      </c>
      <c r="OMP59" s="676">
        <f>IF(SUM($I$58:OMP58)&lt;=$G$61,1,0)</f>
        <v>1</v>
      </c>
      <c r="OMQ59" s="676">
        <f>IF(SUM($I$58:OMQ58)&lt;=$G$61,1,0)</f>
        <v>1</v>
      </c>
      <c r="OMR59" s="676">
        <f>IF(SUM($I$58:OMR58)&lt;=$G$61,1,0)</f>
        <v>1</v>
      </c>
      <c r="OMS59" s="676">
        <f>IF(SUM($I$58:OMS58)&lt;=$G$61,1,0)</f>
        <v>1</v>
      </c>
      <c r="OMT59" s="676">
        <f>IF(SUM($I$58:OMT58)&lt;=$G$61,1,0)</f>
        <v>1</v>
      </c>
      <c r="OMU59" s="676">
        <f>IF(SUM($I$58:OMU58)&lt;=$G$61,1,0)</f>
        <v>1</v>
      </c>
      <c r="OMV59" s="676">
        <f>IF(SUM($I$58:OMV58)&lt;=$G$61,1,0)</f>
        <v>1</v>
      </c>
      <c r="OMW59" s="676">
        <f>IF(SUM($I$58:OMW58)&lt;=$G$61,1,0)</f>
        <v>1</v>
      </c>
      <c r="OMX59" s="676">
        <f>IF(SUM($I$58:OMX58)&lt;=$G$61,1,0)</f>
        <v>1</v>
      </c>
      <c r="OMY59" s="676">
        <f>IF(SUM($I$58:OMY58)&lt;=$G$61,1,0)</f>
        <v>1</v>
      </c>
      <c r="OMZ59" s="676">
        <f>IF(SUM($I$58:OMZ58)&lt;=$G$61,1,0)</f>
        <v>1</v>
      </c>
      <c r="ONA59" s="676">
        <f>IF(SUM($I$58:ONA58)&lt;=$G$61,1,0)</f>
        <v>1</v>
      </c>
      <c r="ONB59" s="676">
        <f>IF(SUM($I$58:ONB58)&lt;=$G$61,1,0)</f>
        <v>1</v>
      </c>
      <c r="ONC59" s="676">
        <f>IF(SUM($I$58:ONC58)&lt;=$G$61,1,0)</f>
        <v>1</v>
      </c>
      <c r="OND59" s="676">
        <f>IF(SUM($I$58:OND58)&lt;=$G$61,1,0)</f>
        <v>1</v>
      </c>
      <c r="ONE59" s="676">
        <f>IF(SUM($I$58:ONE58)&lt;=$G$61,1,0)</f>
        <v>1</v>
      </c>
      <c r="ONF59" s="676">
        <f>IF(SUM($I$58:ONF58)&lt;=$G$61,1,0)</f>
        <v>1</v>
      </c>
      <c r="ONG59" s="676">
        <f>IF(SUM($I$58:ONG58)&lt;=$G$61,1,0)</f>
        <v>1</v>
      </c>
      <c r="ONH59" s="676">
        <f>IF(SUM($I$58:ONH58)&lt;=$G$61,1,0)</f>
        <v>1</v>
      </c>
      <c r="ONI59" s="676">
        <f>IF(SUM($I$58:ONI58)&lt;=$G$61,1,0)</f>
        <v>1</v>
      </c>
      <c r="ONJ59" s="676">
        <f>IF(SUM($I$58:ONJ58)&lt;=$G$61,1,0)</f>
        <v>1</v>
      </c>
      <c r="ONK59" s="676">
        <f>IF(SUM($I$58:ONK58)&lt;=$G$61,1,0)</f>
        <v>1</v>
      </c>
      <c r="ONL59" s="676">
        <f>IF(SUM($I$58:ONL58)&lt;=$G$61,1,0)</f>
        <v>1</v>
      </c>
      <c r="ONM59" s="676">
        <f>IF(SUM($I$58:ONM58)&lt;=$G$61,1,0)</f>
        <v>1</v>
      </c>
      <c r="ONN59" s="676">
        <f>IF(SUM($I$58:ONN58)&lt;=$G$61,1,0)</f>
        <v>1</v>
      </c>
      <c r="ONO59" s="676">
        <f>IF(SUM($I$58:ONO58)&lt;=$G$61,1,0)</f>
        <v>1</v>
      </c>
      <c r="ONP59" s="676">
        <f>IF(SUM($I$58:ONP58)&lt;=$G$61,1,0)</f>
        <v>1</v>
      </c>
      <c r="ONQ59" s="676">
        <f>IF(SUM($I$58:ONQ58)&lt;=$G$61,1,0)</f>
        <v>1</v>
      </c>
      <c r="ONR59" s="676">
        <f>IF(SUM($I$58:ONR58)&lt;=$G$61,1,0)</f>
        <v>1</v>
      </c>
      <c r="ONS59" s="676">
        <f>IF(SUM($I$58:ONS58)&lt;=$G$61,1,0)</f>
        <v>1</v>
      </c>
      <c r="ONT59" s="676">
        <f>IF(SUM($I$58:ONT58)&lt;=$G$61,1,0)</f>
        <v>1</v>
      </c>
      <c r="ONU59" s="676">
        <f>IF(SUM($I$58:ONU58)&lt;=$G$61,1,0)</f>
        <v>1</v>
      </c>
      <c r="ONV59" s="676">
        <f>IF(SUM($I$58:ONV58)&lt;=$G$61,1,0)</f>
        <v>1</v>
      </c>
      <c r="ONW59" s="676">
        <f>IF(SUM($I$58:ONW58)&lt;=$G$61,1,0)</f>
        <v>1</v>
      </c>
      <c r="ONX59" s="676">
        <f>IF(SUM($I$58:ONX58)&lt;=$G$61,1,0)</f>
        <v>1</v>
      </c>
      <c r="ONY59" s="676">
        <f>IF(SUM($I$58:ONY58)&lt;=$G$61,1,0)</f>
        <v>1</v>
      </c>
      <c r="ONZ59" s="676">
        <f>IF(SUM($I$58:ONZ58)&lt;=$G$61,1,0)</f>
        <v>1</v>
      </c>
      <c r="OOA59" s="676">
        <f>IF(SUM($I$58:OOA58)&lt;=$G$61,1,0)</f>
        <v>1</v>
      </c>
      <c r="OOB59" s="676">
        <f>IF(SUM($I$58:OOB58)&lt;=$G$61,1,0)</f>
        <v>1</v>
      </c>
      <c r="OOC59" s="676">
        <f>IF(SUM($I$58:OOC58)&lt;=$G$61,1,0)</f>
        <v>1</v>
      </c>
      <c r="OOD59" s="676">
        <f>IF(SUM($I$58:OOD58)&lt;=$G$61,1,0)</f>
        <v>1</v>
      </c>
      <c r="OOE59" s="676">
        <f>IF(SUM($I$58:OOE58)&lt;=$G$61,1,0)</f>
        <v>1</v>
      </c>
      <c r="OOF59" s="676">
        <f>IF(SUM($I$58:OOF58)&lt;=$G$61,1,0)</f>
        <v>1</v>
      </c>
      <c r="OOG59" s="676">
        <f>IF(SUM($I$58:OOG58)&lt;=$G$61,1,0)</f>
        <v>1</v>
      </c>
      <c r="OOH59" s="676">
        <f>IF(SUM($I$58:OOH58)&lt;=$G$61,1,0)</f>
        <v>1</v>
      </c>
      <c r="OOI59" s="676">
        <f>IF(SUM($I$58:OOI58)&lt;=$G$61,1,0)</f>
        <v>1</v>
      </c>
      <c r="OOJ59" s="676">
        <f>IF(SUM($I$58:OOJ58)&lt;=$G$61,1,0)</f>
        <v>1</v>
      </c>
      <c r="OOK59" s="676">
        <f>IF(SUM($I$58:OOK58)&lt;=$G$61,1,0)</f>
        <v>1</v>
      </c>
      <c r="OOL59" s="676">
        <f>IF(SUM($I$58:OOL58)&lt;=$G$61,1,0)</f>
        <v>1</v>
      </c>
      <c r="OOM59" s="676">
        <f>IF(SUM($I$58:OOM58)&lt;=$G$61,1,0)</f>
        <v>1</v>
      </c>
      <c r="OON59" s="676">
        <f>IF(SUM($I$58:OON58)&lt;=$G$61,1,0)</f>
        <v>1</v>
      </c>
      <c r="OOO59" s="676">
        <f>IF(SUM($I$58:OOO58)&lt;=$G$61,1,0)</f>
        <v>1</v>
      </c>
      <c r="OOP59" s="676">
        <f>IF(SUM($I$58:OOP58)&lt;=$G$61,1,0)</f>
        <v>1</v>
      </c>
      <c r="OOQ59" s="676">
        <f>IF(SUM($I$58:OOQ58)&lt;=$G$61,1,0)</f>
        <v>1</v>
      </c>
      <c r="OOR59" s="676">
        <f>IF(SUM($I$58:OOR58)&lt;=$G$61,1,0)</f>
        <v>1</v>
      </c>
      <c r="OOS59" s="676">
        <f>IF(SUM($I$58:OOS58)&lt;=$G$61,1,0)</f>
        <v>1</v>
      </c>
      <c r="OOT59" s="676">
        <f>IF(SUM($I$58:OOT58)&lt;=$G$61,1,0)</f>
        <v>1</v>
      </c>
      <c r="OOU59" s="676">
        <f>IF(SUM($I$58:OOU58)&lt;=$G$61,1,0)</f>
        <v>1</v>
      </c>
      <c r="OOV59" s="676">
        <f>IF(SUM($I$58:OOV58)&lt;=$G$61,1,0)</f>
        <v>1</v>
      </c>
      <c r="OOW59" s="676">
        <f>IF(SUM($I$58:OOW58)&lt;=$G$61,1,0)</f>
        <v>1</v>
      </c>
      <c r="OOX59" s="676">
        <f>IF(SUM($I$58:OOX58)&lt;=$G$61,1,0)</f>
        <v>1</v>
      </c>
      <c r="OOY59" s="676">
        <f>IF(SUM($I$58:OOY58)&lt;=$G$61,1,0)</f>
        <v>1</v>
      </c>
      <c r="OOZ59" s="676">
        <f>IF(SUM($I$58:OOZ58)&lt;=$G$61,1,0)</f>
        <v>1</v>
      </c>
      <c r="OPA59" s="676">
        <f>IF(SUM($I$58:OPA58)&lt;=$G$61,1,0)</f>
        <v>1</v>
      </c>
      <c r="OPB59" s="676">
        <f>IF(SUM($I$58:OPB58)&lt;=$G$61,1,0)</f>
        <v>1</v>
      </c>
      <c r="OPC59" s="676">
        <f>IF(SUM($I$58:OPC58)&lt;=$G$61,1,0)</f>
        <v>1</v>
      </c>
      <c r="OPD59" s="676">
        <f>IF(SUM($I$58:OPD58)&lt;=$G$61,1,0)</f>
        <v>1</v>
      </c>
      <c r="OPE59" s="676">
        <f>IF(SUM($I$58:OPE58)&lt;=$G$61,1,0)</f>
        <v>1</v>
      </c>
      <c r="OPF59" s="676">
        <f>IF(SUM($I$58:OPF58)&lt;=$G$61,1,0)</f>
        <v>1</v>
      </c>
      <c r="OPG59" s="676">
        <f>IF(SUM($I$58:OPG58)&lt;=$G$61,1,0)</f>
        <v>1</v>
      </c>
      <c r="OPH59" s="676">
        <f>IF(SUM($I$58:OPH58)&lt;=$G$61,1,0)</f>
        <v>1</v>
      </c>
      <c r="OPI59" s="676">
        <f>IF(SUM($I$58:OPI58)&lt;=$G$61,1,0)</f>
        <v>1</v>
      </c>
      <c r="OPJ59" s="676">
        <f>IF(SUM($I$58:OPJ58)&lt;=$G$61,1,0)</f>
        <v>1</v>
      </c>
      <c r="OPK59" s="676">
        <f>IF(SUM($I$58:OPK58)&lt;=$G$61,1,0)</f>
        <v>1</v>
      </c>
      <c r="OPL59" s="676">
        <f>IF(SUM($I$58:OPL58)&lt;=$G$61,1,0)</f>
        <v>1</v>
      </c>
      <c r="OPM59" s="676">
        <f>IF(SUM($I$58:OPM58)&lt;=$G$61,1,0)</f>
        <v>1</v>
      </c>
      <c r="OPN59" s="676">
        <f>IF(SUM($I$58:OPN58)&lt;=$G$61,1,0)</f>
        <v>1</v>
      </c>
      <c r="OPO59" s="676">
        <f>IF(SUM($I$58:OPO58)&lt;=$G$61,1,0)</f>
        <v>1</v>
      </c>
      <c r="OPP59" s="676">
        <f>IF(SUM($I$58:OPP58)&lt;=$G$61,1,0)</f>
        <v>1</v>
      </c>
      <c r="OPQ59" s="676">
        <f>IF(SUM($I$58:OPQ58)&lt;=$G$61,1,0)</f>
        <v>1</v>
      </c>
      <c r="OPR59" s="676">
        <f>IF(SUM($I$58:OPR58)&lt;=$G$61,1,0)</f>
        <v>1</v>
      </c>
      <c r="OPS59" s="676">
        <f>IF(SUM($I$58:OPS58)&lt;=$G$61,1,0)</f>
        <v>1</v>
      </c>
      <c r="OPT59" s="676">
        <f>IF(SUM($I$58:OPT58)&lt;=$G$61,1,0)</f>
        <v>1</v>
      </c>
      <c r="OPU59" s="676">
        <f>IF(SUM($I$58:OPU58)&lt;=$G$61,1,0)</f>
        <v>1</v>
      </c>
      <c r="OPV59" s="676">
        <f>IF(SUM($I$58:OPV58)&lt;=$G$61,1,0)</f>
        <v>1</v>
      </c>
      <c r="OPW59" s="676">
        <f>IF(SUM($I$58:OPW58)&lt;=$G$61,1,0)</f>
        <v>1</v>
      </c>
      <c r="OPX59" s="676">
        <f>IF(SUM($I$58:OPX58)&lt;=$G$61,1,0)</f>
        <v>1</v>
      </c>
      <c r="OPY59" s="676">
        <f>IF(SUM($I$58:OPY58)&lt;=$G$61,1,0)</f>
        <v>1</v>
      </c>
      <c r="OPZ59" s="676">
        <f>IF(SUM($I$58:OPZ58)&lt;=$G$61,1,0)</f>
        <v>1</v>
      </c>
      <c r="OQA59" s="676">
        <f>IF(SUM($I$58:OQA58)&lt;=$G$61,1,0)</f>
        <v>1</v>
      </c>
      <c r="OQB59" s="676">
        <f>IF(SUM($I$58:OQB58)&lt;=$G$61,1,0)</f>
        <v>1</v>
      </c>
      <c r="OQC59" s="676">
        <f>IF(SUM($I$58:OQC58)&lt;=$G$61,1,0)</f>
        <v>1</v>
      </c>
      <c r="OQD59" s="676">
        <f>IF(SUM($I$58:OQD58)&lt;=$G$61,1,0)</f>
        <v>1</v>
      </c>
      <c r="OQE59" s="676">
        <f>IF(SUM($I$58:OQE58)&lt;=$G$61,1,0)</f>
        <v>1</v>
      </c>
      <c r="OQF59" s="676">
        <f>IF(SUM($I$58:OQF58)&lt;=$G$61,1,0)</f>
        <v>1</v>
      </c>
      <c r="OQG59" s="676">
        <f>IF(SUM($I$58:OQG58)&lt;=$G$61,1,0)</f>
        <v>1</v>
      </c>
      <c r="OQH59" s="676">
        <f>IF(SUM($I$58:OQH58)&lt;=$G$61,1,0)</f>
        <v>1</v>
      </c>
      <c r="OQI59" s="676">
        <f>IF(SUM($I$58:OQI58)&lt;=$G$61,1,0)</f>
        <v>1</v>
      </c>
      <c r="OQJ59" s="676">
        <f>IF(SUM($I$58:OQJ58)&lt;=$G$61,1,0)</f>
        <v>1</v>
      </c>
      <c r="OQK59" s="676">
        <f>IF(SUM($I$58:OQK58)&lt;=$G$61,1,0)</f>
        <v>1</v>
      </c>
      <c r="OQL59" s="676">
        <f>IF(SUM($I$58:OQL58)&lt;=$G$61,1,0)</f>
        <v>1</v>
      </c>
      <c r="OQM59" s="676">
        <f>IF(SUM($I$58:OQM58)&lt;=$G$61,1,0)</f>
        <v>1</v>
      </c>
      <c r="OQN59" s="676">
        <f>IF(SUM($I$58:OQN58)&lt;=$G$61,1,0)</f>
        <v>1</v>
      </c>
      <c r="OQO59" s="676">
        <f>IF(SUM($I$58:OQO58)&lt;=$G$61,1,0)</f>
        <v>1</v>
      </c>
      <c r="OQP59" s="676">
        <f>IF(SUM($I$58:OQP58)&lt;=$G$61,1,0)</f>
        <v>1</v>
      </c>
      <c r="OQQ59" s="676">
        <f>IF(SUM($I$58:OQQ58)&lt;=$G$61,1,0)</f>
        <v>1</v>
      </c>
      <c r="OQR59" s="676">
        <f>IF(SUM($I$58:OQR58)&lt;=$G$61,1,0)</f>
        <v>1</v>
      </c>
      <c r="OQS59" s="676">
        <f>IF(SUM($I$58:OQS58)&lt;=$G$61,1,0)</f>
        <v>1</v>
      </c>
      <c r="OQT59" s="676">
        <f>IF(SUM($I$58:OQT58)&lt;=$G$61,1,0)</f>
        <v>1</v>
      </c>
      <c r="OQU59" s="676">
        <f>IF(SUM($I$58:OQU58)&lt;=$G$61,1,0)</f>
        <v>1</v>
      </c>
      <c r="OQV59" s="676">
        <f>IF(SUM($I$58:OQV58)&lt;=$G$61,1,0)</f>
        <v>1</v>
      </c>
      <c r="OQW59" s="676">
        <f>IF(SUM($I$58:OQW58)&lt;=$G$61,1,0)</f>
        <v>1</v>
      </c>
      <c r="OQX59" s="676">
        <f>IF(SUM($I$58:OQX58)&lt;=$G$61,1,0)</f>
        <v>1</v>
      </c>
      <c r="OQY59" s="676">
        <f>IF(SUM($I$58:OQY58)&lt;=$G$61,1,0)</f>
        <v>1</v>
      </c>
      <c r="OQZ59" s="676">
        <f>IF(SUM($I$58:OQZ58)&lt;=$G$61,1,0)</f>
        <v>1</v>
      </c>
      <c r="ORA59" s="676">
        <f>IF(SUM($I$58:ORA58)&lt;=$G$61,1,0)</f>
        <v>1</v>
      </c>
      <c r="ORB59" s="676">
        <f>IF(SUM($I$58:ORB58)&lt;=$G$61,1,0)</f>
        <v>1</v>
      </c>
      <c r="ORC59" s="676">
        <f>IF(SUM($I$58:ORC58)&lt;=$G$61,1,0)</f>
        <v>1</v>
      </c>
      <c r="ORD59" s="676">
        <f>IF(SUM($I$58:ORD58)&lt;=$G$61,1,0)</f>
        <v>1</v>
      </c>
      <c r="ORE59" s="676">
        <f>IF(SUM($I$58:ORE58)&lt;=$G$61,1,0)</f>
        <v>1</v>
      </c>
      <c r="ORF59" s="676">
        <f>IF(SUM($I$58:ORF58)&lt;=$G$61,1,0)</f>
        <v>1</v>
      </c>
      <c r="ORG59" s="676">
        <f>IF(SUM($I$58:ORG58)&lt;=$G$61,1,0)</f>
        <v>1</v>
      </c>
      <c r="ORH59" s="676">
        <f>IF(SUM($I$58:ORH58)&lt;=$G$61,1,0)</f>
        <v>1</v>
      </c>
      <c r="ORI59" s="676">
        <f>IF(SUM($I$58:ORI58)&lt;=$G$61,1,0)</f>
        <v>1</v>
      </c>
      <c r="ORJ59" s="676">
        <f>IF(SUM($I$58:ORJ58)&lt;=$G$61,1,0)</f>
        <v>1</v>
      </c>
      <c r="ORK59" s="676">
        <f>IF(SUM($I$58:ORK58)&lt;=$G$61,1,0)</f>
        <v>1</v>
      </c>
      <c r="ORL59" s="676">
        <f>IF(SUM($I$58:ORL58)&lt;=$G$61,1,0)</f>
        <v>1</v>
      </c>
      <c r="ORM59" s="676">
        <f>IF(SUM($I$58:ORM58)&lt;=$G$61,1,0)</f>
        <v>1</v>
      </c>
      <c r="ORN59" s="676">
        <f>IF(SUM($I$58:ORN58)&lt;=$G$61,1,0)</f>
        <v>1</v>
      </c>
      <c r="ORO59" s="676">
        <f>IF(SUM($I$58:ORO58)&lt;=$G$61,1,0)</f>
        <v>1</v>
      </c>
      <c r="ORP59" s="676">
        <f>IF(SUM($I$58:ORP58)&lt;=$G$61,1,0)</f>
        <v>1</v>
      </c>
      <c r="ORQ59" s="676">
        <f>IF(SUM($I$58:ORQ58)&lt;=$G$61,1,0)</f>
        <v>1</v>
      </c>
      <c r="ORR59" s="676">
        <f>IF(SUM($I$58:ORR58)&lt;=$G$61,1,0)</f>
        <v>1</v>
      </c>
      <c r="ORS59" s="676">
        <f>IF(SUM($I$58:ORS58)&lt;=$G$61,1,0)</f>
        <v>1</v>
      </c>
      <c r="ORT59" s="676">
        <f>IF(SUM($I$58:ORT58)&lt;=$G$61,1,0)</f>
        <v>1</v>
      </c>
      <c r="ORU59" s="676">
        <f>IF(SUM($I$58:ORU58)&lt;=$G$61,1,0)</f>
        <v>1</v>
      </c>
      <c r="ORV59" s="676">
        <f>IF(SUM($I$58:ORV58)&lt;=$G$61,1,0)</f>
        <v>1</v>
      </c>
      <c r="ORW59" s="676">
        <f>IF(SUM($I$58:ORW58)&lt;=$G$61,1,0)</f>
        <v>1</v>
      </c>
      <c r="ORX59" s="676">
        <f>IF(SUM($I$58:ORX58)&lt;=$G$61,1,0)</f>
        <v>1</v>
      </c>
      <c r="ORY59" s="676">
        <f>IF(SUM($I$58:ORY58)&lt;=$G$61,1,0)</f>
        <v>1</v>
      </c>
      <c r="ORZ59" s="676">
        <f>IF(SUM($I$58:ORZ58)&lt;=$G$61,1,0)</f>
        <v>1</v>
      </c>
      <c r="OSA59" s="676">
        <f>IF(SUM($I$58:OSA58)&lt;=$G$61,1,0)</f>
        <v>1</v>
      </c>
      <c r="OSB59" s="676">
        <f>IF(SUM($I$58:OSB58)&lt;=$G$61,1,0)</f>
        <v>1</v>
      </c>
      <c r="OSC59" s="676">
        <f>IF(SUM($I$58:OSC58)&lt;=$G$61,1,0)</f>
        <v>1</v>
      </c>
      <c r="OSD59" s="676">
        <f>IF(SUM($I$58:OSD58)&lt;=$G$61,1,0)</f>
        <v>1</v>
      </c>
      <c r="OSE59" s="676">
        <f>IF(SUM($I$58:OSE58)&lt;=$G$61,1,0)</f>
        <v>1</v>
      </c>
      <c r="OSF59" s="676">
        <f>IF(SUM($I$58:OSF58)&lt;=$G$61,1,0)</f>
        <v>1</v>
      </c>
      <c r="OSG59" s="676">
        <f>IF(SUM($I$58:OSG58)&lt;=$G$61,1,0)</f>
        <v>1</v>
      </c>
      <c r="OSH59" s="676">
        <f>IF(SUM($I$58:OSH58)&lt;=$G$61,1,0)</f>
        <v>1</v>
      </c>
      <c r="OSI59" s="676">
        <f>IF(SUM($I$58:OSI58)&lt;=$G$61,1,0)</f>
        <v>1</v>
      </c>
      <c r="OSJ59" s="676">
        <f>IF(SUM($I$58:OSJ58)&lt;=$G$61,1,0)</f>
        <v>1</v>
      </c>
      <c r="OSK59" s="676">
        <f>IF(SUM($I$58:OSK58)&lt;=$G$61,1,0)</f>
        <v>1</v>
      </c>
      <c r="OSL59" s="676">
        <f>IF(SUM($I$58:OSL58)&lt;=$G$61,1,0)</f>
        <v>1</v>
      </c>
      <c r="OSM59" s="676">
        <f>IF(SUM($I$58:OSM58)&lt;=$G$61,1,0)</f>
        <v>1</v>
      </c>
      <c r="OSN59" s="676">
        <f>IF(SUM($I$58:OSN58)&lt;=$G$61,1,0)</f>
        <v>1</v>
      </c>
      <c r="OSO59" s="676">
        <f>IF(SUM($I$58:OSO58)&lt;=$G$61,1,0)</f>
        <v>1</v>
      </c>
      <c r="OSP59" s="676">
        <f>IF(SUM($I$58:OSP58)&lt;=$G$61,1,0)</f>
        <v>1</v>
      </c>
      <c r="OSQ59" s="676">
        <f>IF(SUM($I$58:OSQ58)&lt;=$G$61,1,0)</f>
        <v>1</v>
      </c>
      <c r="OSR59" s="676">
        <f>IF(SUM($I$58:OSR58)&lt;=$G$61,1,0)</f>
        <v>1</v>
      </c>
      <c r="OSS59" s="676">
        <f>IF(SUM($I$58:OSS58)&lt;=$G$61,1,0)</f>
        <v>1</v>
      </c>
      <c r="OST59" s="676">
        <f>IF(SUM($I$58:OST58)&lt;=$G$61,1,0)</f>
        <v>1</v>
      </c>
      <c r="OSU59" s="676">
        <f>IF(SUM($I$58:OSU58)&lt;=$G$61,1,0)</f>
        <v>1</v>
      </c>
      <c r="OSV59" s="676">
        <f>IF(SUM($I$58:OSV58)&lt;=$G$61,1,0)</f>
        <v>1</v>
      </c>
      <c r="OSW59" s="676">
        <f>IF(SUM($I$58:OSW58)&lt;=$G$61,1,0)</f>
        <v>1</v>
      </c>
      <c r="OSX59" s="676">
        <f>IF(SUM($I$58:OSX58)&lt;=$G$61,1,0)</f>
        <v>1</v>
      </c>
      <c r="OSY59" s="676">
        <f>IF(SUM($I$58:OSY58)&lt;=$G$61,1,0)</f>
        <v>1</v>
      </c>
      <c r="OSZ59" s="676">
        <f>IF(SUM($I$58:OSZ58)&lt;=$G$61,1,0)</f>
        <v>1</v>
      </c>
      <c r="OTA59" s="676">
        <f>IF(SUM($I$58:OTA58)&lt;=$G$61,1,0)</f>
        <v>1</v>
      </c>
      <c r="OTB59" s="676">
        <f>IF(SUM($I$58:OTB58)&lt;=$G$61,1,0)</f>
        <v>1</v>
      </c>
      <c r="OTC59" s="676">
        <f>IF(SUM($I$58:OTC58)&lt;=$G$61,1,0)</f>
        <v>1</v>
      </c>
      <c r="OTD59" s="676">
        <f>IF(SUM($I$58:OTD58)&lt;=$G$61,1,0)</f>
        <v>1</v>
      </c>
      <c r="OTE59" s="676">
        <f>IF(SUM($I$58:OTE58)&lt;=$G$61,1,0)</f>
        <v>1</v>
      </c>
      <c r="OTF59" s="676">
        <f>IF(SUM($I$58:OTF58)&lt;=$G$61,1,0)</f>
        <v>1</v>
      </c>
      <c r="OTG59" s="676">
        <f>IF(SUM($I$58:OTG58)&lt;=$G$61,1,0)</f>
        <v>1</v>
      </c>
      <c r="OTH59" s="676">
        <f>IF(SUM($I$58:OTH58)&lt;=$G$61,1,0)</f>
        <v>1</v>
      </c>
      <c r="OTI59" s="676">
        <f>IF(SUM($I$58:OTI58)&lt;=$G$61,1,0)</f>
        <v>1</v>
      </c>
      <c r="OTJ59" s="676">
        <f>IF(SUM($I$58:OTJ58)&lt;=$G$61,1,0)</f>
        <v>1</v>
      </c>
      <c r="OTK59" s="676">
        <f>IF(SUM($I$58:OTK58)&lt;=$G$61,1,0)</f>
        <v>1</v>
      </c>
      <c r="OTL59" s="676">
        <f>IF(SUM($I$58:OTL58)&lt;=$G$61,1,0)</f>
        <v>1</v>
      </c>
      <c r="OTM59" s="676">
        <f>IF(SUM($I$58:OTM58)&lt;=$G$61,1,0)</f>
        <v>1</v>
      </c>
      <c r="OTN59" s="676">
        <f>IF(SUM($I$58:OTN58)&lt;=$G$61,1,0)</f>
        <v>1</v>
      </c>
      <c r="OTO59" s="676">
        <f>IF(SUM($I$58:OTO58)&lt;=$G$61,1,0)</f>
        <v>1</v>
      </c>
      <c r="OTP59" s="676">
        <f>IF(SUM($I$58:OTP58)&lt;=$G$61,1,0)</f>
        <v>1</v>
      </c>
      <c r="OTQ59" s="676">
        <f>IF(SUM($I$58:OTQ58)&lt;=$G$61,1,0)</f>
        <v>1</v>
      </c>
      <c r="OTR59" s="676">
        <f>IF(SUM($I$58:OTR58)&lt;=$G$61,1,0)</f>
        <v>1</v>
      </c>
      <c r="OTS59" s="676">
        <f>IF(SUM($I$58:OTS58)&lt;=$G$61,1,0)</f>
        <v>1</v>
      </c>
      <c r="OTT59" s="676">
        <f>IF(SUM($I$58:OTT58)&lt;=$G$61,1,0)</f>
        <v>1</v>
      </c>
      <c r="OTU59" s="676">
        <f>IF(SUM($I$58:OTU58)&lt;=$G$61,1,0)</f>
        <v>1</v>
      </c>
      <c r="OTV59" s="676">
        <f>IF(SUM($I$58:OTV58)&lt;=$G$61,1,0)</f>
        <v>1</v>
      </c>
      <c r="OTW59" s="676">
        <f>IF(SUM($I$58:OTW58)&lt;=$G$61,1,0)</f>
        <v>1</v>
      </c>
      <c r="OTX59" s="676">
        <f>IF(SUM($I$58:OTX58)&lt;=$G$61,1,0)</f>
        <v>1</v>
      </c>
      <c r="OTY59" s="676">
        <f>IF(SUM($I$58:OTY58)&lt;=$G$61,1,0)</f>
        <v>1</v>
      </c>
      <c r="OTZ59" s="676">
        <f>IF(SUM($I$58:OTZ58)&lt;=$G$61,1,0)</f>
        <v>1</v>
      </c>
      <c r="OUA59" s="676">
        <f>IF(SUM($I$58:OUA58)&lt;=$G$61,1,0)</f>
        <v>1</v>
      </c>
      <c r="OUB59" s="676">
        <f>IF(SUM($I$58:OUB58)&lt;=$G$61,1,0)</f>
        <v>1</v>
      </c>
      <c r="OUC59" s="676">
        <f>IF(SUM($I$58:OUC58)&lt;=$G$61,1,0)</f>
        <v>1</v>
      </c>
      <c r="OUD59" s="676">
        <f>IF(SUM($I$58:OUD58)&lt;=$G$61,1,0)</f>
        <v>1</v>
      </c>
      <c r="OUE59" s="676">
        <f>IF(SUM($I$58:OUE58)&lt;=$G$61,1,0)</f>
        <v>1</v>
      </c>
      <c r="OUF59" s="676">
        <f>IF(SUM($I$58:OUF58)&lt;=$G$61,1,0)</f>
        <v>1</v>
      </c>
      <c r="OUG59" s="676">
        <f>IF(SUM($I$58:OUG58)&lt;=$G$61,1,0)</f>
        <v>1</v>
      </c>
      <c r="OUH59" s="676">
        <f>IF(SUM($I$58:OUH58)&lt;=$G$61,1,0)</f>
        <v>1</v>
      </c>
      <c r="OUI59" s="676">
        <f>IF(SUM($I$58:OUI58)&lt;=$G$61,1,0)</f>
        <v>1</v>
      </c>
      <c r="OUJ59" s="676">
        <f>IF(SUM($I$58:OUJ58)&lt;=$G$61,1,0)</f>
        <v>1</v>
      </c>
      <c r="OUK59" s="676">
        <f>IF(SUM($I$58:OUK58)&lt;=$G$61,1,0)</f>
        <v>1</v>
      </c>
      <c r="OUL59" s="676">
        <f>IF(SUM($I$58:OUL58)&lt;=$G$61,1,0)</f>
        <v>1</v>
      </c>
      <c r="OUM59" s="676">
        <f>IF(SUM($I$58:OUM58)&lt;=$G$61,1,0)</f>
        <v>1</v>
      </c>
      <c r="OUN59" s="676">
        <f>IF(SUM($I$58:OUN58)&lt;=$G$61,1,0)</f>
        <v>1</v>
      </c>
      <c r="OUO59" s="676">
        <f>IF(SUM($I$58:OUO58)&lt;=$G$61,1,0)</f>
        <v>1</v>
      </c>
      <c r="OUP59" s="676">
        <f>IF(SUM($I$58:OUP58)&lt;=$G$61,1,0)</f>
        <v>1</v>
      </c>
      <c r="OUQ59" s="676">
        <f>IF(SUM($I$58:OUQ58)&lt;=$G$61,1,0)</f>
        <v>1</v>
      </c>
      <c r="OUR59" s="676">
        <f>IF(SUM($I$58:OUR58)&lt;=$G$61,1,0)</f>
        <v>1</v>
      </c>
      <c r="OUS59" s="676">
        <f>IF(SUM($I$58:OUS58)&lt;=$G$61,1,0)</f>
        <v>1</v>
      </c>
      <c r="OUT59" s="676">
        <f>IF(SUM($I$58:OUT58)&lt;=$G$61,1,0)</f>
        <v>1</v>
      </c>
      <c r="OUU59" s="676">
        <f>IF(SUM($I$58:OUU58)&lt;=$G$61,1,0)</f>
        <v>1</v>
      </c>
      <c r="OUV59" s="676">
        <f>IF(SUM($I$58:OUV58)&lt;=$G$61,1,0)</f>
        <v>1</v>
      </c>
      <c r="OUW59" s="676">
        <f>IF(SUM($I$58:OUW58)&lt;=$G$61,1,0)</f>
        <v>1</v>
      </c>
      <c r="OUX59" s="676">
        <f>IF(SUM($I$58:OUX58)&lt;=$G$61,1,0)</f>
        <v>1</v>
      </c>
      <c r="OUY59" s="676">
        <f>IF(SUM($I$58:OUY58)&lt;=$G$61,1,0)</f>
        <v>1</v>
      </c>
      <c r="OUZ59" s="676">
        <f>IF(SUM($I$58:OUZ58)&lt;=$G$61,1,0)</f>
        <v>1</v>
      </c>
      <c r="OVA59" s="676">
        <f>IF(SUM($I$58:OVA58)&lt;=$G$61,1,0)</f>
        <v>1</v>
      </c>
      <c r="OVB59" s="676">
        <f>IF(SUM($I$58:OVB58)&lt;=$G$61,1,0)</f>
        <v>1</v>
      </c>
      <c r="OVC59" s="676">
        <f>IF(SUM($I$58:OVC58)&lt;=$G$61,1,0)</f>
        <v>1</v>
      </c>
      <c r="OVD59" s="676">
        <f>IF(SUM($I$58:OVD58)&lt;=$G$61,1,0)</f>
        <v>1</v>
      </c>
      <c r="OVE59" s="676">
        <f>IF(SUM($I$58:OVE58)&lt;=$G$61,1,0)</f>
        <v>1</v>
      </c>
      <c r="OVF59" s="676">
        <f>IF(SUM($I$58:OVF58)&lt;=$G$61,1,0)</f>
        <v>1</v>
      </c>
      <c r="OVG59" s="676">
        <f>IF(SUM($I$58:OVG58)&lt;=$G$61,1,0)</f>
        <v>1</v>
      </c>
      <c r="OVH59" s="676">
        <f>IF(SUM($I$58:OVH58)&lt;=$G$61,1,0)</f>
        <v>1</v>
      </c>
      <c r="OVI59" s="676">
        <f>IF(SUM($I$58:OVI58)&lt;=$G$61,1,0)</f>
        <v>1</v>
      </c>
      <c r="OVJ59" s="676">
        <f>IF(SUM($I$58:OVJ58)&lt;=$G$61,1,0)</f>
        <v>1</v>
      </c>
      <c r="OVK59" s="676">
        <f>IF(SUM($I$58:OVK58)&lt;=$G$61,1,0)</f>
        <v>1</v>
      </c>
      <c r="OVL59" s="676">
        <f>IF(SUM($I$58:OVL58)&lt;=$G$61,1,0)</f>
        <v>1</v>
      </c>
      <c r="OVM59" s="676">
        <f>IF(SUM($I$58:OVM58)&lt;=$G$61,1,0)</f>
        <v>1</v>
      </c>
      <c r="OVN59" s="676">
        <f>IF(SUM($I$58:OVN58)&lt;=$G$61,1,0)</f>
        <v>1</v>
      </c>
      <c r="OVO59" s="676">
        <f>IF(SUM($I$58:OVO58)&lt;=$G$61,1,0)</f>
        <v>1</v>
      </c>
      <c r="OVP59" s="676">
        <f>IF(SUM($I$58:OVP58)&lt;=$G$61,1,0)</f>
        <v>1</v>
      </c>
      <c r="OVQ59" s="676">
        <f>IF(SUM($I$58:OVQ58)&lt;=$G$61,1,0)</f>
        <v>1</v>
      </c>
      <c r="OVR59" s="676">
        <f>IF(SUM($I$58:OVR58)&lt;=$G$61,1,0)</f>
        <v>1</v>
      </c>
      <c r="OVS59" s="676">
        <f>IF(SUM($I$58:OVS58)&lt;=$G$61,1,0)</f>
        <v>1</v>
      </c>
      <c r="OVT59" s="676">
        <f>IF(SUM($I$58:OVT58)&lt;=$G$61,1,0)</f>
        <v>1</v>
      </c>
      <c r="OVU59" s="676">
        <f>IF(SUM($I$58:OVU58)&lt;=$G$61,1,0)</f>
        <v>1</v>
      </c>
      <c r="OVV59" s="676">
        <f>IF(SUM($I$58:OVV58)&lt;=$G$61,1,0)</f>
        <v>1</v>
      </c>
      <c r="OVW59" s="676">
        <f>IF(SUM($I$58:OVW58)&lt;=$G$61,1,0)</f>
        <v>1</v>
      </c>
      <c r="OVX59" s="676">
        <f>IF(SUM($I$58:OVX58)&lt;=$G$61,1,0)</f>
        <v>1</v>
      </c>
      <c r="OVY59" s="676">
        <f>IF(SUM($I$58:OVY58)&lt;=$G$61,1,0)</f>
        <v>1</v>
      </c>
      <c r="OVZ59" s="676">
        <f>IF(SUM($I$58:OVZ58)&lt;=$G$61,1,0)</f>
        <v>1</v>
      </c>
      <c r="OWA59" s="676">
        <f>IF(SUM($I$58:OWA58)&lt;=$G$61,1,0)</f>
        <v>1</v>
      </c>
      <c r="OWB59" s="676">
        <f>IF(SUM($I$58:OWB58)&lt;=$G$61,1,0)</f>
        <v>1</v>
      </c>
      <c r="OWC59" s="676">
        <f>IF(SUM($I$58:OWC58)&lt;=$G$61,1,0)</f>
        <v>1</v>
      </c>
      <c r="OWD59" s="676">
        <f>IF(SUM($I$58:OWD58)&lt;=$G$61,1,0)</f>
        <v>1</v>
      </c>
      <c r="OWE59" s="676">
        <f>IF(SUM($I$58:OWE58)&lt;=$G$61,1,0)</f>
        <v>1</v>
      </c>
      <c r="OWF59" s="676">
        <f>IF(SUM($I$58:OWF58)&lt;=$G$61,1,0)</f>
        <v>1</v>
      </c>
      <c r="OWG59" s="676">
        <f>IF(SUM($I$58:OWG58)&lt;=$G$61,1,0)</f>
        <v>1</v>
      </c>
      <c r="OWH59" s="676">
        <f>IF(SUM($I$58:OWH58)&lt;=$G$61,1,0)</f>
        <v>1</v>
      </c>
      <c r="OWI59" s="676">
        <f>IF(SUM($I$58:OWI58)&lt;=$G$61,1,0)</f>
        <v>1</v>
      </c>
      <c r="OWJ59" s="676">
        <f>IF(SUM($I$58:OWJ58)&lt;=$G$61,1,0)</f>
        <v>1</v>
      </c>
      <c r="OWK59" s="676">
        <f>IF(SUM($I$58:OWK58)&lt;=$G$61,1,0)</f>
        <v>1</v>
      </c>
      <c r="OWL59" s="676">
        <f>IF(SUM($I$58:OWL58)&lt;=$G$61,1,0)</f>
        <v>1</v>
      </c>
      <c r="OWM59" s="676">
        <f>IF(SUM($I$58:OWM58)&lt;=$G$61,1,0)</f>
        <v>1</v>
      </c>
      <c r="OWN59" s="676">
        <f>IF(SUM($I$58:OWN58)&lt;=$G$61,1,0)</f>
        <v>1</v>
      </c>
      <c r="OWO59" s="676">
        <f>IF(SUM($I$58:OWO58)&lt;=$G$61,1,0)</f>
        <v>1</v>
      </c>
      <c r="OWP59" s="676">
        <f>IF(SUM($I$58:OWP58)&lt;=$G$61,1,0)</f>
        <v>1</v>
      </c>
      <c r="OWQ59" s="676">
        <f>IF(SUM($I$58:OWQ58)&lt;=$G$61,1,0)</f>
        <v>1</v>
      </c>
      <c r="OWR59" s="676">
        <f>IF(SUM($I$58:OWR58)&lt;=$G$61,1,0)</f>
        <v>1</v>
      </c>
      <c r="OWS59" s="676">
        <f>IF(SUM($I$58:OWS58)&lt;=$G$61,1,0)</f>
        <v>1</v>
      </c>
      <c r="OWT59" s="676">
        <f>IF(SUM($I$58:OWT58)&lt;=$G$61,1,0)</f>
        <v>1</v>
      </c>
      <c r="OWU59" s="676">
        <f>IF(SUM($I$58:OWU58)&lt;=$G$61,1,0)</f>
        <v>1</v>
      </c>
      <c r="OWV59" s="676">
        <f>IF(SUM($I$58:OWV58)&lt;=$G$61,1,0)</f>
        <v>1</v>
      </c>
      <c r="OWW59" s="676">
        <f>IF(SUM($I$58:OWW58)&lt;=$G$61,1,0)</f>
        <v>1</v>
      </c>
      <c r="OWX59" s="676">
        <f>IF(SUM($I$58:OWX58)&lt;=$G$61,1,0)</f>
        <v>1</v>
      </c>
      <c r="OWY59" s="676">
        <f>IF(SUM($I$58:OWY58)&lt;=$G$61,1,0)</f>
        <v>1</v>
      </c>
      <c r="OWZ59" s="676">
        <f>IF(SUM($I$58:OWZ58)&lt;=$G$61,1,0)</f>
        <v>1</v>
      </c>
      <c r="OXA59" s="676">
        <f>IF(SUM($I$58:OXA58)&lt;=$G$61,1,0)</f>
        <v>1</v>
      </c>
      <c r="OXB59" s="676">
        <f>IF(SUM($I$58:OXB58)&lt;=$G$61,1,0)</f>
        <v>1</v>
      </c>
      <c r="OXC59" s="676">
        <f>IF(SUM($I$58:OXC58)&lt;=$G$61,1,0)</f>
        <v>1</v>
      </c>
      <c r="OXD59" s="676">
        <f>IF(SUM($I$58:OXD58)&lt;=$G$61,1,0)</f>
        <v>1</v>
      </c>
      <c r="OXE59" s="676">
        <f>IF(SUM($I$58:OXE58)&lt;=$G$61,1,0)</f>
        <v>1</v>
      </c>
      <c r="OXF59" s="676">
        <f>IF(SUM($I$58:OXF58)&lt;=$G$61,1,0)</f>
        <v>1</v>
      </c>
      <c r="OXG59" s="676">
        <f>IF(SUM($I$58:OXG58)&lt;=$G$61,1,0)</f>
        <v>1</v>
      </c>
      <c r="OXH59" s="676">
        <f>IF(SUM($I$58:OXH58)&lt;=$G$61,1,0)</f>
        <v>1</v>
      </c>
      <c r="OXI59" s="676">
        <f>IF(SUM($I$58:OXI58)&lt;=$G$61,1,0)</f>
        <v>1</v>
      </c>
      <c r="OXJ59" s="676">
        <f>IF(SUM($I$58:OXJ58)&lt;=$G$61,1,0)</f>
        <v>1</v>
      </c>
      <c r="OXK59" s="676">
        <f>IF(SUM($I$58:OXK58)&lt;=$G$61,1,0)</f>
        <v>1</v>
      </c>
      <c r="OXL59" s="676">
        <f>IF(SUM($I$58:OXL58)&lt;=$G$61,1,0)</f>
        <v>1</v>
      </c>
      <c r="OXM59" s="676">
        <f>IF(SUM($I$58:OXM58)&lt;=$G$61,1,0)</f>
        <v>1</v>
      </c>
      <c r="OXN59" s="676">
        <f>IF(SUM($I$58:OXN58)&lt;=$G$61,1,0)</f>
        <v>1</v>
      </c>
      <c r="OXO59" s="676">
        <f>IF(SUM($I$58:OXO58)&lt;=$G$61,1,0)</f>
        <v>1</v>
      </c>
      <c r="OXP59" s="676">
        <f>IF(SUM($I$58:OXP58)&lt;=$G$61,1,0)</f>
        <v>1</v>
      </c>
      <c r="OXQ59" s="676">
        <f>IF(SUM($I$58:OXQ58)&lt;=$G$61,1,0)</f>
        <v>1</v>
      </c>
      <c r="OXR59" s="676">
        <f>IF(SUM($I$58:OXR58)&lt;=$G$61,1,0)</f>
        <v>1</v>
      </c>
      <c r="OXS59" s="676">
        <f>IF(SUM($I$58:OXS58)&lt;=$G$61,1,0)</f>
        <v>1</v>
      </c>
      <c r="OXT59" s="676">
        <f>IF(SUM($I$58:OXT58)&lt;=$G$61,1,0)</f>
        <v>1</v>
      </c>
      <c r="OXU59" s="676">
        <f>IF(SUM($I$58:OXU58)&lt;=$G$61,1,0)</f>
        <v>1</v>
      </c>
      <c r="OXV59" s="676">
        <f>IF(SUM($I$58:OXV58)&lt;=$G$61,1,0)</f>
        <v>1</v>
      </c>
      <c r="OXW59" s="676">
        <f>IF(SUM($I$58:OXW58)&lt;=$G$61,1,0)</f>
        <v>1</v>
      </c>
      <c r="OXX59" s="676">
        <f>IF(SUM($I$58:OXX58)&lt;=$G$61,1,0)</f>
        <v>1</v>
      </c>
      <c r="OXY59" s="676">
        <f>IF(SUM($I$58:OXY58)&lt;=$G$61,1,0)</f>
        <v>1</v>
      </c>
      <c r="OXZ59" s="676">
        <f>IF(SUM($I$58:OXZ58)&lt;=$G$61,1,0)</f>
        <v>1</v>
      </c>
      <c r="OYA59" s="676">
        <f>IF(SUM($I$58:OYA58)&lt;=$G$61,1,0)</f>
        <v>1</v>
      </c>
      <c r="OYB59" s="676">
        <f>IF(SUM($I$58:OYB58)&lt;=$G$61,1,0)</f>
        <v>1</v>
      </c>
      <c r="OYC59" s="676">
        <f>IF(SUM($I$58:OYC58)&lt;=$G$61,1,0)</f>
        <v>1</v>
      </c>
      <c r="OYD59" s="676">
        <f>IF(SUM($I$58:OYD58)&lt;=$G$61,1,0)</f>
        <v>1</v>
      </c>
      <c r="OYE59" s="676">
        <f>IF(SUM($I$58:OYE58)&lt;=$G$61,1,0)</f>
        <v>1</v>
      </c>
      <c r="OYF59" s="676">
        <f>IF(SUM($I$58:OYF58)&lt;=$G$61,1,0)</f>
        <v>1</v>
      </c>
      <c r="OYG59" s="676">
        <f>IF(SUM($I$58:OYG58)&lt;=$G$61,1,0)</f>
        <v>1</v>
      </c>
      <c r="OYH59" s="676">
        <f>IF(SUM($I$58:OYH58)&lt;=$G$61,1,0)</f>
        <v>1</v>
      </c>
      <c r="OYI59" s="676">
        <f>IF(SUM($I$58:OYI58)&lt;=$G$61,1,0)</f>
        <v>1</v>
      </c>
      <c r="OYJ59" s="676">
        <f>IF(SUM($I$58:OYJ58)&lt;=$G$61,1,0)</f>
        <v>1</v>
      </c>
      <c r="OYK59" s="676">
        <f>IF(SUM($I$58:OYK58)&lt;=$G$61,1,0)</f>
        <v>1</v>
      </c>
      <c r="OYL59" s="676">
        <f>IF(SUM($I$58:OYL58)&lt;=$G$61,1,0)</f>
        <v>1</v>
      </c>
      <c r="OYM59" s="676">
        <f>IF(SUM($I$58:OYM58)&lt;=$G$61,1,0)</f>
        <v>1</v>
      </c>
      <c r="OYN59" s="676">
        <f>IF(SUM($I$58:OYN58)&lt;=$G$61,1,0)</f>
        <v>1</v>
      </c>
      <c r="OYO59" s="676">
        <f>IF(SUM($I$58:OYO58)&lt;=$G$61,1,0)</f>
        <v>1</v>
      </c>
      <c r="OYP59" s="676">
        <f>IF(SUM($I$58:OYP58)&lt;=$G$61,1,0)</f>
        <v>1</v>
      </c>
      <c r="OYQ59" s="676">
        <f>IF(SUM($I$58:OYQ58)&lt;=$G$61,1,0)</f>
        <v>1</v>
      </c>
      <c r="OYR59" s="676">
        <f>IF(SUM($I$58:OYR58)&lt;=$G$61,1,0)</f>
        <v>1</v>
      </c>
      <c r="OYS59" s="676">
        <f>IF(SUM($I$58:OYS58)&lt;=$G$61,1,0)</f>
        <v>1</v>
      </c>
      <c r="OYT59" s="676">
        <f>IF(SUM($I$58:OYT58)&lt;=$G$61,1,0)</f>
        <v>1</v>
      </c>
      <c r="OYU59" s="676">
        <f>IF(SUM($I$58:OYU58)&lt;=$G$61,1,0)</f>
        <v>1</v>
      </c>
      <c r="OYV59" s="676">
        <f>IF(SUM($I$58:OYV58)&lt;=$G$61,1,0)</f>
        <v>1</v>
      </c>
      <c r="OYW59" s="676">
        <f>IF(SUM($I$58:OYW58)&lt;=$G$61,1,0)</f>
        <v>1</v>
      </c>
      <c r="OYX59" s="676">
        <f>IF(SUM($I$58:OYX58)&lt;=$G$61,1,0)</f>
        <v>1</v>
      </c>
      <c r="OYY59" s="676">
        <f>IF(SUM($I$58:OYY58)&lt;=$G$61,1,0)</f>
        <v>1</v>
      </c>
      <c r="OYZ59" s="676">
        <f>IF(SUM($I$58:OYZ58)&lt;=$G$61,1,0)</f>
        <v>1</v>
      </c>
      <c r="OZA59" s="676">
        <f>IF(SUM($I$58:OZA58)&lt;=$G$61,1,0)</f>
        <v>1</v>
      </c>
      <c r="OZB59" s="676">
        <f>IF(SUM($I$58:OZB58)&lt;=$G$61,1,0)</f>
        <v>1</v>
      </c>
      <c r="OZC59" s="676">
        <f>IF(SUM($I$58:OZC58)&lt;=$G$61,1,0)</f>
        <v>1</v>
      </c>
      <c r="OZD59" s="676">
        <f>IF(SUM($I$58:OZD58)&lt;=$G$61,1,0)</f>
        <v>1</v>
      </c>
      <c r="OZE59" s="676">
        <f>IF(SUM($I$58:OZE58)&lt;=$G$61,1,0)</f>
        <v>1</v>
      </c>
      <c r="OZF59" s="676">
        <f>IF(SUM($I$58:OZF58)&lt;=$G$61,1,0)</f>
        <v>1</v>
      </c>
      <c r="OZG59" s="676">
        <f>IF(SUM($I$58:OZG58)&lt;=$G$61,1,0)</f>
        <v>1</v>
      </c>
      <c r="OZH59" s="676">
        <f>IF(SUM($I$58:OZH58)&lt;=$G$61,1,0)</f>
        <v>1</v>
      </c>
      <c r="OZI59" s="676">
        <f>IF(SUM($I$58:OZI58)&lt;=$G$61,1,0)</f>
        <v>1</v>
      </c>
      <c r="OZJ59" s="676">
        <f>IF(SUM($I$58:OZJ58)&lt;=$G$61,1,0)</f>
        <v>1</v>
      </c>
      <c r="OZK59" s="676">
        <f>IF(SUM($I$58:OZK58)&lt;=$G$61,1,0)</f>
        <v>1</v>
      </c>
      <c r="OZL59" s="676">
        <f>IF(SUM($I$58:OZL58)&lt;=$G$61,1,0)</f>
        <v>1</v>
      </c>
      <c r="OZM59" s="676">
        <f>IF(SUM($I$58:OZM58)&lt;=$G$61,1,0)</f>
        <v>1</v>
      </c>
      <c r="OZN59" s="676">
        <f>IF(SUM($I$58:OZN58)&lt;=$G$61,1,0)</f>
        <v>1</v>
      </c>
      <c r="OZO59" s="676">
        <f>IF(SUM($I$58:OZO58)&lt;=$G$61,1,0)</f>
        <v>1</v>
      </c>
      <c r="OZP59" s="676">
        <f>IF(SUM($I$58:OZP58)&lt;=$G$61,1,0)</f>
        <v>1</v>
      </c>
      <c r="OZQ59" s="676">
        <f>IF(SUM($I$58:OZQ58)&lt;=$G$61,1,0)</f>
        <v>1</v>
      </c>
      <c r="OZR59" s="676">
        <f>IF(SUM($I$58:OZR58)&lt;=$G$61,1,0)</f>
        <v>1</v>
      </c>
      <c r="OZS59" s="676">
        <f>IF(SUM($I$58:OZS58)&lt;=$G$61,1,0)</f>
        <v>1</v>
      </c>
      <c r="OZT59" s="676">
        <f>IF(SUM($I$58:OZT58)&lt;=$G$61,1,0)</f>
        <v>1</v>
      </c>
      <c r="OZU59" s="676">
        <f>IF(SUM($I$58:OZU58)&lt;=$G$61,1,0)</f>
        <v>1</v>
      </c>
      <c r="OZV59" s="676">
        <f>IF(SUM($I$58:OZV58)&lt;=$G$61,1,0)</f>
        <v>1</v>
      </c>
      <c r="OZW59" s="676">
        <f>IF(SUM($I$58:OZW58)&lt;=$G$61,1,0)</f>
        <v>1</v>
      </c>
      <c r="OZX59" s="676">
        <f>IF(SUM($I$58:OZX58)&lt;=$G$61,1,0)</f>
        <v>1</v>
      </c>
      <c r="OZY59" s="676">
        <f>IF(SUM($I$58:OZY58)&lt;=$G$61,1,0)</f>
        <v>1</v>
      </c>
      <c r="OZZ59" s="676">
        <f>IF(SUM($I$58:OZZ58)&lt;=$G$61,1,0)</f>
        <v>1</v>
      </c>
      <c r="PAA59" s="676">
        <f>IF(SUM($I$58:PAA58)&lt;=$G$61,1,0)</f>
        <v>1</v>
      </c>
      <c r="PAB59" s="676">
        <f>IF(SUM($I$58:PAB58)&lt;=$G$61,1,0)</f>
        <v>1</v>
      </c>
      <c r="PAC59" s="676">
        <f>IF(SUM($I$58:PAC58)&lt;=$G$61,1,0)</f>
        <v>1</v>
      </c>
      <c r="PAD59" s="676">
        <f>IF(SUM($I$58:PAD58)&lt;=$G$61,1,0)</f>
        <v>1</v>
      </c>
      <c r="PAE59" s="676">
        <f>IF(SUM($I$58:PAE58)&lt;=$G$61,1,0)</f>
        <v>1</v>
      </c>
      <c r="PAF59" s="676">
        <f>IF(SUM($I$58:PAF58)&lt;=$G$61,1,0)</f>
        <v>1</v>
      </c>
      <c r="PAG59" s="676">
        <f>IF(SUM($I$58:PAG58)&lt;=$G$61,1,0)</f>
        <v>1</v>
      </c>
      <c r="PAH59" s="676">
        <f>IF(SUM($I$58:PAH58)&lt;=$G$61,1,0)</f>
        <v>1</v>
      </c>
      <c r="PAI59" s="676">
        <f>IF(SUM($I$58:PAI58)&lt;=$G$61,1,0)</f>
        <v>1</v>
      </c>
      <c r="PAJ59" s="676">
        <f>IF(SUM($I$58:PAJ58)&lt;=$G$61,1,0)</f>
        <v>1</v>
      </c>
      <c r="PAK59" s="676">
        <f>IF(SUM($I$58:PAK58)&lt;=$G$61,1,0)</f>
        <v>1</v>
      </c>
      <c r="PAL59" s="676">
        <f>IF(SUM($I$58:PAL58)&lt;=$G$61,1,0)</f>
        <v>1</v>
      </c>
      <c r="PAM59" s="676">
        <f>IF(SUM($I$58:PAM58)&lt;=$G$61,1,0)</f>
        <v>1</v>
      </c>
      <c r="PAN59" s="676">
        <f>IF(SUM($I$58:PAN58)&lt;=$G$61,1,0)</f>
        <v>1</v>
      </c>
      <c r="PAO59" s="676">
        <f>IF(SUM($I$58:PAO58)&lt;=$G$61,1,0)</f>
        <v>1</v>
      </c>
      <c r="PAP59" s="676">
        <f>IF(SUM($I$58:PAP58)&lt;=$G$61,1,0)</f>
        <v>1</v>
      </c>
      <c r="PAQ59" s="676">
        <f>IF(SUM($I$58:PAQ58)&lt;=$G$61,1,0)</f>
        <v>1</v>
      </c>
      <c r="PAR59" s="676">
        <f>IF(SUM($I$58:PAR58)&lt;=$G$61,1,0)</f>
        <v>1</v>
      </c>
      <c r="PAS59" s="676">
        <f>IF(SUM($I$58:PAS58)&lt;=$G$61,1,0)</f>
        <v>1</v>
      </c>
      <c r="PAT59" s="676">
        <f>IF(SUM($I$58:PAT58)&lt;=$G$61,1,0)</f>
        <v>1</v>
      </c>
      <c r="PAU59" s="676">
        <f>IF(SUM($I$58:PAU58)&lt;=$G$61,1,0)</f>
        <v>1</v>
      </c>
      <c r="PAV59" s="676">
        <f>IF(SUM($I$58:PAV58)&lt;=$G$61,1,0)</f>
        <v>1</v>
      </c>
      <c r="PAW59" s="676">
        <f>IF(SUM($I$58:PAW58)&lt;=$G$61,1,0)</f>
        <v>1</v>
      </c>
      <c r="PAX59" s="676">
        <f>IF(SUM($I$58:PAX58)&lt;=$G$61,1,0)</f>
        <v>1</v>
      </c>
      <c r="PAY59" s="676">
        <f>IF(SUM($I$58:PAY58)&lt;=$G$61,1,0)</f>
        <v>1</v>
      </c>
      <c r="PAZ59" s="676">
        <f>IF(SUM($I$58:PAZ58)&lt;=$G$61,1,0)</f>
        <v>1</v>
      </c>
      <c r="PBA59" s="676">
        <f>IF(SUM($I$58:PBA58)&lt;=$G$61,1,0)</f>
        <v>1</v>
      </c>
      <c r="PBB59" s="676">
        <f>IF(SUM($I$58:PBB58)&lt;=$G$61,1,0)</f>
        <v>1</v>
      </c>
      <c r="PBC59" s="676">
        <f>IF(SUM($I$58:PBC58)&lt;=$G$61,1,0)</f>
        <v>1</v>
      </c>
      <c r="PBD59" s="676">
        <f>IF(SUM($I$58:PBD58)&lt;=$G$61,1,0)</f>
        <v>1</v>
      </c>
      <c r="PBE59" s="676">
        <f>IF(SUM($I$58:PBE58)&lt;=$G$61,1,0)</f>
        <v>1</v>
      </c>
      <c r="PBF59" s="676">
        <f>IF(SUM($I$58:PBF58)&lt;=$G$61,1,0)</f>
        <v>1</v>
      </c>
      <c r="PBG59" s="676">
        <f>IF(SUM($I$58:PBG58)&lt;=$G$61,1,0)</f>
        <v>1</v>
      </c>
      <c r="PBH59" s="676">
        <f>IF(SUM($I$58:PBH58)&lt;=$G$61,1,0)</f>
        <v>1</v>
      </c>
      <c r="PBI59" s="676">
        <f>IF(SUM($I$58:PBI58)&lt;=$G$61,1,0)</f>
        <v>1</v>
      </c>
      <c r="PBJ59" s="676">
        <f>IF(SUM($I$58:PBJ58)&lt;=$G$61,1,0)</f>
        <v>1</v>
      </c>
      <c r="PBK59" s="676">
        <f>IF(SUM($I$58:PBK58)&lt;=$G$61,1,0)</f>
        <v>1</v>
      </c>
      <c r="PBL59" s="676">
        <f>IF(SUM($I$58:PBL58)&lt;=$G$61,1,0)</f>
        <v>1</v>
      </c>
      <c r="PBM59" s="676">
        <f>IF(SUM($I$58:PBM58)&lt;=$G$61,1,0)</f>
        <v>1</v>
      </c>
      <c r="PBN59" s="676">
        <f>IF(SUM($I$58:PBN58)&lt;=$G$61,1,0)</f>
        <v>1</v>
      </c>
      <c r="PBO59" s="676">
        <f>IF(SUM($I$58:PBO58)&lt;=$G$61,1,0)</f>
        <v>1</v>
      </c>
      <c r="PBP59" s="676">
        <f>IF(SUM($I$58:PBP58)&lt;=$G$61,1,0)</f>
        <v>1</v>
      </c>
      <c r="PBQ59" s="676">
        <f>IF(SUM($I$58:PBQ58)&lt;=$G$61,1,0)</f>
        <v>1</v>
      </c>
      <c r="PBR59" s="676">
        <f>IF(SUM($I$58:PBR58)&lt;=$G$61,1,0)</f>
        <v>1</v>
      </c>
      <c r="PBS59" s="676">
        <f>IF(SUM($I$58:PBS58)&lt;=$G$61,1,0)</f>
        <v>1</v>
      </c>
      <c r="PBT59" s="676">
        <f>IF(SUM($I$58:PBT58)&lt;=$G$61,1,0)</f>
        <v>1</v>
      </c>
      <c r="PBU59" s="676">
        <f>IF(SUM($I$58:PBU58)&lt;=$G$61,1,0)</f>
        <v>1</v>
      </c>
      <c r="PBV59" s="676">
        <f>IF(SUM($I$58:PBV58)&lt;=$G$61,1,0)</f>
        <v>1</v>
      </c>
      <c r="PBW59" s="676">
        <f>IF(SUM($I$58:PBW58)&lt;=$G$61,1,0)</f>
        <v>1</v>
      </c>
      <c r="PBX59" s="676">
        <f>IF(SUM($I$58:PBX58)&lt;=$G$61,1,0)</f>
        <v>1</v>
      </c>
      <c r="PBY59" s="676">
        <f>IF(SUM($I$58:PBY58)&lt;=$G$61,1,0)</f>
        <v>1</v>
      </c>
      <c r="PBZ59" s="676">
        <f>IF(SUM($I$58:PBZ58)&lt;=$G$61,1,0)</f>
        <v>1</v>
      </c>
      <c r="PCA59" s="676">
        <f>IF(SUM($I$58:PCA58)&lt;=$G$61,1,0)</f>
        <v>1</v>
      </c>
      <c r="PCB59" s="676">
        <f>IF(SUM($I$58:PCB58)&lt;=$G$61,1,0)</f>
        <v>1</v>
      </c>
      <c r="PCC59" s="676">
        <f>IF(SUM($I$58:PCC58)&lt;=$G$61,1,0)</f>
        <v>1</v>
      </c>
      <c r="PCD59" s="676">
        <f>IF(SUM($I$58:PCD58)&lt;=$G$61,1,0)</f>
        <v>1</v>
      </c>
      <c r="PCE59" s="676">
        <f>IF(SUM($I$58:PCE58)&lt;=$G$61,1,0)</f>
        <v>1</v>
      </c>
      <c r="PCF59" s="676">
        <f>IF(SUM($I$58:PCF58)&lt;=$G$61,1,0)</f>
        <v>1</v>
      </c>
      <c r="PCG59" s="676">
        <f>IF(SUM($I$58:PCG58)&lt;=$G$61,1,0)</f>
        <v>1</v>
      </c>
      <c r="PCH59" s="676">
        <f>IF(SUM($I$58:PCH58)&lt;=$G$61,1,0)</f>
        <v>1</v>
      </c>
      <c r="PCI59" s="676">
        <f>IF(SUM($I$58:PCI58)&lt;=$G$61,1,0)</f>
        <v>1</v>
      </c>
      <c r="PCJ59" s="676">
        <f>IF(SUM($I$58:PCJ58)&lt;=$G$61,1,0)</f>
        <v>1</v>
      </c>
      <c r="PCK59" s="676">
        <f>IF(SUM($I$58:PCK58)&lt;=$G$61,1,0)</f>
        <v>1</v>
      </c>
      <c r="PCL59" s="676">
        <f>IF(SUM($I$58:PCL58)&lt;=$G$61,1,0)</f>
        <v>1</v>
      </c>
      <c r="PCM59" s="676">
        <f>IF(SUM($I$58:PCM58)&lt;=$G$61,1,0)</f>
        <v>1</v>
      </c>
      <c r="PCN59" s="676">
        <f>IF(SUM($I$58:PCN58)&lt;=$G$61,1,0)</f>
        <v>1</v>
      </c>
      <c r="PCO59" s="676">
        <f>IF(SUM($I$58:PCO58)&lt;=$G$61,1,0)</f>
        <v>1</v>
      </c>
      <c r="PCP59" s="676">
        <f>IF(SUM($I$58:PCP58)&lt;=$G$61,1,0)</f>
        <v>1</v>
      </c>
      <c r="PCQ59" s="676">
        <f>IF(SUM($I$58:PCQ58)&lt;=$G$61,1,0)</f>
        <v>1</v>
      </c>
      <c r="PCR59" s="676">
        <f>IF(SUM($I$58:PCR58)&lt;=$G$61,1,0)</f>
        <v>1</v>
      </c>
      <c r="PCS59" s="676">
        <f>IF(SUM($I$58:PCS58)&lt;=$G$61,1,0)</f>
        <v>1</v>
      </c>
      <c r="PCT59" s="676">
        <f>IF(SUM($I$58:PCT58)&lt;=$G$61,1,0)</f>
        <v>1</v>
      </c>
      <c r="PCU59" s="676">
        <f>IF(SUM($I$58:PCU58)&lt;=$G$61,1,0)</f>
        <v>1</v>
      </c>
      <c r="PCV59" s="676">
        <f>IF(SUM($I$58:PCV58)&lt;=$G$61,1,0)</f>
        <v>1</v>
      </c>
      <c r="PCW59" s="676">
        <f>IF(SUM($I$58:PCW58)&lt;=$G$61,1,0)</f>
        <v>1</v>
      </c>
      <c r="PCX59" s="676">
        <f>IF(SUM($I$58:PCX58)&lt;=$G$61,1,0)</f>
        <v>1</v>
      </c>
      <c r="PCY59" s="676">
        <f>IF(SUM($I$58:PCY58)&lt;=$G$61,1,0)</f>
        <v>1</v>
      </c>
      <c r="PCZ59" s="676">
        <f>IF(SUM($I$58:PCZ58)&lt;=$G$61,1,0)</f>
        <v>1</v>
      </c>
      <c r="PDA59" s="676">
        <f>IF(SUM($I$58:PDA58)&lt;=$G$61,1,0)</f>
        <v>1</v>
      </c>
      <c r="PDB59" s="676">
        <f>IF(SUM($I$58:PDB58)&lt;=$G$61,1,0)</f>
        <v>1</v>
      </c>
      <c r="PDC59" s="676">
        <f>IF(SUM($I$58:PDC58)&lt;=$G$61,1,0)</f>
        <v>1</v>
      </c>
      <c r="PDD59" s="676">
        <f>IF(SUM($I$58:PDD58)&lt;=$G$61,1,0)</f>
        <v>1</v>
      </c>
      <c r="PDE59" s="676">
        <f>IF(SUM($I$58:PDE58)&lt;=$G$61,1,0)</f>
        <v>1</v>
      </c>
      <c r="PDF59" s="676">
        <f>IF(SUM($I$58:PDF58)&lt;=$G$61,1,0)</f>
        <v>1</v>
      </c>
      <c r="PDG59" s="676">
        <f>IF(SUM($I$58:PDG58)&lt;=$G$61,1,0)</f>
        <v>1</v>
      </c>
      <c r="PDH59" s="676">
        <f>IF(SUM($I$58:PDH58)&lt;=$G$61,1,0)</f>
        <v>1</v>
      </c>
      <c r="PDI59" s="676">
        <f>IF(SUM($I$58:PDI58)&lt;=$G$61,1,0)</f>
        <v>1</v>
      </c>
      <c r="PDJ59" s="676">
        <f>IF(SUM($I$58:PDJ58)&lt;=$G$61,1,0)</f>
        <v>1</v>
      </c>
      <c r="PDK59" s="676">
        <f>IF(SUM($I$58:PDK58)&lt;=$G$61,1,0)</f>
        <v>1</v>
      </c>
      <c r="PDL59" s="676">
        <f>IF(SUM($I$58:PDL58)&lt;=$G$61,1,0)</f>
        <v>1</v>
      </c>
      <c r="PDM59" s="676">
        <f>IF(SUM($I$58:PDM58)&lt;=$G$61,1,0)</f>
        <v>1</v>
      </c>
      <c r="PDN59" s="676">
        <f>IF(SUM($I$58:PDN58)&lt;=$G$61,1,0)</f>
        <v>1</v>
      </c>
      <c r="PDO59" s="676">
        <f>IF(SUM($I$58:PDO58)&lt;=$G$61,1,0)</f>
        <v>1</v>
      </c>
      <c r="PDP59" s="676">
        <f>IF(SUM($I$58:PDP58)&lt;=$G$61,1,0)</f>
        <v>1</v>
      </c>
      <c r="PDQ59" s="676">
        <f>IF(SUM($I$58:PDQ58)&lt;=$G$61,1,0)</f>
        <v>1</v>
      </c>
      <c r="PDR59" s="676">
        <f>IF(SUM($I$58:PDR58)&lt;=$G$61,1,0)</f>
        <v>1</v>
      </c>
      <c r="PDS59" s="676">
        <f>IF(SUM($I$58:PDS58)&lt;=$G$61,1,0)</f>
        <v>1</v>
      </c>
      <c r="PDT59" s="676">
        <f>IF(SUM($I$58:PDT58)&lt;=$G$61,1,0)</f>
        <v>1</v>
      </c>
      <c r="PDU59" s="676">
        <f>IF(SUM($I$58:PDU58)&lt;=$G$61,1,0)</f>
        <v>1</v>
      </c>
      <c r="PDV59" s="676">
        <f>IF(SUM($I$58:PDV58)&lt;=$G$61,1,0)</f>
        <v>1</v>
      </c>
      <c r="PDW59" s="676">
        <f>IF(SUM($I$58:PDW58)&lt;=$G$61,1,0)</f>
        <v>1</v>
      </c>
      <c r="PDX59" s="676">
        <f>IF(SUM($I$58:PDX58)&lt;=$G$61,1,0)</f>
        <v>1</v>
      </c>
      <c r="PDY59" s="676">
        <f>IF(SUM($I$58:PDY58)&lt;=$G$61,1,0)</f>
        <v>1</v>
      </c>
      <c r="PDZ59" s="676">
        <f>IF(SUM($I$58:PDZ58)&lt;=$G$61,1,0)</f>
        <v>1</v>
      </c>
      <c r="PEA59" s="676">
        <f>IF(SUM($I$58:PEA58)&lt;=$G$61,1,0)</f>
        <v>1</v>
      </c>
      <c r="PEB59" s="676">
        <f>IF(SUM($I$58:PEB58)&lt;=$G$61,1,0)</f>
        <v>1</v>
      </c>
      <c r="PEC59" s="676">
        <f>IF(SUM($I$58:PEC58)&lt;=$G$61,1,0)</f>
        <v>1</v>
      </c>
      <c r="PED59" s="676">
        <f>IF(SUM($I$58:PED58)&lt;=$G$61,1,0)</f>
        <v>1</v>
      </c>
      <c r="PEE59" s="676">
        <f>IF(SUM($I$58:PEE58)&lt;=$G$61,1,0)</f>
        <v>1</v>
      </c>
      <c r="PEF59" s="676">
        <f>IF(SUM($I$58:PEF58)&lt;=$G$61,1,0)</f>
        <v>1</v>
      </c>
      <c r="PEG59" s="676">
        <f>IF(SUM($I$58:PEG58)&lt;=$G$61,1,0)</f>
        <v>1</v>
      </c>
      <c r="PEH59" s="676">
        <f>IF(SUM($I$58:PEH58)&lt;=$G$61,1,0)</f>
        <v>1</v>
      </c>
      <c r="PEI59" s="676">
        <f>IF(SUM($I$58:PEI58)&lt;=$G$61,1,0)</f>
        <v>1</v>
      </c>
      <c r="PEJ59" s="676">
        <f>IF(SUM($I$58:PEJ58)&lt;=$G$61,1,0)</f>
        <v>1</v>
      </c>
      <c r="PEK59" s="676">
        <f>IF(SUM($I$58:PEK58)&lt;=$G$61,1,0)</f>
        <v>1</v>
      </c>
      <c r="PEL59" s="676">
        <f>IF(SUM($I$58:PEL58)&lt;=$G$61,1,0)</f>
        <v>1</v>
      </c>
      <c r="PEM59" s="676">
        <f>IF(SUM($I$58:PEM58)&lt;=$G$61,1,0)</f>
        <v>1</v>
      </c>
      <c r="PEN59" s="676">
        <f>IF(SUM($I$58:PEN58)&lt;=$G$61,1,0)</f>
        <v>1</v>
      </c>
      <c r="PEO59" s="676">
        <f>IF(SUM($I$58:PEO58)&lt;=$G$61,1,0)</f>
        <v>1</v>
      </c>
      <c r="PEP59" s="676">
        <f>IF(SUM($I$58:PEP58)&lt;=$G$61,1,0)</f>
        <v>1</v>
      </c>
      <c r="PEQ59" s="676">
        <f>IF(SUM($I$58:PEQ58)&lt;=$G$61,1,0)</f>
        <v>1</v>
      </c>
      <c r="PER59" s="676">
        <f>IF(SUM($I$58:PER58)&lt;=$G$61,1,0)</f>
        <v>1</v>
      </c>
      <c r="PES59" s="676">
        <f>IF(SUM($I$58:PES58)&lt;=$G$61,1,0)</f>
        <v>1</v>
      </c>
      <c r="PET59" s="676">
        <f>IF(SUM($I$58:PET58)&lt;=$G$61,1,0)</f>
        <v>1</v>
      </c>
      <c r="PEU59" s="676">
        <f>IF(SUM($I$58:PEU58)&lt;=$G$61,1,0)</f>
        <v>1</v>
      </c>
      <c r="PEV59" s="676">
        <f>IF(SUM($I$58:PEV58)&lt;=$G$61,1,0)</f>
        <v>1</v>
      </c>
      <c r="PEW59" s="676">
        <f>IF(SUM($I$58:PEW58)&lt;=$G$61,1,0)</f>
        <v>1</v>
      </c>
      <c r="PEX59" s="676">
        <f>IF(SUM($I$58:PEX58)&lt;=$G$61,1,0)</f>
        <v>1</v>
      </c>
      <c r="PEY59" s="676">
        <f>IF(SUM($I$58:PEY58)&lt;=$G$61,1,0)</f>
        <v>1</v>
      </c>
      <c r="PEZ59" s="676">
        <f>IF(SUM($I$58:PEZ58)&lt;=$G$61,1,0)</f>
        <v>1</v>
      </c>
      <c r="PFA59" s="676">
        <f>IF(SUM($I$58:PFA58)&lt;=$G$61,1,0)</f>
        <v>1</v>
      </c>
      <c r="PFB59" s="676">
        <f>IF(SUM($I$58:PFB58)&lt;=$G$61,1,0)</f>
        <v>1</v>
      </c>
      <c r="PFC59" s="676">
        <f>IF(SUM($I$58:PFC58)&lt;=$G$61,1,0)</f>
        <v>1</v>
      </c>
      <c r="PFD59" s="676">
        <f>IF(SUM($I$58:PFD58)&lt;=$G$61,1,0)</f>
        <v>1</v>
      </c>
      <c r="PFE59" s="676">
        <f>IF(SUM($I$58:PFE58)&lt;=$G$61,1,0)</f>
        <v>1</v>
      </c>
      <c r="PFF59" s="676">
        <f>IF(SUM($I$58:PFF58)&lt;=$G$61,1,0)</f>
        <v>1</v>
      </c>
      <c r="PFG59" s="676">
        <f>IF(SUM($I$58:PFG58)&lt;=$G$61,1,0)</f>
        <v>1</v>
      </c>
      <c r="PFH59" s="676">
        <f>IF(SUM($I$58:PFH58)&lt;=$G$61,1,0)</f>
        <v>1</v>
      </c>
      <c r="PFI59" s="676">
        <f>IF(SUM($I$58:PFI58)&lt;=$G$61,1,0)</f>
        <v>1</v>
      </c>
      <c r="PFJ59" s="676">
        <f>IF(SUM($I$58:PFJ58)&lt;=$G$61,1,0)</f>
        <v>1</v>
      </c>
      <c r="PFK59" s="676">
        <f>IF(SUM($I$58:PFK58)&lt;=$G$61,1,0)</f>
        <v>1</v>
      </c>
      <c r="PFL59" s="676">
        <f>IF(SUM($I$58:PFL58)&lt;=$G$61,1,0)</f>
        <v>1</v>
      </c>
      <c r="PFM59" s="676">
        <f>IF(SUM($I$58:PFM58)&lt;=$G$61,1,0)</f>
        <v>1</v>
      </c>
      <c r="PFN59" s="676">
        <f>IF(SUM($I$58:PFN58)&lt;=$G$61,1,0)</f>
        <v>1</v>
      </c>
      <c r="PFO59" s="676">
        <f>IF(SUM($I$58:PFO58)&lt;=$G$61,1,0)</f>
        <v>1</v>
      </c>
      <c r="PFP59" s="676">
        <f>IF(SUM($I$58:PFP58)&lt;=$G$61,1,0)</f>
        <v>1</v>
      </c>
      <c r="PFQ59" s="676">
        <f>IF(SUM($I$58:PFQ58)&lt;=$G$61,1,0)</f>
        <v>1</v>
      </c>
      <c r="PFR59" s="676">
        <f>IF(SUM($I$58:PFR58)&lt;=$G$61,1,0)</f>
        <v>1</v>
      </c>
      <c r="PFS59" s="676">
        <f>IF(SUM($I$58:PFS58)&lt;=$G$61,1,0)</f>
        <v>1</v>
      </c>
      <c r="PFT59" s="676">
        <f>IF(SUM($I$58:PFT58)&lt;=$G$61,1,0)</f>
        <v>1</v>
      </c>
      <c r="PFU59" s="676">
        <f>IF(SUM($I$58:PFU58)&lt;=$G$61,1,0)</f>
        <v>1</v>
      </c>
      <c r="PFV59" s="676">
        <f>IF(SUM($I$58:PFV58)&lt;=$G$61,1,0)</f>
        <v>1</v>
      </c>
      <c r="PFW59" s="676">
        <f>IF(SUM($I$58:PFW58)&lt;=$G$61,1,0)</f>
        <v>1</v>
      </c>
      <c r="PFX59" s="676">
        <f>IF(SUM($I$58:PFX58)&lt;=$G$61,1,0)</f>
        <v>1</v>
      </c>
      <c r="PFY59" s="676">
        <f>IF(SUM($I$58:PFY58)&lt;=$G$61,1,0)</f>
        <v>1</v>
      </c>
      <c r="PFZ59" s="676">
        <f>IF(SUM($I$58:PFZ58)&lt;=$G$61,1,0)</f>
        <v>1</v>
      </c>
      <c r="PGA59" s="676">
        <f>IF(SUM($I$58:PGA58)&lt;=$G$61,1,0)</f>
        <v>1</v>
      </c>
      <c r="PGB59" s="676">
        <f>IF(SUM($I$58:PGB58)&lt;=$G$61,1,0)</f>
        <v>1</v>
      </c>
      <c r="PGC59" s="676">
        <f>IF(SUM($I$58:PGC58)&lt;=$G$61,1,0)</f>
        <v>1</v>
      </c>
      <c r="PGD59" s="676">
        <f>IF(SUM($I$58:PGD58)&lt;=$G$61,1,0)</f>
        <v>1</v>
      </c>
      <c r="PGE59" s="676">
        <f>IF(SUM($I$58:PGE58)&lt;=$G$61,1,0)</f>
        <v>1</v>
      </c>
      <c r="PGF59" s="676">
        <f>IF(SUM($I$58:PGF58)&lt;=$G$61,1,0)</f>
        <v>1</v>
      </c>
      <c r="PGG59" s="676">
        <f>IF(SUM($I$58:PGG58)&lt;=$G$61,1,0)</f>
        <v>1</v>
      </c>
      <c r="PGH59" s="676">
        <f>IF(SUM($I$58:PGH58)&lt;=$G$61,1,0)</f>
        <v>1</v>
      </c>
      <c r="PGI59" s="676">
        <f>IF(SUM($I$58:PGI58)&lt;=$G$61,1,0)</f>
        <v>1</v>
      </c>
      <c r="PGJ59" s="676">
        <f>IF(SUM($I$58:PGJ58)&lt;=$G$61,1,0)</f>
        <v>1</v>
      </c>
      <c r="PGK59" s="676">
        <f>IF(SUM($I$58:PGK58)&lt;=$G$61,1,0)</f>
        <v>1</v>
      </c>
      <c r="PGL59" s="676">
        <f>IF(SUM($I$58:PGL58)&lt;=$G$61,1,0)</f>
        <v>1</v>
      </c>
      <c r="PGM59" s="676">
        <f>IF(SUM($I$58:PGM58)&lt;=$G$61,1,0)</f>
        <v>1</v>
      </c>
      <c r="PGN59" s="676">
        <f>IF(SUM($I$58:PGN58)&lt;=$G$61,1,0)</f>
        <v>1</v>
      </c>
      <c r="PGO59" s="676">
        <f>IF(SUM($I$58:PGO58)&lt;=$G$61,1,0)</f>
        <v>1</v>
      </c>
      <c r="PGP59" s="676">
        <f>IF(SUM($I$58:PGP58)&lt;=$G$61,1,0)</f>
        <v>1</v>
      </c>
      <c r="PGQ59" s="676">
        <f>IF(SUM($I$58:PGQ58)&lt;=$G$61,1,0)</f>
        <v>1</v>
      </c>
      <c r="PGR59" s="676">
        <f>IF(SUM($I$58:PGR58)&lt;=$G$61,1,0)</f>
        <v>1</v>
      </c>
      <c r="PGS59" s="676">
        <f>IF(SUM($I$58:PGS58)&lt;=$G$61,1,0)</f>
        <v>1</v>
      </c>
      <c r="PGT59" s="676">
        <f>IF(SUM($I$58:PGT58)&lt;=$G$61,1,0)</f>
        <v>1</v>
      </c>
      <c r="PGU59" s="676">
        <f>IF(SUM($I$58:PGU58)&lt;=$G$61,1,0)</f>
        <v>1</v>
      </c>
      <c r="PGV59" s="676">
        <f>IF(SUM($I$58:PGV58)&lt;=$G$61,1,0)</f>
        <v>1</v>
      </c>
      <c r="PGW59" s="676">
        <f>IF(SUM($I$58:PGW58)&lt;=$G$61,1,0)</f>
        <v>1</v>
      </c>
      <c r="PGX59" s="676">
        <f>IF(SUM($I$58:PGX58)&lt;=$G$61,1,0)</f>
        <v>1</v>
      </c>
      <c r="PGY59" s="676">
        <f>IF(SUM($I$58:PGY58)&lt;=$G$61,1,0)</f>
        <v>1</v>
      </c>
      <c r="PGZ59" s="676">
        <f>IF(SUM($I$58:PGZ58)&lt;=$G$61,1,0)</f>
        <v>1</v>
      </c>
      <c r="PHA59" s="676">
        <f>IF(SUM($I$58:PHA58)&lt;=$G$61,1,0)</f>
        <v>1</v>
      </c>
      <c r="PHB59" s="676">
        <f>IF(SUM($I$58:PHB58)&lt;=$G$61,1,0)</f>
        <v>1</v>
      </c>
      <c r="PHC59" s="676">
        <f>IF(SUM($I$58:PHC58)&lt;=$G$61,1,0)</f>
        <v>1</v>
      </c>
      <c r="PHD59" s="676">
        <f>IF(SUM($I$58:PHD58)&lt;=$G$61,1,0)</f>
        <v>1</v>
      </c>
      <c r="PHE59" s="676">
        <f>IF(SUM($I$58:PHE58)&lt;=$G$61,1,0)</f>
        <v>1</v>
      </c>
      <c r="PHF59" s="676">
        <f>IF(SUM($I$58:PHF58)&lt;=$G$61,1,0)</f>
        <v>1</v>
      </c>
      <c r="PHG59" s="676">
        <f>IF(SUM($I$58:PHG58)&lt;=$G$61,1,0)</f>
        <v>1</v>
      </c>
      <c r="PHH59" s="676">
        <f>IF(SUM($I$58:PHH58)&lt;=$G$61,1,0)</f>
        <v>1</v>
      </c>
      <c r="PHI59" s="676">
        <f>IF(SUM($I$58:PHI58)&lt;=$G$61,1,0)</f>
        <v>1</v>
      </c>
      <c r="PHJ59" s="676">
        <f>IF(SUM($I$58:PHJ58)&lt;=$G$61,1,0)</f>
        <v>1</v>
      </c>
      <c r="PHK59" s="676">
        <f>IF(SUM($I$58:PHK58)&lt;=$G$61,1,0)</f>
        <v>1</v>
      </c>
      <c r="PHL59" s="676">
        <f>IF(SUM($I$58:PHL58)&lt;=$G$61,1,0)</f>
        <v>1</v>
      </c>
      <c r="PHM59" s="676">
        <f>IF(SUM($I$58:PHM58)&lt;=$G$61,1,0)</f>
        <v>1</v>
      </c>
      <c r="PHN59" s="676">
        <f>IF(SUM($I$58:PHN58)&lt;=$G$61,1,0)</f>
        <v>1</v>
      </c>
      <c r="PHO59" s="676">
        <f>IF(SUM($I$58:PHO58)&lt;=$G$61,1,0)</f>
        <v>1</v>
      </c>
      <c r="PHP59" s="676">
        <f>IF(SUM($I$58:PHP58)&lt;=$G$61,1,0)</f>
        <v>1</v>
      </c>
      <c r="PHQ59" s="676">
        <f>IF(SUM($I$58:PHQ58)&lt;=$G$61,1,0)</f>
        <v>1</v>
      </c>
      <c r="PHR59" s="676">
        <f>IF(SUM($I$58:PHR58)&lt;=$G$61,1,0)</f>
        <v>1</v>
      </c>
      <c r="PHS59" s="676">
        <f>IF(SUM($I$58:PHS58)&lt;=$G$61,1,0)</f>
        <v>1</v>
      </c>
      <c r="PHT59" s="676">
        <f>IF(SUM($I$58:PHT58)&lt;=$G$61,1,0)</f>
        <v>1</v>
      </c>
      <c r="PHU59" s="676">
        <f>IF(SUM($I$58:PHU58)&lt;=$G$61,1,0)</f>
        <v>1</v>
      </c>
      <c r="PHV59" s="676">
        <f>IF(SUM($I$58:PHV58)&lt;=$G$61,1,0)</f>
        <v>1</v>
      </c>
      <c r="PHW59" s="676">
        <f>IF(SUM($I$58:PHW58)&lt;=$G$61,1,0)</f>
        <v>1</v>
      </c>
      <c r="PHX59" s="676">
        <f>IF(SUM($I$58:PHX58)&lt;=$G$61,1,0)</f>
        <v>1</v>
      </c>
      <c r="PHY59" s="676">
        <f>IF(SUM($I$58:PHY58)&lt;=$G$61,1,0)</f>
        <v>1</v>
      </c>
      <c r="PHZ59" s="676">
        <f>IF(SUM($I$58:PHZ58)&lt;=$G$61,1,0)</f>
        <v>1</v>
      </c>
      <c r="PIA59" s="676">
        <f>IF(SUM($I$58:PIA58)&lt;=$G$61,1,0)</f>
        <v>1</v>
      </c>
      <c r="PIB59" s="676">
        <f>IF(SUM($I$58:PIB58)&lt;=$G$61,1,0)</f>
        <v>1</v>
      </c>
      <c r="PIC59" s="676">
        <f>IF(SUM($I$58:PIC58)&lt;=$G$61,1,0)</f>
        <v>1</v>
      </c>
      <c r="PID59" s="676">
        <f>IF(SUM($I$58:PID58)&lt;=$G$61,1,0)</f>
        <v>1</v>
      </c>
      <c r="PIE59" s="676">
        <f>IF(SUM($I$58:PIE58)&lt;=$G$61,1,0)</f>
        <v>1</v>
      </c>
      <c r="PIF59" s="676">
        <f>IF(SUM($I$58:PIF58)&lt;=$G$61,1,0)</f>
        <v>1</v>
      </c>
      <c r="PIG59" s="676">
        <f>IF(SUM($I$58:PIG58)&lt;=$G$61,1,0)</f>
        <v>1</v>
      </c>
      <c r="PIH59" s="676">
        <f>IF(SUM($I$58:PIH58)&lt;=$G$61,1,0)</f>
        <v>1</v>
      </c>
      <c r="PII59" s="676">
        <f>IF(SUM($I$58:PII58)&lt;=$G$61,1,0)</f>
        <v>1</v>
      </c>
      <c r="PIJ59" s="676">
        <f>IF(SUM($I$58:PIJ58)&lt;=$G$61,1,0)</f>
        <v>1</v>
      </c>
      <c r="PIK59" s="676">
        <f>IF(SUM($I$58:PIK58)&lt;=$G$61,1,0)</f>
        <v>1</v>
      </c>
      <c r="PIL59" s="676">
        <f>IF(SUM($I$58:PIL58)&lt;=$G$61,1,0)</f>
        <v>1</v>
      </c>
      <c r="PIM59" s="676">
        <f>IF(SUM($I$58:PIM58)&lt;=$G$61,1,0)</f>
        <v>1</v>
      </c>
      <c r="PIN59" s="676">
        <f>IF(SUM($I$58:PIN58)&lt;=$G$61,1,0)</f>
        <v>1</v>
      </c>
      <c r="PIO59" s="676">
        <f>IF(SUM($I$58:PIO58)&lt;=$G$61,1,0)</f>
        <v>1</v>
      </c>
      <c r="PIP59" s="676">
        <f>IF(SUM($I$58:PIP58)&lt;=$G$61,1,0)</f>
        <v>1</v>
      </c>
      <c r="PIQ59" s="676">
        <f>IF(SUM($I$58:PIQ58)&lt;=$G$61,1,0)</f>
        <v>1</v>
      </c>
      <c r="PIR59" s="676">
        <f>IF(SUM($I$58:PIR58)&lt;=$G$61,1,0)</f>
        <v>1</v>
      </c>
      <c r="PIS59" s="676">
        <f>IF(SUM($I$58:PIS58)&lt;=$G$61,1,0)</f>
        <v>1</v>
      </c>
      <c r="PIT59" s="676">
        <f>IF(SUM($I$58:PIT58)&lt;=$G$61,1,0)</f>
        <v>1</v>
      </c>
      <c r="PIU59" s="676">
        <f>IF(SUM($I$58:PIU58)&lt;=$G$61,1,0)</f>
        <v>1</v>
      </c>
      <c r="PIV59" s="676">
        <f>IF(SUM($I$58:PIV58)&lt;=$G$61,1,0)</f>
        <v>1</v>
      </c>
      <c r="PIW59" s="676">
        <f>IF(SUM($I$58:PIW58)&lt;=$G$61,1,0)</f>
        <v>1</v>
      </c>
      <c r="PIX59" s="676">
        <f>IF(SUM($I$58:PIX58)&lt;=$G$61,1,0)</f>
        <v>1</v>
      </c>
      <c r="PIY59" s="676">
        <f>IF(SUM($I$58:PIY58)&lt;=$G$61,1,0)</f>
        <v>1</v>
      </c>
      <c r="PIZ59" s="676">
        <f>IF(SUM($I$58:PIZ58)&lt;=$G$61,1,0)</f>
        <v>1</v>
      </c>
      <c r="PJA59" s="676">
        <f>IF(SUM($I$58:PJA58)&lt;=$G$61,1,0)</f>
        <v>1</v>
      </c>
      <c r="PJB59" s="676">
        <f>IF(SUM($I$58:PJB58)&lt;=$G$61,1,0)</f>
        <v>1</v>
      </c>
      <c r="PJC59" s="676">
        <f>IF(SUM($I$58:PJC58)&lt;=$G$61,1,0)</f>
        <v>1</v>
      </c>
      <c r="PJD59" s="676">
        <f>IF(SUM($I$58:PJD58)&lt;=$G$61,1,0)</f>
        <v>1</v>
      </c>
      <c r="PJE59" s="676">
        <f>IF(SUM($I$58:PJE58)&lt;=$G$61,1,0)</f>
        <v>1</v>
      </c>
      <c r="PJF59" s="676">
        <f>IF(SUM($I$58:PJF58)&lt;=$G$61,1,0)</f>
        <v>1</v>
      </c>
      <c r="PJG59" s="676">
        <f>IF(SUM($I$58:PJG58)&lt;=$G$61,1,0)</f>
        <v>1</v>
      </c>
      <c r="PJH59" s="676">
        <f>IF(SUM($I$58:PJH58)&lt;=$G$61,1,0)</f>
        <v>1</v>
      </c>
      <c r="PJI59" s="676">
        <f>IF(SUM($I$58:PJI58)&lt;=$G$61,1,0)</f>
        <v>1</v>
      </c>
      <c r="PJJ59" s="676">
        <f>IF(SUM($I$58:PJJ58)&lt;=$G$61,1,0)</f>
        <v>1</v>
      </c>
      <c r="PJK59" s="676">
        <f>IF(SUM($I$58:PJK58)&lt;=$G$61,1,0)</f>
        <v>1</v>
      </c>
      <c r="PJL59" s="676">
        <f>IF(SUM($I$58:PJL58)&lt;=$G$61,1,0)</f>
        <v>1</v>
      </c>
      <c r="PJM59" s="676">
        <f>IF(SUM($I$58:PJM58)&lt;=$G$61,1,0)</f>
        <v>1</v>
      </c>
      <c r="PJN59" s="676">
        <f>IF(SUM($I$58:PJN58)&lt;=$G$61,1,0)</f>
        <v>1</v>
      </c>
      <c r="PJO59" s="676">
        <f>IF(SUM($I$58:PJO58)&lt;=$G$61,1,0)</f>
        <v>1</v>
      </c>
      <c r="PJP59" s="676">
        <f>IF(SUM($I$58:PJP58)&lt;=$G$61,1,0)</f>
        <v>1</v>
      </c>
      <c r="PJQ59" s="676">
        <f>IF(SUM($I$58:PJQ58)&lt;=$G$61,1,0)</f>
        <v>1</v>
      </c>
      <c r="PJR59" s="676">
        <f>IF(SUM($I$58:PJR58)&lt;=$G$61,1,0)</f>
        <v>1</v>
      </c>
      <c r="PJS59" s="676">
        <f>IF(SUM($I$58:PJS58)&lt;=$G$61,1,0)</f>
        <v>1</v>
      </c>
      <c r="PJT59" s="676">
        <f>IF(SUM($I$58:PJT58)&lt;=$G$61,1,0)</f>
        <v>1</v>
      </c>
      <c r="PJU59" s="676">
        <f>IF(SUM($I$58:PJU58)&lt;=$G$61,1,0)</f>
        <v>1</v>
      </c>
      <c r="PJV59" s="676">
        <f>IF(SUM($I$58:PJV58)&lt;=$G$61,1,0)</f>
        <v>1</v>
      </c>
      <c r="PJW59" s="676">
        <f>IF(SUM($I$58:PJW58)&lt;=$G$61,1,0)</f>
        <v>1</v>
      </c>
      <c r="PJX59" s="676">
        <f>IF(SUM($I$58:PJX58)&lt;=$G$61,1,0)</f>
        <v>1</v>
      </c>
      <c r="PJY59" s="676">
        <f>IF(SUM($I$58:PJY58)&lt;=$G$61,1,0)</f>
        <v>1</v>
      </c>
      <c r="PJZ59" s="676">
        <f>IF(SUM($I$58:PJZ58)&lt;=$G$61,1,0)</f>
        <v>1</v>
      </c>
      <c r="PKA59" s="676">
        <f>IF(SUM($I$58:PKA58)&lt;=$G$61,1,0)</f>
        <v>1</v>
      </c>
      <c r="PKB59" s="676">
        <f>IF(SUM($I$58:PKB58)&lt;=$G$61,1,0)</f>
        <v>1</v>
      </c>
      <c r="PKC59" s="676">
        <f>IF(SUM($I$58:PKC58)&lt;=$G$61,1,0)</f>
        <v>1</v>
      </c>
      <c r="PKD59" s="676">
        <f>IF(SUM($I$58:PKD58)&lt;=$G$61,1,0)</f>
        <v>1</v>
      </c>
      <c r="PKE59" s="676">
        <f>IF(SUM($I$58:PKE58)&lt;=$G$61,1,0)</f>
        <v>1</v>
      </c>
      <c r="PKF59" s="676">
        <f>IF(SUM($I$58:PKF58)&lt;=$G$61,1,0)</f>
        <v>1</v>
      </c>
      <c r="PKG59" s="676">
        <f>IF(SUM($I$58:PKG58)&lt;=$G$61,1,0)</f>
        <v>1</v>
      </c>
      <c r="PKH59" s="676">
        <f>IF(SUM($I$58:PKH58)&lt;=$G$61,1,0)</f>
        <v>1</v>
      </c>
      <c r="PKI59" s="676">
        <f>IF(SUM($I$58:PKI58)&lt;=$G$61,1,0)</f>
        <v>1</v>
      </c>
      <c r="PKJ59" s="676">
        <f>IF(SUM($I$58:PKJ58)&lt;=$G$61,1,0)</f>
        <v>1</v>
      </c>
      <c r="PKK59" s="676">
        <f>IF(SUM($I$58:PKK58)&lt;=$G$61,1,0)</f>
        <v>1</v>
      </c>
      <c r="PKL59" s="676">
        <f>IF(SUM($I$58:PKL58)&lt;=$G$61,1,0)</f>
        <v>1</v>
      </c>
      <c r="PKM59" s="676">
        <f>IF(SUM($I$58:PKM58)&lt;=$G$61,1,0)</f>
        <v>1</v>
      </c>
      <c r="PKN59" s="676">
        <f>IF(SUM($I$58:PKN58)&lt;=$G$61,1,0)</f>
        <v>1</v>
      </c>
      <c r="PKO59" s="676">
        <f>IF(SUM($I$58:PKO58)&lt;=$G$61,1,0)</f>
        <v>1</v>
      </c>
      <c r="PKP59" s="676">
        <f>IF(SUM($I$58:PKP58)&lt;=$G$61,1,0)</f>
        <v>1</v>
      </c>
      <c r="PKQ59" s="676">
        <f>IF(SUM($I$58:PKQ58)&lt;=$G$61,1,0)</f>
        <v>1</v>
      </c>
      <c r="PKR59" s="676">
        <f>IF(SUM($I$58:PKR58)&lt;=$G$61,1,0)</f>
        <v>1</v>
      </c>
      <c r="PKS59" s="676">
        <f>IF(SUM($I$58:PKS58)&lt;=$G$61,1,0)</f>
        <v>1</v>
      </c>
      <c r="PKT59" s="676">
        <f>IF(SUM($I$58:PKT58)&lt;=$G$61,1,0)</f>
        <v>1</v>
      </c>
      <c r="PKU59" s="676">
        <f>IF(SUM($I$58:PKU58)&lt;=$G$61,1,0)</f>
        <v>1</v>
      </c>
      <c r="PKV59" s="676">
        <f>IF(SUM($I$58:PKV58)&lt;=$G$61,1,0)</f>
        <v>1</v>
      </c>
      <c r="PKW59" s="676">
        <f>IF(SUM($I$58:PKW58)&lt;=$G$61,1,0)</f>
        <v>1</v>
      </c>
      <c r="PKX59" s="676">
        <f>IF(SUM($I$58:PKX58)&lt;=$G$61,1,0)</f>
        <v>1</v>
      </c>
      <c r="PKY59" s="676">
        <f>IF(SUM($I$58:PKY58)&lt;=$G$61,1,0)</f>
        <v>1</v>
      </c>
      <c r="PKZ59" s="676">
        <f>IF(SUM($I$58:PKZ58)&lt;=$G$61,1,0)</f>
        <v>1</v>
      </c>
      <c r="PLA59" s="676">
        <f>IF(SUM($I$58:PLA58)&lt;=$G$61,1,0)</f>
        <v>1</v>
      </c>
      <c r="PLB59" s="676">
        <f>IF(SUM($I$58:PLB58)&lt;=$G$61,1,0)</f>
        <v>1</v>
      </c>
      <c r="PLC59" s="676">
        <f>IF(SUM($I$58:PLC58)&lt;=$G$61,1,0)</f>
        <v>1</v>
      </c>
      <c r="PLD59" s="676">
        <f>IF(SUM($I$58:PLD58)&lt;=$G$61,1,0)</f>
        <v>1</v>
      </c>
      <c r="PLE59" s="676">
        <f>IF(SUM($I$58:PLE58)&lt;=$G$61,1,0)</f>
        <v>1</v>
      </c>
      <c r="PLF59" s="676">
        <f>IF(SUM($I$58:PLF58)&lt;=$G$61,1,0)</f>
        <v>1</v>
      </c>
      <c r="PLG59" s="676">
        <f>IF(SUM($I$58:PLG58)&lt;=$G$61,1,0)</f>
        <v>1</v>
      </c>
      <c r="PLH59" s="676">
        <f>IF(SUM($I$58:PLH58)&lt;=$G$61,1,0)</f>
        <v>1</v>
      </c>
      <c r="PLI59" s="676">
        <f>IF(SUM($I$58:PLI58)&lt;=$G$61,1,0)</f>
        <v>1</v>
      </c>
      <c r="PLJ59" s="676">
        <f>IF(SUM($I$58:PLJ58)&lt;=$G$61,1,0)</f>
        <v>1</v>
      </c>
      <c r="PLK59" s="676">
        <f>IF(SUM($I$58:PLK58)&lt;=$G$61,1,0)</f>
        <v>1</v>
      </c>
      <c r="PLL59" s="676">
        <f>IF(SUM($I$58:PLL58)&lt;=$G$61,1,0)</f>
        <v>1</v>
      </c>
      <c r="PLM59" s="676">
        <f>IF(SUM($I$58:PLM58)&lt;=$G$61,1,0)</f>
        <v>1</v>
      </c>
      <c r="PLN59" s="676">
        <f>IF(SUM($I$58:PLN58)&lt;=$G$61,1,0)</f>
        <v>1</v>
      </c>
      <c r="PLO59" s="676">
        <f>IF(SUM($I$58:PLO58)&lt;=$G$61,1,0)</f>
        <v>1</v>
      </c>
      <c r="PLP59" s="676">
        <f>IF(SUM($I$58:PLP58)&lt;=$G$61,1,0)</f>
        <v>1</v>
      </c>
      <c r="PLQ59" s="676">
        <f>IF(SUM($I$58:PLQ58)&lt;=$G$61,1,0)</f>
        <v>1</v>
      </c>
      <c r="PLR59" s="676">
        <f>IF(SUM($I$58:PLR58)&lt;=$G$61,1,0)</f>
        <v>1</v>
      </c>
      <c r="PLS59" s="676">
        <f>IF(SUM($I$58:PLS58)&lt;=$G$61,1,0)</f>
        <v>1</v>
      </c>
      <c r="PLT59" s="676">
        <f>IF(SUM($I$58:PLT58)&lt;=$G$61,1,0)</f>
        <v>1</v>
      </c>
      <c r="PLU59" s="676">
        <f>IF(SUM($I$58:PLU58)&lt;=$G$61,1,0)</f>
        <v>1</v>
      </c>
      <c r="PLV59" s="676">
        <f>IF(SUM($I$58:PLV58)&lt;=$G$61,1,0)</f>
        <v>1</v>
      </c>
      <c r="PLW59" s="676">
        <f>IF(SUM($I$58:PLW58)&lt;=$G$61,1,0)</f>
        <v>1</v>
      </c>
      <c r="PLX59" s="676">
        <f>IF(SUM($I$58:PLX58)&lt;=$G$61,1,0)</f>
        <v>1</v>
      </c>
      <c r="PLY59" s="676">
        <f>IF(SUM($I$58:PLY58)&lt;=$G$61,1,0)</f>
        <v>1</v>
      </c>
      <c r="PLZ59" s="676">
        <f>IF(SUM($I$58:PLZ58)&lt;=$G$61,1,0)</f>
        <v>1</v>
      </c>
      <c r="PMA59" s="676">
        <f>IF(SUM($I$58:PMA58)&lt;=$G$61,1,0)</f>
        <v>1</v>
      </c>
      <c r="PMB59" s="676">
        <f>IF(SUM($I$58:PMB58)&lt;=$G$61,1,0)</f>
        <v>1</v>
      </c>
      <c r="PMC59" s="676">
        <f>IF(SUM($I$58:PMC58)&lt;=$G$61,1,0)</f>
        <v>1</v>
      </c>
      <c r="PMD59" s="676">
        <f>IF(SUM($I$58:PMD58)&lt;=$G$61,1,0)</f>
        <v>1</v>
      </c>
      <c r="PME59" s="676">
        <f>IF(SUM($I$58:PME58)&lt;=$G$61,1,0)</f>
        <v>1</v>
      </c>
      <c r="PMF59" s="676">
        <f>IF(SUM($I$58:PMF58)&lt;=$G$61,1,0)</f>
        <v>1</v>
      </c>
      <c r="PMG59" s="676">
        <f>IF(SUM($I$58:PMG58)&lt;=$G$61,1,0)</f>
        <v>1</v>
      </c>
      <c r="PMH59" s="676">
        <f>IF(SUM($I$58:PMH58)&lt;=$G$61,1,0)</f>
        <v>1</v>
      </c>
      <c r="PMI59" s="676">
        <f>IF(SUM($I$58:PMI58)&lt;=$G$61,1,0)</f>
        <v>1</v>
      </c>
      <c r="PMJ59" s="676">
        <f>IF(SUM($I$58:PMJ58)&lt;=$G$61,1,0)</f>
        <v>1</v>
      </c>
      <c r="PMK59" s="676">
        <f>IF(SUM($I$58:PMK58)&lt;=$G$61,1,0)</f>
        <v>1</v>
      </c>
      <c r="PML59" s="676">
        <f>IF(SUM($I$58:PML58)&lt;=$G$61,1,0)</f>
        <v>1</v>
      </c>
      <c r="PMM59" s="676">
        <f>IF(SUM($I$58:PMM58)&lt;=$G$61,1,0)</f>
        <v>1</v>
      </c>
      <c r="PMN59" s="676">
        <f>IF(SUM($I$58:PMN58)&lt;=$G$61,1,0)</f>
        <v>1</v>
      </c>
      <c r="PMO59" s="676">
        <f>IF(SUM($I$58:PMO58)&lt;=$G$61,1,0)</f>
        <v>1</v>
      </c>
      <c r="PMP59" s="676">
        <f>IF(SUM($I$58:PMP58)&lt;=$G$61,1,0)</f>
        <v>1</v>
      </c>
      <c r="PMQ59" s="676">
        <f>IF(SUM($I$58:PMQ58)&lt;=$G$61,1,0)</f>
        <v>1</v>
      </c>
      <c r="PMR59" s="676">
        <f>IF(SUM($I$58:PMR58)&lt;=$G$61,1,0)</f>
        <v>1</v>
      </c>
      <c r="PMS59" s="676">
        <f>IF(SUM($I$58:PMS58)&lt;=$G$61,1,0)</f>
        <v>1</v>
      </c>
      <c r="PMT59" s="676">
        <f>IF(SUM($I$58:PMT58)&lt;=$G$61,1,0)</f>
        <v>1</v>
      </c>
      <c r="PMU59" s="676">
        <f>IF(SUM($I$58:PMU58)&lt;=$G$61,1,0)</f>
        <v>1</v>
      </c>
      <c r="PMV59" s="676">
        <f>IF(SUM($I$58:PMV58)&lt;=$G$61,1,0)</f>
        <v>1</v>
      </c>
      <c r="PMW59" s="676">
        <f>IF(SUM($I$58:PMW58)&lt;=$G$61,1,0)</f>
        <v>1</v>
      </c>
      <c r="PMX59" s="676">
        <f>IF(SUM($I$58:PMX58)&lt;=$G$61,1,0)</f>
        <v>1</v>
      </c>
      <c r="PMY59" s="676">
        <f>IF(SUM($I$58:PMY58)&lt;=$G$61,1,0)</f>
        <v>1</v>
      </c>
      <c r="PMZ59" s="676">
        <f>IF(SUM($I$58:PMZ58)&lt;=$G$61,1,0)</f>
        <v>1</v>
      </c>
      <c r="PNA59" s="676">
        <f>IF(SUM($I$58:PNA58)&lt;=$G$61,1,0)</f>
        <v>1</v>
      </c>
      <c r="PNB59" s="676">
        <f>IF(SUM($I$58:PNB58)&lt;=$G$61,1,0)</f>
        <v>1</v>
      </c>
      <c r="PNC59" s="676">
        <f>IF(SUM($I$58:PNC58)&lt;=$G$61,1,0)</f>
        <v>1</v>
      </c>
      <c r="PND59" s="676">
        <f>IF(SUM($I$58:PND58)&lt;=$G$61,1,0)</f>
        <v>1</v>
      </c>
      <c r="PNE59" s="676">
        <f>IF(SUM($I$58:PNE58)&lt;=$G$61,1,0)</f>
        <v>1</v>
      </c>
      <c r="PNF59" s="676">
        <f>IF(SUM($I$58:PNF58)&lt;=$G$61,1,0)</f>
        <v>1</v>
      </c>
      <c r="PNG59" s="676">
        <f>IF(SUM($I$58:PNG58)&lt;=$G$61,1,0)</f>
        <v>1</v>
      </c>
      <c r="PNH59" s="676">
        <f>IF(SUM($I$58:PNH58)&lt;=$G$61,1,0)</f>
        <v>1</v>
      </c>
      <c r="PNI59" s="676">
        <f>IF(SUM($I$58:PNI58)&lt;=$G$61,1,0)</f>
        <v>1</v>
      </c>
      <c r="PNJ59" s="676">
        <f>IF(SUM($I$58:PNJ58)&lt;=$G$61,1,0)</f>
        <v>1</v>
      </c>
      <c r="PNK59" s="676">
        <f>IF(SUM($I$58:PNK58)&lt;=$G$61,1,0)</f>
        <v>1</v>
      </c>
      <c r="PNL59" s="676">
        <f>IF(SUM($I$58:PNL58)&lt;=$G$61,1,0)</f>
        <v>1</v>
      </c>
      <c r="PNM59" s="676">
        <f>IF(SUM($I$58:PNM58)&lt;=$G$61,1,0)</f>
        <v>1</v>
      </c>
      <c r="PNN59" s="676">
        <f>IF(SUM($I$58:PNN58)&lt;=$G$61,1,0)</f>
        <v>1</v>
      </c>
      <c r="PNO59" s="676">
        <f>IF(SUM($I$58:PNO58)&lt;=$G$61,1,0)</f>
        <v>1</v>
      </c>
      <c r="PNP59" s="676">
        <f>IF(SUM($I$58:PNP58)&lt;=$G$61,1,0)</f>
        <v>1</v>
      </c>
      <c r="PNQ59" s="676">
        <f>IF(SUM($I$58:PNQ58)&lt;=$G$61,1,0)</f>
        <v>1</v>
      </c>
      <c r="PNR59" s="676">
        <f>IF(SUM($I$58:PNR58)&lt;=$G$61,1,0)</f>
        <v>1</v>
      </c>
      <c r="PNS59" s="676">
        <f>IF(SUM($I$58:PNS58)&lt;=$G$61,1,0)</f>
        <v>1</v>
      </c>
      <c r="PNT59" s="676">
        <f>IF(SUM($I$58:PNT58)&lt;=$G$61,1,0)</f>
        <v>1</v>
      </c>
      <c r="PNU59" s="676">
        <f>IF(SUM($I$58:PNU58)&lt;=$G$61,1,0)</f>
        <v>1</v>
      </c>
      <c r="PNV59" s="676">
        <f>IF(SUM($I$58:PNV58)&lt;=$G$61,1,0)</f>
        <v>1</v>
      </c>
      <c r="PNW59" s="676">
        <f>IF(SUM($I$58:PNW58)&lt;=$G$61,1,0)</f>
        <v>1</v>
      </c>
      <c r="PNX59" s="676">
        <f>IF(SUM($I$58:PNX58)&lt;=$G$61,1,0)</f>
        <v>1</v>
      </c>
      <c r="PNY59" s="676">
        <f>IF(SUM($I$58:PNY58)&lt;=$G$61,1,0)</f>
        <v>1</v>
      </c>
      <c r="PNZ59" s="676">
        <f>IF(SUM($I$58:PNZ58)&lt;=$G$61,1,0)</f>
        <v>1</v>
      </c>
      <c r="POA59" s="676">
        <f>IF(SUM($I$58:POA58)&lt;=$G$61,1,0)</f>
        <v>1</v>
      </c>
      <c r="POB59" s="676">
        <f>IF(SUM($I$58:POB58)&lt;=$G$61,1,0)</f>
        <v>1</v>
      </c>
      <c r="POC59" s="676">
        <f>IF(SUM($I$58:POC58)&lt;=$G$61,1,0)</f>
        <v>1</v>
      </c>
      <c r="POD59" s="676">
        <f>IF(SUM($I$58:POD58)&lt;=$G$61,1,0)</f>
        <v>1</v>
      </c>
      <c r="POE59" s="676">
        <f>IF(SUM($I$58:POE58)&lt;=$G$61,1,0)</f>
        <v>1</v>
      </c>
      <c r="POF59" s="676">
        <f>IF(SUM($I$58:POF58)&lt;=$G$61,1,0)</f>
        <v>1</v>
      </c>
      <c r="POG59" s="676">
        <f>IF(SUM($I$58:POG58)&lt;=$G$61,1,0)</f>
        <v>1</v>
      </c>
      <c r="POH59" s="676">
        <f>IF(SUM($I$58:POH58)&lt;=$G$61,1,0)</f>
        <v>1</v>
      </c>
      <c r="POI59" s="676">
        <f>IF(SUM($I$58:POI58)&lt;=$G$61,1,0)</f>
        <v>1</v>
      </c>
      <c r="POJ59" s="676">
        <f>IF(SUM($I$58:POJ58)&lt;=$G$61,1,0)</f>
        <v>1</v>
      </c>
      <c r="POK59" s="676">
        <f>IF(SUM($I$58:POK58)&lt;=$G$61,1,0)</f>
        <v>1</v>
      </c>
      <c r="POL59" s="676">
        <f>IF(SUM($I$58:POL58)&lt;=$G$61,1,0)</f>
        <v>1</v>
      </c>
      <c r="POM59" s="676">
        <f>IF(SUM($I$58:POM58)&lt;=$G$61,1,0)</f>
        <v>1</v>
      </c>
      <c r="PON59" s="676">
        <f>IF(SUM($I$58:PON58)&lt;=$G$61,1,0)</f>
        <v>1</v>
      </c>
      <c r="POO59" s="676">
        <f>IF(SUM($I$58:POO58)&lt;=$G$61,1,0)</f>
        <v>1</v>
      </c>
      <c r="POP59" s="676">
        <f>IF(SUM($I$58:POP58)&lt;=$G$61,1,0)</f>
        <v>1</v>
      </c>
      <c r="POQ59" s="676">
        <f>IF(SUM($I$58:POQ58)&lt;=$G$61,1,0)</f>
        <v>1</v>
      </c>
      <c r="POR59" s="676">
        <f>IF(SUM($I$58:POR58)&lt;=$G$61,1,0)</f>
        <v>1</v>
      </c>
      <c r="POS59" s="676">
        <f>IF(SUM($I$58:POS58)&lt;=$G$61,1,0)</f>
        <v>1</v>
      </c>
      <c r="POT59" s="676">
        <f>IF(SUM($I$58:POT58)&lt;=$G$61,1,0)</f>
        <v>1</v>
      </c>
      <c r="POU59" s="676">
        <f>IF(SUM($I$58:POU58)&lt;=$G$61,1,0)</f>
        <v>1</v>
      </c>
      <c r="POV59" s="676">
        <f>IF(SUM($I$58:POV58)&lt;=$G$61,1,0)</f>
        <v>1</v>
      </c>
      <c r="POW59" s="676">
        <f>IF(SUM($I$58:POW58)&lt;=$G$61,1,0)</f>
        <v>1</v>
      </c>
      <c r="POX59" s="676">
        <f>IF(SUM($I$58:POX58)&lt;=$G$61,1,0)</f>
        <v>1</v>
      </c>
      <c r="POY59" s="676">
        <f>IF(SUM($I$58:POY58)&lt;=$G$61,1,0)</f>
        <v>1</v>
      </c>
      <c r="POZ59" s="676">
        <f>IF(SUM($I$58:POZ58)&lt;=$G$61,1,0)</f>
        <v>1</v>
      </c>
      <c r="PPA59" s="676">
        <f>IF(SUM($I$58:PPA58)&lt;=$G$61,1,0)</f>
        <v>1</v>
      </c>
      <c r="PPB59" s="676">
        <f>IF(SUM($I$58:PPB58)&lt;=$G$61,1,0)</f>
        <v>1</v>
      </c>
      <c r="PPC59" s="676">
        <f>IF(SUM($I$58:PPC58)&lt;=$G$61,1,0)</f>
        <v>1</v>
      </c>
      <c r="PPD59" s="676">
        <f>IF(SUM($I$58:PPD58)&lt;=$G$61,1,0)</f>
        <v>1</v>
      </c>
      <c r="PPE59" s="676">
        <f>IF(SUM($I$58:PPE58)&lt;=$G$61,1,0)</f>
        <v>1</v>
      </c>
      <c r="PPF59" s="676">
        <f>IF(SUM($I$58:PPF58)&lt;=$G$61,1,0)</f>
        <v>1</v>
      </c>
      <c r="PPG59" s="676">
        <f>IF(SUM($I$58:PPG58)&lt;=$G$61,1,0)</f>
        <v>1</v>
      </c>
      <c r="PPH59" s="676">
        <f>IF(SUM($I$58:PPH58)&lt;=$G$61,1,0)</f>
        <v>1</v>
      </c>
      <c r="PPI59" s="676">
        <f>IF(SUM($I$58:PPI58)&lt;=$G$61,1,0)</f>
        <v>1</v>
      </c>
      <c r="PPJ59" s="676">
        <f>IF(SUM($I$58:PPJ58)&lt;=$G$61,1,0)</f>
        <v>1</v>
      </c>
      <c r="PPK59" s="676">
        <f>IF(SUM($I$58:PPK58)&lt;=$G$61,1,0)</f>
        <v>1</v>
      </c>
      <c r="PPL59" s="676">
        <f>IF(SUM($I$58:PPL58)&lt;=$G$61,1,0)</f>
        <v>1</v>
      </c>
      <c r="PPM59" s="676">
        <f>IF(SUM($I$58:PPM58)&lt;=$G$61,1,0)</f>
        <v>1</v>
      </c>
      <c r="PPN59" s="676">
        <f>IF(SUM($I$58:PPN58)&lt;=$G$61,1,0)</f>
        <v>1</v>
      </c>
      <c r="PPO59" s="676">
        <f>IF(SUM($I$58:PPO58)&lt;=$G$61,1,0)</f>
        <v>1</v>
      </c>
      <c r="PPP59" s="676">
        <f>IF(SUM($I$58:PPP58)&lt;=$G$61,1,0)</f>
        <v>1</v>
      </c>
      <c r="PPQ59" s="676">
        <f>IF(SUM($I$58:PPQ58)&lt;=$G$61,1,0)</f>
        <v>1</v>
      </c>
      <c r="PPR59" s="676">
        <f>IF(SUM($I$58:PPR58)&lt;=$G$61,1,0)</f>
        <v>1</v>
      </c>
      <c r="PPS59" s="676">
        <f>IF(SUM($I$58:PPS58)&lt;=$G$61,1,0)</f>
        <v>1</v>
      </c>
      <c r="PPT59" s="676">
        <f>IF(SUM($I$58:PPT58)&lt;=$G$61,1,0)</f>
        <v>1</v>
      </c>
      <c r="PPU59" s="676">
        <f>IF(SUM($I$58:PPU58)&lt;=$G$61,1,0)</f>
        <v>1</v>
      </c>
      <c r="PPV59" s="676">
        <f>IF(SUM($I$58:PPV58)&lt;=$G$61,1,0)</f>
        <v>1</v>
      </c>
      <c r="PPW59" s="676">
        <f>IF(SUM($I$58:PPW58)&lt;=$G$61,1,0)</f>
        <v>1</v>
      </c>
      <c r="PPX59" s="676">
        <f>IF(SUM($I$58:PPX58)&lt;=$G$61,1,0)</f>
        <v>1</v>
      </c>
      <c r="PPY59" s="676">
        <f>IF(SUM($I$58:PPY58)&lt;=$G$61,1,0)</f>
        <v>1</v>
      </c>
      <c r="PPZ59" s="676">
        <f>IF(SUM($I$58:PPZ58)&lt;=$G$61,1,0)</f>
        <v>1</v>
      </c>
      <c r="PQA59" s="676">
        <f>IF(SUM($I$58:PQA58)&lt;=$G$61,1,0)</f>
        <v>1</v>
      </c>
      <c r="PQB59" s="676">
        <f>IF(SUM($I$58:PQB58)&lt;=$G$61,1,0)</f>
        <v>1</v>
      </c>
      <c r="PQC59" s="676">
        <f>IF(SUM($I$58:PQC58)&lt;=$G$61,1,0)</f>
        <v>1</v>
      </c>
      <c r="PQD59" s="676">
        <f>IF(SUM($I$58:PQD58)&lt;=$G$61,1,0)</f>
        <v>1</v>
      </c>
      <c r="PQE59" s="676">
        <f>IF(SUM($I$58:PQE58)&lt;=$G$61,1,0)</f>
        <v>1</v>
      </c>
      <c r="PQF59" s="676">
        <f>IF(SUM($I$58:PQF58)&lt;=$G$61,1,0)</f>
        <v>1</v>
      </c>
      <c r="PQG59" s="676">
        <f>IF(SUM($I$58:PQG58)&lt;=$G$61,1,0)</f>
        <v>1</v>
      </c>
      <c r="PQH59" s="676">
        <f>IF(SUM($I$58:PQH58)&lt;=$G$61,1,0)</f>
        <v>1</v>
      </c>
      <c r="PQI59" s="676">
        <f>IF(SUM($I$58:PQI58)&lt;=$G$61,1,0)</f>
        <v>1</v>
      </c>
      <c r="PQJ59" s="676">
        <f>IF(SUM($I$58:PQJ58)&lt;=$G$61,1,0)</f>
        <v>1</v>
      </c>
      <c r="PQK59" s="676">
        <f>IF(SUM($I$58:PQK58)&lt;=$G$61,1,0)</f>
        <v>1</v>
      </c>
      <c r="PQL59" s="676">
        <f>IF(SUM($I$58:PQL58)&lt;=$G$61,1,0)</f>
        <v>1</v>
      </c>
      <c r="PQM59" s="676">
        <f>IF(SUM($I$58:PQM58)&lt;=$G$61,1,0)</f>
        <v>1</v>
      </c>
      <c r="PQN59" s="676">
        <f>IF(SUM($I$58:PQN58)&lt;=$G$61,1,0)</f>
        <v>1</v>
      </c>
      <c r="PQO59" s="676">
        <f>IF(SUM($I$58:PQO58)&lt;=$G$61,1,0)</f>
        <v>1</v>
      </c>
      <c r="PQP59" s="676">
        <f>IF(SUM($I$58:PQP58)&lt;=$G$61,1,0)</f>
        <v>1</v>
      </c>
      <c r="PQQ59" s="676">
        <f>IF(SUM($I$58:PQQ58)&lt;=$G$61,1,0)</f>
        <v>1</v>
      </c>
      <c r="PQR59" s="676">
        <f>IF(SUM($I$58:PQR58)&lt;=$G$61,1,0)</f>
        <v>1</v>
      </c>
      <c r="PQS59" s="676">
        <f>IF(SUM($I$58:PQS58)&lt;=$G$61,1,0)</f>
        <v>1</v>
      </c>
      <c r="PQT59" s="676">
        <f>IF(SUM($I$58:PQT58)&lt;=$G$61,1,0)</f>
        <v>1</v>
      </c>
      <c r="PQU59" s="676">
        <f>IF(SUM($I$58:PQU58)&lt;=$G$61,1,0)</f>
        <v>1</v>
      </c>
      <c r="PQV59" s="676">
        <f>IF(SUM($I$58:PQV58)&lt;=$G$61,1,0)</f>
        <v>1</v>
      </c>
      <c r="PQW59" s="676">
        <f>IF(SUM($I$58:PQW58)&lt;=$G$61,1,0)</f>
        <v>1</v>
      </c>
      <c r="PQX59" s="676">
        <f>IF(SUM($I$58:PQX58)&lt;=$G$61,1,0)</f>
        <v>1</v>
      </c>
      <c r="PQY59" s="676">
        <f>IF(SUM($I$58:PQY58)&lt;=$G$61,1,0)</f>
        <v>1</v>
      </c>
      <c r="PQZ59" s="676">
        <f>IF(SUM($I$58:PQZ58)&lt;=$G$61,1,0)</f>
        <v>1</v>
      </c>
      <c r="PRA59" s="676">
        <f>IF(SUM($I$58:PRA58)&lt;=$G$61,1,0)</f>
        <v>1</v>
      </c>
      <c r="PRB59" s="676">
        <f>IF(SUM($I$58:PRB58)&lt;=$G$61,1,0)</f>
        <v>1</v>
      </c>
      <c r="PRC59" s="676">
        <f>IF(SUM($I$58:PRC58)&lt;=$G$61,1,0)</f>
        <v>1</v>
      </c>
      <c r="PRD59" s="676">
        <f>IF(SUM($I$58:PRD58)&lt;=$G$61,1,0)</f>
        <v>1</v>
      </c>
      <c r="PRE59" s="676">
        <f>IF(SUM($I$58:PRE58)&lt;=$G$61,1,0)</f>
        <v>1</v>
      </c>
      <c r="PRF59" s="676">
        <f>IF(SUM($I$58:PRF58)&lt;=$G$61,1,0)</f>
        <v>1</v>
      </c>
      <c r="PRG59" s="676">
        <f>IF(SUM($I$58:PRG58)&lt;=$G$61,1,0)</f>
        <v>1</v>
      </c>
      <c r="PRH59" s="676">
        <f>IF(SUM($I$58:PRH58)&lt;=$G$61,1,0)</f>
        <v>1</v>
      </c>
      <c r="PRI59" s="676">
        <f>IF(SUM($I$58:PRI58)&lt;=$G$61,1,0)</f>
        <v>1</v>
      </c>
      <c r="PRJ59" s="676">
        <f>IF(SUM($I$58:PRJ58)&lt;=$G$61,1,0)</f>
        <v>1</v>
      </c>
      <c r="PRK59" s="676">
        <f>IF(SUM($I$58:PRK58)&lt;=$G$61,1,0)</f>
        <v>1</v>
      </c>
      <c r="PRL59" s="676">
        <f>IF(SUM($I$58:PRL58)&lt;=$G$61,1,0)</f>
        <v>1</v>
      </c>
      <c r="PRM59" s="676">
        <f>IF(SUM($I$58:PRM58)&lt;=$G$61,1,0)</f>
        <v>1</v>
      </c>
      <c r="PRN59" s="676">
        <f>IF(SUM($I$58:PRN58)&lt;=$G$61,1,0)</f>
        <v>1</v>
      </c>
      <c r="PRO59" s="676">
        <f>IF(SUM($I$58:PRO58)&lt;=$G$61,1,0)</f>
        <v>1</v>
      </c>
      <c r="PRP59" s="676">
        <f>IF(SUM($I$58:PRP58)&lt;=$G$61,1,0)</f>
        <v>1</v>
      </c>
      <c r="PRQ59" s="676">
        <f>IF(SUM($I$58:PRQ58)&lt;=$G$61,1,0)</f>
        <v>1</v>
      </c>
      <c r="PRR59" s="676">
        <f>IF(SUM($I$58:PRR58)&lt;=$G$61,1,0)</f>
        <v>1</v>
      </c>
      <c r="PRS59" s="676">
        <f>IF(SUM($I$58:PRS58)&lt;=$G$61,1,0)</f>
        <v>1</v>
      </c>
      <c r="PRT59" s="676">
        <f>IF(SUM($I$58:PRT58)&lt;=$G$61,1,0)</f>
        <v>1</v>
      </c>
      <c r="PRU59" s="676">
        <f>IF(SUM($I$58:PRU58)&lt;=$G$61,1,0)</f>
        <v>1</v>
      </c>
      <c r="PRV59" s="676">
        <f>IF(SUM($I$58:PRV58)&lt;=$G$61,1,0)</f>
        <v>1</v>
      </c>
      <c r="PRW59" s="676">
        <f>IF(SUM($I$58:PRW58)&lt;=$G$61,1,0)</f>
        <v>1</v>
      </c>
      <c r="PRX59" s="676">
        <f>IF(SUM($I$58:PRX58)&lt;=$G$61,1,0)</f>
        <v>1</v>
      </c>
      <c r="PRY59" s="676">
        <f>IF(SUM($I$58:PRY58)&lt;=$G$61,1,0)</f>
        <v>1</v>
      </c>
      <c r="PRZ59" s="676">
        <f>IF(SUM($I$58:PRZ58)&lt;=$G$61,1,0)</f>
        <v>1</v>
      </c>
      <c r="PSA59" s="676">
        <f>IF(SUM($I$58:PSA58)&lt;=$G$61,1,0)</f>
        <v>1</v>
      </c>
      <c r="PSB59" s="676">
        <f>IF(SUM($I$58:PSB58)&lt;=$G$61,1,0)</f>
        <v>1</v>
      </c>
      <c r="PSC59" s="676">
        <f>IF(SUM($I$58:PSC58)&lt;=$G$61,1,0)</f>
        <v>1</v>
      </c>
      <c r="PSD59" s="676">
        <f>IF(SUM($I$58:PSD58)&lt;=$G$61,1,0)</f>
        <v>1</v>
      </c>
      <c r="PSE59" s="676">
        <f>IF(SUM($I$58:PSE58)&lt;=$G$61,1,0)</f>
        <v>1</v>
      </c>
      <c r="PSF59" s="676">
        <f>IF(SUM($I$58:PSF58)&lt;=$G$61,1,0)</f>
        <v>1</v>
      </c>
      <c r="PSG59" s="676">
        <f>IF(SUM($I$58:PSG58)&lt;=$G$61,1,0)</f>
        <v>1</v>
      </c>
      <c r="PSH59" s="676">
        <f>IF(SUM($I$58:PSH58)&lt;=$G$61,1,0)</f>
        <v>1</v>
      </c>
      <c r="PSI59" s="676">
        <f>IF(SUM($I$58:PSI58)&lt;=$G$61,1,0)</f>
        <v>1</v>
      </c>
      <c r="PSJ59" s="676">
        <f>IF(SUM($I$58:PSJ58)&lt;=$G$61,1,0)</f>
        <v>1</v>
      </c>
      <c r="PSK59" s="676">
        <f>IF(SUM($I$58:PSK58)&lt;=$G$61,1,0)</f>
        <v>1</v>
      </c>
      <c r="PSL59" s="676">
        <f>IF(SUM($I$58:PSL58)&lt;=$G$61,1,0)</f>
        <v>1</v>
      </c>
      <c r="PSM59" s="676">
        <f>IF(SUM($I$58:PSM58)&lt;=$G$61,1,0)</f>
        <v>1</v>
      </c>
      <c r="PSN59" s="676">
        <f>IF(SUM($I$58:PSN58)&lt;=$G$61,1,0)</f>
        <v>1</v>
      </c>
      <c r="PSO59" s="676">
        <f>IF(SUM($I$58:PSO58)&lt;=$G$61,1,0)</f>
        <v>1</v>
      </c>
      <c r="PSP59" s="676">
        <f>IF(SUM($I$58:PSP58)&lt;=$G$61,1,0)</f>
        <v>1</v>
      </c>
      <c r="PSQ59" s="676">
        <f>IF(SUM($I$58:PSQ58)&lt;=$G$61,1,0)</f>
        <v>1</v>
      </c>
      <c r="PSR59" s="676">
        <f>IF(SUM($I$58:PSR58)&lt;=$G$61,1,0)</f>
        <v>1</v>
      </c>
      <c r="PSS59" s="676">
        <f>IF(SUM($I$58:PSS58)&lt;=$G$61,1,0)</f>
        <v>1</v>
      </c>
      <c r="PST59" s="676">
        <f>IF(SUM($I$58:PST58)&lt;=$G$61,1,0)</f>
        <v>1</v>
      </c>
      <c r="PSU59" s="676">
        <f>IF(SUM($I$58:PSU58)&lt;=$G$61,1,0)</f>
        <v>1</v>
      </c>
      <c r="PSV59" s="676">
        <f>IF(SUM($I$58:PSV58)&lt;=$G$61,1,0)</f>
        <v>1</v>
      </c>
      <c r="PSW59" s="676">
        <f>IF(SUM($I$58:PSW58)&lt;=$G$61,1,0)</f>
        <v>1</v>
      </c>
      <c r="PSX59" s="676">
        <f>IF(SUM($I$58:PSX58)&lt;=$G$61,1,0)</f>
        <v>1</v>
      </c>
      <c r="PSY59" s="676">
        <f>IF(SUM($I$58:PSY58)&lt;=$G$61,1,0)</f>
        <v>1</v>
      </c>
      <c r="PSZ59" s="676">
        <f>IF(SUM($I$58:PSZ58)&lt;=$G$61,1,0)</f>
        <v>1</v>
      </c>
      <c r="PTA59" s="676">
        <f>IF(SUM($I$58:PTA58)&lt;=$G$61,1,0)</f>
        <v>1</v>
      </c>
      <c r="PTB59" s="676">
        <f>IF(SUM($I$58:PTB58)&lt;=$G$61,1,0)</f>
        <v>1</v>
      </c>
      <c r="PTC59" s="676">
        <f>IF(SUM($I$58:PTC58)&lt;=$G$61,1,0)</f>
        <v>1</v>
      </c>
      <c r="PTD59" s="676">
        <f>IF(SUM($I$58:PTD58)&lt;=$G$61,1,0)</f>
        <v>1</v>
      </c>
      <c r="PTE59" s="676">
        <f>IF(SUM($I$58:PTE58)&lt;=$G$61,1,0)</f>
        <v>1</v>
      </c>
      <c r="PTF59" s="676">
        <f>IF(SUM($I$58:PTF58)&lt;=$G$61,1,0)</f>
        <v>1</v>
      </c>
      <c r="PTG59" s="676">
        <f>IF(SUM($I$58:PTG58)&lt;=$G$61,1,0)</f>
        <v>1</v>
      </c>
      <c r="PTH59" s="676">
        <f>IF(SUM($I$58:PTH58)&lt;=$G$61,1,0)</f>
        <v>1</v>
      </c>
      <c r="PTI59" s="676">
        <f>IF(SUM($I$58:PTI58)&lt;=$G$61,1,0)</f>
        <v>1</v>
      </c>
      <c r="PTJ59" s="676">
        <f>IF(SUM($I$58:PTJ58)&lt;=$G$61,1,0)</f>
        <v>1</v>
      </c>
      <c r="PTK59" s="676">
        <f>IF(SUM($I$58:PTK58)&lt;=$G$61,1,0)</f>
        <v>1</v>
      </c>
      <c r="PTL59" s="676">
        <f>IF(SUM($I$58:PTL58)&lt;=$G$61,1,0)</f>
        <v>1</v>
      </c>
      <c r="PTM59" s="676">
        <f>IF(SUM($I$58:PTM58)&lt;=$G$61,1,0)</f>
        <v>1</v>
      </c>
      <c r="PTN59" s="676">
        <f>IF(SUM($I$58:PTN58)&lt;=$G$61,1,0)</f>
        <v>1</v>
      </c>
      <c r="PTO59" s="676">
        <f>IF(SUM($I$58:PTO58)&lt;=$G$61,1,0)</f>
        <v>1</v>
      </c>
      <c r="PTP59" s="676">
        <f>IF(SUM($I$58:PTP58)&lt;=$G$61,1,0)</f>
        <v>1</v>
      </c>
      <c r="PTQ59" s="676">
        <f>IF(SUM($I$58:PTQ58)&lt;=$G$61,1,0)</f>
        <v>1</v>
      </c>
      <c r="PTR59" s="676">
        <f>IF(SUM($I$58:PTR58)&lt;=$G$61,1,0)</f>
        <v>1</v>
      </c>
      <c r="PTS59" s="676">
        <f>IF(SUM($I$58:PTS58)&lt;=$G$61,1,0)</f>
        <v>1</v>
      </c>
      <c r="PTT59" s="676">
        <f>IF(SUM($I$58:PTT58)&lt;=$G$61,1,0)</f>
        <v>1</v>
      </c>
      <c r="PTU59" s="676">
        <f>IF(SUM($I$58:PTU58)&lt;=$G$61,1,0)</f>
        <v>1</v>
      </c>
      <c r="PTV59" s="676">
        <f>IF(SUM($I$58:PTV58)&lt;=$G$61,1,0)</f>
        <v>1</v>
      </c>
      <c r="PTW59" s="676">
        <f>IF(SUM($I$58:PTW58)&lt;=$G$61,1,0)</f>
        <v>1</v>
      </c>
      <c r="PTX59" s="676">
        <f>IF(SUM($I$58:PTX58)&lt;=$G$61,1,0)</f>
        <v>1</v>
      </c>
      <c r="PTY59" s="676">
        <f>IF(SUM($I$58:PTY58)&lt;=$G$61,1,0)</f>
        <v>1</v>
      </c>
      <c r="PTZ59" s="676">
        <f>IF(SUM($I$58:PTZ58)&lt;=$G$61,1,0)</f>
        <v>1</v>
      </c>
      <c r="PUA59" s="676">
        <f>IF(SUM($I$58:PUA58)&lt;=$G$61,1,0)</f>
        <v>1</v>
      </c>
      <c r="PUB59" s="676">
        <f>IF(SUM($I$58:PUB58)&lt;=$G$61,1,0)</f>
        <v>1</v>
      </c>
      <c r="PUC59" s="676">
        <f>IF(SUM($I$58:PUC58)&lt;=$G$61,1,0)</f>
        <v>1</v>
      </c>
      <c r="PUD59" s="676">
        <f>IF(SUM($I$58:PUD58)&lt;=$G$61,1,0)</f>
        <v>1</v>
      </c>
      <c r="PUE59" s="676">
        <f>IF(SUM($I$58:PUE58)&lt;=$G$61,1,0)</f>
        <v>1</v>
      </c>
      <c r="PUF59" s="676">
        <f>IF(SUM($I$58:PUF58)&lt;=$G$61,1,0)</f>
        <v>1</v>
      </c>
      <c r="PUG59" s="676">
        <f>IF(SUM($I$58:PUG58)&lt;=$G$61,1,0)</f>
        <v>1</v>
      </c>
      <c r="PUH59" s="676">
        <f>IF(SUM($I$58:PUH58)&lt;=$G$61,1,0)</f>
        <v>1</v>
      </c>
      <c r="PUI59" s="676">
        <f>IF(SUM($I$58:PUI58)&lt;=$G$61,1,0)</f>
        <v>1</v>
      </c>
      <c r="PUJ59" s="676">
        <f>IF(SUM($I$58:PUJ58)&lt;=$G$61,1,0)</f>
        <v>1</v>
      </c>
      <c r="PUK59" s="676">
        <f>IF(SUM($I$58:PUK58)&lt;=$G$61,1,0)</f>
        <v>1</v>
      </c>
      <c r="PUL59" s="676">
        <f>IF(SUM($I$58:PUL58)&lt;=$G$61,1,0)</f>
        <v>1</v>
      </c>
      <c r="PUM59" s="676">
        <f>IF(SUM($I$58:PUM58)&lt;=$G$61,1,0)</f>
        <v>1</v>
      </c>
      <c r="PUN59" s="676">
        <f>IF(SUM($I$58:PUN58)&lt;=$G$61,1,0)</f>
        <v>1</v>
      </c>
      <c r="PUO59" s="676">
        <f>IF(SUM($I$58:PUO58)&lt;=$G$61,1,0)</f>
        <v>1</v>
      </c>
      <c r="PUP59" s="676">
        <f>IF(SUM($I$58:PUP58)&lt;=$G$61,1,0)</f>
        <v>1</v>
      </c>
      <c r="PUQ59" s="676">
        <f>IF(SUM($I$58:PUQ58)&lt;=$G$61,1,0)</f>
        <v>1</v>
      </c>
      <c r="PUR59" s="676">
        <f>IF(SUM($I$58:PUR58)&lt;=$G$61,1,0)</f>
        <v>1</v>
      </c>
      <c r="PUS59" s="676">
        <f>IF(SUM($I$58:PUS58)&lt;=$G$61,1,0)</f>
        <v>1</v>
      </c>
      <c r="PUT59" s="676">
        <f>IF(SUM($I$58:PUT58)&lt;=$G$61,1,0)</f>
        <v>1</v>
      </c>
      <c r="PUU59" s="676">
        <f>IF(SUM($I$58:PUU58)&lt;=$G$61,1,0)</f>
        <v>1</v>
      </c>
      <c r="PUV59" s="676">
        <f>IF(SUM($I$58:PUV58)&lt;=$G$61,1,0)</f>
        <v>1</v>
      </c>
      <c r="PUW59" s="676">
        <f>IF(SUM($I$58:PUW58)&lt;=$G$61,1,0)</f>
        <v>1</v>
      </c>
      <c r="PUX59" s="676">
        <f>IF(SUM($I$58:PUX58)&lt;=$G$61,1,0)</f>
        <v>1</v>
      </c>
      <c r="PUY59" s="676">
        <f>IF(SUM($I$58:PUY58)&lt;=$G$61,1,0)</f>
        <v>1</v>
      </c>
      <c r="PUZ59" s="676">
        <f>IF(SUM($I$58:PUZ58)&lt;=$G$61,1,0)</f>
        <v>1</v>
      </c>
      <c r="PVA59" s="676">
        <f>IF(SUM($I$58:PVA58)&lt;=$G$61,1,0)</f>
        <v>1</v>
      </c>
      <c r="PVB59" s="676">
        <f>IF(SUM($I$58:PVB58)&lt;=$G$61,1,0)</f>
        <v>1</v>
      </c>
      <c r="PVC59" s="676">
        <f>IF(SUM($I$58:PVC58)&lt;=$G$61,1,0)</f>
        <v>1</v>
      </c>
      <c r="PVD59" s="676">
        <f>IF(SUM($I$58:PVD58)&lt;=$G$61,1,0)</f>
        <v>1</v>
      </c>
      <c r="PVE59" s="676">
        <f>IF(SUM($I$58:PVE58)&lt;=$G$61,1,0)</f>
        <v>1</v>
      </c>
      <c r="PVF59" s="676">
        <f>IF(SUM($I$58:PVF58)&lt;=$G$61,1,0)</f>
        <v>1</v>
      </c>
      <c r="PVG59" s="676">
        <f>IF(SUM($I$58:PVG58)&lt;=$G$61,1,0)</f>
        <v>1</v>
      </c>
      <c r="PVH59" s="676">
        <f>IF(SUM($I$58:PVH58)&lt;=$G$61,1,0)</f>
        <v>1</v>
      </c>
      <c r="PVI59" s="676">
        <f>IF(SUM($I$58:PVI58)&lt;=$G$61,1,0)</f>
        <v>1</v>
      </c>
      <c r="PVJ59" s="676">
        <f>IF(SUM($I$58:PVJ58)&lt;=$G$61,1,0)</f>
        <v>1</v>
      </c>
      <c r="PVK59" s="676">
        <f>IF(SUM($I$58:PVK58)&lt;=$G$61,1,0)</f>
        <v>1</v>
      </c>
      <c r="PVL59" s="676">
        <f>IF(SUM($I$58:PVL58)&lt;=$G$61,1,0)</f>
        <v>1</v>
      </c>
      <c r="PVM59" s="676">
        <f>IF(SUM($I$58:PVM58)&lt;=$G$61,1,0)</f>
        <v>1</v>
      </c>
      <c r="PVN59" s="676">
        <f>IF(SUM($I$58:PVN58)&lt;=$G$61,1,0)</f>
        <v>1</v>
      </c>
      <c r="PVO59" s="676">
        <f>IF(SUM($I$58:PVO58)&lt;=$G$61,1,0)</f>
        <v>1</v>
      </c>
      <c r="PVP59" s="676">
        <f>IF(SUM($I$58:PVP58)&lt;=$G$61,1,0)</f>
        <v>1</v>
      </c>
      <c r="PVQ59" s="676">
        <f>IF(SUM($I$58:PVQ58)&lt;=$G$61,1,0)</f>
        <v>1</v>
      </c>
      <c r="PVR59" s="676">
        <f>IF(SUM($I$58:PVR58)&lt;=$G$61,1,0)</f>
        <v>1</v>
      </c>
      <c r="PVS59" s="676">
        <f>IF(SUM($I$58:PVS58)&lt;=$G$61,1,0)</f>
        <v>1</v>
      </c>
      <c r="PVT59" s="676">
        <f>IF(SUM($I$58:PVT58)&lt;=$G$61,1,0)</f>
        <v>1</v>
      </c>
      <c r="PVU59" s="676">
        <f>IF(SUM($I$58:PVU58)&lt;=$G$61,1,0)</f>
        <v>1</v>
      </c>
      <c r="PVV59" s="676">
        <f>IF(SUM($I$58:PVV58)&lt;=$G$61,1,0)</f>
        <v>1</v>
      </c>
      <c r="PVW59" s="676">
        <f>IF(SUM($I$58:PVW58)&lt;=$G$61,1,0)</f>
        <v>1</v>
      </c>
      <c r="PVX59" s="676">
        <f>IF(SUM($I$58:PVX58)&lt;=$G$61,1,0)</f>
        <v>1</v>
      </c>
      <c r="PVY59" s="676">
        <f>IF(SUM($I$58:PVY58)&lt;=$G$61,1,0)</f>
        <v>1</v>
      </c>
      <c r="PVZ59" s="676">
        <f>IF(SUM($I$58:PVZ58)&lt;=$G$61,1,0)</f>
        <v>1</v>
      </c>
      <c r="PWA59" s="676">
        <f>IF(SUM($I$58:PWA58)&lt;=$G$61,1,0)</f>
        <v>1</v>
      </c>
      <c r="PWB59" s="676">
        <f>IF(SUM($I$58:PWB58)&lt;=$G$61,1,0)</f>
        <v>1</v>
      </c>
      <c r="PWC59" s="676">
        <f>IF(SUM($I$58:PWC58)&lt;=$G$61,1,0)</f>
        <v>1</v>
      </c>
      <c r="PWD59" s="676">
        <f>IF(SUM($I$58:PWD58)&lt;=$G$61,1,0)</f>
        <v>1</v>
      </c>
      <c r="PWE59" s="676">
        <f>IF(SUM($I$58:PWE58)&lt;=$G$61,1,0)</f>
        <v>1</v>
      </c>
      <c r="PWF59" s="676">
        <f>IF(SUM($I$58:PWF58)&lt;=$G$61,1,0)</f>
        <v>1</v>
      </c>
      <c r="PWG59" s="676">
        <f>IF(SUM($I$58:PWG58)&lt;=$G$61,1,0)</f>
        <v>1</v>
      </c>
      <c r="PWH59" s="676">
        <f>IF(SUM($I$58:PWH58)&lt;=$G$61,1,0)</f>
        <v>1</v>
      </c>
      <c r="PWI59" s="676">
        <f>IF(SUM($I$58:PWI58)&lt;=$G$61,1,0)</f>
        <v>1</v>
      </c>
      <c r="PWJ59" s="676">
        <f>IF(SUM($I$58:PWJ58)&lt;=$G$61,1,0)</f>
        <v>1</v>
      </c>
      <c r="PWK59" s="676">
        <f>IF(SUM($I$58:PWK58)&lt;=$G$61,1,0)</f>
        <v>1</v>
      </c>
      <c r="PWL59" s="676">
        <f>IF(SUM($I$58:PWL58)&lt;=$G$61,1,0)</f>
        <v>1</v>
      </c>
      <c r="PWM59" s="676">
        <f>IF(SUM($I$58:PWM58)&lt;=$G$61,1,0)</f>
        <v>1</v>
      </c>
      <c r="PWN59" s="676">
        <f>IF(SUM($I$58:PWN58)&lt;=$G$61,1,0)</f>
        <v>1</v>
      </c>
      <c r="PWO59" s="676">
        <f>IF(SUM($I$58:PWO58)&lt;=$G$61,1,0)</f>
        <v>1</v>
      </c>
      <c r="PWP59" s="676">
        <f>IF(SUM($I$58:PWP58)&lt;=$G$61,1,0)</f>
        <v>1</v>
      </c>
      <c r="PWQ59" s="676">
        <f>IF(SUM($I$58:PWQ58)&lt;=$G$61,1,0)</f>
        <v>1</v>
      </c>
      <c r="PWR59" s="676">
        <f>IF(SUM($I$58:PWR58)&lt;=$G$61,1,0)</f>
        <v>1</v>
      </c>
      <c r="PWS59" s="676">
        <f>IF(SUM($I$58:PWS58)&lt;=$G$61,1,0)</f>
        <v>1</v>
      </c>
      <c r="PWT59" s="676">
        <f>IF(SUM($I$58:PWT58)&lt;=$G$61,1,0)</f>
        <v>1</v>
      </c>
      <c r="PWU59" s="676">
        <f>IF(SUM($I$58:PWU58)&lt;=$G$61,1,0)</f>
        <v>1</v>
      </c>
      <c r="PWV59" s="676">
        <f>IF(SUM($I$58:PWV58)&lt;=$G$61,1,0)</f>
        <v>1</v>
      </c>
      <c r="PWW59" s="676">
        <f>IF(SUM($I$58:PWW58)&lt;=$G$61,1,0)</f>
        <v>1</v>
      </c>
      <c r="PWX59" s="676">
        <f>IF(SUM($I$58:PWX58)&lt;=$G$61,1,0)</f>
        <v>1</v>
      </c>
      <c r="PWY59" s="676">
        <f>IF(SUM($I$58:PWY58)&lt;=$G$61,1,0)</f>
        <v>1</v>
      </c>
      <c r="PWZ59" s="676">
        <f>IF(SUM($I$58:PWZ58)&lt;=$G$61,1,0)</f>
        <v>1</v>
      </c>
      <c r="PXA59" s="676">
        <f>IF(SUM($I$58:PXA58)&lt;=$G$61,1,0)</f>
        <v>1</v>
      </c>
      <c r="PXB59" s="676">
        <f>IF(SUM($I$58:PXB58)&lt;=$G$61,1,0)</f>
        <v>1</v>
      </c>
      <c r="PXC59" s="676">
        <f>IF(SUM($I$58:PXC58)&lt;=$G$61,1,0)</f>
        <v>1</v>
      </c>
      <c r="PXD59" s="676">
        <f>IF(SUM($I$58:PXD58)&lt;=$G$61,1,0)</f>
        <v>1</v>
      </c>
      <c r="PXE59" s="676">
        <f>IF(SUM($I$58:PXE58)&lt;=$G$61,1,0)</f>
        <v>1</v>
      </c>
      <c r="PXF59" s="676">
        <f>IF(SUM($I$58:PXF58)&lt;=$G$61,1,0)</f>
        <v>1</v>
      </c>
      <c r="PXG59" s="676">
        <f>IF(SUM($I$58:PXG58)&lt;=$G$61,1,0)</f>
        <v>1</v>
      </c>
      <c r="PXH59" s="676">
        <f>IF(SUM($I$58:PXH58)&lt;=$G$61,1,0)</f>
        <v>1</v>
      </c>
      <c r="PXI59" s="676">
        <f>IF(SUM($I$58:PXI58)&lt;=$G$61,1,0)</f>
        <v>1</v>
      </c>
      <c r="PXJ59" s="676">
        <f>IF(SUM($I$58:PXJ58)&lt;=$G$61,1,0)</f>
        <v>1</v>
      </c>
      <c r="PXK59" s="676">
        <f>IF(SUM($I$58:PXK58)&lt;=$G$61,1,0)</f>
        <v>1</v>
      </c>
      <c r="PXL59" s="676">
        <f>IF(SUM($I$58:PXL58)&lt;=$G$61,1,0)</f>
        <v>1</v>
      </c>
      <c r="PXM59" s="676">
        <f>IF(SUM($I$58:PXM58)&lt;=$G$61,1,0)</f>
        <v>1</v>
      </c>
      <c r="PXN59" s="676">
        <f>IF(SUM($I$58:PXN58)&lt;=$G$61,1,0)</f>
        <v>1</v>
      </c>
      <c r="PXO59" s="676">
        <f>IF(SUM($I$58:PXO58)&lt;=$G$61,1,0)</f>
        <v>1</v>
      </c>
      <c r="PXP59" s="676">
        <f>IF(SUM($I$58:PXP58)&lt;=$G$61,1,0)</f>
        <v>1</v>
      </c>
      <c r="PXQ59" s="676">
        <f>IF(SUM($I$58:PXQ58)&lt;=$G$61,1,0)</f>
        <v>1</v>
      </c>
      <c r="PXR59" s="676">
        <f>IF(SUM($I$58:PXR58)&lt;=$G$61,1,0)</f>
        <v>1</v>
      </c>
      <c r="PXS59" s="676">
        <f>IF(SUM($I$58:PXS58)&lt;=$G$61,1,0)</f>
        <v>1</v>
      </c>
      <c r="PXT59" s="676">
        <f>IF(SUM($I$58:PXT58)&lt;=$G$61,1,0)</f>
        <v>1</v>
      </c>
      <c r="PXU59" s="676">
        <f>IF(SUM($I$58:PXU58)&lt;=$G$61,1,0)</f>
        <v>1</v>
      </c>
      <c r="PXV59" s="676">
        <f>IF(SUM($I$58:PXV58)&lt;=$G$61,1,0)</f>
        <v>1</v>
      </c>
      <c r="PXW59" s="676">
        <f>IF(SUM($I$58:PXW58)&lt;=$G$61,1,0)</f>
        <v>1</v>
      </c>
      <c r="PXX59" s="676">
        <f>IF(SUM($I$58:PXX58)&lt;=$G$61,1,0)</f>
        <v>1</v>
      </c>
      <c r="PXY59" s="676">
        <f>IF(SUM($I$58:PXY58)&lt;=$G$61,1,0)</f>
        <v>1</v>
      </c>
      <c r="PXZ59" s="676">
        <f>IF(SUM($I$58:PXZ58)&lt;=$G$61,1,0)</f>
        <v>1</v>
      </c>
      <c r="PYA59" s="676">
        <f>IF(SUM($I$58:PYA58)&lt;=$G$61,1,0)</f>
        <v>1</v>
      </c>
      <c r="PYB59" s="676">
        <f>IF(SUM($I$58:PYB58)&lt;=$G$61,1,0)</f>
        <v>1</v>
      </c>
      <c r="PYC59" s="676">
        <f>IF(SUM($I$58:PYC58)&lt;=$G$61,1,0)</f>
        <v>1</v>
      </c>
      <c r="PYD59" s="676">
        <f>IF(SUM($I$58:PYD58)&lt;=$G$61,1,0)</f>
        <v>1</v>
      </c>
      <c r="PYE59" s="676">
        <f>IF(SUM($I$58:PYE58)&lt;=$G$61,1,0)</f>
        <v>1</v>
      </c>
      <c r="PYF59" s="676">
        <f>IF(SUM($I$58:PYF58)&lt;=$G$61,1,0)</f>
        <v>1</v>
      </c>
      <c r="PYG59" s="676">
        <f>IF(SUM($I$58:PYG58)&lt;=$G$61,1,0)</f>
        <v>1</v>
      </c>
      <c r="PYH59" s="676">
        <f>IF(SUM($I$58:PYH58)&lt;=$G$61,1,0)</f>
        <v>1</v>
      </c>
      <c r="PYI59" s="676">
        <f>IF(SUM($I$58:PYI58)&lt;=$G$61,1,0)</f>
        <v>1</v>
      </c>
      <c r="PYJ59" s="676">
        <f>IF(SUM($I$58:PYJ58)&lt;=$G$61,1,0)</f>
        <v>1</v>
      </c>
      <c r="PYK59" s="676">
        <f>IF(SUM($I$58:PYK58)&lt;=$G$61,1,0)</f>
        <v>1</v>
      </c>
      <c r="PYL59" s="676">
        <f>IF(SUM($I$58:PYL58)&lt;=$G$61,1,0)</f>
        <v>1</v>
      </c>
      <c r="PYM59" s="676">
        <f>IF(SUM($I$58:PYM58)&lt;=$G$61,1,0)</f>
        <v>1</v>
      </c>
      <c r="PYN59" s="676">
        <f>IF(SUM($I$58:PYN58)&lt;=$G$61,1,0)</f>
        <v>1</v>
      </c>
      <c r="PYO59" s="676">
        <f>IF(SUM($I$58:PYO58)&lt;=$G$61,1,0)</f>
        <v>1</v>
      </c>
      <c r="PYP59" s="676">
        <f>IF(SUM($I$58:PYP58)&lt;=$G$61,1,0)</f>
        <v>1</v>
      </c>
      <c r="PYQ59" s="676">
        <f>IF(SUM($I$58:PYQ58)&lt;=$G$61,1,0)</f>
        <v>1</v>
      </c>
      <c r="PYR59" s="676">
        <f>IF(SUM($I$58:PYR58)&lt;=$G$61,1,0)</f>
        <v>1</v>
      </c>
      <c r="PYS59" s="676">
        <f>IF(SUM($I$58:PYS58)&lt;=$G$61,1,0)</f>
        <v>1</v>
      </c>
      <c r="PYT59" s="676">
        <f>IF(SUM($I$58:PYT58)&lt;=$G$61,1,0)</f>
        <v>1</v>
      </c>
      <c r="PYU59" s="676">
        <f>IF(SUM($I$58:PYU58)&lt;=$G$61,1,0)</f>
        <v>1</v>
      </c>
      <c r="PYV59" s="676">
        <f>IF(SUM($I$58:PYV58)&lt;=$G$61,1,0)</f>
        <v>1</v>
      </c>
      <c r="PYW59" s="676">
        <f>IF(SUM($I$58:PYW58)&lt;=$G$61,1,0)</f>
        <v>1</v>
      </c>
      <c r="PYX59" s="676">
        <f>IF(SUM($I$58:PYX58)&lt;=$G$61,1,0)</f>
        <v>1</v>
      </c>
      <c r="PYY59" s="676">
        <f>IF(SUM($I$58:PYY58)&lt;=$G$61,1,0)</f>
        <v>1</v>
      </c>
      <c r="PYZ59" s="676">
        <f>IF(SUM($I$58:PYZ58)&lt;=$G$61,1,0)</f>
        <v>1</v>
      </c>
      <c r="PZA59" s="676">
        <f>IF(SUM($I$58:PZA58)&lt;=$G$61,1,0)</f>
        <v>1</v>
      </c>
      <c r="PZB59" s="676">
        <f>IF(SUM($I$58:PZB58)&lt;=$G$61,1,0)</f>
        <v>1</v>
      </c>
      <c r="PZC59" s="676">
        <f>IF(SUM($I$58:PZC58)&lt;=$G$61,1,0)</f>
        <v>1</v>
      </c>
      <c r="PZD59" s="676">
        <f>IF(SUM($I$58:PZD58)&lt;=$G$61,1,0)</f>
        <v>1</v>
      </c>
      <c r="PZE59" s="676">
        <f>IF(SUM($I$58:PZE58)&lt;=$G$61,1,0)</f>
        <v>1</v>
      </c>
      <c r="PZF59" s="676">
        <f>IF(SUM($I$58:PZF58)&lt;=$G$61,1,0)</f>
        <v>1</v>
      </c>
      <c r="PZG59" s="676">
        <f>IF(SUM($I$58:PZG58)&lt;=$G$61,1,0)</f>
        <v>1</v>
      </c>
      <c r="PZH59" s="676">
        <f>IF(SUM($I$58:PZH58)&lt;=$G$61,1,0)</f>
        <v>1</v>
      </c>
      <c r="PZI59" s="676">
        <f>IF(SUM($I$58:PZI58)&lt;=$G$61,1,0)</f>
        <v>1</v>
      </c>
      <c r="PZJ59" s="676">
        <f>IF(SUM($I$58:PZJ58)&lt;=$G$61,1,0)</f>
        <v>1</v>
      </c>
      <c r="PZK59" s="676">
        <f>IF(SUM($I$58:PZK58)&lt;=$G$61,1,0)</f>
        <v>1</v>
      </c>
      <c r="PZL59" s="676">
        <f>IF(SUM($I$58:PZL58)&lt;=$G$61,1,0)</f>
        <v>1</v>
      </c>
      <c r="PZM59" s="676">
        <f>IF(SUM($I$58:PZM58)&lt;=$G$61,1,0)</f>
        <v>1</v>
      </c>
      <c r="PZN59" s="676">
        <f>IF(SUM($I$58:PZN58)&lt;=$G$61,1,0)</f>
        <v>1</v>
      </c>
      <c r="PZO59" s="676">
        <f>IF(SUM($I$58:PZO58)&lt;=$G$61,1,0)</f>
        <v>1</v>
      </c>
      <c r="PZP59" s="676">
        <f>IF(SUM($I$58:PZP58)&lt;=$G$61,1,0)</f>
        <v>1</v>
      </c>
      <c r="PZQ59" s="676">
        <f>IF(SUM($I$58:PZQ58)&lt;=$G$61,1,0)</f>
        <v>1</v>
      </c>
      <c r="PZR59" s="676">
        <f>IF(SUM($I$58:PZR58)&lt;=$G$61,1,0)</f>
        <v>1</v>
      </c>
      <c r="PZS59" s="676">
        <f>IF(SUM($I$58:PZS58)&lt;=$G$61,1,0)</f>
        <v>1</v>
      </c>
      <c r="PZT59" s="676">
        <f>IF(SUM($I$58:PZT58)&lt;=$G$61,1,0)</f>
        <v>1</v>
      </c>
      <c r="PZU59" s="676">
        <f>IF(SUM($I$58:PZU58)&lt;=$G$61,1,0)</f>
        <v>1</v>
      </c>
      <c r="PZV59" s="676">
        <f>IF(SUM($I$58:PZV58)&lt;=$G$61,1,0)</f>
        <v>1</v>
      </c>
      <c r="PZW59" s="676">
        <f>IF(SUM($I$58:PZW58)&lt;=$G$61,1,0)</f>
        <v>1</v>
      </c>
      <c r="PZX59" s="676">
        <f>IF(SUM($I$58:PZX58)&lt;=$G$61,1,0)</f>
        <v>1</v>
      </c>
      <c r="PZY59" s="676">
        <f>IF(SUM($I$58:PZY58)&lt;=$G$61,1,0)</f>
        <v>1</v>
      </c>
      <c r="PZZ59" s="676">
        <f>IF(SUM($I$58:PZZ58)&lt;=$G$61,1,0)</f>
        <v>1</v>
      </c>
      <c r="QAA59" s="676">
        <f>IF(SUM($I$58:QAA58)&lt;=$G$61,1,0)</f>
        <v>1</v>
      </c>
      <c r="QAB59" s="676">
        <f>IF(SUM($I$58:QAB58)&lt;=$G$61,1,0)</f>
        <v>1</v>
      </c>
      <c r="QAC59" s="676">
        <f>IF(SUM($I$58:QAC58)&lt;=$G$61,1,0)</f>
        <v>1</v>
      </c>
      <c r="QAD59" s="676">
        <f>IF(SUM($I$58:QAD58)&lt;=$G$61,1,0)</f>
        <v>1</v>
      </c>
      <c r="QAE59" s="676">
        <f>IF(SUM($I$58:QAE58)&lt;=$G$61,1,0)</f>
        <v>1</v>
      </c>
      <c r="QAF59" s="676">
        <f>IF(SUM($I$58:QAF58)&lt;=$G$61,1,0)</f>
        <v>1</v>
      </c>
      <c r="QAG59" s="676">
        <f>IF(SUM($I$58:QAG58)&lt;=$G$61,1,0)</f>
        <v>1</v>
      </c>
      <c r="QAH59" s="676">
        <f>IF(SUM($I$58:QAH58)&lt;=$G$61,1,0)</f>
        <v>1</v>
      </c>
      <c r="QAI59" s="676">
        <f>IF(SUM($I$58:QAI58)&lt;=$G$61,1,0)</f>
        <v>1</v>
      </c>
      <c r="QAJ59" s="676">
        <f>IF(SUM($I$58:QAJ58)&lt;=$G$61,1,0)</f>
        <v>1</v>
      </c>
      <c r="QAK59" s="676">
        <f>IF(SUM($I$58:QAK58)&lt;=$G$61,1,0)</f>
        <v>1</v>
      </c>
      <c r="QAL59" s="676">
        <f>IF(SUM($I$58:QAL58)&lt;=$G$61,1,0)</f>
        <v>1</v>
      </c>
      <c r="QAM59" s="676">
        <f>IF(SUM($I$58:QAM58)&lt;=$G$61,1,0)</f>
        <v>1</v>
      </c>
      <c r="QAN59" s="676">
        <f>IF(SUM($I$58:QAN58)&lt;=$G$61,1,0)</f>
        <v>1</v>
      </c>
      <c r="QAO59" s="676">
        <f>IF(SUM($I$58:QAO58)&lt;=$G$61,1,0)</f>
        <v>1</v>
      </c>
      <c r="QAP59" s="676">
        <f>IF(SUM($I$58:QAP58)&lt;=$G$61,1,0)</f>
        <v>1</v>
      </c>
      <c r="QAQ59" s="676">
        <f>IF(SUM($I$58:QAQ58)&lt;=$G$61,1,0)</f>
        <v>1</v>
      </c>
      <c r="QAR59" s="676">
        <f>IF(SUM($I$58:QAR58)&lt;=$G$61,1,0)</f>
        <v>1</v>
      </c>
      <c r="QAS59" s="676">
        <f>IF(SUM($I$58:QAS58)&lt;=$G$61,1,0)</f>
        <v>1</v>
      </c>
      <c r="QAT59" s="676">
        <f>IF(SUM($I$58:QAT58)&lt;=$G$61,1,0)</f>
        <v>1</v>
      </c>
      <c r="QAU59" s="676">
        <f>IF(SUM($I$58:QAU58)&lt;=$G$61,1,0)</f>
        <v>1</v>
      </c>
      <c r="QAV59" s="676">
        <f>IF(SUM($I$58:QAV58)&lt;=$G$61,1,0)</f>
        <v>1</v>
      </c>
      <c r="QAW59" s="676">
        <f>IF(SUM($I$58:QAW58)&lt;=$G$61,1,0)</f>
        <v>1</v>
      </c>
      <c r="QAX59" s="676">
        <f>IF(SUM($I$58:QAX58)&lt;=$G$61,1,0)</f>
        <v>1</v>
      </c>
      <c r="QAY59" s="676">
        <f>IF(SUM($I$58:QAY58)&lt;=$G$61,1,0)</f>
        <v>1</v>
      </c>
      <c r="QAZ59" s="676">
        <f>IF(SUM($I$58:QAZ58)&lt;=$G$61,1,0)</f>
        <v>1</v>
      </c>
      <c r="QBA59" s="676">
        <f>IF(SUM($I$58:QBA58)&lt;=$G$61,1,0)</f>
        <v>1</v>
      </c>
      <c r="QBB59" s="676">
        <f>IF(SUM($I$58:QBB58)&lt;=$G$61,1,0)</f>
        <v>1</v>
      </c>
      <c r="QBC59" s="676">
        <f>IF(SUM($I$58:QBC58)&lt;=$G$61,1,0)</f>
        <v>1</v>
      </c>
      <c r="QBD59" s="676">
        <f>IF(SUM($I$58:QBD58)&lt;=$G$61,1,0)</f>
        <v>1</v>
      </c>
      <c r="QBE59" s="676">
        <f>IF(SUM($I$58:QBE58)&lt;=$G$61,1,0)</f>
        <v>1</v>
      </c>
      <c r="QBF59" s="676">
        <f>IF(SUM($I$58:QBF58)&lt;=$G$61,1,0)</f>
        <v>1</v>
      </c>
      <c r="QBG59" s="676">
        <f>IF(SUM($I$58:QBG58)&lt;=$G$61,1,0)</f>
        <v>1</v>
      </c>
      <c r="QBH59" s="676">
        <f>IF(SUM($I$58:QBH58)&lt;=$G$61,1,0)</f>
        <v>1</v>
      </c>
      <c r="QBI59" s="676">
        <f>IF(SUM($I$58:QBI58)&lt;=$G$61,1,0)</f>
        <v>1</v>
      </c>
      <c r="QBJ59" s="676">
        <f>IF(SUM($I$58:QBJ58)&lt;=$G$61,1,0)</f>
        <v>1</v>
      </c>
      <c r="QBK59" s="676">
        <f>IF(SUM($I$58:QBK58)&lt;=$G$61,1,0)</f>
        <v>1</v>
      </c>
      <c r="QBL59" s="676">
        <f>IF(SUM($I$58:QBL58)&lt;=$G$61,1,0)</f>
        <v>1</v>
      </c>
      <c r="QBM59" s="676">
        <f>IF(SUM($I$58:QBM58)&lt;=$G$61,1,0)</f>
        <v>1</v>
      </c>
      <c r="QBN59" s="676">
        <f>IF(SUM($I$58:QBN58)&lt;=$G$61,1,0)</f>
        <v>1</v>
      </c>
      <c r="QBO59" s="676">
        <f>IF(SUM($I$58:QBO58)&lt;=$G$61,1,0)</f>
        <v>1</v>
      </c>
      <c r="QBP59" s="676">
        <f>IF(SUM($I$58:QBP58)&lt;=$G$61,1,0)</f>
        <v>1</v>
      </c>
      <c r="QBQ59" s="676">
        <f>IF(SUM($I$58:QBQ58)&lt;=$G$61,1,0)</f>
        <v>1</v>
      </c>
      <c r="QBR59" s="676">
        <f>IF(SUM($I$58:QBR58)&lt;=$G$61,1,0)</f>
        <v>1</v>
      </c>
      <c r="QBS59" s="676">
        <f>IF(SUM($I$58:QBS58)&lt;=$G$61,1,0)</f>
        <v>1</v>
      </c>
      <c r="QBT59" s="676">
        <f>IF(SUM($I$58:QBT58)&lt;=$G$61,1,0)</f>
        <v>1</v>
      </c>
      <c r="QBU59" s="676">
        <f>IF(SUM($I$58:QBU58)&lt;=$G$61,1,0)</f>
        <v>1</v>
      </c>
      <c r="QBV59" s="676">
        <f>IF(SUM($I$58:QBV58)&lt;=$G$61,1,0)</f>
        <v>1</v>
      </c>
      <c r="QBW59" s="676">
        <f>IF(SUM($I$58:QBW58)&lt;=$G$61,1,0)</f>
        <v>1</v>
      </c>
      <c r="QBX59" s="676">
        <f>IF(SUM($I$58:QBX58)&lt;=$G$61,1,0)</f>
        <v>1</v>
      </c>
      <c r="QBY59" s="676">
        <f>IF(SUM($I$58:QBY58)&lt;=$G$61,1,0)</f>
        <v>1</v>
      </c>
      <c r="QBZ59" s="676">
        <f>IF(SUM($I$58:QBZ58)&lt;=$G$61,1,0)</f>
        <v>1</v>
      </c>
      <c r="QCA59" s="676">
        <f>IF(SUM($I$58:QCA58)&lt;=$G$61,1,0)</f>
        <v>1</v>
      </c>
      <c r="QCB59" s="676">
        <f>IF(SUM($I$58:QCB58)&lt;=$G$61,1,0)</f>
        <v>1</v>
      </c>
      <c r="QCC59" s="676">
        <f>IF(SUM($I$58:QCC58)&lt;=$G$61,1,0)</f>
        <v>1</v>
      </c>
      <c r="QCD59" s="676">
        <f>IF(SUM($I$58:QCD58)&lt;=$G$61,1,0)</f>
        <v>1</v>
      </c>
      <c r="QCE59" s="676">
        <f>IF(SUM($I$58:QCE58)&lt;=$G$61,1,0)</f>
        <v>1</v>
      </c>
      <c r="QCF59" s="676">
        <f>IF(SUM($I$58:QCF58)&lt;=$G$61,1,0)</f>
        <v>1</v>
      </c>
      <c r="QCG59" s="676">
        <f>IF(SUM($I$58:QCG58)&lt;=$G$61,1,0)</f>
        <v>1</v>
      </c>
      <c r="QCH59" s="676">
        <f>IF(SUM($I$58:QCH58)&lt;=$G$61,1,0)</f>
        <v>1</v>
      </c>
      <c r="QCI59" s="676">
        <f>IF(SUM($I$58:QCI58)&lt;=$G$61,1,0)</f>
        <v>1</v>
      </c>
      <c r="QCJ59" s="676">
        <f>IF(SUM($I$58:QCJ58)&lt;=$G$61,1,0)</f>
        <v>1</v>
      </c>
      <c r="QCK59" s="676">
        <f>IF(SUM($I$58:QCK58)&lt;=$G$61,1,0)</f>
        <v>1</v>
      </c>
      <c r="QCL59" s="676">
        <f>IF(SUM($I$58:QCL58)&lt;=$G$61,1,0)</f>
        <v>1</v>
      </c>
      <c r="QCM59" s="676">
        <f>IF(SUM($I$58:QCM58)&lt;=$G$61,1,0)</f>
        <v>1</v>
      </c>
      <c r="QCN59" s="676">
        <f>IF(SUM($I$58:QCN58)&lt;=$G$61,1,0)</f>
        <v>1</v>
      </c>
      <c r="QCO59" s="676">
        <f>IF(SUM($I$58:QCO58)&lt;=$G$61,1,0)</f>
        <v>1</v>
      </c>
      <c r="QCP59" s="676">
        <f>IF(SUM($I$58:QCP58)&lt;=$G$61,1,0)</f>
        <v>1</v>
      </c>
      <c r="QCQ59" s="676">
        <f>IF(SUM($I$58:QCQ58)&lt;=$G$61,1,0)</f>
        <v>1</v>
      </c>
      <c r="QCR59" s="676">
        <f>IF(SUM($I$58:QCR58)&lt;=$G$61,1,0)</f>
        <v>1</v>
      </c>
      <c r="QCS59" s="676">
        <f>IF(SUM($I$58:QCS58)&lt;=$G$61,1,0)</f>
        <v>1</v>
      </c>
      <c r="QCT59" s="676">
        <f>IF(SUM($I$58:QCT58)&lt;=$G$61,1,0)</f>
        <v>1</v>
      </c>
      <c r="QCU59" s="676">
        <f>IF(SUM($I$58:QCU58)&lt;=$G$61,1,0)</f>
        <v>1</v>
      </c>
      <c r="QCV59" s="676">
        <f>IF(SUM($I$58:QCV58)&lt;=$G$61,1,0)</f>
        <v>1</v>
      </c>
      <c r="QCW59" s="676">
        <f>IF(SUM($I$58:QCW58)&lt;=$G$61,1,0)</f>
        <v>1</v>
      </c>
      <c r="QCX59" s="676">
        <f>IF(SUM($I$58:QCX58)&lt;=$G$61,1,0)</f>
        <v>1</v>
      </c>
      <c r="QCY59" s="676">
        <f>IF(SUM($I$58:QCY58)&lt;=$G$61,1,0)</f>
        <v>1</v>
      </c>
      <c r="QCZ59" s="676">
        <f>IF(SUM($I$58:QCZ58)&lt;=$G$61,1,0)</f>
        <v>1</v>
      </c>
      <c r="QDA59" s="676">
        <f>IF(SUM($I$58:QDA58)&lt;=$G$61,1,0)</f>
        <v>1</v>
      </c>
      <c r="QDB59" s="676">
        <f>IF(SUM($I$58:QDB58)&lt;=$G$61,1,0)</f>
        <v>1</v>
      </c>
      <c r="QDC59" s="676">
        <f>IF(SUM($I$58:QDC58)&lt;=$G$61,1,0)</f>
        <v>1</v>
      </c>
      <c r="QDD59" s="676">
        <f>IF(SUM($I$58:QDD58)&lt;=$G$61,1,0)</f>
        <v>1</v>
      </c>
      <c r="QDE59" s="676">
        <f>IF(SUM($I$58:QDE58)&lt;=$G$61,1,0)</f>
        <v>1</v>
      </c>
      <c r="QDF59" s="676">
        <f>IF(SUM($I$58:QDF58)&lt;=$G$61,1,0)</f>
        <v>1</v>
      </c>
      <c r="QDG59" s="676">
        <f>IF(SUM($I$58:QDG58)&lt;=$G$61,1,0)</f>
        <v>1</v>
      </c>
      <c r="QDH59" s="676">
        <f>IF(SUM($I$58:QDH58)&lt;=$G$61,1,0)</f>
        <v>1</v>
      </c>
      <c r="QDI59" s="676">
        <f>IF(SUM($I$58:QDI58)&lt;=$G$61,1,0)</f>
        <v>1</v>
      </c>
      <c r="QDJ59" s="676">
        <f>IF(SUM($I$58:QDJ58)&lt;=$G$61,1,0)</f>
        <v>1</v>
      </c>
      <c r="QDK59" s="676">
        <f>IF(SUM($I$58:QDK58)&lt;=$G$61,1,0)</f>
        <v>1</v>
      </c>
      <c r="QDL59" s="676">
        <f>IF(SUM($I$58:QDL58)&lt;=$G$61,1,0)</f>
        <v>1</v>
      </c>
      <c r="QDM59" s="676">
        <f>IF(SUM($I$58:QDM58)&lt;=$G$61,1,0)</f>
        <v>1</v>
      </c>
      <c r="QDN59" s="676">
        <f>IF(SUM($I$58:QDN58)&lt;=$G$61,1,0)</f>
        <v>1</v>
      </c>
      <c r="QDO59" s="676">
        <f>IF(SUM($I$58:QDO58)&lt;=$G$61,1,0)</f>
        <v>1</v>
      </c>
      <c r="QDP59" s="676">
        <f>IF(SUM($I$58:QDP58)&lt;=$G$61,1,0)</f>
        <v>1</v>
      </c>
      <c r="QDQ59" s="676">
        <f>IF(SUM($I$58:QDQ58)&lt;=$G$61,1,0)</f>
        <v>1</v>
      </c>
      <c r="QDR59" s="676">
        <f>IF(SUM($I$58:QDR58)&lt;=$G$61,1,0)</f>
        <v>1</v>
      </c>
      <c r="QDS59" s="676">
        <f>IF(SUM($I$58:QDS58)&lt;=$G$61,1,0)</f>
        <v>1</v>
      </c>
      <c r="QDT59" s="676">
        <f>IF(SUM($I$58:QDT58)&lt;=$G$61,1,0)</f>
        <v>1</v>
      </c>
      <c r="QDU59" s="676">
        <f>IF(SUM($I$58:QDU58)&lt;=$G$61,1,0)</f>
        <v>1</v>
      </c>
      <c r="QDV59" s="676">
        <f>IF(SUM($I$58:QDV58)&lt;=$G$61,1,0)</f>
        <v>1</v>
      </c>
      <c r="QDW59" s="676">
        <f>IF(SUM($I$58:QDW58)&lt;=$G$61,1,0)</f>
        <v>1</v>
      </c>
      <c r="QDX59" s="676">
        <f>IF(SUM($I$58:QDX58)&lt;=$G$61,1,0)</f>
        <v>1</v>
      </c>
      <c r="QDY59" s="676">
        <f>IF(SUM($I$58:QDY58)&lt;=$G$61,1,0)</f>
        <v>1</v>
      </c>
      <c r="QDZ59" s="676">
        <f>IF(SUM($I$58:QDZ58)&lt;=$G$61,1,0)</f>
        <v>1</v>
      </c>
      <c r="QEA59" s="676">
        <f>IF(SUM($I$58:QEA58)&lt;=$G$61,1,0)</f>
        <v>1</v>
      </c>
      <c r="QEB59" s="676">
        <f>IF(SUM($I$58:QEB58)&lt;=$G$61,1,0)</f>
        <v>1</v>
      </c>
      <c r="QEC59" s="676">
        <f>IF(SUM($I$58:QEC58)&lt;=$G$61,1,0)</f>
        <v>1</v>
      </c>
      <c r="QED59" s="676">
        <f>IF(SUM($I$58:QED58)&lt;=$G$61,1,0)</f>
        <v>1</v>
      </c>
      <c r="QEE59" s="676">
        <f>IF(SUM($I$58:QEE58)&lt;=$G$61,1,0)</f>
        <v>1</v>
      </c>
      <c r="QEF59" s="676">
        <f>IF(SUM($I$58:QEF58)&lt;=$G$61,1,0)</f>
        <v>1</v>
      </c>
      <c r="QEG59" s="676">
        <f>IF(SUM($I$58:QEG58)&lt;=$G$61,1,0)</f>
        <v>1</v>
      </c>
      <c r="QEH59" s="676">
        <f>IF(SUM($I$58:QEH58)&lt;=$G$61,1,0)</f>
        <v>1</v>
      </c>
      <c r="QEI59" s="676">
        <f>IF(SUM($I$58:QEI58)&lt;=$G$61,1,0)</f>
        <v>1</v>
      </c>
      <c r="QEJ59" s="676">
        <f>IF(SUM($I$58:QEJ58)&lt;=$G$61,1,0)</f>
        <v>1</v>
      </c>
      <c r="QEK59" s="676">
        <f>IF(SUM($I$58:QEK58)&lt;=$G$61,1,0)</f>
        <v>1</v>
      </c>
      <c r="QEL59" s="676">
        <f>IF(SUM($I$58:QEL58)&lt;=$G$61,1,0)</f>
        <v>1</v>
      </c>
      <c r="QEM59" s="676">
        <f>IF(SUM($I$58:QEM58)&lt;=$G$61,1,0)</f>
        <v>1</v>
      </c>
      <c r="QEN59" s="676">
        <f>IF(SUM($I$58:QEN58)&lt;=$G$61,1,0)</f>
        <v>1</v>
      </c>
      <c r="QEO59" s="676">
        <f>IF(SUM($I$58:QEO58)&lt;=$G$61,1,0)</f>
        <v>1</v>
      </c>
      <c r="QEP59" s="676">
        <f>IF(SUM($I$58:QEP58)&lt;=$G$61,1,0)</f>
        <v>1</v>
      </c>
      <c r="QEQ59" s="676">
        <f>IF(SUM($I$58:QEQ58)&lt;=$G$61,1,0)</f>
        <v>1</v>
      </c>
      <c r="QER59" s="676">
        <f>IF(SUM($I$58:QER58)&lt;=$G$61,1,0)</f>
        <v>1</v>
      </c>
      <c r="QES59" s="676">
        <f>IF(SUM($I$58:QES58)&lt;=$G$61,1,0)</f>
        <v>1</v>
      </c>
      <c r="QET59" s="676">
        <f>IF(SUM($I$58:QET58)&lt;=$G$61,1,0)</f>
        <v>1</v>
      </c>
      <c r="QEU59" s="676">
        <f>IF(SUM($I$58:QEU58)&lt;=$G$61,1,0)</f>
        <v>1</v>
      </c>
      <c r="QEV59" s="676">
        <f>IF(SUM($I$58:QEV58)&lt;=$G$61,1,0)</f>
        <v>1</v>
      </c>
      <c r="QEW59" s="676">
        <f>IF(SUM($I$58:QEW58)&lt;=$G$61,1,0)</f>
        <v>1</v>
      </c>
      <c r="QEX59" s="676">
        <f>IF(SUM($I$58:QEX58)&lt;=$G$61,1,0)</f>
        <v>1</v>
      </c>
      <c r="QEY59" s="676">
        <f>IF(SUM($I$58:QEY58)&lt;=$G$61,1,0)</f>
        <v>1</v>
      </c>
      <c r="QEZ59" s="676">
        <f>IF(SUM($I$58:QEZ58)&lt;=$G$61,1,0)</f>
        <v>1</v>
      </c>
      <c r="QFA59" s="676">
        <f>IF(SUM($I$58:QFA58)&lt;=$G$61,1,0)</f>
        <v>1</v>
      </c>
      <c r="QFB59" s="676">
        <f>IF(SUM($I$58:QFB58)&lt;=$G$61,1,0)</f>
        <v>1</v>
      </c>
      <c r="QFC59" s="676">
        <f>IF(SUM($I$58:QFC58)&lt;=$G$61,1,0)</f>
        <v>1</v>
      </c>
      <c r="QFD59" s="676">
        <f>IF(SUM($I$58:QFD58)&lt;=$G$61,1,0)</f>
        <v>1</v>
      </c>
      <c r="QFE59" s="676">
        <f>IF(SUM($I$58:QFE58)&lt;=$G$61,1,0)</f>
        <v>1</v>
      </c>
      <c r="QFF59" s="676">
        <f>IF(SUM($I$58:QFF58)&lt;=$G$61,1,0)</f>
        <v>1</v>
      </c>
      <c r="QFG59" s="676">
        <f>IF(SUM($I$58:QFG58)&lt;=$G$61,1,0)</f>
        <v>1</v>
      </c>
      <c r="QFH59" s="676">
        <f>IF(SUM($I$58:QFH58)&lt;=$G$61,1,0)</f>
        <v>1</v>
      </c>
      <c r="QFI59" s="676">
        <f>IF(SUM($I$58:QFI58)&lt;=$G$61,1,0)</f>
        <v>1</v>
      </c>
      <c r="QFJ59" s="676">
        <f>IF(SUM($I$58:QFJ58)&lt;=$G$61,1,0)</f>
        <v>1</v>
      </c>
      <c r="QFK59" s="676">
        <f>IF(SUM($I$58:QFK58)&lt;=$G$61,1,0)</f>
        <v>1</v>
      </c>
      <c r="QFL59" s="676">
        <f>IF(SUM($I$58:QFL58)&lt;=$G$61,1,0)</f>
        <v>1</v>
      </c>
      <c r="QFM59" s="676">
        <f>IF(SUM($I$58:QFM58)&lt;=$G$61,1,0)</f>
        <v>1</v>
      </c>
      <c r="QFN59" s="676">
        <f>IF(SUM($I$58:QFN58)&lt;=$G$61,1,0)</f>
        <v>1</v>
      </c>
      <c r="QFO59" s="676">
        <f>IF(SUM($I$58:QFO58)&lt;=$G$61,1,0)</f>
        <v>1</v>
      </c>
      <c r="QFP59" s="676">
        <f>IF(SUM($I$58:QFP58)&lt;=$G$61,1,0)</f>
        <v>1</v>
      </c>
      <c r="QFQ59" s="676">
        <f>IF(SUM($I$58:QFQ58)&lt;=$G$61,1,0)</f>
        <v>1</v>
      </c>
      <c r="QFR59" s="676">
        <f>IF(SUM($I$58:QFR58)&lt;=$G$61,1,0)</f>
        <v>1</v>
      </c>
      <c r="QFS59" s="676">
        <f>IF(SUM($I$58:QFS58)&lt;=$G$61,1,0)</f>
        <v>1</v>
      </c>
      <c r="QFT59" s="676">
        <f>IF(SUM($I$58:QFT58)&lt;=$G$61,1,0)</f>
        <v>1</v>
      </c>
      <c r="QFU59" s="676">
        <f>IF(SUM($I$58:QFU58)&lt;=$G$61,1,0)</f>
        <v>1</v>
      </c>
      <c r="QFV59" s="676">
        <f>IF(SUM($I$58:QFV58)&lt;=$G$61,1,0)</f>
        <v>1</v>
      </c>
      <c r="QFW59" s="676">
        <f>IF(SUM($I$58:QFW58)&lt;=$G$61,1,0)</f>
        <v>1</v>
      </c>
      <c r="QFX59" s="676">
        <f>IF(SUM($I$58:QFX58)&lt;=$G$61,1,0)</f>
        <v>1</v>
      </c>
      <c r="QFY59" s="676">
        <f>IF(SUM($I$58:QFY58)&lt;=$G$61,1,0)</f>
        <v>1</v>
      </c>
      <c r="QFZ59" s="676">
        <f>IF(SUM($I$58:QFZ58)&lt;=$G$61,1,0)</f>
        <v>1</v>
      </c>
      <c r="QGA59" s="676">
        <f>IF(SUM($I$58:QGA58)&lt;=$G$61,1,0)</f>
        <v>1</v>
      </c>
      <c r="QGB59" s="676">
        <f>IF(SUM($I$58:QGB58)&lt;=$G$61,1,0)</f>
        <v>1</v>
      </c>
      <c r="QGC59" s="676">
        <f>IF(SUM($I$58:QGC58)&lt;=$G$61,1,0)</f>
        <v>1</v>
      </c>
      <c r="QGD59" s="676">
        <f>IF(SUM($I$58:QGD58)&lt;=$G$61,1,0)</f>
        <v>1</v>
      </c>
      <c r="QGE59" s="676">
        <f>IF(SUM($I$58:QGE58)&lt;=$G$61,1,0)</f>
        <v>1</v>
      </c>
      <c r="QGF59" s="676">
        <f>IF(SUM($I$58:QGF58)&lt;=$G$61,1,0)</f>
        <v>1</v>
      </c>
      <c r="QGG59" s="676">
        <f>IF(SUM($I$58:QGG58)&lt;=$G$61,1,0)</f>
        <v>1</v>
      </c>
      <c r="QGH59" s="676">
        <f>IF(SUM($I$58:QGH58)&lt;=$G$61,1,0)</f>
        <v>1</v>
      </c>
      <c r="QGI59" s="676">
        <f>IF(SUM($I$58:QGI58)&lt;=$G$61,1,0)</f>
        <v>1</v>
      </c>
      <c r="QGJ59" s="676">
        <f>IF(SUM($I$58:QGJ58)&lt;=$G$61,1,0)</f>
        <v>1</v>
      </c>
      <c r="QGK59" s="676">
        <f>IF(SUM($I$58:QGK58)&lt;=$G$61,1,0)</f>
        <v>1</v>
      </c>
      <c r="QGL59" s="676">
        <f>IF(SUM($I$58:QGL58)&lt;=$G$61,1,0)</f>
        <v>1</v>
      </c>
      <c r="QGM59" s="676">
        <f>IF(SUM($I$58:QGM58)&lt;=$G$61,1,0)</f>
        <v>1</v>
      </c>
      <c r="QGN59" s="676">
        <f>IF(SUM($I$58:QGN58)&lt;=$G$61,1,0)</f>
        <v>1</v>
      </c>
      <c r="QGO59" s="676">
        <f>IF(SUM($I$58:QGO58)&lt;=$G$61,1,0)</f>
        <v>1</v>
      </c>
      <c r="QGP59" s="676">
        <f>IF(SUM($I$58:QGP58)&lt;=$G$61,1,0)</f>
        <v>1</v>
      </c>
      <c r="QGQ59" s="676">
        <f>IF(SUM($I$58:QGQ58)&lt;=$G$61,1,0)</f>
        <v>1</v>
      </c>
      <c r="QGR59" s="676">
        <f>IF(SUM($I$58:QGR58)&lt;=$G$61,1,0)</f>
        <v>1</v>
      </c>
      <c r="QGS59" s="676">
        <f>IF(SUM($I$58:QGS58)&lt;=$G$61,1,0)</f>
        <v>1</v>
      </c>
      <c r="QGT59" s="676">
        <f>IF(SUM($I$58:QGT58)&lt;=$G$61,1,0)</f>
        <v>1</v>
      </c>
      <c r="QGU59" s="676">
        <f>IF(SUM($I$58:QGU58)&lt;=$G$61,1,0)</f>
        <v>1</v>
      </c>
      <c r="QGV59" s="676">
        <f>IF(SUM($I$58:QGV58)&lt;=$G$61,1,0)</f>
        <v>1</v>
      </c>
      <c r="QGW59" s="676">
        <f>IF(SUM($I$58:QGW58)&lt;=$G$61,1,0)</f>
        <v>1</v>
      </c>
      <c r="QGX59" s="676">
        <f>IF(SUM($I$58:QGX58)&lt;=$G$61,1,0)</f>
        <v>1</v>
      </c>
      <c r="QGY59" s="676">
        <f>IF(SUM($I$58:QGY58)&lt;=$G$61,1,0)</f>
        <v>1</v>
      </c>
      <c r="QGZ59" s="676">
        <f>IF(SUM($I$58:QGZ58)&lt;=$G$61,1,0)</f>
        <v>1</v>
      </c>
      <c r="QHA59" s="676">
        <f>IF(SUM($I$58:QHA58)&lt;=$G$61,1,0)</f>
        <v>1</v>
      </c>
      <c r="QHB59" s="676">
        <f>IF(SUM($I$58:QHB58)&lt;=$G$61,1,0)</f>
        <v>1</v>
      </c>
      <c r="QHC59" s="676">
        <f>IF(SUM($I$58:QHC58)&lt;=$G$61,1,0)</f>
        <v>1</v>
      </c>
      <c r="QHD59" s="676">
        <f>IF(SUM($I$58:QHD58)&lt;=$G$61,1,0)</f>
        <v>1</v>
      </c>
      <c r="QHE59" s="676">
        <f>IF(SUM($I$58:QHE58)&lt;=$G$61,1,0)</f>
        <v>1</v>
      </c>
      <c r="QHF59" s="676">
        <f>IF(SUM($I$58:QHF58)&lt;=$G$61,1,0)</f>
        <v>1</v>
      </c>
      <c r="QHG59" s="676">
        <f>IF(SUM($I$58:QHG58)&lt;=$G$61,1,0)</f>
        <v>1</v>
      </c>
      <c r="QHH59" s="676">
        <f>IF(SUM($I$58:QHH58)&lt;=$G$61,1,0)</f>
        <v>1</v>
      </c>
      <c r="QHI59" s="676">
        <f>IF(SUM($I$58:QHI58)&lt;=$G$61,1,0)</f>
        <v>1</v>
      </c>
      <c r="QHJ59" s="676">
        <f>IF(SUM($I$58:QHJ58)&lt;=$G$61,1,0)</f>
        <v>1</v>
      </c>
      <c r="QHK59" s="676">
        <f>IF(SUM($I$58:QHK58)&lt;=$G$61,1,0)</f>
        <v>1</v>
      </c>
      <c r="QHL59" s="676">
        <f>IF(SUM($I$58:QHL58)&lt;=$G$61,1,0)</f>
        <v>1</v>
      </c>
      <c r="QHM59" s="676">
        <f>IF(SUM($I$58:QHM58)&lt;=$G$61,1,0)</f>
        <v>1</v>
      </c>
      <c r="QHN59" s="676">
        <f>IF(SUM($I$58:QHN58)&lt;=$G$61,1,0)</f>
        <v>1</v>
      </c>
      <c r="QHO59" s="676">
        <f>IF(SUM($I$58:QHO58)&lt;=$G$61,1,0)</f>
        <v>1</v>
      </c>
      <c r="QHP59" s="676">
        <f>IF(SUM($I$58:QHP58)&lt;=$G$61,1,0)</f>
        <v>1</v>
      </c>
      <c r="QHQ59" s="676">
        <f>IF(SUM($I$58:QHQ58)&lt;=$G$61,1,0)</f>
        <v>1</v>
      </c>
      <c r="QHR59" s="676">
        <f>IF(SUM($I$58:QHR58)&lt;=$G$61,1,0)</f>
        <v>1</v>
      </c>
      <c r="QHS59" s="676">
        <f>IF(SUM($I$58:QHS58)&lt;=$G$61,1,0)</f>
        <v>1</v>
      </c>
      <c r="QHT59" s="676">
        <f>IF(SUM($I$58:QHT58)&lt;=$G$61,1,0)</f>
        <v>1</v>
      </c>
      <c r="QHU59" s="676">
        <f>IF(SUM($I$58:QHU58)&lt;=$G$61,1,0)</f>
        <v>1</v>
      </c>
      <c r="QHV59" s="676">
        <f>IF(SUM($I$58:QHV58)&lt;=$G$61,1,0)</f>
        <v>1</v>
      </c>
      <c r="QHW59" s="676">
        <f>IF(SUM($I$58:QHW58)&lt;=$G$61,1,0)</f>
        <v>1</v>
      </c>
      <c r="QHX59" s="676">
        <f>IF(SUM($I$58:QHX58)&lt;=$G$61,1,0)</f>
        <v>1</v>
      </c>
      <c r="QHY59" s="676">
        <f>IF(SUM($I$58:QHY58)&lt;=$G$61,1,0)</f>
        <v>1</v>
      </c>
      <c r="QHZ59" s="676">
        <f>IF(SUM($I$58:QHZ58)&lt;=$G$61,1,0)</f>
        <v>1</v>
      </c>
      <c r="QIA59" s="676">
        <f>IF(SUM($I$58:QIA58)&lt;=$G$61,1,0)</f>
        <v>1</v>
      </c>
      <c r="QIB59" s="676">
        <f>IF(SUM($I$58:QIB58)&lt;=$G$61,1,0)</f>
        <v>1</v>
      </c>
      <c r="QIC59" s="676">
        <f>IF(SUM($I$58:QIC58)&lt;=$G$61,1,0)</f>
        <v>1</v>
      </c>
      <c r="QID59" s="676">
        <f>IF(SUM($I$58:QID58)&lt;=$G$61,1,0)</f>
        <v>1</v>
      </c>
      <c r="QIE59" s="676">
        <f>IF(SUM($I$58:QIE58)&lt;=$G$61,1,0)</f>
        <v>1</v>
      </c>
      <c r="QIF59" s="676">
        <f>IF(SUM($I$58:QIF58)&lt;=$G$61,1,0)</f>
        <v>1</v>
      </c>
      <c r="QIG59" s="676">
        <f>IF(SUM($I$58:QIG58)&lt;=$G$61,1,0)</f>
        <v>1</v>
      </c>
      <c r="QIH59" s="676">
        <f>IF(SUM($I$58:QIH58)&lt;=$G$61,1,0)</f>
        <v>1</v>
      </c>
      <c r="QII59" s="676">
        <f>IF(SUM($I$58:QII58)&lt;=$G$61,1,0)</f>
        <v>1</v>
      </c>
      <c r="QIJ59" s="676">
        <f>IF(SUM($I$58:QIJ58)&lt;=$G$61,1,0)</f>
        <v>1</v>
      </c>
      <c r="QIK59" s="676">
        <f>IF(SUM($I$58:QIK58)&lt;=$G$61,1,0)</f>
        <v>1</v>
      </c>
      <c r="QIL59" s="676">
        <f>IF(SUM($I$58:QIL58)&lt;=$G$61,1,0)</f>
        <v>1</v>
      </c>
      <c r="QIM59" s="676">
        <f>IF(SUM($I$58:QIM58)&lt;=$G$61,1,0)</f>
        <v>1</v>
      </c>
      <c r="QIN59" s="676">
        <f>IF(SUM($I$58:QIN58)&lt;=$G$61,1,0)</f>
        <v>1</v>
      </c>
      <c r="QIO59" s="676">
        <f>IF(SUM($I$58:QIO58)&lt;=$G$61,1,0)</f>
        <v>1</v>
      </c>
      <c r="QIP59" s="676">
        <f>IF(SUM($I$58:QIP58)&lt;=$G$61,1,0)</f>
        <v>1</v>
      </c>
      <c r="QIQ59" s="676">
        <f>IF(SUM($I$58:QIQ58)&lt;=$G$61,1,0)</f>
        <v>1</v>
      </c>
      <c r="QIR59" s="676">
        <f>IF(SUM($I$58:QIR58)&lt;=$G$61,1,0)</f>
        <v>1</v>
      </c>
      <c r="QIS59" s="676">
        <f>IF(SUM($I$58:QIS58)&lt;=$G$61,1,0)</f>
        <v>1</v>
      </c>
      <c r="QIT59" s="676">
        <f>IF(SUM($I$58:QIT58)&lt;=$G$61,1,0)</f>
        <v>1</v>
      </c>
      <c r="QIU59" s="676">
        <f>IF(SUM($I$58:QIU58)&lt;=$G$61,1,0)</f>
        <v>1</v>
      </c>
      <c r="QIV59" s="676">
        <f>IF(SUM($I$58:QIV58)&lt;=$G$61,1,0)</f>
        <v>1</v>
      </c>
      <c r="QIW59" s="676">
        <f>IF(SUM($I$58:QIW58)&lt;=$G$61,1,0)</f>
        <v>1</v>
      </c>
      <c r="QIX59" s="676">
        <f>IF(SUM($I$58:QIX58)&lt;=$G$61,1,0)</f>
        <v>1</v>
      </c>
      <c r="QIY59" s="676">
        <f>IF(SUM($I$58:QIY58)&lt;=$G$61,1,0)</f>
        <v>1</v>
      </c>
      <c r="QIZ59" s="676">
        <f>IF(SUM($I$58:QIZ58)&lt;=$G$61,1,0)</f>
        <v>1</v>
      </c>
      <c r="QJA59" s="676">
        <f>IF(SUM($I$58:QJA58)&lt;=$G$61,1,0)</f>
        <v>1</v>
      </c>
      <c r="QJB59" s="676">
        <f>IF(SUM($I$58:QJB58)&lt;=$G$61,1,0)</f>
        <v>1</v>
      </c>
      <c r="QJC59" s="676">
        <f>IF(SUM($I$58:QJC58)&lt;=$G$61,1,0)</f>
        <v>1</v>
      </c>
      <c r="QJD59" s="676">
        <f>IF(SUM($I$58:QJD58)&lt;=$G$61,1,0)</f>
        <v>1</v>
      </c>
      <c r="QJE59" s="676">
        <f>IF(SUM($I$58:QJE58)&lt;=$G$61,1,0)</f>
        <v>1</v>
      </c>
      <c r="QJF59" s="676">
        <f>IF(SUM($I$58:QJF58)&lt;=$G$61,1,0)</f>
        <v>1</v>
      </c>
      <c r="QJG59" s="676">
        <f>IF(SUM($I$58:QJG58)&lt;=$G$61,1,0)</f>
        <v>1</v>
      </c>
      <c r="QJH59" s="676">
        <f>IF(SUM($I$58:QJH58)&lt;=$G$61,1,0)</f>
        <v>1</v>
      </c>
      <c r="QJI59" s="676">
        <f>IF(SUM($I$58:QJI58)&lt;=$G$61,1,0)</f>
        <v>1</v>
      </c>
      <c r="QJJ59" s="676">
        <f>IF(SUM($I$58:QJJ58)&lt;=$G$61,1,0)</f>
        <v>1</v>
      </c>
      <c r="QJK59" s="676">
        <f>IF(SUM($I$58:QJK58)&lt;=$G$61,1,0)</f>
        <v>1</v>
      </c>
      <c r="QJL59" s="676">
        <f>IF(SUM($I$58:QJL58)&lt;=$G$61,1,0)</f>
        <v>1</v>
      </c>
      <c r="QJM59" s="676">
        <f>IF(SUM($I$58:QJM58)&lt;=$G$61,1,0)</f>
        <v>1</v>
      </c>
      <c r="QJN59" s="676">
        <f>IF(SUM($I$58:QJN58)&lt;=$G$61,1,0)</f>
        <v>1</v>
      </c>
      <c r="QJO59" s="676">
        <f>IF(SUM($I$58:QJO58)&lt;=$G$61,1,0)</f>
        <v>1</v>
      </c>
      <c r="QJP59" s="676">
        <f>IF(SUM($I$58:QJP58)&lt;=$G$61,1,0)</f>
        <v>1</v>
      </c>
      <c r="QJQ59" s="676">
        <f>IF(SUM($I$58:QJQ58)&lt;=$G$61,1,0)</f>
        <v>1</v>
      </c>
      <c r="QJR59" s="676">
        <f>IF(SUM($I$58:QJR58)&lt;=$G$61,1,0)</f>
        <v>1</v>
      </c>
      <c r="QJS59" s="676">
        <f>IF(SUM($I$58:QJS58)&lt;=$G$61,1,0)</f>
        <v>1</v>
      </c>
      <c r="QJT59" s="676">
        <f>IF(SUM($I$58:QJT58)&lt;=$G$61,1,0)</f>
        <v>1</v>
      </c>
      <c r="QJU59" s="676">
        <f>IF(SUM($I$58:QJU58)&lt;=$G$61,1,0)</f>
        <v>1</v>
      </c>
      <c r="QJV59" s="676">
        <f>IF(SUM($I$58:QJV58)&lt;=$G$61,1,0)</f>
        <v>1</v>
      </c>
      <c r="QJW59" s="676">
        <f>IF(SUM($I$58:QJW58)&lt;=$G$61,1,0)</f>
        <v>1</v>
      </c>
      <c r="QJX59" s="676">
        <f>IF(SUM($I$58:QJX58)&lt;=$G$61,1,0)</f>
        <v>1</v>
      </c>
      <c r="QJY59" s="676">
        <f>IF(SUM($I$58:QJY58)&lt;=$G$61,1,0)</f>
        <v>1</v>
      </c>
      <c r="QJZ59" s="676">
        <f>IF(SUM($I$58:QJZ58)&lt;=$G$61,1,0)</f>
        <v>1</v>
      </c>
      <c r="QKA59" s="676">
        <f>IF(SUM($I$58:QKA58)&lt;=$G$61,1,0)</f>
        <v>1</v>
      </c>
      <c r="QKB59" s="676">
        <f>IF(SUM($I$58:QKB58)&lt;=$G$61,1,0)</f>
        <v>1</v>
      </c>
      <c r="QKC59" s="676">
        <f>IF(SUM($I$58:QKC58)&lt;=$G$61,1,0)</f>
        <v>1</v>
      </c>
      <c r="QKD59" s="676">
        <f>IF(SUM($I$58:QKD58)&lt;=$G$61,1,0)</f>
        <v>1</v>
      </c>
      <c r="QKE59" s="676">
        <f>IF(SUM($I$58:QKE58)&lt;=$G$61,1,0)</f>
        <v>1</v>
      </c>
      <c r="QKF59" s="676">
        <f>IF(SUM($I$58:QKF58)&lt;=$G$61,1,0)</f>
        <v>1</v>
      </c>
      <c r="QKG59" s="676">
        <f>IF(SUM($I$58:QKG58)&lt;=$G$61,1,0)</f>
        <v>1</v>
      </c>
      <c r="QKH59" s="676">
        <f>IF(SUM($I$58:QKH58)&lt;=$G$61,1,0)</f>
        <v>1</v>
      </c>
      <c r="QKI59" s="676">
        <f>IF(SUM($I$58:QKI58)&lt;=$G$61,1,0)</f>
        <v>1</v>
      </c>
      <c r="QKJ59" s="676">
        <f>IF(SUM($I$58:QKJ58)&lt;=$G$61,1,0)</f>
        <v>1</v>
      </c>
      <c r="QKK59" s="676">
        <f>IF(SUM($I$58:QKK58)&lt;=$G$61,1,0)</f>
        <v>1</v>
      </c>
      <c r="QKL59" s="676">
        <f>IF(SUM($I$58:QKL58)&lt;=$G$61,1,0)</f>
        <v>1</v>
      </c>
      <c r="QKM59" s="676">
        <f>IF(SUM($I$58:QKM58)&lt;=$G$61,1,0)</f>
        <v>1</v>
      </c>
      <c r="QKN59" s="676">
        <f>IF(SUM($I$58:QKN58)&lt;=$G$61,1,0)</f>
        <v>1</v>
      </c>
      <c r="QKO59" s="676">
        <f>IF(SUM($I$58:QKO58)&lt;=$G$61,1,0)</f>
        <v>1</v>
      </c>
      <c r="QKP59" s="676">
        <f>IF(SUM($I$58:QKP58)&lt;=$G$61,1,0)</f>
        <v>1</v>
      </c>
      <c r="QKQ59" s="676">
        <f>IF(SUM($I$58:QKQ58)&lt;=$G$61,1,0)</f>
        <v>1</v>
      </c>
      <c r="QKR59" s="676">
        <f>IF(SUM($I$58:QKR58)&lt;=$G$61,1,0)</f>
        <v>1</v>
      </c>
      <c r="QKS59" s="676">
        <f>IF(SUM($I$58:QKS58)&lt;=$G$61,1,0)</f>
        <v>1</v>
      </c>
      <c r="QKT59" s="676">
        <f>IF(SUM($I$58:QKT58)&lt;=$G$61,1,0)</f>
        <v>1</v>
      </c>
      <c r="QKU59" s="676">
        <f>IF(SUM($I$58:QKU58)&lt;=$G$61,1,0)</f>
        <v>1</v>
      </c>
      <c r="QKV59" s="676">
        <f>IF(SUM($I$58:QKV58)&lt;=$G$61,1,0)</f>
        <v>1</v>
      </c>
      <c r="QKW59" s="676">
        <f>IF(SUM($I$58:QKW58)&lt;=$G$61,1,0)</f>
        <v>1</v>
      </c>
      <c r="QKX59" s="676">
        <f>IF(SUM($I$58:QKX58)&lt;=$G$61,1,0)</f>
        <v>1</v>
      </c>
      <c r="QKY59" s="676">
        <f>IF(SUM($I$58:QKY58)&lt;=$G$61,1,0)</f>
        <v>1</v>
      </c>
      <c r="QKZ59" s="676">
        <f>IF(SUM($I$58:QKZ58)&lt;=$G$61,1,0)</f>
        <v>1</v>
      </c>
      <c r="QLA59" s="676">
        <f>IF(SUM($I$58:QLA58)&lt;=$G$61,1,0)</f>
        <v>1</v>
      </c>
      <c r="QLB59" s="676">
        <f>IF(SUM($I$58:QLB58)&lt;=$G$61,1,0)</f>
        <v>1</v>
      </c>
      <c r="QLC59" s="676">
        <f>IF(SUM($I$58:QLC58)&lt;=$G$61,1,0)</f>
        <v>1</v>
      </c>
      <c r="QLD59" s="676">
        <f>IF(SUM($I$58:QLD58)&lt;=$G$61,1,0)</f>
        <v>1</v>
      </c>
      <c r="QLE59" s="676">
        <f>IF(SUM($I$58:QLE58)&lt;=$G$61,1,0)</f>
        <v>1</v>
      </c>
      <c r="QLF59" s="676">
        <f>IF(SUM($I$58:QLF58)&lt;=$G$61,1,0)</f>
        <v>1</v>
      </c>
      <c r="QLG59" s="676">
        <f>IF(SUM($I$58:QLG58)&lt;=$G$61,1,0)</f>
        <v>1</v>
      </c>
      <c r="QLH59" s="676">
        <f>IF(SUM($I$58:QLH58)&lt;=$G$61,1,0)</f>
        <v>1</v>
      </c>
      <c r="QLI59" s="676">
        <f>IF(SUM($I$58:QLI58)&lt;=$G$61,1,0)</f>
        <v>1</v>
      </c>
      <c r="QLJ59" s="676">
        <f>IF(SUM($I$58:QLJ58)&lt;=$G$61,1,0)</f>
        <v>1</v>
      </c>
      <c r="QLK59" s="676">
        <f>IF(SUM($I$58:QLK58)&lt;=$G$61,1,0)</f>
        <v>1</v>
      </c>
      <c r="QLL59" s="676">
        <f>IF(SUM($I$58:QLL58)&lt;=$G$61,1,0)</f>
        <v>1</v>
      </c>
      <c r="QLM59" s="676">
        <f>IF(SUM($I$58:QLM58)&lt;=$G$61,1,0)</f>
        <v>1</v>
      </c>
      <c r="QLN59" s="676">
        <f>IF(SUM($I$58:QLN58)&lt;=$G$61,1,0)</f>
        <v>1</v>
      </c>
      <c r="QLO59" s="676">
        <f>IF(SUM($I$58:QLO58)&lt;=$G$61,1,0)</f>
        <v>1</v>
      </c>
      <c r="QLP59" s="676">
        <f>IF(SUM($I$58:QLP58)&lt;=$G$61,1,0)</f>
        <v>1</v>
      </c>
      <c r="QLQ59" s="676">
        <f>IF(SUM($I$58:QLQ58)&lt;=$G$61,1,0)</f>
        <v>1</v>
      </c>
      <c r="QLR59" s="676">
        <f>IF(SUM($I$58:QLR58)&lt;=$G$61,1,0)</f>
        <v>1</v>
      </c>
      <c r="QLS59" s="676">
        <f>IF(SUM($I$58:QLS58)&lt;=$G$61,1,0)</f>
        <v>1</v>
      </c>
      <c r="QLT59" s="676">
        <f>IF(SUM($I$58:QLT58)&lt;=$G$61,1,0)</f>
        <v>1</v>
      </c>
      <c r="QLU59" s="676">
        <f>IF(SUM($I$58:QLU58)&lt;=$G$61,1,0)</f>
        <v>1</v>
      </c>
      <c r="QLV59" s="676">
        <f>IF(SUM($I$58:QLV58)&lt;=$G$61,1,0)</f>
        <v>1</v>
      </c>
      <c r="QLW59" s="676">
        <f>IF(SUM($I$58:QLW58)&lt;=$G$61,1,0)</f>
        <v>1</v>
      </c>
      <c r="QLX59" s="676">
        <f>IF(SUM($I$58:QLX58)&lt;=$G$61,1,0)</f>
        <v>1</v>
      </c>
      <c r="QLY59" s="676">
        <f>IF(SUM($I$58:QLY58)&lt;=$G$61,1,0)</f>
        <v>1</v>
      </c>
      <c r="QLZ59" s="676">
        <f>IF(SUM($I$58:QLZ58)&lt;=$G$61,1,0)</f>
        <v>1</v>
      </c>
      <c r="QMA59" s="676">
        <f>IF(SUM($I$58:QMA58)&lt;=$G$61,1,0)</f>
        <v>1</v>
      </c>
      <c r="QMB59" s="676">
        <f>IF(SUM($I$58:QMB58)&lt;=$G$61,1,0)</f>
        <v>1</v>
      </c>
      <c r="QMC59" s="676">
        <f>IF(SUM($I$58:QMC58)&lt;=$G$61,1,0)</f>
        <v>1</v>
      </c>
      <c r="QMD59" s="676">
        <f>IF(SUM($I$58:QMD58)&lt;=$G$61,1,0)</f>
        <v>1</v>
      </c>
      <c r="QME59" s="676">
        <f>IF(SUM($I$58:QME58)&lt;=$G$61,1,0)</f>
        <v>1</v>
      </c>
      <c r="QMF59" s="676">
        <f>IF(SUM($I$58:QMF58)&lt;=$G$61,1,0)</f>
        <v>1</v>
      </c>
      <c r="QMG59" s="676">
        <f>IF(SUM($I$58:QMG58)&lt;=$G$61,1,0)</f>
        <v>1</v>
      </c>
      <c r="QMH59" s="676">
        <f>IF(SUM($I$58:QMH58)&lt;=$G$61,1,0)</f>
        <v>1</v>
      </c>
      <c r="QMI59" s="676">
        <f>IF(SUM($I$58:QMI58)&lt;=$G$61,1,0)</f>
        <v>1</v>
      </c>
      <c r="QMJ59" s="676">
        <f>IF(SUM($I$58:QMJ58)&lt;=$G$61,1,0)</f>
        <v>1</v>
      </c>
      <c r="QMK59" s="676">
        <f>IF(SUM($I$58:QMK58)&lt;=$G$61,1,0)</f>
        <v>1</v>
      </c>
      <c r="QML59" s="676">
        <f>IF(SUM($I$58:QML58)&lt;=$G$61,1,0)</f>
        <v>1</v>
      </c>
      <c r="QMM59" s="676">
        <f>IF(SUM($I$58:QMM58)&lt;=$G$61,1,0)</f>
        <v>1</v>
      </c>
      <c r="QMN59" s="676">
        <f>IF(SUM($I$58:QMN58)&lt;=$G$61,1,0)</f>
        <v>1</v>
      </c>
      <c r="QMO59" s="676">
        <f>IF(SUM($I$58:QMO58)&lt;=$G$61,1,0)</f>
        <v>1</v>
      </c>
      <c r="QMP59" s="676">
        <f>IF(SUM($I$58:QMP58)&lt;=$G$61,1,0)</f>
        <v>1</v>
      </c>
      <c r="QMQ59" s="676">
        <f>IF(SUM($I$58:QMQ58)&lt;=$G$61,1,0)</f>
        <v>1</v>
      </c>
      <c r="QMR59" s="676">
        <f>IF(SUM($I$58:QMR58)&lt;=$G$61,1,0)</f>
        <v>1</v>
      </c>
      <c r="QMS59" s="676">
        <f>IF(SUM($I$58:QMS58)&lt;=$G$61,1,0)</f>
        <v>1</v>
      </c>
      <c r="QMT59" s="676">
        <f>IF(SUM($I$58:QMT58)&lt;=$G$61,1,0)</f>
        <v>1</v>
      </c>
      <c r="QMU59" s="676">
        <f>IF(SUM($I$58:QMU58)&lt;=$G$61,1,0)</f>
        <v>1</v>
      </c>
      <c r="QMV59" s="676">
        <f>IF(SUM($I$58:QMV58)&lt;=$G$61,1,0)</f>
        <v>1</v>
      </c>
      <c r="QMW59" s="676">
        <f>IF(SUM($I$58:QMW58)&lt;=$G$61,1,0)</f>
        <v>1</v>
      </c>
      <c r="QMX59" s="676">
        <f>IF(SUM($I$58:QMX58)&lt;=$G$61,1,0)</f>
        <v>1</v>
      </c>
      <c r="QMY59" s="676">
        <f>IF(SUM($I$58:QMY58)&lt;=$G$61,1,0)</f>
        <v>1</v>
      </c>
      <c r="QMZ59" s="676">
        <f>IF(SUM($I$58:QMZ58)&lt;=$G$61,1,0)</f>
        <v>1</v>
      </c>
      <c r="QNA59" s="676">
        <f>IF(SUM($I$58:QNA58)&lt;=$G$61,1,0)</f>
        <v>1</v>
      </c>
      <c r="QNB59" s="676">
        <f>IF(SUM($I$58:QNB58)&lt;=$G$61,1,0)</f>
        <v>1</v>
      </c>
      <c r="QNC59" s="676">
        <f>IF(SUM($I$58:QNC58)&lt;=$G$61,1,0)</f>
        <v>1</v>
      </c>
      <c r="QND59" s="676">
        <f>IF(SUM($I$58:QND58)&lt;=$G$61,1,0)</f>
        <v>1</v>
      </c>
      <c r="QNE59" s="676">
        <f>IF(SUM($I$58:QNE58)&lt;=$G$61,1,0)</f>
        <v>1</v>
      </c>
      <c r="QNF59" s="676">
        <f>IF(SUM($I$58:QNF58)&lt;=$G$61,1,0)</f>
        <v>1</v>
      </c>
      <c r="QNG59" s="676">
        <f>IF(SUM($I$58:QNG58)&lt;=$G$61,1,0)</f>
        <v>1</v>
      </c>
      <c r="QNH59" s="676">
        <f>IF(SUM($I$58:QNH58)&lt;=$G$61,1,0)</f>
        <v>1</v>
      </c>
      <c r="QNI59" s="676">
        <f>IF(SUM($I$58:QNI58)&lt;=$G$61,1,0)</f>
        <v>1</v>
      </c>
      <c r="QNJ59" s="676">
        <f>IF(SUM($I$58:QNJ58)&lt;=$G$61,1,0)</f>
        <v>1</v>
      </c>
      <c r="QNK59" s="676">
        <f>IF(SUM($I$58:QNK58)&lt;=$G$61,1,0)</f>
        <v>1</v>
      </c>
      <c r="QNL59" s="676">
        <f>IF(SUM($I$58:QNL58)&lt;=$G$61,1,0)</f>
        <v>1</v>
      </c>
      <c r="QNM59" s="676">
        <f>IF(SUM($I$58:QNM58)&lt;=$G$61,1,0)</f>
        <v>1</v>
      </c>
      <c r="QNN59" s="676">
        <f>IF(SUM($I$58:QNN58)&lt;=$G$61,1,0)</f>
        <v>1</v>
      </c>
      <c r="QNO59" s="676">
        <f>IF(SUM($I$58:QNO58)&lt;=$G$61,1,0)</f>
        <v>1</v>
      </c>
      <c r="QNP59" s="676">
        <f>IF(SUM($I$58:QNP58)&lt;=$G$61,1,0)</f>
        <v>1</v>
      </c>
      <c r="QNQ59" s="676">
        <f>IF(SUM($I$58:QNQ58)&lt;=$G$61,1,0)</f>
        <v>1</v>
      </c>
      <c r="QNR59" s="676">
        <f>IF(SUM($I$58:QNR58)&lt;=$G$61,1,0)</f>
        <v>1</v>
      </c>
      <c r="QNS59" s="676">
        <f>IF(SUM($I$58:QNS58)&lt;=$G$61,1,0)</f>
        <v>1</v>
      </c>
      <c r="QNT59" s="676">
        <f>IF(SUM($I$58:QNT58)&lt;=$G$61,1,0)</f>
        <v>1</v>
      </c>
      <c r="QNU59" s="676">
        <f>IF(SUM($I$58:QNU58)&lt;=$G$61,1,0)</f>
        <v>1</v>
      </c>
      <c r="QNV59" s="676">
        <f>IF(SUM($I$58:QNV58)&lt;=$G$61,1,0)</f>
        <v>1</v>
      </c>
      <c r="QNW59" s="676">
        <f>IF(SUM($I$58:QNW58)&lt;=$G$61,1,0)</f>
        <v>1</v>
      </c>
      <c r="QNX59" s="676">
        <f>IF(SUM($I$58:QNX58)&lt;=$G$61,1,0)</f>
        <v>1</v>
      </c>
      <c r="QNY59" s="676">
        <f>IF(SUM($I$58:QNY58)&lt;=$G$61,1,0)</f>
        <v>1</v>
      </c>
      <c r="QNZ59" s="676">
        <f>IF(SUM($I$58:QNZ58)&lt;=$G$61,1,0)</f>
        <v>1</v>
      </c>
      <c r="QOA59" s="676">
        <f>IF(SUM($I$58:QOA58)&lt;=$G$61,1,0)</f>
        <v>1</v>
      </c>
      <c r="QOB59" s="676">
        <f>IF(SUM($I$58:QOB58)&lt;=$G$61,1,0)</f>
        <v>1</v>
      </c>
      <c r="QOC59" s="676">
        <f>IF(SUM($I$58:QOC58)&lt;=$G$61,1,0)</f>
        <v>1</v>
      </c>
      <c r="QOD59" s="676">
        <f>IF(SUM($I$58:QOD58)&lt;=$G$61,1,0)</f>
        <v>1</v>
      </c>
      <c r="QOE59" s="676">
        <f>IF(SUM($I$58:QOE58)&lt;=$G$61,1,0)</f>
        <v>1</v>
      </c>
      <c r="QOF59" s="676">
        <f>IF(SUM($I$58:QOF58)&lt;=$G$61,1,0)</f>
        <v>1</v>
      </c>
      <c r="QOG59" s="676">
        <f>IF(SUM($I$58:QOG58)&lt;=$G$61,1,0)</f>
        <v>1</v>
      </c>
      <c r="QOH59" s="676">
        <f>IF(SUM($I$58:QOH58)&lt;=$G$61,1,0)</f>
        <v>1</v>
      </c>
      <c r="QOI59" s="676">
        <f>IF(SUM($I$58:QOI58)&lt;=$G$61,1,0)</f>
        <v>1</v>
      </c>
      <c r="QOJ59" s="676">
        <f>IF(SUM($I$58:QOJ58)&lt;=$G$61,1,0)</f>
        <v>1</v>
      </c>
      <c r="QOK59" s="676">
        <f>IF(SUM($I$58:QOK58)&lt;=$G$61,1,0)</f>
        <v>1</v>
      </c>
      <c r="QOL59" s="676">
        <f>IF(SUM($I$58:QOL58)&lt;=$G$61,1,0)</f>
        <v>1</v>
      </c>
      <c r="QOM59" s="676">
        <f>IF(SUM($I$58:QOM58)&lt;=$G$61,1,0)</f>
        <v>1</v>
      </c>
      <c r="QON59" s="676">
        <f>IF(SUM($I$58:QON58)&lt;=$G$61,1,0)</f>
        <v>1</v>
      </c>
      <c r="QOO59" s="676">
        <f>IF(SUM($I$58:QOO58)&lt;=$G$61,1,0)</f>
        <v>1</v>
      </c>
      <c r="QOP59" s="676">
        <f>IF(SUM($I$58:QOP58)&lt;=$G$61,1,0)</f>
        <v>1</v>
      </c>
      <c r="QOQ59" s="676">
        <f>IF(SUM($I$58:QOQ58)&lt;=$G$61,1,0)</f>
        <v>1</v>
      </c>
      <c r="QOR59" s="676">
        <f>IF(SUM($I$58:QOR58)&lt;=$G$61,1,0)</f>
        <v>1</v>
      </c>
      <c r="QOS59" s="676">
        <f>IF(SUM($I$58:QOS58)&lt;=$G$61,1,0)</f>
        <v>1</v>
      </c>
      <c r="QOT59" s="676">
        <f>IF(SUM($I$58:QOT58)&lt;=$G$61,1,0)</f>
        <v>1</v>
      </c>
      <c r="QOU59" s="676">
        <f>IF(SUM($I$58:QOU58)&lt;=$G$61,1,0)</f>
        <v>1</v>
      </c>
      <c r="QOV59" s="676">
        <f>IF(SUM($I$58:QOV58)&lt;=$G$61,1,0)</f>
        <v>1</v>
      </c>
      <c r="QOW59" s="676">
        <f>IF(SUM($I$58:QOW58)&lt;=$G$61,1,0)</f>
        <v>1</v>
      </c>
      <c r="QOX59" s="676">
        <f>IF(SUM($I$58:QOX58)&lt;=$G$61,1,0)</f>
        <v>1</v>
      </c>
      <c r="QOY59" s="676">
        <f>IF(SUM($I$58:QOY58)&lt;=$G$61,1,0)</f>
        <v>1</v>
      </c>
      <c r="QOZ59" s="676">
        <f>IF(SUM($I$58:QOZ58)&lt;=$G$61,1,0)</f>
        <v>1</v>
      </c>
      <c r="QPA59" s="676">
        <f>IF(SUM($I$58:QPA58)&lt;=$G$61,1,0)</f>
        <v>1</v>
      </c>
      <c r="QPB59" s="676">
        <f>IF(SUM($I$58:QPB58)&lt;=$G$61,1,0)</f>
        <v>1</v>
      </c>
      <c r="QPC59" s="676">
        <f>IF(SUM($I$58:QPC58)&lt;=$G$61,1,0)</f>
        <v>1</v>
      </c>
      <c r="QPD59" s="676">
        <f>IF(SUM($I$58:QPD58)&lt;=$G$61,1,0)</f>
        <v>1</v>
      </c>
      <c r="QPE59" s="676">
        <f>IF(SUM($I$58:QPE58)&lt;=$G$61,1,0)</f>
        <v>1</v>
      </c>
      <c r="QPF59" s="676">
        <f>IF(SUM($I$58:QPF58)&lt;=$G$61,1,0)</f>
        <v>1</v>
      </c>
      <c r="QPG59" s="676">
        <f>IF(SUM($I$58:QPG58)&lt;=$G$61,1,0)</f>
        <v>1</v>
      </c>
      <c r="QPH59" s="676">
        <f>IF(SUM($I$58:QPH58)&lt;=$G$61,1,0)</f>
        <v>1</v>
      </c>
      <c r="QPI59" s="676">
        <f>IF(SUM($I$58:QPI58)&lt;=$G$61,1,0)</f>
        <v>1</v>
      </c>
      <c r="QPJ59" s="676">
        <f>IF(SUM($I$58:QPJ58)&lt;=$G$61,1,0)</f>
        <v>1</v>
      </c>
      <c r="QPK59" s="676">
        <f>IF(SUM($I$58:QPK58)&lt;=$G$61,1,0)</f>
        <v>1</v>
      </c>
      <c r="QPL59" s="676">
        <f>IF(SUM($I$58:QPL58)&lt;=$G$61,1,0)</f>
        <v>1</v>
      </c>
      <c r="QPM59" s="676">
        <f>IF(SUM($I$58:QPM58)&lt;=$G$61,1,0)</f>
        <v>1</v>
      </c>
      <c r="QPN59" s="676">
        <f>IF(SUM($I$58:QPN58)&lt;=$G$61,1,0)</f>
        <v>1</v>
      </c>
      <c r="QPO59" s="676">
        <f>IF(SUM($I$58:QPO58)&lt;=$G$61,1,0)</f>
        <v>1</v>
      </c>
      <c r="QPP59" s="676">
        <f>IF(SUM($I$58:QPP58)&lt;=$G$61,1,0)</f>
        <v>1</v>
      </c>
      <c r="QPQ59" s="676">
        <f>IF(SUM($I$58:QPQ58)&lt;=$G$61,1,0)</f>
        <v>1</v>
      </c>
      <c r="QPR59" s="676">
        <f>IF(SUM($I$58:QPR58)&lt;=$G$61,1,0)</f>
        <v>1</v>
      </c>
      <c r="QPS59" s="676">
        <f>IF(SUM($I$58:QPS58)&lt;=$G$61,1,0)</f>
        <v>1</v>
      </c>
      <c r="QPT59" s="676">
        <f>IF(SUM($I$58:QPT58)&lt;=$G$61,1,0)</f>
        <v>1</v>
      </c>
      <c r="QPU59" s="676">
        <f>IF(SUM($I$58:QPU58)&lt;=$G$61,1,0)</f>
        <v>1</v>
      </c>
      <c r="QPV59" s="676">
        <f>IF(SUM($I$58:QPV58)&lt;=$G$61,1,0)</f>
        <v>1</v>
      </c>
      <c r="QPW59" s="676">
        <f>IF(SUM($I$58:QPW58)&lt;=$G$61,1,0)</f>
        <v>1</v>
      </c>
      <c r="QPX59" s="676">
        <f>IF(SUM($I$58:QPX58)&lt;=$G$61,1,0)</f>
        <v>1</v>
      </c>
      <c r="QPY59" s="676">
        <f>IF(SUM($I$58:QPY58)&lt;=$G$61,1,0)</f>
        <v>1</v>
      </c>
      <c r="QPZ59" s="676">
        <f>IF(SUM($I$58:QPZ58)&lt;=$G$61,1,0)</f>
        <v>1</v>
      </c>
      <c r="QQA59" s="676">
        <f>IF(SUM($I$58:QQA58)&lt;=$G$61,1,0)</f>
        <v>1</v>
      </c>
      <c r="QQB59" s="676">
        <f>IF(SUM($I$58:QQB58)&lt;=$G$61,1,0)</f>
        <v>1</v>
      </c>
      <c r="QQC59" s="676">
        <f>IF(SUM($I$58:QQC58)&lt;=$G$61,1,0)</f>
        <v>1</v>
      </c>
      <c r="QQD59" s="676">
        <f>IF(SUM($I$58:QQD58)&lt;=$G$61,1,0)</f>
        <v>1</v>
      </c>
      <c r="QQE59" s="676">
        <f>IF(SUM($I$58:QQE58)&lt;=$G$61,1,0)</f>
        <v>1</v>
      </c>
      <c r="QQF59" s="676">
        <f>IF(SUM($I$58:QQF58)&lt;=$G$61,1,0)</f>
        <v>1</v>
      </c>
      <c r="QQG59" s="676">
        <f>IF(SUM($I$58:QQG58)&lt;=$G$61,1,0)</f>
        <v>1</v>
      </c>
      <c r="QQH59" s="676">
        <f>IF(SUM($I$58:QQH58)&lt;=$G$61,1,0)</f>
        <v>1</v>
      </c>
      <c r="QQI59" s="676">
        <f>IF(SUM($I$58:QQI58)&lt;=$G$61,1,0)</f>
        <v>1</v>
      </c>
      <c r="QQJ59" s="676">
        <f>IF(SUM($I$58:QQJ58)&lt;=$G$61,1,0)</f>
        <v>1</v>
      </c>
      <c r="QQK59" s="676">
        <f>IF(SUM($I$58:QQK58)&lt;=$G$61,1,0)</f>
        <v>1</v>
      </c>
      <c r="QQL59" s="676">
        <f>IF(SUM($I$58:QQL58)&lt;=$G$61,1,0)</f>
        <v>1</v>
      </c>
      <c r="QQM59" s="676">
        <f>IF(SUM($I$58:QQM58)&lt;=$G$61,1,0)</f>
        <v>1</v>
      </c>
      <c r="QQN59" s="676">
        <f>IF(SUM($I$58:QQN58)&lt;=$G$61,1,0)</f>
        <v>1</v>
      </c>
      <c r="QQO59" s="676">
        <f>IF(SUM($I$58:QQO58)&lt;=$G$61,1,0)</f>
        <v>1</v>
      </c>
      <c r="QQP59" s="676">
        <f>IF(SUM($I$58:QQP58)&lt;=$G$61,1,0)</f>
        <v>1</v>
      </c>
      <c r="QQQ59" s="676">
        <f>IF(SUM($I$58:QQQ58)&lt;=$G$61,1,0)</f>
        <v>1</v>
      </c>
      <c r="QQR59" s="676">
        <f>IF(SUM($I$58:QQR58)&lt;=$G$61,1,0)</f>
        <v>1</v>
      </c>
      <c r="QQS59" s="676">
        <f>IF(SUM($I$58:QQS58)&lt;=$G$61,1,0)</f>
        <v>1</v>
      </c>
      <c r="QQT59" s="676">
        <f>IF(SUM($I$58:QQT58)&lt;=$G$61,1,0)</f>
        <v>1</v>
      </c>
      <c r="QQU59" s="676">
        <f>IF(SUM($I$58:QQU58)&lt;=$G$61,1,0)</f>
        <v>1</v>
      </c>
      <c r="QQV59" s="676">
        <f>IF(SUM($I$58:QQV58)&lt;=$G$61,1,0)</f>
        <v>1</v>
      </c>
      <c r="QQW59" s="676">
        <f>IF(SUM($I$58:QQW58)&lt;=$G$61,1,0)</f>
        <v>1</v>
      </c>
      <c r="QQX59" s="676">
        <f>IF(SUM($I$58:QQX58)&lt;=$G$61,1,0)</f>
        <v>1</v>
      </c>
      <c r="QQY59" s="676">
        <f>IF(SUM($I$58:QQY58)&lt;=$G$61,1,0)</f>
        <v>1</v>
      </c>
      <c r="QQZ59" s="676">
        <f>IF(SUM($I$58:QQZ58)&lt;=$G$61,1,0)</f>
        <v>1</v>
      </c>
      <c r="QRA59" s="676">
        <f>IF(SUM($I$58:QRA58)&lt;=$G$61,1,0)</f>
        <v>1</v>
      </c>
      <c r="QRB59" s="676">
        <f>IF(SUM($I$58:QRB58)&lt;=$G$61,1,0)</f>
        <v>1</v>
      </c>
      <c r="QRC59" s="676">
        <f>IF(SUM($I$58:QRC58)&lt;=$G$61,1,0)</f>
        <v>1</v>
      </c>
      <c r="QRD59" s="676">
        <f>IF(SUM($I$58:QRD58)&lt;=$G$61,1,0)</f>
        <v>1</v>
      </c>
      <c r="QRE59" s="676">
        <f>IF(SUM($I$58:QRE58)&lt;=$G$61,1,0)</f>
        <v>1</v>
      </c>
      <c r="QRF59" s="676">
        <f>IF(SUM($I$58:QRF58)&lt;=$G$61,1,0)</f>
        <v>1</v>
      </c>
      <c r="QRG59" s="676">
        <f>IF(SUM($I$58:QRG58)&lt;=$G$61,1,0)</f>
        <v>1</v>
      </c>
      <c r="QRH59" s="676">
        <f>IF(SUM($I$58:QRH58)&lt;=$G$61,1,0)</f>
        <v>1</v>
      </c>
      <c r="QRI59" s="676">
        <f>IF(SUM($I$58:QRI58)&lt;=$G$61,1,0)</f>
        <v>1</v>
      </c>
      <c r="QRJ59" s="676">
        <f>IF(SUM($I$58:QRJ58)&lt;=$G$61,1,0)</f>
        <v>1</v>
      </c>
      <c r="QRK59" s="676">
        <f>IF(SUM($I$58:QRK58)&lt;=$G$61,1,0)</f>
        <v>1</v>
      </c>
      <c r="QRL59" s="676">
        <f>IF(SUM($I$58:QRL58)&lt;=$G$61,1,0)</f>
        <v>1</v>
      </c>
      <c r="QRM59" s="676">
        <f>IF(SUM($I$58:QRM58)&lt;=$G$61,1,0)</f>
        <v>1</v>
      </c>
      <c r="QRN59" s="676">
        <f>IF(SUM($I$58:QRN58)&lt;=$G$61,1,0)</f>
        <v>1</v>
      </c>
      <c r="QRO59" s="676">
        <f>IF(SUM($I$58:QRO58)&lt;=$G$61,1,0)</f>
        <v>1</v>
      </c>
      <c r="QRP59" s="676">
        <f>IF(SUM($I$58:QRP58)&lt;=$G$61,1,0)</f>
        <v>1</v>
      </c>
      <c r="QRQ59" s="676">
        <f>IF(SUM($I$58:QRQ58)&lt;=$G$61,1,0)</f>
        <v>1</v>
      </c>
      <c r="QRR59" s="676">
        <f>IF(SUM($I$58:QRR58)&lt;=$G$61,1,0)</f>
        <v>1</v>
      </c>
      <c r="QRS59" s="676">
        <f>IF(SUM($I$58:QRS58)&lt;=$G$61,1,0)</f>
        <v>1</v>
      </c>
      <c r="QRT59" s="676">
        <f>IF(SUM($I$58:QRT58)&lt;=$G$61,1,0)</f>
        <v>1</v>
      </c>
      <c r="QRU59" s="676">
        <f>IF(SUM($I$58:QRU58)&lt;=$G$61,1,0)</f>
        <v>1</v>
      </c>
      <c r="QRV59" s="676">
        <f>IF(SUM($I$58:QRV58)&lt;=$G$61,1,0)</f>
        <v>1</v>
      </c>
      <c r="QRW59" s="676">
        <f>IF(SUM($I$58:QRW58)&lt;=$G$61,1,0)</f>
        <v>1</v>
      </c>
      <c r="QRX59" s="676">
        <f>IF(SUM($I$58:QRX58)&lt;=$G$61,1,0)</f>
        <v>1</v>
      </c>
      <c r="QRY59" s="676">
        <f>IF(SUM($I$58:QRY58)&lt;=$G$61,1,0)</f>
        <v>1</v>
      </c>
      <c r="QRZ59" s="676">
        <f>IF(SUM($I$58:QRZ58)&lt;=$G$61,1,0)</f>
        <v>1</v>
      </c>
      <c r="QSA59" s="676">
        <f>IF(SUM($I$58:QSA58)&lt;=$G$61,1,0)</f>
        <v>1</v>
      </c>
      <c r="QSB59" s="676">
        <f>IF(SUM($I$58:QSB58)&lt;=$G$61,1,0)</f>
        <v>1</v>
      </c>
      <c r="QSC59" s="676">
        <f>IF(SUM($I$58:QSC58)&lt;=$G$61,1,0)</f>
        <v>1</v>
      </c>
      <c r="QSD59" s="676">
        <f>IF(SUM($I$58:QSD58)&lt;=$G$61,1,0)</f>
        <v>1</v>
      </c>
      <c r="QSE59" s="676">
        <f>IF(SUM($I$58:QSE58)&lt;=$G$61,1,0)</f>
        <v>1</v>
      </c>
      <c r="QSF59" s="676">
        <f>IF(SUM($I$58:QSF58)&lt;=$G$61,1,0)</f>
        <v>1</v>
      </c>
      <c r="QSG59" s="676">
        <f>IF(SUM($I$58:QSG58)&lt;=$G$61,1,0)</f>
        <v>1</v>
      </c>
      <c r="QSH59" s="676">
        <f>IF(SUM($I$58:QSH58)&lt;=$G$61,1,0)</f>
        <v>1</v>
      </c>
      <c r="QSI59" s="676">
        <f>IF(SUM($I$58:QSI58)&lt;=$G$61,1,0)</f>
        <v>1</v>
      </c>
      <c r="QSJ59" s="676">
        <f>IF(SUM($I$58:QSJ58)&lt;=$G$61,1,0)</f>
        <v>1</v>
      </c>
      <c r="QSK59" s="676">
        <f>IF(SUM($I$58:QSK58)&lt;=$G$61,1,0)</f>
        <v>1</v>
      </c>
      <c r="QSL59" s="676">
        <f>IF(SUM($I$58:QSL58)&lt;=$G$61,1,0)</f>
        <v>1</v>
      </c>
      <c r="QSM59" s="676">
        <f>IF(SUM($I$58:QSM58)&lt;=$G$61,1,0)</f>
        <v>1</v>
      </c>
      <c r="QSN59" s="676">
        <f>IF(SUM($I$58:QSN58)&lt;=$G$61,1,0)</f>
        <v>1</v>
      </c>
      <c r="QSO59" s="676">
        <f>IF(SUM($I$58:QSO58)&lt;=$G$61,1,0)</f>
        <v>1</v>
      </c>
      <c r="QSP59" s="676">
        <f>IF(SUM($I$58:QSP58)&lt;=$G$61,1,0)</f>
        <v>1</v>
      </c>
      <c r="QSQ59" s="676">
        <f>IF(SUM($I$58:QSQ58)&lt;=$G$61,1,0)</f>
        <v>1</v>
      </c>
      <c r="QSR59" s="676">
        <f>IF(SUM($I$58:QSR58)&lt;=$G$61,1,0)</f>
        <v>1</v>
      </c>
      <c r="QSS59" s="676">
        <f>IF(SUM($I$58:QSS58)&lt;=$G$61,1,0)</f>
        <v>1</v>
      </c>
      <c r="QST59" s="676">
        <f>IF(SUM($I$58:QST58)&lt;=$G$61,1,0)</f>
        <v>1</v>
      </c>
      <c r="QSU59" s="676">
        <f>IF(SUM($I$58:QSU58)&lt;=$G$61,1,0)</f>
        <v>1</v>
      </c>
      <c r="QSV59" s="676">
        <f>IF(SUM($I$58:QSV58)&lt;=$G$61,1,0)</f>
        <v>1</v>
      </c>
      <c r="QSW59" s="676">
        <f>IF(SUM($I$58:QSW58)&lt;=$G$61,1,0)</f>
        <v>1</v>
      </c>
      <c r="QSX59" s="676">
        <f>IF(SUM($I$58:QSX58)&lt;=$G$61,1,0)</f>
        <v>1</v>
      </c>
      <c r="QSY59" s="676">
        <f>IF(SUM($I$58:QSY58)&lt;=$G$61,1,0)</f>
        <v>1</v>
      </c>
      <c r="QSZ59" s="676">
        <f>IF(SUM($I$58:QSZ58)&lt;=$G$61,1,0)</f>
        <v>1</v>
      </c>
      <c r="QTA59" s="676">
        <f>IF(SUM($I$58:QTA58)&lt;=$G$61,1,0)</f>
        <v>1</v>
      </c>
      <c r="QTB59" s="676">
        <f>IF(SUM($I$58:QTB58)&lt;=$G$61,1,0)</f>
        <v>1</v>
      </c>
      <c r="QTC59" s="676">
        <f>IF(SUM($I$58:QTC58)&lt;=$G$61,1,0)</f>
        <v>1</v>
      </c>
      <c r="QTD59" s="676">
        <f>IF(SUM($I$58:QTD58)&lt;=$G$61,1,0)</f>
        <v>1</v>
      </c>
      <c r="QTE59" s="676">
        <f>IF(SUM($I$58:QTE58)&lt;=$G$61,1,0)</f>
        <v>1</v>
      </c>
      <c r="QTF59" s="676">
        <f>IF(SUM($I$58:QTF58)&lt;=$G$61,1,0)</f>
        <v>1</v>
      </c>
      <c r="QTG59" s="676">
        <f>IF(SUM($I$58:QTG58)&lt;=$G$61,1,0)</f>
        <v>1</v>
      </c>
      <c r="QTH59" s="676">
        <f>IF(SUM($I$58:QTH58)&lt;=$G$61,1,0)</f>
        <v>1</v>
      </c>
      <c r="QTI59" s="676">
        <f>IF(SUM($I$58:QTI58)&lt;=$G$61,1,0)</f>
        <v>1</v>
      </c>
      <c r="QTJ59" s="676">
        <f>IF(SUM($I$58:QTJ58)&lt;=$G$61,1,0)</f>
        <v>1</v>
      </c>
      <c r="QTK59" s="676">
        <f>IF(SUM($I$58:QTK58)&lt;=$G$61,1,0)</f>
        <v>1</v>
      </c>
      <c r="QTL59" s="676">
        <f>IF(SUM($I$58:QTL58)&lt;=$G$61,1,0)</f>
        <v>1</v>
      </c>
      <c r="QTM59" s="676">
        <f>IF(SUM($I$58:QTM58)&lt;=$G$61,1,0)</f>
        <v>1</v>
      </c>
      <c r="QTN59" s="676">
        <f>IF(SUM($I$58:QTN58)&lt;=$G$61,1,0)</f>
        <v>1</v>
      </c>
      <c r="QTO59" s="676">
        <f>IF(SUM($I$58:QTO58)&lt;=$G$61,1,0)</f>
        <v>1</v>
      </c>
      <c r="QTP59" s="676">
        <f>IF(SUM($I$58:QTP58)&lt;=$G$61,1,0)</f>
        <v>1</v>
      </c>
      <c r="QTQ59" s="676">
        <f>IF(SUM($I$58:QTQ58)&lt;=$G$61,1,0)</f>
        <v>1</v>
      </c>
      <c r="QTR59" s="676">
        <f>IF(SUM($I$58:QTR58)&lt;=$G$61,1,0)</f>
        <v>1</v>
      </c>
      <c r="QTS59" s="676">
        <f>IF(SUM($I$58:QTS58)&lt;=$G$61,1,0)</f>
        <v>1</v>
      </c>
      <c r="QTT59" s="676">
        <f>IF(SUM($I$58:QTT58)&lt;=$G$61,1,0)</f>
        <v>1</v>
      </c>
      <c r="QTU59" s="676">
        <f>IF(SUM($I$58:QTU58)&lt;=$G$61,1,0)</f>
        <v>1</v>
      </c>
      <c r="QTV59" s="676">
        <f>IF(SUM($I$58:QTV58)&lt;=$G$61,1,0)</f>
        <v>1</v>
      </c>
      <c r="QTW59" s="676">
        <f>IF(SUM($I$58:QTW58)&lt;=$G$61,1,0)</f>
        <v>1</v>
      </c>
      <c r="QTX59" s="676">
        <f>IF(SUM($I$58:QTX58)&lt;=$G$61,1,0)</f>
        <v>1</v>
      </c>
      <c r="QTY59" s="676">
        <f>IF(SUM($I$58:QTY58)&lt;=$G$61,1,0)</f>
        <v>1</v>
      </c>
      <c r="QTZ59" s="676">
        <f>IF(SUM($I$58:QTZ58)&lt;=$G$61,1,0)</f>
        <v>1</v>
      </c>
      <c r="QUA59" s="676">
        <f>IF(SUM($I$58:QUA58)&lt;=$G$61,1,0)</f>
        <v>1</v>
      </c>
      <c r="QUB59" s="676">
        <f>IF(SUM($I$58:QUB58)&lt;=$G$61,1,0)</f>
        <v>1</v>
      </c>
      <c r="QUC59" s="676">
        <f>IF(SUM($I$58:QUC58)&lt;=$G$61,1,0)</f>
        <v>1</v>
      </c>
      <c r="QUD59" s="676">
        <f>IF(SUM($I$58:QUD58)&lt;=$G$61,1,0)</f>
        <v>1</v>
      </c>
      <c r="QUE59" s="676">
        <f>IF(SUM($I$58:QUE58)&lt;=$G$61,1,0)</f>
        <v>1</v>
      </c>
      <c r="QUF59" s="676">
        <f>IF(SUM($I$58:QUF58)&lt;=$G$61,1,0)</f>
        <v>1</v>
      </c>
      <c r="QUG59" s="676">
        <f>IF(SUM($I$58:QUG58)&lt;=$G$61,1,0)</f>
        <v>1</v>
      </c>
      <c r="QUH59" s="676">
        <f>IF(SUM($I$58:QUH58)&lt;=$G$61,1,0)</f>
        <v>1</v>
      </c>
      <c r="QUI59" s="676">
        <f>IF(SUM($I$58:QUI58)&lt;=$G$61,1,0)</f>
        <v>1</v>
      </c>
      <c r="QUJ59" s="676">
        <f>IF(SUM($I$58:QUJ58)&lt;=$G$61,1,0)</f>
        <v>1</v>
      </c>
      <c r="QUK59" s="676">
        <f>IF(SUM($I$58:QUK58)&lt;=$G$61,1,0)</f>
        <v>1</v>
      </c>
      <c r="QUL59" s="676">
        <f>IF(SUM($I$58:QUL58)&lt;=$G$61,1,0)</f>
        <v>1</v>
      </c>
      <c r="QUM59" s="676">
        <f>IF(SUM($I$58:QUM58)&lt;=$G$61,1,0)</f>
        <v>1</v>
      </c>
      <c r="QUN59" s="676">
        <f>IF(SUM($I$58:QUN58)&lt;=$G$61,1,0)</f>
        <v>1</v>
      </c>
      <c r="QUO59" s="676">
        <f>IF(SUM($I$58:QUO58)&lt;=$G$61,1,0)</f>
        <v>1</v>
      </c>
      <c r="QUP59" s="676">
        <f>IF(SUM($I$58:QUP58)&lt;=$G$61,1,0)</f>
        <v>1</v>
      </c>
      <c r="QUQ59" s="676">
        <f>IF(SUM($I$58:QUQ58)&lt;=$G$61,1,0)</f>
        <v>1</v>
      </c>
      <c r="QUR59" s="676">
        <f>IF(SUM($I$58:QUR58)&lt;=$G$61,1,0)</f>
        <v>1</v>
      </c>
      <c r="QUS59" s="676">
        <f>IF(SUM($I$58:QUS58)&lt;=$G$61,1,0)</f>
        <v>1</v>
      </c>
      <c r="QUT59" s="676">
        <f>IF(SUM($I$58:QUT58)&lt;=$G$61,1,0)</f>
        <v>1</v>
      </c>
      <c r="QUU59" s="676">
        <f>IF(SUM($I$58:QUU58)&lt;=$G$61,1,0)</f>
        <v>1</v>
      </c>
      <c r="QUV59" s="676">
        <f>IF(SUM($I$58:QUV58)&lt;=$G$61,1,0)</f>
        <v>1</v>
      </c>
      <c r="QUW59" s="676">
        <f>IF(SUM($I$58:QUW58)&lt;=$G$61,1,0)</f>
        <v>1</v>
      </c>
      <c r="QUX59" s="676">
        <f>IF(SUM($I$58:QUX58)&lt;=$G$61,1,0)</f>
        <v>1</v>
      </c>
      <c r="QUY59" s="676">
        <f>IF(SUM($I$58:QUY58)&lt;=$G$61,1,0)</f>
        <v>1</v>
      </c>
      <c r="QUZ59" s="676">
        <f>IF(SUM($I$58:QUZ58)&lt;=$G$61,1,0)</f>
        <v>1</v>
      </c>
      <c r="QVA59" s="676">
        <f>IF(SUM($I$58:QVA58)&lt;=$G$61,1,0)</f>
        <v>1</v>
      </c>
      <c r="QVB59" s="676">
        <f>IF(SUM($I$58:QVB58)&lt;=$G$61,1,0)</f>
        <v>1</v>
      </c>
      <c r="QVC59" s="676">
        <f>IF(SUM($I$58:QVC58)&lt;=$G$61,1,0)</f>
        <v>1</v>
      </c>
      <c r="QVD59" s="676">
        <f>IF(SUM($I$58:QVD58)&lt;=$G$61,1,0)</f>
        <v>1</v>
      </c>
      <c r="QVE59" s="676">
        <f>IF(SUM($I$58:QVE58)&lt;=$G$61,1,0)</f>
        <v>1</v>
      </c>
      <c r="QVF59" s="676">
        <f>IF(SUM($I$58:QVF58)&lt;=$G$61,1,0)</f>
        <v>1</v>
      </c>
      <c r="QVG59" s="676">
        <f>IF(SUM($I$58:QVG58)&lt;=$G$61,1,0)</f>
        <v>1</v>
      </c>
      <c r="QVH59" s="676">
        <f>IF(SUM($I$58:QVH58)&lt;=$G$61,1,0)</f>
        <v>1</v>
      </c>
      <c r="QVI59" s="676">
        <f>IF(SUM($I$58:QVI58)&lt;=$G$61,1,0)</f>
        <v>1</v>
      </c>
      <c r="QVJ59" s="676">
        <f>IF(SUM($I$58:QVJ58)&lt;=$G$61,1,0)</f>
        <v>1</v>
      </c>
      <c r="QVK59" s="676">
        <f>IF(SUM($I$58:QVK58)&lt;=$G$61,1,0)</f>
        <v>1</v>
      </c>
      <c r="QVL59" s="676">
        <f>IF(SUM($I$58:QVL58)&lt;=$G$61,1,0)</f>
        <v>1</v>
      </c>
      <c r="QVM59" s="676">
        <f>IF(SUM($I$58:QVM58)&lt;=$G$61,1,0)</f>
        <v>1</v>
      </c>
      <c r="QVN59" s="676">
        <f>IF(SUM($I$58:QVN58)&lt;=$G$61,1,0)</f>
        <v>1</v>
      </c>
      <c r="QVO59" s="676">
        <f>IF(SUM($I$58:QVO58)&lt;=$G$61,1,0)</f>
        <v>1</v>
      </c>
      <c r="QVP59" s="676">
        <f>IF(SUM($I$58:QVP58)&lt;=$G$61,1,0)</f>
        <v>1</v>
      </c>
      <c r="QVQ59" s="676">
        <f>IF(SUM($I$58:QVQ58)&lt;=$G$61,1,0)</f>
        <v>1</v>
      </c>
      <c r="QVR59" s="676">
        <f>IF(SUM($I$58:QVR58)&lt;=$G$61,1,0)</f>
        <v>1</v>
      </c>
      <c r="QVS59" s="676">
        <f>IF(SUM($I$58:QVS58)&lt;=$G$61,1,0)</f>
        <v>1</v>
      </c>
      <c r="QVT59" s="676">
        <f>IF(SUM($I$58:QVT58)&lt;=$G$61,1,0)</f>
        <v>1</v>
      </c>
      <c r="QVU59" s="676">
        <f>IF(SUM($I$58:QVU58)&lt;=$G$61,1,0)</f>
        <v>1</v>
      </c>
      <c r="QVV59" s="676">
        <f>IF(SUM($I$58:QVV58)&lt;=$G$61,1,0)</f>
        <v>1</v>
      </c>
      <c r="QVW59" s="676">
        <f>IF(SUM($I$58:QVW58)&lt;=$G$61,1,0)</f>
        <v>1</v>
      </c>
      <c r="QVX59" s="676">
        <f>IF(SUM($I$58:QVX58)&lt;=$G$61,1,0)</f>
        <v>1</v>
      </c>
      <c r="QVY59" s="676">
        <f>IF(SUM($I$58:QVY58)&lt;=$G$61,1,0)</f>
        <v>1</v>
      </c>
      <c r="QVZ59" s="676">
        <f>IF(SUM($I$58:QVZ58)&lt;=$G$61,1,0)</f>
        <v>1</v>
      </c>
      <c r="QWA59" s="676">
        <f>IF(SUM($I$58:QWA58)&lt;=$G$61,1,0)</f>
        <v>1</v>
      </c>
      <c r="QWB59" s="676">
        <f>IF(SUM($I$58:QWB58)&lt;=$G$61,1,0)</f>
        <v>1</v>
      </c>
      <c r="QWC59" s="676">
        <f>IF(SUM($I$58:QWC58)&lt;=$G$61,1,0)</f>
        <v>1</v>
      </c>
      <c r="QWD59" s="676">
        <f>IF(SUM($I$58:QWD58)&lt;=$G$61,1,0)</f>
        <v>1</v>
      </c>
      <c r="QWE59" s="676">
        <f>IF(SUM($I$58:QWE58)&lt;=$G$61,1,0)</f>
        <v>1</v>
      </c>
      <c r="QWF59" s="676">
        <f>IF(SUM($I$58:QWF58)&lt;=$G$61,1,0)</f>
        <v>1</v>
      </c>
      <c r="QWG59" s="676">
        <f>IF(SUM($I$58:QWG58)&lt;=$G$61,1,0)</f>
        <v>1</v>
      </c>
      <c r="QWH59" s="676">
        <f>IF(SUM($I$58:QWH58)&lt;=$G$61,1,0)</f>
        <v>1</v>
      </c>
      <c r="QWI59" s="676">
        <f>IF(SUM($I$58:QWI58)&lt;=$G$61,1,0)</f>
        <v>1</v>
      </c>
      <c r="QWJ59" s="676">
        <f>IF(SUM($I$58:QWJ58)&lt;=$G$61,1,0)</f>
        <v>1</v>
      </c>
      <c r="QWK59" s="676">
        <f>IF(SUM($I$58:QWK58)&lt;=$G$61,1,0)</f>
        <v>1</v>
      </c>
      <c r="QWL59" s="676">
        <f>IF(SUM($I$58:QWL58)&lt;=$G$61,1,0)</f>
        <v>1</v>
      </c>
      <c r="QWM59" s="676">
        <f>IF(SUM($I$58:QWM58)&lt;=$G$61,1,0)</f>
        <v>1</v>
      </c>
      <c r="QWN59" s="676">
        <f>IF(SUM($I$58:QWN58)&lt;=$G$61,1,0)</f>
        <v>1</v>
      </c>
      <c r="QWO59" s="676">
        <f>IF(SUM($I$58:QWO58)&lt;=$G$61,1,0)</f>
        <v>1</v>
      </c>
      <c r="QWP59" s="676">
        <f>IF(SUM($I$58:QWP58)&lt;=$G$61,1,0)</f>
        <v>1</v>
      </c>
      <c r="QWQ59" s="676">
        <f>IF(SUM($I$58:QWQ58)&lt;=$G$61,1,0)</f>
        <v>1</v>
      </c>
      <c r="QWR59" s="676">
        <f>IF(SUM($I$58:QWR58)&lt;=$G$61,1,0)</f>
        <v>1</v>
      </c>
      <c r="QWS59" s="676">
        <f>IF(SUM($I$58:QWS58)&lt;=$G$61,1,0)</f>
        <v>1</v>
      </c>
      <c r="QWT59" s="676">
        <f>IF(SUM($I$58:QWT58)&lt;=$G$61,1,0)</f>
        <v>1</v>
      </c>
      <c r="QWU59" s="676">
        <f>IF(SUM($I$58:QWU58)&lt;=$G$61,1,0)</f>
        <v>1</v>
      </c>
      <c r="QWV59" s="676">
        <f>IF(SUM($I$58:QWV58)&lt;=$G$61,1,0)</f>
        <v>1</v>
      </c>
      <c r="QWW59" s="676">
        <f>IF(SUM($I$58:QWW58)&lt;=$G$61,1,0)</f>
        <v>1</v>
      </c>
      <c r="QWX59" s="676">
        <f>IF(SUM($I$58:QWX58)&lt;=$G$61,1,0)</f>
        <v>1</v>
      </c>
      <c r="QWY59" s="676">
        <f>IF(SUM($I$58:QWY58)&lt;=$G$61,1,0)</f>
        <v>1</v>
      </c>
      <c r="QWZ59" s="676">
        <f>IF(SUM($I$58:QWZ58)&lt;=$G$61,1,0)</f>
        <v>1</v>
      </c>
      <c r="QXA59" s="676">
        <f>IF(SUM($I$58:QXA58)&lt;=$G$61,1,0)</f>
        <v>1</v>
      </c>
      <c r="QXB59" s="676">
        <f>IF(SUM($I$58:QXB58)&lt;=$G$61,1,0)</f>
        <v>1</v>
      </c>
      <c r="QXC59" s="676">
        <f>IF(SUM($I$58:QXC58)&lt;=$G$61,1,0)</f>
        <v>1</v>
      </c>
      <c r="QXD59" s="676">
        <f>IF(SUM($I$58:QXD58)&lt;=$G$61,1,0)</f>
        <v>1</v>
      </c>
      <c r="QXE59" s="676">
        <f>IF(SUM($I$58:QXE58)&lt;=$G$61,1,0)</f>
        <v>1</v>
      </c>
      <c r="QXF59" s="676">
        <f>IF(SUM($I$58:QXF58)&lt;=$G$61,1,0)</f>
        <v>1</v>
      </c>
      <c r="QXG59" s="676">
        <f>IF(SUM($I$58:QXG58)&lt;=$G$61,1,0)</f>
        <v>1</v>
      </c>
      <c r="QXH59" s="676">
        <f>IF(SUM($I$58:QXH58)&lt;=$G$61,1,0)</f>
        <v>1</v>
      </c>
      <c r="QXI59" s="676">
        <f>IF(SUM($I$58:QXI58)&lt;=$G$61,1,0)</f>
        <v>1</v>
      </c>
      <c r="QXJ59" s="676">
        <f>IF(SUM($I$58:QXJ58)&lt;=$G$61,1,0)</f>
        <v>1</v>
      </c>
      <c r="QXK59" s="676">
        <f>IF(SUM($I$58:QXK58)&lt;=$G$61,1,0)</f>
        <v>1</v>
      </c>
      <c r="QXL59" s="676">
        <f>IF(SUM($I$58:QXL58)&lt;=$G$61,1,0)</f>
        <v>1</v>
      </c>
      <c r="QXM59" s="676">
        <f>IF(SUM($I$58:QXM58)&lt;=$G$61,1,0)</f>
        <v>1</v>
      </c>
      <c r="QXN59" s="676">
        <f>IF(SUM($I$58:QXN58)&lt;=$G$61,1,0)</f>
        <v>1</v>
      </c>
      <c r="QXO59" s="676">
        <f>IF(SUM($I$58:QXO58)&lt;=$G$61,1,0)</f>
        <v>1</v>
      </c>
      <c r="QXP59" s="676">
        <f>IF(SUM($I$58:QXP58)&lt;=$G$61,1,0)</f>
        <v>1</v>
      </c>
      <c r="QXQ59" s="676">
        <f>IF(SUM($I$58:QXQ58)&lt;=$G$61,1,0)</f>
        <v>1</v>
      </c>
      <c r="QXR59" s="676">
        <f>IF(SUM($I$58:QXR58)&lt;=$G$61,1,0)</f>
        <v>1</v>
      </c>
      <c r="QXS59" s="676">
        <f>IF(SUM($I$58:QXS58)&lt;=$G$61,1,0)</f>
        <v>1</v>
      </c>
      <c r="QXT59" s="676">
        <f>IF(SUM($I$58:QXT58)&lt;=$G$61,1,0)</f>
        <v>1</v>
      </c>
      <c r="QXU59" s="676">
        <f>IF(SUM($I$58:QXU58)&lt;=$G$61,1,0)</f>
        <v>1</v>
      </c>
      <c r="QXV59" s="676">
        <f>IF(SUM($I$58:QXV58)&lt;=$G$61,1,0)</f>
        <v>1</v>
      </c>
      <c r="QXW59" s="676">
        <f>IF(SUM($I$58:QXW58)&lt;=$G$61,1,0)</f>
        <v>1</v>
      </c>
      <c r="QXX59" s="676">
        <f>IF(SUM($I$58:QXX58)&lt;=$G$61,1,0)</f>
        <v>1</v>
      </c>
      <c r="QXY59" s="676">
        <f>IF(SUM($I$58:QXY58)&lt;=$G$61,1,0)</f>
        <v>1</v>
      </c>
      <c r="QXZ59" s="676">
        <f>IF(SUM($I$58:QXZ58)&lt;=$G$61,1,0)</f>
        <v>1</v>
      </c>
      <c r="QYA59" s="676">
        <f>IF(SUM($I$58:QYA58)&lt;=$G$61,1,0)</f>
        <v>1</v>
      </c>
      <c r="QYB59" s="676">
        <f>IF(SUM($I$58:QYB58)&lt;=$G$61,1,0)</f>
        <v>1</v>
      </c>
      <c r="QYC59" s="676">
        <f>IF(SUM($I$58:QYC58)&lt;=$G$61,1,0)</f>
        <v>1</v>
      </c>
      <c r="QYD59" s="676">
        <f>IF(SUM($I$58:QYD58)&lt;=$G$61,1,0)</f>
        <v>1</v>
      </c>
      <c r="QYE59" s="676">
        <f>IF(SUM($I$58:QYE58)&lt;=$G$61,1,0)</f>
        <v>1</v>
      </c>
      <c r="QYF59" s="676">
        <f>IF(SUM($I$58:QYF58)&lt;=$G$61,1,0)</f>
        <v>1</v>
      </c>
      <c r="QYG59" s="676">
        <f>IF(SUM($I$58:QYG58)&lt;=$G$61,1,0)</f>
        <v>1</v>
      </c>
      <c r="QYH59" s="676">
        <f>IF(SUM($I$58:QYH58)&lt;=$G$61,1,0)</f>
        <v>1</v>
      </c>
      <c r="QYI59" s="676">
        <f>IF(SUM($I$58:QYI58)&lt;=$G$61,1,0)</f>
        <v>1</v>
      </c>
      <c r="QYJ59" s="676">
        <f>IF(SUM($I$58:QYJ58)&lt;=$G$61,1,0)</f>
        <v>1</v>
      </c>
      <c r="QYK59" s="676">
        <f>IF(SUM($I$58:QYK58)&lt;=$G$61,1,0)</f>
        <v>1</v>
      </c>
      <c r="QYL59" s="676">
        <f>IF(SUM($I$58:QYL58)&lt;=$G$61,1,0)</f>
        <v>1</v>
      </c>
      <c r="QYM59" s="676">
        <f>IF(SUM($I$58:QYM58)&lt;=$G$61,1,0)</f>
        <v>1</v>
      </c>
      <c r="QYN59" s="676">
        <f>IF(SUM($I$58:QYN58)&lt;=$G$61,1,0)</f>
        <v>1</v>
      </c>
      <c r="QYO59" s="676">
        <f>IF(SUM($I$58:QYO58)&lt;=$G$61,1,0)</f>
        <v>1</v>
      </c>
      <c r="QYP59" s="676">
        <f>IF(SUM($I$58:QYP58)&lt;=$G$61,1,0)</f>
        <v>1</v>
      </c>
      <c r="QYQ59" s="676">
        <f>IF(SUM($I$58:QYQ58)&lt;=$G$61,1,0)</f>
        <v>1</v>
      </c>
      <c r="QYR59" s="676">
        <f>IF(SUM($I$58:QYR58)&lt;=$G$61,1,0)</f>
        <v>1</v>
      </c>
      <c r="QYS59" s="676">
        <f>IF(SUM($I$58:QYS58)&lt;=$G$61,1,0)</f>
        <v>1</v>
      </c>
      <c r="QYT59" s="676">
        <f>IF(SUM($I$58:QYT58)&lt;=$G$61,1,0)</f>
        <v>1</v>
      </c>
      <c r="QYU59" s="676">
        <f>IF(SUM($I$58:QYU58)&lt;=$G$61,1,0)</f>
        <v>1</v>
      </c>
      <c r="QYV59" s="676">
        <f>IF(SUM($I$58:QYV58)&lt;=$G$61,1,0)</f>
        <v>1</v>
      </c>
      <c r="QYW59" s="676">
        <f>IF(SUM($I$58:QYW58)&lt;=$G$61,1,0)</f>
        <v>1</v>
      </c>
      <c r="QYX59" s="676">
        <f>IF(SUM($I$58:QYX58)&lt;=$G$61,1,0)</f>
        <v>1</v>
      </c>
      <c r="QYY59" s="676">
        <f>IF(SUM($I$58:QYY58)&lt;=$G$61,1,0)</f>
        <v>1</v>
      </c>
      <c r="QYZ59" s="676">
        <f>IF(SUM($I$58:QYZ58)&lt;=$G$61,1,0)</f>
        <v>1</v>
      </c>
      <c r="QZA59" s="676">
        <f>IF(SUM($I$58:QZA58)&lt;=$G$61,1,0)</f>
        <v>1</v>
      </c>
      <c r="QZB59" s="676">
        <f>IF(SUM($I$58:QZB58)&lt;=$G$61,1,0)</f>
        <v>1</v>
      </c>
      <c r="QZC59" s="676">
        <f>IF(SUM($I$58:QZC58)&lt;=$G$61,1,0)</f>
        <v>1</v>
      </c>
      <c r="QZD59" s="676">
        <f>IF(SUM($I$58:QZD58)&lt;=$G$61,1,0)</f>
        <v>1</v>
      </c>
      <c r="QZE59" s="676">
        <f>IF(SUM($I$58:QZE58)&lt;=$G$61,1,0)</f>
        <v>1</v>
      </c>
      <c r="QZF59" s="676">
        <f>IF(SUM($I$58:QZF58)&lt;=$G$61,1,0)</f>
        <v>1</v>
      </c>
      <c r="QZG59" s="676">
        <f>IF(SUM($I$58:QZG58)&lt;=$G$61,1,0)</f>
        <v>1</v>
      </c>
      <c r="QZH59" s="676">
        <f>IF(SUM($I$58:QZH58)&lt;=$G$61,1,0)</f>
        <v>1</v>
      </c>
      <c r="QZI59" s="676">
        <f>IF(SUM($I$58:QZI58)&lt;=$G$61,1,0)</f>
        <v>1</v>
      </c>
      <c r="QZJ59" s="676">
        <f>IF(SUM($I$58:QZJ58)&lt;=$G$61,1,0)</f>
        <v>1</v>
      </c>
      <c r="QZK59" s="676">
        <f>IF(SUM($I$58:QZK58)&lt;=$G$61,1,0)</f>
        <v>1</v>
      </c>
      <c r="QZL59" s="676">
        <f>IF(SUM($I$58:QZL58)&lt;=$G$61,1,0)</f>
        <v>1</v>
      </c>
      <c r="QZM59" s="676">
        <f>IF(SUM($I$58:QZM58)&lt;=$G$61,1,0)</f>
        <v>1</v>
      </c>
      <c r="QZN59" s="676">
        <f>IF(SUM($I$58:QZN58)&lt;=$G$61,1,0)</f>
        <v>1</v>
      </c>
      <c r="QZO59" s="676">
        <f>IF(SUM($I$58:QZO58)&lt;=$G$61,1,0)</f>
        <v>1</v>
      </c>
      <c r="QZP59" s="676">
        <f>IF(SUM($I$58:QZP58)&lt;=$G$61,1,0)</f>
        <v>1</v>
      </c>
      <c r="QZQ59" s="676">
        <f>IF(SUM($I$58:QZQ58)&lt;=$G$61,1,0)</f>
        <v>1</v>
      </c>
      <c r="QZR59" s="676">
        <f>IF(SUM($I$58:QZR58)&lt;=$G$61,1,0)</f>
        <v>1</v>
      </c>
      <c r="QZS59" s="676">
        <f>IF(SUM($I$58:QZS58)&lt;=$G$61,1,0)</f>
        <v>1</v>
      </c>
      <c r="QZT59" s="676">
        <f>IF(SUM($I$58:QZT58)&lt;=$G$61,1,0)</f>
        <v>1</v>
      </c>
      <c r="QZU59" s="676">
        <f>IF(SUM($I$58:QZU58)&lt;=$G$61,1,0)</f>
        <v>1</v>
      </c>
      <c r="QZV59" s="676">
        <f>IF(SUM($I$58:QZV58)&lt;=$G$61,1,0)</f>
        <v>1</v>
      </c>
      <c r="QZW59" s="676">
        <f>IF(SUM($I$58:QZW58)&lt;=$G$61,1,0)</f>
        <v>1</v>
      </c>
      <c r="QZX59" s="676">
        <f>IF(SUM($I$58:QZX58)&lt;=$G$61,1,0)</f>
        <v>1</v>
      </c>
      <c r="QZY59" s="676">
        <f>IF(SUM($I$58:QZY58)&lt;=$G$61,1,0)</f>
        <v>1</v>
      </c>
      <c r="QZZ59" s="676">
        <f>IF(SUM($I$58:QZZ58)&lt;=$G$61,1,0)</f>
        <v>1</v>
      </c>
      <c r="RAA59" s="676">
        <f>IF(SUM($I$58:RAA58)&lt;=$G$61,1,0)</f>
        <v>1</v>
      </c>
      <c r="RAB59" s="676">
        <f>IF(SUM($I$58:RAB58)&lt;=$G$61,1,0)</f>
        <v>1</v>
      </c>
      <c r="RAC59" s="676">
        <f>IF(SUM($I$58:RAC58)&lt;=$G$61,1,0)</f>
        <v>1</v>
      </c>
      <c r="RAD59" s="676">
        <f>IF(SUM($I$58:RAD58)&lt;=$G$61,1,0)</f>
        <v>1</v>
      </c>
      <c r="RAE59" s="676">
        <f>IF(SUM($I$58:RAE58)&lt;=$G$61,1,0)</f>
        <v>1</v>
      </c>
      <c r="RAF59" s="676">
        <f>IF(SUM($I$58:RAF58)&lt;=$G$61,1,0)</f>
        <v>1</v>
      </c>
      <c r="RAG59" s="676">
        <f>IF(SUM($I$58:RAG58)&lt;=$G$61,1,0)</f>
        <v>1</v>
      </c>
      <c r="RAH59" s="676">
        <f>IF(SUM($I$58:RAH58)&lt;=$G$61,1,0)</f>
        <v>1</v>
      </c>
      <c r="RAI59" s="676">
        <f>IF(SUM($I$58:RAI58)&lt;=$G$61,1,0)</f>
        <v>1</v>
      </c>
      <c r="RAJ59" s="676">
        <f>IF(SUM($I$58:RAJ58)&lt;=$G$61,1,0)</f>
        <v>1</v>
      </c>
      <c r="RAK59" s="676">
        <f>IF(SUM($I$58:RAK58)&lt;=$G$61,1,0)</f>
        <v>1</v>
      </c>
      <c r="RAL59" s="676">
        <f>IF(SUM($I$58:RAL58)&lt;=$G$61,1,0)</f>
        <v>1</v>
      </c>
      <c r="RAM59" s="676">
        <f>IF(SUM($I$58:RAM58)&lt;=$G$61,1,0)</f>
        <v>1</v>
      </c>
      <c r="RAN59" s="676">
        <f>IF(SUM($I$58:RAN58)&lt;=$G$61,1,0)</f>
        <v>1</v>
      </c>
      <c r="RAO59" s="676">
        <f>IF(SUM($I$58:RAO58)&lt;=$G$61,1,0)</f>
        <v>1</v>
      </c>
      <c r="RAP59" s="676">
        <f>IF(SUM($I$58:RAP58)&lt;=$G$61,1,0)</f>
        <v>1</v>
      </c>
      <c r="RAQ59" s="676">
        <f>IF(SUM($I$58:RAQ58)&lt;=$G$61,1,0)</f>
        <v>1</v>
      </c>
      <c r="RAR59" s="676">
        <f>IF(SUM($I$58:RAR58)&lt;=$G$61,1,0)</f>
        <v>1</v>
      </c>
      <c r="RAS59" s="676">
        <f>IF(SUM($I$58:RAS58)&lt;=$G$61,1,0)</f>
        <v>1</v>
      </c>
      <c r="RAT59" s="676">
        <f>IF(SUM($I$58:RAT58)&lt;=$G$61,1,0)</f>
        <v>1</v>
      </c>
      <c r="RAU59" s="676">
        <f>IF(SUM($I$58:RAU58)&lt;=$G$61,1,0)</f>
        <v>1</v>
      </c>
      <c r="RAV59" s="676">
        <f>IF(SUM($I$58:RAV58)&lt;=$G$61,1,0)</f>
        <v>1</v>
      </c>
      <c r="RAW59" s="676">
        <f>IF(SUM($I$58:RAW58)&lt;=$G$61,1,0)</f>
        <v>1</v>
      </c>
      <c r="RAX59" s="676">
        <f>IF(SUM($I$58:RAX58)&lt;=$G$61,1,0)</f>
        <v>1</v>
      </c>
      <c r="RAY59" s="676">
        <f>IF(SUM($I$58:RAY58)&lt;=$G$61,1,0)</f>
        <v>1</v>
      </c>
      <c r="RAZ59" s="676">
        <f>IF(SUM($I$58:RAZ58)&lt;=$G$61,1,0)</f>
        <v>1</v>
      </c>
      <c r="RBA59" s="676">
        <f>IF(SUM($I$58:RBA58)&lt;=$G$61,1,0)</f>
        <v>1</v>
      </c>
      <c r="RBB59" s="676">
        <f>IF(SUM($I$58:RBB58)&lt;=$G$61,1,0)</f>
        <v>1</v>
      </c>
      <c r="RBC59" s="676">
        <f>IF(SUM($I$58:RBC58)&lt;=$G$61,1,0)</f>
        <v>1</v>
      </c>
      <c r="RBD59" s="676">
        <f>IF(SUM($I$58:RBD58)&lt;=$G$61,1,0)</f>
        <v>1</v>
      </c>
      <c r="RBE59" s="676">
        <f>IF(SUM($I$58:RBE58)&lt;=$G$61,1,0)</f>
        <v>1</v>
      </c>
      <c r="RBF59" s="676">
        <f>IF(SUM($I$58:RBF58)&lt;=$G$61,1,0)</f>
        <v>1</v>
      </c>
      <c r="RBG59" s="676">
        <f>IF(SUM($I$58:RBG58)&lt;=$G$61,1,0)</f>
        <v>1</v>
      </c>
      <c r="RBH59" s="676">
        <f>IF(SUM($I$58:RBH58)&lt;=$G$61,1,0)</f>
        <v>1</v>
      </c>
      <c r="RBI59" s="676">
        <f>IF(SUM($I$58:RBI58)&lt;=$G$61,1,0)</f>
        <v>1</v>
      </c>
      <c r="RBJ59" s="676">
        <f>IF(SUM($I$58:RBJ58)&lt;=$G$61,1,0)</f>
        <v>1</v>
      </c>
      <c r="RBK59" s="676">
        <f>IF(SUM($I$58:RBK58)&lt;=$G$61,1,0)</f>
        <v>1</v>
      </c>
      <c r="RBL59" s="676">
        <f>IF(SUM($I$58:RBL58)&lt;=$G$61,1,0)</f>
        <v>1</v>
      </c>
      <c r="RBM59" s="676">
        <f>IF(SUM($I$58:RBM58)&lt;=$G$61,1,0)</f>
        <v>1</v>
      </c>
      <c r="RBN59" s="676">
        <f>IF(SUM($I$58:RBN58)&lt;=$G$61,1,0)</f>
        <v>1</v>
      </c>
      <c r="RBO59" s="676">
        <f>IF(SUM($I$58:RBO58)&lt;=$G$61,1,0)</f>
        <v>1</v>
      </c>
      <c r="RBP59" s="676">
        <f>IF(SUM($I$58:RBP58)&lt;=$G$61,1,0)</f>
        <v>1</v>
      </c>
      <c r="RBQ59" s="676">
        <f>IF(SUM($I$58:RBQ58)&lt;=$G$61,1,0)</f>
        <v>1</v>
      </c>
      <c r="RBR59" s="676">
        <f>IF(SUM($I$58:RBR58)&lt;=$G$61,1,0)</f>
        <v>1</v>
      </c>
      <c r="RBS59" s="676">
        <f>IF(SUM($I$58:RBS58)&lt;=$G$61,1,0)</f>
        <v>1</v>
      </c>
      <c r="RBT59" s="676">
        <f>IF(SUM($I$58:RBT58)&lt;=$G$61,1,0)</f>
        <v>1</v>
      </c>
      <c r="RBU59" s="676">
        <f>IF(SUM($I$58:RBU58)&lt;=$G$61,1,0)</f>
        <v>1</v>
      </c>
      <c r="RBV59" s="676">
        <f>IF(SUM($I$58:RBV58)&lt;=$G$61,1,0)</f>
        <v>1</v>
      </c>
      <c r="RBW59" s="676">
        <f>IF(SUM($I$58:RBW58)&lt;=$G$61,1,0)</f>
        <v>1</v>
      </c>
      <c r="RBX59" s="676">
        <f>IF(SUM($I$58:RBX58)&lt;=$G$61,1,0)</f>
        <v>1</v>
      </c>
      <c r="RBY59" s="676">
        <f>IF(SUM($I$58:RBY58)&lt;=$G$61,1,0)</f>
        <v>1</v>
      </c>
      <c r="RBZ59" s="676">
        <f>IF(SUM($I$58:RBZ58)&lt;=$G$61,1,0)</f>
        <v>1</v>
      </c>
      <c r="RCA59" s="676">
        <f>IF(SUM($I$58:RCA58)&lt;=$G$61,1,0)</f>
        <v>1</v>
      </c>
      <c r="RCB59" s="676">
        <f>IF(SUM($I$58:RCB58)&lt;=$G$61,1,0)</f>
        <v>1</v>
      </c>
      <c r="RCC59" s="676">
        <f>IF(SUM($I$58:RCC58)&lt;=$G$61,1,0)</f>
        <v>1</v>
      </c>
      <c r="RCD59" s="676">
        <f>IF(SUM($I$58:RCD58)&lt;=$G$61,1,0)</f>
        <v>1</v>
      </c>
      <c r="RCE59" s="676">
        <f>IF(SUM($I$58:RCE58)&lt;=$G$61,1,0)</f>
        <v>1</v>
      </c>
      <c r="RCF59" s="676">
        <f>IF(SUM($I$58:RCF58)&lt;=$G$61,1,0)</f>
        <v>1</v>
      </c>
      <c r="RCG59" s="676">
        <f>IF(SUM($I$58:RCG58)&lt;=$G$61,1,0)</f>
        <v>1</v>
      </c>
      <c r="RCH59" s="676">
        <f>IF(SUM($I$58:RCH58)&lt;=$G$61,1,0)</f>
        <v>1</v>
      </c>
      <c r="RCI59" s="676">
        <f>IF(SUM($I$58:RCI58)&lt;=$G$61,1,0)</f>
        <v>1</v>
      </c>
      <c r="RCJ59" s="676">
        <f>IF(SUM($I$58:RCJ58)&lt;=$G$61,1,0)</f>
        <v>1</v>
      </c>
      <c r="RCK59" s="676">
        <f>IF(SUM($I$58:RCK58)&lt;=$G$61,1,0)</f>
        <v>1</v>
      </c>
      <c r="RCL59" s="676">
        <f>IF(SUM($I$58:RCL58)&lt;=$G$61,1,0)</f>
        <v>1</v>
      </c>
      <c r="RCM59" s="676">
        <f>IF(SUM($I$58:RCM58)&lt;=$G$61,1,0)</f>
        <v>1</v>
      </c>
      <c r="RCN59" s="676">
        <f>IF(SUM($I$58:RCN58)&lt;=$G$61,1,0)</f>
        <v>1</v>
      </c>
      <c r="RCO59" s="676">
        <f>IF(SUM($I$58:RCO58)&lt;=$G$61,1,0)</f>
        <v>1</v>
      </c>
      <c r="RCP59" s="676">
        <f>IF(SUM($I$58:RCP58)&lt;=$G$61,1,0)</f>
        <v>1</v>
      </c>
      <c r="RCQ59" s="676">
        <f>IF(SUM($I$58:RCQ58)&lt;=$G$61,1,0)</f>
        <v>1</v>
      </c>
      <c r="RCR59" s="676">
        <f>IF(SUM($I$58:RCR58)&lt;=$G$61,1,0)</f>
        <v>1</v>
      </c>
      <c r="RCS59" s="676">
        <f>IF(SUM($I$58:RCS58)&lt;=$G$61,1,0)</f>
        <v>1</v>
      </c>
      <c r="RCT59" s="676">
        <f>IF(SUM($I$58:RCT58)&lt;=$G$61,1,0)</f>
        <v>1</v>
      </c>
      <c r="RCU59" s="676">
        <f>IF(SUM($I$58:RCU58)&lt;=$G$61,1,0)</f>
        <v>1</v>
      </c>
      <c r="RCV59" s="676">
        <f>IF(SUM($I$58:RCV58)&lt;=$G$61,1,0)</f>
        <v>1</v>
      </c>
      <c r="RCW59" s="676">
        <f>IF(SUM($I$58:RCW58)&lt;=$G$61,1,0)</f>
        <v>1</v>
      </c>
      <c r="RCX59" s="676">
        <f>IF(SUM($I$58:RCX58)&lt;=$G$61,1,0)</f>
        <v>1</v>
      </c>
      <c r="RCY59" s="676">
        <f>IF(SUM($I$58:RCY58)&lt;=$G$61,1,0)</f>
        <v>1</v>
      </c>
      <c r="RCZ59" s="676">
        <f>IF(SUM($I$58:RCZ58)&lt;=$G$61,1,0)</f>
        <v>1</v>
      </c>
      <c r="RDA59" s="676">
        <f>IF(SUM($I$58:RDA58)&lt;=$G$61,1,0)</f>
        <v>1</v>
      </c>
      <c r="RDB59" s="676">
        <f>IF(SUM($I$58:RDB58)&lt;=$G$61,1,0)</f>
        <v>1</v>
      </c>
      <c r="RDC59" s="676">
        <f>IF(SUM($I$58:RDC58)&lt;=$G$61,1,0)</f>
        <v>1</v>
      </c>
      <c r="RDD59" s="676">
        <f>IF(SUM($I$58:RDD58)&lt;=$G$61,1,0)</f>
        <v>1</v>
      </c>
      <c r="RDE59" s="676">
        <f>IF(SUM($I$58:RDE58)&lt;=$G$61,1,0)</f>
        <v>1</v>
      </c>
      <c r="RDF59" s="676">
        <f>IF(SUM($I$58:RDF58)&lt;=$G$61,1,0)</f>
        <v>1</v>
      </c>
      <c r="RDG59" s="676">
        <f>IF(SUM($I$58:RDG58)&lt;=$G$61,1,0)</f>
        <v>1</v>
      </c>
      <c r="RDH59" s="676">
        <f>IF(SUM($I$58:RDH58)&lt;=$G$61,1,0)</f>
        <v>1</v>
      </c>
      <c r="RDI59" s="676">
        <f>IF(SUM($I$58:RDI58)&lt;=$G$61,1,0)</f>
        <v>1</v>
      </c>
      <c r="RDJ59" s="676">
        <f>IF(SUM($I$58:RDJ58)&lt;=$G$61,1,0)</f>
        <v>1</v>
      </c>
      <c r="RDK59" s="676">
        <f>IF(SUM($I$58:RDK58)&lt;=$G$61,1,0)</f>
        <v>1</v>
      </c>
      <c r="RDL59" s="676">
        <f>IF(SUM($I$58:RDL58)&lt;=$G$61,1,0)</f>
        <v>1</v>
      </c>
      <c r="RDM59" s="676">
        <f>IF(SUM($I$58:RDM58)&lt;=$G$61,1,0)</f>
        <v>1</v>
      </c>
      <c r="RDN59" s="676">
        <f>IF(SUM($I$58:RDN58)&lt;=$G$61,1,0)</f>
        <v>1</v>
      </c>
      <c r="RDO59" s="676">
        <f>IF(SUM($I$58:RDO58)&lt;=$G$61,1,0)</f>
        <v>1</v>
      </c>
      <c r="RDP59" s="676">
        <f>IF(SUM($I$58:RDP58)&lt;=$G$61,1,0)</f>
        <v>1</v>
      </c>
      <c r="RDQ59" s="676">
        <f>IF(SUM($I$58:RDQ58)&lt;=$G$61,1,0)</f>
        <v>1</v>
      </c>
      <c r="RDR59" s="676">
        <f>IF(SUM($I$58:RDR58)&lt;=$G$61,1,0)</f>
        <v>1</v>
      </c>
      <c r="RDS59" s="676">
        <f>IF(SUM($I$58:RDS58)&lt;=$G$61,1,0)</f>
        <v>1</v>
      </c>
      <c r="RDT59" s="676">
        <f>IF(SUM($I$58:RDT58)&lt;=$G$61,1,0)</f>
        <v>1</v>
      </c>
      <c r="RDU59" s="676">
        <f>IF(SUM($I$58:RDU58)&lt;=$G$61,1,0)</f>
        <v>1</v>
      </c>
      <c r="RDV59" s="676">
        <f>IF(SUM($I$58:RDV58)&lt;=$G$61,1,0)</f>
        <v>1</v>
      </c>
      <c r="RDW59" s="676">
        <f>IF(SUM($I$58:RDW58)&lt;=$G$61,1,0)</f>
        <v>1</v>
      </c>
      <c r="RDX59" s="676">
        <f>IF(SUM($I$58:RDX58)&lt;=$G$61,1,0)</f>
        <v>1</v>
      </c>
      <c r="RDY59" s="676">
        <f>IF(SUM($I$58:RDY58)&lt;=$G$61,1,0)</f>
        <v>1</v>
      </c>
      <c r="RDZ59" s="676">
        <f>IF(SUM($I$58:RDZ58)&lt;=$G$61,1,0)</f>
        <v>1</v>
      </c>
      <c r="REA59" s="676">
        <f>IF(SUM($I$58:REA58)&lt;=$G$61,1,0)</f>
        <v>1</v>
      </c>
      <c r="REB59" s="676">
        <f>IF(SUM($I$58:REB58)&lt;=$G$61,1,0)</f>
        <v>1</v>
      </c>
      <c r="REC59" s="676">
        <f>IF(SUM($I$58:REC58)&lt;=$G$61,1,0)</f>
        <v>1</v>
      </c>
      <c r="RED59" s="676">
        <f>IF(SUM($I$58:RED58)&lt;=$G$61,1,0)</f>
        <v>1</v>
      </c>
      <c r="REE59" s="676">
        <f>IF(SUM($I$58:REE58)&lt;=$G$61,1,0)</f>
        <v>1</v>
      </c>
      <c r="REF59" s="676">
        <f>IF(SUM($I$58:REF58)&lt;=$G$61,1,0)</f>
        <v>1</v>
      </c>
      <c r="REG59" s="676">
        <f>IF(SUM($I$58:REG58)&lt;=$G$61,1,0)</f>
        <v>1</v>
      </c>
      <c r="REH59" s="676">
        <f>IF(SUM($I$58:REH58)&lt;=$G$61,1,0)</f>
        <v>1</v>
      </c>
      <c r="REI59" s="676">
        <f>IF(SUM($I$58:REI58)&lt;=$G$61,1,0)</f>
        <v>1</v>
      </c>
      <c r="REJ59" s="676">
        <f>IF(SUM($I$58:REJ58)&lt;=$G$61,1,0)</f>
        <v>1</v>
      </c>
      <c r="REK59" s="676">
        <f>IF(SUM($I$58:REK58)&lt;=$G$61,1,0)</f>
        <v>1</v>
      </c>
      <c r="REL59" s="676">
        <f>IF(SUM($I$58:REL58)&lt;=$G$61,1,0)</f>
        <v>1</v>
      </c>
      <c r="REM59" s="676">
        <f>IF(SUM($I$58:REM58)&lt;=$G$61,1,0)</f>
        <v>1</v>
      </c>
      <c r="REN59" s="676">
        <f>IF(SUM($I$58:REN58)&lt;=$G$61,1,0)</f>
        <v>1</v>
      </c>
      <c r="REO59" s="676">
        <f>IF(SUM($I$58:REO58)&lt;=$G$61,1,0)</f>
        <v>1</v>
      </c>
      <c r="REP59" s="676">
        <f>IF(SUM($I$58:REP58)&lt;=$G$61,1,0)</f>
        <v>1</v>
      </c>
      <c r="REQ59" s="676">
        <f>IF(SUM($I$58:REQ58)&lt;=$G$61,1,0)</f>
        <v>1</v>
      </c>
      <c r="RER59" s="676">
        <f>IF(SUM($I$58:RER58)&lt;=$G$61,1,0)</f>
        <v>1</v>
      </c>
      <c r="RES59" s="676">
        <f>IF(SUM($I$58:RES58)&lt;=$G$61,1,0)</f>
        <v>1</v>
      </c>
      <c r="RET59" s="676">
        <f>IF(SUM($I$58:RET58)&lt;=$G$61,1,0)</f>
        <v>1</v>
      </c>
      <c r="REU59" s="676">
        <f>IF(SUM($I$58:REU58)&lt;=$G$61,1,0)</f>
        <v>1</v>
      </c>
      <c r="REV59" s="676">
        <f>IF(SUM($I$58:REV58)&lt;=$G$61,1,0)</f>
        <v>1</v>
      </c>
      <c r="REW59" s="676">
        <f>IF(SUM($I$58:REW58)&lt;=$G$61,1,0)</f>
        <v>1</v>
      </c>
      <c r="REX59" s="676">
        <f>IF(SUM($I$58:REX58)&lt;=$G$61,1,0)</f>
        <v>1</v>
      </c>
      <c r="REY59" s="676">
        <f>IF(SUM($I$58:REY58)&lt;=$G$61,1,0)</f>
        <v>1</v>
      </c>
      <c r="REZ59" s="676">
        <f>IF(SUM($I$58:REZ58)&lt;=$G$61,1,0)</f>
        <v>1</v>
      </c>
      <c r="RFA59" s="676">
        <f>IF(SUM($I$58:RFA58)&lt;=$G$61,1,0)</f>
        <v>1</v>
      </c>
      <c r="RFB59" s="676">
        <f>IF(SUM($I$58:RFB58)&lt;=$G$61,1,0)</f>
        <v>1</v>
      </c>
      <c r="RFC59" s="676">
        <f>IF(SUM($I$58:RFC58)&lt;=$G$61,1,0)</f>
        <v>1</v>
      </c>
      <c r="RFD59" s="676">
        <f>IF(SUM($I$58:RFD58)&lt;=$G$61,1,0)</f>
        <v>1</v>
      </c>
      <c r="RFE59" s="676">
        <f>IF(SUM($I$58:RFE58)&lt;=$G$61,1,0)</f>
        <v>1</v>
      </c>
      <c r="RFF59" s="676">
        <f>IF(SUM($I$58:RFF58)&lt;=$G$61,1,0)</f>
        <v>1</v>
      </c>
      <c r="RFG59" s="676">
        <f>IF(SUM($I$58:RFG58)&lt;=$G$61,1,0)</f>
        <v>1</v>
      </c>
      <c r="RFH59" s="676">
        <f>IF(SUM($I$58:RFH58)&lt;=$G$61,1,0)</f>
        <v>1</v>
      </c>
      <c r="RFI59" s="676">
        <f>IF(SUM($I$58:RFI58)&lt;=$G$61,1,0)</f>
        <v>1</v>
      </c>
      <c r="RFJ59" s="676">
        <f>IF(SUM($I$58:RFJ58)&lt;=$G$61,1,0)</f>
        <v>1</v>
      </c>
      <c r="RFK59" s="676">
        <f>IF(SUM($I$58:RFK58)&lt;=$G$61,1,0)</f>
        <v>1</v>
      </c>
      <c r="RFL59" s="676">
        <f>IF(SUM($I$58:RFL58)&lt;=$G$61,1,0)</f>
        <v>1</v>
      </c>
      <c r="RFM59" s="676">
        <f>IF(SUM($I$58:RFM58)&lt;=$G$61,1,0)</f>
        <v>1</v>
      </c>
      <c r="RFN59" s="676">
        <f>IF(SUM($I$58:RFN58)&lt;=$G$61,1,0)</f>
        <v>1</v>
      </c>
      <c r="RFO59" s="676">
        <f>IF(SUM($I$58:RFO58)&lt;=$G$61,1,0)</f>
        <v>1</v>
      </c>
      <c r="RFP59" s="676">
        <f>IF(SUM($I$58:RFP58)&lt;=$G$61,1,0)</f>
        <v>1</v>
      </c>
      <c r="RFQ59" s="676">
        <f>IF(SUM($I$58:RFQ58)&lt;=$G$61,1,0)</f>
        <v>1</v>
      </c>
      <c r="RFR59" s="676">
        <f>IF(SUM($I$58:RFR58)&lt;=$G$61,1,0)</f>
        <v>1</v>
      </c>
      <c r="RFS59" s="676">
        <f>IF(SUM($I$58:RFS58)&lt;=$G$61,1,0)</f>
        <v>1</v>
      </c>
      <c r="RFT59" s="676">
        <f>IF(SUM($I$58:RFT58)&lt;=$G$61,1,0)</f>
        <v>1</v>
      </c>
      <c r="RFU59" s="676">
        <f>IF(SUM($I$58:RFU58)&lt;=$G$61,1,0)</f>
        <v>1</v>
      </c>
      <c r="RFV59" s="676">
        <f>IF(SUM($I$58:RFV58)&lt;=$G$61,1,0)</f>
        <v>1</v>
      </c>
      <c r="RFW59" s="676">
        <f>IF(SUM($I$58:RFW58)&lt;=$G$61,1,0)</f>
        <v>1</v>
      </c>
      <c r="RFX59" s="676">
        <f>IF(SUM($I$58:RFX58)&lt;=$G$61,1,0)</f>
        <v>1</v>
      </c>
      <c r="RFY59" s="676">
        <f>IF(SUM($I$58:RFY58)&lt;=$G$61,1,0)</f>
        <v>1</v>
      </c>
      <c r="RFZ59" s="676">
        <f>IF(SUM($I$58:RFZ58)&lt;=$G$61,1,0)</f>
        <v>1</v>
      </c>
      <c r="RGA59" s="676">
        <f>IF(SUM($I$58:RGA58)&lt;=$G$61,1,0)</f>
        <v>1</v>
      </c>
      <c r="RGB59" s="676">
        <f>IF(SUM($I$58:RGB58)&lt;=$G$61,1,0)</f>
        <v>1</v>
      </c>
      <c r="RGC59" s="676">
        <f>IF(SUM($I$58:RGC58)&lt;=$G$61,1,0)</f>
        <v>1</v>
      </c>
      <c r="RGD59" s="676">
        <f>IF(SUM($I$58:RGD58)&lt;=$G$61,1,0)</f>
        <v>1</v>
      </c>
      <c r="RGE59" s="676">
        <f>IF(SUM($I$58:RGE58)&lt;=$G$61,1,0)</f>
        <v>1</v>
      </c>
      <c r="RGF59" s="676">
        <f>IF(SUM($I$58:RGF58)&lt;=$G$61,1,0)</f>
        <v>1</v>
      </c>
      <c r="RGG59" s="676">
        <f>IF(SUM($I$58:RGG58)&lt;=$G$61,1,0)</f>
        <v>1</v>
      </c>
      <c r="RGH59" s="676">
        <f>IF(SUM($I$58:RGH58)&lt;=$G$61,1,0)</f>
        <v>1</v>
      </c>
      <c r="RGI59" s="676">
        <f>IF(SUM($I$58:RGI58)&lt;=$G$61,1,0)</f>
        <v>1</v>
      </c>
      <c r="RGJ59" s="676">
        <f>IF(SUM($I$58:RGJ58)&lt;=$G$61,1,0)</f>
        <v>1</v>
      </c>
      <c r="RGK59" s="676">
        <f>IF(SUM($I$58:RGK58)&lt;=$G$61,1,0)</f>
        <v>1</v>
      </c>
      <c r="RGL59" s="676">
        <f>IF(SUM($I$58:RGL58)&lt;=$G$61,1,0)</f>
        <v>1</v>
      </c>
      <c r="RGM59" s="676">
        <f>IF(SUM($I$58:RGM58)&lt;=$G$61,1,0)</f>
        <v>1</v>
      </c>
      <c r="RGN59" s="676">
        <f>IF(SUM($I$58:RGN58)&lt;=$G$61,1,0)</f>
        <v>1</v>
      </c>
      <c r="RGO59" s="676">
        <f>IF(SUM($I$58:RGO58)&lt;=$G$61,1,0)</f>
        <v>1</v>
      </c>
      <c r="RGP59" s="676">
        <f>IF(SUM($I$58:RGP58)&lt;=$G$61,1,0)</f>
        <v>1</v>
      </c>
      <c r="RGQ59" s="676">
        <f>IF(SUM($I$58:RGQ58)&lt;=$G$61,1,0)</f>
        <v>1</v>
      </c>
      <c r="RGR59" s="676">
        <f>IF(SUM($I$58:RGR58)&lt;=$G$61,1,0)</f>
        <v>1</v>
      </c>
      <c r="RGS59" s="676">
        <f>IF(SUM($I$58:RGS58)&lt;=$G$61,1,0)</f>
        <v>1</v>
      </c>
      <c r="RGT59" s="676">
        <f>IF(SUM($I$58:RGT58)&lt;=$G$61,1,0)</f>
        <v>1</v>
      </c>
      <c r="RGU59" s="676">
        <f>IF(SUM($I$58:RGU58)&lt;=$G$61,1,0)</f>
        <v>1</v>
      </c>
      <c r="RGV59" s="676">
        <f>IF(SUM($I$58:RGV58)&lt;=$G$61,1,0)</f>
        <v>1</v>
      </c>
      <c r="RGW59" s="676">
        <f>IF(SUM($I$58:RGW58)&lt;=$G$61,1,0)</f>
        <v>1</v>
      </c>
      <c r="RGX59" s="676">
        <f>IF(SUM($I$58:RGX58)&lt;=$G$61,1,0)</f>
        <v>1</v>
      </c>
      <c r="RGY59" s="676">
        <f>IF(SUM($I$58:RGY58)&lt;=$G$61,1,0)</f>
        <v>1</v>
      </c>
      <c r="RGZ59" s="676">
        <f>IF(SUM($I$58:RGZ58)&lt;=$G$61,1,0)</f>
        <v>1</v>
      </c>
      <c r="RHA59" s="676">
        <f>IF(SUM($I$58:RHA58)&lt;=$G$61,1,0)</f>
        <v>1</v>
      </c>
      <c r="RHB59" s="676">
        <f>IF(SUM($I$58:RHB58)&lt;=$G$61,1,0)</f>
        <v>1</v>
      </c>
      <c r="RHC59" s="676">
        <f>IF(SUM($I$58:RHC58)&lt;=$G$61,1,0)</f>
        <v>1</v>
      </c>
      <c r="RHD59" s="676">
        <f>IF(SUM($I$58:RHD58)&lt;=$G$61,1,0)</f>
        <v>1</v>
      </c>
      <c r="RHE59" s="676">
        <f>IF(SUM($I$58:RHE58)&lt;=$G$61,1,0)</f>
        <v>1</v>
      </c>
      <c r="RHF59" s="676">
        <f>IF(SUM($I$58:RHF58)&lt;=$G$61,1,0)</f>
        <v>1</v>
      </c>
      <c r="RHG59" s="676">
        <f>IF(SUM($I$58:RHG58)&lt;=$G$61,1,0)</f>
        <v>1</v>
      </c>
      <c r="RHH59" s="676">
        <f>IF(SUM($I$58:RHH58)&lt;=$G$61,1,0)</f>
        <v>1</v>
      </c>
      <c r="RHI59" s="676">
        <f>IF(SUM($I$58:RHI58)&lt;=$G$61,1,0)</f>
        <v>1</v>
      </c>
      <c r="RHJ59" s="676">
        <f>IF(SUM($I$58:RHJ58)&lt;=$G$61,1,0)</f>
        <v>1</v>
      </c>
      <c r="RHK59" s="676">
        <f>IF(SUM($I$58:RHK58)&lt;=$G$61,1,0)</f>
        <v>1</v>
      </c>
      <c r="RHL59" s="676">
        <f>IF(SUM($I$58:RHL58)&lt;=$G$61,1,0)</f>
        <v>1</v>
      </c>
      <c r="RHM59" s="676">
        <f>IF(SUM($I$58:RHM58)&lt;=$G$61,1,0)</f>
        <v>1</v>
      </c>
      <c r="RHN59" s="676">
        <f>IF(SUM($I$58:RHN58)&lt;=$G$61,1,0)</f>
        <v>1</v>
      </c>
      <c r="RHO59" s="676">
        <f>IF(SUM($I$58:RHO58)&lt;=$G$61,1,0)</f>
        <v>1</v>
      </c>
      <c r="RHP59" s="676">
        <f>IF(SUM($I$58:RHP58)&lt;=$G$61,1,0)</f>
        <v>1</v>
      </c>
      <c r="RHQ59" s="676">
        <f>IF(SUM($I$58:RHQ58)&lt;=$G$61,1,0)</f>
        <v>1</v>
      </c>
      <c r="RHR59" s="676">
        <f>IF(SUM($I$58:RHR58)&lt;=$G$61,1,0)</f>
        <v>1</v>
      </c>
      <c r="RHS59" s="676">
        <f>IF(SUM($I$58:RHS58)&lt;=$G$61,1,0)</f>
        <v>1</v>
      </c>
      <c r="RHT59" s="676">
        <f>IF(SUM($I$58:RHT58)&lt;=$G$61,1,0)</f>
        <v>1</v>
      </c>
      <c r="RHU59" s="676">
        <f>IF(SUM($I$58:RHU58)&lt;=$G$61,1,0)</f>
        <v>1</v>
      </c>
      <c r="RHV59" s="676">
        <f>IF(SUM($I$58:RHV58)&lt;=$G$61,1,0)</f>
        <v>1</v>
      </c>
      <c r="RHW59" s="676">
        <f>IF(SUM($I$58:RHW58)&lt;=$G$61,1,0)</f>
        <v>1</v>
      </c>
      <c r="RHX59" s="676">
        <f>IF(SUM($I$58:RHX58)&lt;=$G$61,1,0)</f>
        <v>1</v>
      </c>
      <c r="RHY59" s="676">
        <f>IF(SUM($I$58:RHY58)&lt;=$G$61,1,0)</f>
        <v>1</v>
      </c>
      <c r="RHZ59" s="676">
        <f>IF(SUM($I$58:RHZ58)&lt;=$G$61,1,0)</f>
        <v>1</v>
      </c>
      <c r="RIA59" s="676">
        <f>IF(SUM($I$58:RIA58)&lt;=$G$61,1,0)</f>
        <v>1</v>
      </c>
      <c r="RIB59" s="676">
        <f>IF(SUM($I$58:RIB58)&lt;=$G$61,1,0)</f>
        <v>1</v>
      </c>
      <c r="RIC59" s="676">
        <f>IF(SUM($I$58:RIC58)&lt;=$G$61,1,0)</f>
        <v>1</v>
      </c>
      <c r="RID59" s="676">
        <f>IF(SUM($I$58:RID58)&lt;=$G$61,1,0)</f>
        <v>1</v>
      </c>
      <c r="RIE59" s="676">
        <f>IF(SUM($I$58:RIE58)&lt;=$G$61,1,0)</f>
        <v>1</v>
      </c>
      <c r="RIF59" s="676">
        <f>IF(SUM($I$58:RIF58)&lt;=$G$61,1,0)</f>
        <v>1</v>
      </c>
      <c r="RIG59" s="676">
        <f>IF(SUM($I$58:RIG58)&lt;=$G$61,1,0)</f>
        <v>1</v>
      </c>
      <c r="RIH59" s="676">
        <f>IF(SUM($I$58:RIH58)&lt;=$G$61,1,0)</f>
        <v>1</v>
      </c>
      <c r="RII59" s="676">
        <f>IF(SUM($I$58:RII58)&lt;=$G$61,1,0)</f>
        <v>1</v>
      </c>
      <c r="RIJ59" s="676">
        <f>IF(SUM($I$58:RIJ58)&lt;=$G$61,1,0)</f>
        <v>1</v>
      </c>
      <c r="RIK59" s="676">
        <f>IF(SUM($I$58:RIK58)&lt;=$G$61,1,0)</f>
        <v>1</v>
      </c>
      <c r="RIL59" s="676">
        <f>IF(SUM($I$58:RIL58)&lt;=$G$61,1,0)</f>
        <v>1</v>
      </c>
      <c r="RIM59" s="676">
        <f>IF(SUM($I$58:RIM58)&lt;=$G$61,1,0)</f>
        <v>1</v>
      </c>
      <c r="RIN59" s="676">
        <f>IF(SUM($I$58:RIN58)&lt;=$G$61,1,0)</f>
        <v>1</v>
      </c>
      <c r="RIO59" s="676">
        <f>IF(SUM($I$58:RIO58)&lt;=$G$61,1,0)</f>
        <v>1</v>
      </c>
      <c r="RIP59" s="676">
        <f>IF(SUM($I$58:RIP58)&lt;=$G$61,1,0)</f>
        <v>1</v>
      </c>
      <c r="RIQ59" s="676">
        <f>IF(SUM($I$58:RIQ58)&lt;=$G$61,1,0)</f>
        <v>1</v>
      </c>
      <c r="RIR59" s="676">
        <f>IF(SUM($I$58:RIR58)&lt;=$G$61,1,0)</f>
        <v>1</v>
      </c>
      <c r="RIS59" s="676">
        <f>IF(SUM($I$58:RIS58)&lt;=$G$61,1,0)</f>
        <v>1</v>
      </c>
      <c r="RIT59" s="676">
        <f>IF(SUM($I$58:RIT58)&lt;=$G$61,1,0)</f>
        <v>1</v>
      </c>
      <c r="RIU59" s="676">
        <f>IF(SUM($I$58:RIU58)&lt;=$G$61,1,0)</f>
        <v>1</v>
      </c>
      <c r="RIV59" s="676">
        <f>IF(SUM($I$58:RIV58)&lt;=$G$61,1,0)</f>
        <v>1</v>
      </c>
      <c r="RIW59" s="676">
        <f>IF(SUM($I$58:RIW58)&lt;=$G$61,1,0)</f>
        <v>1</v>
      </c>
      <c r="RIX59" s="676">
        <f>IF(SUM($I$58:RIX58)&lt;=$G$61,1,0)</f>
        <v>1</v>
      </c>
      <c r="RIY59" s="676">
        <f>IF(SUM($I$58:RIY58)&lt;=$G$61,1,0)</f>
        <v>1</v>
      </c>
      <c r="RIZ59" s="676">
        <f>IF(SUM($I$58:RIZ58)&lt;=$G$61,1,0)</f>
        <v>1</v>
      </c>
      <c r="RJA59" s="676">
        <f>IF(SUM($I$58:RJA58)&lt;=$G$61,1,0)</f>
        <v>1</v>
      </c>
      <c r="RJB59" s="676">
        <f>IF(SUM($I$58:RJB58)&lt;=$G$61,1,0)</f>
        <v>1</v>
      </c>
      <c r="RJC59" s="676">
        <f>IF(SUM($I$58:RJC58)&lt;=$G$61,1,0)</f>
        <v>1</v>
      </c>
      <c r="RJD59" s="676">
        <f>IF(SUM($I$58:RJD58)&lt;=$G$61,1,0)</f>
        <v>1</v>
      </c>
      <c r="RJE59" s="676">
        <f>IF(SUM($I$58:RJE58)&lt;=$G$61,1,0)</f>
        <v>1</v>
      </c>
      <c r="RJF59" s="676">
        <f>IF(SUM($I$58:RJF58)&lt;=$G$61,1,0)</f>
        <v>1</v>
      </c>
      <c r="RJG59" s="676">
        <f>IF(SUM($I$58:RJG58)&lt;=$G$61,1,0)</f>
        <v>1</v>
      </c>
      <c r="RJH59" s="676">
        <f>IF(SUM($I$58:RJH58)&lt;=$G$61,1,0)</f>
        <v>1</v>
      </c>
      <c r="RJI59" s="676">
        <f>IF(SUM($I$58:RJI58)&lt;=$G$61,1,0)</f>
        <v>1</v>
      </c>
      <c r="RJJ59" s="676">
        <f>IF(SUM($I$58:RJJ58)&lt;=$G$61,1,0)</f>
        <v>1</v>
      </c>
      <c r="RJK59" s="676">
        <f>IF(SUM($I$58:RJK58)&lt;=$G$61,1,0)</f>
        <v>1</v>
      </c>
      <c r="RJL59" s="676">
        <f>IF(SUM($I$58:RJL58)&lt;=$G$61,1,0)</f>
        <v>1</v>
      </c>
      <c r="RJM59" s="676">
        <f>IF(SUM($I$58:RJM58)&lt;=$G$61,1,0)</f>
        <v>1</v>
      </c>
      <c r="RJN59" s="676">
        <f>IF(SUM($I$58:RJN58)&lt;=$G$61,1,0)</f>
        <v>1</v>
      </c>
      <c r="RJO59" s="676">
        <f>IF(SUM($I$58:RJO58)&lt;=$G$61,1,0)</f>
        <v>1</v>
      </c>
      <c r="RJP59" s="676">
        <f>IF(SUM($I$58:RJP58)&lt;=$G$61,1,0)</f>
        <v>1</v>
      </c>
      <c r="RJQ59" s="676">
        <f>IF(SUM($I$58:RJQ58)&lt;=$G$61,1,0)</f>
        <v>1</v>
      </c>
      <c r="RJR59" s="676">
        <f>IF(SUM($I$58:RJR58)&lt;=$G$61,1,0)</f>
        <v>1</v>
      </c>
      <c r="RJS59" s="676">
        <f>IF(SUM($I$58:RJS58)&lt;=$G$61,1,0)</f>
        <v>1</v>
      </c>
      <c r="RJT59" s="676">
        <f>IF(SUM($I$58:RJT58)&lt;=$G$61,1,0)</f>
        <v>1</v>
      </c>
      <c r="RJU59" s="676">
        <f>IF(SUM($I$58:RJU58)&lt;=$G$61,1,0)</f>
        <v>1</v>
      </c>
      <c r="RJV59" s="676">
        <f>IF(SUM($I$58:RJV58)&lt;=$G$61,1,0)</f>
        <v>1</v>
      </c>
      <c r="RJW59" s="676">
        <f>IF(SUM($I$58:RJW58)&lt;=$G$61,1,0)</f>
        <v>1</v>
      </c>
      <c r="RJX59" s="676">
        <f>IF(SUM($I$58:RJX58)&lt;=$G$61,1,0)</f>
        <v>1</v>
      </c>
      <c r="RJY59" s="676">
        <f>IF(SUM($I$58:RJY58)&lt;=$G$61,1,0)</f>
        <v>1</v>
      </c>
      <c r="RJZ59" s="676">
        <f>IF(SUM($I$58:RJZ58)&lt;=$G$61,1,0)</f>
        <v>1</v>
      </c>
      <c r="RKA59" s="676">
        <f>IF(SUM($I$58:RKA58)&lt;=$G$61,1,0)</f>
        <v>1</v>
      </c>
      <c r="RKB59" s="676">
        <f>IF(SUM($I$58:RKB58)&lt;=$G$61,1,0)</f>
        <v>1</v>
      </c>
      <c r="RKC59" s="676">
        <f>IF(SUM($I$58:RKC58)&lt;=$G$61,1,0)</f>
        <v>1</v>
      </c>
      <c r="RKD59" s="676">
        <f>IF(SUM($I$58:RKD58)&lt;=$G$61,1,0)</f>
        <v>1</v>
      </c>
      <c r="RKE59" s="676">
        <f>IF(SUM($I$58:RKE58)&lt;=$G$61,1,0)</f>
        <v>1</v>
      </c>
      <c r="RKF59" s="676">
        <f>IF(SUM($I$58:RKF58)&lt;=$G$61,1,0)</f>
        <v>1</v>
      </c>
      <c r="RKG59" s="676">
        <f>IF(SUM($I$58:RKG58)&lt;=$G$61,1,0)</f>
        <v>1</v>
      </c>
      <c r="RKH59" s="676">
        <f>IF(SUM($I$58:RKH58)&lt;=$G$61,1,0)</f>
        <v>1</v>
      </c>
      <c r="RKI59" s="676">
        <f>IF(SUM($I$58:RKI58)&lt;=$G$61,1,0)</f>
        <v>1</v>
      </c>
      <c r="RKJ59" s="676">
        <f>IF(SUM($I$58:RKJ58)&lt;=$G$61,1,0)</f>
        <v>1</v>
      </c>
      <c r="RKK59" s="676">
        <f>IF(SUM($I$58:RKK58)&lt;=$G$61,1,0)</f>
        <v>1</v>
      </c>
      <c r="RKL59" s="676">
        <f>IF(SUM($I$58:RKL58)&lt;=$G$61,1,0)</f>
        <v>1</v>
      </c>
      <c r="RKM59" s="676">
        <f>IF(SUM($I$58:RKM58)&lt;=$G$61,1,0)</f>
        <v>1</v>
      </c>
      <c r="RKN59" s="676">
        <f>IF(SUM($I$58:RKN58)&lt;=$G$61,1,0)</f>
        <v>1</v>
      </c>
      <c r="RKO59" s="676">
        <f>IF(SUM($I$58:RKO58)&lt;=$G$61,1,0)</f>
        <v>1</v>
      </c>
      <c r="RKP59" s="676">
        <f>IF(SUM($I$58:RKP58)&lt;=$G$61,1,0)</f>
        <v>1</v>
      </c>
      <c r="RKQ59" s="676">
        <f>IF(SUM($I$58:RKQ58)&lt;=$G$61,1,0)</f>
        <v>1</v>
      </c>
      <c r="RKR59" s="676">
        <f>IF(SUM($I$58:RKR58)&lt;=$G$61,1,0)</f>
        <v>1</v>
      </c>
      <c r="RKS59" s="676">
        <f>IF(SUM($I$58:RKS58)&lt;=$G$61,1,0)</f>
        <v>1</v>
      </c>
      <c r="RKT59" s="676">
        <f>IF(SUM($I$58:RKT58)&lt;=$G$61,1,0)</f>
        <v>1</v>
      </c>
      <c r="RKU59" s="676">
        <f>IF(SUM($I$58:RKU58)&lt;=$G$61,1,0)</f>
        <v>1</v>
      </c>
      <c r="RKV59" s="676">
        <f>IF(SUM($I$58:RKV58)&lt;=$G$61,1,0)</f>
        <v>1</v>
      </c>
      <c r="RKW59" s="676">
        <f>IF(SUM($I$58:RKW58)&lt;=$G$61,1,0)</f>
        <v>1</v>
      </c>
      <c r="RKX59" s="676">
        <f>IF(SUM($I$58:RKX58)&lt;=$G$61,1,0)</f>
        <v>1</v>
      </c>
      <c r="RKY59" s="676">
        <f>IF(SUM($I$58:RKY58)&lt;=$G$61,1,0)</f>
        <v>1</v>
      </c>
      <c r="RKZ59" s="676">
        <f>IF(SUM($I$58:RKZ58)&lt;=$G$61,1,0)</f>
        <v>1</v>
      </c>
      <c r="RLA59" s="676">
        <f>IF(SUM($I$58:RLA58)&lt;=$G$61,1,0)</f>
        <v>1</v>
      </c>
      <c r="RLB59" s="676">
        <f>IF(SUM($I$58:RLB58)&lt;=$G$61,1,0)</f>
        <v>1</v>
      </c>
      <c r="RLC59" s="676">
        <f>IF(SUM($I$58:RLC58)&lt;=$G$61,1,0)</f>
        <v>1</v>
      </c>
      <c r="RLD59" s="676">
        <f>IF(SUM($I$58:RLD58)&lt;=$G$61,1,0)</f>
        <v>1</v>
      </c>
      <c r="RLE59" s="676">
        <f>IF(SUM($I$58:RLE58)&lt;=$G$61,1,0)</f>
        <v>1</v>
      </c>
      <c r="RLF59" s="676">
        <f>IF(SUM($I$58:RLF58)&lt;=$G$61,1,0)</f>
        <v>1</v>
      </c>
      <c r="RLG59" s="676">
        <f>IF(SUM($I$58:RLG58)&lt;=$G$61,1,0)</f>
        <v>1</v>
      </c>
      <c r="RLH59" s="676">
        <f>IF(SUM($I$58:RLH58)&lt;=$G$61,1,0)</f>
        <v>1</v>
      </c>
      <c r="RLI59" s="676">
        <f>IF(SUM($I$58:RLI58)&lt;=$G$61,1,0)</f>
        <v>1</v>
      </c>
      <c r="RLJ59" s="676">
        <f>IF(SUM($I$58:RLJ58)&lt;=$G$61,1,0)</f>
        <v>1</v>
      </c>
      <c r="RLK59" s="676">
        <f>IF(SUM($I$58:RLK58)&lt;=$G$61,1,0)</f>
        <v>1</v>
      </c>
      <c r="RLL59" s="676">
        <f>IF(SUM($I$58:RLL58)&lt;=$G$61,1,0)</f>
        <v>1</v>
      </c>
      <c r="RLM59" s="676">
        <f>IF(SUM($I$58:RLM58)&lt;=$G$61,1,0)</f>
        <v>1</v>
      </c>
      <c r="RLN59" s="676">
        <f>IF(SUM($I$58:RLN58)&lt;=$G$61,1,0)</f>
        <v>1</v>
      </c>
      <c r="RLO59" s="676">
        <f>IF(SUM($I$58:RLO58)&lt;=$G$61,1,0)</f>
        <v>1</v>
      </c>
      <c r="RLP59" s="676">
        <f>IF(SUM($I$58:RLP58)&lt;=$G$61,1,0)</f>
        <v>1</v>
      </c>
      <c r="RLQ59" s="676">
        <f>IF(SUM($I$58:RLQ58)&lt;=$G$61,1,0)</f>
        <v>1</v>
      </c>
      <c r="RLR59" s="676">
        <f>IF(SUM($I$58:RLR58)&lt;=$G$61,1,0)</f>
        <v>1</v>
      </c>
      <c r="RLS59" s="676">
        <f>IF(SUM($I$58:RLS58)&lt;=$G$61,1,0)</f>
        <v>1</v>
      </c>
      <c r="RLT59" s="676">
        <f>IF(SUM($I$58:RLT58)&lt;=$G$61,1,0)</f>
        <v>1</v>
      </c>
      <c r="RLU59" s="676">
        <f>IF(SUM($I$58:RLU58)&lt;=$G$61,1,0)</f>
        <v>1</v>
      </c>
      <c r="RLV59" s="676">
        <f>IF(SUM($I$58:RLV58)&lt;=$G$61,1,0)</f>
        <v>1</v>
      </c>
      <c r="RLW59" s="676">
        <f>IF(SUM($I$58:RLW58)&lt;=$G$61,1,0)</f>
        <v>1</v>
      </c>
      <c r="RLX59" s="676">
        <f>IF(SUM($I$58:RLX58)&lt;=$G$61,1,0)</f>
        <v>1</v>
      </c>
      <c r="RLY59" s="676">
        <f>IF(SUM($I$58:RLY58)&lt;=$G$61,1,0)</f>
        <v>1</v>
      </c>
      <c r="RLZ59" s="676">
        <f>IF(SUM($I$58:RLZ58)&lt;=$G$61,1,0)</f>
        <v>1</v>
      </c>
      <c r="RMA59" s="676">
        <f>IF(SUM($I$58:RMA58)&lt;=$G$61,1,0)</f>
        <v>1</v>
      </c>
      <c r="RMB59" s="676">
        <f>IF(SUM($I$58:RMB58)&lt;=$G$61,1,0)</f>
        <v>1</v>
      </c>
      <c r="RMC59" s="676">
        <f>IF(SUM($I$58:RMC58)&lt;=$G$61,1,0)</f>
        <v>1</v>
      </c>
      <c r="RMD59" s="676">
        <f>IF(SUM($I$58:RMD58)&lt;=$G$61,1,0)</f>
        <v>1</v>
      </c>
      <c r="RME59" s="676">
        <f>IF(SUM($I$58:RME58)&lt;=$G$61,1,0)</f>
        <v>1</v>
      </c>
      <c r="RMF59" s="676">
        <f>IF(SUM($I$58:RMF58)&lt;=$G$61,1,0)</f>
        <v>1</v>
      </c>
      <c r="RMG59" s="676">
        <f>IF(SUM($I$58:RMG58)&lt;=$G$61,1,0)</f>
        <v>1</v>
      </c>
      <c r="RMH59" s="676">
        <f>IF(SUM($I$58:RMH58)&lt;=$G$61,1,0)</f>
        <v>1</v>
      </c>
      <c r="RMI59" s="676">
        <f>IF(SUM($I$58:RMI58)&lt;=$G$61,1,0)</f>
        <v>1</v>
      </c>
      <c r="RMJ59" s="676">
        <f>IF(SUM($I$58:RMJ58)&lt;=$G$61,1,0)</f>
        <v>1</v>
      </c>
      <c r="RMK59" s="676">
        <f>IF(SUM($I$58:RMK58)&lt;=$G$61,1,0)</f>
        <v>1</v>
      </c>
      <c r="RML59" s="676">
        <f>IF(SUM($I$58:RML58)&lt;=$G$61,1,0)</f>
        <v>1</v>
      </c>
      <c r="RMM59" s="676">
        <f>IF(SUM($I$58:RMM58)&lt;=$G$61,1,0)</f>
        <v>1</v>
      </c>
      <c r="RMN59" s="676">
        <f>IF(SUM($I$58:RMN58)&lt;=$G$61,1,0)</f>
        <v>1</v>
      </c>
      <c r="RMO59" s="676">
        <f>IF(SUM($I$58:RMO58)&lt;=$G$61,1,0)</f>
        <v>1</v>
      </c>
      <c r="RMP59" s="676">
        <f>IF(SUM($I$58:RMP58)&lt;=$G$61,1,0)</f>
        <v>1</v>
      </c>
      <c r="RMQ59" s="676">
        <f>IF(SUM($I$58:RMQ58)&lt;=$G$61,1,0)</f>
        <v>1</v>
      </c>
      <c r="RMR59" s="676">
        <f>IF(SUM($I$58:RMR58)&lt;=$G$61,1,0)</f>
        <v>1</v>
      </c>
      <c r="RMS59" s="676">
        <f>IF(SUM($I$58:RMS58)&lt;=$G$61,1,0)</f>
        <v>1</v>
      </c>
      <c r="RMT59" s="676">
        <f>IF(SUM($I$58:RMT58)&lt;=$G$61,1,0)</f>
        <v>1</v>
      </c>
      <c r="RMU59" s="676">
        <f>IF(SUM($I$58:RMU58)&lt;=$G$61,1,0)</f>
        <v>1</v>
      </c>
      <c r="RMV59" s="676">
        <f>IF(SUM($I$58:RMV58)&lt;=$G$61,1,0)</f>
        <v>1</v>
      </c>
      <c r="RMW59" s="676">
        <f>IF(SUM($I$58:RMW58)&lt;=$G$61,1,0)</f>
        <v>1</v>
      </c>
      <c r="RMX59" s="676">
        <f>IF(SUM($I$58:RMX58)&lt;=$G$61,1,0)</f>
        <v>1</v>
      </c>
      <c r="RMY59" s="676">
        <f>IF(SUM($I$58:RMY58)&lt;=$G$61,1,0)</f>
        <v>1</v>
      </c>
      <c r="RMZ59" s="676">
        <f>IF(SUM($I$58:RMZ58)&lt;=$G$61,1,0)</f>
        <v>1</v>
      </c>
      <c r="RNA59" s="676">
        <f>IF(SUM($I$58:RNA58)&lt;=$G$61,1,0)</f>
        <v>1</v>
      </c>
      <c r="RNB59" s="676">
        <f>IF(SUM($I$58:RNB58)&lt;=$G$61,1,0)</f>
        <v>1</v>
      </c>
      <c r="RNC59" s="676">
        <f>IF(SUM($I$58:RNC58)&lt;=$G$61,1,0)</f>
        <v>1</v>
      </c>
      <c r="RND59" s="676">
        <f>IF(SUM($I$58:RND58)&lt;=$G$61,1,0)</f>
        <v>1</v>
      </c>
      <c r="RNE59" s="676">
        <f>IF(SUM($I$58:RNE58)&lt;=$G$61,1,0)</f>
        <v>1</v>
      </c>
      <c r="RNF59" s="676">
        <f>IF(SUM($I$58:RNF58)&lt;=$G$61,1,0)</f>
        <v>1</v>
      </c>
      <c r="RNG59" s="676">
        <f>IF(SUM($I$58:RNG58)&lt;=$G$61,1,0)</f>
        <v>1</v>
      </c>
      <c r="RNH59" s="676">
        <f>IF(SUM($I$58:RNH58)&lt;=$G$61,1,0)</f>
        <v>1</v>
      </c>
      <c r="RNI59" s="676">
        <f>IF(SUM($I$58:RNI58)&lt;=$G$61,1,0)</f>
        <v>1</v>
      </c>
      <c r="RNJ59" s="676">
        <f>IF(SUM($I$58:RNJ58)&lt;=$G$61,1,0)</f>
        <v>1</v>
      </c>
      <c r="RNK59" s="676">
        <f>IF(SUM($I$58:RNK58)&lt;=$G$61,1,0)</f>
        <v>1</v>
      </c>
      <c r="RNL59" s="676">
        <f>IF(SUM($I$58:RNL58)&lt;=$G$61,1,0)</f>
        <v>1</v>
      </c>
      <c r="RNM59" s="676">
        <f>IF(SUM($I$58:RNM58)&lt;=$G$61,1,0)</f>
        <v>1</v>
      </c>
      <c r="RNN59" s="676">
        <f>IF(SUM($I$58:RNN58)&lt;=$G$61,1,0)</f>
        <v>1</v>
      </c>
      <c r="RNO59" s="676">
        <f>IF(SUM($I$58:RNO58)&lt;=$G$61,1,0)</f>
        <v>1</v>
      </c>
      <c r="RNP59" s="676">
        <f>IF(SUM($I$58:RNP58)&lt;=$G$61,1,0)</f>
        <v>1</v>
      </c>
      <c r="RNQ59" s="676">
        <f>IF(SUM($I$58:RNQ58)&lt;=$G$61,1,0)</f>
        <v>1</v>
      </c>
      <c r="RNR59" s="676">
        <f>IF(SUM($I$58:RNR58)&lt;=$G$61,1,0)</f>
        <v>1</v>
      </c>
      <c r="RNS59" s="676">
        <f>IF(SUM($I$58:RNS58)&lt;=$G$61,1,0)</f>
        <v>1</v>
      </c>
      <c r="RNT59" s="676">
        <f>IF(SUM($I$58:RNT58)&lt;=$G$61,1,0)</f>
        <v>1</v>
      </c>
      <c r="RNU59" s="676">
        <f>IF(SUM($I$58:RNU58)&lt;=$G$61,1,0)</f>
        <v>1</v>
      </c>
      <c r="RNV59" s="676">
        <f>IF(SUM($I$58:RNV58)&lt;=$G$61,1,0)</f>
        <v>1</v>
      </c>
      <c r="RNW59" s="676">
        <f>IF(SUM($I$58:RNW58)&lt;=$G$61,1,0)</f>
        <v>1</v>
      </c>
      <c r="RNX59" s="676">
        <f>IF(SUM($I$58:RNX58)&lt;=$G$61,1,0)</f>
        <v>1</v>
      </c>
      <c r="RNY59" s="676">
        <f>IF(SUM($I$58:RNY58)&lt;=$G$61,1,0)</f>
        <v>1</v>
      </c>
      <c r="RNZ59" s="676">
        <f>IF(SUM($I$58:RNZ58)&lt;=$G$61,1,0)</f>
        <v>1</v>
      </c>
      <c r="ROA59" s="676">
        <f>IF(SUM($I$58:ROA58)&lt;=$G$61,1,0)</f>
        <v>1</v>
      </c>
      <c r="ROB59" s="676">
        <f>IF(SUM($I$58:ROB58)&lt;=$G$61,1,0)</f>
        <v>1</v>
      </c>
      <c r="ROC59" s="676">
        <f>IF(SUM($I$58:ROC58)&lt;=$G$61,1,0)</f>
        <v>1</v>
      </c>
      <c r="ROD59" s="676">
        <f>IF(SUM($I$58:ROD58)&lt;=$G$61,1,0)</f>
        <v>1</v>
      </c>
      <c r="ROE59" s="676">
        <f>IF(SUM($I$58:ROE58)&lt;=$G$61,1,0)</f>
        <v>1</v>
      </c>
      <c r="ROF59" s="676">
        <f>IF(SUM($I$58:ROF58)&lt;=$G$61,1,0)</f>
        <v>1</v>
      </c>
      <c r="ROG59" s="676">
        <f>IF(SUM($I$58:ROG58)&lt;=$G$61,1,0)</f>
        <v>1</v>
      </c>
      <c r="ROH59" s="676">
        <f>IF(SUM($I$58:ROH58)&lt;=$G$61,1,0)</f>
        <v>1</v>
      </c>
      <c r="ROI59" s="676">
        <f>IF(SUM($I$58:ROI58)&lt;=$G$61,1,0)</f>
        <v>1</v>
      </c>
      <c r="ROJ59" s="676">
        <f>IF(SUM($I$58:ROJ58)&lt;=$G$61,1,0)</f>
        <v>1</v>
      </c>
      <c r="ROK59" s="676">
        <f>IF(SUM($I$58:ROK58)&lt;=$G$61,1,0)</f>
        <v>1</v>
      </c>
      <c r="ROL59" s="676">
        <f>IF(SUM($I$58:ROL58)&lt;=$G$61,1,0)</f>
        <v>1</v>
      </c>
      <c r="ROM59" s="676">
        <f>IF(SUM($I$58:ROM58)&lt;=$G$61,1,0)</f>
        <v>1</v>
      </c>
      <c r="RON59" s="676">
        <f>IF(SUM($I$58:RON58)&lt;=$G$61,1,0)</f>
        <v>1</v>
      </c>
      <c r="ROO59" s="676">
        <f>IF(SUM($I$58:ROO58)&lt;=$G$61,1,0)</f>
        <v>1</v>
      </c>
      <c r="ROP59" s="676">
        <f>IF(SUM($I$58:ROP58)&lt;=$G$61,1,0)</f>
        <v>1</v>
      </c>
      <c r="ROQ59" s="676">
        <f>IF(SUM($I$58:ROQ58)&lt;=$G$61,1,0)</f>
        <v>1</v>
      </c>
      <c r="ROR59" s="676">
        <f>IF(SUM($I$58:ROR58)&lt;=$G$61,1,0)</f>
        <v>1</v>
      </c>
      <c r="ROS59" s="676">
        <f>IF(SUM($I$58:ROS58)&lt;=$G$61,1,0)</f>
        <v>1</v>
      </c>
      <c r="ROT59" s="676">
        <f>IF(SUM($I$58:ROT58)&lt;=$G$61,1,0)</f>
        <v>1</v>
      </c>
      <c r="ROU59" s="676">
        <f>IF(SUM($I$58:ROU58)&lt;=$G$61,1,0)</f>
        <v>1</v>
      </c>
      <c r="ROV59" s="676">
        <f>IF(SUM($I$58:ROV58)&lt;=$G$61,1,0)</f>
        <v>1</v>
      </c>
      <c r="ROW59" s="676">
        <f>IF(SUM($I$58:ROW58)&lt;=$G$61,1,0)</f>
        <v>1</v>
      </c>
      <c r="ROX59" s="676">
        <f>IF(SUM($I$58:ROX58)&lt;=$G$61,1,0)</f>
        <v>1</v>
      </c>
      <c r="ROY59" s="676">
        <f>IF(SUM($I$58:ROY58)&lt;=$G$61,1,0)</f>
        <v>1</v>
      </c>
      <c r="ROZ59" s="676">
        <f>IF(SUM($I$58:ROZ58)&lt;=$G$61,1,0)</f>
        <v>1</v>
      </c>
      <c r="RPA59" s="676">
        <f>IF(SUM($I$58:RPA58)&lt;=$G$61,1,0)</f>
        <v>1</v>
      </c>
      <c r="RPB59" s="676">
        <f>IF(SUM($I$58:RPB58)&lt;=$G$61,1,0)</f>
        <v>1</v>
      </c>
      <c r="RPC59" s="676">
        <f>IF(SUM($I$58:RPC58)&lt;=$G$61,1,0)</f>
        <v>1</v>
      </c>
      <c r="RPD59" s="676">
        <f>IF(SUM($I$58:RPD58)&lt;=$G$61,1,0)</f>
        <v>1</v>
      </c>
      <c r="RPE59" s="676">
        <f>IF(SUM($I$58:RPE58)&lt;=$G$61,1,0)</f>
        <v>1</v>
      </c>
      <c r="RPF59" s="676">
        <f>IF(SUM($I$58:RPF58)&lt;=$G$61,1,0)</f>
        <v>1</v>
      </c>
      <c r="RPG59" s="676">
        <f>IF(SUM($I$58:RPG58)&lt;=$G$61,1,0)</f>
        <v>1</v>
      </c>
      <c r="RPH59" s="676">
        <f>IF(SUM($I$58:RPH58)&lt;=$G$61,1,0)</f>
        <v>1</v>
      </c>
      <c r="RPI59" s="676">
        <f>IF(SUM($I$58:RPI58)&lt;=$G$61,1,0)</f>
        <v>1</v>
      </c>
      <c r="RPJ59" s="676">
        <f>IF(SUM($I$58:RPJ58)&lt;=$G$61,1,0)</f>
        <v>1</v>
      </c>
      <c r="RPK59" s="676">
        <f>IF(SUM($I$58:RPK58)&lt;=$G$61,1,0)</f>
        <v>1</v>
      </c>
      <c r="RPL59" s="676">
        <f>IF(SUM($I$58:RPL58)&lt;=$G$61,1,0)</f>
        <v>1</v>
      </c>
      <c r="RPM59" s="676">
        <f>IF(SUM($I$58:RPM58)&lt;=$G$61,1,0)</f>
        <v>1</v>
      </c>
      <c r="RPN59" s="676">
        <f>IF(SUM($I$58:RPN58)&lt;=$G$61,1,0)</f>
        <v>1</v>
      </c>
      <c r="RPO59" s="676">
        <f>IF(SUM($I$58:RPO58)&lt;=$G$61,1,0)</f>
        <v>1</v>
      </c>
      <c r="RPP59" s="676">
        <f>IF(SUM($I$58:RPP58)&lt;=$G$61,1,0)</f>
        <v>1</v>
      </c>
      <c r="RPQ59" s="676">
        <f>IF(SUM($I$58:RPQ58)&lt;=$G$61,1,0)</f>
        <v>1</v>
      </c>
      <c r="RPR59" s="676">
        <f>IF(SUM($I$58:RPR58)&lt;=$G$61,1,0)</f>
        <v>1</v>
      </c>
      <c r="RPS59" s="676">
        <f>IF(SUM($I$58:RPS58)&lt;=$G$61,1,0)</f>
        <v>1</v>
      </c>
      <c r="RPT59" s="676">
        <f>IF(SUM($I$58:RPT58)&lt;=$G$61,1,0)</f>
        <v>1</v>
      </c>
      <c r="RPU59" s="676">
        <f>IF(SUM($I$58:RPU58)&lt;=$G$61,1,0)</f>
        <v>1</v>
      </c>
      <c r="RPV59" s="676">
        <f>IF(SUM($I$58:RPV58)&lt;=$G$61,1,0)</f>
        <v>1</v>
      </c>
      <c r="RPW59" s="676">
        <f>IF(SUM($I$58:RPW58)&lt;=$G$61,1,0)</f>
        <v>1</v>
      </c>
      <c r="RPX59" s="676">
        <f>IF(SUM($I$58:RPX58)&lt;=$G$61,1,0)</f>
        <v>1</v>
      </c>
      <c r="RPY59" s="676">
        <f>IF(SUM($I$58:RPY58)&lt;=$G$61,1,0)</f>
        <v>1</v>
      </c>
      <c r="RPZ59" s="676">
        <f>IF(SUM($I$58:RPZ58)&lt;=$G$61,1,0)</f>
        <v>1</v>
      </c>
      <c r="RQA59" s="676">
        <f>IF(SUM($I$58:RQA58)&lt;=$G$61,1,0)</f>
        <v>1</v>
      </c>
      <c r="RQB59" s="676">
        <f>IF(SUM($I$58:RQB58)&lt;=$G$61,1,0)</f>
        <v>1</v>
      </c>
      <c r="RQC59" s="676">
        <f>IF(SUM($I$58:RQC58)&lt;=$G$61,1,0)</f>
        <v>1</v>
      </c>
      <c r="RQD59" s="676">
        <f>IF(SUM($I$58:RQD58)&lt;=$G$61,1,0)</f>
        <v>1</v>
      </c>
      <c r="RQE59" s="676">
        <f>IF(SUM($I$58:RQE58)&lt;=$G$61,1,0)</f>
        <v>1</v>
      </c>
      <c r="RQF59" s="676">
        <f>IF(SUM($I$58:RQF58)&lt;=$G$61,1,0)</f>
        <v>1</v>
      </c>
      <c r="RQG59" s="676">
        <f>IF(SUM($I$58:RQG58)&lt;=$G$61,1,0)</f>
        <v>1</v>
      </c>
      <c r="RQH59" s="676">
        <f>IF(SUM($I$58:RQH58)&lt;=$G$61,1,0)</f>
        <v>1</v>
      </c>
      <c r="RQI59" s="676">
        <f>IF(SUM($I$58:RQI58)&lt;=$G$61,1,0)</f>
        <v>1</v>
      </c>
      <c r="RQJ59" s="676">
        <f>IF(SUM($I$58:RQJ58)&lt;=$G$61,1,0)</f>
        <v>1</v>
      </c>
      <c r="RQK59" s="676">
        <f>IF(SUM($I$58:RQK58)&lt;=$G$61,1,0)</f>
        <v>1</v>
      </c>
      <c r="RQL59" s="676">
        <f>IF(SUM($I$58:RQL58)&lt;=$G$61,1,0)</f>
        <v>1</v>
      </c>
      <c r="RQM59" s="676">
        <f>IF(SUM($I$58:RQM58)&lt;=$G$61,1,0)</f>
        <v>1</v>
      </c>
      <c r="RQN59" s="676">
        <f>IF(SUM($I$58:RQN58)&lt;=$G$61,1,0)</f>
        <v>1</v>
      </c>
      <c r="RQO59" s="676">
        <f>IF(SUM($I$58:RQO58)&lt;=$G$61,1,0)</f>
        <v>1</v>
      </c>
      <c r="RQP59" s="676">
        <f>IF(SUM($I$58:RQP58)&lt;=$G$61,1,0)</f>
        <v>1</v>
      </c>
      <c r="RQQ59" s="676">
        <f>IF(SUM($I$58:RQQ58)&lt;=$G$61,1,0)</f>
        <v>1</v>
      </c>
      <c r="RQR59" s="676">
        <f>IF(SUM($I$58:RQR58)&lt;=$G$61,1,0)</f>
        <v>1</v>
      </c>
      <c r="RQS59" s="676">
        <f>IF(SUM($I$58:RQS58)&lt;=$G$61,1,0)</f>
        <v>1</v>
      </c>
      <c r="RQT59" s="676">
        <f>IF(SUM($I$58:RQT58)&lt;=$G$61,1,0)</f>
        <v>1</v>
      </c>
      <c r="RQU59" s="676">
        <f>IF(SUM($I$58:RQU58)&lt;=$G$61,1,0)</f>
        <v>1</v>
      </c>
      <c r="RQV59" s="676">
        <f>IF(SUM($I$58:RQV58)&lt;=$G$61,1,0)</f>
        <v>1</v>
      </c>
      <c r="RQW59" s="676">
        <f>IF(SUM($I$58:RQW58)&lt;=$G$61,1,0)</f>
        <v>1</v>
      </c>
      <c r="RQX59" s="676">
        <f>IF(SUM($I$58:RQX58)&lt;=$G$61,1,0)</f>
        <v>1</v>
      </c>
      <c r="RQY59" s="676">
        <f>IF(SUM($I$58:RQY58)&lt;=$G$61,1,0)</f>
        <v>1</v>
      </c>
      <c r="RQZ59" s="676">
        <f>IF(SUM($I$58:RQZ58)&lt;=$G$61,1,0)</f>
        <v>1</v>
      </c>
      <c r="RRA59" s="676">
        <f>IF(SUM($I$58:RRA58)&lt;=$G$61,1,0)</f>
        <v>1</v>
      </c>
      <c r="RRB59" s="676">
        <f>IF(SUM($I$58:RRB58)&lt;=$G$61,1,0)</f>
        <v>1</v>
      </c>
      <c r="RRC59" s="676">
        <f>IF(SUM($I$58:RRC58)&lt;=$G$61,1,0)</f>
        <v>1</v>
      </c>
      <c r="RRD59" s="676">
        <f>IF(SUM($I$58:RRD58)&lt;=$G$61,1,0)</f>
        <v>1</v>
      </c>
      <c r="RRE59" s="676">
        <f>IF(SUM($I$58:RRE58)&lt;=$G$61,1,0)</f>
        <v>1</v>
      </c>
      <c r="RRF59" s="676">
        <f>IF(SUM($I$58:RRF58)&lt;=$G$61,1,0)</f>
        <v>1</v>
      </c>
      <c r="RRG59" s="676">
        <f>IF(SUM($I$58:RRG58)&lt;=$G$61,1,0)</f>
        <v>1</v>
      </c>
      <c r="RRH59" s="676">
        <f>IF(SUM($I$58:RRH58)&lt;=$G$61,1,0)</f>
        <v>1</v>
      </c>
      <c r="RRI59" s="676">
        <f>IF(SUM($I$58:RRI58)&lt;=$G$61,1,0)</f>
        <v>1</v>
      </c>
      <c r="RRJ59" s="676">
        <f>IF(SUM($I$58:RRJ58)&lt;=$G$61,1,0)</f>
        <v>1</v>
      </c>
      <c r="RRK59" s="676">
        <f>IF(SUM($I$58:RRK58)&lt;=$G$61,1,0)</f>
        <v>1</v>
      </c>
      <c r="RRL59" s="676">
        <f>IF(SUM($I$58:RRL58)&lt;=$G$61,1,0)</f>
        <v>1</v>
      </c>
      <c r="RRM59" s="676">
        <f>IF(SUM($I$58:RRM58)&lt;=$G$61,1,0)</f>
        <v>1</v>
      </c>
      <c r="RRN59" s="676">
        <f>IF(SUM($I$58:RRN58)&lt;=$G$61,1,0)</f>
        <v>1</v>
      </c>
      <c r="RRO59" s="676">
        <f>IF(SUM($I$58:RRO58)&lt;=$G$61,1,0)</f>
        <v>1</v>
      </c>
      <c r="RRP59" s="676">
        <f>IF(SUM($I$58:RRP58)&lt;=$G$61,1,0)</f>
        <v>1</v>
      </c>
      <c r="RRQ59" s="676">
        <f>IF(SUM($I$58:RRQ58)&lt;=$G$61,1,0)</f>
        <v>1</v>
      </c>
      <c r="RRR59" s="676">
        <f>IF(SUM($I$58:RRR58)&lt;=$G$61,1,0)</f>
        <v>1</v>
      </c>
      <c r="RRS59" s="676">
        <f>IF(SUM($I$58:RRS58)&lt;=$G$61,1,0)</f>
        <v>1</v>
      </c>
      <c r="RRT59" s="676">
        <f>IF(SUM($I$58:RRT58)&lt;=$G$61,1,0)</f>
        <v>1</v>
      </c>
      <c r="RRU59" s="676">
        <f>IF(SUM($I$58:RRU58)&lt;=$G$61,1,0)</f>
        <v>1</v>
      </c>
      <c r="RRV59" s="676">
        <f>IF(SUM($I$58:RRV58)&lt;=$G$61,1,0)</f>
        <v>1</v>
      </c>
      <c r="RRW59" s="676">
        <f>IF(SUM($I$58:RRW58)&lt;=$G$61,1,0)</f>
        <v>1</v>
      </c>
      <c r="RRX59" s="676">
        <f>IF(SUM($I$58:RRX58)&lt;=$G$61,1,0)</f>
        <v>1</v>
      </c>
      <c r="RRY59" s="676">
        <f>IF(SUM($I$58:RRY58)&lt;=$G$61,1,0)</f>
        <v>1</v>
      </c>
      <c r="RRZ59" s="676">
        <f>IF(SUM($I$58:RRZ58)&lt;=$G$61,1,0)</f>
        <v>1</v>
      </c>
      <c r="RSA59" s="676">
        <f>IF(SUM($I$58:RSA58)&lt;=$G$61,1,0)</f>
        <v>1</v>
      </c>
      <c r="RSB59" s="676">
        <f>IF(SUM($I$58:RSB58)&lt;=$G$61,1,0)</f>
        <v>1</v>
      </c>
      <c r="RSC59" s="676">
        <f>IF(SUM($I$58:RSC58)&lt;=$G$61,1,0)</f>
        <v>1</v>
      </c>
      <c r="RSD59" s="676">
        <f>IF(SUM($I$58:RSD58)&lt;=$G$61,1,0)</f>
        <v>1</v>
      </c>
      <c r="RSE59" s="676">
        <f>IF(SUM($I$58:RSE58)&lt;=$G$61,1,0)</f>
        <v>1</v>
      </c>
      <c r="RSF59" s="676">
        <f>IF(SUM($I$58:RSF58)&lt;=$G$61,1,0)</f>
        <v>1</v>
      </c>
      <c r="RSG59" s="676">
        <f>IF(SUM($I$58:RSG58)&lt;=$G$61,1,0)</f>
        <v>1</v>
      </c>
      <c r="RSH59" s="676">
        <f>IF(SUM($I$58:RSH58)&lt;=$G$61,1,0)</f>
        <v>1</v>
      </c>
      <c r="RSI59" s="676">
        <f>IF(SUM($I$58:RSI58)&lt;=$G$61,1,0)</f>
        <v>1</v>
      </c>
      <c r="RSJ59" s="676">
        <f>IF(SUM($I$58:RSJ58)&lt;=$G$61,1,0)</f>
        <v>1</v>
      </c>
      <c r="RSK59" s="676">
        <f>IF(SUM($I$58:RSK58)&lt;=$G$61,1,0)</f>
        <v>1</v>
      </c>
      <c r="RSL59" s="676">
        <f>IF(SUM($I$58:RSL58)&lt;=$G$61,1,0)</f>
        <v>1</v>
      </c>
      <c r="RSM59" s="676">
        <f>IF(SUM($I$58:RSM58)&lt;=$G$61,1,0)</f>
        <v>1</v>
      </c>
      <c r="RSN59" s="676">
        <f>IF(SUM($I$58:RSN58)&lt;=$G$61,1,0)</f>
        <v>1</v>
      </c>
      <c r="RSO59" s="676">
        <f>IF(SUM($I$58:RSO58)&lt;=$G$61,1,0)</f>
        <v>1</v>
      </c>
      <c r="RSP59" s="676">
        <f>IF(SUM($I$58:RSP58)&lt;=$G$61,1,0)</f>
        <v>1</v>
      </c>
      <c r="RSQ59" s="676">
        <f>IF(SUM($I$58:RSQ58)&lt;=$G$61,1,0)</f>
        <v>1</v>
      </c>
      <c r="RSR59" s="676">
        <f>IF(SUM($I$58:RSR58)&lt;=$G$61,1,0)</f>
        <v>1</v>
      </c>
      <c r="RSS59" s="676">
        <f>IF(SUM($I$58:RSS58)&lt;=$G$61,1,0)</f>
        <v>1</v>
      </c>
      <c r="RST59" s="676">
        <f>IF(SUM($I$58:RST58)&lt;=$G$61,1,0)</f>
        <v>1</v>
      </c>
      <c r="RSU59" s="676">
        <f>IF(SUM($I$58:RSU58)&lt;=$G$61,1,0)</f>
        <v>1</v>
      </c>
      <c r="RSV59" s="676">
        <f>IF(SUM($I$58:RSV58)&lt;=$G$61,1,0)</f>
        <v>1</v>
      </c>
      <c r="RSW59" s="676">
        <f>IF(SUM($I$58:RSW58)&lt;=$G$61,1,0)</f>
        <v>1</v>
      </c>
      <c r="RSX59" s="676">
        <f>IF(SUM($I$58:RSX58)&lt;=$G$61,1,0)</f>
        <v>1</v>
      </c>
      <c r="RSY59" s="676">
        <f>IF(SUM($I$58:RSY58)&lt;=$G$61,1,0)</f>
        <v>1</v>
      </c>
      <c r="RSZ59" s="676">
        <f>IF(SUM($I$58:RSZ58)&lt;=$G$61,1,0)</f>
        <v>1</v>
      </c>
      <c r="RTA59" s="676">
        <f>IF(SUM($I$58:RTA58)&lt;=$G$61,1,0)</f>
        <v>1</v>
      </c>
      <c r="RTB59" s="676">
        <f>IF(SUM($I$58:RTB58)&lt;=$G$61,1,0)</f>
        <v>1</v>
      </c>
      <c r="RTC59" s="676">
        <f>IF(SUM($I$58:RTC58)&lt;=$G$61,1,0)</f>
        <v>1</v>
      </c>
      <c r="RTD59" s="676">
        <f>IF(SUM($I$58:RTD58)&lt;=$G$61,1,0)</f>
        <v>1</v>
      </c>
      <c r="RTE59" s="676">
        <f>IF(SUM($I$58:RTE58)&lt;=$G$61,1,0)</f>
        <v>1</v>
      </c>
      <c r="RTF59" s="676">
        <f>IF(SUM($I$58:RTF58)&lt;=$G$61,1,0)</f>
        <v>1</v>
      </c>
      <c r="RTG59" s="676">
        <f>IF(SUM($I$58:RTG58)&lt;=$G$61,1,0)</f>
        <v>1</v>
      </c>
      <c r="RTH59" s="676">
        <f>IF(SUM($I$58:RTH58)&lt;=$G$61,1,0)</f>
        <v>1</v>
      </c>
      <c r="RTI59" s="676">
        <f>IF(SUM($I$58:RTI58)&lt;=$G$61,1,0)</f>
        <v>1</v>
      </c>
      <c r="RTJ59" s="676">
        <f>IF(SUM($I$58:RTJ58)&lt;=$G$61,1,0)</f>
        <v>1</v>
      </c>
      <c r="RTK59" s="676">
        <f>IF(SUM($I$58:RTK58)&lt;=$G$61,1,0)</f>
        <v>1</v>
      </c>
      <c r="RTL59" s="676">
        <f>IF(SUM($I$58:RTL58)&lt;=$G$61,1,0)</f>
        <v>1</v>
      </c>
      <c r="RTM59" s="676">
        <f>IF(SUM($I$58:RTM58)&lt;=$G$61,1,0)</f>
        <v>1</v>
      </c>
      <c r="RTN59" s="676">
        <f>IF(SUM($I$58:RTN58)&lt;=$G$61,1,0)</f>
        <v>1</v>
      </c>
      <c r="RTO59" s="676">
        <f>IF(SUM($I$58:RTO58)&lt;=$G$61,1,0)</f>
        <v>1</v>
      </c>
      <c r="RTP59" s="676">
        <f>IF(SUM($I$58:RTP58)&lt;=$G$61,1,0)</f>
        <v>1</v>
      </c>
      <c r="RTQ59" s="676">
        <f>IF(SUM($I$58:RTQ58)&lt;=$G$61,1,0)</f>
        <v>1</v>
      </c>
      <c r="RTR59" s="676">
        <f>IF(SUM($I$58:RTR58)&lt;=$G$61,1,0)</f>
        <v>1</v>
      </c>
      <c r="RTS59" s="676">
        <f>IF(SUM($I$58:RTS58)&lt;=$G$61,1,0)</f>
        <v>1</v>
      </c>
      <c r="RTT59" s="676">
        <f>IF(SUM($I$58:RTT58)&lt;=$G$61,1,0)</f>
        <v>1</v>
      </c>
      <c r="RTU59" s="676">
        <f>IF(SUM($I$58:RTU58)&lt;=$G$61,1,0)</f>
        <v>1</v>
      </c>
      <c r="RTV59" s="676">
        <f>IF(SUM($I$58:RTV58)&lt;=$G$61,1,0)</f>
        <v>1</v>
      </c>
      <c r="RTW59" s="676">
        <f>IF(SUM($I$58:RTW58)&lt;=$G$61,1,0)</f>
        <v>1</v>
      </c>
      <c r="RTX59" s="676">
        <f>IF(SUM($I$58:RTX58)&lt;=$G$61,1,0)</f>
        <v>1</v>
      </c>
      <c r="RTY59" s="676">
        <f>IF(SUM($I$58:RTY58)&lt;=$G$61,1,0)</f>
        <v>1</v>
      </c>
      <c r="RTZ59" s="676">
        <f>IF(SUM($I$58:RTZ58)&lt;=$G$61,1,0)</f>
        <v>1</v>
      </c>
      <c r="RUA59" s="676">
        <f>IF(SUM($I$58:RUA58)&lt;=$G$61,1,0)</f>
        <v>1</v>
      </c>
      <c r="RUB59" s="676">
        <f>IF(SUM($I$58:RUB58)&lt;=$G$61,1,0)</f>
        <v>1</v>
      </c>
      <c r="RUC59" s="676">
        <f>IF(SUM($I$58:RUC58)&lt;=$G$61,1,0)</f>
        <v>1</v>
      </c>
      <c r="RUD59" s="676">
        <f>IF(SUM($I$58:RUD58)&lt;=$G$61,1,0)</f>
        <v>1</v>
      </c>
      <c r="RUE59" s="676">
        <f>IF(SUM($I$58:RUE58)&lt;=$G$61,1,0)</f>
        <v>1</v>
      </c>
      <c r="RUF59" s="676">
        <f>IF(SUM($I$58:RUF58)&lt;=$G$61,1,0)</f>
        <v>1</v>
      </c>
      <c r="RUG59" s="676">
        <f>IF(SUM($I$58:RUG58)&lt;=$G$61,1,0)</f>
        <v>1</v>
      </c>
      <c r="RUH59" s="676">
        <f>IF(SUM($I$58:RUH58)&lt;=$G$61,1,0)</f>
        <v>1</v>
      </c>
      <c r="RUI59" s="676">
        <f>IF(SUM($I$58:RUI58)&lt;=$G$61,1,0)</f>
        <v>1</v>
      </c>
      <c r="RUJ59" s="676">
        <f>IF(SUM($I$58:RUJ58)&lt;=$G$61,1,0)</f>
        <v>1</v>
      </c>
      <c r="RUK59" s="676">
        <f>IF(SUM($I$58:RUK58)&lt;=$G$61,1,0)</f>
        <v>1</v>
      </c>
      <c r="RUL59" s="676">
        <f>IF(SUM($I$58:RUL58)&lt;=$G$61,1,0)</f>
        <v>1</v>
      </c>
      <c r="RUM59" s="676">
        <f>IF(SUM($I$58:RUM58)&lt;=$G$61,1,0)</f>
        <v>1</v>
      </c>
      <c r="RUN59" s="676">
        <f>IF(SUM($I$58:RUN58)&lt;=$G$61,1,0)</f>
        <v>1</v>
      </c>
      <c r="RUO59" s="676">
        <f>IF(SUM($I$58:RUO58)&lt;=$G$61,1,0)</f>
        <v>1</v>
      </c>
      <c r="RUP59" s="676">
        <f>IF(SUM($I$58:RUP58)&lt;=$G$61,1,0)</f>
        <v>1</v>
      </c>
      <c r="RUQ59" s="676">
        <f>IF(SUM($I$58:RUQ58)&lt;=$G$61,1,0)</f>
        <v>1</v>
      </c>
      <c r="RUR59" s="676">
        <f>IF(SUM($I$58:RUR58)&lt;=$G$61,1,0)</f>
        <v>1</v>
      </c>
      <c r="RUS59" s="676">
        <f>IF(SUM($I$58:RUS58)&lt;=$G$61,1,0)</f>
        <v>1</v>
      </c>
      <c r="RUT59" s="676">
        <f>IF(SUM($I$58:RUT58)&lt;=$G$61,1,0)</f>
        <v>1</v>
      </c>
      <c r="RUU59" s="676">
        <f>IF(SUM($I$58:RUU58)&lt;=$G$61,1,0)</f>
        <v>1</v>
      </c>
      <c r="RUV59" s="676">
        <f>IF(SUM($I$58:RUV58)&lt;=$G$61,1,0)</f>
        <v>1</v>
      </c>
      <c r="RUW59" s="676">
        <f>IF(SUM($I$58:RUW58)&lt;=$G$61,1,0)</f>
        <v>1</v>
      </c>
      <c r="RUX59" s="676">
        <f>IF(SUM($I$58:RUX58)&lt;=$G$61,1,0)</f>
        <v>1</v>
      </c>
      <c r="RUY59" s="676">
        <f>IF(SUM($I$58:RUY58)&lt;=$G$61,1,0)</f>
        <v>1</v>
      </c>
      <c r="RUZ59" s="676">
        <f>IF(SUM($I$58:RUZ58)&lt;=$G$61,1,0)</f>
        <v>1</v>
      </c>
      <c r="RVA59" s="676">
        <f>IF(SUM($I$58:RVA58)&lt;=$G$61,1,0)</f>
        <v>1</v>
      </c>
      <c r="RVB59" s="676">
        <f>IF(SUM($I$58:RVB58)&lt;=$G$61,1,0)</f>
        <v>1</v>
      </c>
      <c r="RVC59" s="676">
        <f>IF(SUM($I$58:RVC58)&lt;=$G$61,1,0)</f>
        <v>1</v>
      </c>
      <c r="RVD59" s="676">
        <f>IF(SUM($I$58:RVD58)&lt;=$G$61,1,0)</f>
        <v>1</v>
      </c>
      <c r="RVE59" s="676">
        <f>IF(SUM($I$58:RVE58)&lt;=$G$61,1,0)</f>
        <v>1</v>
      </c>
      <c r="RVF59" s="676">
        <f>IF(SUM($I$58:RVF58)&lt;=$G$61,1,0)</f>
        <v>1</v>
      </c>
      <c r="RVG59" s="676">
        <f>IF(SUM($I$58:RVG58)&lt;=$G$61,1,0)</f>
        <v>1</v>
      </c>
      <c r="RVH59" s="676">
        <f>IF(SUM($I$58:RVH58)&lt;=$G$61,1,0)</f>
        <v>1</v>
      </c>
      <c r="RVI59" s="676">
        <f>IF(SUM($I$58:RVI58)&lt;=$G$61,1,0)</f>
        <v>1</v>
      </c>
      <c r="RVJ59" s="676">
        <f>IF(SUM($I$58:RVJ58)&lt;=$G$61,1,0)</f>
        <v>1</v>
      </c>
      <c r="RVK59" s="676">
        <f>IF(SUM($I$58:RVK58)&lt;=$G$61,1,0)</f>
        <v>1</v>
      </c>
      <c r="RVL59" s="676">
        <f>IF(SUM($I$58:RVL58)&lt;=$G$61,1,0)</f>
        <v>1</v>
      </c>
      <c r="RVM59" s="676">
        <f>IF(SUM($I$58:RVM58)&lt;=$G$61,1,0)</f>
        <v>1</v>
      </c>
      <c r="RVN59" s="676">
        <f>IF(SUM($I$58:RVN58)&lt;=$G$61,1,0)</f>
        <v>1</v>
      </c>
      <c r="RVO59" s="676">
        <f>IF(SUM($I$58:RVO58)&lt;=$G$61,1,0)</f>
        <v>1</v>
      </c>
      <c r="RVP59" s="676">
        <f>IF(SUM($I$58:RVP58)&lt;=$G$61,1,0)</f>
        <v>1</v>
      </c>
      <c r="RVQ59" s="676">
        <f>IF(SUM($I$58:RVQ58)&lt;=$G$61,1,0)</f>
        <v>1</v>
      </c>
      <c r="RVR59" s="676">
        <f>IF(SUM($I$58:RVR58)&lt;=$G$61,1,0)</f>
        <v>1</v>
      </c>
      <c r="RVS59" s="676">
        <f>IF(SUM($I$58:RVS58)&lt;=$G$61,1,0)</f>
        <v>1</v>
      </c>
      <c r="RVT59" s="676">
        <f>IF(SUM($I$58:RVT58)&lt;=$G$61,1,0)</f>
        <v>1</v>
      </c>
      <c r="RVU59" s="676">
        <f>IF(SUM($I$58:RVU58)&lt;=$G$61,1,0)</f>
        <v>1</v>
      </c>
      <c r="RVV59" s="676">
        <f>IF(SUM($I$58:RVV58)&lt;=$G$61,1,0)</f>
        <v>1</v>
      </c>
      <c r="RVW59" s="676">
        <f>IF(SUM($I$58:RVW58)&lt;=$G$61,1,0)</f>
        <v>1</v>
      </c>
      <c r="RVX59" s="676">
        <f>IF(SUM($I$58:RVX58)&lt;=$G$61,1,0)</f>
        <v>1</v>
      </c>
      <c r="RVY59" s="676">
        <f>IF(SUM($I$58:RVY58)&lt;=$G$61,1,0)</f>
        <v>1</v>
      </c>
      <c r="RVZ59" s="676">
        <f>IF(SUM($I$58:RVZ58)&lt;=$G$61,1,0)</f>
        <v>1</v>
      </c>
      <c r="RWA59" s="676">
        <f>IF(SUM($I$58:RWA58)&lt;=$G$61,1,0)</f>
        <v>1</v>
      </c>
      <c r="RWB59" s="676">
        <f>IF(SUM($I$58:RWB58)&lt;=$G$61,1,0)</f>
        <v>1</v>
      </c>
      <c r="RWC59" s="676">
        <f>IF(SUM($I$58:RWC58)&lt;=$G$61,1,0)</f>
        <v>1</v>
      </c>
      <c r="RWD59" s="676">
        <f>IF(SUM($I$58:RWD58)&lt;=$G$61,1,0)</f>
        <v>1</v>
      </c>
      <c r="RWE59" s="676">
        <f>IF(SUM($I$58:RWE58)&lt;=$G$61,1,0)</f>
        <v>1</v>
      </c>
      <c r="RWF59" s="676">
        <f>IF(SUM($I$58:RWF58)&lt;=$G$61,1,0)</f>
        <v>1</v>
      </c>
      <c r="RWG59" s="676">
        <f>IF(SUM($I$58:RWG58)&lt;=$G$61,1,0)</f>
        <v>1</v>
      </c>
      <c r="RWH59" s="676">
        <f>IF(SUM($I$58:RWH58)&lt;=$G$61,1,0)</f>
        <v>1</v>
      </c>
      <c r="RWI59" s="676">
        <f>IF(SUM($I$58:RWI58)&lt;=$G$61,1,0)</f>
        <v>1</v>
      </c>
      <c r="RWJ59" s="676">
        <f>IF(SUM($I$58:RWJ58)&lt;=$G$61,1,0)</f>
        <v>1</v>
      </c>
      <c r="RWK59" s="676">
        <f>IF(SUM($I$58:RWK58)&lt;=$G$61,1,0)</f>
        <v>1</v>
      </c>
      <c r="RWL59" s="676">
        <f>IF(SUM($I$58:RWL58)&lt;=$G$61,1,0)</f>
        <v>1</v>
      </c>
      <c r="RWM59" s="676">
        <f>IF(SUM($I$58:RWM58)&lt;=$G$61,1,0)</f>
        <v>1</v>
      </c>
      <c r="RWN59" s="676">
        <f>IF(SUM($I$58:RWN58)&lt;=$G$61,1,0)</f>
        <v>1</v>
      </c>
      <c r="RWO59" s="676">
        <f>IF(SUM($I$58:RWO58)&lt;=$G$61,1,0)</f>
        <v>1</v>
      </c>
      <c r="RWP59" s="676">
        <f>IF(SUM($I$58:RWP58)&lt;=$G$61,1,0)</f>
        <v>1</v>
      </c>
      <c r="RWQ59" s="676">
        <f>IF(SUM($I$58:RWQ58)&lt;=$G$61,1,0)</f>
        <v>1</v>
      </c>
      <c r="RWR59" s="676">
        <f>IF(SUM($I$58:RWR58)&lt;=$G$61,1,0)</f>
        <v>1</v>
      </c>
      <c r="RWS59" s="676">
        <f>IF(SUM($I$58:RWS58)&lt;=$G$61,1,0)</f>
        <v>1</v>
      </c>
      <c r="RWT59" s="676">
        <f>IF(SUM($I$58:RWT58)&lt;=$G$61,1,0)</f>
        <v>1</v>
      </c>
      <c r="RWU59" s="676">
        <f>IF(SUM($I$58:RWU58)&lt;=$G$61,1,0)</f>
        <v>1</v>
      </c>
      <c r="RWV59" s="676">
        <f>IF(SUM($I$58:RWV58)&lt;=$G$61,1,0)</f>
        <v>1</v>
      </c>
      <c r="RWW59" s="676">
        <f>IF(SUM($I$58:RWW58)&lt;=$G$61,1,0)</f>
        <v>1</v>
      </c>
      <c r="RWX59" s="676">
        <f>IF(SUM($I$58:RWX58)&lt;=$G$61,1,0)</f>
        <v>1</v>
      </c>
      <c r="RWY59" s="676">
        <f>IF(SUM($I$58:RWY58)&lt;=$G$61,1,0)</f>
        <v>1</v>
      </c>
      <c r="RWZ59" s="676">
        <f>IF(SUM($I$58:RWZ58)&lt;=$G$61,1,0)</f>
        <v>1</v>
      </c>
      <c r="RXA59" s="676">
        <f>IF(SUM($I$58:RXA58)&lt;=$G$61,1,0)</f>
        <v>1</v>
      </c>
      <c r="RXB59" s="676">
        <f>IF(SUM($I$58:RXB58)&lt;=$G$61,1,0)</f>
        <v>1</v>
      </c>
      <c r="RXC59" s="676">
        <f>IF(SUM($I$58:RXC58)&lt;=$G$61,1,0)</f>
        <v>1</v>
      </c>
      <c r="RXD59" s="676">
        <f>IF(SUM($I$58:RXD58)&lt;=$G$61,1,0)</f>
        <v>1</v>
      </c>
      <c r="RXE59" s="676">
        <f>IF(SUM($I$58:RXE58)&lt;=$G$61,1,0)</f>
        <v>1</v>
      </c>
      <c r="RXF59" s="676">
        <f>IF(SUM($I$58:RXF58)&lt;=$G$61,1,0)</f>
        <v>1</v>
      </c>
      <c r="RXG59" s="676">
        <f>IF(SUM($I$58:RXG58)&lt;=$G$61,1,0)</f>
        <v>1</v>
      </c>
      <c r="RXH59" s="676">
        <f>IF(SUM($I$58:RXH58)&lt;=$G$61,1,0)</f>
        <v>1</v>
      </c>
      <c r="RXI59" s="676">
        <f>IF(SUM($I$58:RXI58)&lt;=$G$61,1,0)</f>
        <v>1</v>
      </c>
      <c r="RXJ59" s="676">
        <f>IF(SUM($I$58:RXJ58)&lt;=$G$61,1,0)</f>
        <v>1</v>
      </c>
      <c r="RXK59" s="676">
        <f>IF(SUM($I$58:RXK58)&lt;=$G$61,1,0)</f>
        <v>1</v>
      </c>
      <c r="RXL59" s="676">
        <f>IF(SUM($I$58:RXL58)&lt;=$G$61,1,0)</f>
        <v>1</v>
      </c>
      <c r="RXM59" s="676">
        <f>IF(SUM($I$58:RXM58)&lt;=$G$61,1,0)</f>
        <v>1</v>
      </c>
      <c r="RXN59" s="676">
        <f>IF(SUM($I$58:RXN58)&lt;=$G$61,1,0)</f>
        <v>1</v>
      </c>
      <c r="RXO59" s="676">
        <f>IF(SUM($I$58:RXO58)&lt;=$G$61,1,0)</f>
        <v>1</v>
      </c>
      <c r="RXP59" s="676">
        <f>IF(SUM($I$58:RXP58)&lt;=$G$61,1,0)</f>
        <v>1</v>
      </c>
      <c r="RXQ59" s="676">
        <f>IF(SUM($I$58:RXQ58)&lt;=$G$61,1,0)</f>
        <v>1</v>
      </c>
      <c r="RXR59" s="676">
        <f>IF(SUM($I$58:RXR58)&lt;=$G$61,1,0)</f>
        <v>1</v>
      </c>
      <c r="RXS59" s="676">
        <f>IF(SUM($I$58:RXS58)&lt;=$G$61,1,0)</f>
        <v>1</v>
      </c>
      <c r="RXT59" s="676">
        <f>IF(SUM($I$58:RXT58)&lt;=$G$61,1,0)</f>
        <v>1</v>
      </c>
      <c r="RXU59" s="676">
        <f>IF(SUM($I$58:RXU58)&lt;=$G$61,1,0)</f>
        <v>1</v>
      </c>
      <c r="RXV59" s="676">
        <f>IF(SUM($I$58:RXV58)&lt;=$G$61,1,0)</f>
        <v>1</v>
      </c>
      <c r="RXW59" s="676">
        <f>IF(SUM($I$58:RXW58)&lt;=$G$61,1,0)</f>
        <v>1</v>
      </c>
      <c r="RXX59" s="676">
        <f>IF(SUM($I$58:RXX58)&lt;=$G$61,1,0)</f>
        <v>1</v>
      </c>
      <c r="RXY59" s="676">
        <f>IF(SUM($I$58:RXY58)&lt;=$G$61,1,0)</f>
        <v>1</v>
      </c>
      <c r="RXZ59" s="676">
        <f>IF(SUM($I$58:RXZ58)&lt;=$G$61,1,0)</f>
        <v>1</v>
      </c>
      <c r="RYA59" s="676">
        <f>IF(SUM($I$58:RYA58)&lt;=$G$61,1,0)</f>
        <v>1</v>
      </c>
      <c r="RYB59" s="676">
        <f>IF(SUM($I$58:RYB58)&lt;=$G$61,1,0)</f>
        <v>1</v>
      </c>
      <c r="RYC59" s="676">
        <f>IF(SUM($I$58:RYC58)&lt;=$G$61,1,0)</f>
        <v>1</v>
      </c>
      <c r="RYD59" s="676">
        <f>IF(SUM($I$58:RYD58)&lt;=$G$61,1,0)</f>
        <v>1</v>
      </c>
      <c r="RYE59" s="676">
        <f>IF(SUM($I$58:RYE58)&lt;=$G$61,1,0)</f>
        <v>1</v>
      </c>
      <c r="RYF59" s="676">
        <f>IF(SUM($I$58:RYF58)&lt;=$G$61,1,0)</f>
        <v>1</v>
      </c>
      <c r="RYG59" s="676">
        <f>IF(SUM($I$58:RYG58)&lt;=$G$61,1,0)</f>
        <v>1</v>
      </c>
      <c r="RYH59" s="676">
        <f>IF(SUM($I$58:RYH58)&lt;=$G$61,1,0)</f>
        <v>1</v>
      </c>
      <c r="RYI59" s="676">
        <f>IF(SUM($I$58:RYI58)&lt;=$G$61,1,0)</f>
        <v>1</v>
      </c>
      <c r="RYJ59" s="676">
        <f>IF(SUM($I$58:RYJ58)&lt;=$G$61,1,0)</f>
        <v>1</v>
      </c>
      <c r="RYK59" s="676">
        <f>IF(SUM($I$58:RYK58)&lt;=$G$61,1,0)</f>
        <v>1</v>
      </c>
      <c r="RYL59" s="676">
        <f>IF(SUM($I$58:RYL58)&lt;=$G$61,1,0)</f>
        <v>1</v>
      </c>
      <c r="RYM59" s="676">
        <f>IF(SUM($I$58:RYM58)&lt;=$G$61,1,0)</f>
        <v>1</v>
      </c>
      <c r="RYN59" s="676">
        <f>IF(SUM($I$58:RYN58)&lt;=$G$61,1,0)</f>
        <v>1</v>
      </c>
      <c r="RYO59" s="676">
        <f>IF(SUM($I$58:RYO58)&lt;=$G$61,1,0)</f>
        <v>1</v>
      </c>
      <c r="RYP59" s="676">
        <f>IF(SUM($I$58:RYP58)&lt;=$G$61,1,0)</f>
        <v>1</v>
      </c>
      <c r="RYQ59" s="676">
        <f>IF(SUM($I$58:RYQ58)&lt;=$G$61,1,0)</f>
        <v>1</v>
      </c>
      <c r="RYR59" s="676">
        <f>IF(SUM($I$58:RYR58)&lt;=$G$61,1,0)</f>
        <v>1</v>
      </c>
      <c r="RYS59" s="676">
        <f>IF(SUM($I$58:RYS58)&lt;=$G$61,1,0)</f>
        <v>1</v>
      </c>
      <c r="RYT59" s="676">
        <f>IF(SUM($I$58:RYT58)&lt;=$G$61,1,0)</f>
        <v>1</v>
      </c>
      <c r="RYU59" s="676">
        <f>IF(SUM($I$58:RYU58)&lt;=$G$61,1,0)</f>
        <v>1</v>
      </c>
      <c r="RYV59" s="676">
        <f>IF(SUM($I$58:RYV58)&lt;=$G$61,1,0)</f>
        <v>1</v>
      </c>
      <c r="RYW59" s="676">
        <f>IF(SUM($I$58:RYW58)&lt;=$G$61,1,0)</f>
        <v>1</v>
      </c>
      <c r="RYX59" s="676">
        <f>IF(SUM($I$58:RYX58)&lt;=$G$61,1,0)</f>
        <v>1</v>
      </c>
      <c r="RYY59" s="676">
        <f>IF(SUM($I$58:RYY58)&lt;=$G$61,1,0)</f>
        <v>1</v>
      </c>
      <c r="RYZ59" s="676">
        <f>IF(SUM($I$58:RYZ58)&lt;=$G$61,1,0)</f>
        <v>1</v>
      </c>
      <c r="RZA59" s="676">
        <f>IF(SUM($I$58:RZA58)&lt;=$G$61,1,0)</f>
        <v>1</v>
      </c>
      <c r="RZB59" s="676">
        <f>IF(SUM($I$58:RZB58)&lt;=$G$61,1,0)</f>
        <v>1</v>
      </c>
      <c r="RZC59" s="676">
        <f>IF(SUM($I$58:RZC58)&lt;=$G$61,1,0)</f>
        <v>1</v>
      </c>
      <c r="RZD59" s="676">
        <f>IF(SUM($I$58:RZD58)&lt;=$G$61,1,0)</f>
        <v>1</v>
      </c>
      <c r="RZE59" s="676">
        <f>IF(SUM($I$58:RZE58)&lt;=$G$61,1,0)</f>
        <v>1</v>
      </c>
      <c r="RZF59" s="676">
        <f>IF(SUM($I$58:RZF58)&lt;=$G$61,1,0)</f>
        <v>1</v>
      </c>
      <c r="RZG59" s="676">
        <f>IF(SUM($I$58:RZG58)&lt;=$G$61,1,0)</f>
        <v>1</v>
      </c>
      <c r="RZH59" s="676">
        <f>IF(SUM($I$58:RZH58)&lt;=$G$61,1,0)</f>
        <v>1</v>
      </c>
      <c r="RZI59" s="676">
        <f>IF(SUM($I$58:RZI58)&lt;=$G$61,1,0)</f>
        <v>1</v>
      </c>
      <c r="RZJ59" s="676">
        <f>IF(SUM($I$58:RZJ58)&lt;=$G$61,1,0)</f>
        <v>1</v>
      </c>
      <c r="RZK59" s="676">
        <f>IF(SUM($I$58:RZK58)&lt;=$G$61,1,0)</f>
        <v>1</v>
      </c>
      <c r="RZL59" s="676">
        <f>IF(SUM($I$58:RZL58)&lt;=$G$61,1,0)</f>
        <v>1</v>
      </c>
      <c r="RZM59" s="676">
        <f>IF(SUM($I$58:RZM58)&lt;=$G$61,1,0)</f>
        <v>1</v>
      </c>
      <c r="RZN59" s="676">
        <f>IF(SUM($I$58:RZN58)&lt;=$G$61,1,0)</f>
        <v>1</v>
      </c>
      <c r="RZO59" s="676">
        <f>IF(SUM($I$58:RZO58)&lt;=$G$61,1,0)</f>
        <v>1</v>
      </c>
      <c r="RZP59" s="676">
        <f>IF(SUM($I$58:RZP58)&lt;=$G$61,1,0)</f>
        <v>1</v>
      </c>
      <c r="RZQ59" s="676">
        <f>IF(SUM($I$58:RZQ58)&lt;=$G$61,1,0)</f>
        <v>1</v>
      </c>
      <c r="RZR59" s="676">
        <f>IF(SUM($I$58:RZR58)&lt;=$G$61,1,0)</f>
        <v>1</v>
      </c>
      <c r="RZS59" s="676">
        <f>IF(SUM($I$58:RZS58)&lt;=$G$61,1,0)</f>
        <v>1</v>
      </c>
      <c r="RZT59" s="676">
        <f>IF(SUM($I$58:RZT58)&lt;=$G$61,1,0)</f>
        <v>1</v>
      </c>
      <c r="RZU59" s="676">
        <f>IF(SUM($I$58:RZU58)&lt;=$G$61,1,0)</f>
        <v>1</v>
      </c>
      <c r="RZV59" s="676">
        <f>IF(SUM($I$58:RZV58)&lt;=$G$61,1,0)</f>
        <v>1</v>
      </c>
      <c r="RZW59" s="676">
        <f>IF(SUM($I$58:RZW58)&lt;=$G$61,1,0)</f>
        <v>1</v>
      </c>
      <c r="RZX59" s="676">
        <f>IF(SUM($I$58:RZX58)&lt;=$G$61,1,0)</f>
        <v>1</v>
      </c>
      <c r="RZY59" s="676">
        <f>IF(SUM($I$58:RZY58)&lt;=$G$61,1,0)</f>
        <v>1</v>
      </c>
      <c r="RZZ59" s="676">
        <f>IF(SUM($I$58:RZZ58)&lt;=$G$61,1,0)</f>
        <v>1</v>
      </c>
      <c r="SAA59" s="676">
        <f>IF(SUM($I$58:SAA58)&lt;=$G$61,1,0)</f>
        <v>1</v>
      </c>
      <c r="SAB59" s="676">
        <f>IF(SUM($I$58:SAB58)&lt;=$G$61,1,0)</f>
        <v>1</v>
      </c>
      <c r="SAC59" s="676">
        <f>IF(SUM($I$58:SAC58)&lt;=$G$61,1,0)</f>
        <v>1</v>
      </c>
      <c r="SAD59" s="676">
        <f>IF(SUM($I$58:SAD58)&lt;=$G$61,1,0)</f>
        <v>1</v>
      </c>
      <c r="SAE59" s="676">
        <f>IF(SUM($I$58:SAE58)&lt;=$G$61,1,0)</f>
        <v>1</v>
      </c>
      <c r="SAF59" s="676">
        <f>IF(SUM($I$58:SAF58)&lt;=$G$61,1,0)</f>
        <v>1</v>
      </c>
      <c r="SAG59" s="676">
        <f>IF(SUM($I$58:SAG58)&lt;=$G$61,1,0)</f>
        <v>1</v>
      </c>
      <c r="SAH59" s="676">
        <f>IF(SUM($I$58:SAH58)&lt;=$G$61,1,0)</f>
        <v>1</v>
      </c>
      <c r="SAI59" s="676">
        <f>IF(SUM($I$58:SAI58)&lt;=$G$61,1,0)</f>
        <v>1</v>
      </c>
      <c r="SAJ59" s="676">
        <f>IF(SUM($I$58:SAJ58)&lt;=$G$61,1,0)</f>
        <v>1</v>
      </c>
      <c r="SAK59" s="676">
        <f>IF(SUM($I$58:SAK58)&lt;=$G$61,1,0)</f>
        <v>1</v>
      </c>
      <c r="SAL59" s="676">
        <f>IF(SUM($I$58:SAL58)&lt;=$G$61,1,0)</f>
        <v>1</v>
      </c>
      <c r="SAM59" s="676">
        <f>IF(SUM($I$58:SAM58)&lt;=$G$61,1,0)</f>
        <v>1</v>
      </c>
      <c r="SAN59" s="676">
        <f>IF(SUM($I$58:SAN58)&lt;=$G$61,1,0)</f>
        <v>1</v>
      </c>
      <c r="SAO59" s="676">
        <f>IF(SUM($I$58:SAO58)&lt;=$G$61,1,0)</f>
        <v>1</v>
      </c>
      <c r="SAP59" s="676">
        <f>IF(SUM($I$58:SAP58)&lt;=$G$61,1,0)</f>
        <v>1</v>
      </c>
      <c r="SAQ59" s="676">
        <f>IF(SUM($I$58:SAQ58)&lt;=$G$61,1,0)</f>
        <v>1</v>
      </c>
      <c r="SAR59" s="676">
        <f>IF(SUM($I$58:SAR58)&lt;=$G$61,1,0)</f>
        <v>1</v>
      </c>
      <c r="SAS59" s="676">
        <f>IF(SUM($I$58:SAS58)&lt;=$G$61,1,0)</f>
        <v>1</v>
      </c>
      <c r="SAT59" s="676">
        <f>IF(SUM($I$58:SAT58)&lt;=$G$61,1,0)</f>
        <v>1</v>
      </c>
      <c r="SAU59" s="676">
        <f>IF(SUM($I$58:SAU58)&lt;=$G$61,1,0)</f>
        <v>1</v>
      </c>
      <c r="SAV59" s="676">
        <f>IF(SUM($I$58:SAV58)&lt;=$G$61,1,0)</f>
        <v>1</v>
      </c>
      <c r="SAW59" s="676">
        <f>IF(SUM($I$58:SAW58)&lt;=$G$61,1,0)</f>
        <v>1</v>
      </c>
      <c r="SAX59" s="676">
        <f>IF(SUM($I$58:SAX58)&lt;=$G$61,1,0)</f>
        <v>1</v>
      </c>
      <c r="SAY59" s="676">
        <f>IF(SUM($I$58:SAY58)&lt;=$G$61,1,0)</f>
        <v>1</v>
      </c>
      <c r="SAZ59" s="676">
        <f>IF(SUM($I$58:SAZ58)&lt;=$G$61,1,0)</f>
        <v>1</v>
      </c>
      <c r="SBA59" s="676">
        <f>IF(SUM($I$58:SBA58)&lt;=$G$61,1,0)</f>
        <v>1</v>
      </c>
      <c r="SBB59" s="676">
        <f>IF(SUM($I$58:SBB58)&lt;=$G$61,1,0)</f>
        <v>1</v>
      </c>
      <c r="SBC59" s="676">
        <f>IF(SUM($I$58:SBC58)&lt;=$G$61,1,0)</f>
        <v>1</v>
      </c>
      <c r="SBD59" s="676">
        <f>IF(SUM($I$58:SBD58)&lt;=$G$61,1,0)</f>
        <v>1</v>
      </c>
      <c r="SBE59" s="676">
        <f>IF(SUM($I$58:SBE58)&lt;=$G$61,1,0)</f>
        <v>1</v>
      </c>
      <c r="SBF59" s="676">
        <f>IF(SUM($I$58:SBF58)&lt;=$G$61,1,0)</f>
        <v>1</v>
      </c>
      <c r="SBG59" s="676">
        <f>IF(SUM($I$58:SBG58)&lt;=$G$61,1,0)</f>
        <v>1</v>
      </c>
      <c r="SBH59" s="676">
        <f>IF(SUM($I$58:SBH58)&lt;=$G$61,1,0)</f>
        <v>1</v>
      </c>
      <c r="SBI59" s="676">
        <f>IF(SUM($I$58:SBI58)&lt;=$G$61,1,0)</f>
        <v>1</v>
      </c>
      <c r="SBJ59" s="676">
        <f>IF(SUM($I$58:SBJ58)&lt;=$G$61,1,0)</f>
        <v>1</v>
      </c>
      <c r="SBK59" s="676">
        <f>IF(SUM($I$58:SBK58)&lt;=$G$61,1,0)</f>
        <v>1</v>
      </c>
      <c r="SBL59" s="676">
        <f>IF(SUM($I$58:SBL58)&lt;=$G$61,1,0)</f>
        <v>1</v>
      </c>
      <c r="SBM59" s="676">
        <f>IF(SUM($I$58:SBM58)&lt;=$G$61,1,0)</f>
        <v>1</v>
      </c>
      <c r="SBN59" s="676">
        <f>IF(SUM($I$58:SBN58)&lt;=$G$61,1,0)</f>
        <v>1</v>
      </c>
      <c r="SBO59" s="676">
        <f>IF(SUM($I$58:SBO58)&lt;=$G$61,1,0)</f>
        <v>1</v>
      </c>
      <c r="SBP59" s="676">
        <f>IF(SUM($I$58:SBP58)&lt;=$G$61,1,0)</f>
        <v>1</v>
      </c>
      <c r="SBQ59" s="676">
        <f>IF(SUM($I$58:SBQ58)&lt;=$G$61,1,0)</f>
        <v>1</v>
      </c>
      <c r="SBR59" s="676">
        <f>IF(SUM($I$58:SBR58)&lt;=$G$61,1,0)</f>
        <v>1</v>
      </c>
      <c r="SBS59" s="676">
        <f>IF(SUM($I$58:SBS58)&lt;=$G$61,1,0)</f>
        <v>1</v>
      </c>
      <c r="SBT59" s="676">
        <f>IF(SUM($I$58:SBT58)&lt;=$G$61,1,0)</f>
        <v>1</v>
      </c>
      <c r="SBU59" s="676">
        <f>IF(SUM($I$58:SBU58)&lt;=$G$61,1,0)</f>
        <v>1</v>
      </c>
      <c r="SBV59" s="676">
        <f>IF(SUM($I$58:SBV58)&lt;=$G$61,1,0)</f>
        <v>1</v>
      </c>
      <c r="SBW59" s="676">
        <f>IF(SUM($I$58:SBW58)&lt;=$G$61,1,0)</f>
        <v>1</v>
      </c>
      <c r="SBX59" s="676">
        <f>IF(SUM($I$58:SBX58)&lt;=$G$61,1,0)</f>
        <v>1</v>
      </c>
      <c r="SBY59" s="676">
        <f>IF(SUM($I$58:SBY58)&lt;=$G$61,1,0)</f>
        <v>1</v>
      </c>
      <c r="SBZ59" s="676">
        <f>IF(SUM($I$58:SBZ58)&lt;=$G$61,1,0)</f>
        <v>1</v>
      </c>
      <c r="SCA59" s="676">
        <f>IF(SUM($I$58:SCA58)&lt;=$G$61,1,0)</f>
        <v>1</v>
      </c>
      <c r="SCB59" s="676">
        <f>IF(SUM($I$58:SCB58)&lt;=$G$61,1,0)</f>
        <v>1</v>
      </c>
      <c r="SCC59" s="676">
        <f>IF(SUM($I$58:SCC58)&lt;=$G$61,1,0)</f>
        <v>1</v>
      </c>
      <c r="SCD59" s="676">
        <f>IF(SUM($I$58:SCD58)&lt;=$G$61,1,0)</f>
        <v>1</v>
      </c>
      <c r="SCE59" s="676">
        <f>IF(SUM($I$58:SCE58)&lt;=$G$61,1,0)</f>
        <v>1</v>
      </c>
      <c r="SCF59" s="676">
        <f>IF(SUM($I$58:SCF58)&lt;=$G$61,1,0)</f>
        <v>1</v>
      </c>
      <c r="SCG59" s="676">
        <f>IF(SUM($I$58:SCG58)&lt;=$G$61,1,0)</f>
        <v>1</v>
      </c>
      <c r="SCH59" s="676">
        <f>IF(SUM($I$58:SCH58)&lt;=$G$61,1,0)</f>
        <v>1</v>
      </c>
      <c r="SCI59" s="676">
        <f>IF(SUM($I$58:SCI58)&lt;=$G$61,1,0)</f>
        <v>1</v>
      </c>
      <c r="SCJ59" s="676">
        <f>IF(SUM($I$58:SCJ58)&lt;=$G$61,1,0)</f>
        <v>1</v>
      </c>
      <c r="SCK59" s="676">
        <f>IF(SUM($I$58:SCK58)&lt;=$G$61,1,0)</f>
        <v>1</v>
      </c>
      <c r="SCL59" s="676">
        <f>IF(SUM($I$58:SCL58)&lt;=$G$61,1,0)</f>
        <v>1</v>
      </c>
      <c r="SCM59" s="676">
        <f>IF(SUM($I$58:SCM58)&lt;=$G$61,1,0)</f>
        <v>1</v>
      </c>
      <c r="SCN59" s="676">
        <f>IF(SUM($I$58:SCN58)&lt;=$G$61,1,0)</f>
        <v>1</v>
      </c>
      <c r="SCO59" s="676">
        <f>IF(SUM($I$58:SCO58)&lt;=$G$61,1,0)</f>
        <v>1</v>
      </c>
      <c r="SCP59" s="676">
        <f>IF(SUM($I$58:SCP58)&lt;=$G$61,1,0)</f>
        <v>1</v>
      </c>
      <c r="SCQ59" s="676">
        <f>IF(SUM($I$58:SCQ58)&lt;=$G$61,1,0)</f>
        <v>1</v>
      </c>
      <c r="SCR59" s="676">
        <f>IF(SUM($I$58:SCR58)&lt;=$G$61,1,0)</f>
        <v>1</v>
      </c>
      <c r="SCS59" s="676">
        <f>IF(SUM($I$58:SCS58)&lt;=$G$61,1,0)</f>
        <v>1</v>
      </c>
      <c r="SCT59" s="676">
        <f>IF(SUM($I$58:SCT58)&lt;=$G$61,1,0)</f>
        <v>1</v>
      </c>
      <c r="SCU59" s="676">
        <f>IF(SUM($I$58:SCU58)&lt;=$G$61,1,0)</f>
        <v>1</v>
      </c>
      <c r="SCV59" s="676">
        <f>IF(SUM($I$58:SCV58)&lt;=$G$61,1,0)</f>
        <v>1</v>
      </c>
      <c r="SCW59" s="676">
        <f>IF(SUM($I$58:SCW58)&lt;=$G$61,1,0)</f>
        <v>1</v>
      </c>
      <c r="SCX59" s="676">
        <f>IF(SUM($I$58:SCX58)&lt;=$G$61,1,0)</f>
        <v>1</v>
      </c>
      <c r="SCY59" s="676">
        <f>IF(SUM($I$58:SCY58)&lt;=$G$61,1,0)</f>
        <v>1</v>
      </c>
      <c r="SCZ59" s="676">
        <f>IF(SUM($I$58:SCZ58)&lt;=$G$61,1,0)</f>
        <v>1</v>
      </c>
      <c r="SDA59" s="676">
        <f>IF(SUM($I$58:SDA58)&lt;=$G$61,1,0)</f>
        <v>1</v>
      </c>
      <c r="SDB59" s="676">
        <f>IF(SUM($I$58:SDB58)&lt;=$G$61,1,0)</f>
        <v>1</v>
      </c>
      <c r="SDC59" s="676">
        <f>IF(SUM($I$58:SDC58)&lt;=$G$61,1,0)</f>
        <v>1</v>
      </c>
      <c r="SDD59" s="676">
        <f>IF(SUM($I$58:SDD58)&lt;=$G$61,1,0)</f>
        <v>1</v>
      </c>
      <c r="SDE59" s="676">
        <f>IF(SUM($I$58:SDE58)&lt;=$G$61,1,0)</f>
        <v>1</v>
      </c>
      <c r="SDF59" s="676">
        <f>IF(SUM($I$58:SDF58)&lt;=$G$61,1,0)</f>
        <v>1</v>
      </c>
      <c r="SDG59" s="676">
        <f>IF(SUM($I$58:SDG58)&lt;=$G$61,1,0)</f>
        <v>1</v>
      </c>
      <c r="SDH59" s="676">
        <f>IF(SUM($I$58:SDH58)&lt;=$G$61,1,0)</f>
        <v>1</v>
      </c>
      <c r="SDI59" s="676">
        <f>IF(SUM($I$58:SDI58)&lt;=$G$61,1,0)</f>
        <v>1</v>
      </c>
      <c r="SDJ59" s="676">
        <f>IF(SUM($I$58:SDJ58)&lt;=$G$61,1,0)</f>
        <v>1</v>
      </c>
      <c r="SDK59" s="676">
        <f>IF(SUM($I$58:SDK58)&lt;=$G$61,1,0)</f>
        <v>1</v>
      </c>
      <c r="SDL59" s="676">
        <f>IF(SUM($I$58:SDL58)&lt;=$G$61,1,0)</f>
        <v>1</v>
      </c>
      <c r="SDM59" s="676">
        <f>IF(SUM($I$58:SDM58)&lt;=$G$61,1,0)</f>
        <v>1</v>
      </c>
      <c r="SDN59" s="676">
        <f>IF(SUM($I$58:SDN58)&lt;=$G$61,1,0)</f>
        <v>1</v>
      </c>
      <c r="SDO59" s="676">
        <f>IF(SUM($I$58:SDO58)&lt;=$G$61,1,0)</f>
        <v>1</v>
      </c>
      <c r="SDP59" s="676">
        <f>IF(SUM($I$58:SDP58)&lt;=$G$61,1,0)</f>
        <v>1</v>
      </c>
      <c r="SDQ59" s="676">
        <f>IF(SUM($I$58:SDQ58)&lt;=$G$61,1,0)</f>
        <v>1</v>
      </c>
      <c r="SDR59" s="676">
        <f>IF(SUM($I$58:SDR58)&lt;=$G$61,1,0)</f>
        <v>1</v>
      </c>
      <c r="SDS59" s="676">
        <f>IF(SUM($I$58:SDS58)&lt;=$G$61,1,0)</f>
        <v>1</v>
      </c>
      <c r="SDT59" s="676">
        <f>IF(SUM($I$58:SDT58)&lt;=$G$61,1,0)</f>
        <v>1</v>
      </c>
      <c r="SDU59" s="676">
        <f>IF(SUM($I$58:SDU58)&lt;=$G$61,1,0)</f>
        <v>1</v>
      </c>
      <c r="SDV59" s="676">
        <f>IF(SUM($I$58:SDV58)&lt;=$G$61,1,0)</f>
        <v>1</v>
      </c>
      <c r="SDW59" s="676">
        <f>IF(SUM($I$58:SDW58)&lt;=$G$61,1,0)</f>
        <v>1</v>
      </c>
      <c r="SDX59" s="676">
        <f>IF(SUM($I$58:SDX58)&lt;=$G$61,1,0)</f>
        <v>1</v>
      </c>
      <c r="SDY59" s="676">
        <f>IF(SUM($I$58:SDY58)&lt;=$G$61,1,0)</f>
        <v>1</v>
      </c>
      <c r="SDZ59" s="676">
        <f>IF(SUM($I$58:SDZ58)&lt;=$G$61,1,0)</f>
        <v>1</v>
      </c>
      <c r="SEA59" s="676">
        <f>IF(SUM($I$58:SEA58)&lt;=$G$61,1,0)</f>
        <v>1</v>
      </c>
      <c r="SEB59" s="676">
        <f>IF(SUM($I$58:SEB58)&lt;=$G$61,1,0)</f>
        <v>1</v>
      </c>
      <c r="SEC59" s="676">
        <f>IF(SUM($I$58:SEC58)&lt;=$G$61,1,0)</f>
        <v>1</v>
      </c>
      <c r="SED59" s="676">
        <f>IF(SUM($I$58:SED58)&lt;=$G$61,1,0)</f>
        <v>1</v>
      </c>
      <c r="SEE59" s="676">
        <f>IF(SUM($I$58:SEE58)&lt;=$G$61,1,0)</f>
        <v>1</v>
      </c>
      <c r="SEF59" s="676">
        <f>IF(SUM($I$58:SEF58)&lt;=$G$61,1,0)</f>
        <v>1</v>
      </c>
      <c r="SEG59" s="676">
        <f>IF(SUM($I$58:SEG58)&lt;=$G$61,1,0)</f>
        <v>1</v>
      </c>
      <c r="SEH59" s="676">
        <f>IF(SUM($I$58:SEH58)&lt;=$G$61,1,0)</f>
        <v>1</v>
      </c>
      <c r="SEI59" s="676">
        <f>IF(SUM($I$58:SEI58)&lt;=$G$61,1,0)</f>
        <v>1</v>
      </c>
      <c r="SEJ59" s="676">
        <f>IF(SUM($I$58:SEJ58)&lt;=$G$61,1,0)</f>
        <v>1</v>
      </c>
      <c r="SEK59" s="676">
        <f>IF(SUM($I$58:SEK58)&lt;=$G$61,1,0)</f>
        <v>1</v>
      </c>
      <c r="SEL59" s="676">
        <f>IF(SUM($I$58:SEL58)&lt;=$G$61,1,0)</f>
        <v>1</v>
      </c>
      <c r="SEM59" s="676">
        <f>IF(SUM($I$58:SEM58)&lt;=$G$61,1,0)</f>
        <v>1</v>
      </c>
      <c r="SEN59" s="676">
        <f>IF(SUM($I$58:SEN58)&lt;=$G$61,1,0)</f>
        <v>1</v>
      </c>
      <c r="SEO59" s="676">
        <f>IF(SUM($I$58:SEO58)&lt;=$G$61,1,0)</f>
        <v>1</v>
      </c>
      <c r="SEP59" s="676">
        <f>IF(SUM($I$58:SEP58)&lt;=$G$61,1,0)</f>
        <v>1</v>
      </c>
      <c r="SEQ59" s="676">
        <f>IF(SUM($I$58:SEQ58)&lt;=$G$61,1,0)</f>
        <v>1</v>
      </c>
      <c r="SER59" s="676">
        <f>IF(SUM($I$58:SER58)&lt;=$G$61,1,0)</f>
        <v>1</v>
      </c>
      <c r="SES59" s="676">
        <f>IF(SUM($I$58:SES58)&lt;=$G$61,1,0)</f>
        <v>1</v>
      </c>
      <c r="SET59" s="676">
        <f>IF(SUM($I$58:SET58)&lt;=$G$61,1,0)</f>
        <v>1</v>
      </c>
      <c r="SEU59" s="676">
        <f>IF(SUM($I$58:SEU58)&lt;=$G$61,1,0)</f>
        <v>1</v>
      </c>
      <c r="SEV59" s="676">
        <f>IF(SUM($I$58:SEV58)&lt;=$G$61,1,0)</f>
        <v>1</v>
      </c>
      <c r="SEW59" s="676">
        <f>IF(SUM($I$58:SEW58)&lt;=$G$61,1,0)</f>
        <v>1</v>
      </c>
      <c r="SEX59" s="676">
        <f>IF(SUM($I$58:SEX58)&lt;=$G$61,1,0)</f>
        <v>1</v>
      </c>
      <c r="SEY59" s="676">
        <f>IF(SUM($I$58:SEY58)&lt;=$G$61,1,0)</f>
        <v>1</v>
      </c>
      <c r="SEZ59" s="676">
        <f>IF(SUM($I$58:SEZ58)&lt;=$G$61,1,0)</f>
        <v>1</v>
      </c>
      <c r="SFA59" s="676">
        <f>IF(SUM($I$58:SFA58)&lt;=$G$61,1,0)</f>
        <v>1</v>
      </c>
      <c r="SFB59" s="676">
        <f>IF(SUM($I$58:SFB58)&lt;=$G$61,1,0)</f>
        <v>1</v>
      </c>
      <c r="SFC59" s="676">
        <f>IF(SUM($I$58:SFC58)&lt;=$G$61,1,0)</f>
        <v>1</v>
      </c>
      <c r="SFD59" s="676">
        <f>IF(SUM($I$58:SFD58)&lt;=$G$61,1,0)</f>
        <v>1</v>
      </c>
      <c r="SFE59" s="676">
        <f>IF(SUM($I$58:SFE58)&lt;=$G$61,1,0)</f>
        <v>1</v>
      </c>
      <c r="SFF59" s="676">
        <f>IF(SUM($I$58:SFF58)&lt;=$G$61,1,0)</f>
        <v>1</v>
      </c>
      <c r="SFG59" s="676">
        <f>IF(SUM($I$58:SFG58)&lt;=$G$61,1,0)</f>
        <v>1</v>
      </c>
      <c r="SFH59" s="676">
        <f>IF(SUM($I$58:SFH58)&lt;=$G$61,1,0)</f>
        <v>1</v>
      </c>
      <c r="SFI59" s="676">
        <f>IF(SUM($I$58:SFI58)&lt;=$G$61,1,0)</f>
        <v>1</v>
      </c>
      <c r="SFJ59" s="676">
        <f>IF(SUM($I$58:SFJ58)&lt;=$G$61,1,0)</f>
        <v>1</v>
      </c>
      <c r="SFK59" s="676">
        <f>IF(SUM($I$58:SFK58)&lt;=$G$61,1,0)</f>
        <v>1</v>
      </c>
      <c r="SFL59" s="676">
        <f>IF(SUM($I$58:SFL58)&lt;=$G$61,1,0)</f>
        <v>1</v>
      </c>
      <c r="SFM59" s="676">
        <f>IF(SUM($I$58:SFM58)&lt;=$G$61,1,0)</f>
        <v>1</v>
      </c>
      <c r="SFN59" s="676">
        <f>IF(SUM($I$58:SFN58)&lt;=$G$61,1,0)</f>
        <v>1</v>
      </c>
      <c r="SFO59" s="676">
        <f>IF(SUM($I$58:SFO58)&lt;=$G$61,1,0)</f>
        <v>1</v>
      </c>
      <c r="SFP59" s="676">
        <f>IF(SUM($I$58:SFP58)&lt;=$G$61,1,0)</f>
        <v>1</v>
      </c>
      <c r="SFQ59" s="676">
        <f>IF(SUM($I$58:SFQ58)&lt;=$G$61,1,0)</f>
        <v>1</v>
      </c>
      <c r="SFR59" s="676">
        <f>IF(SUM($I$58:SFR58)&lt;=$G$61,1,0)</f>
        <v>1</v>
      </c>
      <c r="SFS59" s="676">
        <f>IF(SUM($I$58:SFS58)&lt;=$G$61,1,0)</f>
        <v>1</v>
      </c>
      <c r="SFT59" s="676">
        <f>IF(SUM($I$58:SFT58)&lt;=$G$61,1,0)</f>
        <v>1</v>
      </c>
      <c r="SFU59" s="676">
        <f>IF(SUM($I$58:SFU58)&lt;=$G$61,1,0)</f>
        <v>1</v>
      </c>
      <c r="SFV59" s="676">
        <f>IF(SUM($I$58:SFV58)&lt;=$G$61,1,0)</f>
        <v>1</v>
      </c>
      <c r="SFW59" s="676">
        <f>IF(SUM($I$58:SFW58)&lt;=$G$61,1,0)</f>
        <v>1</v>
      </c>
      <c r="SFX59" s="676">
        <f>IF(SUM($I$58:SFX58)&lt;=$G$61,1,0)</f>
        <v>1</v>
      </c>
      <c r="SFY59" s="676">
        <f>IF(SUM($I$58:SFY58)&lt;=$G$61,1,0)</f>
        <v>1</v>
      </c>
      <c r="SFZ59" s="676">
        <f>IF(SUM($I$58:SFZ58)&lt;=$G$61,1,0)</f>
        <v>1</v>
      </c>
      <c r="SGA59" s="676">
        <f>IF(SUM($I$58:SGA58)&lt;=$G$61,1,0)</f>
        <v>1</v>
      </c>
      <c r="SGB59" s="676">
        <f>IF(SUM($I$58:SGB58)&lt;=$G$61,1,0)</f>
        <v>1</v>
      </c>
      <c r="SGC59" s="676">
        <f>IF(SUM($I$58:SGC58)&lt;=$G$61,1,0)</f>
        <v>1</v>
      </c>
      <c r="SGD59" s="676">
        <f>IF(SUM($I$58:SGD58)&lt;=$G$61,1,0)</f>
        <v>1</v>
      </c>
      <c r="SGE59" s="676">
        <f>IF(SUM($I$58:SGE58)&lt;=$G$61,1,0)</f>
        <v>1</v>
      </c>
      <c r="SGF59" s="676">
        <f>IF(SUM($I$58:SGF58)&lt;=$G$61,1,0)</f>
        <v>1</v>
      </c>
      <c r="SGG59" s="676">
        <f>IF(SUM($I$58:SGG58)&lt;=$G$61,1,0)</f>
        <v>1</v>
      </c>
      <c r="SGH59" s="676">
        <f>IF(SUM($I$58:SGH58)&lt;=$G$61,1,0)</f>
        <v>1</v>
      </c>
      <c r="SGI59" s="676">
        <f>IF(SUM($I$58:SGI58)&lt;=$G$61,1,0)</f>
        <v>1</v>
      </c>
      <c r="SGJ59" s="676">
        <f>IF(SUM($I$58:SGJ58)&lt;=$G$61,1,0)</f>
        <v>1</v>
      </c>
      <c r="SGK59" s="676">
        <f>IF(SUM($I$58:SGK58)&lt;=$G$61,1,0)</f>
        <v>1</v>
      </c>
      <c r="SGL59" s="676">
        <f>IF(SUM($I$58:SGL58)&lt;=$G$61,1,0)</f>
        <v>1</v>
      </c>
      <c r="SGM59" s="676">
        <f>IF(SUM($I$58:SGM58)&lt;=$G$61,1,0)</f>
        <v>1</v>
      </c>
      <c r="SGN59" s="676">
        <f>IF(SUM($I$58:SGN58)&lt;=$G$61,1,0)</f>
        <v>1</v>
      </c>
      <c r="SGO59" s="676">
        <f>IF(SUM($I$58:SGO58)&lt;=$G$61,1,0)</f>
        <v>1</v>
      </c>
      <c r="SGP59" s="676">
        <f>IF(SUM($I$58:SGP58)&lt;=$G$61,1,0)</f>
        <v>1</v>
      </c>
      <c r="SGQ59" s="676">
        <f>IF(SUM($I$58:SGQ58)&lt;=$G$61,1,0)</f>
        <v>1</v>
      </c>
      <c r="SGR59" s="676">
        <f>IF(SUM($I$58:SGR58)&lt;=$G$61,1,0)</f>
        <v>1</v>
      </c>
      <c r="SGS59" s="676">
        <f>IF(SUM($I$58:SGS58)&lt;=$G$61,1,0)</f>
        <v>1</v>
      </c>
      <c r="SGT59" s="676">
        <f>IF(SUM($I$58:SGT58)&lt;=$G$61,1,0)</f>
        <v>1</v>
      </c>
      <c r="SGU59" s="676">
        <f>IF(SUM($I$58:SGU58)&lt;=$G$61,1,0)</f>
        <v>1</v>
      </c>
      <c r="SGV59" s="676">
        <f>IF(SUM($I$58:SGV58)&lt;=$G$61,1,0)</f>
        <v>1</v>
      </c>
      <c r="SGW59" s="676">
        <f>IF(SUM($I$58:SGW58)&lt;=$G$61,1,0)</f>
        <v>1</v>
      </c>
      <c r="SGX59" s="676">
        <f>IF(SUM($I$58:SGX58)&lt;=$G$61,1,0)</f>
        <v>1</v>
      </c>
      <c r="SGY59" s="676">
        <f>IF(SUM($I$58:SGY58)&lt;=$G$61,1,0)</f>
        <v>1</v>
      </c>
      <c r="SGZ59" s="676">
        <f>IF(SUM($I$58:SGZ58)&lt;=$G$61,1,0)</f>
        <v>1</v>
      </c>
      <c r="SHA59" s="676">
        <f>IF(SUM($I$58:SHA58)&lt;=$G$61,1,0)</f>
        <v>1</v>
      </c>
      <c r="SHB59" s="676">
        <f>IF(SUM($I$58:SHB58)&lt;=$G$61,1,0)</f>
        <v>1</v>
      </c>
      <c r="SHC59" s="676">
        <f>IF(SUM($I$58:SHC58)&lt;=$G$61,1,0)</f>
        <v>1</v>
      </c>
      <c r="SHD59" s="676">
        <f>IF(SUM($I$58:SHD58)&lt;=$G$61,1,0)</f>
        <v>1</v>
      </c>
      <c r="SHE59" s="676">
        <f>IF(SUM($I$58:SHE58)&lt;=$G$61,1,0)</f>
        <v>1</v>
      </c>
      <c r="SHF59" s="676">
        <f>IF(SUM($I$58:SHF58)&lt;=$G$61,1,0)</f>
        <v>1</v>
      </c>
      <c r="SHG59" s="676">
        <f>IF(SUM($I$58:SHG58)&lt;=$G$61,1,0)</f>
        <v>1</v>
      </c>
      <c r="SHH59" s="676">
        <f>IF(SUM($I$58:SHH58)&lt;=$G$61,1,0)</f>
        <v>1</v>
      </c>
      <c r="SHI59" s="676">
        <f>IF(SUM($I$58:SHI58)&lt;=$G$61,1,0)</f>
        <v>1</v>
      </c>
      <c r="SHJ59" s="676">
        <f>IF(SUM($I$58:SHJ58)&lt;=$G$61,1,0)</f>
        <v>1</v>
      </c>
      <c r="SHK59" s="676">
        <f>IF(SUM($I$58:SHK58)&lt;=$G$61,1,0)</f>
        <v>1</v>
      </c>
      <c r="SHL59" s="676">
        <f>IF(SUM($I$58:SHL58)&lt;=$G$61,1,0)</f>
        <v>1</v>
      </c>
      <c r="SHM59" s="676">
        <f>IF(SUM($I$58:SHM58)&lt;=$G$61,1,0)</f>
        <v>1</v>
      </c>
      <c r="SHN59" s="676">
        <f>IF(SUM($I$58:SHN58)&lt;=$G$61,1,0)</f>
        <v>1</v>
      </c>
      <c r="SHO59" s="676">
        <f>IF(SUM($I$58:SHO58)&lt;=$G$61,1,0)</f>
        <v>1</v>
      </c>
      <c r="SHP59" s="676">
        <f>IF(SUM($I$58:SHP58)&lt;=$G$61,1,0)</f>
        <v>1</v>
      </c>
      <c r="SHQ59" s="676">
        <f>IF(SUM($I$58:SHQ58)&lt;=$G$61,1,0)</f>
        <v>1</v>
      </c>
      <c r="SHR59" s="676">
        <f>IF(SUM($I$58:SHR58)&lt;=$G$61,1,0)</f>
        <v>1</v>
      </c>
      <c r="SHS59" s="676">
        <f>IF(SUM($I$58:SHS58)&lt;=$G$61,1,0)</f>
        <v>1</v>
      </c>
      <c r="SHT59" s="676">
        <f>IF(SUM($I$58:SHT58)&lt;=$G$61,1,0)</f>
        <v>1</v>
      </c>
      <c r="SHU59" s="676">
        <f>IF(SUM($I$58:SHU58)&lt;=$G$61,1,0)</f>
        <v>1</v>
      </c>
      <c r="SHV59" s="676">
        <f>IF(SUM($I$58:SHV58)&lt;=$G$61,1,0)</f>
        <v>1</v>
      </c>
      <c r="SHW59" s="676">
        <f>IF(SUM($I$58:SHW58)&lt;=$G$61,1,0)</f>
        <v>1</v>
      </c>
      <c r="SHX59" s="676">
        <f>IF(SUM($I$58:SHX58)&lt;=$G$61,1,0)</f>
        <v>1</v>
      </c>
      <c r="SHY59" s="676">
        <f>IF(SUM($I$58:SHY58)&lt;=$G$61,1,0)</f>
        <v>1</v>
      </c>
      <c r="SHZ59" s="676">
        <f>IF(SUM($I$58:SHZ58)&lt;=$G$61,1,0)</f>
        <v>1</v>
      </c>
      <c r="SIA59" s="676">
        <f>IF(SUM($I$58:SIA58)&lt;=$G$61,1,0)</f>
        <v>1</v>
      </c>
      <c r="SIB59" s="676">
        <f>IF(SUM($I$58:SIB58)&lt;=$G$61,1,0)</f>
        <v>1</v>
      </c>
      <c r="SIC59" s="676">
        <f>IF(SUM($I$58:SIC58)&lt;=$G$61,1,0)</f>
        <v>1</v>
      </c>
      <c r="SID59" s="676">
        <f>IF(SUM($I$58:SID58)&lt;=$G$61,1,0)</f>
        <v>1</v>
      </c>
      <c r="SIE59" s="676">
        <f>IF(SUM($I$58:SIE58)&lt;=$G$61,1,0)</f>
        <v>1</v>
      </c>
      <c r="SIF59" s="676">
        <f>IF(SUM($I$58:SIF58)&lt;=$G$61,1,0)</f>
        <v>1</v>
      </c>
      <c r="SIG59" s="676">
        <f>IF(SUM($I$58:SIG58)&lt;=$G$61,1,0)</f>
        <v>1</v>
      </c>
      <c r="SIH59" s="676">
        <f>IF(SUM($I$58:SIH58)&lt;=$G$61,1,0)</f>
        <v>1</v>
      </c>
      <c r="SII59" s="676">
        <f>IF(SUM($I$58:SII58)&lt;=$G$61,1,0)</f>
        <v>1</v>
      </c>
      <c r="SIJ59" s="676">
        <f>IF(SUM($I$58:SIJ58)&lt;=$G$61,1,0)</f>
        <v>1</v>
      </c>
      <c r="SIK59" s="676">
        <f>IF(SUM($I$58:SIK58)&lt;=$G$61,1,0)</f>
        <v>1</v>
      </c>
      <c r="SIL59" s="676">
        <f>IF(SUM($I$58:SIL58)&lt;=$G$61,1,0)</f>
        <v>1</v>
      </c>
      <c r="SIM59" s="676">
        <f>IF(SUM($I$58:SIM58)&lt;=$G$61,1,0)</f>
        <v>1</v>
      </c>
      <c r="SIN59" s="676">
        <f>IF(SUM($I$58:SIN58)&lt;=$G$61,1,0)</f>
        <v>1</v>
      </c>
      <c r="SIO59" s="676">
        <f>IF(SUM($I$58:SIO58)&lt;=$G$61,1,0)</f>
        <v>1</v>
      </c>
      <c r="SIP59" s="676">
        <f>IF(SUM($I$58:SIP58)&lt;=$G$61,1,0)</f>
        <v>1</v>
      </c>
      <c r="SIQ59" s="676">
        <f>IF(SUM($I$58:SIQ58)&lt;=$G$61,1,0)</f>
        <v>1</v>
      </c>
      <c r="SIR59" s="676">
        <f>IF(SUM($I$58:SIR58)&lt;=$G$61,1,0)</f>
        <v>1</v>
      </c>
      <c r="SIS59" s="676">
        <f>IF(SUM($I$58:SIS58)&lt;=$G$61,1,0)</f>
        <v>1</v>
      </c>
      <c r="SIT59" s="676">
        <f>IF(SUM($I$58:SIT58)&lt;=$G$61,1,0)</f>
        <v>1</v>
      </c>
      <c r="SIU59" s="676">
        <f>IF(SUM($I$58:SIU58)&lt;=$G$61,1,0)</f>
        <v>1</v>
      </c>
      <c r="SIV59" s="676">
        <f>IF(SUM($I$58:SIV58)&lt;=$G$61,1,0)</f>
        <v>1</v>
      </c>
      <c r="SIW59" s="676">
        <f>IF(SUM($I$58:SIW58)&lt;=$G$61,1,0)</f>
        <v>1</v>
      </c>
      <c r="SIX59" s="676">
        <f>IF(SUM($I$58:SIX58)&lt;=$G$61,1,0)</f>
        <v>1</v>
      </c>
      <c r="SIY59" s="676">
        <f>IF(SUM($I$58:SIY58)&lt;=$G$61,1,0)</f>
        <v>1</v>
      </c>
      <c r="SIZ59" s="676">
        <f>IF(SUM($I$58:SIZ58)&lt;=$G$61,1,0)</f>
        <v>1</v>
      </c>
      <c r="SJA59" s="676">
        <f>IF(SUM($I$58:SJA58)&lt;=$G$61,1,0)</f>
        <v>1</v>
      </c>
      <c r="SJB59" s="676">
        <f>IF(SUM($I$58:SJB58)&lt;=$G$61,1,0)</f>
        <v>1</v>
      </c>
      <c r="SJC59" s="676">
        <f>IF(SUM($I$58:SJC58)&lt;=$G$61,1,0)</f>
        <v>1</v>
      </c>
      <c r="SJD59" s="676">
        <f>IF(SUM($I$58:SJD58)&lt;=$G$61,1,0)</f>
        <v>1</v>
      </c>
      <c r="SJE59" s="676">
        <f>IF(SUM($I$58:SJE58)&lt;=$G$61,1,0)</f>
        <v>1</v>
      </c>
      <c r="SJF59" s="676">
        <f>IF(SUM($I$58:SJF58)&lt;=$G$61,1,0)</f>
        <v>1</v>
      </c>
      <c r="SJG59" s="676">
        <f>IF(SUM($I$58:SJG58)&lt;=$G$61,1,0)</f>
        <v>1</v>
      </c>
      <c r="SJH59" s="676">
        <f>IF(SUM($I$58:SJH58)&lt;=$G$61,1,0)</f>
        <v>1</v>
      </c>
      <c r="SJI59" s="676">
        <f>IF(SUM($I$58:SJI58)&lt;=$G$61,1,0)</f>
        <v>1</v>
      </c>
      <c r="SJJ59" s="676">
        <f>IF(SUM($I$58:SJJ58)&lt;=$G$61,1,0)</f>
        <v>1</v>
      </c>
      <c r="SJK59" s="676">
        <f>IF(SUM($I$58:SJK58)&lt;=$G$61,1,0)</f>
        <v>1</v>
      </c>
      <c r="SJL59" s="676">
        <f>IF(SUM($I$58:SJL58)&lt;=$G$61,1,0)</f>
        <v>1</v>
      </c>
      <c r="SJM59" s="676">
        <f>IF(SUM($I$58:SJM58)&lt;=$G$61,1,0)</f>
        <v>1</v>
      </c>
      <c r="SJN59" s="676">
        <f>IF(SUM($I$58:SJN58)&lt;=$G$61,1,0)</f>
        <v>1</v>
      </c>
      <c r="SJO59" s="676">
        <f>IF(SUM($I$58:SJO58)&lt;=$G$61,1,0)</f>
        <v>1</v>
      </c>
      <c r="SJP59" s="676">
        <f>IF(SUM($I$58:SJP58)&lt;=$G$61,1,0)</f>
        <v>1</v>
      </c>
      <c r="SJQ59" s="676">
        <f>IF(SUM($I$58:SJQ58)&lt;=$G$61,1,0)</f>
        <v>1</v>
      </c>
      <c r="SJR59" s="676">
        <f>IF(SUM($I$58:SJR58)&lt;=$G$61,1,0)</f>
        <v>1</v>
      </c>
      <c r="SJS59" s="676">
        <f>IF(SUM($I$58:SJS58)&lt;=$G$61,1,0)</f>
        <v>1</v>
      </c>
      <c r="SJT59" s="676">
        <f>IF(SUM($I$58:SJT58)&lt;=$G$61,1,0)</f>
        <v>1</v>
      </c>
      <c r="SJU59" s="676">
        <f>IF(SUM($I$58:SJU58)&lt;=$G$61,1,0)</f>
        <v>1</v>
      </c>
      <c r="SJV59" s="676">
        <f>IF(SUM($I$58:SJV58)&lt;=$G$61,1,0)</f>
        <v>1</v>
      </c>
      <c r="SJW59" s="676">
        <f>IF(SUM($I$58:SJW58)&lt;=$G$61,1,0)</f>
        <v>1</v>
      </c>
      <c r="SJX59" s="676">
        <f>IF(SUM($I$58:SJX58)&lt;=$G$61,1,0)</f>
        <v>1</v>
      </c>
      <c r="SJY59" s="676">
        <f>IF(SUM($I$58:SJY58)&lt;=$G$61,1,0)</f>
        <v>1</v>
      </c>
      <c r="SJZ59" s="676">
        <f>IF(SUM($I$58:SJZ58)&lt;=$G$61,1,0)</f>
        <v>1</v>
      </c>
      <c r="SKA59" s="676">
        <f>IF(SUM($I$58:SKA58)&lt;=$G$61,1,0)</f>
        <v>1</v>
      </c>
      <c r="SKB59" s="676">
        <f>IF(SUM($I$58:SKB58)&lt;=$G$61,1,0)</f>
        <v>1</v>
      </c>
      <c r="SKC59" s="676">
        <f>IF(SUM($I$58:SKC58)&lt;=$G$61,1,0)</f>
        <v>1</v>
      </c>
      <c r="SKD59" s="676">
        <f>IF(SUM($I$58:SKD58)&lt;=$G$61,1,0)</f>
        <v>1</v>
      </c>
      <c r="SKE59" s="676">
        <f>IF(SUM($I$58:SKE58)&lt;=$G$61,1,0)</f>
        <v>1</v>
      </c>
      <c r="SKF59" s="676">
        <f>IF(SUM($I$58:SKF58)&lt;=$G$61,1,0)</f>
        <v>1</v>
      </c>
      <c r="SKG59" s="676">
        <f>IF(SUM($I$58:SKG58)&lt;=$G$61,1,0)</f>
        <v>1</v>
      </c>
      <c r="SKH59" s="676">
        <f>IF(SUM($I$58:SKH58)&lt;=$G$61,1,0)</f>
        <v>1</v>
      </c>
      <c r="SKI59" s="676">
        <f>IF(SUM($I$58:SKI58)&lt;=$G$61,1,0)</f>
        <v>1</v>
      </c>
      <c r="SKJ59" s="676">
        <f>IF(SUM($I$58:SKJ58)&lt;=$G$61,1,0)</f>
        <v>1</v>
      </c>
      <c r="SKK59" s="676">
        <f>IF(SUM($I$58:SKK58)&lt;=$G$61,1,0)</f>
        <v>1</v>
      </c>
      <c r="SKL59" s="676">
        <f>IF(SUM($I$58:SKL58)&lt;=$G$61,1,0)</f>
        <v>1</v>
      </c>
      <c r="SKM59" s="676">
        <f>IF(SUM($I$58:SKM58)&lt;=$G$61,1,0)</f>
        <v>1</v>
      </c>
      <c r="SKN59" s="676">
        <f>IF(SUM($I$58:SKN58)&lt;=$G$61,1,0)</f>
        <v>1</v>
      </c>
      <c r="SKO59" s="676">
        <f>IF(SUM($I$58:SKO58)&lt;=$G$61,1,0)</f>
        <v>1</v>
      </c>
      <c r="SKP59" s="676">
        <f>IF(SUM($I$58:SKP58)&lt;=$G$61,1,0)</f>
        <v>1</v>
      </c>
      <c r="SKQ59" s="676">
        <f>IF(SUM($I$58:SKQ58)&lt;=$G$61,1,0)</f>
        <v>1</v>
      </c>
      <c r="SKR59" s="676">
        <f>IF(SUM($I$58:SKR58)&lt;=$G$61,1,0)</f>
        <v>1</v>
      </c>
      <c r="SKS59" s="676">
        <f>IF(SUM($I$58:SKS58)&lt;=$G$61,1,0)</f>
        <v>1</v>
      </c>
      <c r="SKT59" s="676">
        <f>IF(SUM($I$58:SKT58)&lt;=$G$61,1,0)</f>
        <v>1</v>
      </c>
      <c r="SKU59" s="676">
        <f>IF(SUM($I$58:SKU58)&lt;=$G$61,1,0)</f>
        <v>1</v>
      </c>
      <c r="SKV59" s="676">
        <f>IF(SUM($I$58:SKV58)&lt;=$G$61,1,0)</f>
        <v>1</v>
      </c>
      <c r="SKW59" s="676">
        <f>IF(SUM($I$58:SKW58)&lt;=$G$61,1,0)</f>
        <v>1</v>
      </c>
      <c r="SKX59" s="676">
        <f>IF(SUM($I$58:SKX58)&lt;=$G$61,1,0)</f>
        <v>1</v>
      </c>
      <c r="SKY59" s="676">
        <f>IF(SUM($I$58:SKY58)&lt;=$G$61,1,0)</f>
        <v>1</v>
      </c>
      <c r="SKZ59" s="676">
        <f>IF(SUM($I$58:SKZ58)&lt;=$G$61,1,0)</f>
        <v>1</v>
      </c>
      <c r="SLA59" s="676">
        <f>IF(SUM($I$58:SLA58)&lt;=$G$61,1,0)</f>
        <v>1</v>
      </c>
      <c r="SLB59" s="676">
        <f>IF(SUM($I$58:SLB58)&lt;=$G$61,1,0)</f>
        <v>1</v>
      </c>
      <c r="SLC59" s="676">
        <f>IF(SUM($I$58:SLC58)&lt;=$G$61,1,0)</f>
        <v>1</v>
      </c>
      <c r="SLD59" s="676">
        <f>IF(SUM($I$58:SLD58)&lt;=$G$61,1,0)</f>
        <v>1</v>
      </c>
      <c r="SLE59" s="676">
        <f>IF(SUM($I$58:SLE58)&lt;=$G$61,1,0)</f>
        <v>1</v>
      </c>
      <c r="SLF59" s="676">
        <f>IF(SUM($I$58:SLF58)&lt;=$G$61,1,0)</f>
        <v>1</v>
      </c>
      <c r="SLG59" s="676">
        <f>IF(SUM($I$58:SLG58)&lt;=$G$61,1,0)</f>
        <v>1</v>
      </c>
      <c r="SLH59" s="676">
        <f>IF(SUM($I$58:SLH58)&lt;=$G$61,1,0)</f>
        <v>1</v>
      </c>
      <c r="SLI59" s="676">
        <f>IF(SUM($I$58:SLI58)&lt;=$G$61,1,0)</f>
        <v>1</v>
      </c>
      <c r="SLJ59" s="676">
        <f>IF(SUM($I$58:SLJ58)&lt;=$G$61,1,0)</f>
        <v>1</v>
      </c>
      <c r="SLK59" s="676">
        <f>IF(SUM($I$58:SLK58)&lt;=$G$61,1,0)</f>
        <v>1</v>
      </c>
      <c r="SLL59" s="676">
        <f>IF(SUM($I$58:SLL58)&lt;=$G$61,1,0)</f>
        <v>1</v>
      </c>
      <c r="SLM59" s="676">
        <f>IF(SUM($I$58:SLM58)&lt;=$G$61,1,0)</f>
        <v>1</v>
      </c>
      <c r="SLN59" s="676">
        <f>IF(SUM($I$58:SLN58)&lt;=$G$61,1,0)</f>
        <v>1</v>
      </c>
      <c r="SLO59" s="676">
        <f>IF(SUM($I$58:SLO58)&lt;=$G$61,1,0)</f>
        <v>1</v>
      </c>
      <c r="SLP59" s="676">
        <f>IF(SUM($I$58:SLP58)&lt;=$G$61,1,0)</f>
        <v>1</v>
      </c>
      <c r="SLQ59" s="676">
        <f>IF(SUM($I$58:SLQ58)&lt;=$G$61,1,0)</f>
        <v>1</v>
      </c>
      <c r="SLR59" s="676">
        <f>IF(SUM($I$58:SLR58)&lt;=$G$61,1,0)</f>
        <v>1</v>
      </c>
      <c r="SLS59" s="676">
        <f>IF(SUM($I$58:SLS58)&lt;=$G$61,1,0)</f>
        <v>1</v>
      </c>
      <c r="SLT59" s="676">
        <f>IF(SUM($I$58:SLT58)&lt;=$G$61,1,0)</f>
        <v>1</v>
      </c>
      <c r="SLU59" s="676">
        <f>IF(SUM($I$58:SLU58)&lt;=$G$61,1,0)</f>
        <v>1</v>
      </c>
      <c r="SLV59" s="676">
        <f>IF(SUM($I$58:SLV58)&lt;=$G$61,1,0)</f>
        <v>1</v>
      </c>
      <c r="SLW59" s="676">
        <f>IF(SUM($I$58:SLW58)&lt;=$G$61,1,0)</f>
        <v>1</v>
      </c>
      <c r="SLX59" s="676">
        <f>IF(SUM($I$58:SLX58)&lt;=$G$61,1,0)</f>
        <v>1</v>
      </c>
      <c r="SLY59" s="676">
        <f>IF(SUM($I$58:SLY58)&lt;=$G$61,1,0)</f>
        <v>1</v>
      </c>
      <c r="SLZ59" s="676">
        <f>IF(SUM($I$58:SLZ58)&lt;=$G$61,1,0)</f>
        <v>1</v>
      </c>
      <c r="SMA59" s="676">
        <f>IF(SUM($I$58:SMA58)&lt;=$G$61,1,0)</f>
        <v>1</v>
      </c>
      <c r="SMB59" s="676">
        <f>IF(SUM($I$58:SMB58)&lt;=$G$61,1,0)</f>
        <v>1</v>
      </c>
      <c r="SMC59" s="676">
        <f>IF(SUM($I$58:SMC58)&lt;=$G$61,1,0)</f>
        <v>1</v>
      </c>
      <c r="SMD59" s="676">
        <f>IF(SUM($I$58:SMD58)&lt;=$G$61,1,0)</f>
        <v>1</v>
      </c>
      <c r="SME59" s="676">
        <f>IF(SUM($I$58:SME58)&lt;=$G$61,1,0)</f>
        <v>1</v>
      </c>
      <c r="SMF59" s="676">
        <f>IF(SUM($I$58:SMF58)&lt;=$G$61,1,0)</f>
        <v>1</v>
      </c>
      <c r="SMG59" s="676">
        <f>IF(SUM($I$58:SMG58)&lt;=$G$61,1,0)</f>
        <v>1</v>
      </c>
      <c r="SMH59" s="676">
        <f>IF(SUM($I$58:SMH58)&lt;=$G$61,1,0)</f>
        <v>1</v>
      </c>
      <c r="SMI59" s="676">
        <f>IF(SUM($I$58:SMI58)&lt;=$G$61,1,0)</f>
        <v>1</v>
      </c>
      <c r="SMJ59" s="676">
        <f>IF(SUM($I$58:SMJ58)&lt;=$G$61,1,0)</f>
        <v>1</v>
      </c>
      <c r="SMK59" s="676">
        <f>IF(SUM($I$58:SMK58)&lt;=$G$61,1,0)</f>
        <v>1</v>
      </c>
      <c r="SML59" s="676">
        <f>IF(SUM($I$58:SML58)&lt;=$G$61,1,0)</f>
        <v>1</v>
      </c>
      <c r="SMM59" s="676">
        <f>IF(SUM($I$58:SMM58)&lt;=$G$61,1,0)</f>
        <v>1</v>
      </c>
      <c r="SMN59" s="676">
        <f>IF(SUM($I$58:SMN58)&lt;=$G$61,1,0)</f>
        <v>1</v>
      </c>
      <c r="SMO59" s="676">
        <f>IF(SUM($I$58:SMO58)&lt;=$G$61,1,0)</f>
        <v>1</v>
      </c>
      <c r="SMP59" s="676">
        <f>IF(SUM($I$58:SMP58)&lt;=$G$61,1,0)</f>
        <v>1</v>
      </c>
      <c r="SMQ59" s="676">
        <f>IF(SUM($I$58:SMQ58)&lt;=$G$61,1,0)</f>
        <v>1</v>
      </c>
      <c r="SMR59" s="676">
        <f>IF(SUM($I$58:SMR58)&lt;=$G$61,1,0)</f>
        <v>1</v>
      </c>
      <c r="SMS59" s="676">
        <f>IF(SUM($I$58:SMS58)&lt;=$G$61,1,0)</f>
        <v>1</v>
      </c>
      <c r="SMT59" s="676">
        <f>IF(SUM($I$58:SMT58)&lt;=$G$61,1,0)</f>
        <v>1</v>
      </c>
      <c r="SMU59" s="676">
        <f>IF(SUM($I$58:SMU58)&lt;=$G$61,1,0)</f>
        <v>1</v>
      </c>
      <c r="SMV59" s="676">
        <f>IF(SUM($I$58:SMV58)&lt;=$G$61,1,0)</f>
        <v>1</v>
      </c>
      <c r="SMW59" s="676">
        <f>IF(SUM($I$58:SMW58)&lt;=$G$61,1,0)</f>
        <v>1</v>
      </c>
      <c r="SMX59" s="676">
        <f>IF(SUM($I$58:SMX58)&lt;=$G$61,1,0)</f>
        <v>1</v>
      </c>
      <c r="SMY59" s="676">
        <f>IF(SUM($I$58:SMY58)&lt;=$G$61,1,0)</f>
        <v>1</v>
      </c>
      <c r="SMZ59" s="676">
        <f>IF(SUM($I$58:SMZ58)&lt;=$G$61,1,0)</f>
        <v>1</v>
      </c>
      <c r="SNA59" s="676">
        <f>IF(SUM($I$58:SNA58)&lt;=$G$61,1,0)</f>
        <v>1</v>
      </c>
      <c r="SNB59" s="676">
        <f>IF(SUM($I$58:SNB58)&lt;=$G$61,1,0)</f>
        <v>1</v>
      </c>
      <c r="SNC59" s="676">
        <f>IF(SUM($I$58:SNC58)&lt;=$G$61,1,0)</f>
        <v>1</v>
      </c>
      <c r="SND59" s="676">
        <f>IF(SUM($I$58:SND58)&lt;=$G$61,1,0)</f>
        <v>1</v>
      </c>
      <c r="SNE59" s="676">
        <f>IF(SUM($I$58:SNE58)&lt;=$G$61,1,0)</f>
        <v>1</v>
      </c>
      <c r="SNF59" s="676">
        <f>IF(SUM($I$58:SNF58)&lt;=$G$61,1,0)</f>
        <v>1</v>
      </c>
      <c r="SNG59" s="676">
        <f>IF(SUM($I$58:SNG58)&lt;=$G$61,1,0)</f>
        <v>1</v>
      </c>
      <c r="SNH59" s="676">
        <f>IF(SUM($I$58:SNH58)&lt;=$G$61,1,0)</f>
        <v>1</v>
      </c>
      <c r="SNI59" s="676">
        <f>IF(SUM($I$58:SNI58)&lt;=$G$61,1,0)</f>
        <v>1</v>
      </c>
      <c r="SNJ59" s="676">
        <f>IF(SUM($I$58:SNJ58)&lt;=$G$61,1,0)</f>
        <v>1</v>
      </c>
      <c r="SNK59" s="676">
        <f>IF(SUM($I$58:SNK58)&lt;=$G$61,1,0)</f>
        <v>1</v>
      </c>
      <c r="SNL59" s="676">
        <f>IF(SUM($I$58:SNL58)&lt;=$G$61,1,0)</f>
        <v>1</v>
      </c>
      <c r="SNM59" s="676">
        <f>IF(SUM($I$58:SNM58)&lt;=$G$61,1,0)</f>
        <v>1</v>
      </c>
      <c r="SNN59" s="676">
        <f>IF(SUM($I$58:SNN58)&lt;=$G$61,1,0)</f>
        <v>1</v>
      </c>
      <c r="SNO59" s="676">
        <f>IF(SUM($I$58:SNO58)&lt;=$G$61,1,0)</f>
        <v>1</v>
      </c>
      <c r="SNP59" s="676">
        <f>IF(SUM($I$58:SNP58)&lt;=$G$61,1,0)</f>
        <v>1</v>
      </c>
      <c r="SNQ59" s="676">
        <f>IF(SUM($I$58:SNQ58)&lt;=$G$61,1,0)</f>
        <v>1</v>
      </c>
      <c r="SNR59" s="676">
        <f>IF(SUM($I$58:SNR58)&lt;=$G$61,1,0)</f>
        <v>1</v>
      </c>
      <c r="SNS59" s="676">
        <f>IF(SUM($I$58:SNS58)&lt;=$G$61,1,0)</f>
        <v>1</v>
      </c>
      <c r="SNT59" s="676">
        <f>IF(SUM($I$58:SNT58)&lt;=$G$61,1,0)</f>
        <v>1</v>
      </c>
      <c r="SNU59" s="676">
        <f>IF(SUM($I$58:SNU58)&lt;=$G$61,1,0)</f>
        <v>1</v>
      </c>
      <c r="SNV59" s="676">
        <f>IF(SUM($I$58:SNV58)&lt;=$G$61,1,0)</f>
        <v>1</v>
      </c>
      <c r="SNW59" s="676">
        <f>IF(SUM($I$58:SNW58)&lt;=$G$61,1,0)</f>
        <v>1</v>
      </c>
      <c r="SNX59" s="676">
        <f>IF(SUM($I$58:SNX58)&lt;=$G$61,1,0)</f>
        <v>1</v>
      </c>
      <c r="SNY59" s="676">
        <f>IF(SUM($I$58:SNY58)&lt;=$G$61,1,0)</f>
        <v>1</v>
      </c>
      <c r="SNZ59" s="676">
        <f>IF(SUM($I$58:SNZ58)&lt;=$G$61,1,0)</f>
        <v>1</v>
      </c>
      <c r="SOA59" s="676">
        <f>IF(SUM($I$58:SOA58)&lt;=$G$61,1,0)</f>
        <v>1</v>
      </c>
      <c r="SOB59" s="676">
        <f>IF(SUM($I$58:SOB58)&lt;=$G$61,1,0)</f>
        <v>1</v>
      </c>
      <c r="SOC59" s="676">
        <f>IF(SUM($I$58:SOC58)&lt;=$G$61,1,0)</f>
        <v>1</v>
      </c>
      <c r="SOD59" s="676">
        <f>IF(SUM($I$58:SOD58)&lt;=$G$61,1,0)</f>
        <v>1</v>
      </c>
      <c r="SOE59" s="676">
        <f>IF(SUM($I$58:SOE58)&lt;=$G$61,1,0)</f>
        <v>1</v>
      </c>
      <c r="SOF59" s="676">
        <f>IF(SUM($I$58:SOF58)&lt;=$G$61,1,0)</f>
        <v>1</v>
      </c>
      <c r="SOG59" s="676">
        <f>IF(SUM($I$58:SOG58)&lt;=$G$61,1,0)</f>
        <v>1</v>
      </c>
      <c r="SOH59" s="676">
        <f>IF(SUM($I$58:SOH58)&lt;=$G$61,1,0)</f>
        <v>1</v>
      </c>
      <c r="SOI59" s="676">
        <f>IF(SUM($I$58:SOI58)&lt;=$G$61,1,0)</f>
        <v>1</v>
      </c>
      <c r="SOJ59" s="676">
        <f>IF(SUM($I$58:SOJ58)&lt;=$G$61,1,0)</f>
        <v>1</v>
      </c>
      <c r="SOK59" s="676">
        <f>IF(SUM($I$58:SOK58)&lt;=$G$61,1,0)</f>
        <v>1</v>
      </c>
      <c r="SOL59" s="676">
        <f>IF(SUM($I$58:SOL58)&lt;=$G$61,1,0)</f>
        <v>1</v>
      </c>
      <c r="SOM59" s="676">
        <f>IF(SUM($I$58:SOM58)&lt;=$G$61,1,0)</f>
        <v>1</v>
      </c>
      <c r="SON59" s="676">
        <f>IF(SUM($I$58:SON58)&lt;=$G$61,1,0)</f>
        <v>1</v>
      </c>
      <c r="SOO59" s="676">
        <f>IF(SUM($I$58:SOO58)&lt;=$G$61,1,0)</f>
        <v>1</v>
      </c>
      <c r="SOP59" s="676">
        <f>IF(SUM($I$58:SOP58)&lt;=$G$61,1,0)</f>
        <v>1</v>
      </c>
      <c r="SOQ59" s="676">
        <f>IF(SUM($I$58:SOQ58)&lt;=$G$61,1,0)</f>
        <v>1</v>
      </c>
      <c r="SOR59" s="676">
        <f>IF(SUM($I$58:SOR58)&lt;=$G$61,1,0)</f>
        <v>1</v>
      </c>
      <c r="SOS59" s="676">
        <f>IF(SUM($I$58:SOS58)&lt;=$G$61,1,0)</f>
        <v>1</v>
      </c>
      <c r="SOT59" s="676">
        <f>IF(SUM($I$58:SOT58)&lt;=$G$61,1,0)</f>
        <v>1</v>
      </c>
      <c r="SOU59" s="676">
        <f>IF(SUM($I$58:SOU58)&lt;=$G$61,1,0)</f>
        <v>1</v>
      </c>
      <c r="SOV59" s="676">
        <f>IF(SUM($I$58:SOV58)&lt;=$G$61,1,0)</f>
        <v>1</v>
      </c>
      <c r="SOW59" s="676">
        <f>IF(SUM($I$58:SOW58)&lt;=$G$61,1,0)</f>
        <v>1</v>
      </c>
      <c r="SOX59" s="676">
        <f>IF(SUM($I$58:SOX58)&lt;=$G$61,1,0)</f>
        <v>1</v>
      </c>
      <c r="SOY59" s="676">
        <f>IF(SUM($I$58:SOY58)&lt;=$G$61,1,0)</f>
        <v>1</v>
      </c>
      <c r="SOZ59" s="676">
        <f>IF(SUM($I$58:SOZ58)&lt;=$G$61,1,0)</f>
        <v>1</v>
      </c>
      <c r="SPA59" s="676">
        <f>IF(SUM($I$58:SPA58)&lt;=$G$61,1,0)</f>
        <v>1</v>
      </c>
      <c r="SPB59" s="676">
        <f>IF(SUM($I$58:SPB58)&lt;=$G$61,1,0)</f>
        <v>1</v>
      </c>
      <c r="SPC59" s="676">
        <f>IF(SUM($I$58:SPC58)&lt;=$G$61,1,0)</f>
        <v>1</v>
      </c>
      <c r="SPD59" s="676">
        <f>IF(SUM($I$58:SPD58)&lt;=$G$61,1,0)</f>
        <v>1</v>
      </c>
      <c r="SPE59" s="676">
        <f>IF(SUM($I$58:SPE58)&lt;=$G$61,1,0)</f>
        <v>1</v>
      </c>
      <c r="SPF59" s="676">
        <f>IF(SUM($I$58:SPF58)&lt;=$G$61,1,0)</f>
        <v>1</v>
      </c>
      <c r="SPG59" s="676">
        <f>IF(SUM($I$58:SPG58)&lt;=$G$61,1,0)</f>
        <v>1</v>
      </c>
      <c r="SPH59" s="676">
        <f>IF(SUM($I$58:SPH58)&lt;=$G$61,1,0)</f>
        <v>1</v>
      </c>
      <c r="SPI59" s="676">
        <f>IF(SUM($I$58:SPI58)&lt;=$G$61,1,0)</f>
        <v>1</v>
      </c>
      <c r="SPJ59" s="676">
        <f>IF(SUM($I$58:SPJ58)&lt;=$G$61,1,0)</f>
        <v>1</v>
      </c>
      <c r="SPK59" s="676">
        <f>IF(SUM($I$58:SPK58)&lt;=$G$61,1,0)</f>
        <v>1</v>
      </c>
      <c r="SPL59" s="676">
        <f>IF(SUM($I$58:SPL58)&lt;=$G$61,1,0)</f>
        <v>1</v>
      </c>
      <c r="SPM59" s="676">
        <f>IF(SUM($I$58:SPM58)&lt;=$G$61,1,0)</f>
        <v>1</v>
      </c>
      <c r="SPN59" s="676">
        <f>IF(SUM($I$58:SPN58)&lt;=$G$61,1,0)</f>
        <v>1</v>
      </c>
      <c r="SPO59" s="676">
        <f>IF(SUM($I$58:SPO58)&lt;=$G$61,1,0)</f>
        <v>1</v>
      </c>
      <c r="SPP59" s="676">
        <f>IF(SUM($I$58:SPP58)&lt;=$G$61,1,0)</f>
        <v>1</v>
      </c>
      <c r="SPQ59" s="676">
        <f>IF(SUM($I$58:SPQ58)&lt;=$G$61,1,0)</f>
        <v>1</v>
      </c>
      <c r="SPR59" s="676">
        <f>IF(SUM($I$58:SPR58)&lt;=$G$61,1,0)</f>
        <v>1</v>
      </c>
      <c r="SPS59" s="676">
        <f>IF(SUM($I$58:SPS58)&lt;=$G$61,1,0)</f>
        <v>1</v>
      </c>
      <c r="SPT59" s="676">
        <f>IF(SUM($I$58:SPT58)&lt;=$G$61,1,0)</f>
        <v>1</v>
      </c>
      <c r="SPU59" s="676">
        <f>IF(SUM($I$58:SPU58)&lt;=$G$61,1,0)</f>
        <v>1</v>
      </c>
      <c r="SPV59" s="676">
        <f>IF(SUM($I$58:SPV58)&lt;=$G$61,1,0)</f>
        <v>1</v>
      </c>
      <c r="SPW59" s="676">
        <f>IF(SUM($I$58:SPW58)&lt;=$G$61,1,0)</f>
        <v>1</v>
      </c>
      <c r="SPX59" s="676">
        <f>IF(SUM($I$58:SPX58)&lt;=$G$61,1,0)</f>
        <v>1</v>
      </c>
      <c r="SPY59" s="676">
        <f>IF(SUM($I$58:SPY58)&lt;=$G$61,1,0)</f>
        <v>1</v>
      </c>
      <c r="SPZ59" s="676">
        <f>IF(SUM($I$58:SPZ58)&lt;=$G$61,1,0)</f>
        <v>1</v>
      </c>
      <c r="SQA59" s="676">
        <f>IF(SUM($I$58:SQA58)&lt;=$G$61,1,0)</f>
        <v>1</v>
      </c>
      <c r="SQB59" s="676">
        <f>IF(SUM($I$58:SQB58)&lt;=$G$61,1,0)</f>
        <v>1</v>
      </c>
      <c r="SQC59" s="676">
        <f>IF(SUM($I$58:SQC58)&lt;=$G$61,1,0)</f>
        <v>1</v>
      </c>
      <c r="SQD59" s="676">
        <f>IF(SUM($I$58:SQD58)&lt;=$G$61,1,0)</f>
        <v>1</v>
      </c>
      <c r="SQE59" s="676">
        <f>IF(SUM($I$58:SQE58)&lt;=$G$61,1,0)</f>
        <v>1</v>
      </c>
      <c r="SQF59" s="676">
        <f>IF(SUM($I$58:SQF58)&lt;=$G$61,1,0)</f>
        <v>1</v>
      </c>
      <c r="SQG59" s="676">
        <f>IF(SUM($I$58:SQG58)&lt;=$G$61,1,0)</f>
        <v>1</v>
      </c>
      <c r="SQH59" s="676">
        <f>IF(SUM($I$58:SQH58)&lt;=$G$61,1,0)</f>
        <v>1</v>
      </c>
      <c r="SQI59" s="676">
        <f>IF(SUM($I$58:SQI58)&lt;=$G$61,1,0)</f>
        <v>1</v>
      </c>
      <c r="SQJ59" s="676">
        <f>IF(SUM($I$58:SQJ58)&lt;=$G$61,1,0)</f>
        <v>1</v>
      </c>
      <c r="SQK59" s="676">
        <f>IF(SUM($I$58:SQK58)&lt;=$G$61,1,0)</f>
        <v>1</v>
      </c>
      <c r="SQL59" s="676">
        <f>IF(SUM($I$58:SQL58)&lt;=$G$61,1,0)</f>
        <v>1</v>
      </c>
      <c r="SQM59" s="676">
        <f>IF(SUM($I$58:SQM58)&lt;=$G$61,1,0)</f>
        <v>1</v>
      </c>
      <c r="SQN59" s="676">
        <f>IF(SUM($I$58:SQN58)&lt;=$G$61,1,0)</f>
        <v>1</v>
      </c>
      <c r="SQO59" s="676">
        <f>IF(SUM($I$58:SQO58)&lt;=$G$61,1,0)</f>
        <v>1</v>
      </c>
      <c r="SQP59" s="676">
        <f>IF(SUM($I$58:SQP58)&lt;=$G$61,1,0)</f>
        <v>1</v>
      </c>
      <c r="SQQ59" s="676">
        <f>IF(SUM($I$58:SQQ58)&lt;=$G$61,1,0)</f>
        <v>1</v>
      </c>
      <c r="SQR59" s="676">
        <f>IF(SUM($I$58:SQR58)&lt;=$G$61,1,0)</f>
        <v>1</v>
      </c>
      <c r="SQS59" s="676">
        <f>IF(SUM($I$58:SQS58)&lt;=$G$61,1,0)</f>
        <v>1</v>
      </c>
      <c r="SQT59" s="676">
        <f>IF(SUM($I$58:SQT58)&lt;=$G$61,1,0)</f>
        <v>1</v>
      </c>
      <c r="SQU59" s="676">
        <f>IF(SUM($I$58:SQU58)&lt;=$G$61,1,0)</f>
        <v>1</v>
      </c>
      <c r="SQV59" s="676">
        <f>IF(SUM($I$58:SQV58)&lt;=$G$61,1,0)</f>
        <v>1</v>
      </c>
      <c r="SQW59" s="676">
        <f>IF(SUM($I$58:SQW58)&lt;=$G$61,1,0)</f>
        <v>1</v>
      </c>
      <c r="SQX59" s="676">
        <f>IF(SUM($I$58:SQX58)&lt;=$G$61,1,0)</f>
        <v>1</v>
      </c>
      <c r="SQY59" s="676">
        <f>IF(SUM($I$58:SQY58)&lt;=$G$61,1,0)</f>
        <v>1</v>
      </c>
      <c r="SQZ59" s="676">
        <f>IF(SUM($I$58:SQZ58)&lt;=$G$61,1,0)</f>
        <v>1</v>
      </c>
      <c r="SRA59" s="676">
        <f>IF(SUM($I$58:SRA58)&lt;=$G$61,1,0)</f>
        <v>1</v>
      </c>
      <c r="SRB59" s="676">
        <f>IF(SUM($I$58:SRB58)&lt;=$G$61,1,0)</f>
        <v>1</v>
      </c>
      <c r="SRC59" s="676">
        <f>IF(SUM($I$58:SRC58)&lt;=$G$61,1,0)</f>
        <v>1</v>
      </c>
      <c r="SRD59" s="676">
        <f>IF(SUM($I$58:SRD58)&lt;=$G$61,1,0)</f>
        <v>1</v>
      </c>
      <c r="SRE59" s="676">
        <f>IF(SUM($I$58:SRE58)&lt;=$G$61,1,0)</f>
        <v>1</v>
      </c>
      <c r="SRF59" s="676">
        <f>IF(SUM($I$58:SRF58)&lt;=$G$61,1,0)</f>
        <v>1</v>
      </c>
      <c r="SRG59" s="676">
        <f>IF(SUM($I$58:SRG58)&lt;=$G$61,1,0)</f>
        <v>1</v>
      </c>
      <c r="SRH59" s="676">
        <f>IF(SUM($I$58:SRH58)&lt;=$G$61,1,0)</f>
        <v>1</v>
      </c>
      <c r="SRI59" s="676">
        <f>IF(SUM($I$58:SRI58)&lt;=$G$61,1,0)</f>
        <v>1</v>
      </c>
      <c r="SRJ59" s="676">
        <f>IF(SUM($I$58:SRJ58)&lt;=$G$61,1,0)</f>
        <v>1</v>
      </c>
      <c r="SRK59" s="676">
        <f>IF(SUM($I$58:SRK58)&lt;=$G$61,1,0)</f>
        <v>1</v>
      </c>
      <c r="SRL59" s="676">
        <f>IF(SUM($I$58:SRL58)&lt;=$G$61,1,0)</f>
        <v>1</v>
      </c>
      <c r="SRM59" s="676">
        <f>IF(SUM($I$58:SRM58)&lt;=$G$61,1,0)</f>
        <v>1</v>
      </c>
      <c r="SRN59" s="676">
        <f>IF(SUM($I$58:SRN58)&lt;=$G$61,1,0)</f>
        <v>1</v>
      </c>
      <c r="SRO59" s="676">
        <f>IF(SUM($I$58:SRO58)&lt;=$G$61,1,0)</f>
        <v>1</v>
      </c>
      <c r="SRP59" s="676">
        <f>IF(SUM($I$58:SRP58)&lt;=$G$61,1,0)</f>
        <v>1</v>
      </c>
      <c r="SRQ59" s="676">
        <f>IF(SUM($I$58:SRQ58)&lt;=$G$61,1,0)</f>
        <v>1</v>
      </c>
      <c r="SRR59" s="676">
        <f>IF(SUM($I$58:SRR58)&lt;=$G$61,1,0)</f>
        <v>1</v>
      </c>
      <c r="SRS59" s="676">
        <f>IF(SUM($I$58:SRS58)&lt;=$G$61,1,0)</f>
        <v>1</v>
      </c>
      <c r="SRT59" s="676">
        <f>IF(SUM($I$58:SRT58)&lt;=$G$61,1,0)</f>
        <v>1</v>
      </c>
      <c r="SRU59" s="676">
        <f>IF(SUM($I$58:SRU58)&lt;=$G$61,1,0)</f>
        <v>1</v>
      </c>
      <c r="SRV59" s="676">
        <f>IF(SUM($I$58:SRV58)&lt;=$G$61,1,0)</f>
        <v>1</v>
      </c>
      <c r="SRW59" s="676">
        <f>IF(SUM($I$58:SRW58)&lt;=$G$61,1,0)</f>
        <v>1</v>
      </c>
      <c r="SRX59" s="676">
        <f>IF(SUM($I$58:SRX58)&lt;=$G$61,1,0)</f>
        <v>1</v>
      </c>
      <c r="SRY59" s="676">
        <f>IF(SUM($I$58:SRY58)&lt;=$G$61,1,0)</f>
        <v>1</v>
      </c>
      <c r="SRZ59" s="676">
        <f>IF(SUM($I$58:SRZ58)&lt;=$G$61,1,0)</f>
        <v>1</v>
      </c>
      <c r="SSA59" s="676">
        <f>IF(SUM($I$58:SSA58)&lt;=$G$61,1,0)</f>
        <v>1</v>
      </c>
      <c r="SSB59" s="676">
        <f>IF(SUM($I$58:SSB58)&lt;=$G$61,1,0)</f>
        <v>1</v>
      </c>
      <c r="SSC59" s="676">
        <f>IF(SUM($I$58:SSC58)&lt;=$G$61,1,0)</f>
        <v>1</v>
      </c>
      <c r="SSD59" s="676">
        <f>IF(SUM($I$58:SSD58)&lt;=$G$61,1,0)</f>
        <v>1</v>
      </c>
      <c r="SSE59" s="676">
        <f>IF(SUM($I$58:SSE58)&lt;=$G$61,1,0)</f>
        <v>1</v>
      </c>
      <c r="SSF59" s="676">
        <f>IF(SUM($I$58:SSF58)&lt;=$G$61,1,0)</f>
        <v>1</v>
      </c>
      <c r="SSG59" s="676">
        <f>IF(SUM($I$58:SSG58)&lt;=$G$61,1,0)</f>
        <v>1</v>
      </c>
      <c r="SSH59" s="676">
        <f>IF(SUM($I$58:SSH58)&lt;=$G$61,1,0)</f>
        <v>1</v>
      </c>
      <c r="SSI59" s="676">
        <f>IF(SUM($I$58:SSI58)&lt;=$G$61,1,0)</f>
        <v>1</v>
      </c>
      <c r="SSJ59" s="676">
        <f>IF(SUM($I$58:SSJ58)&lt;=$G$61,1,0)</f>
        <v>1</v>
      </c>
      <c r="SSK59" s="676">
        <f>IF(SUM($I$58:SSK58)&lt;=$G$61,1,0)</f>
        <v>1</v>
      </c>
      <c r="SSL59" s="676">
        <f>IF(SUM($I$58:SSL58)&lt;=$G$61,1,0)</f>
        <v>1</v>
      </c>
      <c r="SSM59" s="676">
        <f>IF(SUM($I$58:SSM58)&lt;=$G$61,1,0)</f>
        <v>1</v>
      </c>
      <c r="SSN59" s="676">
        <f>IF(SUM($I$58:SSN58)&lt;=$G$61,1,0)</f>
        <v>1</v>
      </c>
      <c r="SSO59" s="676">
        <f>IF(SUM($I$58:SSO58)&lt;=$G$61,1,0)</f>
        <v>1</v>
      </c>
      <c r="SSP59" s="676">
        <f>IF(SUM($I$58:SSP58)&lt;=$G$61,1,0)</f>
        <v>1</v>
      </c>
      <c r="SSQ59" s="676">
        <f>IF(SUM($I$58:SSQ58)&lt;=$G$61,1,0)</f>
        <v>1</v>
      </c>
      <c r="SSR59" s="676">
        <f>IF(SUM($I$58:SSR58)&lt;=$G$61,1,0)</f>
        <v>1</v>
      </c>
      <c r="SSS59" s="676">
        <f>IF(SUM($I$58:SSS58)&lt;=$G$61,1,0)</f>
        <v>1</v>
      </c>
      <c r="SST59" s="676">
        <f>IF(SUM($I$58:SST58)&lt;=$G$61,1,0)</f>
        <v>1</v>
      </c>
      <c r="SSU59" s="676">
        <f>IF(SUM($I$58:SSU58)&lt;=$G$61,1,0)</f>
        <v>1</v>
      </c>
      <c r="SSV59" s="676">
        <f>IF(SUM($I$58:SSV58)&lt;=$G$61,1,0)</f>
        <v>1</v>
      </c>
      <c r="SSW59" s="676">
        <f>IF(SUM($I$58:SSW58)&lt;=$G$61,1,0)</f>
        <v>1</v>
      </c>
      <c r="SSX59" s="676">
        <f>IF(SUM($I$58:SSX58)&lt;=$G$61,1,0)</f>
        <v>1</v>
      </c>
      <c r="SSY59" s="676">
        <f>IF(SUM($I$58:SSY58)&lt;=$G$61,1,0)</f>
        <v>1</v>
      </c>
      <c r="SSZ59" s="676">
        <f>IF(SUM($I$58:SSZ58)&lt;=$G$61,1,0)</f>
        <v>1</v>
      </c>
      <c r="STA59" s="676">
        <f>IF(SUM($I$58:STA58)&lt;=$G$61,1,0)</f>
        <v>1</v>
      </c>
      <c r="STB59" s="676">
        <f>IF(SUM($I$58:STB58)&lt;=$G$61,1,0)</f>
        <v>1</v>
      </c>
      <c r="STC59" s="676">
        <f>IF(SUM($I$58:STC58)&lt;=$G$61,1,0)</f>
        <v>1</v>
      </c>
      <c r="STD59" s="676">
        <f>IF(SUM($I$58:STD58)&lt;=$G$61,1,0)</f>
        <v>1</v>
      </c>
      <c r="STE59" s="676">
        <f>IF(SUM($I$58:STE58)&lt;=$G$61,1,0)</f>
        <v>1</v>
      </c>
      <c r="STF59" s="676">
        <f>IF(SUM($I$58:STF58)&lt;=$G$61,1,0)</f>
        <v>1</v>
      </c>
      <c r="STG59" s="676">
        <f>IF(SUM($I$58:STG58)&lt;=$G$61,1,0)</f>
        <v>1</v>
      </c>
      <c r="STH59" s="676">
        <f>IF(SUM($I$58:STH58)&lt;=$G$61,1,0)</f>
        <v>1</v>
      </c>
      <c r="STI59" s="676">
        <f>IF(SUM($I$58:STI58)&lt;=$G$61,1,0)</f>
        <v>1</v>
      </c>
      <c r="STJ59" s="676">
        <f>IF(SUM($I$58:STJ58)&lt;=$G$61,1,0)</f>
        <v>1</v>
      </c>
      <c r="STK59" s="676">
        <f>IF(SUM($I$58:STK58)&lt;=$G$61,1,0)</f>
        <v>1</v>
      </c>
      <c r="STL59" s="676">
        <f>IF(SUM($I$58:STL58)&lt;=$G$61,1,0)</f>
        <v>1</v>
      </c>
      <c r="STM59" s="676">
        <f>IF(SUM($I$58:STM58)&lt;=$G$61,1,0)</f>
        <v>1</v>
      </c>
      <c r="STN59" s="676">
        <f>IF(SUM($I$58:STN58)&lt;=$G$61,1,0)</f>
        <v>1</v>
      </c>
      <c r="STO59" s="676">
        <f>IF(SUM($I$58:STO58)&lt;=$G$61,1,0)</f>
        <v>1</v>
      </c>
      <c r="STP59" s="676">
        <f>IF(SUM($I$58:STP58)&lt;=$G$61,1,0)</f>
        <v>1</v>
      </c>
      <c r="STQ59" s="676">
        <f>IF(SUM($I$58:STQ58)&lt;=$G$61,1,0)</f>
        <v>1</v>
      </c>
      <c r="STR59" s="676">
        <f>IF(SUM($I$58:STR58)&lt;=$G$61,1,0)</f>
        <v>1</v>
      </c>
      <c r="STS59" s="676">
        <f>IF(SUM($I$58:STS58)&lt;=$G$61,1,0)</f>
        <v>1</v>
      </c>
      <c r="STT59" s="676">
        <f>IF(SUM($I$58:STT58)&lt;=$G$61,1,0)</f>
        <v>1</v>
      </c>
      <c r="STU59" s="676">
        <f>IF(SUM($I$58:STU58)&lt;=$G$61,1,0)</f>
        <v>1</v>
      </c>
      <c r="STV59" s="676">
        <f>IF(SUM($I$58:STV58)&lt;=$G$61,1,0)</f>
        <v>1</v>
      </c>
      <c r="STW59" s="676">
        <f>IF(SUM($I$58:STW58)&lt;=$G$61,1,0)</f>
        <v>1</v>
      </c>
      <c r="STX59" s="676">
        <f>IF(SUM($I$58:STX58)&lt;=$G$61,1,0)</f>
        <v>1</v>
      </c>
      <c r="STY59" s="676">
        <f>IF(SUM($I$58:STY58)&lt;=$G$61,1,0)</f>
        <v>1</v>
      </c>
      <c r="STZ59" s="676">
        <f>IF(SUM($I$58:STZ58)&lt;=$G$61,1,0)</f>
        <v>1</v>
      </c>
      <c r="SUA59" s="676">
        <f>IF(SUM($I$58:SUA58)&lt;=$G$61,1,0)</f>
        <v>1</v>
      </c>
      <c r="SUB59" s="676">
        <f>IF(SUM($I$58:SUB58)&lt;=$G$61,1,0)</f>
        <v>1</v>
      </c>
      <c r="SUC59" s="676">
        <f>IF(SUM($I$58:SUC58)&lt;=$G$61,1,0)</f>
        <v>1</v>
      </c>
      <c r="SUD59" s="676">
        <f>IF(SUM($I$58:SUD58)&lt;=$G$61,1,0)</f>
        <v>1</v>
      </c>
      <c r="SUE59" s="676">
        <f>IF(SUM($I$58:SUE58)&lt;=$G$61,1,0)</f>
        <v>1</v>
      </c>
      <c r="SUF59" s="676">
        <f>IF(SUM($I$58:SUF58)&lt;=$G$61,1,0)</f>
        <v>1</v>
      </c>
      <c r="SUG59" s="676">
        <f>IF(SUM($I$58:SUG58)&lt;=$G$61,1,0)</f>
        <v>1</v>
      </c>
      <c r="SUH59" s="676">
        <f>IF(SUM($I$58:SUH58)&lt;=$G$61,1,0)</f>
        <v>1</v>
      </c>
      <c r="SUI59" s="676">
        <f>IF(SUM($I$58:SUI58)&lt;=$G$61,1,0)</f>
        <v>1</v>
      </c>
      <c r="SUJ59" s="676">
        <f>IF(SUM($I$58:SUJ58)&lt;=$G$61,1,0)</f>
        <v>1</v>
      </c>
      <c r="SUK59" s="676">
        <f>IF(SUM($I$58:SUK58)&lt;=$G$61,1,0)</f>
        <v>1</v>
      </c>
      <c r="SUL59" s="676">
        <f>IF(SUM($I$58:SUL58)&lt;=$G$61,1,0)</f>
        <v>1</v>
      </c>
      <c r="SUM59" s="676">
        <f>IF(SUM($I$58:SUM58)&lt;=$G$61,1,0)</f>
        <v>1</v>
      </c>
      <c r="SUN59" s="676">
        <f>IF(SUM($I$58:SUN58)&lt;=$G$61,1,0)</f>
        <v>1</v>
      </c>
      <c r="SUO59" s="676">
        <f>IF(SUM($I$58:SUO58)&lt;=$G$61,1,0)</f>
        <v>1</v>
      </c>
      <c r="SUP59" s="676">
        <f>IF(SUM($I$58:SUP58)&lt;=$G$61,1,0)</f>
        <v>1</v>
      </c>
      <c r="SUQ59" s="676">
        <f>IF(SUM($I$58:SUQ58)&lt;=$G$61,1,0)</f>
        <v>1</v>
      </c>
      <c r="SUR59" s="676">
        <f>IF(SUM($I$58:SUR58)&lt;=$G$61,1,0)</f>
        <v>1</v>
      </c>
      <c r="SUS59" s="676">
        <f>IF(SUM($I$58:SUS58)&lt;=$G$61,1,0)</f>
        <v>1</v>
      </c>
      <c r="SUT59" s="676">
        <f>IF(SUM($I$58:SUT58)&lt;=$G$61,1,0)</f>
        <v>1</v>
      </c>
      <c r="SUU59" s="676">
        <f>IF(SUM($I$58:SUU58)&lt;=$G$61,1,0)</f>
        <v>1</v>
      </c>
      <c r="SUV59" s="676">
        <f>IF(SUM($I$58:SUV58)&lt;=$G$61,1,0)</f>
        <v>1</v>
      </c>
      <c r="SUW59" s="676">
        <f>IF(SUM($I$58:SUW58)&lt;=$G$61,1,0)</f>
        <v>1</v>
      </c>
      <c r="SUX59" s="676">
        <f>IF(SUM($I$58:SUX58)&lt;=$G$61,1,0)</f>
        <v>1</v>
      </c>
      <c r="SUY59" s="676">
        <f>IF(SUM($I$58:SUY58)&lt;=$G$61,1,0)</f>
        <v>1</v>
      </c>
      <c r="SUZ59" s="676">
        <f>IF(SUM($I$58:SUZ58)&lt;=$G$61,1,0)</f>
        <v>1</v>
      </c>
      <c r="SVA59" s="676">
        <f>IF(SUM($I$58:SVA58)&lt;=$G$61,1,0)</f>
        <v>1</v>
      </c>
      <c r="SVB59" s="676">
        <f>IF(SUM($I$58:SVB58)&lt;=$G$61,1,0)</f>
        <v>1</v>
      </c>
      <c r="SVC59" s="676">
        <f>IF(SUM($I$58:SVC58)&lt;=$G$61,1,0)</f>
        <v>1</v>
      </c>
      <c r="SVD59" s="676">
        <f>IF(SUM($I$58:SVD58)&lt;=$G$61,1,0)</f>
        <v>1</v>
      </c>
      <c r="SVE59" s="676">
        <f>IF(SUM($I$58:SVE58)&lt;=$G$61,1,0)</f>
        <v>1</v>
      </c>
      <c r="SVF59" s="676">
        <f>IF(SUM($I$58:SVF58)&lt;=$G$61,1,0)</f>
        <v>1</v>
      </c>
      <c r="SVG59" s="676">
        <f>IF(SUM($I$58:SVG58)&lt;=$G$61,1,0)</f>
        <v>1</v>
      </c>
      <c r="SVH59" s="676">
        <f>IF(SUM($I$58:SVH58)&lt;=$G$61,1,0)</f>
        <v>1</v>
      </c>
      <c r="SVI59" s="676">
        <f>IF(SUM($I$58:SVI58)&lt;=$G$61,1,0)</f>
        <v>1</v>
      </c>
      <c r="SVJ59" s="676">
        <f>IF(SUM($I$58:SVJ58)&lt;=$G$61,1,0)</f>
        <v>1</v>
      </c>
      <c r="SVK59" s="676">
        <f>IF(SUM($I$58:SVK58)&lt;=$G$61,1,0)</f>
        <v>1</v>
      </c>
      <c r="SVL59" s="676">
        <f>IF(SUM($I$58:SVL58)&lt;=$G$61,1,0)</f>
        <v>1</v>
      </c>
      <c r="SVM59" s="676">
        <f>IF(SUM($I$58:SVM58)&lt;=$G$61,1,0)</f>
        <v>1</v>
      </c>
      <c r="SVN59" s="676">
        <f>IF(SUM($I$58:SVN58)&lt;=$G$61,1,0)</f>
        <v>1</v>
      </c>
      <c r="SVO59" s="676">
        <f>IF(SUM($I$58:SVO58)&lt;=$G$61,1,0)</f>
        <v>1</v>
      </c>
      <c r="SVP59" s="676">
        <f>IF(SUM($I$58:SVP58)&lt;=$G$61,1,0)</f>
        <v>1</v>
      </c>
      <c r="SVQ59" s="676">
        <f>IF(SUM($I$58:SVQ58)&lt;=$G$61,1,0)</f>
        <v>1</v>
      </c>
      <c r="SVR59" s="676">
        <f>IF(SUM($I$58:SVR58)&lt;=$G$61,1,0)</f>
        <v>1</v>
      </c>
      <c r="SVS59" s="676">
        <f>IF(SUM($I$58:SVS58)&lt;=$G$61,1,0)</f>
        <v>1</v>
      </c>
      <c r="SVT59" s="676">
        <f>IF(SUM($I$58:SVT58)&lt;=$G$61,1,0)</f>
        <v>1</v>
      </c>
      <c r="SVU59" s="676">
        <f>IF(SUM($I$58:SVU58)&lt;=$G$61,1,0)</f>
        <v>1</v>
      </c>
      <c r="SVV59" s="676">
        <f>IF(SUM($I$58:SVV58)&lt;=$G$61,1,0)</f>
        <v>1</v>
      </c>
      <c r="SVW59" s="676">
        <f>IF(SUM($I$58:SVW58)&lt;=$G$61,1,0)</f>
        <v>1</v>
      </c>
      <c r="SVX59" s="676">
        <f>IF(SUM($I$58:SVX58)&lt;=$G$61,1,0)</f>
        <v>1</v>
      </c>
      <c r="SVY59" s="676">
        <f>IF(SUM($I$58:SVY58)&lt;=$G$61,1,0)</f>
        <v>1</v>
      </c>
      <c r="SVZ59" s="676">
        <f>IF(SUM($I$58:SVZ58)&lt;=$G$61,1,0)</f>
        <v>1</v>
      </c>
      <c r="SWA59" s="676">
        <f>IF(SUM($I$58:SWA58)&lt;=$G$61,1,0)</f>
        <v>1</v>
      </c>
      <c r="SWB59" s="676">
        <f>IF(SUM($I$58:SWB58)&lt;=$G$61,1,0)</f>
        <v>1</v>
      </c>
      <c r="SWC59" s="676">
        <f>IF(SUM($I$58:SWC58)&lt;=$G$61,1,0)</f>
        <v>1</v>
      </c>
      <c r="SWD59" s="676">
        <f>IF(SUM($I$58:SWD58)&lt;=$G$61,1,0)</f>
        <v>1</v>
      </c>
      <c r="SWE59" s="676">
        <f>IF(SUM($I$58:SWE58)&lt;=$G$61,1,0)</f>
        <v>1</v>
      </c>
      <c r="SWF59" s="676">
        <f>IF(SUM($I$58:SWF58)&lt;=$G$61,1,0)</f>
        <v>1</v>
      </c>
      <c r="SWG59" s="676">
        <f>IF(SUM($I$58:SWG58)&lt;=$G$61,1,0)</f>
        <v>1</v>
      </c>
      <c r="SWH59" s="676">
        <f>IF(SUM($I$58:SWH58)&lt;=$G$61,1,0)</f>
        <v>1</v>
      </c>
      <c r="SWI59" s="676">
        <f>IF(SUM($I$58:SWI58)&lt;=$G$61,1,0)</f>
        <v>1</v>
      </c>
      <c r="SWJ59" s="676">
        <f>IF(SUM($I$58:SWJ58)&lt;=$G$61,1,0)</f>
        <v>1</v>
      </c>
      <c r="SWK59" s="676">
        <f>IF(SUM($I$58:SWK58)&lt;=$G$61,1,0)</f>
        <v>1</v>
      </c>
      <c r="SWL59" s="676">
        <f>IF(SUM($I$58:SWL58)&lt;=$G$61,1,0)</f>
        <v>1</v>
      </c>
      <c r="SWM59" s="676">
        <f>IF(SUM($I$58:SWM58)&lt;=$G$61,1,0)</f>
        <v>1</v>
      </c>
      <c r="SWN59" s="676">
        <f>IF(SUM($I$58:SWN58)&lt;=$G$61,1,0)</f>
        <v>1</v>
      </c>
      <c r="SWO59" s="676">
        <f>IF(SUM($I$58:SWO58)&lt;=$G$61,1,0)</f>
        <v>1</v>
      </c>
      <c r="SWP59" s="676">
        <f>IF(SUM($I$58:SWP58)&lt;=$G$61,1,0)</f>
        <v>1</v>
      </c>
      <c r="SWQ59" s="676">
        <f>IF(SUM($I$58:SWQ58)&lt;=$G$61,1,0)</f>
        <v>1</v>
      </c>
      <c r="SWR59" s="676">
        <f>IF(SUM($I$58:SWR58)&lt;=$G$61,1,0)</f>
        <v>1</v>
      </c>
      <c r="SWS59" s="676">
        <f>IF(SUM($I$58:SWS58)&lt;=$G$61,1,0)</f>
        <v>1</v>
      </c>
      <c r="SWT59" s="676">
        <f>IF(SUM($I$58:SWT58)&lt;=$G$61,1,0)</f>
        <v>1</v>
      </c>
      <c r="SWU59" s="676">
        <f>IF(SUM($I$58:SWU58)&lt;=$G$61,1,0)</f>
        <v>1</v>
      </c>
      <c r="SWV59" s="676">
        <f>IF(SUM($I$58:SWV58)&lt;=$G$61,1,0)</f>
        <v>1</v>
      </c>
      <c r="SWW59" s="676">
        <f>IF(SUM($I$58:SWW58)&lt;=$G$61,1,0)</f>
        <v>1</v>
      </c>
      <c r="SWX59" s="676">
        <f>IF(SUM($I$58:SWX58)&lt;=$G$61,1,0)</f>
        <v>1</v>
      </c>
      <c r="SWY59" s="676">
        <f>IF(SUM($I$58:SWY58)&lt;=$G$61,1,0)</f>
        <v>1</v>
      </c>
      <c r="SWZ59" s="676">
        <f>IF(SUM($I$58:SWZ58)&lt;=$G$61,1,0)</f>
        <v>1</v>
      </c>
      <c r="SXA59" s="676">
        <f>IF(SUM($I$58:SXA58)&lt;=$G$61,1,0)</f>
        <v>1</v>
      </c>
      <c r="SXB59" s="676">
        <f>IF(SUM($I$58:SXB58)&lt;=$G$61,1,0)</f>
        <v>1</v>
      </c>
      <c r="SXC59" s="676">
        <f>IF(SUM($I$58:SXC58)&lt;=$G$61,1,0)</f>
        <v>1</v>
      </c>
      <c r="SXD59" s="676">
        <f>IF(SUM($I$58:SXD58)&lt;=$G$61,1,0)</f>
        <v>1</v>
      </c>
      <c r="SXE59" s="676">
        <f>IF(SUM($I$58:SXE58)&lt;=$G$61,1,0)</f>
        <v>1</v>
      </c>
      <c r="SXF59" s="676">
        <f>IF(SUM($I$58:SXF58)&lt;=$G$61,1,0)</f>
        <v>1</v>
      </c>
      <c r="SXG59" s="676">
        <f>IF(SUM($I$58:SXG58)&lt;=$G$61,1,0)</f>
        <v>1</v>
      </c>
      <c r="SXH59" s="676">
        <f>IF(SUM($I$58:SXH58)&lt;=$G$61,1,0)</f>
        <v>1</v>
      </c>
      <c r="SXI59" s="676">
        <f>IF(SUM($I$58:SXI58)&lt;=$G$61,1,0)</f>
        <v>1</v>
      </c>
      <c r="SXJ59" s="676">
        <f>IF(SUM($I$58:SXJ58)&lt;=$G$61,1,0)</f>
        <v>1</v>
      </c>
      <c r="SXK59" s="676">
        <f>IF(SUM($I$58:SXK58)&lt;=$G$61,1,0)</f>
        <v>1</v>
      </c>
      <c r="SXL59" s="676">
        <f>IF(SUM($I$58:SXL58)&lt;=$G$61,1,0)</f>
        <v>1</v>
      </c>
      <c r="SXM59" s="676">
        <f>IF(SUM($I$58:SXM58)&lt;=$G$61,1,0)</f>
        <v>1</v>
      </c>
      <c r="SXN59" s="676">
        <f>IF(SUM($I$58:SXN58)&lt;=$G$61,1,0)</f>
        <v>1</v>
      </c>
      <c r="SXO59" s="676">
        <f>IF(SUM($I$58:SXO58)&lt;=$G$61,1,0)</f>
        <v>1</v>
      </c>
      <c r="SXP59" s="676">
        <f>IF(SUM($I$58:SXP58)&lt;=$G$61,1,0)</f>
        <v>1</v>
      </c>
      <c r="SXQ59" s="676">
        <f>IF(SUM($I$58:SXQ58)&lt;=$G$61,1,0)</f>
        <v>1</v>
      </c>
      <c r="SXR59" s="676">
        <f>IF(SUM($I$58:SXR58)&lt;=$G$61,1,0)</f>
        <v>1</v>
      </c>
      <c r="SXS59" s="676">
        <f>IF(SUM($I$58:SXS58)&lt;=$G$61,1,0)</f>
        <v>1</v>
      </c>
      <c r="SXT59" s="676">
        <f>IF(SUM($I$58:SXT58)&lt;=$G$61,1,0)</f>
        <v>1</v>
      </c>
      <c r="SXU59" s="676">
        <f>IF(SUM($I$58:SXU58)&lt;=$G$61,1,0)</f>
        <v>1</v>
      </c>
      <c r="SXV59" s="676">
        <f>IF(SUM($I$58:SXV58)&lt;=$G$61,1,0)</f>
        <v>1</v>
      </c>
      <c r="SXW59" s="676">
        <f>IF(SUM($I$58:SXW58)&lt;=$G$61,1,0)</f>
        <v>1</v>
      </c>
      <c r="SXX59" s="676">
        <f>IF(SUM($I$58:SXX58)&lt;=$G$61,1,0)</f>
        <v>1</v>
      </c>
      <c r="SXY59" s="676">
        <f>IF(SUM($I$58:SXY58)&lt;=$G$61,1,0)</f>
        <v>1</v>
      </c>
      <c r="SXZ59" s="676">
        <f>IF(SUM($I$58:SXZ58)&lt;=$G$61,1,0)</f>
        <v>1</v>
      </c>
      <c r="SYA59" s="676">
        <f>IF(SUM($I$58:SYA58)&lt;=$G$61,1,0)</f>
        <v>1</v>
      </c>
      <c r="SYB59" s="676">
        <f>IF(SUM($I$58:SYB58)&lt;=$G$61,1,0)</f>
        <v>1</v>
      </c>
      <c r="SYC59" s="676">
        <f>IF(SUM($I$58:SYC58)&lt;=$G$61,1,0)</f>
        <v>1</v>
      </c>
      <c r="SYD59" s="676">
        <f>IF(SUM($I$58:SYD58)&lt;=$G$61,1,0)</f>
        <v>1</v>
      </c>
      <c r="SYE59" s="676">
        <f>IF(SUM($I$58:SYE58)&lt;=$G$61,1,0)</f>
        <v>1</v>
      </c>
      <c r="SYF59" s="676">
        <f>IF(SUM($I$58:SYF58)&lt;=$G$61,1,0)</f>
        <v>1</v>
      </c>
      <c r="SYG59" s="676">
        <f>IF(SUM($I$58:SYG58)&lt;=$G$61,1,0)</f>
        <v>1</v>
      </c>
      <c r="SYH59" s="676">
        <f>IF(SUM($I$58:SYH58)&lt;=$G$61,1,0)</f>
        <v>1</v>
      </c>
      <c r="SYI59" s="676">
        <f>IF(SUM($I$58:SYI58)&lt;=$G$61,1,0)</f>
        <v>1</v>
      </c>
      <c r="SYJ59" s="676">
        <f>IF(SUM($I$58:SYJ58)&lt;=$G$61,1,0)</f>
        <v>1</v>
      </c>
      <c r="SYK59" s="676">
        <f>IF(SUM($I$58:SYK58)&lt;=$G$61,1,0)</f>
        <v>1</v>
      </c>
      <c r="SYL59" s="676">
        <f>IF(SUM($I$58:SYL58)&lt;=$G$61,1,0)</f>
        <v>1</v>
      </c>
      <c r="SYM59" s="676">
        <f>IF(SUM($I$58:SYM58)&lt;=$G$61,1,0)</f>
        <v>1</v>
      </c>
      <c r="SYN59" s="676">
        <f>IF(SUM($I$58:SYN58)&lt;=$G$61,1,0)</f>
        <v>1</v>
      </c>
      <c r="SYO59" s="676">
        <f>IF(SUM($I$58:SYO58)&lt;=$G$61,1,0)</f>
        <v>1</v>
      </c>
      <c r="SYP59" s="676">
        <f>IF(SUM($I$58:SYP58)&lt;=$G$61,1,0)</f>
        <v>1</v>
      </c>
      <c r="SYQ59" s="676">
        <f>IF(SUM($I$58:SYQ58)&lt;=$G$61,1,0)</f>
        <v>1</v>
      </c>
      <c r="SYR59" s="676">
        <f>IF(SUM($I$58:SYR58)&lt;=$G$61,1,0)</f>
        <v>1</v>
      </c>
      <c r="SYS59" s="676">
        <f>IF(SUM($I$58:SYS58)&lt;=$G$61,1,0)</f>
        <v>1</v>
      </c>
      <c r="SYT59" s="676">
        <f>IF(SUM($I$58:SYT58)&lt;=$G$61,1,0)</f>
        <v>1</v>
      </c>
      <c r="SYU59" s="676">
        <f>IF(SUM($I$58:SYU58)&lt;=$G$61,1,0)</f>
        <v>1</v>
      </c>
      <c r="SYV59" s="676">
        <f>IF(SUM($I$58:SYV58)&lt;=$G$61,1,0)</f>
        <v>1</v>
      </c>
      <c r="SYW59" s="676">
        <f>IF(SUM($I$58:SYW58)&lt;=$G$61,1,0)</f>
        <v>1</v>
      </c>
      <c r="SYX59" s="676">
        <f>IF(SUM($I$58:SYX58)&lt;=$G$61,1,0)</f>
        <v>1</v>
      </c>
      <c r="SYY59" s="676">
        <f>IF(SUM($I$58:SYY58)&lt;=$G$61,1,0)</f>
        <v>1</v>
      </c>
      <c r="SYZ59" s="676">
        <f>IF(SUM($I$58:SYZ58)&lt;=$G$61,1,0)</f>
        <v>1</v>
      </c>
      <c r="SZA59" s="676">
        <f>IF(SUM($I$58:SZA58)&lt;=$G$61,1,0)</f>
        <v>1</v>
      </c>
      <c r="SZB59" s="676">
        <f>IF(SUM($I$58:SZB58)&lt;=$G$61,1,0)</f>
        <v>1</v>
      </c>
      <c r="SZC59" s="676">
        <f>IF(SUM($I$58:SZC58)&lt;=$G$61,1,0)</f>
        <v>1</v>
      </c>
      <c r="SZD59" s="676">
        <f>IF(SUM($I$58:SZD58)&lt;=$G$61,1,0)</f>
        <v>1</v>
      </c>
      <c r="SZE59" s="676">
        <f>IF(SUM($I$58:SZE58)&lt;=$G$61,1,0)</f>
        <v>1</v>
      </c>
      <c r="SZF59" s="676">
        <f>IF(SUM($I$58:SZF58)&lt;=$G$61,1,0)</f>
        <v>1</v>
      </c>
      <c r="SZG59" s="676">
        <f>IF(SUM($I$58:SZG58)&lt;=$G$61,1,0)</f>
        <v>1</v>
      </c>
      <c r="SZH59" s="676">
        <f>IF(SUM($I$58:SZH58)&lt;=$G$61,1,0)</f>
        <v>1</v>
      </c>
      <c r="SZI59" s="676">
        <f>IF(SUM($I$58:SZI58)&lt;=$G$61,1,0)</f>
        <v>1</v>
      </c>
      <c r="SZJ59" s="676">
        <f>IF(SUM($I$58:SZJ58)&lt;=$G$61,1,0)</f>
        <v>1</v>
      </c>
      <c r="SZK59" s="676">
        <f>IF(SUM($I$58:SZK58)&lt;=$G$61,1,0)</f>
        <v>1</v>
      </c>
      <c r="SZL59" s="676">
        <f>IF(SUM($I$58:SZL58)&lt;=$G$61,1,0)</f>
        <v>1</v>
      </c>
      <c r="SZM59" s="676">
        <f>IF(SUM($I$58:SZM58)&lt;=$G$61,1,0)</f>
        <v>1</v>
      </c>
      <c r="SZN59" s="676">
        <f>IF(SUM($I$58:SZN58)&lt;=$G$61,1,0)</f>
        <v>1</v>
      </c>
      <c r="SZO59" s="676">
        <f>IF(SUM($I$58:SZO58)&lt;=$G$61,1,0)</f>
        <v>1</v>
      </c>
      <c r="SZP59" s="676">
        <f>IF(SUM($I$58:SZP58)&lt;=$G$61,1,0)</f>
        <v>1</v>
      </c>
      <c r="SZQ59" s="676">
        <f>IF(SUM($I$58:SZQ58)&lt;=$G$61,1,0)</f>
        <v>1</v>
      </c>
      <c r="SZR59" s="676">
        <f>IF(SUM($I$58:SZR58)&lt;=$G$61,1,0)</f>
        <v>1</v>
      </c>
      <c r="SZS59" s="676">
        <f>IF(SUM($I$58:SZS58)&lt;=$G$61,1,0)</f>
        <v>1</v>
      </c>
      <c r="SZT59" s="676">
        <f>IF(SUM($I$58:SZT58)&lt;=$G$61,1,0)</f>
        <v>1</v>
      </c>
      <c r="SZU59" s="676">
        <f>IF(SUM($I$58:SZU58)&lt;=$G$61,1,0)</f>
        <v>1</v>
      </c>
      <c r="SZV59" s="676">
        <f>IF(SUM($I$58:SZV58)&lt;=$G$61,1,0)</f>
        <v>1</v>
      </c>
      <c r="SZW59" s="676">
        <f>IF(SUM($I$58:SZW58)&lt;=$G$61,1,0)</f>
        <v>1</v>
      </c>
      <c r="SZX59" s="676">
        <f>IF(SUM($I$58:SZX58)&lt;=$G$61,1,0)</f>
        <v>1</v>
      </c>
      <c r="SZY59" s="676">
        <f>IF(SUM($I$58:SZY58)&lt;=$G$61,1,0)</f>
        <v>1</v>
      </c>
      <c r="SZZ59" s="676">
        <f>IF(SUM($I$58:SZZ58)&lt;=$G$61,1,0)</f>
        <v>1</v>
      </c>
      <c r="TAA59" s="676">
        <f>IF(SUM($I$58:TAA58)&lt;=$G$61,1,0)</f>
        <v>1</v>
      </c>
      <c r="TAB59" s="676">
        <f>IF(SUM($I$58:TAB58)&lt;=$G$61,1,0)</f>
        <v>1</v>
      </c>
      <c r="TAC59" s="676">
        <f>IF(SUM($I$58:TAC58)&lt;=$G$61,1,0)</f>
        <v>1</v>
      </c>
      <c r="TAD59" s="676">
        <f>IF(SUM($I$58:TAD58)&lt;=$G$61,1,0)</f>
        <v>1</v>
      </c>
      <c r="TAE59" s="676">
        <f>IF(SUM($I$58:TAE58)&lt;=$G$61,1,0)</f>
        <v>1</v>
      </c>
      <c r="TAF59" s="676">
        <f>IF(SUM($I$58:TAF58)&lt;=$G$61,1,0)</f>
        <v>1</v>
      </c>
      <c r="TAG59" s="676">
        <f>IF(SUM($I$58:TAG58)&lt;=$G$61,1,0)</f>
        <v>1</v>
      </c>
      <c r="TAH59" s="676">
        <f>IF(SUM($I$58:TAH58)&lt;=$G$61,1,0)</f>
        <v>1</v>
      </c>
      <c r="TAI59" s="676">
        <f>IF(SUM($I$58:TAI58)&lt;=$G$61,1,0)</f>
        <v>1</v>
      </c>
      <c r="TAJ59" s="676">
        <f>IF(SUM($I$58:TAJ58)&lt;=$G$61,1,0)</f>
        <v>1</v>
      </c>
      <c r="TAK59" s="676">
        <f>IF(SUM($I$58:TAK58)&lt;=$G$61,1,0)</f>
        <v>1</v>
      </c>
      <c r="TAL59" s="676">
        <f>IF(SUM($I$58:TAL58)&lt;=$G$61,1,0)</f>
        <v>1</v>
      </c>
      <c r="TAM59" s="676">
        <f>IF(SUM($I$58:TAM58)&lt;=$G$61,1,0)</f>
        <v>1</v>
      </c>
      <c r="TAN59" s="676">
        <f>IF(SUM($I$58:TAN58)&lt;=$G$61,1,0)</f>
        <v>1</v>
      </c>
      <c r="TAO59" s="676">
        <f>IF(SUM($I$58:TAO58)&lt;=$G$61,1,0)</f>
        <v>1</v>
      </c>
      <c r="TAP59" s="676">
        <f>IF(SUM($I$58:TAP58)&lt;=$G$61,1,0)</f>
        <v>1</v>
      </c>
      <c r="TAQ59" s="676">
        <f>IF(SUM($I$58:TAQ58)&lt;=$G$61,1,0)</f>
        <v>1</v>
      </c>
      <c r="TAR59" s="676">
        <f>IF(SUM($I$58:TAR58)&lt;=$G$61,1,0)</f>
        <v>1</v>
      </c>
      <c r="TAS59" s="676">
        <f>IF(SUM($I$58:TAS58)&lt;=$G$61,1,0)</f>
        <v>1</v>
      </c>
      <c r="TAT59" s="676">
        <f>IF(SUM($I$58:TAT58)&lt;=$G$61,1,0)</f>
        <v>1</v>
      </c>
      <c r="TAU59" s="676">
        <f>IF(SUM($I$58:TAU58)&lt;=$G$61,1,0)</f>
        <v>1</v>
      </c>
      <c r="TAV59" s="676">
        <f>IF(SUM($I$58:TAV58)&lt;=$G$61,1,0)</f>
        <v>1</v>
      </c>
      <c r="TAW59" s="676">
        <f>IF(SUM($I$58:TAW58)&lt;=$G$61,1,0)</f>
        <v>1</v>
      </c>
      <c r="TAX59" s="676">
        <f>IF(SUM($I$58:TAX58)&lt;=$G$61,1,0)</f>
        <v>1</v>
      </c>
      <c r="TAY59" s="676">
        <f>IF(SUM($I$58:TAY58)&lt;=$G$61,1,0)</f>
        <v>1</v>
      </c>
      <c r="TAZ59" s="676">
        <f>IF(SUM($I$58:TAZ58)&lt;=$G$61,1,0)</f>
        <v>1</v>
      </c>
      <c r="TBA59" s="676">
        <f>IF(SUM($I$58:TBA58)&lt;=$G$61,1,0)</f>
        <v>1</v>
      </c>
      <c r="TBB59" s="676">
        <f>IF(SUM($I$58:TBB58)&lt;=$G$61,1,0)</f>
        <v>1</v>
      </c>
      <c r="TBC59" s="676">
        <f>IF(SUM($I$58:TBC58)&lt;=$G$61,1,0)</f>
        <v>1</v>
      </c>
      <c r="TBD59" s="676">
        <f>IF(SUM($I$58:TBD58)&lt;=$G$61,1,0)</f>
        <v>1</v>
      </c>
      <c r="TBE59" s="676">
        <f>IF(SUM($I$58:TBE58)&lt;=$G$61,1,0)</f>
        <v>1</v>
      </c>
      <c r="TBF59" s="676">
        <f>IF(SUM($I$58:TBF58)&lt;=$G$61,1,0)</f>
        <v>1</v>
      </c>
      <c r="TBG59" s="676">
        <f>IF(SUM($I$58:TBG58)&lt;=$G$61,1,0)</f>
        <v>1</v>
      </c>
      <c r="TBH59" s="676">
        <f>IF(SUM($I$58:TBH58)&lt;=$G$61,1,0)</f>
        <v>1</v>
      </c>
      <c r="TBI59" s="676">
        <f>IF(SUM($I$58:TBI58)&lt;=$G$61,1,0)</f>
        <v>1</v>
      </c>
      <c r="TBJ59" s="676">
        <f>IF(SUM($I$58:TBJ58)&lt;=$G$61,1,0)</f>
        <v>1</v>
      </c>
      <c r="TBK59" s="676">
        <f>IF(SUM($I$58:TBK58)&lt;=$G$61,1,0)</f>
        <v>1</v>
      </c>
      <c r="TBL59" s="676">
        <f>IF(SUM($I$58:TBL58)&lt;=$G$61,1,0)</f>
        <v>1</v>
      </c>
      <c r="TBM59" s="676">
        <f>IF(SUM($I$58:TBM58)&lt;=$G$61,1,0)</f>
        <v>1</v>
      </c>
      <c r="TBN59" s="676">
        <f>IF(SUM($I$58:TBN58)&lt;=$G$61,1,0)</f>
        <v>1</v>
      </c>
      <c r="TBO59" s="676">
        <f>IF(SUM($I$58:TBO58)&lt;=$G$61,1,0)</f>
        <v>1</v>
      </c>
      <c r="TBP59" s="676">
        <f>IF(SUM($I$58:TBP58)&lt;=$G$61,1,0)</f>
        <v>1</v>
      </c>
      <c r="TBQ59" s="676">
        <f>IF(SUM($I$58:TBQ58)&lt;=$G$61,1,0)</f>
        <v>1</v>
      </c>
      <c r="TBR59" s="676">
        <f>IF(SUM($I$58:TBR58)&lt;=$G$61,1,0)</f>
        <v>1</v>
      </c>
      <c r="TBS59" s="676">
        <f>IF(SUM($I$58:TBS58)&lt;=$G$61,1,0)</f>
        <v>1</v>
      </c>
      <c r="TBT59" s="676">
        <f>IF(SUM($I$58:TBT58)&lt;=$G$61,1,0)</f>
        <v>1</v>
      </c>
      <c r="TBU59" s="676">
        <f>IF(SUM($I$58:TBU58)&lt;=$G$61,1,0)</f>
        <v>1</v>
      </c>
      <c r="TBV59" s="676">
        <f>IF(SUM($I$58:TBV58)&lt;=$G$61,1,0)</f>
        <v>1</v>
      </c>
      <c r="TBW59" s="676">
        <f>IF(SUM($I$58:TBW58)&lt;=$G$61,1,0)</f>
        <v>1</v>
      </c>
      <c r="TBX59" s="676">
        <f>IF(SUM($I$58:TBX58)&lt;=$G$61,1,0)</f>
        <v>1</v>
      </c>
      <c r="TBY59" s="676">
        <f>IF(SUM($I$58:TBY58)&lt;=$G$61,1,0)</f>
        <v>1</v>
      </c>
      <c r="TBZ59" s="676">
        <f>IF(SUM($I$58:TBZ58)&lt;=$G$61,1,0)</f>
        <v>1</v>
      </c>
      <c r="TCA59" s="676">
        <f>IF(SUM($I$58:TCA58)&lt;=$G$61,1,0)</f>
        <v>1</v>
      </c>
      <c r="TCB59" s="676">
        <f>IF(SUM($I$58:TCB58)&lt;=$G$61,1,0)</f>
        <v>1</v>
      </c>
      <c r="TCC59" s="676">
        <f>IF(SUM($I$58:TCC58)&lt;=$G$61,1,0)</f>
        <v>1</v>
      </c>
      <c r="TCD59" s="676">
        <f>IF(SUM($I$58:TCD58)&lt;=$G$61,1,0)</f>
        <v>1</v>
      </c>
      <c r="TCE59" s="676">
        <f>IF(SUM($I$58:TCE58)&lt;=$G$61,1,0)</f>
        <v>1</v>
      </c>
      <c r="TCF59" s="676">
        <f>IF(SUM($I$58:TCF58)&lt;=$G$61,1,0)</f>
        <v>1</v>
      </c>
      <c r="TCG59" s="676">
        <f>IF(SUM($I$58:TCG58)&lt;=$G$61,1,0)</f>
        <v>1</v>
      </c>
      <c r="TCH59" s="676">
        <f>IF(SUM($I$58:TCH58)&lt;=$G$61,1,0)</f>
        <v>1</v>
      </c>
      <c r="TCI59" s="676">
        <f>IF(SUM($I$58:TCI58)&lt;=$G$61,1,0)</f>
        <v>1</v>
      </c>
      <c r="TCJ59" s="676">
        <f>IF(SUM($I$58:TCJ58)&lt;=$G$61,1,0)</f>
        <v>1</v>
      </c>
      <c r="TCK59" s="676">
        <f>IF(SUM($I$58:TCK58)&lt;=$G$61,1,0)</f>
        <v>1</v>
      </c>
      <c r="TCL59" s="676">
        <f>IF(SUM($I$58:TCL58)&lt;=$G$61,1,0)</f>
        <v>1</v>
      </c>
      <c r="TCM59" s="676">
        <f>IF(SUM($I$58:TCM58)&lt;=$G$61,1,0)</f>
        <v>1</v>
      </c>
      <c r="TCN59" s="676">
        <f>IF(SUM($I$58:TCN58)&lt;=$G$61,1,0)</f>
        <v>1</v>
      </c>
      <c r="TCO59" s="676">
        <f>IF(SUM($I$58:TCO58)&lt;=$G$61,1,0)</f>
        <v>1</v>
      </c>
      <c r="TCP59" s="676">
        <f>IF(SUM($I$58:TCP58)&lt;=$G$61,1,0)</f>
        <v>1</v>
      </c>
      <c r="TCQ59" s="676">
        <f>IF(SUM($I$58:TCQ58)&lt;=$G$61,1,0)</f>
        <v>1</v>
      </c>
      <c r="TCR59" s="676">
        <f>IF(SUM($I$58:TCR58)&lt;=$G$61,1,0)</f>
        <v>1</v>
      </c>
      <c r="TCS59" s="676">
        <f>IF(SUM($I$58:TCS58)&lt;=$G$61,1,0)</f>
        <v>1</v>
      </c>
      <c r="TCT59" s="676">
        <f>IF(SUM($I$58:TCT58)&lt;=$G$61,1,0)</f>
        <v>1</v>
      </c>
      <c r="TCU59" s="676">
        <f>IF(SUM($I$58:TCU58)&lt;=$G$61,1,0)</f>
        <v>1</v>
      </c>
      <c r="TCV59" s="676">
        <f>IF(SUM($I$58:TCV58)&lt;=$G$61,1,0)</f>
        <v>1</v>
      </c>
      <c r="TCW59" s="676">
        <f>IF(SUM($I$58:TCW58)&lt;=$G$61,1,0)</f>
        <v>1</v>
      </c>
      <c r="TCX59" s="676">
        <f>IF(SUM($I$58:TCX58)&lt;=$G$61,1,0)</f>
        <v>1</v>
      </c>
      <c r="TCY59" s="676">
        <f>IF(SUM($I$58:TCY58)&lt;=$G$61,1,0)</f>
        <v>1</v>
      </c>
      <c r="TCZ59" s="676">
        <f>IF(SUM($I$58:TCZ58)&lt;=$G$61,1,0)</f>
        <v>1</v>
      </c>
      <c r="TDA59" s="676">
        <f>IF(SUM($I$58:TDA58)&lt;=$G$61,1,0)</f>
        <v>1</v>
      </c>
      <c r="TDB59" s="676">
        <f>IF(SUM($I$58:TDB58)&lt;=$G$61,1,0)</f>
        <v>1</v>
      </c>
      <c r="TDC59" s="676">
        <f>IF(SUM($I$58:TDC58)&lt;=$G$61,1,0)</f>
        <v>1</v>
      </c>
      <c r="TDD59" s="676">
        <f>IF(SUM($I$58:TDD58)&lt;=$G$61,1,0)</f>
        <v>1</v>
      </c>
      <c r="TDE59" s="676">
        <f>IF(SUM($I$58:TDE58)&lt;=$G$61,1,0)</f>
        <v>1</v>
      </c>
      <c r="TDF59" s="676">
        <f>IF(SUM($I$58:TDF58)&lt;=$G$61,1,0)</f>
        <v>1</v>
      </c>
      <c r="TDG59" s="676">
        <f>IF(SUM($I$58:TDG58)&lt;=$G$61,1,0)</f>
        <v>1</v>
      </c>
      <c r="TDH59" s="676">
        <f>IF(SUM($I$58:TDH58)&lt;=$G$61,1,0)</f>
        <v>1</v>
      </c>
      <c r="TDI59" s="676">
        <f>IF(SUM($I$58:TDI58)&lt;=$G$61,1,0)</f>
        <v>1</v>
      </c>
      <c r="TDJ59" s="676">
        <f>IF(SUM($I$58:TDJ58)&lt;=$G$61,1,0)</f>
        <v>1</v>
      </c>
      <c r="TDK59" s="676">
        <f>IF(SUM($I$58:TDK58)&lt;=$G$61,1,0)</f>
        <v>1</v>
      </c>
      <c r="TDL59" s="676">
        <f>IF(SUM($I$58:TDL58)&lt;=$G$61,1,0)</f>
        <v>1</v>
      </c>
      <c r="TDM59" s="676">
        <f>IF(SUM($I$58:TDM58)&lt;=$G$61,1,0)</f>
        <v>1</v>
      </c>
      <c r="TDN59" s="676">
        <f>IF(SUM($I$58:TDN58)&lt;=$G$61,1,0)</f>
        <v>1</v>
      </c>
      <c r="TDO59" s="676">
        <f>IF(SUM($I$58:TDO58)&lt;=$G$61,1,0)</f>
        <v>1</v>
      </c>
      <c r="TDP59" s="676">
        <f>IF(SUM($I$58:TDP58)&lt;=$G$61,1,0)</f>
        <v>1</v>
      </c>
      <c r="TDQ59" s="676">
        <f>IF(SUM($I$58:TDQ58)&lt;=$G$61,1,0)</f>
        <v>1</v>
      </c>
      <c r="TDR59" s="676">
        <f>IF(SUM($I$58:TDR58)&lt;=$G$61,1,0)</f>
        <v>1</v>
      </c>
      <c r="TDS59" s="676">
        <f>IF(SUM($I$58:TDS58)&lt;=$G$61,1,0)</f>
        <v>1</v>
      </c>
      <c r="TDT59" s="676">
        <f>IF(SUM($I$58:TDT58)&lt;=$G$61,1,0)</f>
        <v>1</v>
      </c>
      <c r="TDU59" s="676">
        <f>IF(SUM($I$58:TDU58)&lt;=$G$61,1,0)</f>
        <v>1</v>
      </c>
      <c r="TDV59" s="676">
        <f>IF(SUM($I$58:TDV58)&lt;=$G$61,1,0)</f>
        <v>1</v>
      </c>
      <c r="TDW59" s="676">
        <f>IF(SUM($I$58:TDW58)&lt;=$G$61,1,0)</f>
        <v>1</v>
      </c>
      <c r="TDX59" s="676">
        <f>IF(SUM($I$58:TDX58)&lt;=$G$61,1,0)</f>
        <v>1</v>
      </c>
      <c r="TDY59" s="676">
        <f>IF(SUM($I$58:TDY58)&lt;=$G$61,1,0)</f>
        <v>1</v>
      </c>
      <c r="TDZ59" s="676">
        <f>IF(SUM($I$58:TDZ58)&lt;=$G$61,1,0)</f>
        <v>1</v>
      </c>
      <c r="TEA59" s="676">
        <f>IF(SUM($I$58:TEA58)&lt;=$G$61,1,0)</f>
        <v>1</v>
      </c>
      <c r="TEB59" s="676">
        <f>IF(SUM($I$58:TEB58)&lt;=$G$61,1,0)</f>
        <v>1</v>
      </c>
      <c r="TEC59" s="676">
        <f>IF(SUM($I$58:TEC58)&lt;=$G$61,1,0)</f>
        <v>1</v>
      </c>
      <c r="TED59" s="676">
        <f>IF(SUM($I$58:TED58)&lt;=$G$61,1,0)</f>
        <v>1</v>
      </c>
      <c r="TEE59" s="676">
        <f>IF(SUM($I$58:TEE58)&lt;=$G$61,1,0)</f>
        <v>1</v>
      </c>
      <c r="TEF59" s="676">
        <f>IF(SUM($I$58:TEF58)&lt;=$G$61,1,0)</f>
        <v>1</v>
      </c>
      <c r="TEG59" s="676">
        <f>IF(SUM($I$58:TEG58)&lt;=$G$61,1,0)</f>
        <v>1</v>
      </c>
      <c r="TEH59" s="676">
        <f>IF(SUM($I$58:TEH58)&lt;=$G$61,1,0)</f>
        <v>1</v>
      </c>
      <c r="TEI59" s="676">
        <f>IF(SUM($I$58:TEI58)&lt;=$G$61,1,0)</f>
        <v>1</v>
      </c>
      <c r="TEJ59" s="676">
        <f>IF(SUM($I$58:TEJ58)&lt;=$G$61,1,0)</f>
        <v>1</v>
      </c>
      <c r="TEK59" s="676">
        <f>IF(SUM($I$58:TEK58)&lt;=$G$61,1,0)</f>
        <v>1</v>
      </c>
      <c r="TEL59" s="676">
        <f>IF(SUM($I$58:TEL58)&lt;=$G$61,1,0)</f>
        <v>1</v>
      </c>
      <c r="TEM59" s="676">
        <f>IF(SUM($I$58:TEM58)&lt;=$G$61,1,0)</f>
        <v>1</v>
      </c>
      <c r="TEN59" s="676">
        <f>IF(SUM($I$58:TEN58)&lt;=$G$61,1,0)</f>
        <v>1</v>
      </c>
      <c r="TEO59" s="676">
        <f>IF(SUM($I$58:TEO58)&lt;=$G$61,1,0)</f>
        <v>1</v>
      </c>
      <c r="TEP59" s="676">
        <f>IF(SUM($I$58:TEP58)&lt;=$G$61,1,0)</f>
        <v>1</v>
      </c>
      <c r="TEQ59" s="676">
        <f>IF(SUM($I$58:TEQ58)&lt;=$G$61,1,0)</f>
        <v>1</v>
      </c>
      <c r="TER59" s="676">
        <f>IF(SUM($I$58:TER58)&lt;=$G$61,1,0)</f>
        <v>1</v>
      </c>
      <c r="TES59" s="676">
        <f>IF(SUM($I$58:TES58)&lt;=$G$61,1,0)</f>
        <v>1</v>
      </c>
      <c r="TET59" s="676">
        <f>IF(SUM($I$58:TET58)&lt;=$G$61,1,0)</f>
        <v>1</v>
      </c>
      <c r="TEU59" s="676">
        <f>IF(SUM($I$58:TEU58)&lt;=$G$61,1,0)</f>
        <v>1</v>
      </c>
      <c r="TEV59" s="676">
        <f>IF(SUM($I$58:TEV58)&lt;=$G$61,1,0)</f>
        <v>1</v>
      </c>
      <c r="TEW59" s="676">
        <f>IF(SUM($I$58:TEW58)&lt;=$G$61,1,0)</f>
        <v>1</v>
      </c>
      <c r="TEX59" s="676">
        <f>IF(SUM($I$58:TEX58)&lt;=$G$61,1,0)</f>
        <v>1</v>
      </c>
      <c r="TEY59" s="676">
        <f>IF(SUM($I$58:TEY58)&lt;=$G$61,1,0)</f>
        <v>1</v>
      </c>
      <c r="TEZ59" s="676">
        <f>IF(SUM($I$58:TEZ58)&lt;=$G$61,1,0)</f>
        <v>1</v>
      </c>
      <c r="TFA59" s="676">
        <f>IF(SUM($I$58:TFA58)&lt;=$G$61,1,0)</f>
        <v>1</v>
      </c>
      <c r="TFB59" s="676">
        <f>IF(SUM($I$58:TFB58)&lt;=$G$61,1,0)</f>
        <v>1</v>
      </c>
      <c r="TFC59" s="676">
        <f>IF(SUM($I$58:TFC58)&lt;=$G$61,1,0)</f>
        <v>1</v>
      </c>
      <c r="TFD59" s="676">
        <f>IF(SUM($I$58:TFD58)&lt;=$G$61,1,0)</f>
        <v>1</v>
      </c>
      <c r="TFE59" s="676">
        <f>IF(SUM($I$58:TFE58)&lt;=$G$61,1,0)</f>
        <v>1</v>
      </c>
      <c r="TFF59" s="676">
        <f>IF(SUM($I$58:TFF58)&lt;=$G$61,1,0)</f>
        <v>1</v>
      </c>
      <c r="TFG59" s="676">
        <f>IF(SUM($I$58:TFG58)&lt;=$G$61,1,0)</f>
        <v>1</v>
      </c>
      <c r="TFH59" s="676">
        <f>IF(SUM($I$58:TFH58)&lt;=$G$61,1,0)</f>
        <v>1</v>
      </c>
      <c r="TFI59" s="676">
        <f>IF(SUM($I$58:TFI58)&lt;=$G$61,1,0)</f>
        <v>1</v>
      </c>
      <c r="TFJ59" s="676">
        <f>IF(SUM($I$58:TFJ58)&lt;=$G$61,1,0)</f>
        <v>1</v>
      </c>
      <c r="TFK59" s="676">
        <f>IF(SUM($I$58:TFK58)&lt;=$G$61,1,0)</f>
        <v>1</v>
      </c>
      <c r="TFL59" s="676">
        <f>IF(SUM($I$58:TFL58)&lt;=$G$61,1,0)</f>
        <v>1</v>
      </c>
      <c r="TFM59" s="676">
        <f>IF(SUM($I$58:TFM58)&lt;=$G$61,1,0)</f>
        <v>1</v>
      </c>
      <c r="TFN59" s="676">
        <f>IF(SUM($I$58:TFN58)&lt;=$G$61,1,0)</f>
        <v>1</v>
      </c>
      <c r="TFO59" s="676">
        <f>IF(SUM($I$58:TFO58)&lt;=$G$61,1,0)</f>
        <v>1</v>
      </c>
      <c r="TFP59" s="676">
        <f>IF(SUM($I$58:TFP58)&lt;=$G$61,1,0)</f>
        <v>1</v>
      </c>
      <c r="TFQ59" s="676">
        <f>IF(SUM($I$58:TFQ58)&lt;=$G$61,1,0)</f>
        <v>1</v>
      </c>
      <c r="TFR59" s="676">
        <f>IF(SUM($I$58:TFR58)&lt;=$G$61,1,0)</f>
        <v>1</v>
      </c>
      <c r="TFS59" s="676">
        <f>IF(SUM($I$58:TFS58)&lt;=$G$61,1,0)</f>
        <v>1</v>
      </c>
      <c r="TFT59" s="676">
        <f>IF(SUM($I$58:TFT58)&lt;=$G$61,1,0)</f>
        <v>1</v>
      </c>
      <c r="TFU59" s="676">
        <f>IF(SUM($I$58:TFU58)&lt;=$G$61,1,0)</f>
        <v>1</v>
      </c>
      <c r="TFV59" s="676">
        <f>IF(SUM($I$58:TFV58)&lt;=$G$61,1,0)</f>
        <v>1</v>
      </c>
      <c r="TFW59" s="676">
        <f>IF(SUM($I$58:TFW58)&lt;=$G$61,1,0)</f>
        <v>1</v>
      </c>
      <c r="TFX59" s="676">
        <f>IF(SUM($I$58:TFX58)&lt;=$G$61,1,0)</f>
        <v>1</v>
      </c>
      <c r="TFY59" s="676">
        <f>IF(SUM($I$58:TFY58)&lt;=$G$61,1,0)</f>
        <v>1</v>
      </c>
      <c r="TFZ59" s="676">
        <f>IF(SUM($I$58:TFZ58)&lt;=$G$61,1,0)</f>
        <v>1</v>
      </c>
      <c r="TGA59" s="676">
        <f>IF(SUM($I$58:TGA58)&lt;=$G$61,1,0)</f>
        <v>1</v>
      </c>
      <c r="TGB59" s="676">
        <f>IF(SUM($I$58:TGB58)&lt;=$G$61,1,0)</f>
        <v>1</v>
      </c>
      <c r="TGC59" s="676">
        <f>IF(SUM($I$58:TGC58)&lt;=$G$61,1,0)</f>
        <v>1</v>
      </c>
      <c r="TGD59" s="676">
        <f>IF(SUM($I$58:TGD58)&lt;=$G$61,1,0)</f>
        <v>1</v>
      </c>
      <c r="TGE59" s="676">
        <f>IF(SUM($I$58:TGE58)&lt;=$G$61,1,0)</f>
        <v>1</v>
      </c>
      <c r="TGF59" s="676">
        <f>IF(SUM($I$58:TGF58)&lt;=$G$61,1,0)</f>
        <v>1</v>
      </c>
      <c r="TGG59" s="676">
        <f>IF(SUM($I$58:TGG58)&lt;=$G$61,1,0)</f>
        <v>1</v>
      </c>
      <c r="TGH59" s="676">
        <f>IF(SUM($I$58:TGH58)&lt;=$G$61,1,0)</f>
        <v>1</v>
      </c>
      <c r="TGI59" s="676">
        <f>IF(SUM($I$58:TGI58)&lt;=$G$61,1,0)</f>
        <v>1</v>
      </c>
      <c r="TGJ59" s="676">
        <f>IF(SUM($I$58:TGJ58)&lt;=$G$61,1,0)</f>
        <v>1</v>
      </c>
      <c r="TGK59" s="676">
        <f>IF(SUM($I$58:TGK58)&lt;=$G$61,1,0)</f>
        <v>1</v>
      </c>
      <c r="TGL59" s="676">
        <f>IF(SUM($I$58:TGL58)&lt;=$G$61,1,0)</f>
        <v>1</v>
      </c>
      <c r="TGM59" s="676">
        <f>IF(SUM($I$58:TGM58)&lt;=$G$61,1,0)</f>
        <v>1</v>
      </c>
      <c r="TGN59" s="676">
        <f>IF(SUM($I$58:TGN58)&lt;=$G$61,1,0)</f>
        <v>1</v>
      </c>
      <c r="TGO59" s="676">
        <f>IF(SUM($I$58:TGO58)&lt;=$G$61,1,0)</f>
        <v>1</v>
      </c>
      <c r="TGP59" s="676">
        <f>IF(SUM($I$58:TGP58)&lt;=$G$61,1,0)</f>
        <v>1</v>
      </c>
      <c r="TGQ59" s="676">
        <f>IF(SUM($I$58:TGQ58)&lt;=$G$61,1,0)</f>
        <v>1</v>
      </c>
      <c r="TGR59" s="676">
        <f>IF(SUM($I$58:TGR58)&lt;=$G$61,1,0)</f>
        <v>1</v>
      </c>
      <c r="TGS59" s="676">
        <f>IF(SUM($I$58:TGS58)&lt;=$G$61,1,0)</f>
        <v>1</v>
      </c>
      <c r="TGT59" s="676">
        <f>IF(SUM($I$58:TGT58)&lt;=$G$61,1,0)</f>
        <v>1</v>
      </c>
      <c r="TGU59" s="676">
        <f>IF(SUM($I$58:TGU58)&lt;=$G$61,1,0)</f>
        <v>1</v>
      </c>
      <c r="TGV59" s="676">
        <f>IF(SUM($I$58:TGV58)&lt;=$G$61,1,0)</f>
        <v>1</v>
      </c>
      <c r="TGW59" s="676">
        <f>IF(SUM($I$58:TGW58)&lt;=$G$61,1,0)</f>
        <v>1</v>
      </c>
      <c r="TGX59" s="676">
        <f>IF(SUM($I$58:TGX58)&lt;=$G$61,1,0)</f>
        <v>1</v>
      </c>
      <c r="TGY59" s="676">
        <f>IF(SUM($I$58:TGY58)&lt;=$G$61,1,0)</f>
        <v>1</v>
      </c>
      <c r="TGZ59" s="676">
        <f>IF(SUM($I$58:TGZ58)&lt;=$G$61,1,0)</f>
        <v>1</v>
      </c>
      <c r="THA59" s="676">
        <f>IF(SUM($I$58:THA58)&lt;=$G$61,1,0)</f>
        <v>1</v>
      </c>
      <c r="THB59" s="676">
        <f>IF(SUM($I$58:THB58)&lt;=$G$61,1,0)</f>
        <v>1</v>
      </c>
      <c r="THC59" s="676">
        <f>IF(SUM($I$58:THC58)&lt;=$G$61,1,0)</f>
        <v>1</v>
      </c>
      <c r="THD59" s="676">
        <f>IF(SUM($I$58:THD58)&lt;=$G$61,1,0)</f>
        <v>1</v>
      </c>
      <c r="THE59" s="676">
        <f>IF(SUM($I$58:THE58)&lt;=$G$61,1,0)</f>
        <v>1</v>
      </c>
      <c r="THF59" s="676">
        <f>IF(SUM($I$58:THF58)&lt;=$G$61,1,0)</f>
        <v>1</v>
      </c>
      <c r="THG59" s="676">
        <f>IF(SUM($I$58:THG58)&lt;=$G$61,1,0)</f>
        <v>1</v>
      </c>
      <c r="THH59" s="676">
        <f>IF(SUM($I$58:THH58)&lt;=$G$61,1,0)</f>
        <v>1</v>
      </c>
      <c r="THI59" s="676">
        <f>IF(SUM($I$58:THI58)&lt;=$G$61,1,0)</f>
        <v>1</v>
      </c>
      <c r="THJ59" s="676">
        <f>IF(SUM($I$58:THJ58)&lt;=$G$61,1,0)</f>
        <v>1</v>
      </c>
      <c r="THK59" s="676">
        <f>IF(SUM($I$58:THK58)&lt;=$G$61,1,0)</f>
        <v>1</v>
      </c>
      <c r="THL59" s="676">
        <f>IF(SUM($I$58:THL58)&lt;=$G$61,1,0)</f>
        <v>1</v>
      </c>
      <c r="THM59" s="676">
        <f>IF(SUM($I$58:THM58)&lt;=$G$61,1,0)</f>
        <v>1</v>
      </c>
      <c r="THN59" s="676">
        <f>IF(SUM($I$58:THN58)&lt;=$G$61,1,0)</f>
        <v>1</v>
      </c>
      <c r="THO59" s="676">
        <f>IF(SUM($I$58:THO58)&lt;=$G$61,1,0)</f>
        <v>1</v>
      </c>
      <c r="THP59" s="676">
        <f>IF(SUM($I$58:THP58)&lt;=$G$61,1,0)</f>
        <v>1</v>
      </c>
      <c r="THQ59" s="676">
        <f>IF(SUM($I$58:THQ58)&lt;=$G$61,1,0)</f>
        <v>1</v>
      </c>
      <c r="THR59" s="676">
        <f>IF(SUM($I$58:THR58)&lt;=$G$61,1,0)</f>
        <v>1</v>
      </c>
      <c r="THS59" s="676">
        <f>IF(SUM($I$58:THS58)&lt;=$G$61,1,0)</f>
        <v>1</v>
      </c>
      <c r="THT59" s="676">
        <f>IF(SUM($I$58:THT58)&lt;=$G$61,1,0)</f>
        <v>1</v>
      </c>
      <c r="THU59" s="676">
        <f>IF(SUM($I$58:THU58)&lt;=$G$61,1,0)</f>
        <v>1</v>
      </c>
      <c r="THV59" s="676">
        <f>IF(SUM($I$58:THV58)&lt;=$G$61,1,0)</f>
        <v>1</v>
      </c>
      <c r="THW59" s="676">
        <f>IF(SUM($I$58:THW58)&lt;=$G$61,1,0)</f>
        <v>1</v>
      </c>
      <c r="THX59" s="676">
        <f>IF(SUM($I$58:THX58)&lt;=$G$61,1,0)</f>
        <v>1</v>
      </c>
      <c r="THY59" s="676">
        <f>IF(SUM($I$58:THY58)&lt;=$G$61,1,0)</f>
        <v>1</v>
      </c>
      <c r="THZ59" s="676">
        <f>IF(SUM($I$58:THZ58)&lt;=$G$61,1,0)</f>
        <v>1</v>
      </c>
      <c r="TIA59" s="676">
        <f>IF(SUM($I$58:TIA58)&lt;=$G$61,1,0)</f>
        <v>1</v>
      </c>
      <c r="TIB59" s="676">
        <f>IF(SUM($I$58:TIB58)&lt;=$G$61,1,0)</f>
        <v>1</v>
      </c>
      <c r="TIC59" s="676">
        <f>IF(SUM($I$58:TIC58)&lt;=$G$61,1,0)</f>
        <v>1</v>
      </c>
      <c r="TID59" s="676">
        <f>IF(SUM($I$58:TID58)&lt;=$G$61,1,0)</f>
        <v>1</v>
      </c>
      <c r="TIE59" s="676">
        <f>IF(SUM($I$58:TIE58)&lt;=$G$61,1,0)</f>
        <v>1</v>
      </c>
      <c r="TIF59" s="676">
        <f>IF(SUM($I$58:TIF58)&lt;=$G$61,1,0)</f>
        <v>1</v>
      </c>
      <c r="TIG59" s="676">
        <f>IF(SUM($I$58:TIG58)&lt;=$G$61,1,0)</f>
        <v>1</v>
      </c>
      <c r="TIH59" s="676">
        <f>IF(SUM($I$58:TIH58)&lt;=$G$61,1,0)</f>
        <v>1</v>
      </c>
      <c r="TII59" s="676">
        <f>IF(SUM($I$58:TII58)&lt;=$G$61,1,0)</f>
        <v>1</v>
      </c>
      <c r="TIJ59" s="676">
        <f>IF(SUM($I$58:TIJ58)&lt;=$G$61,1,0)</f>
        <v>1</v>
      </c>
      <c r="TIK59" s="676">
        <f>IF(SUM($I$58:TIK58)&lt;=$G$61,1,0)</f>
        <v>1</v>
      </c>
      <c r="TIL59" s="676">
        <f>IF(SUM($I$58:TIL58)&lt;=$G$61,1,0)</f>
        <v>1</v>
      </c>
      <c r="TIM59" s="676">
        <f>IF(SUM($I$58:TIM58)&lt;=$G$61,1,0)</f>
        <v>1</v>
      </c>
      <c r="TIN59" s="676">
        <f>IF(SUM($I$58:TIN58)&lt;=$G$61,1,0)</f>
        <v>1</v>
      </c>
      <c r="TIO59" s="676">
        <f>IF(SUM($I$58:TIO58)&lt;=$G$61,1,0)</f>
        <v>1</v>
      </c>
      <c r="TIP59" s="676">
        <f>IF(SUM($I$58:TIP58)&lt;=$G$61,1,0)</f>
        <v>1</v>
      </c>
      <c r="TIQ59" s="676">
        <f>IF(SUM($I$58:TIQ58)&lt;=$G$61,1,0)</f>
        <v>1</v>
      </c>
      <c r="TIR59" s="676">
        <f>IF(SUM($I$58:TIR58)&lt;=$G$61,1,0)</f>
        <v>1</v>
      </c>
      <c r="TIS59" s="676">
        <f>IF(SUM($I$58:TIS58)&lt;=$G$61,1,0)</f>
        <v>1</v>
      </c>
      <c r="TIT59" s="676">
        <f>IF(SUM($I$58:TIT58)&lt;=$G$61,1,0)</f>
        <v>1</v>
      </c>
      <c r="TIU59" s="676">
        <f>IF(SUM($I$58:TIU58)&lt;=$G$61,1,0)</f>
        <v>1</v>
      </c>
      <c r="TIV59" s="676">
        <f>IF(SUM($I$58:TIV58)&lt;=$G$61,1,0)</f>
        <v>1</v>
      </c>
      <c r="TIW59" s="676">
        <f>IF(SUM($I$58:TIW58)&lt;=$G$61,1,0)</f>
        <v>1</v>
      </c>
      <c r="TIX59" s="676">
        <f>IF(SUM($I$58:TIX58)&lt;=$G$61,1,0)</f>
        <v>1</v>
      </c>
      <c r="TIY59" s="676">
        <f>IF(SUM($I$58:TIY58)&lt;=$G$61,1,0)</f>
        <v>1</v>
      </c>
      <c r="TIZ59" s="676">
        <f>IF(SUM($I$58:TIZ58)&lt;=$G$61,1,0)</f>
        <v>1</v>
      </c>
      <c r="TJA59" s="676">
        <f>IF(SUM($I$58:TJA58)&lt;=$G$61,1,0)</f>
        <v>1</v>
      </c>
      <c r="TJB59" s="676">
        <f>IF(SUM($I$58:TJB58)&lt;=$G$61,1,0)</f>
        <v>1</v>
      </c>
      <c r="TJC59" s="676">
        <f>IF(SUM($I$58:TJC58)&lt;=$G$61,1,0)</f>
        <v>1</v>
      </c>
      <c r="TJD59" s="676">
        <f>IF(SUM($I$58:TJD58)&lt;=$G$61,1,0)</f>
        <v>1</v>
      </c>
      <c r="TJE59" s="676">
        <f>IF(SUM($I$58:TJE58)&lt;=$G$61,1,0)</f>
        <v>1</v>
      </c>
      <c r="TJF59" s="676">
        <f>IF(SUM($I$58:TJF58)&lt;=$G$61,1,0)</f>
        <v>1</v>
      </c>
      <c r="TJG59" s="676">
        <f>IF(SUM($I$58:TJG58)&lt;=$G$61,1,0)</f>
        <v>1</v>
      </c>
      <c r="TJH59" s="676">
        <f>IF(SUM($I$58:TJH58)&lt;=$G$61,1,0)</f>
        <v>1</v>
      </c>
      <c r="TJI59" s="676">
        <f>IF(SUM($I$58:TJI58)&lt;=$G$61,1,0)</f>
        <v>1</v>
      </c>
      <c r="TJJ59" s="676">
        <f>IF(SUM($I$58:TJJ58)&lt;=$G$61,1,0)</f>
        <v>1</v>
      </c>
      <c r="TJK59" s="676">
        <f>IF(SUM($I$58:TJK58)&lt;=$G$61,1,0)</f>
        <v>1</v>
      </c>
      <c r="TJL59" s="676">
        <f>IF(SUM($I$58:TJL58)&lt;=$G$61,1,0)</f>
        <v>1</v>
      </c>
      <c r="TJM59" s="676">
        <f>IF(SUM($I$58:TJM58)&lt;=$G$61,1,0)</f>
        <v>1</v>
      </c>
      <c r="TJN59" s="676">
        <f>IF(SUM($I$58:TJN58)&lt;=$G$61,1,0)</f>
        <v>1</v>
      </c>
      <c r="TJO59" s="676">
        <f>IF(SUM($I$58:TJO58)&lt;=$G$61,1,0)</f>
        <v>1</v>
      </c>
      <c r="TJP59" s="676">
        <f>IF(SUM($I$58:TJP58)&lt;=$G$61,1,0)</f>
        <v>1</v>
      </c>
      <c r="TJQ59" s="676">
        <f>IF(SUM($I$58:TJQ58)&lt;=$G$61,1,0)</f>
        <v>1</v>
      </c>
      <c r="TJR59" s="676">
        <f>IF(SUM($I$58:TJR58)&lt;=$G$61,1,0)</f>
        <v>1</v>
      </c>
      <c r="TJS59" s="676">
        <f>IF(SUM($I$58:TJS58)&lt;=$G$61,1,0)</f>
        <v>1</v>
      </c>
      <c r="TJT59" s="676">
        <f>IF(SUM($I$58:TJT58)&lt;=$G$61,1,0)</f>
        <v>1</v>
      </c>
      <c r="TJU59" s="676">
        <f>IF(SUM($I$58:TJU58)&lt;=$G$61,1,0)</f>
        <v>1</v>
      </c>
      <c r="TJV59" s="676">
        <f>IF(SUM($I$58:TJV58)&lt;=$G$61,1,0)</f>
        <v>1</v>
      </c>
      <c r="TJW59" s="676">
        <f>IF(SUM($I$58:TJW58)&lt;=$G$61,1,0)</f>
        <v>1</v>
      </c>
      <c r="TJX59" s="676">
        <f>IF(SUM($I$58:TJX58)&lt;=$G$61,1,0)</f>
        <v>1</v>
      </c>
      <c r="TJY59" s="676">
        <f>IF(SUM($I$58:TJY58)&lt;=$G$61,1,0)</f>
        <v>1</v>
      </c>
      <c r="TJZ59" s="676">
        <f>IF(SUM($I$58:TJZ58)&lt;=$G$61,1,0)</f>
        <v>1</v>
      </c>
      <c r="TKA59" s="676">
        <f>IF(SUM($I$58:TKA58)&lt;=$G$61,1,0)</f>
        <v>1</v>
      </c>
      <c r="TKB59" s="676">
        <f>IF(SUM($I$58:TKB58)&lt;=$G$61,1,0)</f>
        <v>1</v>
      </c>
      <c r="TKC59" s="676">
        <f>IF(SUM($I$58:TKC58)&lt;=$G$61,1,0)</f>
        <v>1</v>
      </c>
      <c r="TKD59" s="676">
        <f>IF(SUM($I$58:TKD58)&lt;=$G$61,1,0)</f>
        <v>1</v>
      </c>
      <c r="TKE59" s="676">
        <f>IF(SUM($I$58:TKE58)&lt;=$G$61,1,0)</f>
        <v>1</v>
      </c>
      <c r="TKF59" s="676">
        <f>IF(SUM($I$58:TKF58)&lt;=$G$61,1,0)</f>
        <v>1</v>
      </c>
      <c r="TKG59" s="676">
        <f>IF(SUM($I$58:TKG58)&lt;=$G$61,1,0)</f>
        <v>1</v>
      </c>
      <c r="TKH59" s="676">
        <f>IF(SUM($I$58:TKH58)&lt;=$G$61,1,0)</f>
        <v>1</v>
      </c>
      <c r="TKI59" s="676">
        <f>IF(SUM($I$58:TKI58)&lt;=$G$61,1,0)</f>
        <v>1</v>
      </c>
      <c r="TKJ59" s="676">
        <f>IF(SUM($I$58:TKJ58)&lt;=$G$61,1,0)</f>
        <v>1</v>
      </c>
      <c r="TKK59" s="676">
        <f>IF(SUM($I$58:TKK58)&lt;=$G$61,1,0)</f>
        <v>1</v>
      </c>
      <c r="TKL59" s="676">
        <f>IF(SUM($I$58:TKL58)&lt;=$G$61,1,0)</f>
        <v>1</v>
      </c>
      <c r="TKM59" s="676">
        <f>IF(SUM($I$58:TKM58)&lt;=$G$61,1,0)</f>
        <v>1</v>
      </c>
      <c r="TKN59" s="676">
        <f>IF(SUM($I$58:TKN58)&lt;=$G$61,1,0)</f>
        <v>1</v>
      </c>
      <c r="TKO59" s="676">
        <f>IF(SUM($I$58:TKO58)&lt;=$G$61,1,0)</f>
        <v>1</v>
      </c>
      <c r="TKP59" s="676">
        <f>IF(SUM($I$58:TKP58)&lt;=$G$61,1,0)</f>
        <v>1</v>
      </c>
      <c r="TKQ59" s="676">
        <f>IF(SUM($I$58:TKQ58)&lt;=$G$61,1,0)</f>
        <v>1</v>
      </c>
      <c r="TKR59" s="676">
        <f>IF(SUM($I$58:TKR58)&lt;=$G$61,1,0)</f>
        <v>1</v>
      </c>
      <c r="TKS59" s="676">
        <f>IF(SUM($I$58:TKS58)&lt;=$G$61,1,0)</f>
        <v>1</v>
      </c>
      <c r="TKT59" s="676">
        <f>IF(SUM($I$58:TKT58)&lt;=$G$61,1,0)</f>
        <v>1</v>
      </c>
      <c r="TKU59" s="676">
        <f>IF(SUM($I$58:TKU58)&lt;=$G$61,1,0)</f>
        <v>1</v>
      </c>
      <c r="TKV59" s="676">
        <f>IF(SUM($I$58:TKV58)&lt;=$G$61,1,0)</f>
        <v>1</v>
      </c>
      <c r="TKW59" s="676">
        <f>IF(SUM($I$58:TKW58)&lt;=$G$61,1,0)</f>
        <v>1</v>
      </c>
      <c r="TKX59" s="676">
        <f>IF(SUM($I$58:TKX58)&lt;=$G$61,1,0)</f>
        <v>1</v>
      </c>
      <c r="TKY59" s="676">
        <f>IF(SUM($I$58:TKY58)&lt;=$G$61,1,0)</f>
        <v>1</v>
      </c>
      <c r="TKZ59" s="676">
        <f>IF(SUM($I$58:TKZ58)&lt;=$G$61,1,0)</f>
        <v>1</v>
      </c>
      <c r="TLA59" s="676">
        <f>IF(SUM($I$58:TLA58)&lt;=$G$61,1,0)</f>
        <v>1</v>
      </c>
      <c r="TLB59" s="676">
        <f>IF(SUM($I$58:TLB58)&lt;=$G$61,1,0)</f>
        <v>1</v>
      </c>
      <c r="TLC59" s="676">
        <f>IF(SUM($I$58:TLC58)&lt;=$G$61,1,0)</f>
        <v>1</v>
      </c>
      <c r="TLD59" s="676">
        <f>IF(SUM($I$58:TLD58)&lt;=$G$61,1,0)</f>
        <v>1</v>
      </c>
      <c r="TLE59" s="676">
        <f>IF(SUM($I$58:TLE58)&lt;=$G$61,1,0)</f>
        <v>1</v>
      </c>
      <c r="TLF59" s="676">
        <f>IF(SUM($I$58:TLF58)&lt;=$G$61,1,0)</f>
        <v>1</v>
      </c>
      <c r="TLG59" s="676">
        <f>IF(SUM($I$58:TLG58)&lt;=$G$61,1,0)</f>
        <v>1</v>
      </c>
      <c r="TLH59" s="676">
        <f>IF(SUM($I$58:TLH58)&lt;=$G$61,1,0)</f>
        <v>1</v>
      </c>
      <c r="TLI59" s="676">
        <f>IF(SUM($I$58:TLI58)&lt;=$G$61,1,0)</f>
        <v>1</v>
      </c>
      <c r="TLJ59" s="676">
        <f>IF(SUM($I$58:TLJ58)&lt;=$G$61,1,0)</f>
        <v>1</v>
      </c>
      <c r="TLK59" s="676">
        <f>IF(SUM($I$58:TLK58)&lt;=$G$61,1,0)</f>
        <v>1</v>
      </c>
      <c r="TLL59" s="676">
        <f>IF(SUM($I$58:TLL58)&lt;=$G$61,1,0)</f>
        <v>1</v>
      </c>
      <c r="TLM59" s="676">
        <f>IF(SUM($I$58:TLM58)&lt;=$G$61,1,0)</f>
        <v>1</v>
      </c>
      <c r="TLN59" s="676">
        <f>IF(SUM($I$58:TLN58)&lt;=$G$61,1,0)</f>
        <v>1</v>
      </c>
      <c r="TLO59" s="676">
        <f>IF(SUM($I$58:TLO58)&lt;=$G$61,1,0)</f>
        <v>1</v>
      </c>
      <c r="TLP59" s="676">
        <f>IF(SUM($I$58:TLP58)&lt;=$G$61,1,0)</f>
        <v>1</v>
      </c>
      <c r="TLQ59" s="676">
        <f>IF(SUM($I$58:TLQ58)&lt;=$G$61,1,0)</f>
        <v>1</v>
      </c>
      <c r="TLR59" s="676">
        <f>IF(SUM($I$58:TLR58)&lt;=$G$61,1,0)</f>
        <v>1</v>
      </c>
      <c r="TLS59" s="676">
        <f>IF(SUM($I$58:TLS58)&lt;=$G$61,1,0)</f>
        <v>1</v>
      </c>
      <c r="TLT59" s="676">
        <f>IF(SUM($I$58:TLT58)&lt;=$G$61,1,0)</f>
        <v>1</v>
      </c>
      <c r="TLU59" s="676">
        <f>IF(SUM($I$58:TLU58)&lt;=$G$61,1,0)</f>
        <v>1</v>
      </c>
      <c r="TLV59" s="676">
        <f>IF(SUM($I$58:TLV58)&lt;=$G$61,1,0)</f>
        <v>1</v>
      </c>
      <c r="TLW59" s="676">
        <f>IF(SUM($I$58:TLW58)&lt;=$G$61,1,0)</f>
        <v>1</v>
      </c>
      <c r="TLX59" s="676">
        <f>IF(SUM($I$58:TLX58)&lt;=$G$61,1,0)</f>
        <v>1</v>
      </c>
      <c r="TLY59" s="676">
        <f>IF(SUM($I$58:TLY58)&lt;=$G$61,1,0)</f>
        <v>1</v>
      </c>
      <c r="TLZ59" s="676">
        <f>IF(SUM($I$58:TLZ58)&lt;=$G$61,1,0)</f>
        <v>1</v>
      </c>
      <c r="TMA59" s="676">
        <f>IF(SUM($I$58:TMA58)&lt;=$G$61,1,0)</f>
        <v>1</v>
      </c>
      <c r="TMB59" s="676">
        <f>IF(SUM($I$58:TMB58)&lt;=$G$61,1,0)</f>
        <v>1</v>
      </c>
      <c r="TMC59" s="676">
        <f>IF(SUM($I$58:TMC58)&lt;=$G$61,1,0)</f>
        <v>1</v>
      </c>
      <c r="TMD59" s="676">
        <f>IF(SUM($I$58:TMD58)&lt;=$G$61,1,0)</f>
        <v>1</v>
      </c>
      <c r="TME59" s="676">
        <f>IF(SUM($I$58:TME58)&lt;=$G$61,1,0)</f>
        <v>1</v>
      </c>
      <c r="TMF59" s="676">
        <f>IF(SUM($I$58:TMF58)&lt;=$G$61,1,0)</f>
        <v>1</v>
      </c>
      <c r="TMG59" s="676">
        <f>IF(SUM($I$58:TMG58)&lt;=$G$61,1,0)</f>
        <v>1</v>
      </c>
      <c r="TMH59" s="676">
        <f>IF(SUM($I$58:TMH58)&lt;=$G$61,1,0)</f>
        <v>1</v>
      </c>
      <c r="TMI59" s="676">
        <f>IF(SUM($I$58:TMI58)&lt;=$G$61,1,0)</f>
        <v>1</v>
      </c>
      <c r="TMJ59" s="676">
        <f>IF(SUM($I$58:TMJ58)&lt;=$G$61,1,0)</f>
        <v>1</v>
      </c>
      <c r="TMK59" s="676">
        <f>IF(SUM($I$58:TMK58)&lt;=$G$61,1,0)</f>
        <v>1</v>
      </c>
      <c r="TML59" s="676">
        <f>IF(SUM($I$58:TML58)&lt;=$G$61,1,0)</f>
        <v>1</v>
      </c>
      <c r="TMM59" s="676">
        <f>IF(SUM($I$58:TMM58)&lt;=$G$61,1,0)</f>
        <v>1</v>
      </c>
      <c r="TMN59" s="676">
        <f>IF(SUM($I$58:TMN58)&lt;=$G$61,1,0)</f>
        <v>1</v>
      </c>
      <c r="TMO59" s="676">
        <f>IF(SUM($I$58:TMO58)&lt;=$G$61,1,0)</f>
        <v>1</v>
      </c>
      <c r="TMP59" s="676">
        <f>IF(SUM($I$58:TMP58)&lt;=$G$61,1,0)</f>
        <v>1</v>
      </c>
      <c r="TMQ59" s="676">
        <f>IF(SUM($I$58:TMQ58)&lt;=$G$61,1,0)</f>
        <v>1</v>
      </c>
      <c r="TMR59" s="676">
        <f>IF(SUM($I$58:TMR58)&lt;=$G$61,1,0)</f>
        <v>1</v>
      </c>
      <c r="TMS59" s="676">
        <f>IF(SUM($I$58:TMS58)&lt;=$G$61,1,0)</f>
        <v>1</v>
      </c>
      <c r="TMT59" s="676">
        <f>IF(SUM($I$58:TMT58)&lt;=$G$61,1,0)</f>
        <v>1</v>
      </c>
      <c r="TMU59" s="676">
        <f>IF(SUM($I$58:TMU58)&lt;=$G$61,1,0)</f>
        <v>1</v>
      </c>
      <c r="TMV59" s="676">
        <f>IF(SUM($I$58:TMV58)&lt;=$G$61,1,0)</f>
        <v>1</v>
      </c>
      <c r="TMW59" s="676">
        <f>IF(SUM($I$58:TMW58)&lt;=$G$61,1,0)</f>
        <v>1</v>
      </c>
      <c r="TMX59" s="676">
        <f>IF(SUM($I$58:TMX58)&lt;=$G$61,1,0)</f>
        <v>1</v>
      </c>
      <c r="TMY59" s="676">
        <f>IF(SUM($I$58:TMY58)&lt;=$G$61,1,0)</f>
        <v>1</v>
      </c>
      <c r="TMZ59" s="676">
        <f>IF(SUM($I$58:TMZ58)&lt;=$G$61,1,0)</f>
        <v>1</v>
      </c>
      <c r="TNA59" s="676">
        <f>IF(SUM($I$58:TNA58)&lt;=$G$61,1,0)</f>
        <v>1</v>
      </c>
      <c r="TNB59" s="676">
        <f>IF(SUM($I$58:TNB58)&lt;=$G$61,1,0)</f>
        <v>1</v>
      </c>
      <c r="TNC59" s="676">
        <f>IF(SUM($I$58:TNC58)&lt;=$G$61,1,0)</f>
        <v>1</v>
      </c>
      <c r="TND59" s="676">
        <f>IF(SUM($I$58:TND58)&lt;=$G$61,1,0)</f>
        <v>1</v>
      </c>
      <c r="TNE59" s="676">
        <f>IF(SUM($I$58:TNE58)&lt;=$G$61,1,0)</f>
        <v>1</v>
      </c>
      <c r="TNF59" s="676">
        <f>IF(SUM($I$58:TNF58)&lt;=$G$61,1,0)</f>
        <v>1</v>
      </c>
      <c r="TNG59" s="676">
        <f>IF(SUM($I$58:TNG58)&lt;=$G$61,1,0)</f>
        <v>1</v>
      </c>
      <c r="TNH59" s="676">
        <f>IF(SUM($I$58:TNH58)&lt;=$G$61,1,0)</f>
        <v>1</v>
      </c>
      <c r="TNI59" s="676">
        <f>IF(SUM($I$58:TNI58)&lt;=$G$61,1,0)</f>
        <v>1</v>
      </c>
      <c r="TNJ59" s="676">
        <f>IF(SUM($I$58:TNJ58)&lt;=$G$61,1,0)</f>
        <v>1</v>
      </c>
      <c r="TNK59" s="676">
        <f>IF(SUM($I$58:TNK58)&lt;=$G$61,1,0)</f>
        <v>1</v>
      </c>
      <c r="TNL59" s="676">
        <f>IF(SUM($I$58:TNL58)&lt;=$G$61,1,0)</f>
        <v>1</v>
      </c>
      <c r="TNM59" s="676">
        <f>IF(SUM($I$58:TNM58)&lt;=$G$61,1,0)</f>
        <v>1</v>
      </c>
      <c r="TNN59" s="676">
        <f>IF(SUM($I$58:TNN58)&lt;=$G$61,1,0)</f>
        <v>1</v>
      </c>
      <c r="TNO59" s="676">
        <f>IF(SUM($I$58:TNO58)&lt;=$G$61,1,0)</f>
        <v>1</v>
      </c>
      <c r="TNP59" s="676">
        <f>IF(SUM($I$58:TNP58)&lt;=$G$61,1,0)</f>
        <v>1</v>
      </c>
      <c r="TNQ59" s="676">
        <f>IF(SUM($I$58:TNQ58)&lt;=$G$61,1,0)</f>
        <v>1</v>
      </c>
      <c r="TNR59" s="676">
        <f>IF(SUM($I$58:TNR58)&lt;=$G$61,1,0)</f>
        <v>1</v>
      </c>
      <c r="TNS59" s="676">
        <f>IF(SUM($I$58:TNS58)&lt;=$G$61,1,0)</f>
        <v>1</v>
      </c>
      <c r="TNT59" s="676">
        <f>IF(SUM($I$58:TNT58)&lt;=$G$61,1,0)</f>
        <v>1</v>
      </c>
      <c r="TNU59" s="676">
        <f>IF(SUM($I$58:TNU58)&lt;=$G$61,1,0)</f>
        <v>1</v>
      </c>
      <c r="TNV59" s="676">
        <f>IF(SUM($I$58:TNV58)&lt;=$G$61,1,0)</f>
        <v>1</v>
      </c>
      <c r="TNW59" s="676">
        <f>IF(SUM($I$58:TNW58)&lt;=$G$61,1,0)</f>
        <v>1</v>
      </c>
      <c r="TNX59" s="676">
        <f>IF(SUM($I$58:TNX58)&lt;=$G$61,1,0)</f>
        <v>1</v>
      </c>
      <c r="TNY59" s="676">
        <f>IF(SUM($I$58:TNY58)&lt;=$G$61,1,0)</f>
        <v>1</v>
      </c>
      <c r="TNZ59" s="676">
        <f>IF(SUM($I$58:TNZ58)&lt;=$G$61,1,0)</f>
        <v>1</v>
      </c>
      <c r="TOA59" s="676">
        <f>IF(SUM($I$58:TOA58)&lt;=$G$61,1,0)</f>
        <v>1</v>
      </c>
      <c r="TOB59" s="676">
        <f>IF(SUM($I$58:TOB58)&lt;=$G$61,1,0)</f>
        <v>1</v>
      </c>
      <c r="TOC59" s="676">
        <f>IF(SUM($I$58:TOC58)&lt;=$G$61,1,0)</f>
        <v>1</v>
      </c>
      <c r="TOD59" s="676">
        <f>IF(SUM($I$58:TOD58)&lt;=$G$61,1,0)</f>
        <v>1</v>
      </c>
      <c r="TOE59" s="676">
        <f>IF(SUM($I$58:TOE58)&lt;=$G$61,1,0)</f>
        <v>1</v>
      </c>
      <c r="TOF59" s="676">
        <f>IF(SUM($I$58:TOF58)&lt;=$G$61,1,0)</f>
        <v>1</v>
      </c>
      <c r="TOG59" s="676">
        <f>IF(SUM($I$58:TOG58)&lt;=$G$61,1,0)</f>
        <v>1</v>
      </c>
      <c r="TOH59" s="676">
        <f>IF(SUM($I$58:TOH58)&lt;=$G$61,1,0)</f>
        <v>1</v>
      </c>
      <c r="TOI59" s="676">
        <f>IF(SUM($I$58:TOI58)&lt;=$G$61,1,0)</f>
        <v>1</v>
      </c>
      <c r="TOJ59" s="676">
        <f>IF(SUM($I$58:TOJ58)&lt;=$G$61,1,0)</f>
        <v>1</v>
      </c>
      <c r="TOK59" s="676">
        <f>IF(SUM($I$58:TOK58)&lt;=$G$61,1,0)</f>
        <v>1</v>
      </c>
      <c r="TOL59" s="676">
        <f>IF(SUM($I$58:TOL58)&lt;=$G$61,1,0)</f>
        <v>1</v>
      </c>
      <c r="TOM59" s="676">
        <f>IF(SUM($I$58:TOM58)&lt;=$G$61,1,0)</f>
        <v>1</v>
      </c>
      <c r="TON59" s="676">
        <f>IF(SUM($I$58:TON58)&lt;=$G$61,1,0)</f>
        <v>1</v>
      </c>
      <c r="TOO59" s="676">
        <f>IF(SUM($I$58:TOO58)&lt;=$G$61,1,0)</f>
        <v>1</v>
      </c>
      <c r="TOP59" s="676">
        <f>IF(SUM($I$58:TOP58)&lt;=$G$61,1,0)</f>
        <v>1</v>
      </c>
      <c r="TOQ59" s="676">
        <f>IF(SUM($I$58:TOQ58)&lt;=$G$61,1,0)</f>
        <v>1</v>
      </c>
      <c r="TOR59" s="676">
        <f>IF(SUM($I$58:TOR58)&lt;=$G$61,1,0)</f>
        <v>1</v>
      </c>
      <c r="TOS59" s="676">
        <f>IF(SUM($I$58:TOS58)&lt;=$G$61,1,0)</f>
        <v>1</v>
      </c>
      <c r="TOT59" s="676">
        <f>IF(SUM($I$58:TOT58)&lt;=$G$61,1,0)</f>
        <v>1</v>
      </c>
      <c r="TOU59" s="676">
        <f>IF(SUM($I$58:TOU58)&lt;=$G$61,1,0)</f>
        <v>1</v>
      </c>
      <c r="TOV59" s="676">
        <f>IF(SUM($I$58:TOV58)&lt;=$G$61,1,0)</f>
        <v>1</v>
      </c>
      <c r="TOW59" s="676">
        <f>IF(SUM($I$58:TOW58)&lt;=$G$61,1,0)</f>
        <v>1</v>
      </c>
      <c r="TOX59" s="676">
        <f>IF(SUM($I$58:TOX58)&lt;=$G$61,1,0)</f>
        <v>1</v>
      </c>
      <c r="TOY59" s="676">
        <f>IF(SUM($I$58:TOY58)&lt;=$G$61,1,0)</f>
        <v>1</v>
      </c>
      <c r="TOZ59" s="676">
        <f>IF(SUM($I$58:TOZ58)&lt;=$G$61,1,0)</f>
        <v>1</v>
      </c>
      <c r="TPA59" s="676">
        <f>IF(SUM($I$58:TPA58)&lt;=$G$61,1,0)</f>
        <v>1</v>
      </c>
      <c r="TPB59" s="676">
        <f>IF(SUM($I$58:TPB58)&lt;=$G$61,1,0)</f>
        <v>1</v>
      </c>
      <c r="TPC59" s="676">
        <f>IF(SUM($I$58:TPC58)&lt;=$G$61,1,0)</f>
        <v>1</v>
      </c>
      <c r="TPD59" s="676">
        <f>IF(SUM($I$58:TPD58)&lt;=$G$61,1,0)</f>
        <v>1</v>
      </c>
      <c r="TPE59" s="676">
        <f>IF(SUM($I$58:TPE58)&lt;=$G$61,1,0)</f>
        <v>1</v>
      </c>
      <c r="TPF59" s="676">
        <f>IF(SUM($I$58:TPF58)&lt;=$G$61,1,0)</f>
        <v>1</v>
      </c>
      <c r="TPG59" s="676">
        <f>IF(SUM($I$58:TPG58)&lt;=$G$61,1,0)</f>
        <v>1</v>
      </c>
      <c r="TPH59" s="676">
        <f>IF(SUM($I$58:TPH58)&lt;=$G$61,1,0)</f>
        <v>1</v>
      </c>
      <c r="TPI59" s="676">
        <f>IF(SUM($I$58:TPI58)&lt;=$G$61,1,0)</f>
        <v>1</v>
      </c>
      <c r="TPJ59" s="676">
        <f>IF(SUM($I$58:TPJ58)&lt;=$G$61,1,0)</f>
        <v>1</v>
      </c>
      <c r="TPK59" s="676">
        <f>IF(SUM($I$58:TPK58)&lt;=$G$61,1,0)</f>
        <v>1</v>
      </c>
      <c r="TPL59" s="676">
        <f>IF(SUM($I$58:TPL58)&lt;=$G$61,1,0)</f>
        <v>1</v>
      </c>
      <c r="TPM59" s="676">
        <f>IF(SUM($I$58:TPM58)&lt;=$G$61,1,0)</f>
        <v>1</v>
      </c>
      <c r="TPN59" s="676">
        <f>IF(SUM($I$58:TPN58)&lt;=$G$61,1,0)</f>
        <v>1</v>
      </c>
      <c r="TPO59" s="676">
        <f>IF(SUM($I$58:TPO58)&lt;=$G$61,1,0)</f>
        <v>1</v>
      </c>
      <c r="TPP59" s="676">
        <f>IF(SUM($I$58:TPP58)&lt;=$G$61,1,0)</f>
        <v>1</v>
      </c>
      <c r="TPQ59" s="676">
        <f>IF(SUM($I$58:TPQ58)&lt;=$G$61,1,0)</f>
        <v>1</v>
      </c>
      <c r="TPR59" s="676">
        <f>IF(SUM($I$58:TPR58)&lt;=$G$61,1,0)</f>
        <v>1</v>
      </c>
      <c r="TPS59" s="676">
        <f>IF(SUM($I$58:TPS58)&lt;=$G$61,1,0)</f>
        <v>1</v>
      </c>
      <c r="TPT59" s="676">
        <f>IF(SUM($I$58:TPT58)&lt;=$G$61,1,0)</f>
        <v>1</v>
      </c>
      <c r="TPU59" s="676">
        <f>IF(SUM($I$58:TPU58)&lt;=$G$61,1,0)</f>
        <v>1</v>
      </c>
      <c r="TPV59" s="676">
        <f>IF(SUM($I$58:TPV58)&lt;=$G$61,1,0)</f>
        <v>1</v>
      </c>
      <c r="TPW59" s="676">
        <f>IF(SUM($I$58:TPW58)&lt;=$G$61,1,0)</f>
        <v>1</v>
      </c>
      <c r="TPX59" s="676">
        <f>IF(SUM($I$58:TPX58)&lt;=$G$61,1,0)</f>
        <v>1</v>
      </c>
      <c r="TPY59" s="676">
        <f>IF(SUM($I$58:TPY58)&lt;=$G$61,1,0)</f>
        <v>1</v>
      </c>
      <c r="TPZ59" s="676">
        <f>IF(SUM($I$58:TPZ58)&lt;=$G$61,1,0)</f>
        <v>1</v>
      </c>
      <c r="TQA59" s="676">
        <f>IF(SUM($I$58:TQA58)&lt;=$G$61,1,0)</f>
        <v>1</v>
      </c>
      <c r="TQB59" s="676">
        <f>IF(SUM($I$58:TQB58)&lt;=$G$61,1,0)</f>
        <v>1</v>
      </c>
      <c r="TQC59" s="676">
        <f>IF(SUM($I$58:TQC58)&lt;=$G$61,1,0)</f>
        <v>1</v>
      </c>
      <c r="TQD59" s="676">
        <f>IF(SUM($I$58:TQD58)&lt;=$G$61,1,0)</f>
        <v>1</v>
      </c>
      <c r="TQE59" s="676">
        <f>IF(SUM($I$58:TQE58)&lt;=$G$61,1,0)</f>
        <v>1</v>
      </c>
      <c r="TQF59" s="676">
        <f>IF(SUM($I$58:TQF58)&lt;=$G$61,1,0)</f>
        <v>1</v>
      </c>
      <c r="TQG59" s="676">
        <f>IF(SUM($I$58:TQG58)&lt;=$G$61,1,0)</f>
        <v>1</v>
      </c>
      <c r="TQH59" s="676">
        <f>IF(SUM($I$58:TQH58)&lt;=$G$61,1,0)</f>
        <v>1</v>
      </c>
      <c r="TQI59" s="676">
        <f>IF(SUM($I$58:TQI58)&lt;=$G$61,1,0)</f>
        <v>1</v>
      </c>
      <c r="TQJ59" s="676">
        <f>IF(SUM($I$58:TQJ58)&lt;=$G$61,1,0)</f>
        <v>1</v>
      </c>
      <c r="TQK59" s="676">
        <f>IF(SUM($I$58:TQK58)&lt;=$G$61,1,0)</f>
        <v>1</v>
      </c>
      <c r="TQL59" s="676">
        <f>IF(SUM($I$58:TQL58)&lt;=$G$61,1,0)</f>
        <v>1</v>
      </c>
      <c r="TQM59" s="676">
        <f>IF(SUM($I$58:TQM58)&lt;=$G$61,1,0)</f>
        <v>1</v>
      </c>
      <c r="TQN59" s="676">
        <f>IF(SUM($I$58:TQN58)&lt;=$G$61,1,0)</f>
        <v>1</v>
      </c>
      <c r="TQO59" s="676">
        <f>IF(SUM($I$58:TQO58)&lt;=$G$61,1,0)</f>
        <v>1</v>
      </c>
      <c r="TQP59" s="676">
        <f>IF(SUM($I$58:TQP58)&lt;=$G$61,1,0)</f>
        <v>1</v>
      </c>
      <c r="TQQ59" s="676">
        <f>IF(SUM($I$58:TQQ58)&lt;=$G$61,1,0)</f>
        <v>1</v>
      </c>
      <c r="TQR59" s="676">
        <f>IF(SUM($I$58:TQR58)&lt;=$G$61,1,0)</f>
        <v>1</v>
      </c>
      <c r="TQS59" s="676">
        <f>IF(SUM($I$58:TQS58)&lt;=$G$61,1,0)</f>
        <v>1</v>
      </c>
      <c r="TQT59" s="676">
        <f>IF(SUM($I$58:TQT58)&lt;=$G$61,1,0)</f>
        <v>1</v>
      </c>
      <c r="TQU59" s="676">
        <f>IF(SUM($I$58:TQU58)&lt;=$G$61,1,0)</f>
        <v>1</v>
      </c>
      <c r="TQV59" s="676">
        <f>IF(SUM($I$58:TQV58)&lt;=$G$61,1,0)</f>
        <v>1</v>
      </c>
      <c r="TQW59" s="676">
        <f>IF(SUM($I$58:TQW58)&lt;=$G$61,1,0)</f>
        <v>1</v>
      </c>
      <c r="TQX59" s="676">
        <f>IF(SUM($I$58:TQX58)&lt;=$G$61,1,0)</f>
        <v>1</v>
      </c>
      <c r="TQY59" s="676">
        <f>IF(SUM($I$58:TQY58)&lt;=$G$61,1,0)</f>
        <v>1</v>
      </c>
      <c r="TQZ59" s="676">
        <f>IF(SUM($I$58:TQZ58)&lt;=$G$61,1,0)</f>
        <v>1</v>
      </c>
      <c r="TRA59" s="676">
        <f>IF(SUM($I$58:TRA58)&lt;=$G$61,1,0)</f>
        <v>1</v>
      </c>
      <c r="TRB59" s="676">
        <f>IF(SUM($I$58:TRB58)&lt;=$G$61,1,0)</f>
        <v>1</v>
      </c>
      <c r="TRC59" s="676">
        <f>IF(SUM($I$58:TRC58)&lt;=$G$61,1,0)</f>
        <v>1</v>
      </c>
      <c r="TRD59" s="676">
        <f>IF(SUM($I$58:TRD58)&lt;=$G$61,1,0)</f>
        <v>1</v>
      </c>
      <c r="TRE59" s="676">
        <f>IF(SUM($I$58:TRE58)&lt;=$G$61,1,0)</f>
        <v>1</v>
      </c>
      <c r="TRF59" s="676">
        <f>IF(SUM($I$58:TRF58)&lt;=$G$61,1,0)</f>
        <v>1</v>
      </c>
      <c r="TRG59" s="676">
        <f>IF(SUM($I$58:TRG58)&lt;=$G$61,1,0)</f>
        <v>1</v>
      </c>
      <c r="TRH59" s="676">
        <f>IF(SUM($I$58:TRH58)&lt;=$G$61,1,0)</f>
        <v>1</v>
      </c>
      <c r="TRI59" s="676">
        <f>IF(SUM($I$58:TRI58)&lt;=$G$61,1,0)</f>
        <v>1</v>
      </c>
      <c r="TRJ59" s="676">
        <f>IF(SUM($I$58:TRJ58)&lt;=$G$61,1,0)</f>
        <v>1</v>
      </c>
      <c r="TRK59" s="676">
        <f>IF(SUM($I$58:TRK58)&lt;=$G$61,1,0)</f>
        <v>1</v>
      </c>
      <c r="TRL59" s="676">
        <f>IF(SUM($I$58:TRL58)&lt;=$G$61,1,0)</f>
        <v>1</v>
      </c>
      <c r="TRM59" s="676">
        <f>IF(SUM($I$58:TRM58)&lt;=$G$61,1,0)</f>
        <v>1</v>
      </c>
      <c r="TRN59" s="676">
        <f>IF(SUM($I$58:TRN58)&lt;=$G$61,1,0)</f>
        <v>1</v>
      </c>
      <c r="TRO59" s="676">
        <f>IF(SUM($I$58:TRO58)&lt;=$G$61,1,0)</f>
        <v>1</v>
      </c>
      <c r="TRP59" s="676">
        <f>IF(SUM($I$58:TRP58)&lt;=$G$61,1,0)</f>
        <v>1</v>
      </c>
      <c r="TRQ59" s="676">
        <f>IF(SUM($I$58:TRQ58)&lt;=$G$61,1,0)</f>
        <v>1</v>
      </c>
      <c r="TRR59" s="676">
        <f>IF(SUM($I$58:TRR58)&lt;=$G$61,1,0)</f>
        <v>1</v>
      </c>
      <c r="TRS59" s="676">
        <f>IF(SUM($I$58:TRS58)&lt;=$G$61,1,0)</f>
        <v>1</v>
      </c>
      <c r="TRT59" s="676">
        <f>IF(SUM($I$58:TRT58)&lt;=$G$61,1,0)</f>
        <v>1</v>
      </c>
      <c r="TRU59" s="676">
        <f>IF(SUM($I$58:TRU58)&lt;=$G$61,1,0)</f>
        <v>1</v>
      </c>
      <c r="TRV59" s="676">
        <f>IF(SUM($I$58:TRV58)&lt;=$G$61,1,0)</f>
        <v>1</v>
      </c>
      <c r="TRW59" s="676">
        <f>IF(SUM($I$58:TRW58)&lt;=$G$61,1,0)</f>
        <v>1</v>
      </c>
      <c r="TRX59" s="676">
        <f>IF(SUM($I$58:TRX58)&lt;=$G$61,1,0)</f>
        <v>1</v>
      </c>
      <c r="TRY59" s="676">
        <f>IF(SUM($I$58:TRY58)&lt;=$G$61,1,0)</f>
        <v>1</v>
      </c>
      <c r="TRZ59" s="676">
        <f>IF(SUM($I$58:TRZ58)&lt;=$G$61,1,0)</f>
        <v>1</v>
      </c>
      <c r="TSA59" s="676">
        <f>IF(SUM($I$58:TSA58)&lt;=$G$61,1,0)</f>
        <v>1</v>
      </c>
      <c r="TSB59" s="676">
        <f>IF(SUM($I$58:TSB58)&lt;=$G$61,1,0)</f>
        <v>1</v>
      </c>
      <c r="TSC59" s="676">
        <f>IF(SUM($I$58:TSC58)&lt;=$G$61,1,0)</f>
        <v>1</v>
      </c>
      <c r="TSD59" s="676">
        <f>IF(SUM($I$58:TSD58)&lt;=$G$61,1,0)</f>
        <v>1</v>
      </c>
      <c r="TSE59" s="676">
        <f>IF(SUM($I$58:TSE58)&lt;=$G$61,1,0)</f>
        <v>1</v>
      </c>
      <c r="TSF59" s="676">
        <f>IF(SUM($I$58:TSF58)&lt;=$G$61,1,0)</f>
        <v>1</v>
      </c>
      <c r="TSG59" s="676">
        <f>IF(SUM($I$58:TSG58)&lt;=$G$61,1,0)</f>
        <v>1</v>
      </c>
      <c r="TSH59" s="676">
        <f>IF(SUM($I$58:TSH58)&lt;=$G$61,1,0)</f>
        <v>1</v>
      </c>
      <c r="TSI59" s="676">
        <f>IF(SUM($I$58:TSI58)&lt;=$G$61,1,0)</f>
        <v>1</v>
      </c>
      <c r="TSJ59" s="676">
        <f>IF(SUM($I$58:TSJ58)&lt;=$G$61,1,0)</f>
        <v>1</v>
      </c>
      <c r="TSK59" s="676">
        <f>IF(SUM($I$58:TSK58)&lt;=$G$61,1,0)</f>
        <v>1</v>
      </c>
      <c r="TSL59" s="676">
        <f>IF(SUM($I$58:TSL58)&lt;=$G$61,1,0)</f>
        <v>1</v>
      </c>
      <c r="TSM59" s="676">
        <f>IF(SUM($I$58:TSM58)&lt;=$G$61,1,0)</f>
        <v>1</v>
      </c>
      <c r="TSN59" s="676">
        <f>IF(SUM($I$58:TSN58)&lt;=$G$61,1,0)</f>
        <v>1</v>
      </c>
      <c r="TSO59" s="676">
        <f>IF(SUM($I$58:TSO58)&lt;=$G$61,1,0)</f>
        <v>1</v>
      </c>
      <c r="TSP59" s="676">
        <f>IF(SUM($I$58:TSP58)&lt;=$G$61,1,0)</f>
        <v>1</v>
      </c>
      <c r="TSQ59" s="676">
        <f>IF(SUM($I$58:TSQ58)&lt;=$G$61,1,0)</f>
        <v>1</v>
      </c>
      <c r="TSR59" s="676">
        <f>IF(SUM($I$58:TSR58)&lt;=$G$61,1,0)</f>
        <v>1</v>
      </c>
      <c r="TSS59" s="676">
        <f>IF(SUM($I$58:TSS58)&lt;=$G$61,1,0)</f>
        <v>1</v>
      </c>
      <c r="TST59" s="676">
        <f>IF(SUM($I$58:TST58)&lt;=$G$61,1,0)</f>
        <v>1</v>
      </c>
      <c r="TSU59" s="676">
        <f>IF(SUM($I$58:TSU58)&lt;=$G$61,1,0)</f>
        <v>1</v>
      </c>
      <c r="TSV59" s="676">
        <f>IF(SUM($I$58:TSV58)&lt;=$G$61,1,0)</f>
        <v>1</v>
      </c>
      <c r="TSW59" s="676">
        <f>IF(SUM($I$58:TSW58)&lt;=$G$61,1,0)</f>
        <v>1</v>
      </c>
      <c r="TSX59" s="676">
        <f>IF(SUM($I$58:TSX58)&lt;=$G$61,1,0)</f>
        <v>1</v>
      </c>
      <c r="TSY59" s="676">
        <f>IF(SUM($I$58:TSY58)&lt;=$G$61,1,0)</f>
        <v>1</v>
      </c>
      <c r="TSZ59" s="676">
        <f>IF(SUM($I$58:TSZ58)&lt;=$G$61,1,0)</f>
        <v>1</v>
      </c>
      <c r="TTA59" s="676">
        <f>IF(SUM($I$58:TTA58)&lt;=$G$61,1,0)</f>
        <v>1</v>
      </c>
      <c r="TTB59" s="676">
        <f>IF(SUM($I$58:TTB58)&lt;=$G$61,1,0)</f>
        <v>1</v>
      </c>
      <c r="TTC59" s="676">
        <f>IF(SUM($I$58:TTC58)&lt;=$G$61,1,0)</f>
        <v>1</v>
      </c>
      <c r="TTD59" s="676">
        <f>IF(SUM($I$58:TTD58)&lt;=$G$61,1,0)</f>
        <v>1</v>
      </c>
      <c r="TTE59" s="676">
        <f>IF(SUM($I$58:TTE58)&lt;=$G$61,1,0)</f>
        <v>1</v>
      </c>
      <c r="TTF59" s="676">
        <f>IF(SUM($I$58:TTF58)&lt;=$G$61,1,0)</f>
        <v>1</v>
      </c>
      <c r="TTG59" s="676">
        <f>IF(SUM($I$58:TTG58)&lt;=$G$61,1,0)</f>
        <v>1</v>
      </c>
      <c r="TTH59" s="676">
        <f>IF(SUM($I$58:TTH58)&lt;=$G$61,1,0)</f>
        <v>1</v>
      </c>
      <c r="TTI59" s="676">
        <f>IF(SUM($I$58:TTI58)&lt;=$G$61,1,0)</f>
        <v>1</v>
      </c>
      <c r="TTJ59" s="676">
        <f>IF(SUM($I$58:TTJ58)&lt;=$G$61,1,0)</f>
        <v>1</v>
      </c>
      <c r="TTK59" s="676">
        <f>IF(SUM($I$58:TTK58)&lt;=$G$61,1,0)</f>
        <v>1</v>
      </c>
      <c r="TTL59" s="676">
        <f>IF(SUM($I$58:TTL58)&lt;=$G$61,1,0)</f>
        <v>1</v>
      </c>
      <c r="TTM59" s="676">
        <f>IF(SUM($I$58:TTM58)&lt;=$G$61,1,0)</f>
        <v>1</v>
      </c>
      <c r="TTN59" s="676">
        <f>IF(SUM($I$58:TTN58)&lt;=$G$61,1,0)</f>
        <v>1</v>
      </c>
      <c r="TTO59" s="676">
        <f>IF(SUM($I$58:TTO58)&lt;=$G$61,1,0)</f>
        <v>1</v>
      </c>
      <c r="TTP59" s="676">
        <f>IF(SUM($I$58:TTP58)&lt;=$G$61,1,0)</f>
        <v>1</v>
      </c>
      <c r="TTQ59" s="676">
        <f>IF(SUM($I$58:TTQ58)&lt;=$G$61,1,0)</f>
        <v>1</v>
      </c>
      <c r="TTR59" s="676">
        <f>IF(SUM($I$58:TTR58)&lt;=$G$61,1,0)</f>
        <v>1</v>
      </c>
      <c r="TTS59" s="676">
        <f>IF(SUM($I$58:TTS58)&lt;=$G$61,1,0)</f>
        <v>1</v>
      </c>
      <c r="TTT59" s="676">
        <f>IF(SUM($I$58:TTT58)&lt;=$G$61,1,0)</f>
        <v>1</v>
      </c>
      <c r="TTU59" s="676">
        <f>IF(SUM($I$58:TTU58)&lt;=$G$61,1,0)</f>
        <v>1</v>
      </c>
      <c r="TTV59" s="676">
        <f>IF(SUM($I$58:TTV58)&lt;=$G$61,1,0)</f>
        <v>1</v>
      </c>
      <c r="TTW59" s="676">
        <f>IF(SUM($I$58:TTW58)&lt;=$G$61,1,0)</f>
        <v>1</v>
      </c>
      <c r="TTX59" s="676">
        <f>IF(SUM($I$58:TTX58)&lt;=$G$61,1,0)</f>
        <v>1</v>
      </c>
      <c r="TTY59" s="676">
        <f>IF(SUM($I$58:TTY58)&lt;=$G$61,1,0)</f>
        <v>1</v>
      </c>
      <c r="TTZ59" s="676">
        <f>IF(SUM($I$58:TTZ58)&lt;=$G$61,1,0)</f>
        <v>1</v>
      </c>
      <c r="TUA59" s="676">
        <f>IF(SUM($I$58:TUA58)&lt;=$G$61,1,0)</f>
        <v>1</v>
      </c>
      <c r="TUB59" s="676">
        <f>IF(SUM($I$58:TUB58)&lt;=$G$61,1,0)</f>
        <v>1</v>
      </c>
      <c r="TUC59" s="676">
        <f>IF(SUM($I$58:TUC58)&lt;=$G$61,1,0)</f>
        <v>1</v>
      </c>
      <c r="TUD59" s="676">
        <f>IF(SUM($I$58:TUD58)&lt;=$G$61,1,0)</f>
        <v>1</v>
      </c>
      <c r="TUE59" s="676">
        <f>IF(SUM($I$58:TUE58)&lt;=$G$61,1,0)</f>
        <v>1</v>
      </c>
      <c r="TUF59" s="676">
        <f>IF(SUM($I$58:TUF58)&lt;=$G$61,1,0)</f>
        <v>1</v>
      </c>
      <c r="TUG59" s="676">
        <f>IF(SUM($I$58:TUG58)&lt;=$G$61,1,0)</f>
        <v>1</v>
      </c>
      <c r="TUH59" s="676">
        <f>IF(SUM($I$58:TUH58)&lt;=$G$61,1,0)</f>
        <v>1</v>
      </c>
      <c r="TUI59" s="676">
        <f>IF(SUM($I$58:TUI58)&lt;=$G$61,1,0)</f>
        <v>1</v>
      </c>
      <c r="TUJ59" s="676">
        <f>IF(SUM($I$58:TUJ58)&lt;=$G$61,1,0)</f>
        <v>1</v>
      </c>
      <c r="TUK59" s="676">
        <f>IF(SUM($I$58:TUK58)&lt;=$G$61,1,0)</f>
        <v>1</v>
      </c>
      <c r="TUL59" s="676">
        <f>IF(SUM($I$58:TUL58)&lt;=$G$61,1,0)</f>
        <v>1</v>
      </c>
      <c r="TUM59" s="676">
        <f>IF(SUM($I$58:TUM58)&lt;=$G$61,1,0)</f>
        <v>1</v>
      </c>
      <c r="TUN59" s="676">
        <f>IF(SUM($I$58:TUN58)&lt;=$G$61,1,0)</f>
        <v>1</v>
      </c>
      <c r="TUO59" s="676">
        <f>IF(SUM($I$58:TUO58)&lt;=$G$61,1,0)</f>
        <v>1</v>
      </c>
      <c r="TUP59" s="676">
        <f>IF(SUM($I$58:TUP58)&lt;=$G$61,1,0)</f>
        <v>1</v>
      </c>
      <c r="TUQ59" s="676">
        <f>IF(SUM($I$58:TUQ58)&lt;=$G$61,1,0)</f>
        <v>1</v>
      </c>
      <c r="TUR59" s="676">
        <f>IF(SUM($I$58:TUR58)&lt;=$G$61,1,0)</f>
        <v>1</v>
      </c>
      <c r="TUS59" s="676">
        <f>IF(SUM($I$58:TUS58)&lt;=$G$61,1,0)</f>
        <v>1</v>
      </c>
      <c r="TUT59" s="676">
        <f>IF(SUM($I$58:TUT58)&lt;=$G$61,1,0)</f>
        <v>1</v>
      </c>
      <c r="TUU59" s="676">
        <f>IF(SUM($I$58:TUU58)&lt;=$G$61,1,0)</f>
        <v>1</v>
      </c>
      <c r="TUV59" s="676">
        <f>IF(SUM($I$58:TUV58)&lt;=$G$61,1,0)</f>
        <v>1</v>
      </c>
      <c r="TUW59" s="676">
        <f>IF(SUM($I$58:TUW58)&lt;=$G$61,1,0)</f>
        <v>1</v>
      </c>
      <c r="TUX59" s="676">
        <f>IF(SUM($I$58:TUX58)&lt;=$G$61,1,0)</f>
        <v>1</v>
      </c>
      <c r="TUY59" s="676">
        <f>IF(SUM($I$58:TUY58)&lt;=$G$61,1,0)</f>
        <v>1</v>
      </c>
      <c r="TUZ59" s="676">
        <f>IF(SUM($I$58:TUZ58)&lt;=$G$61,1,0)</f>
        <v>1</v>
      </c>
      <c r="TVA59" s="676">
        <f>IF(SUM($I$58:TVA58)&lt;=$G$61,1,0)</f>
        <v>1</v>
      </c>
      <c r="TVB59" s="676">
        <f>IF(SUM($I$58:TVB58)&lt;=$G$61,1,0)</f>
        <v>1</v>
      </c>
      <c r="TVC59" s="676">
        <f>IF(SUM($I$58:TVC58)&lt;=$G$61,1,0)</f>
        <v>1</v>
      </c>
      <c r="TVD59" s="676">
        <f>IF(SUM($I$58:TVD58)&lt;=$G$61,1,0)</f>
        <v>1</v>
      </c>
      <c r="TVE59" s="676">
        <f>IF(SUM($I$58:TVE58)&lt;=$G$61,1,0)</f>
        <v>1</v>
      </c>
      <c r="TVF59" s="676">
        <f>IF(SUM($I$58:TVF58)&lt;=$G$61,1,0)</f>
        <v>1</v>
      </c>
      <c r="TVG59" s="676">
        <f>IF(SUM($I$58:TVG58)&lt;=$G$61,1,0)</f>
        <v>1</v>
      </c>
      <c r="TVH59" s="676">
        <f>IF(SUM($I$58:TVH58)&lt;=$G$61,1,0)</f>
        <v>1</v>
      </c>
      <c r="TVI59" s="676">
        <f>IF(SUM($I$58:TVI58)&lt;=$G$61,1,0)</f>
        <v>1</v>
      </c>
      <c r="TVJ59" s="676">
        <f>IF(SUM($I$58:TVJ58)&lt;=$G$61,1,0)</f>
        <v>1</v>
      </c>
      <c r="TVK59" s="676">
        <f>IF(SUM($I$58:TVK58)&lt;=$G$61,1,0)</f>
        <v>1</v>
      </c>
      <c r="TVL59" s="676">
        <f>IF(SUM($I$58:TVL58)&lt;=$G$61,1,0)</f>
        <v>1</v>
      </c>
      <c r="TVM59" s="676">
        <f>IF(SUM($I$58:TVM58)&lt;=$G$61,1,0)</f>
        <v>1</v>
      </c>
      <c r="TVN59" s="676">
        <f>IF(SUM($I$58:TVN58)&lt;=$G$61,1,0)</f>
        <v>1</v>
      </c>
      <c r="TVO59" s="676">
        <f>IF(SUM($I$58:TVO58)&lt;=$G$61,1,0)</f>
        <v>1</v>
      </c>
      <c r="TVP59" s="676">
        <f>IF(SUM($I$58:TVP58)&lt;=$G$61,1,0)</f>
        <v>1</v>
      </c>
      <c r="TVQ59" s="676">
        <f>IF(SUM($I$58:TVQ58)&lt;=$G$61,1,0)</f>
        <v>1</v>
      </c>
      <c r="TVR59" s="676">
        <f>IF(SUM($I$58:TVR58)&lt;=$G$61,1,0)</f>
        <v>1</v>
      </c>
      <c r="TVS59" s="676">
        <f>IF(SUM($I$58:TVS58)&lt;=$G$61,1,0)</f>
        <v>1</v>
      </c>
      <c r="TVT59" s="676">
        <f>IF(SUM($I$58:TVT58)&lt;=$G$61,1,0)</f>
        <v>1</v>
      </c>
      <c r="TVU59" s="676">
        <f>IF(SUM($I$58:TVU58)&lt;=$G$61,1,0)</f>
        <v>1</v>
      </c>
      <c r="TVV59" s="676">
        <f>IF(SUM($I$58:TVV58)&lt;=$G$61,1,0)</f>
        <v>1</v>
      </c>
      <c r="TVW59" s="676">
        <f>IF(SUM($I$58:TVW58)&lt;=$G$61,1,0)</f>
        <v>1</v>
      </c>
      <c r="TVX59" s="676">
        <f>IF(SUM($I$58:TVX58)&lt;=$G$61,1,0)</f>
        <v>1</v>
      </c>
      <c r="TVY59" s="676">
        <f>IF(SUM($I$58:TVY58)&lt;=$G$61,1,0)</f>
        <v>1</v>
      </c>
      <c r="TVZ59" s="676">
        <f>IF(SUM($I$58:TVZ58)&lt;=$G$61,1,0)</f>
        <v>1</v>
      </c>
      <c r="TWA59" s="676">
        <f>IF(SUM($I$58:TWA58)&lt;=$G$61,1,0)</f>
        <v>1</v>
      </c>
      <c r="TWB59" s="676">
        <f>IF(SUM($I$58:TWB58)&lt;=$G$61,1,0)</f>
        <v>1</v>
      </c>
      <c r="TWC59" s="676">
        <f>IF(SUM($I$58:TWC58)&lt;=$G$61,1,0)</f>
        <v>1</v>
      </c>
      <c r="TWD59" s="676">
        <f>IF(SUM($I$58:TWD58)&lt;=$G$61,1,0)</f>
        <v>1</v>
      </c>
      <c r="TWE59" s="676">
        <f>IF(SUM($I$58:TWE58)&lt;=$G$61,1,0)</f>
        <v>1</v>
      </c>
      <c r="TWF59" s="676">
        <f>IF(SUM($I$58:TWF58)&lt;=$G$61,1,0)</f>
        <v>1</v>
      </c>
      <c r="TWG59" s="676">
        <f>IF(SUM($I$58:TWG58)&lt;=$G$61,1,0)</f>
        <v>1</v>
      </c>
      <c r="TWH59" s="676">
        <f>IF(SUM($I$58:TWH58)&lt;=$G$61,1,0)</f>
        <v>1</v>
      </c>
      <c r="TWI59" s="676">
        <f>IF(SUM($I$58:TWI58)&lt;=$G$61,1,0)</f>
        <v>1</v>
      </c>
      <c r="TWJ59" s="676">
        <f>IF(SUM($I$58:TWJ58)&lt;=$G$61,1,0)</f>
        <v>1</v>
      </c>
      <c r="TWK59" s="676">
        <f>IF(SUM($I$58:TWK58)&lt;=$G$61,1,0)</f>
        <v>1</v>
      </c>
      <c r="TWL59" s="676">
        <f>IF(SUM($I$58:TWL58)&lt;=$G$61,1,0)</f>
        <v>1</v>
      </c>
      <c r="TWM59" s="676">
        <f>IF(SUM($I$58:TWM58)&lt;=$G$61,1,0)</f>
        <v>1</v>
      </c>
      <c r="TWN59" s="676">
        <f>IF(SUM($I$58:TWN58)&lt;=$G$61,1,0)</f>
        <v>1</v>
      </c>
      <c r="TWO59" s="676">
        <f>IF(SUM($I$58:TWO58)&lt;=$G$61,1,0)</f>
        <v>1</v>
      </c>
      <c r="TWP59" s="676">
        <f>IF(SUM($I$58:TWP58)&lt;=$G$61,1,0)</f>
        <v>1</v>
      </c>
      <c r="TWQ59" s="676">
        <f>IF(SUM($I$58:TWQ58)&lt;=$G$61,1,0)</f>
        <v>1</v>
      </c>
      <c r="TWR59" s="676">
        <f>IF(SUM($I$58:TWR58)&lt;=$G$61,1,0)</f>
        <v>1</v>
      </c>
      <c r="TWS59" s="676">
        <f>IF(SUM($I$58:TWS58)&lt;=$G$61,1,0)</f>
        <v>1</v>
      </c>
      <c r="TWT59" s="676">
        <f>IF(SUM($I$58:TWT58)&lt;=$G$61,1,0)</f>
        <v>1</v>
      </c>
      <c r="TWU59" s="676">
        <f>IF(SUM($I$58:TWU58)&lt;=$G$61,1,0)</f>
        <v>1</v>
      </c>
      <c r="TWV59" s="676">
        <f>IF(SUM($I$58:TWV58)&lt;=$G$61,1,0)</f>
        <v>1</v>
      </c>
      <c r="TWW59" s="676">
        <f>IF(SUM($I$58:TWW58)&lt;=$G$61,1,0)</f>
        <v>1</v>
      </c>
      <c r="TWX59" s="676">
        <f>IF(SUM($I$58:TWX58)&lt;=$G$61,1,0)</f>
        <v>1</v>
      </c>
      <c r="TWY59" s="676">
        <f>IF(SUM($I$58:TWY58)&lt;=$G$61,1,0)</f>
        <v>1</v>
      </c>
      <c r="TWZ59" s="676">
        <f>IF(SUM($I$58:TWZ58)&lt;=$G$61,1,0)</f>
        <v>1</v>
      </c>
      <c r="TXA59" s="676">
        <f>IF(SUM($I$58:TXA58)&lt;=$G$61,1,0)</f>
        <v>1</v>
      </c>
      <c r="TXB59" s="676">
        <f>IF(SUM($I$58:TXB58)&lt;=$G$61,1,0)</f>
        <v>1</v>
      </c>
      <c r="TXC59" s="676">
        <f>IF(SUM($I$58:TXC58)&lt;=$G$61,1,0)</f>
        <v>1</v>
      </c>
      <c r="TXD59" s="676">
        <f>IF(SUM($I$58:TXD58)&lt;=$G$61,1,0)</f>
        <v>1</v>
      </c>
      <c r="TXE59" s="676">
        <f>IF(SUM($I$58:TXE58)&lt;=$G$61,1,0)</f>
        <v>1</v>
      </c>
      <c r="TXF59" s="676">
        <f>IF(SUM($I$58:TXF58)&lt;=$G$61,1,0)</f>
        <v>1</v>
      </c>
      <c r="TXG59" s="676">
        <f>IF(SUM($I$58:TXG58)&lt;=$G$61,1,0)</f>
        <v>1</v>
      </c>
      <c r="TXH59" s="676">
        <f>IF(SUM($I$58:TXH58)&lt;=$G$61,1,0)</f>
        <v>1</v>
      </c>
      <c r="TXI59" s="676">
        <f>IF(SUM($I$58:TXI58)&lt;=$G$61,1,0)</f>
        <v>1</v>
      </c>
      <c r="TXJ59" s="676">
        <f>IF(SUM($I$58:TXJ58)&lt;=$G$61,1,0)</f>
        <v>1</v>
      </c>
      <c r="TXK59" s="676">
        <f>IF(SUM($I$58:TXK58)&lt;=$G$61,1,0)</f>
        <v>1</v>
      </c>
      <c r="TXL59" s="676">
        <f>IF(SUM($I$58:TXL58)&lt;=$G$61,1,0)</f>
        <v>1</v>
      </c>
      <c r="TXM59" s="676">
        <f>IF(SUM($I$58:TXM58)&lt;=$G$61,1,0)</f>
        <v>1</v>
      </c>
      <c r="TXN59" s="676">
        <f>IF(SUM($I$58:TXN58)&lt;=$G$61,1,0)</f>
        <v>1</v>
      </c>
      <c r="TXO59" s="676">
        <f>IF(SUM($I$58:TXO58)&lt;=$G$61,1,0)</f>
        <v>1</v>
      </c>
      <c r="TXP59" s="676">
        <f>IF(SUM($I$58:TXP58)&lt;=$G$61,1,0)</f>
        <v>1</v>
      </c>
      <c r="TXQ59" s="676">
        <f>IF(SUM($I$58:TXQ58)&lt;=$G$61,1,0)</f>
        <v>1</v>
      </c>
      <c r="TXR59" s="676">
        <f>IF(SUM($I$58:TXR58)&lt;=$G$61,1,0)</f>
        <v>1</v>
      </c>
      <c r="TXS59" s="676">
        <f>IF(SUM($I$58:TXS58)&lt;=$G$61,1,0)</f>
        <v>1</v>
      </c>
      <c r="TXT59" s="676">
        <f>IF(SUM($I$58:TXT58)&lt;=$G$61,1,0)</f>
        <v>1</v>
      </c>
      <c r="TXU59" s="676">
        <f>IF(SUM($I$58:TXU58)&lt;=$G$61,1,0)</f>
        <v>1</v>
      </c>
      <c r="TXV59" s="676">
        <f>IF(SUM($I$58:TXV58)&lt;=$G$61,1,0)</f>
        <v>1</v>
      </c>
      <c r="TXW59" s="676">
        <f>IF(SUM($I$58:TXW58)&lt;=$G$61,1,0)</f>
        <v>1</v>
      </c>
      <c r="TXX59" s="676">
        <f>IF(SUM($I$58:TXX58)&lt;=$G$61,1,0)</f>
        <v>1</v>
      </c>
      <c r="TXY59" s="676">
        <f>IF(SUM($I$58:TXY58)&lt;=$G$61,1,0)</f>
        <v>1</v>
      </c>
      <c r="TXZ59" s="676">
        <f>IF(SUM($I$58:TXZ58)&lt;=$G$61,1,0)</f>
        <v>1</v>
      </c>
      <c r="TYA59" s="676">
        <f>IF(SUM($I$58:TYA58)&lt;=$G$61,1,0)</f>
        <v>1</v>
      </c>
      <c r="TYB59" s="676">
        <f>IF(SUM($I$58:TYB58)&lt;=$G$61,1,0)</f>
        <v>1</v>
      </c>
      <c r="TYC59" s="676">
        <f>IF(SUM($I$58:TYC58)&lt;=$G$61,1,0)</f>
        <v>1</v>
      </c>
      <c r="TYD59" s="676">
        <f>IF(SUM($I$58:TYD58)&lt;=$G$61,1,0)</f>
        <v>1</v>
      </c>
      <c r="TYE59" s="676">
        <f>IF(SUM($I$58:TYE58)&lt;=$G$61,1,0)</f>
        <v>1</v>
      </c>
      <c r="TYF59" s="676">
        <f>IF(SUM($I$58:TYF58)&lt;=$G$61,1,0)</f>
        <v>1</v>
      </c>
      <c r="TYG59" s="676">
        <f>IF(SUM($I$58:TYG58)&lt;=$G$61,1,0)</f>
        <v>1</v>
      </c>
      <c r="TYH59" s="676">
        <f>IF(SUM($I$58:TYH58)&lt;=$G$61,1,0)</f>
        <v>1</v>
      </c>
      <c r="TYI59" s="676">
        <f>IF(SUM($I$58:TYI58)&lt;=$G$61,1,0)</f>
        <v>1</v>
      </c>
      <c r="TYJ59" s="676">
        <f>IF(SUM($I$58:TYJ58)&lt;=$G$61,1,0)</f>
        <v>1</v>
      </c>
      <c r="TYK59" s="676">
        <f>IF(SUM($I$58:TYK58)&lt;=$G$61,1,0)</f>
        <v>1</v>
      </c>
      <c r="TYL59" s="676">
        <f>IF(SUM($I$58:TYL58)&lt;=$G$61,1,0)</f>
        <v>1</v>
      </c>
      <c r="TYM59" s="676">
        <f>IF(SUM($I$58:TYM58)&lt;=$G$61,1,0)</f>
        <v>1</v>
      </c>
      <c r="TYN59" s="676">
        <f>IF(SUM($I$58:TYN58)&lt;=$G$61,1,0)</f>
        <v>1</v>
      </c>
      <c r="TYO59" s="676">
        <f>IF(SUM($I$58:TYO58)&lt;=$G$61,1,0)</f>
        <v>1</v>
      </c>
      <c r="TYP59" s="676">
        <f>IF(SUM($I$58:TYP58)&lt;=$G$61,1,0)</f>
        <v>1</v>
      </c>
      <c r="TYQ59" s="676">
        <f>IF(SUM($I$58:TYQ58)&lt;=$G$61,1,0)</f>
        <v>1</v>
      </c>
      <c r="TYR59" s="676">
        <f>IF(SUM($I$58:TYR58)&lt;=$G$61,1,0)</f>
        <v>1</v>
      </c>
      <c r="TYS59" s="676">
        <f>IF(SUM($I$58:TYS58)&lt;=$G$61,1,0)</f>
        <v>1</v>
      </c>
      <c r="TYT59" s="676">
        <f>IF(SUM($I$58:TYT58)&lt;=$G$61,1,0)</f>
        <v>1</v>
      </c>
      <c r="TYU59" s="676">
        <f>IF(SUM($I$58:TYU58)&lt;=$G$61,1,0)</f>
        <v>1</v>
      </c>
      <c r="TYV59" s="676">
        <f>IF(SUM($I$58:TYV58)&lt;=$G$61,1,0)</f>
        <v>1</v>
      </c>
      <c r="TYW59" s="676">
        <f>IF(SUM($I$58:TYW58)&lt;=$G$61,1,0)</f>
        <v>1</v>
      </c>
      <c r="TYX59" s="676">
        <f>IF(SUM($I$58:TYX58)&lt;=$G$61,1,0)</f>
        <v>1</v>
      </c>
      <c r="TYY59" s="676">
        <f>IF(SUM($I$58:TYY58)&lt;=$G$61,1,0)</f>
        <v>1</v>
      </c>
      <c r="TYZ59" s="676">
        <f>IF(SUM($I$58:TYZ58)&lt;=$G$61,1,0)</f>
        <v>1</v>
      </c>
      <c r="TZA59" s="676">
        <f>IF(SUM($I$58:TZA58)&lt;=$G$61,1,0)</f>
        <v>1</v>
      </c>
      <c r="TZB59" s="676">
        <f>IF(SUM($I$58:TZB58)&lt;=$G$61,1,0)</f>
        <v>1</v>
      </c>
      <c r="TZC59" s="676">
        <f>IF(SUM($I$58:TZC58)&lt;=$G$61,1,0)</f>
        <v>1</v>
      </c>
      <c r="TZD59" s="676">
        <f>IF(SUM($I$58:TZD58)&lt;=$G$61,1,0)</f>
        <v>1</v>
      </c>
      <c r="TZE59" s="676">
        <f>IF(SUM($I$58:TZE58)&lt;=$G$61,1,0)</f>
        <v>1</v>
      </c>
      <c r="TZF59" s="676">
        <f>IF(SUM($I$58:TZF58)&lt;=$G$61,1,0)</f>
        <v>1</v>
      </c>
      <c r="TZG59" s="676">
        <f>IF(SUM($I$58:TZG58)&lt;=$G$61,1,0)</f>
        <v>1</v>
      </c>
      <c r="TZH59" s="676">
        <f>IF(SUM($I$58:TZH58)&lt;=$G$61,1,0)</f>
        <v>1</v>
      </c>
      <c r="TZI59" s="676">
        <f>IF(SUM($I$58:TZI58)&lt;=$G$61,1,0)</f>
        <v>1</v>
      </c>
      <c r="TZJ59" s="676">
        <f>IF(SUM($I$58:TZJ58)&lt;=$G$61,1,0)</f>
        <v>1</v>
      </c>
      <c r="TZK59" s="676">
        <f>IF(SUM($I$58:TZK58)&lt;=$G$61,1,0)</f>
        <v>1</v>
      </c>
      <c r="TZL59" s="676">
        <f>IF(SUM($I$58:TZL58)&lt;=$G$61,1,0)</f>
        <v>1</v>
      </c>
      <c r="TZM59" s="676">
        <f>IF(SUM($I$58:TZM58)&lt;=$G$61,1,0)</f>
        <v>1</v>
      </c>
      <c r="TZN59" s="676">
        <f>IF(SUM($I$58:TZN58)&lt;=$G$61,1,0)</f>
        <v>1</v>
      </c>
      <c r="TZO59" s="676">
        <f>IF(SUM($I$58:TZO58)&lt;=$G$61,1,0)</f>
        <v>1</v>
      </c>
      <c r="TZP59" s="676">
        <f>IF(SUM($I$58:TZP58)&lt;=$G$61,1,0)</f>
        <v>1</v>
      </c>
      <c r="TZQ59" s="676">
        <f>IF(SUM($I$58:TZQ58)&lt;=$G$61,1,0)</f>
        <v>1</v>
      </c>
      <c r="TZR59" s="676">
        <f>IF(SUM($I$58:TZR58)&lt;=$G$61,1,0)</f>
        <v>1</v>
      </c>
      <c r="TZS59" s="676">
        <f>IF(SUM($I$58:TZS58)&lt;=$G$61,1,0)</f>
        <v>1</v>
      </c>
      <c r="TZT59" s="676">
        <f>IF(SUM($I$58:TZT58)&lt;=$G$61,1,0)</f>
        <v>1</v>
      </c>
      <c r="TZU59" s="676">
        <f>IF(SUM($I$58:TZU58)&lt;=$G$61,1,0)</f>
        <v>1</v>
      </c>
      <c r="TZV59" s="676">
        <f>IF(SUM($I$58:TZV58)&lt;=$G$61,1,0)</f>
        <v>1</v>
      </c>
      <c r="TZW59" s="676">
        <f>IF(SUM($I$58:TZW58)&lt;=$G$61,1,0)</f>
        <v>1</v>
      </c>
      <c r="TZX59" s="676">
        <f>IF(SUM($I$58:TZX58)&lt;=$G$61,1,0)</f>
        <v>1</v>
      </c>
      <c r="TZY59" s="676">
        <f>IF(SUM($I$58:TZY58)&lt;=$G$61,1,0)</f>
        <v>1</v>
      </c>
      <c r="TZZ59" s="676">
        <f>IF(SUM($I$58:TZZ58)&lt;=$G$61,1,0)</f>
        <v>1</v>
      </c>
      <c r="UAA59" s="676">
        <f>IF(SUM($I$58:UAA58)&lt;=$G$61,1,0)</f>
        <v>1</v>
      </c>
      <c r="UAB59" s="676">
        <f>IF(SUM($I$58:UAB58)&lt;=$G$61,1,0)</f>
        <v>1</v>
      </c>
      <c r="UAC59" s="676">
        <f>IF(SUM($I$58:UAC58)&lt;=$G$61,1,0)</f>
        <v>1</v>
      </c>
      <c r="UAD59" s="676">
        <f>IF(SUM($I$58:UAD58)&lt;=$G$61,1,0)</f>
        <v>1</v>
      </c>
      <c r="UAE59" s="676">
        <f>IF(SUM($I$58:UAE58)&lt;=$G$61,1,0)</f>
        <v>1</v>
      </c>
      <c r="UAF59" s="676">
        <f>IF(SUM($I$58:UAF58)&lt;=$G$61,1,0)</f>
        <v>1</v>
      </c>
      <c r="UAG59" s="676">
        <f>IF(SUM($I$58:UAG58)&lt;=$G$61,1,0)</f>
        <v>1</v>
      </c>
      <c r="UAH59" s="676">
        <f>IF(SUM($I$58:UAH58)&lt;=$G$61,1,0)</f>
        <v>1</v>
      </c>
      <c r="UAI59" s="676">
        <f>IF(SUM($I$58:UAI58)&lt;=$G$61,1,0)</f>
        <v>1</v>
      </c>
      <c r="UAJ59" s="676">
        <f>IF(SUM($I$58:UAJ58)&lt;=$G$61,1,0)</f>
        <v>1</v>
      </c>
      <c r="UAK59" s="676">
        <f>IF(SUM($I$58:UAK58)&lt;=$G$61,1,0)</f>
        <v>1</v>
      </c>
      <c r="UAL59" s="676">
        <f>IF(SUM($I$58:UAL58)&lt;=$G$61,1,0)</f>
        <v>1</v>
      </c>
      <c r="UAM59" s="676">
        <f>IF(SUM($I$58:UAM58)&lt;=$G$61,1,0)</f>
        <v>1</v>
      </c>
      <c r="UAN59" s="676">
        <f>IF(SUM($I$58:UAN58)&lt;=$G$61,1,0)</f>
        <v>1</v>
      </c>
      <c r="UAO59" s="676">
        <f>IF(SUM($I$58:UAO58)&lt;=$G$61,1,0)</f>
        <v>1</v>
      </c>
      <c r="UAP59" s="676">
        <f>IF(SUM($I$58:UAP58)&lt;=$G$61,1,0)</f>
        <v>1</v>
      </c>
      <c r="UAQ59" s="676">
        <f>IF(SUM($I$58:UAQ58)&lt;=$G$61,1,0)</f>
        <v>1</v>
      </c>
      <c r="UAR59" s="676">
        <f>IF(SUM($I$58:UAR58)&lt;=$G$61,1,0)</f>
        <v>1</v>
      </c>
      <c r="UAS59" s="676">
        <f>IF(SUM($I$58:UAS58)&lt;=$G$61,1,0)</f>
        <v>1</v>
      </c>
      <c r="UAT59" s="676">
        <f>IF(SUM($I$58:UAT58)&lt;=$G$61,1,0)</f>
        <v>1</v>
      </c>
      <c r="UAU59" s="676">
        <f>IF(SUM($I$58:UAU58)&lt;=$G$61,1,0)</f>
        <v>1</v>
      </c>
      <c r="UAV59" s="676">
        <f>IF(SUM($I$58:UAV58)&lt;=$G$61,1,0)</f>
        <v>1</v>
      </c>
      <c r="UAW59" s="676">
        <f>IF(SUM($I$58:UAW58)&lt;=$G$61,1,0)</f>
        <v>1</v>
      </c>
      <c r="UAX59" s="676">
        <f>IF(SUM($I$58:UAX58)&lt;=$G$61,1,0)</f>
        <v>1</v>
      </c>
      <c r="UAY59" s="676">
        <f>IF(SUM($I$58:UAY58)&lt;=$G$61,1,0)</f>
        <v>1</v>
      </c>
      <c r="UAZ59" s="676">
        <f>IF(SUM($I$58:UAZ58)&lt;=$G$61,1,0)</f>
        <v>1</v>
      </c>
      <c r="UBA59" s="676">
        <f>IF(SUM($I$58:UBA58)&lt;=$G$61,1,0)</f>
        <v>1</v>
      </c>
      <c r="UBB59" s="676">
        <f>IF(SUM($I$58:UBB58)&lt;=$G$61,1,0)</f>
        <v>1</v>
      </c>
      <c r="UBC59" s="676">
        <f>IF(SUM($I$58:UBC58)&lt;=$G$61,1,0)</f>
        <v>1</v>
      </c>
      <c r="UBD59" s="676">
        <f>IF(SUM($I$58:UBD58)&lt;=$G$61,1,0)</f>
        <v>1</v>
      </c>
      <c r="UBE59" s="676">
        <f>IF(SUM($I$58:UBE58)&lt;=$G$61,1,0)</f>
        <v>1</v>
      </c>
      <c r="UBF59" s="676">
        <f>IF(SUM($I$58:UBF58)&lt;=$G$61,1,0)</f>
        <v>1</v>
      </c>
      <c r="UBG59" s="676">
        <f>IF(SUM($I$58:UBG58)&lt;=$G$61,1,0)</f>
        <v>1</v>
      </c>
      <c r="UBH59" s="676">
        <f>IF(SUM($I$58:UBH58)&lt;=$G$61,1,0)</f>
        <v>1</v>
      </c>
      <c r="UBI59" s="676">
        <f>IF(SUM($I$58:UBI58)&lt;=$G$61,1,0)</f>
        <v>1</v>
      </c>
      <c r="UBJ59" s="676">
        <f>IF(SUM($I$58:UBJ58)&lt;=$G$61,1,0)</f>
        <v>1</v>
      </c>
      <c r="UBK59" s="676">
        <f>IF(SUM($I$58:UBK58)&lt;=$G$61,1,0)</f>
        <v>1</v>
      </c>
      <c r="UBL59" s="676">
        <f>IF(SUM($I$58:UBL58)&lt;=$G$61,1,0)</f>
        <v>1</v>
      </c>
      <c r="UBM59" s="676">
        <f>IF(SUM($I$58:UBM58)&lt;=$G$61,1,0)</f>
        <v>1</v>
      </c>
      <c r="UBN59" s="676">
        <f>IF(SUM($I$58:UBN58)&lt;=$G$61,1,0)</f>
        <v>1</v>
      </c>
      <c r="UBO59" s="676">
        <f>IF(SUM($I$58:UBO58)&lt;=$G$61,1,0)</f>
        <v>1</v>
      </c>
      <c r="UBP59" s="676">
        <f>IF(SUM($I$58:UBP58)&lt;=$G$61,1,0)</f>
        <v>1</v>
      </c>
      <c r="UBQ59" s="676">
        <f>IF(SUM($I$58:UBQ58)&lt;=$G$61,1,0)</f>
        <v>1</v>
      </c>
      <c r="UBR59" s="676">
        <f>IF(SUM($I$58:UBR58)&lt;=$G$61,1,0)</f>
        <v>1</v>
      </c>
      <c r="UBS59" s="676">
        <f>IF(SUM($I$58:UBS58)&lt;=$G$61,1,0)</f>
        <v>1</v>
      </c>
      <c r="UBT59" s="676">
        <f>IF(SUM($I$58:UBT58)&lt;=$G$61,1,0)</f>
        <v>1</v>
      </c>
      <c r="UBU59" s="676">
        <f>IF(SUM($I$58:UBU58)&lt;=$G$61,1,0)</f>
        <v>1</v>
      </c>
      <c r="UBV59" s="676">
        <f>IF(SUM($I$58:UBV58)&lt;=$G$61,1,0)</f>
        <v>1</v>
      </c>
      <c r="UBW59" s="676">
        <f>IF(SUM($I$58:UBW58)&lt;=$G$61,1,0)</f>
        <v>1</v>
      </c>
      <c r="UBX59" s="676">
        <f>IF(SUM($I$58:UBX58)&lt;=$G$61,1,0)</f>
        <v>1</v>
      </c>
      <c r="UBY59" s="676">
        <f>IF(SUM($I$58:UBY58)&lt;=$G$61,1,0)</f>
        <v>1</v>
      </c>
      <c r="UBZ59" s="676">
        <f>IF(SUM($I$58:UBZ58)&lt;=$G$61,1,0)</f>
        <v>1</v>
      </c>
      <c r="UCA59" s="676">
        <f>IF(SUM($I$58:UCA58)&lt;=$G$61,1,0)</f>
        <v>1</v>
      </c>
      <c r="UCB59" s="676">
        <f>IF(SUM($I$58:UCB58)&lt;=$G$61,1,0)</f>
        <v>1</v>
      </c>
      <c r="UCC59" s="676">
        <f>IF(SUM($I$58:UCC58)&lt;=$G$61,1,0)</f>
        <v>1</v>
      </c>
      <c r="UCD59" s="676">
        <f>IF(SUM($I$58:UCD58)&lt;=$G$61,1,0)</f>
        <v>1</v>
      </c>
      <c r="UCE59" s="676">
        <f>IF(SUM($I$58:UCE58)&lt;=$G$61,1,0)</f>
        <v>1</v>
      </c>
      <c r="UCF59" s="676">
        <f>IF(SUM($I$58:UCF58)&lt;=$G$61,1,0)</f>
        <v>1</v>
      </c>
      <c r="UCG59" s="676">
        <f>IF(SUM($I$58:UCG58)&lt;=$G$61,1,0)</f>
        <v>1</v>
      </c>
      <c r="UCH59" s="676">
        <f>IF(SUM($I$58:UCH58)&lt;=$G$61,1,0)</f>
        <v>1</v>
      </c>
      <c r="UCI59" s="676">
        <f>IF(SUM($I$58:UCI58)&lt;=$G$61,1,0)</f>
        <v>1</v>
      </c>
      <c r="UCJ59" s="676">
        <f>IF(SUM($I$58:UCJ58)&lt;=$G$61,1,0)</f>
        <v>1</v>
      </c>
      <c r="UCK59" s="676">
        <f>IF(SUM($I$58:UCK58)&lt;=$G$61,1,0)</f>
        <v>1</v>
      </c>
      <c r="UCL59" s="676">
        <f>IF(SUM($I$58:UCL58)&lt;=$G$61,1,0)</f>
        <v>1</v>
      </c>
      <c r="UCM59" s="676">
        <f>IF(SUM($I$58:UCM58)&lt;=$G$61,1,0)</f>
        <v>1</v>
      </c>
      <c r="UCN59" s="676">
        <f>IF(SUM($I$58:UCN58)&lt;=$G$61,1,0)</f>
        <v>1</v>
      </c>
      <c r="UCO59" s="676">
        <f>IF(SUM($I$58:UCO58)&lt;=$G$61,1,0)</f>
        <v>1</v>
      </c>
      <c r="UCP59" s="676">
        <f>IF(SUM($I$58:UCP58)&lt;=$G$61,1,0)</f>
        <v>1</v>
      </c>
      <c r="UCQ59" s="676">
        <f>IF(SUM($I$58:UCQ58)&lt;=$G$61,1,0)</f>
        <v>1</v>
      </c>
      <c r="UCR59" s="676">
        <f>IF(SUM($I$58:UCR58)&lt;=$G$61,1,0)</f>
        <v>1</v>
      </c>
      <c r="UCS59" s="676">
        <f>IF(SUM($I$58:UCS58)&lt;=$G$61,1,0)</f>
        <v>1</v>
      </c>
      <c r="UCT59" s="676">
        <f>IF(SUM($I$58:UCT58)&lt;=$G$61,1,0)</f>
        <v>1</v>
      </c>
      <c r="UCU59" s="676">
        <f>IF(SUM($I$58:UCU58)&lt;=$G$61,1,0)</f>
        <v>1</v>
      </c>
      <c r="UCV59" s="676">
        <f>IF(SUM($I$58:UCV58)&lt;=$G$61,1,0)</f>
        <v>1</v>
      </c>
      <c r="UCW59" s="676">
        <f>IF(SUM($I$58:UCW58)&lt;=$G$61,1,0)</f>
        <v>1</v>
      </c>
      <c r="UCX59" s="676">
        <f>IF(SUM($I$58:UCX58)&lt;=$G$61,1,0)</f>
        <v>1</v>
      </c>
      <c r="UCY59" s="676">
        <f>IF(SUM($I$58:UCY58)&lt;=$G$61,1,0)</f>
        <v>1</v>
      </c>
      <c r="UCZ59" s="676">
        <f>IF(SUM($I$58:UCZ58)&lt;=$G$61,1,0)</f>
        <v>1</v>
      </c>
      <c r="UDA59" s="676">
        <f>IF(SUM($I$58:UDA58)&lt;=$G$61,1,0)</f>
        <v>1</v>
      </c>
      <c r="UDB59" s="676">
        <f>IF(SUM($I$58:UDB58)&lt;=$G$61,1,0)</f>
        <v>1</v>
      </c>
      <c r="UDC59" s="676">
        <f>IF(SUM($I$58:UDC58)&lt;=$G$61,1,0)</f>
        <v>1</v>
      </c>
      <c r="UDD59" s="676">
        <f>IF(SUM($I$58:UDD58)&lt;=$G$61,1,0)</f>
        <v>1</v>
      </c>
      <c r="UDE59" s="676">
        <f>IF(SUM($I$58:UDE58)&lt;=$G$61,1,0)</f>
        <v>1</v>
      </c>
      <c r="UDF59" s="676">
        <f>IF(SUM($I$58:UDF58)&lt;=$G$61,1,0)</f>
        <v>1</v>
      </c>
      <c r="UDG59" s="676">
        <f>IF(SUM($I$58:UDG58)&lt;=$G$61,1,0)</f>
        <v>1</v>
      </c>
      <c r="UDH59" s="676">
        <f>IF(SUM($I$58:UDH58)&lt;=$G$61,1,0)</f>
        <v>1</v>
      </c>
      <c r="UDI59" s="676">
        <f>IF(SUM($I$58:UDI58)&lt;=$G$61,1,0)</f>
        <v>1</v>
      </c>
      <c r="UDJ59" s="676">
        <f>IF(SUM($I$58:UDJ58)&lt;=$G$61,1,0)</f>
        <v>1</v>
      </c>
      <c r="UDK59" s="676">
        <f>IF(SUM($I$58:UDK58)&lt;=$G$61,1,0)</f>
        <v>1</v>
      </c>
      <c r="UDL59" s="676">
        <f>IF(SUM($I$58:UDL58)&lt;=$G$61,1,0)</f>
        <v>1</v>
      </c>
      <c r="UDM59" s="676">
        <f>IF(SUM($I$58:UDM58)&lt;=$G$61,1,0)</f>
        <v>1</v>
      </c>
      <c r="UDN59" s="676">
        <f>IF(SUM($I$58:UDN58)&lt;=$G$61,1,0)</f>
        <v>1</v>
      </c>
      <c r="UDO59" s="676">
        <f>IF(SUM($I$58:UDO58)&lt;=$G$61,1,0)</f>
        <v>1</v>
      </c>
      <c r="UDP59" s="676">
        <f>IF(SUM($I$58:UDP58)&lt;=$G$61,1,0)</f>
        <v>1</v>
      </c>
      <c r="UDQ59" s="676">
        <f>IF(SUM($I$58:UDQ58)&lt;=$G$61,1,0)</f>
        <v>1</v>
      </c>
      <c r="UDR59" s="676">
        <f>IF(SUM($I$58:UDR58)&lt;=$G$61,1,0)</f>
        <v>1</v>
      </c>
      <c r="UDS59" s="676">
        <f>IF(SUM($I$58:UDS58)&lt;=$G$61,1,0)</f>
        <v>1</v>
      </c>
      <c r="UDT59" s="676">
        <f>IF(SUM($I$58:UDT58)&lt;=$G$61,1,0)</f>
        <v>1</v>
      </c>
      <c r="UDU59" s="676">
        <f>IF(SUM($I$58:UDU58)&lt;=$G$61,1,0)</f>
        <v>1</v>
      </c>
      <c r="UDV59" s="676">
        <f>IF(SUM($I$58:UDV58)&lt;=$G$61,1,0)</f>
        <v>1</v>
      </c>
      <c r="UDW59" s="676">
        <f>IF(SUM($I$58:UDW58)&lt;=$G$61,1,0)</f>
        <v>1</v>
      </c>
      <c r="UDX59" s="676">
        <f>IF(SUM($I$58:UDX58)&lt;=$G$61,1,0)</f>
        <v>1</v>
      </c>
      <c r="UDY59" s="676">
        <f>IF(SUM($I$58:UDY58)&lt;=$G$61,1,0)</f>
        <v>1</v>
      </c>
      <c r="UDZ59" s="676">
        <f>IF(SUM($I$58:UDZ58)&lt;=$G$61,1,0)</f>
        <v>1</v>
      </c>
      <c r="UEA59" s="676">
        <f>IF(SUM($I$58:UEA58)&lt;=$G$61,1,0)</f>
        <v>1</v>
      </c>
      <c r="UEB59" s="676">
        <f>IF(SUM($I$58:UEB58)&lt;=$G$61,1,0)</f>
        <v>1</v>
      </c>
      <c r="UEC59" s="676">
        <f>IF(SUM($I$58:UEC58)&lt;=$G$61,1,0)</f>
        <v>1</v>
      </c>
      <c r="UED59" s="676">
        <f>IF(SUM($I$58:UED58)&lt;=$G$61,1,0)</f>
        <v>1</v>
      </c>
      <c r="UEE59" s="676">
        <f>IF(SUM($I$58:UEE58)&lt;=$G$61,1,0)</f>
        <v>1</v>
      </c>
      <c r="UEF59" s="676">
        <f>IF(SUM($I$58:UEF58)&lt;=$G$61,1,0)</f>
        <v>1</v>
      </c>
      <c r="UEG59" s="676">
        <f>IF(SUM($I$58:UEG58)&lt;=$G$61,1,0)</f>
        <v>1</v>
      </c>
      <c r="UEH59" s="676">
        <f>IF(SUM($I$58:UEH58)&lt;=$G$61,1,0)</f>
        <v>1</v>
      </c>
      <c r="UEI59" s="676">
        <f>IF(SUM($I$58:UEI58)&lt;=$G$61,1,0)</f>
        <v>1</v>
      </c>
      <c r="UEJ59" s="676">
        <f>IF(SUM($I$58:UEJ58)&lt;=$G$61,1,0)</f>
        <v>1</v>
      </c>
      <c r="UEK59" s="676">
        <f>IF(SUM($I$58:UEK58)&lt;=$G$61,1,0)</f>
        <v>1</v>
      </c>
      <c r="UEL59" s="676">
        <f>IF(SUM($I$58:UEL58)&lt;=$G$61,1,0)</f>
        <v>1</v>
      </c>
      <c r="UEM59" s="676">
        <f>IF(SUM($I$58:UEM58)&lt;=$G$61,1,0)</f>
        <v>1</v>
      </c>
      <c r="UEN59" s="676">
        <f>IF(SUM($I$58:UEN58)&lt;=$G$61,1,0)</f>
        <v>1</v>
      </c>
      <c r="UEO59" s="676">
        <f>IF(SUM($I$58:UEO58)&lt;=$G$61,1,0)</f>
        <v>1</v>
      </c>
      <c r="UEP59" s="676">
        <f>IF(SUM($I$58:UEP58)&lt;=$G$61,1,0)</f>
        <v>1</v>
      </c>
      <c r="UEQ59" s="676">
        <f>IF(SUM($I$58:UEQ58)&lt;=$G$61,1,0)</f>
        <v>1</v>
      </c>
      <c r="UER59" s="676">
        <f>IF(SUM($I$58:UER58)&lt;=$G$61,1,0)</f>
        <v>1</v>
      </c>
      <c r="UES59" s="676">
        <f>IF(SUM($I$58:UES58)&lt;=$G$61,1,0)</f>
        <v>1</v>
      </c>
      <c r="UET59" s="676">
        <f>IF(SUM($I$58:UET58)&lt;=$G$61,1,0)</f>
        <v>1</v>
      </c>
      <c r="UEU59" s="676">
        <f>IF(SUM($I$58:UEU58)&lt;=$G$61,1,0)</f>
        <v>1</v>
      </c>
      <c r="UEV59" s="676">
        <f>IF(SUM($I$58:UEV58)&lt;=$G$61,1,0)</f>
        <v>1</v>
      </c>
      <c r="UEW59" s="676">
        <f>IF(SUM($I$58:UEW58)&lt;=$G$61,1,0)</f>
        <v>1</v>
      </c>
      <c r="UEX59" s="676">
        <f>IF(SUM($I$58:UEX58)&lt;=$G$61,1,0)</f>
        <v>1</v>
      </c>
      <c r="UEY59" s="676">
        <f>IF(SUM($I$58:UEY58)&lt;=$G$61,1,0)</f>
        <v>1</v>
      </c>
      <c r="UEZ59" s="676">
        <f>IF(SUM($I$58:UEZ58)&lt;=$G$61,1,0)</f>
        <v>1</v>
      </c>
      <c r="UFA59" s="676">
        <f>IF(SUM($I$58:UFA58)&lt;=$G$61,1,0)</f>
        <v>1</v>
      </c>
      <c r="UFB59" s="676">
        <f>IF(SUM($I$58:UFB58)&lt;=$G$61,1,0)</f>
        <v>1</v>
      </c>
      <c r="UFC59" s="676">
        <f>IF(SUM($I$58:UFC58)&lt;=$G$61,1,0)</f>
        <v>1</v>
      </c>
      <c r="UFD59" s="676">
        <f>IF(SUM($I$58:UFD58)&lt;=$G$61,1,0)</f>
        <v>1</v>
      </c>
      <c r="UFE59" s="676">
        <f>IF(SUM($I$58:UFE58)&lt;=$G$61,1,0)</f>
        <v>1</v>
      </c>
      <c r="UFF59" s="676">
        <f>IF(SUM($I$58:UFF58)&lt;=$G$61,1,0)</f>
        <v>1</v>
      </c>
      <c r="UFG59" s="676">
        <f>IF(SUM($I$58:UFG58)&lt;=$G$61,1,0)</f>
        <v>1</v>
      </c>
      <c r="UFH59" s="676">
        <f>IF(SUM($I$58:UFH58)&lt;=$G$61,1,0)</f>
        <v>1</v>
      </c>
      <c r="UFI59" s="676">
        <f>IF(SUM($I$58:UFI58)&lt;=$G$61,1,0)</f>
        <v>1</v>
      </c>
      <c r="UFJ59" s="676">
        <f>IF(SUM($I$58:UFJ58)&lt;=$G$61,1,0)</f>
        <v>1</v>
      </c>
      <c r="UFK59" s="676">
        <f>IF(SUM($I$58:UFK58)&lt;=$G$61,1,0)</f>
        <v>1</v>
      </c>
      <c r="UFL59" s="676">
        <f>IF(SUM($I$58:UFL58)&lt;=$G$61,1,0)</f>
        <v>1</v>
      </c>
      <c r="UFM59" s="676">
        <f>IF(SUM($I$58:UFM58)&lt;=$G$61,1,0)</f>
        <v>1</v>
      </c>
      <c r="UFN59" s="676">
        <f>IF(SUM($I$58:UFN58)&lt;=$G$61,1,0)</f>
        <v>1</v>
      </c>
      <c r="UFO59" s="676">
        <f>IF(SUM($I$58:UFO58)&lt;=$G$61,1,0)</f>
        <v>1</v>
      </c>
      <c r="UFP59" s="676">
        <f>IF(SUM($I$58:UFP58)&lt;=$G$61,1,0)</f>
        <v>1</v>
      </c>
      <c r="UFQ59" s="676">
        <f>IF(SUM($I$58:UFQ58)&lt;=$G$61,1,0)</f>
        <v>1</v>
      </c>
      <c r="UFR59" s="676">
        <f>IF(SUM($I$58:UFR58)&lt;=$G$61,1,0)</f>
        <v>1</v>
      </c>
      <c r="UFS59" s="676">
        <f>IF(SUM($I$58:UFS58)&lt;=$G$61,1,0)</f>
        <v>1</v>
      </c>
      <c r="UFT59" s="676">
        <f>IF(SUM($I$58:UFT58)&lt;=$G$61,1,0)</f>
        <v>1</v>
      </c>
      <c r="UFU59" s="676">
        <f>IF(SUM($I$58:UFU58)&lt;=$G$61,1,0)</f>
        <v>1</v>
      </c>
      <c r="UFV59" s="676">
        <f>IF(SUM($I$58:UFV58)&lt;=$G$61,1,0)</f>
        <v>1</v>
      </c>
      <c r="UFW59" s="676">
        <f>IF(SUM($I$58:UFW58)&lt;=$G$61,1,0)</f>
        <v>1</v>
      </c>
      <c r="UFX59" s="676">
        <f>IF(SUM($I$58:UFX58)&lt;=$G$61,1,0)</f>
        <v>1</v>
      </c>
      <c r="UFY59" s="676">
        <f>IF(SUM($I$58:UFY58)&lt;=$G$61,1,0)</f>
        <v>1</v>
      </c>
      <c r="UFZ59" s="676">
        <f>IF(SUM($I$58:UFZ58)&lt;=$G$61,1,0)</f>
        <v>1</v>
      </c>
      <c r="UGA59" s="676">
        <f>IF(SUM($I$58:UGA58)&lt;=$G$61,1,0)</f>
        <v>1</v>
      </c>
      <c r="UGB59" s="676">
        <f>IF(SUM($I$58:UGB58)&lt;=$G$61,1,0)</f>
        <v>1</v>
      </c>
      <c r="UGC59" s="676">
        <f>IF(SUM($I$58:UGC58)&lt;=$G$61,1,0)</f>
        <v>1</v>
      </c>
      <c r="UGD59" s="676">
        <f>IF(SUM($I$58:UGD58)&lt;=$G$61,1,0)</f>
        <v>1</v>
      </c>
      <c r="UGE59" s="676">
        <f>IF(SUM($I$58:UGE58)&lt;=$G$61,1,0)</f>
        <v>1</v>
      </c>
      <c r="UGF59" s="676">
        <f>IF(SUM($I$58:UGF58)&lt;=$G$61,1,0)</f>
        <v>1</v>
      </c>
      <c r="UGG59" s="676">
        <f>IF(SUM($I$58:UGG58)&lt;=$G$61,1,0)</f>
        <v>1</v>
      </c>
      <c r="UGH59" s="676">
        <f>IF(SUM($I$58:UGH58)&lt;=$G$61,1,0)</f>
        <v>1</v>
      </c>
      <c r="UGI59" s="676">
        <f>IF(SUM($I$58:UGI58)&lt;=$G$61,1,0)</f>
        <v>1</v>
      </c>
      <c r="UGJ59" s="676">
        <f>IF(SUM($I$58:UGJ58)&lt;=$G$61,1,0)</f>
        <v>1</v>
      </c>
      <c r="UGK59" s="676">
        <f>IF(SUM($I$58:UGK58)&lt;=$G$61,1,0)</f>
        <v>1</v>
      </c>
      <c r="UGL59" s="676">
        <f>IF(SUM($I$58:UGL58)&lt;=$G$61,1,0)</f>
        <v>1</v>
      </c>
      <c r="UGM59" s="676">
        <f>IF(SUM($I$58:UGM58)&lt;=$G$61,1,0)</f>
        <v>1</v>
      </c>
      <c r="UGN59" s="676">
        <f>IF(SUM($I$58:UGN58)&lt;=$G$61,1,0)</f>
        <v>1</v>
      </c>
      <c r="UGO59" s="676">
        <f>IF(SUM($I$58:UGO58)&lt;=$G$61,1,0)</f>
        <v>1</v>
      </c>
      <c r="UGP59" s="676">
        <f>IF(SUM($I$58:UGP58)&lt;=$G$61,1,0)</f>
        <v>1</v>
      </c>
      <c r="UGQ59" s="676">
        <f>IF(SUM($I$58:UGQ58)&lt;=$G$61,1,0)</f>
        <v>1</v>
      </c>
      <c r="UGR59" s="676">
        <f>IF(SUM($I$58:UGR58)&lt;=$G$61,1,0)</f>
        <v>1</v>
      </c>
      <c r="UGS59" s="676">
        <f>IF(SUM($I$58:UGS58)&lt;=$G$61,1,0)</f>
        <v>1</v>
      </c>
      <c r="UGT59" s="676">
        <f>IF(SUM($I$58:UGT58)&lt;=$G$61,1,0)</f>
        <v>1</v>
      </c>
      <c r="UGU59" s="676">
        <f>IF(SUM($I$58:UGU58)&lt;=$G$61,1,0)</f>
        <v>1</v>
      </c>
      <c r="UGV59" s="676">
        <f>IF(SUM($I$58:UGV58)&lt;=$G$61,1,0)</f>
        <v>1</v>
      </c>
      <c r="UGW59" s="676">
        <f>IF(SUM($I$58:UGW58)&lt;=$G$61,1,0)</f>
        <v>1</v>
      </c>
      <c r="UGX59" s="676">
        <f>IF(SUM($I$58:UGX58)&lt;=$G$61,1,0)</f>
        <v>1</v>
      </c>
      <c r="UGY59" s="676">
        <f>IF(SUM($I$58:UGY58)&lt;=$G$61,1,0)</f>
        <v>1</v>
      </c>
      <c r="UGZ59" s="676">
        <f>IF(SUM($I$58:UGZ58)&lt;=$G$61,1,0)</f>
        <v>1</v>
      </c>
      <c r="UHA59" s="676">
        <f>IF(SUM($I$58:UHA58)&lt;=$G$61,1,0)</f>
        <v>1</v>
      </c>
      <c r="UHB59" s="676">
        <f>IF(SUM($I$58:UHB58)&lt;=$G$61,1,0)</f>
        <v>1</v>
      </c>
      <c r="UHC59" s="676">
        <f>IF(SUM($I$58:UHC58)&lt;=$G$61,1,0)</f>
        <v>1</v>
      </c>
      <c r="UHD59" s="676">
        <f>IF(SUM($I$58:UHD58)&lt;=$G$61,1,0)</f>
        <v>1</v>
      </c>
      <c r="UHE59" s="676">
        <f>IF(SUM($I$58:UHE58)&lt;=$G$61,1,0)</f>
        <v>1</v>
      </c>
      <c r="UHF59" s="676">
        <f>IF(SUM($I$58:UHF58)&lt;=$G$61,1,0)</f>
        <v>1</v>
      </c>
      <c r="UHG59" s="676">
        <f>IF(SUM($I$58:UHG58)&lt;=$G$61,1,0)</f>
        <v>1</v>
      </c>
      <c r="UHH59" s="676">
        <f>IF(SUM($I$58:UHH58)&lt;=$G$61,1,0)</f>
        <v>1</v>
      </c>
      <c r="UHI59" s="676">
        <f>IF(SUM($I$58:UHI58)&lt;=$G$61,1,0)</f>
        <v>1</v>
      </c>
      <c r="UHJ59" s="676">
        <f>IF(SUM($I$58:UHJ58)&lt;=$G$61,1,0)</f>
        <v>1</v>
      </c>
      <c r="UHK59" s="676">
        <f>IF(SUM($I$58:UHK58)&lt;=$G$61,1,0)</f>
        <v>1</v>
      </c>
      <c r="UHL59" s="676">
        <f>IF(SUM($I$58:UHL58)&lt;=$G$61,1,0)</f>
        <v>1</v>
      </c>
      <c r="UHM59" s="676">
        <f>IF(SUM($I$58:UHM58)&lt;=$G$61,1,0)</f>
        <v>1</v>
      </c>
      <c r="UHN59" s="676">
        <f>IF(SUM($I$58:UHN58)&lt;=$G$61,1,0)</f>
        <v>1</v>
      </c>
      <c r="UHO59" s="676">
        <f>IF(SUM($I$58:UHO58)&lt;=$G$61,1,0)</f>
        <v>1</v>
      </c>
      <c r="UHP59" s="676">
        <f>IF(SUM($I$58:UHP58)&lt;=$G$61,1,0)</f>
        <v>1</v>
      </c>
      <c r="UHQ59" s="676">
        <f>IF(SUM($I$58:UHQ58)&lt;=$G$61,1,0)</f>
        <v>1</v>
      </c>
      <c r="UHR59" s="676">
        <f>IF(SUM($I$58:UHR58)&lt;=$G$61,1,0)</f>
        <v>1</v>
      </c>
      <c r="UHS59" s="676">
        <f>IF(SUM($I$58:UHS58)&lt;=$G$61,1,0)</f>
        <v>1</v>
      </c>
      <c r="UHT59" s="676">
        <f>IF(SUM($I$58:UHT58)&lt;=$G$61,1,0)</f>
        <v>1</v>
      </c>
      <c r="UHU59" s="676">
        <f>IF(SUM($I$58:UHU58)&lt;=$G$61,1,0)</f>
        <v>1</v>
      </c>
      <c r="UHV59" s="676">
        <f>IF(SUM($I$58:UHV58)&lt;=$G$61,1,0)</f>
        <v>1</v>
      </c>
      <c r="UHW59" s="676">
        <f>IF(SUM($I$58:UHW58)&lt;=$G$61,1,0)</f>
        <v>1</v>
      </c>
      <c r="UHX59" s="676">
        <f>IF(SUM($I$58:UHX58)&lt;=$G$61,1,0)</f>
        <v>1</v>
      </c>
      <c r="UHY59" s="676">
        <f>IF(SUM($I$58:UHY58)&lt;=$G$61,1,0)</f>
        <v>1</v>
      </c>
      <c r="UHZ59" s="676">
        <f>IF(SUM($I$58:UHZ58)&lt;=$G$61,1,0)</f>
        <v>1</v>
      </c>
      <c r="UIA59" s="676">
        <f>IF(SUM($I$58:UIA58)&lt;=$G$61,1,0)</f>
        <v>1</v>
      </c>
      <c r="UIB59" s="676">
        <f>IF(SUM($I$58:UIB58)&lt;=$G$61,1,0)</f>
        <v>1</v>
      </c>
      <c r="UIC59" s="676">
        <f>IF(SUM($I$58:UIC58)&lt;=$G$61,1,0)</f>
        <v>1</v>
      </c>
      <c r="UID59" s="676">
        <f>IF(SUM($I$58:UID58)&lt;=$G$61,1,0)</f>
        <v>1</v>
      </c>
      <c r="UIE59" s="676">
        <f>IF(SUM($I$58:UIE58)&lt;=$G$61,1,0)</f>
        <v>1</v>
      </c>
      <c r="UIF59" s="676">
        <f>IF(SUM($I$58:UIF58)&lt;=$G$61,1,0)</f>
        <v>1</v>
      </c>
      <c r="UIG59" s="676">
        <f>IF(SUM($I$58:UIG58)&lt;=$G$61,1,0)</f>
        <v>1</v>
      </c>
      <c r="UIH59" s="676">
        <f>IF(SUM($I$58:UIH58)&lt;=$G$61,1,0)</f>
        <v>1</v>
      </c>
      <c r="UII59" s="676">
        <f>IF(SUM($I$58:UII58)&lt;=$G$61,1,0)</f>
        <v>1</v>
      </c>
      <c r="UIJ59" s="676">
        <f>IF(SUM($I$58:UIJ58)&lt;=$G$61,1,0)</f>
        <v>1</v>
      </c>
      <c r="UIK59" s="676">
        <f>IF(SUM($I$58:UIK58)&lt;=$G$61,1,0)</f>
        <v>1</v>
      </c>
      <c r="UIL59" s="676">
        <f>IF(SUM($I$58:UIL58)&lt;=$G$61,1,0)</f>
        <v>1</v>
      </c>
      <c r="UIM59" s="676">
        <f>IF(SUM($I$58:UIM58)&lt;=$G$61,1,0)</f>
        <v>1</v>
      </c>
      <c r="UIN59" s="676">
        <f>IF(SUM($I$58:UIN58)&lt;=$G$61,1,0)</f>
        <v>1</v>
      </c>
      <c r="UIO59" s="676">
        <f>IF(SUM($I$58:UIO58)&lt;=$G$61,1,0)</f>
        <v>1</v>
      </c>
      <c r="UIP59" s="676">
        <f>IF(SUM($I$58:UIP58)&lt;=$G$61,1,0)</f>
        <v>1</v>
      </c>
      <c r="UIQ59" s="676">
        <f>IF(SUM($I$58:UIQ58)&lt;=$G$61,1,0)</f>
        <v>1</v>
      </c>
      <c r="UIR59" s="676">
        <f>IF(SUM($I$58:UIR58)&lt;=$G$61,1,0)</f>
        <v>1</v>
      </c>
      <c r="UIS59" s="676">
        <f>IF(SUM($I$58:UIS58)&lt;=$G$61,1,0)</f>
        <v>1</v>
      </c>
      <c r="UIT59" s="676">
        <f>IF(SUM($I$58:UIT58)&lt;=$G$61,1,0)</f>
        <v>1</v>
      </c>
      <c r="UIU59" s="676">
        <f>IF(SUM($I$58:UIU58)&lt;=$G$61,1,0)</f>
        <v>1</v>
      </c>
      <c r="UIV59" s="676">
        <f>IF(SUM($I$58:UIV58)&lt;=$G$61,1,0)</f>
        <v>1</v>
      </c>
      <c r="UIW59" s="676">
        <f>IF(SUM($I$58:UIW58)&lt;=$G$61,1,0)</f>
        <v>1</v>
      </c>
      <c r="UIX59" s="676">
        <f>IF(SUM($I$58:UIX58)&lt;=$G$61,1,0)</f>
        <v>1</v>
      </c>
      <c r="UIY59" s="676">
        <f>IF(SUM($I$58:UIY58)&lt;=$G$61,1,0)</f>
        <v>1</v>
      </c>
      <c r="UIZ59" s="676">
        <f>IF(SUM($I$58:UIZ58)&lt;=$G$61,1,0)</f>
        <v>1</v>
      </c>
      <c r="UJA59" s="676">
        <f>IF(SUM($I$58:UJA58)&lt;=$G$61,1,0)</f>
        <v>1</v>
      </c>
      <c r="UJB59" s="676">
        <f>IF(SUM($I$58:UJB58)&lt;=$G$61,1,0)</f>
        <v>1</v>
      </c>
      <c r="UJC59" s="676">
        <f>IF(SUM($I$58:UJC58)&lt;=$G$61,1,0)</f>
        <v>1</v>
      </c>
      <c r="UJD59" s="676">
        <f>IF(SUM($I$58:UJD58)&lt;=$G$61,1,0)</f>
        <v>1</v>
      </c>
      <c r="UJE59" s="676">
        <f>IF(SUM($I$58:UJE58)&lt;=$G$61,1,0)</f>
        <v>1</v>
      </c>
      <c r="UJF59" s="676">
        <f>IF(SUM($I$58:UJF58)&lt;=$G$61,1,0)</f>
        <v>1</v>
      </c>
      <c r="UJG59" s="676">
        <f>IF(SUM($I$58:UJG58)&lt;=$G$61,1,0)</f>
        <v>1</v>
      </c>
      <c r="UJH59" s="676">
        <f>IF(SUM($I$58:UJH58)&lt;=$G$61,1,0)</f>
        <v>1</v>
      </c>
      <c r="UJI59" s="676">
        <f>IF(SUM($I$58:UJI58)&lt;=$G$61,1,0)</f>
        <v>1</v>
      </c>
      <c r="UJJ59" s="676">
        <f>IF(SUM($I$58:UJJ58)&lt;=$G$61,1,0)</f>
        <v>1</v>
      </c>
      <c r="UJK59" s="676">
        <f>IF(SUM($I$58:UJK58)&lt;=$G$61,1,0)</f>
        <v>1</v>
      </c>
      <c r="UJL59" s="676">
        <f>IF(SUM($I$58:UJL58)&lt;=$G$61,1,0)</f>
        <v>1</v>
      </c>
      <c r="UJM59" s="676">
        <f>IF(SUM($I$58:UJM58)&lt;=$G$61,1,0)</f>
        <v>1</v>
      </c>
      <c r="UJN59" s="676">
        <f>IF(SUM($I$58:UJN58)&lt;=$G$61,1,0)</f>
        <v>1</v>
      </c>
      <c r="UJO59" s="676">
        <f>IF(SUM($I$58:UJO58)&lt;=$G$61,1,0)</f>
        <v>1</v>
      </c>
      <c r="UJP59" s="676">
        <f>IF(SUM($I$58:UJP58)&lt;=$G$61,1,0)</f>
        <v>1</v>
      </c>
      <c r="UJQ59" s="676">
        <f>IF(SUM($I$58:UJQ58)&lt;=$G$61,1,0)</f>
        <v>1</v>
      </c>
      <c r="UJR59" s="676">
        <f>IF(SUM($I$58:UJR58)&lt;=$G$61,1,0)</f>
        <v>1</v>
      </c>
      <c r="UJS59" s="676">
        <f>IF(SUM($I$58:UJS58)&lt;=$G$61,1,0)</f>
        <v>1</v>
      </c>
      <c r="UJT59" s="676">
        <f>IF(SUM($I$58:UJT58)&lt;=$G$61,1,0)</f>
        <v>1</v>
      </c>
      <c r="UJU59" s="676">
        <f>IF(SUM($I$58:UJU58)&lt;=$G$61,1,0)</f>
        <v>1</v>
      </c>
      <c r="UJV59" s="676">
        <f>IF(SUM($I$58:UJV58)&lt;=$G$61,1,0)</f>
        <v>1</v>
      </c>
      <c r="UJW59" s="676">
        <f>IF(SUM($I$58:UJW58)&lt;=$G$61,1,0)</f>
        <v>1</v>
      </c>
      <c r="UJX59" s="676">
        <f>IF(SUM($I$58:UJX58)&lt;=$G$61,1,0)</f>
        <v>1</v>
      </c>
      <c r="UJY59" s="676">
        <f>IF(SUM($I$58:UJY58)&lt;=$G$61,1,0)</f>
        <v>1</v>
      </c>
      <c r="UJZ59" s="676">
        <f>IF(SUM($I$58:UJZ58)&lt;=$G$61,1,0)</f>
        <v>1</v>
      </c>
      <c r="UKA59" s="676">
        <f>IF(SUM($I$58:UKA58)&lt;=$G$61,1,0)</f>
        <v>1</v>
      </c>
      <c r="UKB59" s="676">
        <f>IF(SUM($I$58:UKB58)&lt;=$G$61,1,0)</f>
        <v>1</v>
      </c>
      <c r="UKC59" s="676">
        <f>IF(SUM($I$58:UKC58)&lt;=$G$61,1,0)</f>
        <v>1</v>
      </c>
      <c r="UKD59" s="676">
        <f>IF(SUM($I$58:UKD58)&lt;=$G$61,1,0)</f>
        <v>1</v>
      </c>
      <c r="UKE59" s="676">
        <f>IF(SUM($I$58:UKE58)&lt;=$G$61,1,0)</f>
        <v>1</v>
      </c>
      <c r="UKF59" s="676">
        <f>IF(SUM($I$58:UKF58)&lt;=$G$61,1,0)</f>
        <v>1</v>
      </c>
      <c r="UKG59" s="676">
        <f>IF(SUM($I$58:UKG58)&lt;=$G$61,1,0)</f>
        <v>1</v>
      </c>
      <c r="UKH59" s="676">
        <f>IF(SUM($I$58:UKH58)&lt;=$G$61,1,0)</f>
        <v>1</v>
      </c>
      <c r="UKI59" s="676">
        <f>IF(SUM($I$58:UKI58)&lt;=$G$61,1,0)</f>
        <v>1</v>
      </c>
      <c r="UKJ59" s="676">
        <f>IF(SUM($I$58:UKJ58)&lt;=$G$61,1,0)</f>
        <v>1</v>
      </c>
      <c r="UKK59" s="676">
        <f>IF(SUM($I$58:UKK58)&lt;=$G$61,1,0)</f>
        <v>1</v>
      </c>
      <c r="UKL59" s="676">
        <f>IF(SUM($I$58:UKL58)&lt;=$G$61,1,0)</f>
        <v>1</v>
      </c>
      <c r="UKM59" s="676">
        <f>IF(SUM($I$58:UKM58)&lt;=$G$61,1,0)</f>
        <v>1</v>
      </c>
      <c r="UKN59" s="676">
        <f>IF(SUM($I$58:UKN58)&lt;=$G$61,1,0)</f>
        <v>1</v>
      </c>
      <c r="UKO59" s="676">
        <f>IF(SUM($I$58:UKO58)&lt;=$G$61,1,0)</f>
        <v>1</v>
      </c>
      <c r="UKP59" s="676">
        <f>IF(SUM($I$58:UKP58)&lt;=$G$61,1,0)</f>
        <v>1</v>
      </c>
      <c r="UKQ59" s="676">
        <f>IF(SUM($I$58:UKQ58)&lt;=$G$61,1,0)</f>
        <v>1</v>
      </c>
      <c r="UKR59" s="676">
        <f>IF(SUM($I$58:UKR58)&lt;=$G$61,1,0)</f>
        <v>1</v>
      </c>
      <c r="UKS59" s="676">
        <f>IF(SUM($I$58:UKS58)&lt;=$G$61,1,0)</f>
        <v>1</v>
      </c>
      <c r="UKT59" s="676">
        <f>IF(SUM($I$58:UKT58)&lt;=$G$61,1,0)</f>
        <v>1</v>
      </c>
      <c r="UKU59" s="676">
        <f>IF(SUM($I$58:UKU58)&lt;=$G$61,1,0)</f>
        <v>1</v>
      </c>
      <c r="UKV59" s="676">
        <f>IF(SUM($I$58:UKV58)&lt;=$G$61,1,0)</f>
        <v>1</v>
      </c>
      <c r="UKW59" s="676">
        <f>IF(SUM($I$58:UKW58)&lt;=$G$61,1,0)</f>
        <v>1</v>
      </c>
      <c r="UKX59" s="676">
        <f>IF(SUM($I$58:UKX58)&lt;=$G$61,1,0)</f>
        <v>1</v>
      </c>
      <c r="UKY59" s="676">
        <f>IF(SUM($I$58:UKY58)&lt;=$G$61,1,0)</f>
        <v>1</v>
      </c>
      <c r="UKZ59" s="676">
        <f>IF(SUM($I$58:UKZ58)&lt;=$G$61,1,0)</f>
        <v>1</v>
      </c>
      <c r="ULA59" s="676">
        <f>IF(SUM($I$58:ULA58)&lt;=$G$61,1,0)</f>
        <v>1</v>
      </c>
      <c r="ULB59" s="676">
        <f>IF(SUM($I$58:ULB58)&lt;=$G$61,1,0)</f>
        <v>1</v>
      </c>
      <c r="ULC59" s="676">
        <f>IF(SUM($I$58:ULC58)&lt;=$G$61,1,0)</f>
        <v>1</v>
      </c>
      <c r="ULD59" s="676">
        <f>IF(SUM($I$58:ULD58)&lt;=$G$61,1,0)</f>
        <v>1</v>
      </c>
      <c r="ULE59" s="676">
        <f>IF(SUM($I$58:ULE58)&lt;=$G$61,1,0)</f>
        <v>1</v>
      </c>
      <c r="ULF59" s="676">
        <f>IF(SUM($I$58:ULF58)&lt;=$G$61,1,0)</f>
        <v>1</v>
      </c>
      <c r="ULG59" s="676">
        <f>IF(SUM($I$58:ULG58)&lt;=$G$61,1,0)</f>
        <v>1</v>
      </c>
      <c r="ULH59" s="676">
        <f>IF(SUM($I$58:ULH58)&lt;=$G$61,1,0)</f>
        <v>1</v>
      </c>
      <c r="ULI59" s="676">
        <f>IF(SUM($I$58:ULI58)&lt;=$G$61,1,0)</f>
        <v>1</v>
      </c>
      <c r="ULJ59" s="676">
        <f>IF(SUM($I$58:ULJ58)&lt;=$G$61,1,0)</f>
        <v>1</v>
      </c>
      <c r="ULK59" s="676">
        <f>IF(SUM($I$58:ULK58)&lt;=$G$61,1,0)</f>
        <v>1</v>
      </c>
      <c r="ULL59" s="676">
        <f>IF(SUM($I$58:ULL58)&lt;=$G$61,1,0)</f>
        <v>1</v>
      </c>
      <c r="ULM59" s="676">
        <f>IF(SUM($I$58:ULM58)&lt;=$G$61,1,0)</f>
        <v>1</v>
      </c>
      <c r="ULN59" s="676">
        <f>IF(SUM($I$58:ULN58)&lt;=$G$61,1,0)</f>
        <v>1</v>
      </c>
      <c r="ULO59" s="676">
        <f>IF(SUM($I$58:ULO58)&lt;=$G$61,1,0)</f>
        <v>1</v>
      </c>
      <c r="ULP59" s="676">
        <f>IF(SUM($I$58:ULP58)&lt;=$G$61,1,0)</f>
        <v>1</v>
      </c>
      <c r="ULQ59" s="676">
        <f>IF(SUM($I$58:ULQ58)&lt;=$G$61,1,0)</f>
        <v>1</v>
      </c>
      <c r="ULR59" s="676">
        <f>IF(SUM($I$58:ULR58)&lt;=$G$61,1,0)</f>
        <v>1</v>
      </c>
      <c r="ULS59" s="676">
        <f>IF(SUM($I$58:ULS58)&lt;=$G$61,1,0)</f>
        <v>1</v>
      </c>
      <c r="ULT59" s="676">
        <f>IF(SUM($I$58:ULT58)&lt;=$G$61,1,0)</f>
        <v>1</v>
      </c>
      <c r="ULU59" s="676">
        <f>IF(SUM($I$58:ULU58)&lt;=$G$61,1,0)</f>
        <v>1</v>
      </c>
      <c r="ULV59" s="676">
        <f>IF(SUM($I$58:ULV58)&lt;=$G$61,1,0)</f>
        <v>1</v>
      </c>
      <c r="ULW59" s="676">
        <f>IF(SUM($I$58:ULW58)&lt;=$G$61,1,0)</f>
        <v>1</v>
      </c>
      <c r="ULX59" s="676">
        <f>IF(SUM($I$58:ULX58)&lt;=$G$61,1,0)</f>
        <v>1</v>
      </c>
      <c r="ULY59" s="676">
        <f>IF(SUM($I$58:ULY58)&lt;=$G$61,1,0)</f>
        <v>1</v>
      </c>
      <c r="ULZ59" s="676">
        <f>IF(SUM($I$58:ULZ58)&lt;=$G$61,1,0)</f>
        <v>1</v>
      </c>
      <c r="UMA59" s="676">
        <f>IF(SUM($I$58:UMA58)&lt;=$G$61,1,0)</f>
        <v>1</v>
      </c>
      <c r="UMB59" s="676">
        <f>IF(SUM($I$58:UMB58)&lt;=$G$61,1,0)</f>
        <v>1</v>
      </c>
      <c r="UMC59" s="676">
        <f>IF(SUM($I$58:UMC58)&lt;=$G$61,1,0)</f>
        <v>1</v>
      </c>
      <c r="UMD59" s="676">
        <f>IF(SUM($I$58:UMD58)&lt;=$G$61,1,0)</f>
        <v>1</v>
      </c>
      <c r="UME59" s="676">
        <f>IF(SUM($I$58:UME58)&lt;=$G$61,1,0)</f>
        <v>1</v>
      </c>
      <c r="UMF59" s="676">
        <f>IF(SUM($I$58:UMF58)&lt;=$G$61,1,0)</f>
        <v>1</v>
      </c>
      <c r="UMG59" s="676">
        <f>IF(SUM($I$58:UMG58)&lt;=$G$61,1,0)</f>
        <v>1</v>
      </c>
      <c r="UMH59" s="676">
        <f>IF(SUM($I$58:UMH58)&lt;=$G$61,1,0)</f>
        <v>1</v>
      </c>
      <c r="UMI59" s="676">
        <f>IF(SUM($I$58:UMI58)&lt;=$G$61,1,0)</f>
        <v>1</v>
      </c>
      <c r="UMJ59" s="676">
        <f>IF(SUM($I$58:UMJ58)&lt;=$G$61,1,0)</f>
        <v>1</v>
      </c>
      <c r="UMK59" s="676">
        <f>IF(SUM($I$58:UMK58)&lt;=$G$61,1,0)</f>
        <v>1</v>
      </c>
      <c r="UML59" s="676">
        <f>IF(SUM($I$58:UML58)&lt;=$G$61,1,0)</f>
        <v>1</v>
      </c>
      <c r="UMM59" s="676">
        <f>IF(SUM($I$58:UMM58)&lt;=$G$61,1,0)</f>
        <v>1</v>
      </c>
      <c r="UMN59" s="676">
        <f>IF(SUM($I$58:UMN58)&lt;=$G$61,1,0)</f>
        <v>1</v>
      </c>
      <c r="UMO59" s="676">
        <f>IF(SUM($I$58:UMO58)&lt;=$G$61,1,0)</f>
        <v>1</v>
      </c>
      <c r="UMP59" s="676">
        <f>IF(SUM($I$58:UMP58)&lt;=$G$61,1,0)</f>
        <v>1</v>
      </c>
      <c r="UMQ59" s="676">
        <f>IF(SUM($I$58:UMQ58)&lt;=$G$61,1,0)</f>
        <v>1</v>
      </c>
      <c r="UMR59" s="676">
        <f>IF(SUM($I$58:UMR58)&lt;=$G$61,1,0)</f>
        <v>1</v>
      </c>
      <c r="UMS59" s="676">
        <f>IF(SUM($I$58:UMS58)&lt;=$G$61,1,0)</f>
        <v>1</v>
      </c>
      <c r="UMT59" s="676">
        <f>IF(SUM($I$58:UMT58)&lt;=$G$61,1,0)</f>
        <v>1</v>
      </c>
      <c r="UMU59" s="676">
        <f>IF(SUM($I$58:UMU58)&lt;=$G$61,1,0)</f>
        <v>1</v>
      </c>
      <c r="UMV59" s="676">
        <f>IF(SUM($I$58:UMV58)&lt;=$G$61,1,0)</f>
        <v>1</v>
      </c>
      <c r="UMW59" s="676">
        <f>IF(SUM($I$58:UMW58)&lt;=$G$61,1,0)</f>
        <v>1</v>
      </c>
      <c r="UMX59" s="676">
        <f>IF(SUM($I$58:UMX58)&lt;=$G$61,1,0)</f>
        <v>1</v>
      </c>
      <c r="UMY59" s="676">
        <f>IF(SUM($I$58:UMY58)&lt;=$G$61,1,0)</f>
        <v>1</v>
      </c>
      <c r="UMZ59" s="676">
        <f>IF(SUM($I$58:UMZ58)&lt;=$G$61,1,0)</f>
        <v>1</v>
      </c>
      <c r="UNA59" s="676">
        <f>IF(SUM($I$58:UNA58)&lt;=$G$61,1,0)</f>
        <v>1</v>
      </c>
      <c r="UNB59" s="676">
        <f>IF(SUM($I$58:UNB58)&lt;=$G$61,1,0)</f>
        <v>1</v>
      </c>
      <c r="UNC59" s="676">
        <f>IF(SUM($I$58:UNC58)&lt;=$G$61,1,0)</f>
        <v>1</v>
      </c>
      <c r="UND59" s="676">
        <f>IF(SUM($I$58:UND58)&lt;=$G$61,1,0)</f>
        <v>1</v>
      </c>
      <c r="UNE59" s="676">
        <f>IF(SUM($I$58:UNE58)&lt;=$G$61,1,0)</f>
        <v>1</v>
      </c>
      <c r="UNF59" s="676">
        <f>IF(SUM($I$58:UNF58)&lt;=$G$61,1,0)</f>
        <v>1</v>
      </c>
      <c r="UNG59" s="676">
        <f>IF(SUM($I$58:UNG58)&lt;=$G$61,1,0)</f>
        <v>1</v>
      </c>
      <c r="UNH59" s="676">
        <f>IF(SUM($I$58:UNH58)&lt;=$G$61,1,0)</f>
        <v>1</v>
      </c>
      <c r="UNI59" s="676">
        <f>IF(SUM($I$58:UNI58)&lt;=$G$61,1,0)</f>
        <v>1</v>
      </c>
      <c r="UNJ59" s="676">
        <f>IF(SUM($I$58:UNJ58)&lt;=$G$61,1,0)</f>
        <v>1</v>
      </c>
      <c r="UNK59" s="676">
        <f>IF(SUM($I$58:UNK58)&lt;=$G$61,1,0)</f>
        <v>1</v>
      </c>
      <c r="UNL59" s="676">
        <f>IF(SUM($I$58:UNL58)&lt;=$G$61,1,0)</f>
        <v>1</v>
      </c>
      <c r="UNM59" s="676">
        <f>IF(SUM($I$58:UNM58)&lt;=$G$61,1,0)</f>
        <v>1</v>
      </c>
      <c r="UNN59" s="676">
        <f>IF(SUM($I$58:UNN58)&lt;=$G$61,1,0)</f>
        <v>1</v>
      </c>
      <c r="UNO59" s="676">
        <f>IF(SUM($I$58:UNO58)&lt;=$G$61,1,0)</f>
        <v>1</v>
      </c>
      <c r="UNP59" s="676">
        <f>IF(SUM($I$58:UNP58)&lt;=$G$61,1,0)</f>
        <v>1</v>
      </c>
      <c r="UNQ59" s="676">
        <f>IF(SUM($I$58:UNQ58)&lt;=$G$61,1,0)</f>
        <v>1</v>
      </c>
      <c r="UNR59" s="676">
        <f>IF(SUM($I$58:UNR58)&lt;=$G$61,1,0)</f>
        <v>1</v>
      </c>
      <c r="UNS59" s="676">
        <f>IF(SUM($I$58:UNS58)&lt;=$G$61,1,0)</f>
        <v>1</v>
      </c>
      <c r="UNT59" s="676">
        <f>IF(SUM($I$58:UNT58)&lt;=$G$61,1,0)</f>
        <v>1</v>
      </c>
      <c r="UNU59" s="676">
        <f>IF(SUM($I$58:UNU58)&lt;=$G$61,1,0)</f>
        <v>1</v>
      </c>
      <c r="UNV59" s="676">
        <f>IF(SUM($I$58:UNV58)&lt;=$G$61,1,0)</f>
        <v>1</v>
      </c>
      <c r="UNW59" s="676">
        <f>IF(SUM($I$58:UNW58)&lt;=$G$61,1,0)</f>
        <v>1</v>
      </c>
      <c r="UNX59" s="676">
        <f>IF(SUM($I$58:UNX58)&lt;=$G$61,1,0)</f>
        <v>1</v>
      </c>
      <c r="UNY59" s="676">
        <f>IF(SUM($I$58:UNY58)&lt;=$G$61,1,0)</f>
        <v>1</v>
      </c>
      <c r="UNZ59" s="676">
        <f>IF(SUM($I$58:UNZ58)&lt;=$G$61,1,0)</f>
        <v>1</v>
      </c>
      <c r="UOA59" s="676">
        <f>IF(SUM($I$58:UOA58)&lt;=$G$61,1,0)</f>
        <v>1</v>
      </c>
      <c r="UOB59" s="676">
        <f>IF(SUM($I$58:UOB58)&lt;=$G$61,1,0)</f>
        <v>1</v>
      </c>
      <c r="UOC59" s="676">
        <f>IF(SUM($I$58:UOC58)&lt;=$G$61,1,0)</f>
        <v>1</v>
      </c>
      <c r="UOD59" s="676">
        <f>IF(SUM($I$58:UOD58)&lt;=$G$61,1,0)</f>
        <v>1</v>
      </c>
      <c r="UOE59" s="676">
        <f>IF(SUM($I$58:UOE58)&lt;=$G$61,1,0)</f>
        <v>1</v>
      </c>
      <c r="UOF59" s="676">
        <f>IF(SUM($I$58:UOF58)&lt;=$G$61,1,0)</f>
        <v>1</v>
      </c>
      <c r="UOG59" s="676">
        <f>IF(SUM($I$58:UOG58)&lt;=$G$61,1,0)</f>
        <v>1</v>
      </c>
      <c r="UOH59" s="676">
        <f>IF(SUM($I$58:UOH58)&lt;=$G$61,1,0)</f>
        <v>1</v>
      </c>
      <c r="UOI59" s="676">
        <f>IF(SUM($I$58:UOI58)&lt;=$G$61,1,0)</f>
        <v>1</v>
      </c>
      <c r="UOJ59" s="676">
        <f>IF(SUM($I$58:UOJ58)&lt;=$G$61,1,0)</f>
        <v>1</v>
      </c>
      <c r="UOK59" s="676">
        <f>IF(SUM($I$58:UOK58)&lt;=$G$61,1,0)</f>
        <v>1</v>
      </c>
      <c r="UOL59" s="676">
        <f>IF(SUM($I$58:UOL58)&lt;=$G$61,1,0)</f>
        <v>1</v>
      </c>
      <c r="UOM59" s="676">
        <f>IF(SUM($I$58:UOM58)&lt;=$G$61,1,0)</f>
        <v>1</v>
      </c>
      <c r="UON59" s="676">
        <f>IF(SUM($I$58:UON58)&lt;=$G$61,1,0)</f>
        <v>1</v>
      </c>
      <c r="UOO59" s="676">
        <f>IF(SUM($I$58:UOO58)&lt;=$G$61,1,0)</f>
        <v>1</v>
      </c>
      <c r="UOP59" s="676">
        <f>IF(SUM($I$58:UOP58)&lt;=$G$61,1,0)</f>
        <v>1</v>
      </c>
      <c r="UOQ59" s="676">
        <f>IF(SUM($I$58:UOQ58)&lt;=$G$61,1,0)</f>
        <v>1</v>
      </c>
      <c r="UOR59" s="676">
        <f>IF(SUM($I$58:UOR58)&lt;=$G$61,1,0)</f>
        <v>1</v>
      </c>
      <c r="UOS59" s="676">
        <f>IF(SUM($I$58:UOS58)&lt;=$G$61,1,0)</f>
        <v>1</v>
      </c>
      <c r="UOT59" s="676">
        <f>IF(SUM($I$58:UOT58)&lt;=$G$61,1,0)</f>
        <v>1</v>
      </c>
      <c r="UOU59" s="676">
        <f>IF(SUM($I$58:UOU58)&lt;=$G$61,1,0)</f>
        <v>1</v>
      </c>
      <c r="UOV59" s="676">
        <f>IF(SUM($I$58:UOV58)&lt;=$G$61,1,0)</f>
        <v>1</v>
      </c>
      <c r="UOW59" s="676">
        <f>IF(SUM($I$58:UOW58)&lt;=$G$61,1,0)</f>
        <v>1</v>
      </c>
      <c r="UOX59" s="676">
        <f>IF(SUM($I$58:UOX58)&lt;=$G$61,1,0)</f>
        <v>1</v>
      </c>
      <c r="UOY59" s="676">
        <f>IF(SUM($I$58:UOY58)&lt;=$G$61,1,0)</f>
        <v>1</v>
      </c>
      <c r="UOZ59" s="676">
        <f>IF(SUM($I$58:UOZ58)&lt;=$G$61,1,0)</f>
        <v>1</v>
      </c>
      <c r="UPA59" s="676">
        <f>IF(SUM($I$58:UPA58)&lt;=$G$61,1,0)</f>
        <v>1</v>
      </c>
      <c r="UPB59" s="676">
        <f>IF(SUM($I$58:UPB58)&lt;=$G$61,1,0)</f>
        <v>1</v>
      </c>
      <c r="UPC59" s="676">
        <f>IF(SUM($I$58:UPC58)&lt;=$G$61,1,0)</f>
        <v>1</v>
      </c>
      <c r="UPD59" s="676">
        <f>IF(SUM($I$58:UPD58)&lt;=$G$61,1,0)</f>
        <v>1</v>
      </c>
      <c r="UPE59" s="676">
        <f>IF(SUM($I$58:UPE58)&lt;=$G$61,1,0)</f>
        <v>1</v>
      </c>
      <c r="UPF59" s="676">
        <f>IF(SUM($I$58:UPF58)&lt;=$G$61,1,0)</f>
        <v>1</v>
      </c>
      <c r="UPG59" s="676">
        <f>IF(SUM($I$58:UPG58)&lt;=$G$61,1,0)</f>
        <v>1</v>
      </c>
      <c r="UPH59" s="676">
        <f>IF(SUM($I$58:UPH58)&lt;=$G$61,1,0)</f>
        <v>1</v>
      </c>
      <c r="UPI59" s="676">
        <f>IF(SUM($I$58:UPI58)&lt;=$G$61,1,0)</f>
        <v>1</v>
      </c>
      <c r="UPJ59" s="676">
        <f>IF(SUM($I$58:UPJ58)&lt;=$G$61,1,0)</f>
        <v>1</v>
      </c>
      <c r="UPK59" s="676">
        <f>IF(SUM($I$58:UPK58)&lt;=$G$61,1,0)</f>
        <v>1</v>
      </c>
      <c r="UPL59" s="676">
        <f>IF(SUM($I$58:UPL58)&lt;=$G$61,1,0)</f>
        <v>1</v>
      </c>
      <c r="UPM59" s="676">
        <f>IF(SUM($I$58:UPM58)&lt;=$G$61,1,0)</f>
        <v>1</v>
      </c>
      <c r="UPN59" s="676">
        <f>IF(SUM($I$58:UPN58)&lt;=$G$61,1,0)</f>
        <v>1</v>
      </c>
      <c r="UPO59" s="676">
        <f>IF(SUM($I$58:UPO58)&lt;=$G$61,1,0)</f>
        <v>1</v>
      </c>
      <c r="UPP59" s="676">
        <f>IF(SUM($I$58:UPP58)&lt;=$G$61,1,0)</f>
        <v>1</v>
      </c>
      <c r="UPQ59" s="676">
        <f>IF(SUM($I$58:UPQ58)&lt;=$G$61,1,0)</f>
        <v>1</v>
      </c>
      <c r="UPR59" s="676">
        <f>IF(SUM($I$58:UPR58)&lt;=$G$61,1,0)</f>
        <v>1</v>
      </c>
      <c r="UPS59" s="676">
        <f>IF(SUM($I$58:UPS58)&lt;=$G$61,1,0)</f>
        <v>1</v>
      </c>
      <c r="UPT59" s="676">
        <f>IF(SUM($I$58:UPT58)&lt;=$G$61,1,0)</f>
        <v>1</v>
      </c>
      <c r="UPU59" s="676">
        <f>IF(SUM($I$58:UPU58)&lt;=$G$61,1,0)</f>
        <v>1</v>
      </c>
      <c r="UPV59" s="676">
        <f>IF(SUM($I$58:UPV58)&lt;=$G$61,1,0)</f>
        <v>1</v>
      </c>
      <c r="UPW59" s="676">
        <f>IF(SUM($I$58:UPW58)&lt;=$G$61,1,0)</f>
        <v>1</v>
      </c>
      <c r="UPX59" s="676">
        <f>IF(SUM($I$58:UPX58)&lt;=$G$61,1,0)</f>
        <v>1</v>
      </c>
      <c r="UPY59" s="676">
        <f>IF(SUM($I$58:UPY58)&lt;=$G$61,1,0)</f>
        <v>1</v>
      </c>
      <c r="UPZ59" s="676">
        <f>IF(SUM($I$58:UPZ58)&lt;=$G$61,1,0)</f>
        <v>1</v>
      </c>
      <c r="UQA59" s="676">
        <f>IF(SUM($I$58:UQA58)&lt;=$G$61,1,0)</f>
        <v>1</v>
      </c>
      <c r="UQB59" s="676">
        <f>IF(SUM($I$58:UQB58)&lt;=$G$61,1,0)</f>
        <v>1</v>
      </c>
      <c r="UQC59" s="676">
        <f>IF(SUM($I$58:UQC58)&lt;=$G$61,1,0)</f>
        <v>1</v>
      </c>
      <c r="UQD59" s="676">
        <f>IF(SUM($I$58:UQD58)&lt;=$G$61,1,0)</f>
        <v>1</v>
      </c>
      <c r="UQE59" s="676">
        <f>IF(SUM($I$58:UQE58)&lt;=$G$61,1,0)</f>
        <v>1</v>
      </c>
      <c r="UQF59" s="676">
        <f>IF(SUM($I$58:UQF58)&lt;=$G$61,1,0)</f>
        <v>1</v>
      </c>
      <c r="UQG59" s="676">
        <f>IF(SUM($I$58:UQG58)&lt;=$G$61,1,0)</f>
        <v>1</v>
      </c>
      <c r="UQH59" s="676">
        <f>IF(SUM($I$58:UQH58)&lt;=$G$61,1,0)</f>
        <v>1</v>
      </c>
      <c r="UQI59" s="676">
        <f>IF(SUM($I$58:UQI58)&lt;=$G$61,1,0)</f>
        <v>1</v>
      </c>
      <c r="UQJ59" s="676">
        <f>IF(SUM($I$58:UQJ58)&lt;=$G$61,1,0)</f>
        <v>1</v>
      </c>
      <c r="UQK59" s="676">
        <f>IF(SUM($I$58:UQK58)&lt;=$G$61,1,0)</f>
        <v>1</v>
      </c>
      <c r="UQL59" s="676">
        <f>IF(SUM($I$58:UQL58)&lt;=$G$61,1,0)</f>
        <v>1</v>
      </c>
      <c r="UQM59" s="676">
        <f>IF(SUM($I$58:UQM58)&lt;=$G$61,1,0)</f>
        <v>1</v>
      </c>
      <c r="UQN59" s="676">
        <f>IF(SUM($I$58:UQN58)&lt;=$G$61,1,0)</f>
        <v>1</v>
      </c>
      <c r="UQO59" s="676">
        <f>IF(SUM($I$58:UQO58)&lt;=$G$61,1,0)</f>
        <v>1</v>
      </c>
      <c r="UQP59" s="676">
        <f>IF(SUM($I$58:UQP58)&lt;=$G$61,1,0)</f>
        <v>1</v>
      </c>
      <c r="UQQ59" s="676">
        <f>IF(SUM($I$58:UQQ58)&lt;=$G$61,1,0)</f>
        <v>1</v>
      </c>
      <c r="UQR59" s="676">
        <f>IF(SUM($I$58:UQR58)&lt;=$G$61,1,0)</f>
        <v>1</v>
      </c>
      <c r="UQS59" s="676">
        <f>IF(SUM($I$58:UQS58)&lt;=$G$61,1,0)</f>
        <v>1</v>
      </c>
      <c r="UQT59" s="676">
        <f>IF(SUM($I$58:UQT58)&lt;=$G$61,1,0)</f>
        <v>1</v>
      </c>
      <c r="UQU59" s="676">
        <f>IF(SUM($I$58:UQU58)&lt;=$G$61,1,0)</f>
        <v>1</v>
      </c>
      <c r="UQV59" s="676">
        <f>IF(SUM($I$58:UQV58)&lt;=$G$61,1,0)</f>
        <v>1</v>
      </c>
      <c r="UQW59" s="676">
        <f>IF(SUM($I$58:UQW58)&lt;=$G$61,1,0)</f>
        <v>1</v>
      </c>
      <c r="UQX59" s="676">
        <f>IF(SUM($I$58:UQX58)&lt;=$G$61,1,0)</f>
        <v>1</v>
      </c>
      <c r="UQY59" s="676">
        <f>IF(SUM($I$58:UQY58)&lt;=$G$61,1,0)</f>
        <v>1</v>
      </c>
      <c r="UQZ59" s="676">
        <f>IF(SUM($I$58:UQZ58)&lt;=$G$61,1,0)</f>
        <v>1</v>
      </c>
      <c r="URA59" s="676">
        <f>IF(SUM($I$58:URA58)&lt;=$G$61,1,0)</f>
        <v>1</v>
      </c>
      <c r="URB59" s="676">
        <f>IF(SUM($I$58:URB58)&lt;=$G$61,1,0)</f>
        <v>1</v>
      </c>
      <c r="URC59" s="676">
        <f>IF(SUM($I$58:URC58)&lt;=$G$61,1,0)</f>
        <v>1</v>
      </c>
      <c r="URD59" s="676">
        <f>IF(SUM($I$58:URD58)&lt;=$G$61,1,0)</f>
        <v>1</v>
      </c>
      <c r="URE59" s="676">
        <f>IF(SUM($I$58:URE58)&lt;=$G$61,1,0)</f>
        <v>1</v>
      </c>
      <c r="URF59" s="676">
        <f>IF(SUM($I$58:URF58)&lt;=$G$61,1,0)</f>
        <v>1</v>
      </c>
      <c r="URG59" s="676">
        <f>IF(SUM($I$58:URG58)&lt;=$G$61,1,0)</f>
        <v>1</v>
      </c>
      <c r="URH59" s="676">
        <f>IF(SUM($I$58:URH58)&lt;=$G$61,1,0)</f>
        <v>1</v>
      </c>
      <c r="URI59" s="676">
        <f>IF(SUM($I$58:URI58)&lt;=$G$61,1,0)</f>
        <v>1</v>
      </c>
      <c r="URJ59" s="676">
        <f>IF(SUM($I$58:URJ58)&lt;=$G$61,1,0)</f>
        <v>1</v>
      </c>
      <c r="URK59" s="676">
        <f>IF(SUM($I$58:URK58)&lt;=$G$61,1,0)</f>
        <v>1</v>
      </c>
      <c r="URL59" s="676">
        <f>IF(SUM($I$58:URL58)&lt;=$G$61,1,0)</f>
        <v>1</v>
      </c>
      <c r="URM59" s="676">
        <f>IF(SUM($I$58:URM58)&lt;=$G$61,1,0)</f>
        <v>1</v>
      </c>
      <c r="URN59" s="676">
        <f>IF(SUM($I$58:URN58)&lt;=$G$61,1,0)</f>
        <v>1</v>
      </c>
      <c r="URO59" s="676">
        <f>IF(SUM($I$58:URO58)&lt;=$G$61,1,0)</f>
        <v>1</v>
      </c>
      <c r="URP59" s="676">
        <f>IF(SUM($I$58:URP58)&lt;=$G$61,1,0)</f>
        <v>1</v>
      </c>
      <c r="URQ59" s="676">
        <f>IF(SUM($I$58:URQ58)&lt;=$G$61,1,0)</f>
        <v>1</v>
      </c>
      <c r="URR59" s="676">
        <f>IF(SUM($I$58:URR58)&lt;=$G$61,1,0)</f>
        <v>1</v>
      </c>
      <c r="URS59" s="676">
        <f>IF(SUM($I$58:URS58)&lt;=$G$61,1,0)</f>
        <v>1</v>
      </c>
      <c r="URT59" s="676">
        <f>IF(SUM($I$58:URT58)&lt;=$G$61,1,0)</f>
        <v>1</v>
      </c>
      <c r="URU59" s="676">
        <f>IF(SUM($I$58:URU58)&lt;=$G$61,1,0)</f>
        <v>1</v>
      </c>
      <c r="URV59" s="676">
        <f>IF(SUM($I$58:URV58)&lt;=$G$61,1,0)</f>
        <v>1</v>
      </c>
      <c r="URW59" s="676">
        <f>IF(SUM($I$58:URW58)&lt;=$G$61,1,0)</f>
        <v>1</v>
      </c>
      <c r="URX59" s="676">
        <f>IF(SUM($I$58:URX58)&lt;=$G$61,1,0)</f>
        <v>1</v>
      </c>
      <c r="URY59" s="676">
        <f>IF(SUM($I$58:URY58)&lt;=$G$61,1,0)</f>
        <v>1</v>
      </c>
      <c r="URZ59" s="676">
        <f>IF(SUM($I$58:URZ58)&lt;=$G$61,1,0)</f>
        <v>1</v>
      </c>
      <c r="USA59" s="676">
        <f>IF(SUM($I$58:USA58)&lt;=$G$61,1,0)</f>
        <v>1</v>
      </c>
      <c r="USB59" s="676">
        <f>IF(SUM($I$58:USB58)&lt;=$G$61,1,0)</f>
        <v>1</v>
      </c>
      <c r="USC59" s="676">
        <f>IF(SUM($I$58:USC58)&lt;=$G$61,1,0)</f>
        <v>1</v>
      </c>
      <c r="USD59" s="676">
        <f>IF(SUM($I$58:USD58)&lt;=$G$61,1,0)</f>
        <v>1</v>
      </c>
      <c r="USE59" s="676">
        <f>IF(SUM($I$58:USE58)&lt;=$G$61,1,0)</f>
        <v>1</v>
      </c>
      <c r="USF59" s="676">
        <f>IF(SUM($I$58:USF58)&lt;=$G$61,1,0)</f>
        <v>1</v>
      </c>
      <c r="USG59" s="676">
        <f>IF(SUM($I$58:USG58)&lt;=$G$61,1,0)</f>
        <v>1</v>
      </c>
      <c r="USH59" s="676">
        <f>IF(SUM($I$58:USH58)&lt;=$G$61,1,0)</f>
        <v>1</v>
      </c>
      <c r="USI59" s="676">
        <f>IF(SUM($I$58:USI58)&lt;=$G$61,1,0)</f>
        <v>1</v>
      </c>
      <c r="USJ59" s="676">
        <f>IF(SUM($I$58:USJ58)&lt;=$G$61,1,0)</f>
        <v>1</v>
      </c>
      <c r="USK59" s="676">
        <f>IF(SUM($I$58:USK58)&lt;=$G$61,1,0)</f>
        <v>1</v>
      </c>
      <c r="USL59" s="676">
        <f>IF(SUM($I$58:USL58)&lt;=$G$61,1,0)</f>
        <v>1</v>
      </c>
      <c r="USM59" s="676">
        <f>IF(SUM($I$58:USM58)&lt;=$G$61,1,0)</f>
        <v>1</v>
      </c>
      <c r="USN59" s="676">
        <f>IF(SUM($I$58:USN58)&lt;=$G$61,1,0)</f>
        <v>1</v>
      </c>
      <c r="USO59" s="676">
        <f>IF(SUM($I$58:USO58)&lt;=$G$61,1,0)</f>
        <v>1</v>
      </c>
      <c r="USP59" s="676">
        <f>IF(SUM($I$58:USP58)&lt;=$G$61,1,0)</f>
        <v>1</v>
      </c>
      <c r="USQ59" s="676">
        <f>IF(SUM($I$58:USQ58)&lt;=$G$61,1,0)</f>
        <v>1</v>
      </c>
      <c r="USR59" s="676">
        <f>IF(SUM($I$58:USR58)&lt;=$G$61,1,0)</f>
        <v>1</v>
      </c>
      <c r="USS59" s="676">
        <f>IF(SUM($I$58:USS58)&lt;=$G$61,1,0)</f>
        <v>1</v>
      </c>
      <c r="UST59" s="676">
        <f>IF(SUM($I$58:UST58)&lt;=$G$61,1,0)</f>
        <v>1</v>
      </c>
      <c r="USU59" s="676">
        <f>IF(SUM($I$58:USU58)&lt;=$G$61,1,0)</f>
        <v>1</v>
      </c>
      <c r="USV59" s="676">
        <f>IF(SUM($I$58:USV58)&lt;=$G$61,1,0)</f>
        <v>1</v>
      </c>
      <c r="USW59" s="676">
        <f>IF(SUM($I$58:USW58)&lt;=$G$61,1,0)</f>
        <v>1</v>
      </c>
      <c r="USX59" s="676">
        <f>IF(SUM($I$58:USX58)&lt;=$G$61,1,0)</f>
        <v>1</v>
      </c>
      <c r="USY59" s="676">
        <f>IF(SUM($I$58:USY58)&lt;=$G$61,1,0)</f>
        <v>1</v>
      </c>
      <c r="USZ59" s="676">
        <f>IF(SUM($I$58:USZ58)&lt;=$G$61,1,0)</f>
        <v>1</v>
      </c>
      <c r="UTA59" s="676">
        <f>IF(SUM($I$58:UTA58)&lt;=$G$61,1,0)</f>
        <v>1</v>
      </c>
      <c r="UTB59" s="676">
        <f>IF(SUM($I$58:UTB58)&lt;=$G$61,1,0)</f>
        <v>1</v>
      </c>
      <c r="UTC59" s="676">
        <f>IF(SUM($I$58:UTC58)&lt;=$G$61,1,0)</f>
        <v>1</v>
      </c>
      <c r="UTD59" s="676">
        <f>IF(SUM($I$58:UTD58)&lt;=$G$61,1,0)</f>
        <v>1</v>
      </c>
      <c r="UTE59" s="676">
        <f>IF(SUM($I$58:UTE58)&lt;=$G$61,1,0)</f>
        <v>1</v>
      </c>
      <c r="UTF59" s="676">
        <f>IF(SUM($I$58:UTF58)&lt;=$G$61,1,0)</f>
        <v>1</v>
      </c>
      <c r="UTG59" s="676">
        <f>IF(SUM($I$58:UTG58)&lt;=$G$61,1,0)</f>
        <v>1</v>
      </c>
      <c r="UTH59" s="676">
        <f>IF(SUM($I$58:UTH58)&lt;=$G$61,1,0)</f>
        <v>1</v>
      </c>
      <c r="UTI59" s="676">
        <f>IF(SUM($I$58:UTI58)&lt;=$G$61,1,0)</f>
        <v>1</v>
      </c>
      <c r="UTJ59" s="676">
        <f>IF(SUM($I$58:UTJ58)&lt;=$G$61,1,0)</f>
        <v>1</v>
      </c>
      <c r="UTK59" s="676">
        <f>IF(SUM($I$58:UTK58)&lt;=$G$61,1,0)</f>
        <v>1</v>
      </c>
      <c r="UTL59" s="676">
        <f>IF(SUM($I$58:UTL58)&lt;=$G$61,1,0)</f>
        <v>1</v>
      </c>
      <c r="UTM59" s="676">
        <f>IF(SUM($I$58:UTM58)&lt;=$G$61,1,0)</f>
        <v>1</v>
      </c>
      <c r="UTN59" s="676">
        <f>IF(SUM($I$58:UTN58)&lt;=$G$61,1,0)</f>
        <v>1</v>
      </c>
      <c r="UTO59" s="676">
        <f>IF(SUM($I$58:UTO58)&lt;=$G$61,1,0)</f>
        <v>1</v>
      </c>
      <c r="UTP59" s="676">
        <f>IF(SUM($I$58:UTP58)&lt;=$G$61,1,0)</f>
        <v>1</v>
      </c>
      <c r="UTQ59" s="676">
        <f>IF(SUM($I$58:UTQ58)&lt;=$G$61,1,0)</f>
        <v>1</v>
      </c>
      <c r="UTR59" s="676">
        <f>IF(SUM($I$58:UTR58)&lt;=$G$61,1,0)</f>
        <v>1</v>
      </c>
      <c r="UTS59" s="676">
        <f>IF(SUM($I$58:UTS58)&lt;=$G$61,1,0)</f>
        <v>1</v>
      </c>
      <c r="UTT59" s="676">
        <f>IF(SUM($I$58:UTT58)&lt;=$G$61,1,0)</f>
        <v>1</v>
      </c>
      <c r="UTU59" s="676">
        <f>IF(SUM($I$58:UTU58)&lt;=$G$61,1,0)</f>
        <v>1</v>
      </c>
      <c r="UTV59" s="676">
        <f>IF(SUM($I$58:UTV58)&lt;=$G$61,1,0)</f>
        <v>1</v>
      </c>
      <c r="UTW59" s="676">
        <f>IF(SUM($I$58:UTW58)&lt;=$G$61,1,0)</f>
        <v>1</v>
      </c>
      <c r="UTX59" s="676">
        <f>IF(SUM($I$58:UTX58)&lt;=$G$61,1,0)</f>
        <v>1</v>
      </c>
      <c r="UTY59" s="676">
        <f>IF(SUM($I$58:UTY58)&lt;=$G$61,1,0)</f>
        <v>1</v>
      </c>
      <c r="UTZ59" s="676">
        <f>IF(SUM($I$58:UTZ58)&lt;=$G$61,1,0)</f>
        <v>1</v>
      </c>
      <c r="UUA59" s="676">
        <f>IF(SUM($I$58:UUA58)&lt;=$G$61,1,0)</f>
        <v>1</v>
      </c>
      <c r="UUB59" s="676">
        <f>IF(SUM($I$58:UUB58)&lt;=$G$61,1,0)</f>
        <v>1</v>
      </c>
      <c r="UUC59" s="676">
        <f>IF(SUM($I$58:UUC58)&lt;=$G$61,1,0)</f>
        <v>1</v>
      </c>
      <c r="UUD59" s="676">
        <f>IF(SUM($I$58:UUD58)&lt;=$G$61,1,0)</f>
        <v>1</v>
      </c>
      <c r="UUE59" s="676">
        <f>IF(SUM($I$58:UUE58)&lt;=$G$61,1,0)</f>
        <v>1</v>
      </c>
      <c r="UUF59" s="676">
        <f>IF(SUM($I$58:UUF58)&lt;=$G$61,1,0)</f>
        <v>1</v>
      </c>
      <c r="UUG59" s="676">
        <f>IF(SUM($I$58:UUG58)&lt;=$G$61,1,0)</f>
        <v>1</v>
      </c>
      <c r="UUH59" s="676">
        <f>IF(SUM($I$58:UUH58)&lt;=$G$61,1,0)</f>
        <v>1</v>
      </c>
      <c r="UUI59" s="676">
        <f>IF(SUM($I$58:UUI58)&lt;=$G$61,1,0)</f>
        <v>1</v>
      </c>
      <c r="UUJ59" s="676">
        <f>IF(SUM($I$58:UUJ58)&lt;=$G$61,1,0)</f>
        <v>1</v>
      </c>
      <c r="UUK59" s="676">
        <f>IF(SUM($I$58:UUK58)&lt;=$G$61,1,0)</f>
        <v>1</v>
      </c>
      <c r="UUL59" s="676">
        <f>IF(SUM($I$58:UUL58)&lt;=$G$61,1,0)</f>
        <v>1</v>
      </c>
      <c r="UUM59" s="676">
        <f>IF(SUM($I$58:UUM58)&lt;=$G$61,1,0)</f>
        <v>1</v>
      </c>
      <c r="UUN59" s="676">
        <f>IF(SUM($I$58:UUN58)&lt;=$G$61,1,0)</f>
        <v>1</v>
      </c>
      <c r="UUO59" s="676">
        <f>IF(SUM($I$58:UUO58)&lt;=$G$61,1,0)</f>
        <v>1</v>
      </c>
      <c r="UUP59" s="676">
        <f>IF(SUM($I$58:UUP58)&lt;=$G$61,1,0)</f>
        <v>1</v>
      </c>
      <c r="UUQ59" s="676">
        <f>IF(SUM($I$58:UUQ58)&lt;=$G$61,1,0)</f>
        <v>1</v>
      </c>
      <c r="UUR59" s="676">
        <f>IF(SUM($I$58:UUR58)&lt;=$G$61,1,0)</f>
        <v>1</v>
      </c>
      <c r="UUS59" s="676">
        <f>IF(SUM($I$58:UUS58)&lt;=$G$61,1,0)</f>
        <v>1</v>
      </c>
      <c r="UUT59" s="676">
        <f>IF(SUM($I$58:UUT58)&lt;=$G$61,1,0)</f>
        <v>1</v>
      </c>
      <c r="UUU59" s="676">
        <f>IF(SUM($I$58:UUU58)&lt;=$G$61,1,0)</f>
        <v>1</v>
      </c>
      <c r="UUV59" s="676">
        <f>IF(SUM($I$58:UUV58)&lt;=$G$61,1,0)</f>
        <v>1</v>
      </c>
      <c r="UUW59" s="676">
        <f>IF(SUM($I$58:UUW58)&lt;=$G$61,1,0)</f>
        <v>1</v>
      </c>
      <c r="UUX59" s="676">
        <f>IF(SUM($I$58:UUX58)&lt;=$G$61,1,0)</f>
        <v>1</v>
      </c>
      <c r="UUY59" s="676">
        <f>IF(SUM($I$58:UUY58)&lt;=$G$61,1,0)</f>
        <v>1</v>
      </c>
      <c r="UUZ59" s="676">
        <f>IF(SUM($I$58:UUZ58)&lt;=$G$61,1,0)</f>
        <v>1</v>
      </c>
      <c r="UVA59" s="676">
        <f>IF(SUM($I$58:UVA58)&lt;=$G$61,1,0)</f>
        <v>1</v>
      </c>
      <c r="UVB59" s="676">
        <f>IF(SUM($I$58:UVB58)&lt;=$G$61,1,0)</f>
        <v>1</v>
      </c>
      <c r="UVC59" s="676">
        <f>IF(SUM($I$58:UVC58)&lt;=$G$61,1,0)</f>
        <v>1</v>
      </c>
      <c r="UVD59" s="676">
        <f>IF(SUM($I$58:UVD58)&lt;=$G$61,1,0)</f>
        <v>1</v>
      </c>
      <c r="UVE59" s="676">
        <f>IF(SUM($I$58:UVE58)&lt;=$G$61,1,0)</f>
        <v>1</v>
      </c>
      <c r="UVF59" s="676">
        <f>IF(SUM($I$58:UVF58)&lt;=$G$61,1,0)</f>
        <v>1</v>
      </c>
      <c r="UVG59" s="676">
        <f>IF(SUM($I$58:UVG58)&lt;=$G$61,1,0)</f>
        <v>1</v>
      </c>
      <c r="UVH59" s="676">
        <f>IF(SUM($I$58:UVH58)&lt;=$G$61,1,0)</f>
        <v>1</v>
      </c>
      <c r="UVI59" s="676">
        <f>IF(SUM($I$58:UVI58)&lt;=$G$61,1,0)</f>
        <v>1</v>
      </c>
      <c r="UVJ59" s="676">
        <f>IF(SUM($I$58:UVJ58)&lt;=$G$61,1,0)</f>
        <v>1</v>
      </c>
      <c r="UVK59" s="676">
        <f>IF(SUM($I$58:UVK58)&lt;=$G$61,1,0)</f>
        <v>1</v>
      </c>
      <c r="UVL59" s="676">
        <f>IF(SUM($I$58:UVL58)&lt;=$G$61,1,0)</f>
        <v>1</v>
      </c>
      <c r="UVM59" s="676">
        <f>IF(SUM($I$58:UVM58)&lt;=$G$61,1,0)</f>
        <v>1</v>
      </c>
      <c r="UVN59" s="676">
        <f>IF(SUM($I$58:UVN58)&lt;=$G$61,1,0)</f>
        <v>1</v>
      </c>
      <c r="UVO59" s="676">
        <f>IF(SUM($I$58:UVO58)&lt;=$G$61,1,0)</f>
        <v>1</v>
      </c>
      <c r="UVP59" s="676">
        <f>IF(SUM($I$58:UVP58)&lt;=$G$61,1,0)</f>
        <v>1</v>
      </c>
      <c r="UVQ59" s="676">
        <f>IF(SUM($I$58:UVQ58)&lt;=$G$61,1,0)</f>
        <v>1</v>
      </c>
      <c r="UVR59" s="676">
        <f>IF(SUM($I$58:UVR58)&lt;=$G$61,1,0)</f>
        <v>1</v>
      </c>
      <c r="UVS59" s="676">
        <f>IF(SUM($I$58:UVS58)&lt;=$G$61,1,0)</f>
        <v>1</v>
      </c>
      <c r="UVT59" s="676">
        <f>IF(SUM($I$58:UVT58)&lt;=$G$61,1,0)</f>
        <v>1</v>
      </c>
      <c r="UVU59" s="676">
        <f>IF(SUM($I$58:UVU58)&lt;=$G$61,1,0)</f>
        <v>1</v>
      </c>
      <c r="UVV59" s="676">
        <f>IF(SUM($I$58:UVV58)&lt;=$G$61,1,0)</f>
        <v>1</v>
      </c>
      <c r="UVW59" s="676">
        <f>IF(SUM($I$58:UVW58)&lt;=$G$61,1,0)</f>
        <v>1</v>
      </c>
      <c r="UVX59" s="676">
        <f>IF(SUM($I$58:UVX58)&lt;=$G$61,1,0)</f>
        <v>1</v>
      </c>
      <c r="UVY59" s="676">
        <f>IF(SUM($I$58:UVY58)&lt;=$G$61,1,0)</f>
        <v>1</v>
      </c>
      <c r="UVZ59" s="676">
        <f>IF(SUM($I$58:UVZ58)&lt;=$G$61,1,0)</f>
        <v>1</v>
      </c>
      <c r="UWA59" s="676">
        <f>IF(SUM($I$58:UWA58)&lt;=$G$61,1,0)</f>
        <v>1</v>
      </c>
      <c r="UWB59" s="676">
        <f>IF(SUM($I$58:UWB58)&lt;=$G$61,1,0)</f>
        <v>1</v>
      </c>
      <c r="UWC59" s="676">
        <f>IF(SUM($I$58:UWC58)&lt;=$G$61,1,0)</f>
        <v>1</v>
      </c>
      <c r="UWD59" s="676">
        <f>IF(SUM($I$58:UWD58)&lt;=$G$61,1,0)</f>
        <v>1</v>
      </c>
      <c r="UWE59" s="676">
        <f>IF(SUM($I$58:UWE58)&lt;=$G$61,1,0)</f>
        <v>1</v>
      </c>
      <c r="UWF59" s="676">
        <f>IF(SUM($I$58:UWF58)&lt;=$G$61,1,0)</f>
        <v>1</v>
      </c>
      <c r="UWG59" s="676">
        <f>IF(SUM($I$58:UWG58)&lt;=$G$61,1,0)</f>
        <v>1</v>
      </c>
      <c r="UWH59" s="676">
        <f>IF(SUM($I$58:UWH58)&lt;=$G$61,1,0)</f>
        <v>1</v>
      </c>
      <c r="UWI59" s="676">
        <f>IF(SUM($I$58:UWI58)&lt;=$G$61,1,0)</f>
        <v>1</v>
      </c>
      <c r="UWJ59" s="676">
        <f>IF(SUM($I$58:UWJ58)&lt;=$G$61,1,0)</f>
        <v>1</v>
      </c>
      <c r="UWK59" s="676">
        <f>IF(SUM($I$58:UWK58)&lt;=$G$61,1,0)</f>
        <v>1</v>
      </c>
      <c r="UWL59" s="676">
        <f>IF(SUM($I$58:UWL58)&lt;=$G$61,1,0)</f>
        <v>1</v>
      </c>
      <c r="UWM59" s="676">
        <f>IF(SUM($I$58:UWM58)&lt;=$G$61,1,0)</f>
        <v>1</v>
      </c>
      <c r="UWN59" s="676">
        <f>IF(SUM($I$58:UWN58)&lt;=$G$61,1,0)</f>
        <v>1</v>
      </c>
      <c r="UWO59" s="676">
        <f>IF(SUM($I$58:UWO58)&lt;=$G$61,1,0)</f>
        <v>1</v>
      </c>
      <c r="UWP59" s="676">
        <f>IF(SUM($I$58:UWP58)&lt;=$G$61,1,0)</f>
        <v>1</v>
      </c>
      <c r="UWQ59" s="676">
        <f>IF(SUM($I$58:UWQ58)&lt;=$G$61,1,0)</f>
        <v>1</v>
      </c>
      <c r="UWR59" s="676">
        <f>IF(SUM($I$58:UWR58)&lt;=$G$61,1,0)</f>
        <v>1</v>
      </c>
      <c r="UWS59" s="676">
        <f>IF(SUM($I$58:UWS58)&lt;=$G$61,1,0)</f>
        <v>1</v>
      </c>
      <c r="UWT59" s="676">
        <f>IF(SUM($I$58:UWT58)&lt;=$G$61,1,0)</f>
        <v>1</v>
      </c>
      <c r="UWU59" s="676">
        <f>IF(SUM($I$58:UWU58)&lt;=$G$61,1,0)</f>
        <v>1</v>
      </c>
      <c r="UWV59" s="676">
        <f>IF(SUM($I$58:UWV58)&lt;=$G$61,1,0)</f>
        <v>1</v>
      </c>
      <c r="UWW59" s="676">
        <f>IF(SUM($I$58:UWW58)&lt;=$G$61,1,0)</f>
        <v>1</v>
      </c>
      <c r="UWX59" s="676">
        <f>IF(SUM($I$58:UWX58)&lt;=$G$61,1,0)</f>
        <v>1</v>
      </c>
      <c r="UWY59" s="676">
        <f>IF(SUM($I$58:UWY58)&lt;=$G$61,1,0)</f>
        <v>1</v>
      </c>
      <c r="UWZ59" s="676">
        <f>IF(SUM($I$58:UWZ58)&lt;=$G$61,1,0)</f>
        <v>1</v>
      </c>
      <c r="UXA59" s="676">
        <f>IF(SUM($I$58:UXA58)&lt;=$G$61,1,0)</f>
        <v>1</v>
      </c>
      <c r="UXB59" s="676">
        <f>IF(SUM($I$58:UXB58)&lt;=$G$61,1,0)</f>
        <v>1</v>
      </c>
      <c r="UXC59" s="676">
        <f>IF(SUM($I$58:UXC58)&lt;=$G$61,1,0)</f>
        <v>1</v>
      </c>
      <c r="UXD59" s="676">
        <f>IF(SUM($I$58:UXD58)&lt;=$G$61,1,0)</f>
        <v>1</v>
      </c>
      <c r="UXE59" s="676">
        <f>IF(SUM($I$58:UXE58)&lt;=$G$61,1,0)</f>
        <v>1</v>
      </c>
      <c r="UXF59" s="676">
        <f>IF(SUM($I$58:UXF58)&lt;=$G$61,1,0)</f>
        <v>1</v>
      </c>
      <c r="UXG59" s="676">
        <f>IF(SUM($I$58:UXG58)&lt;=$G$61,1,0)</f>
        <v>1</v>
      </c>
      <c r="UXH59" s="676">
        <f>IF(SUM($I$58:UXH58)&lt;=$G$61,1,0)</f>
        <v>1</v>
      </c>
      <c r="UXI59" s="676">
        <f>IF(SUM($I$58:UXI58)&lt;=$G$61,1,0)</f>
        <v>1</v>
      </c>
      <c r="UXJ59" s="676">
        <f>IF(SUM($I$58:UXJ58)&lt;=$G$61,1,0)</f>
        <v>1</v>
      </c>
      <c r="UXK59" s="676">
        <f>IF(SUM($I$58:UXK58)&lt;=$G$61,1,0)</f>
        <v>1</v>
      </c>
      <c r="UXL59" s="676">
        <f>IF(SUM($I$58:UXL58)&lt;=$G$61,1,0)</f>
        <v>1</v>
      </c>
      <c r="UXM59" s="676">
        <f>IF(SUM($I$58:UXM58)&lt;=$G$61,1,0)</f>
        <v>1</v>
      </c>
      <c r="UXN59" s="676">
        <f>IF(SUM($I$58:UXN58)&lt;=$G$61,1,0)</f>
        <v>1</v>
      </c>
      <c r="UXO59" s="676">
        <f>IF(SUM($I$58:UXO58)&lt;=$G$61,1,0)</f>
        <v>1</v>
      </c>
      <c r="UXP59" s="676">
        <f>IF(SUM($I$58:UXP58)&lt;=$G$61,1,0)</f>
        <v>1</v>
      </c>
      <c r="UXQ59" s="676">
        <f>IF(SUM($I$58:UXQ58)&lt;=$G$61,1,0)</f>
        <v>1</v>
      </c>
      <c r="UXR59" s="676">
        <f>IF(SUM($I$58:UXR58)&lt;=$G$61,1,0)</f>
        <v>1</v>
      </c>
      <c r="UXS59" s="676">
        <f>IF(SUM($I$58:UXS58)&lt;=$G$61,1,0)</f>
        <v>1</v>
      </c>
      <c r="UXT59" s="676">
        <f>IF(SUM($I$58:UXT58)&lt;=$G$61,1,0)</f>
        <v>1</v>
      </c>
      <c r="UXU59" s="676">
        <f>IF(SUM($I$58:UXU58)&lt;=$G$61,1,0)</f>
        <v>1</v>
      </c>
      <c r="UXV59" s="676">
        <f>IF(SUM($I$58:UXV58)&lt;=$G$61,1,0)</f>
        <v>1</v>
      </c>
      <c r="UXW59" s="676">
        <f>IF(SUM($I$58:UXW58)&lt;=$G$61,1,0)</f>
        <v>1</v>
      </c>
      <c r="UXX59" s="676">
        <f>IF(SUM($I$58:UXX58)&lt;=$G$61,1,0)</f>
        <v>1</v>
      </c>
      <c r="UXY59" s="676">
        <f>IF(SUM($I$58:UXY58)&lt;=$G$61,1,0)</f>
        <v>1</v>
      </c>
      <c r="UXZ59" s="676">
        <f>IF(SUM($I$58:UXZ58)&lt;=$G$61,1,0)</f>
        <v>1</v>
      </c>
      <c r="UYA59" s="676">
        <f>IF(SUM($I$58:UYA58)&lt;=$G$61,1,0)</f>
        <v>1</v>
      </c>
      <c r="UYB59" s="676">
        <f>IF(SUM($I$58:UYB58)&lt;=$G$61,1,0)</f>
        <v>1</v>
      </c>
      <c r="UYC59" s="676">
        <f>IF(SUM($I$58:UYC58)&lt;=$G$61,1,0)</f>
        <v>1</v>
      </c>
      <c r="UYD59" s="676">
        <f>IF(SUM($I$58:UYD58)&lt;=$G$61,1,0)</f>
        <v>1</v>
      </c>
      <c r="UYE59" s="676">
        <f>IF(SUM($I$58:UYE58)&lt;=$G$61,1,0)</f>
        <v>1</v>
      </c>
      <c r="UYF59" s="676">
        <f>IF(SUM($I$58:UYF58)&lt;=$G$61,1,0)</f>
        <v>1</v>
      </c>
      <c r="UYG59" s="676">
        <f>IF(SUM($I$58:UYG58)&lt;=$G$61,1,0)</f>
        <v>1</v>
      </c>
      <c r="UYH59" s="676">
        <f>IF(SUM($I$58:UYH58)&lt;=$G$61,1,0)</f>
        <v>1</v>
      </c>
      <c r="UYI59" s="676">
        <f>IF(SUM($I$58:UYI58)&lt;=$G$61,1,0)</f>
        <v>1</v>
      </c>
      <c r="UYJ59" s="676">
        <f>IF(SUM($I$58:UYJ58)&lt;=$G$61,1,0)</f>
        <v>1</v>
      </c>
      <c r="UYK59" s="676">
        <f>IF(SUM($I$58:UYK58)&lt;=$G$61,1,0)</f>
        <v>1</v>
      </c>
      <c r="UYL59" s="676">
        <f>IF(SUM($I$58:UYL58)&lt;=$G$61,1,0)</f>
        <v>1</v>
      </c>
      <c r="UYM59" s="676">
        <f>IF(SUM($I$58:UYM58)&lt;=$G$61,1,0)</f>
        <v>1</v>
      </c>
      <c r="UYN59" s="676">
        <f>IF(SUM($I$58:UYN58)&lt;=$G$61,1,0)</f>
        <v>1</v>
      </c>
      <c r="UYO59" s="676">
        <f>IF(SUM($I$58:UYO58)&lt;=$G$61,1,0)</f>
        <v>1</v>
      </c>
      <c r="UYP59" s="676">
        <f>IF(SUM($I$58:UYP58)&lt;=$G$61,1,0)</f>
        <v>1</v>
      </c>
      <c r="UYQ59" s="676">
        <f>IF(SUM($I$58:UYQ58)&lt;=$G$61,1,0)</f>
        <v>1</v>
      </c>
      <c r="UYR59" s="676">
        <f>IF(SUM($I$58:UYR58)&lt;=$G$61,1,0)</f>
        <v>1</v>
      </c>
      <c r="UYS59" s="676">
        <f>IF(SUM($I$58:UYS58)&lt;=$G$61,1,0)</f>
        <v>1</v>
      </c>
      <c r="UYT59" s="676">
        <f>IF(SUM($I$58:UYT58)&lt;=$G$61,1,0)</f>
        <v>1</v>
      </c>
      <c r="UYU59" s="676">
        <f>IF(SUM($I$58:UYU58)&lt;=$G$61,1,0)</f>
        <v>1</v>
      </c>
      <c r="UYV59" s="676">
        <f>IF(SUM($I$58:UYV58)&lt;=$G$61,1,0)</f>
        <v>1</v>
      </c>
      <c r="UYW59" s="676">
        <f>IF(SUM($I$58:UYW58)&lt;=$G$61,1,0)</f>
        <v>1</v>
      </c>
      <c r="UYX59" s="676">
        <f>IF(SUM($I$58:UYX58)&lt;=$G$61,1,0)</f>
        <v>1</v>
      </c>
      <c r="UYY59" s="676">
        <f>IF(SUM($I$58:UYY58)&lt;=$G$61,1,0)</f>
        <v>1</v>
      </c>
      <c r="UYZ59" s="676">
        <f>IF(SUM($I$58:UYZ58)&lt;=$G$61,1,0)</f>
        <v>1</v>
      </c>
      <c r="UZA59" s="676">
        <f>IF(SUM($I$58:UZA58)&lt;=$G$61,1,0)</f>
        <v>1</v>
      </c>
      <c r="UZB59" s="676">
        <f>IF(SUM($I$58:UZB58)&lt;=$G$61,1,0)</f>
        <v>1</v>
      </c>
      <c r="UZC59" s="676">
        <f>IF(SUM($I$58:UZC58)&lt;=$G$61,1,0)</f>
        <v>1</v>
      </c>
      <c r="UZD59" s="676">
        <f>IF(SUM($I$58:UZD58)&lt;=$G$61,1,0)</f>
        <v>1</v>
      </c>
      <c r="UZE59" s="676">
        <f>IF(SUM($I$58:UZE58)&lt;=$G$61,1,0)</f>
        <v>1</v>
      </c>
      <c r="UZF59" s="676">
        <f>IF(SUM($I$58:UZF58)&lt;=$G$61,1,0)</f>
        <v>1</v>
      </c>
      <c r="UZG59" s="676">
        <f>IF(SUM($I$58:UZG58)&lt;=$G$61,1,0)</f>
        <v>1</v>
      </c>
      <c r="UZH59" s="676">
        <f>IF(SUM($I$58:UZH58)&lt;=$G$61,1,0)</f>
        <v>1</v>
      </c>
      <c r="UZI59" s="676">
        <f>IF(SUM($I$58:UZI58)&lt;=$G$61,1,0)</f>
        <v>1</v>
      </c>
      <c r="UZJ59" s="676">
        <f>IF(SUM($I$58:UZJ58)&lt;=$G$61,1,0)</f>
        <v>1</v>
      </c>
      <c r="UZK59" s="676">
        <f>IF(SUM($I$58:UZK58)&lt;=$G$61,1,0)</f>
        <v>1</v>
      </c>
      <c r="UZL59" s="676">
        <f>IF(SUM($I$58:UZL58)&lt;=$G$61,1,0)</f>
        <v>1</v>
      </c>
      <c r="UZM59" s="676">
        <f>IF(SUM($I$58:UZM58)&lt;=$G$61,1,0)</f>
        <v>1</v>
      </c>
      <c r="UZN59" s="676">
        <f>IF(SUM($I$58:UZN58)&lt;=$G$61,1,0)</f>
        <v>1</v>
      </c>
      <c r="UZO59" s="676">
        <f>IF(SUM($I$58:UZO58)&lt;=$G$61,1,0)</f>
        <v>1</v>
      </c>
      <c r="UZP59" s="676">
        <f>IF(SUM($I$58:UZP58)&lt;=$G$61,1,0)</f>
        <v>1</v>
      </c>
      <c r="UZQ59" s="676">
        <f>IF(SUM($I$58:UZQ58)&lt;=$G$61,1,0)</f>
        <v>1</v>
      </c>
      <c r="UZR59" s="676">
        <f>IF(SUM($I$58:UZR58)&lt;=$G$61,1,0)</f>
        <v>1</v>
      </c>
      <c r="UZS59" s="676">
        <f>IF(SUM($I$58:UZS58)&lt;=$G$61,1,0)</f>
        <v>1</v>
      </c>
      <c r="UZT59" s="676">
        <f>IF(SUM($I$58:UZT58)&lt;=$G$61,1,0)</f>
        <v>1</v>
      </c>
      <c r="UZU59" s="676">
        <f>IF(SUM($I$58:UZU58)&lt;=$G$61,1,0)</f>
        <v>1</v>
      </c>
      <c r="UZV59" s="676">
        <f>IF(SUM($I$58:UZV58)&lt;=$G$61,1,0)</f>
        <v>1</v>
      </c>
      <c r="UZW59" s="676">
        <f>IF(SUM($I$58:UZW58)&lt;=$G$61,1,0)</f>
        <v>1</v>
      </c>
      <c r="UZX59" s="676">
        <f>IF(SUM($I$58:UZX58)&lt;=$G$61,1,0)</f>
        <v>1</v>
      </c>
      <c r="UZY59" s="676">
        <f>IF(SUM($I$58:UZY58)&lt;=$G$61,1,0)</f>
        <v>1</v>
      </c>
      <c r="UZZ59" s="676">
        <f>IF(SUM($I$58:UZZ58)&lt;=$G$61,1,0)</f>
        <v>1</v>
      </c>
      <c r="VAA59" s="676">
        <f>IF(SUM($I$58:VAA58)&lt;=$G$61,1,0)</f>
        <v>1</v>
      </c>
      <c r="VAB59" s="676">
        <f>IF(SUM($I$58:VAB58)&lt;=$G$61,1,0)</f>
        <v>1</v>
      </c>
      <c r="VAC59" s="676">
        <f>IF(SUM($I$58:VAC58)&lt;=$G$61,1,0)</f>
        <v>1</v>
      </c>
      <c r="VAD59" s="676">
        <f>IF(SUM($I$58:VAD58)&lt;=$G$61,1,0)</f>
        <v>1</v>
      </c>
      <c r="VAE59" s="676">
        <f>IF(SUM($I$58:VAE58)&lt;=$G$61,1,0)</f>
        <v>1</v>
      </c>
      <c r="VAF59" s="676">
        <f>IF(SUM($I$58:VAF58)&lt;=$G$61,1,0)</f>
        <v>1</v>
      </c>
      <c r="VAG59" s="676">
        <f>IF(SUM($I$58:VAG58)&lt;=$G$61,1,0)</f>
        <v>1</v>
      </c>
      <c r="VAH59" s="676">
        <f>IF(SUM($I$58:VAH58)&lt;=$G$61,1,0)</f>
        <v>1</v>
      </c>
      <c r="VAI59" s="676">
        <f>IF(SUM($I$58:VAI58)&lt;=$G$61,1,0)</f>
        <v>1</v>
      </c>
      <c r="VAJ59" s="676">
        <f>IF(SUM($I$58:VAJ58)&lt;=$G$61,1,0)</f>
        <v>1</v>
      </c>
      <c r="VAK59" s="676">
        <f>IF(SUM($I$58:VAK58)&lt;=$G$61,1,0)</f>
        <v>1</v>
      </c>
      <c r="VAL59" s="676">
        <f>IF(SUM($I$58:VAL58)&lt;=$G$61,1,0)</f>
        <v>1</v>
      </c>
      <c r="VAM59" s="676">
        <f>IF(SUM($I$58:VAM58)&lt;=$G$61,1,0)</f>
        <v>1</v>
      </c>
      <c r="VAN59" s="676">
        <f>IF(SUM($I$58:VAN58)&lt;=$G$61,1,0)</f>
        <v>1</v>
      </c>
      <c r="VAO59" s="676">
        <f>IF(SUM($I$58:VAO58)&lt;=$G$61,1,0)</f>
        <v>1</v>
      </c>
      <c r="VAP59" s="676">
        <f>IF(SUM($I$58:VAP58)&lt;=$G$61,1,0)</f>
        <v>1</v>
      </c>
      <c r="VAQ59" s="676">
        <f>IF(SUM($I$58:VAQ58)&lt;=$G$61,1,0)</f>
        <v>1</v>
      </c>
      <c r="VAR59" s="676">
        <f>IF(SUM($I$58:VAR58)&lt;=$G$61,1,0)</f>
        <v>1</v>
      </c>
      <c r="VAS59" s="676">
        <f>IF(SUM($I$58:VAS58)&lt;=$G$61,1,0)</f>
        <v>1</v>
      </c>
      <c r="VAT59" s="676">
        <f>IF(SUM($I$58:VAT58)&lt;=$G$61,1,0)</f>
        <v>1</v>
      </c>
      <c r="VAU59" s="676">
        <f>IF(SUM($I$58:VAU58)&lt;=$G$61,1,0)</f>
        <v>1</v>
      </c>
      <c r="VAV59" s="676">
        <f>IF(SUM($I$58:VAV58)&lt;=$G$61,1,0)</f>
        <v>1</v>
      </c>
      <c r="VAW59" s="676">
        <f>IF(SUM($I$58:VAW58)&lt;=$G$61,1,0)</f>
        <v>1</v>
      </c>
      <c r="VAX59" s="676">
        <f>IF(SUM($I$58:VAX58)&lt;=$G$61,1,0)</f>
        <v>1</v>
      </c>
      <c r="VAY59" s="676">
        <f>IF(SUM($I$58:VAY58)&lt;=$G$61,1,0)</f>
        <v>1</v>
      </c>
      <c r="VAZ59" s="676">
        <f>IF(SUM($I$58:VAZ58)&lt;=$G$61,1,0)</f>
        <v>1</v>
      </c>
      <c r="VBA59" s="676">
        <f>IF(SUM($I$58:VBA58)&lt;=$G$61,1,0)</f>
        <v>1</v>
      </c>
      <c r="VBB59" s="676">
        <f>IF(SUM($I$58:VBB58)&lt;=$G$61,1,0)</f>
        <v>1</v>
      </c>
      <c r="VBC59" s="676">
        <f>IF(SUM($I$58:VBC58)&lt;=$G$61,1,0)</f>
        <v>1</v>
      </c>
      <c r="VBD59" s="676">
        <f>IF(SUM($I$58:VBD58)&lt;=$G$61,1,0)</f>
        <v>1</v>
      </c>
      <c r="VBE59" s="676">
        <f>IF(SUM($I$58:VBE58)&lt;=$G$61,1,0)</f>
        <v>1</v>
      </c>
      <c r="VBF59" s="676">
        <f>IF(SUM($I$58:VBF58)&lt;=$G$61,1,0)</f>
        <v>1</v>
      </c>
      <c r="VBG59" s="676">
        <f>IF(SUM($I$58:VBG58)&lt;=$G$61,1,0)</f>
        <v>1</v>
      </c>
      <c r="VBH59" s="676">
        <f>IF(SUM($I$58:VBH58)&lt;=$G$61,1,0)</f>
        <v>1</v>
      </c>
      <c r="VBI59" s="676">
        <f>IF(SUM($I$58:VBI58)&lt;=$G$61,1,0)</f>
        <v>1</v>
      </c>
      <c r="VBJ59" s="676">
        <f>IF(SUM($I$58:VBJ58)&lt;=$G$61,1,0)</f>
        <v>1</v>
      </c>
      <c r="VBK59" s="676">
        <f>IF(SUM($I$58:VBK58)&lt;=$G$61,1,0)</f>
        <v>1</v>
      </c>
      <c r="VBL59" s="676">
        <f>IF(SUM($I$58:VBL58)&lt;=$G$61,1,0)</f>
        <v>1</v>
      </c>
      <c r="VBM59" s="676">
        <f>IF(SUM($I$58:VBM58)&lt;=$G$61,1,0)</f>
        <v>1</v>
      </c>
      <c r="VBN59" s="676">
        <f>IF(SUM($I$58:VBN58)&lt;=$G$61,1,0)</f>
        <v>1</v>
      </c>
      <c r="VBO59" s="676">
        <f>IF(SUM($I$58:VBO58)&lt;=$G$61,1,0)</f>
        <v>1</v>
      </c>
      <c r="VBP59" s="676">
        <f>IF(SUM($I$58:VBP58)&lt;=$G$61,1,0)</f>
        <v>1</v>
      </c>
      <c r="VBQ59" s="676">
        <f>IF(SUM($I$58:VBQ58)&lt;=$G$61,1,0)</f>
        <v>1</v>
      </c>
      <c r="VBR59" s="676">
        <f>IF(SUM($I$58:VBR58)&lt;=$G$61,1,0)</f>
        <v>1</v>
      </c>
      <c r="VBS59" s="676">
        <f>IF(SUM($I$58:VBS58)&lt;=$G$61,1,0)</f>
        <v>1</v>
      </c>
      <c r="VBT59" s="676">
        <f>IF(SUM($I$58:VBT58)&lt;=$G$61,1,0)</f>
        <v>1</v>
      </c>
      <c r="VBU59" s="676">
        <f>IF(SUM($I$58:VBU58)&lt;=$G$61,1,0)</f>
        <v>1</v>
      </c>
      <c r="VBV59" s="676">
        <f>IF(SUM($I$58:VBV58)&lt;=$G$61,1,0)</f>
        <v>1</v>
      </c>
      <c r="VBW59" s="676">
        <f>IF(SUM($I$58:VBW58)&lt;=$G$61,1,0)</f>
        <v>1</v>
      </c>
      <c r="VBX59" s="676">
        <f>IF(SUM($I$58:VBX58)&lt;=$G$61,1,0)</f>
        <v>1</v>
      </c>
      <c r="VBY59" s="676">
        <f>IF(SUM($I$58:VBY58)&lt;=$G$61,1,0)</f>
        <v>1</v>
      </c>
      <c r="VBZ59" s="676">
        <f>IF(SUM($I$58:VBZ58)&lt;=$G$61,1,0)</f>
        <v>1</v>
      </c>
      <c r="VCA59" s="676">
        <f>IF(SUM($I$58:VCA58)&lt;=$G$61,1,0)</f>
        <v>1</v>
      </c>
      <c r="VCB59" s="676">
        <f>IF(SUM($I$58:VCB58)&lt;=$G$61,1,0)</f>
        <v>1</v>
      </c>
      <c r="VCC59" s="676">
        <f>IF(SUM($I$58:VCC58)&lt;=$G$61,1,0)</f>
        <v>1</v>
      </c>
      <c r="VCD59" s="676">
        <f>IF(SUM($I$58:VCD58)&lt;=$G$61,1,0)</f>
        <v>1</v>
      </c>
      <c r="VCE59" s="676">
        <f>IF(SUM($I$58:VCE58)&lt;=$G$61,1,0)</f>
        <v>1</v>
      </c>
      <c r="VCF59" s="676">
        <f>IF(SUM($I$58:VCF58)&lt;=$G$61,1,0)</f>
        <v>1</v>
      </c>
      <c r="VCG59" s="676">
        <f>IF(SUM($I$58:VCG58)&lt;=$G$61,1,0)</f>
        <v>1</v>
      </c>
      <c r="VCH59" s="676">
        <f>IF(SUM($I$58:VCH58)&lt;=$G$61,1,0)</f>
        <v>1</v>
      </c>
      <c r="VCI59" s="676">
        <f>IF(SUM($I$58:VCI58)&lt;=$G$61,1,0)</f>
        <v>1</v>
      </c>
      <c r="VCJ59" s="676">
        <f>IF(SUM($I$58:VCJ58)&lt;=$G$61,1,0)</f>
        <v>1</v>
      </c>
      <c r="VCK59" s="676">
        <f>IF(SUM($I$58:VCK58)&lt;=$G$61,1,0)</f>
        <v>1</v>
      </c>
      <c r="VCL59" s="676">
        <f>IF(SUM($I$58:VCL58)&lt;=$G$61,1,0)</f>
        <v>1</v>
      </c>
      <c r="VCM59" s="676">
        <f>IF(SUM($I$58:VCM58)&lt;=$G$61,1,0)</f>
        <v>1</v>
      </c>
      <c r="VCN59" s="676">
        <f>IF(SUM($I$58:VCN58)&lt;=$G$61,1,0)</f>
        <v>1</v>
      </c>
      <c r="VCO59" s="676">
        <f>IF(SUM($I$58:VCO58)&lt;=$G$61,1,0)</f>
        <v>1</v>
      </c>
      <c r="VCP59" s="676">
        <f>IF(SUM($I$58:VCP58)&lt;=$G$61,1,0)</f>
        <v>1</v>
      </c>
      <c r="VCQ59" s="676">
        <f>IF(SUM($I$58:VCQ58)&lt;=$G$61,1,0)</f>
        <v>1</v>
      </c>
      <c r="VCR59" s="676">
        <f>IF(SUM($I$58:VCR58)&lt;=$G$61,1,0)</f>
        <v>1</v>
      </c>
      <c r="VCS59" s="676">
        <f>IF(SUM($I$58:VCS58)&lt;=$G$61,1,0)</f>
        <v>1</v>
      </c>
      <c r="VCT59" s="676">
        <f>IF(SUM($I$58:VCT58)&lt;=$G$61,1,0)</f>
        <v>1</v>
      </c>
      <c r="VCU59" s="676">
        <f>IF(SUM($I$58:VCU58)&lt;=$G$61,1,0)</f>
        <v>1</v>
      </c>
      <c r="VCV59" s="676">
        <f>IF(SUM($I$58:VCV58)&lt;=$G$61,1,0)</f>
        <v>1</v>
      </c>
      <c r="VCW59" s="676">
        <f>IF(SUM($I$58:VCW58)&lt;=$G$61,1,0)</f>
        <v>1</v>
      </c>
      <c r="VCX59" s="676">
        <f>IF(SUM($I$58:VCX58)&lt;=$G$61,1,0)</f>
        <v>1</v>
      </c>
      <c r="VCY59" s="676">
        <f>IF(SUM($I$58:VCY58)&lt;=$G$61,1,0)</f>
        <v>1</v>
      </c>
      <c r="VCZ59" s="676">
        <f>IF(SUM($I$58:VCZ58)&lt;=$G$61,1,0)</f>
        <v>1</v>
      </c>
      <c r="VDA59" s="676">
        <f>IF(SUM($I$58:VDA58)&lt;=$G$61,1,0)</f>
        <v>1</v>
      </c>
      <c r="VDB59" s="676">
        <f>IF(SUM($I$58:VDB58)&lt;=$G$61,1,0)</f>
        <v>1</v>
      </c>
      <c r="VDC59" s="676">
        <f>IF(SUM($I$58:VDC58)&lt;=$G$61,1,0)</f>
        <v>1</v>
      </c>
      <c r="VDD59" s="676">
        <f>IF(SUM($I$58:VDD58)&lt;=$G$61,1,0)</f>
        <v>1</v>
      </c>
      <c r="VDE59" s="676">
        <f>IF(SUM($I$58:VDE58)&lt;=$G$61,1,0)</f>
        <v>1</v>
      </c>
      <c r="VDF59" s="676">
        <f>IF(SUM($I$58:VDF58)&lt;=$G$61,1,0)</f>
        <v>1</v>
      </c>
      <c r="VDG59" s="676">
        <f>IF(SUM($I$58:VDG58)&lt;=$G$61,1,0)</f>
        <v>1</v>
      </c>
      <c r="VDH59" s="676">
        <f>IF(SUM($I$58:VDH58)&lt;=$G$61,1,0)</f>
        <v>1</v>
      </c>
      <c r="VDI59" s="676">
        <f>IF(SUM($I$58:VDI58)&lt;=$G$61,1,0)</f>
        <v>1</v>
      </c>
      <c r="VDJ59" s="676">
        <f>IF(SUM($I$58:VDJ58)&lt;=$G$61,1,0)</f>
        <v>1</v>
      </c>
      <c r="VDK59" s="676">
        <f>IF(SUM($I$58:VDK58)&lt;=$G$61,1,0)</f>
        <v>1</v>
      </c>
      <c r="VDL59" s="676">
        <f>IF(SUM($I$58:VDL58)&lt;=$G$61,1,0)</f>
        <v>1</v>
      </c>
      <c r="VDM59" s="676">
        <f>IF(SUM($I$58:VDM58)&lt;=$G$61,1,0)</f>
        <v>1</v>
      </c>
      <c r="VDN59" s="676">
        <f>IF(SUM($I$58:VDN58)&lt;=$G$61,1,0)</f>
        <v>1</v>
      </c>
      <c r="VDO59" s="676">
        <f>IF(SUM($I$58:VDO58)&lt;=$G$61,1,0)</f>
        <v>1</v>
      </c>
      <c r="VDP59" s="676">
        <f>IF(SUM($I$58:VDP58)&lt;=$G$61,1,0)</f>
        <v>1</v>
      </c>
      <c r="VDQ59" s="676">
        <f>IF(SUM($I$58:VDQ58)&lt;=$G$61,1,0)</f>
        <v>1</v>
      </c>
      <c r="VDR59" s="676">
        <f>IF(SUM($I$58:VDR58)&lt;=$G$61,1,0)</f>
        <v>1</v>
      </c>
      <c r="VDS59" s="676">
        <f>IF(SUM($I$58:VDS58)&lt;=$G$61,1,0)</f>
        <v>1</v>
      </c>
      <c r="VDT59" s="676">
        <f>IF(SUM($I$58:VDT58)&lt;=$G$61,1,0)</f>
        <v>1</v>
      </c>
      <c r="VDU59" s="676">
        <f>IF(SUM($I$58:VDU58)&lt;=$G$61,1,0)</f>
        <v>1</v>
      </c>
      <c r="VDV59" s="676">
        <f>IF(SUM($I$58:VDV58)&lt;=$G$61,1,0)</f>
        <v>1</v>
      </c>
      <c r="VDW59" s="676">
        <f>IF(SUM($I$58:VDW58)&lt;=$G$61,1,0)</f>
        <v>1</v>
      </c>
      <c r="VDX59" s="676">
        <f>IF(SUM($I$58:VDX58)&lt;=$G$61,1,0)</f>
        <v>1</v>
      </c>
      <c r="VDY59" s="676">
        <f>IF(SUM($I$58:VDY58)&lt;=$G$61,1,0)</f>
        <v>1</v>
      </c>
      <c r="VDZ59" s="676">
        <f>IF(SUM($I$58:VDZ58)&lt;=$G$61,1,0)</f>
        <v>1</v>
      </c>
      <c r="VEA59" s="676">
        <f>IF(SUM($I$58:VEA58)&lt;=$G$61,1,0)</f>
        <v>1</v>
      </c>
      <c r="VEB59" s="676">
        <f>IF(SUM($I$58:VEB58)&lt;=$G$61,1,0)</f>
        <v>1</v>
      </c>
      <c r="VEC59" s="676">
        <f>IF(SUM($I$58:VEC58)&lt;=$G$61,1,0)</f>
        <v>1</v>
      </c>
      <c r="VED59" s="676">
        <f>IF(SUM($I$58:VED58)&lt;=$G$61,1,0)</f>
        <v>1</v>
      </c>
      <c r="VEE59" s="676">
        <f>IF(SUM($I$58:VEE58)&lt;=$G$61,1,0)</f>
        <v>1</v>
      </c>
      <c r="VEF59" s="676">
        <f>IF(SUM($I$58:VEF58)&lt;=$G$61,1,0)</f>
        <v>1</v>
      </c>
      <c r="VEG59" s="676">
        <f>IF(SUM($I$58:VEG58)&lt;=$G$61,1,0)</f>
        <v>1</v>
      </c>
      <c r="VEH59" s="676">
        <f>IF(SUM($I$58:VEH58)&lt;=$G$61,1,0)</f>
        <v>1</v>
      </c>
      <c r="VEI59" s="676">
        <f>IF(SUM($I$58:VEI58)&lt;=$G$61,1,0)</f>
        <v>1</v>
      </c>
      <c r="VEJ59" s="676">
        <f>IF(SUM($I$58:VEJ58)&lt;=$G$61,1,0)</f>
        <v>1</v>
      </c>
      <c r="VEK59" s="676">
        <f>IF(SUM($I$58:VEK58)&lt;=$G$61,1,0)</f>
        <v>1</v>
      </c>
      <c r="VEL59" s="676">
        <f>IF(SUM($I$58:VEL58)&lt;=$G$61,1,0)</f>
        <v>1</v>
      </c>
      <c r="VEM59" s="676">
        <f>IF(SUM($I$58:VEM58)&lt;=$G$61,1,0)</f>
        <v>1</v>
      </c>
      <c r="VEN59" s="676">
        <f>IF(SUM($I$58:VEN58)&lt;=$G$61,1,0)</f>
        <v>1</v>
      </c>
      <c r="VEO59" s="676">
        <f>IF(SUM($I$58:VEO58)&lt;=$G$61,1,0)</f>
        <v>1</v>
      </c>
      <c r="VEP59" s="676">
        <f>IF(SUM($I$58:VEP58)&lt;=$G$61,1,0)</f>
        <v>1</v>
      </c>
      <c r="VEQ59" s="676">
        <f>IF(SUM($I$58:VEQ58)&lt;=$G$61,1,0)</f>
        <v>1</v>
      </c>
      <c r="VER59" s="676">
        <f>IF(SUM($I$58:VER58)&lt;=$G$61,1,0)</f>
        <v>1</v>
      </c>
      <c r="VES59" s="676">
        <f>IF(SUM($I$58:VES58)&lt;=$G$61,1,0)</f>
        <v>1</v>
      </c>
      <c r="VET59" s="676">
        <f>IF(SUM($I$58:VET58)&lt;=$G$61,1,0)</f>
        <v>1</v>
      </c>
      <c r="VEU59" s="676">
        <f>IF(SUM($I$58:VEU58)&lt;=$G$61,1,0)</f>
        <v>1</v>
      </c>
      <c r="VEV59" s="676">
        <f>IF(SUM($I$58:VEV58)&lt;=$G$61,1,0)</f>
        <v>1</v>
      </c>
      <c r="VEW59" s="676">
        <f>IF(SUM($I$58:VEW58)&lt;=$G$61,1,0)</f>
        <v>1</v>
      </c>
      <c r="VEX59" s="676">
        <f>IF(SUM($I$58:VEX58)&lt;=$G$61,1,0)</f>
        <v>1</v>
      </c>
      <c r="VEY59" s="676">
        <f>IF(SUM($I$58:VEY58)&lt;=$G$61,1,0)</f>
        <v>1</v>
      </c>
      <c r="VEZ59" s="676">
        <f>IF(SUM($I$58:VEZ58)&lt;=$G$61,1,0)</f>
        <v>1</v>
      </c>
      <c r="VFA59" s="676">
        <f>IF(SUM($I$58:VFA58)&lt;=$G$61,1,0)</f>
        <v>1</v>
      </c>
      <c r="VFB59" s="676">
        <f>IF(SUM($I$58:VFB58)&lt;=$G$61,1,0)</f>
        <v>1</v>
      </c>
      <c r="VFC59" s="676">
        <f>IF(SUM($I$58:VFC58)&lt;=$G$61,1,0)</f>
        <v>1</v>
      </c>
      <c r="VFD59" s="676">
        <f>IF(SUM($I$58:VFD58)&lt;=$G$61,1,0)</f>
        <v>1</v>
      </c>
      <c r="VFE59" s="676">
        <f>IF(SUM($I$58:VFE58)&lt;=$G$61,1,0)</f>
        <v>1</v>
      </c>
      <c r="VFF59" s="676">
        <f>IF(SUM($I$58:VFF58)&lt;=$G$61,1,0)</f>
        <v>1</v>
      </c>
      <c r="VFG59" s="676">
        <f>IF(SUM($I$58:VFG58)&lt;=$G$61,1,0)</f>
        <v>1</v>
      </c>
      <c r="VFH59" s="676">
        <f>IF(SUM($I$58:VFH58)&lt;=$G$61,1,0)</f>
        <v>1</v>
      </c>
      <c r="VFI59" s="676">
        <f>IF(SUM($I$58:VFI58)&lt;=$G$61,1,0)</f>
        <v>1</v>
      </c>
      <c r="VFJ59" s="676">
        <f>IF(SUM($I$58:VFJ58)&lt;=$G$61,1,0)</f>
        <v>1</v>
      </c>
      <c r="VFK59" s="676">
        <f>IF(SUM($I$58:VFK58)&lt;=$G$61,1,0)</f>
        <v>1</v>
      </c>
      <c r="VFL59" s="676">
        <f>IF(SUM($I$58:VFL58)&lt;=$G$61,1,0)</f>
        <v>1</v>
      </c>
      <c r="VFM59" s="676">
        <f>IF(SUM($I$58:VFM58)&lt;=$G$61,1,0)</f>
        <v>1</v>
      </c>
      <c r="VFN59" s="676">
        <f>IF(SUM($I$58:VFN58)&lt;=$G$61,1,0)</f>
        <v>1</v>
      </c>
      <c r="VFO59" s="676">
        <f>IF(SUM($I$58:VFO58)&lt;=$G$61,1,0)</f>
        <v>1</v>
      </c>
      <c r="VFP59" s="676">
        <f>IF(SUM($I$58:VFP58)&lt;=$G$61,1,0)</f>
        <v>1</v>
      </c>
      <c r="VFQ59" s="676">
        <f>IF(SUM($I$58:VFQ58)&lt;=$G$61,1,0)</f>
        <v>1</v>
      </c>
      <c r="VFR59" s="676">
        <f>IF(SUM($I$58:VFR58)&lt;=$G$61,1,0)</f>
        <v>1</v>
      </c>
      <c r="VFS59" s="676">
        <f>IF(SUM($I$58:VFS58)&lt;=$G$61,1,0)</f>
        <v>1</v>
      </c>
      <c r="VFT59" s="676">
        <f>IF(SUM($I$58:VFT58)&lt;=$G$61,1,0)</f>
        <v>1</v>
      </c>
      <c r="VFU59" s="676">
        <f>IF(SUM($I$58:VFU58)&lt;=$G$61,1,0)</f>
        <v>1</v>
      </c>
      <c r="VFV59" s="676">
        <f>IF(SUM($I$58:VFV58)&lt;=$G$61,1,0)</f>
        <v>1</v>
      </c>
      <c r="VFW59" s="676">
        <f>IF(SUM($I$58:VFW58)&lt;=$G$61,1,0)</f>
        <v>1</v>
      </c>
      <c r="VFX59" s="676">
        <f>IF(SUM($I$58:VFX58)&lt;=$G$61,1,0)</f>
        <v>1</v>
      </c>
      <c r="VFY59" s="676">
        <f>IF(SUM($I$58:VFY58)&lt;=$G$61,1,0)</f>
        <v>1</v>
      </c>
      <c r="VFZ59" s="676">
        <f>IF(SUM($I$58:VFZ58)&lt;=$G$61,1,0)</f>
        <v>1</v>
      </c>
      <c r="VGA59" s="676">
        <f>IF(SUM($I$58:VGA58)&lt;=$G$61,1,0)</f>
        <v>1</v>
      </c>
      <c r="VGB59" s="676">
        <f>IF(SUM($I$58:VGB58)&lt;=$G$61,1,0)</f>
        <v>1</v>
      </c>
      <c r="VGC59" s="676">
        <f>IF(SUM($I$58:VGC58)&lt;=$G$61,1,0)</f>
        <v>1</v>
      </c>
      <c r="VGD59" s="676">
        <f>IF(SUM($I$58:VGD58)&lt;=$G$61,1,0)</f>
        <v>1</v>
      </c>
      <c r="VGE59" s="676">
        <f>IF(SUM($I$58:VGE58)&lt;=$G$61,1,0)</f>
        <v>1</v>
      </c>
      <c r="VGF59" s="676">
        <f>IF(SUM($I$58:VGF58)&lt;=$G$61,1,0)</f>
        <v>1</v>
      </c>
      <c r="VGG59" s="676">
        <f>IF(SUM($I$58:VGG58)&lt;=$G$61,1,0)</f>
        <v>1</v>
      </c>
      <c r="VGH59" s="676">
        <f>IF(SUM($I$58:VGH58)&lt;=$G$61,1,0)</f>
        <v>1</v>
      </c>
      <c r="VGI59" s="676">
        <f>IF(SUM($I$58:VGI58)&lt;=$G$61,1,0)</f>
        <v>1</v>
      </c>
      <c r="VGJ59" s="676">
        <f>IF(SUM($I$58:VGJ58)&lt;=$G$61,1,0)</f>
        <v>1</v>
      </c>
      <c r="VGK59" s="676">
        <f>IF(SUM($I$58:VGK58)&lt;=$G$61,1,0)</f>
        <v>1</v>
      </c>
      <c r="VGL59" s="676">
        <f>IF(SUM($I$58:VGL58)&lt;=$G$61,1,0)</f>
        <v>1</v>
      </c>
      <c r="VGM59" s="676">
        <f>IF(SUM($I$58:VGM58)&lt;=$G$61,1,0)</f>
        <v>1</v>
      </c>
      <c r="VGN59" s="676">
        <f>IF(SUM($I$58:VGN58)&lt;=$G$61,1,0)</f>
        <v>1</v>
      </c>
      <c r="VGO59" s="676">
        <f>IF(SUM($I$58:VGO58)&lt;=$G$61,1,0)</f>
        <v>1</v>
      </c>
      <c r="VGP59" s="676">
        <f>IF(SUM($I$58:VGP58)&lt;=$G$61,1,0)</f>
        <v>1</v>
      </c>
      <c r="VGQ59" s="676">
        <f>IF(SUM($I$58:VGQ58)&lt;=$G$61,1,0)</f>
        <v>1</v>
      </c>
      <c r="VGR59" s="676">
        <f>IF(SUM($I$58:VGR58)&lt;=$G$61,1,0)</f>
        <v>1</v>
      </c>
      <c r="VGS59" s="676">
        <f>IF(SUM($I$58:VGS58)&lt;=$G$61,1,0)</f>
        <v>1</v>
      </c>
      <c r="VGT59" s="676">
        <f>IF(SUM($I$58:VGT58)&lt;=$G$61,1,0)</f>
        <v>1</v>
      </c>
      <c r="VGU59" s="676">
        <f>IF(SUM($I$58:VGU58)&lt;=$G$61,1,0)</f>
        <v>1</v>
      </c>
      <c r="VGV59" s="676">
        <f>IF(SUM($I$58:VGV58)&lt;=$G$61,1,0)</f>
        <v>1</v>
      </c>
      <c r="VGW59" s="676">
        <f>IF(SUM($I$58:VGW58)&lt;=$G$61,1,0)</f>
        <v>1</v>
      </c>
      <c r="VGX59" s="676">
        <f>IF(SUM($I$58:VGX58)&lt;=$G$61,1,0)</f>
        <v>1</v>
      </c>
      <c r="VGY59" s="676">
        <f>IF(SUM($I$58:VGY58)&lt;=$G$61,1,0)</f>
        <v>1</v>
      </c>
      <c r="VGZ59" s="676">
        <f>IF(SUM($I$58:VGZ58)&lt;=$G$61,1,0)</f>
        <v>1</v>
      </c>
      <c r="VHA59" s="676">
        <f>IF(SUM($I$58:VHA58)&lt;=$G$61,1,0)</f>
        <v>1</v>
      </c>
      <c r="VHB59" s="676">
        <f>IF(SUM($I$58:VHB58)&lt;=$G$61,1,0)</f>
        <v>1</v>
      </c>
      <c r="VHC59" s="676">
        <f>IF(SUM($I$58:VHC58)&lt;=$G$61,1,0)</f>
        <v>1</v>
      </c>
      <c r="VHD59" s="676">
        <f>IF(SUM($I$58:VHD58)&lt;=$G$61,1,0)</f>
        <v>1</v>
      </c>
      <c r="VHE59" s="676">
        <f>IF(SUM($I$58:VHE58)&lt;=$G$61,1,0)</f>
        <v>1</v>
      </c>
      <c r="VHF59" s="676">
        <f>IF(SUM($I$58:VHF58)&lt;=$G$61,1,0)</f>
        <v>1</v>
      </c>
      <c r="VHG59" s="676">
        <f>IF(SUM($I$58:VHG58)&lt;=$G$61,1,0)</f>
        <v>1</v>
      </c>
      <c r="VHH59" s="676">
        <f>IF(SUM($I$58:VHH58)&lt;=$G$61,1,0)</f>
        <v>1</v>
      </c>
      <c r="VHI59" s="676">
        <f>IF(SUM($I$58:VHI58)&lt;=$G$61,1,0)</f>
        <v>1</v>
      </c>
      <c r="VHJ59" s="676">
        <f>IF(SUM($I$58:VHJ58)&lt;=$G$61,1,0)</f>
        <v>1</v>
      </c>
      <c r="VHK59" s="676">
        <f>IF(SUM($I$58:VHK58)&lt;=$G$61,1,0)</f>
        <v>1</v>
      </c>
      <c r="VHL59" s="676">
        <f>IF(SUM($I$58:VHL58)&lt;=$G$61,1,0)</f>
        <v>1</v>
      </c>
      <c r="VHM59" s="676">
        <f>IF(SUM($I$58:VHM58)&lt;=$G$61,1,0)</f>
        <v>1</v>
      </c>
      <c r="VHN59" s="676">
        <f>IF(SUM($I$58:VHN58)&lt;=$G$61,1,0)</f>
        <v>1</v>
      </c>
      <c r="VHO59" s="676">
        <f>IF(SUM($I$58:VHO58)&lt;=$G$61,1,0)</f>
        <v>1</v>
      </c>
      <c r="VHP59" s="676">
        <f>IF(SUM($I$58:VHP58)&lt;=$G$61,1,0)</f>
        <v>1</v>
      </c>
      <c r="VHQ59" s="676">
        <f>IF(SUM($I$58:VHQ58)&lt;=$G$61,1,0)</f>
        <v>1</v>
      </c>
      <c r="VHR59" s="676">
        <f>IF(SUM($I$58:VHR58)&lt;=$G$61,1,0)</f>
        <v>1</v>
      </c>
      <c r="VHS59" s="676">
        <f>IF(SUM($I$58:VHS58)&lt;=$G$61,1,0)</f>
        <v>1</v>
      </c>
      <c r="VHT59" s="676">
        <f>IF(SUM($I$58:VHT58)&lt;=$G$61,1,0)</f>
        <v>1</v>
      </c>
      <c r="VHU59" s="676">
        <f>IF(SUM($I$58:VHU58)&lt;=$G$61,1,0)</f>
        <v>1</v>
      </c>
      <c r="VHV59" s="676">
        <f>IF(SUM($I$58:VHV58)&lt;=$G$61,1,0)</f>
        <v>1</v>
      </c>
      <c r="VHW59" s="676">
        <f>IF(SUM($I$58:VHW58)&lt;=$G$61,1,0)</f>
        <v>1</v>
      </c>
      <c r="VHX59" s="676">
        <f>IF(SUM($I$58:VHX58)&lt;=$G$61,1,0)</f>
        <v>1</v>
      </c>
      <c r="VHY59" s="676">
        <f>IF(SUM($I$58:VHY58)&lt;=$G$61,1,0)</f>
        <v>1</v>
      </c>
      <c r="VHZ59" s="676">
        <f>IF(SUM($I$58:VHZ58)&lt;=$G$61,1,0)</f>
        <v>1</v>
      </c>
      <c r="VIA59" s="676">
        <f>IF(SUM($I$58:VIA58)&lt;=$G$61,1,0)</f>
        <v>1</v>
      </c>
      <c r="VIB59" s="676">
        <f>IF(SUM($I$58:VIB58)&lt;=$G$61,1,0)</f>
        <v>1</v>
      </c>
      <c r="VIC59" s="676">
        <f>IF(SUM($I$58:VIC58)&lt;=$G$61,1,0)</f>
        <v>1</v>
      </c>
      <c r="VID59" s="676">
        <f>IF(SUM($I$58:VID58)&lt;=$G$61,1,0)</f>
        <v>1</v>
      </c>
      <c r="VIE59" s="676">
        <f>IF(SUM($I$58:VIE58)&lt;=$G$61,1,0)</f>
        <v>1</v>
      </c>
      <c r="VIF59" s="676">
        <f>IF(SUM($I$58:VIF58)&lt;=$G$61,1,0)</f>
        <v>1</v>
      </c>
      <c r="VIG59" s="676">
        <f>IF(SUM($I$58:VIG58)&lt;=$G$61,1,0)</f>
        <v>1</v>
      </c>
      <c r="VIH59" s="676">
        <f>IF(SUM($I$58:VIH58)&lt;=$G$61,1,0)</f>
        <v>1</v>
      </c>
      <c r="VII59" s="676">
        <f>IF(SUM($I$58:VII58)&lt;=$G$61,1,0)</f>
        <v>1</v>
      </c>
      <c r="VIJ59" s="676">
        <f>IF(SUM($I$58:VIJ58)&lt;=$G$61,1,0)</f>
        <v>1</v>
      </c>
      <c r="VIK59" s="676">
        <f>IF(SUM($I$58:VIK58)&lt;=$G$61,1,0)</f>
        <v>1</v>
      </c>
      <c r="VIL59" s="676">
        <f>IF(SUM($I$58:VIL58)&lt;=$G$61,1,0)</f>
        <v>1</v>
      </c>
      <c r="VIM59" s="676">
        <f>IF(SUM($I$58:VIM58)&lt;=$G$61,1,0)</f>
        <v>1</v>
      </c>
      <c r="VIN59" s="676">
        <f>IF(SUM($I$58:VIN58)&lt;=$G$61,1,0)</f>
        <v>1</v>
      </c>
      <c r="VIO59" s="676">
        <f>IF(SUM($I$58:VIO58)&lt;=$G$61,1,0)</f>
        <v>1</v>
      </c>
      <c r="VIP59" s="676">
        <f>IF(SUM($I$58:VIP58)&lt;=$G$61,1,0)</f>
        <v>1</v>
      </c>
      <c r="VIQ59" s="676">
        <f>IF(SUM($I$58:VIQ58)&lt;=$G$61,1,0)</f>
        <v>1</v>
      </c>
      <c r="VIR59" s="676">
        <f>IF(SUM($I$58:VIR58)&lt;=$G$61,1,0)</f>
        <v>1</v>
      </c>
      <c r="VIS59" s="676">
        <f>IF(SUM($I$58:VIS58)&lt;=$G$61,1,0)</f>
        <v>1</v>
      </c>
      <c r="VIT59" s="676">
        <f>IF(SUM($I$58:VIT58)&lt;=$G$61,1,0)</f>
        <v>1</v>
      </c>
      <c r="VIU59" s="676">
        <f>IF(SUM($I$58:VIU58)&lt;=$G$61,1,0)</f>
        <v>1</v>
      </c>
      <c r="VIV59" s="676">
        <f>IF(SUM($I$58:VIV58)&lt;=$G$61,1,0)</f>
        <v>1</v>
      </c>
      <c r="VIW59" s="676">
        <f>IF(SUM($I$58:VIW58)&lt;=$G$61,1,0)</f>
        <v>1</v>
      </c>
      <c r="VIX59" s="676">
        <f>IF(SUM($I$58:VIX58)&lt;=$G$61,1,0)</f>
        <v>1</v>
      </c>
      <c r="VIY59" s="676">
        <f>IF(SUM($I$58:VIY58)&lt;=$G$61,1,0)</f>
        <v>1</v>
      </c>
      <c r="VIZ59" s="676">
        <f>IF(SUM($I$58:VIZ58)&lt;=$G$61,1,0)</f>
        <v>1</v>
      </c>
      <c r="VJA59" s="676">
        <f>IF(SUM($I$58:VJA58)&lt;=$G$61,1,0)</f>
        <v>1</v>
      </c>
      <c r="VJB59" s="676">
        <f>IF(SUM($I$58:VJB58)&lt;=$G$61,1,0)</f>
        <v>1</v>
      </c>
      <c r="VJC59" s="676">
        <f>IF(SUM($I$58:VJC58)&lt;=$G$61,1,0)</f>
        <v>1</v>
      </c>
      <c r="VJD59" s="676">
        <f>IF(SUM($I$58:VJD58)&lt;=$G$61,1,0)</f>
        <v>1</v>
      </c>
      <c r="VJE59" s="676">
        <f>IF(SUM($I$58:VJE58)&lt;=$G$61,1,0)</f>
        <v>1</v>
      </c>
      <c r="VJF59" s="676">
        <f>IF(SUM($I$58:VJF58)&lt;=$G$61,1,0)</f>
        <v>1</v>
      </c>
      <c r="VJG59" s="676">
        <f>IF(SUM($I$58:VJG58)&lt;=$G$61,1,0)</f>
        <v>1</v>
      </c>
      <c r="VJH59" s="676">
        <f>IF(SUM($I$58:VJH58)&lt;=$G$61,1,0)</f>
        <v>1</v>
      </c>
      <c r="VJI59" s="676">
        <f>IF(SUM($I$58:VJI58)&lt;=$G$61,1,0)</f>
        <v>1</v>
      </c>
      <c r="VJJ59" s="676">
        <f>IF(SUM($I$58:VJJ58)&lt;=$G$61,1,0)</f>
        <v>1</v>
      </c>
      <c r="VJK59" s="676">
        <f>IF(SUM($I$58:VJK58)&lt;=$G$61,1,0)</f>
        <v>1</v>
      </c>
      <c r="VJL59" s="676">
        <f>IF(SUM($I$58:VJL58)&lt;=$G$61,1,0)</f>
        <v>1</v>
      </c>
      <c r="VJM59" s="676">
        <f>IF(SUM($I$58:VJM58)&lt;=$G$61,1,0)</f>
        <v>1</v>
      </c>
      <c r="VJN59" s="676">
        <f>IF(SUM($I$58:VJN58)&lt;=$G$61,1,0)</f>
        <v>1</v>
      </c>
      <c r="VJO59" s="676">
        <f>IF(SUM($I$58:VJO58)&lt;=$G$61,1,0)</f>
        <v>1</v>
      </c>
      <c r="VJP59" s="676">
        <f>IF(SUM($I$58:VJP58)&lt;=$G$61,1,0)</f>
        <v>1</v>
      </c>
      <c r="VJQ59" s="676">
        <f>IF(SUM($I$58:VJQ58)&lt;=$G$61,1,0)</f>
        <v>1</v>
      </c>
      <c r="VJR59" s="676">
        <f>IF(SUM($I$58:VJR58)&lt;=$G$61,1,0)</f>
        <v>1</v>
      </c>
      <c r="VJS59" s="676">
        <f>IF(SUM($I$58:VJS58)&lt;=$G$61,1,0)</f>
        <v>1</v>
      </c>
      <c r="VJT59" s="676">
        <f>IF(SUM($I$58:VJT58)&lt;=$G$61,1,0)</f>
        <v>1</v>
      </c>
      <c r="VJU59" s="676">
        <f>IF(SUM($I$58:VJU58)&lt;=$G$61,1,0)</f>
        <v>1</v>
      </c>
      <c r="VJV59" s="676">
        <f>IF(SUM($I$58:VJV58)&lt;=$G$61,1,0)</f>
        <v>1</v>
      </c>
      <c r="VJW59" s="676">
        <f>IF(SUM($I$58:VJW58)&lt;=$G$61,1,0)</f>
        <v>1</v>
      </c>
      <c r="VJX59" s="676">
        <f>IF(SUM($I$58:VJX58)&lt;=$G$61,1,0)</f>
        <v>1</v>
      </c>
      <c r="VJY59" s="676">
        <f>IF(SUM($I$58:VJY58)&lt;=$G$61,1,0)</f>
        <v>1</v>
      </c>
      <c r="VJZ59" s="676">
        <f>IF(SUM($I$58:VJZ58)&lt;=$G$61,1,0)</f>
        <v>1</v>
      </c>
      <c r="VKA59" s="676">
        <f>IF(SUM($I$58:VKA58)&lt;=$G$61,1,0)</f>
        <v>1</v>
      </c>
      <c r="VKB59" s="676">
        <f>IF(SUM($I$58:VKB58)&lt;=$G$61,1,0)</f>
        <v>1</v>
      </c>
      <c r="VKC59" s="676">
        <f>IF(SUM($I$58:VKC58)&lt;=$G$61,1,0)</f>
        <v>1</v>
      </c>
      <c r="VKD59" s="676">
        <f>IF(SUM($I$58:VKD58)&lt;=$G$61,1,0)</f>
        <v>1</v>
      </c>
      <c r="VKE59" s="676">
        <f>IF(SUM($I$58:VKE58)&lt;=$G$61,1,0)</f>
        <v>1</v>
      </c>
      <c r="VKF59" s="676">
        <f>IF(SUM($I$58:VKF58)&lt;=$G$61,1,0)</f>
        <v>1</v>
      </c>
      <c r="VKG59" s="676">
        <f>IF(SUM($I$58:VKG58)&lt;=$G$61,1,0)</f>
        <v>1</v>
      </c>
      <c r="VKH59" s="676">
        <f>IF(SUM($I$58:VKH58)&lt;=$G$61,1,0)</f>
        <v>1</v>
      </c>
      <c r="VKI59" s="676">
        <f>IF(SUM($I$58:VKI58)&lt;=$G$61,1,0)</f>
        <v>1</v>
      </c>
      <c r="VKJ59" s="676">
        <f>IF(SUM($I$58:VKJ58)&lt;=$G$61,1,0)</f>
        <v>1</v>
      </c>
      <c r="VKK59" s="676">
        <f>IF(SUM($I$58:VKK58)&lt;=$G$61,1,0)</f>
        <v>1</v>
      </c>
      <c r="VKL59" s="676">
        <f>IF(SUM($I$58:VKL58)&lt;=$G$61,1,0)</f>
        <v>1</v>
      </c>
      <c r="VKM59" s="676">
        <f>IF(SUM($I$58:VKM58)&lt;=$G$61,1,0)</f>
        <v>1</v>
      </c>
      <c r="VKN59" s="676">
        <f>IF(SUM($I$58:VKN58)&lt;=$G$61,1,0)</f>
        <v>1</v>
      </c>
      <c r="VKO59" s="676">
        <f>IF(SUM($I$58:VKO58)&lt;=$G$61,1,0)</f>
        <v>1</v>
      </c>
      <c r="VKP59" s="676">
        <f>IF(SUM($I$58:VKP58)&lt;=$G$61,1,0)</f>
        <v>1</v>
      </c>
      <c r="VKQ59" s="676">
        <f>IF(SUM($I$58:VKQ58)&lt;=$G$61,1,0)</f>
        <v>1</v>
      </c>
      <c r="VKR59" s="676">
        <f>IF(SUM($I$58:VKR58)&lt;=$G$61,1,0)</f>
        <v>1</v>
      </c>
      <c r="VKS59" s="676">
        <f>IF(SUM($I$58:VKS58)&lt;=$G$61,1,0)</f>
        <v>1</v>
      </c>
      <c r="VKT59" s="676">
        <f>IF(SUM($I$58:VKT58)&lt;=$G$61,1,0)</f>
        <v>1</v>
      </c>
      <c r="VKU59" s="676">
        <f>IF(SUM($I$58:VKU58)&lt;=$G$61,1,0)</f>
        <v>1</v>
      </c>
      <c r="VKV59" s="676">
        <f>IF(SUM($I$58:VKV58)&lt;=$G$61,1,0)</f>
        <v>1</v>
      </c>
      <c r="VKW59" s="676">
        <f>IF(SUM($I$58:VKW58)&lt;=$G$61,1,0)</f>
        <v>1</v>
      </c>
      <c r="VKX59" s="676">
        <f>IF(SUM($I$58:VKX58)&lt;=$G$61,1,0)</f>
        <v>1</v>
      </c>
      <c r="VKY59" s="676">
        <f>IF(SUM($I$58:VKY58)&lt;=$G$61,1,0)</f>
        <v>1</v>
      </c>
      <c r="VKZ59" s="676">
        <f>IF(SUM($I$58:VKZ58)&lt;=$G$61,1,0)</f>
        <v>1</v>
      </c>
      <c r="VLA59" s="676">
        <f>IF(SUM($I$58:VLA58)&lt;=$G$61,1,0)</f>
        <v>1</v>
      </c>
      <c r="VLB59" s="676">
        <f>IF(SUM($I$58:VLB58)&lt;=$G$61,1,0)</f>
        <v>1</v>
      </c>
      <c r="VLC59" s="676">
        <f>IF(SUM($I$58:VLC58)&lt;=$G$61,1,0)</f>
        <v>1</v>
      </c>
      <c r="VLD59" s="676">
        <f>IF(SUM($I$58:VLD58)&lt;=$G$61,1,0)</f>
        <v>1</v>
      </c>
      <c r="VLE59" s="676">
        <f>IF(SUM($I$58:VLE58)&lt;=$G$61,1,0)</f>
        <v>1</v>
      </c>
      <c r="VLF59" s="676">
        <f>IF(SUM($I$58:VLF58)&lt;=$G$61,1,0)</f>
        <v>1</v>
      </c>
      <c r="VLG59" s="676">
        <f>IF(SUM($I$58:VLG58)&lt;=$G$61,1,0)</f>
        <v>1</v>
      </c>
      <c r="VLH59" s="676">
        <f>IF(SUM($I$58:VLH58)&lt;=$G$61,1,0)</f>
        <v>1</v>
      </c>
      <c r="VLI59" s="676">
        <f>IF(SUM($I$58:VLI58)&lt;=$G$61,1,0)</f>
        <v>1</v>
      </c>
      <c r="VLJ59" s="676">
        <f>IF(SUM($I$58:VLJ58)&lt;=$G$61,1,0)</f>
        <v>1</v>
      </c>
      <c r="VLK59" s="676">
        <f>IF(SUM($I$58:VLK58)&lt;=$G$61,1,0)</f>
        <v>1</v>
      </c>
      <c r="VLL59" s="676">
        <f>IF(SUM($I$58:VLL58)&lt;=$G$61,1,0)</f>
        <v>1</v>
      </c>
      <c r="VLM59" s="676">
        <f>IF(SUM($I$58:VLM58)&lt;=$G$61,1,0)</f>
        <v>1</v>
      </c>
      <c r="VLN59" s="676">
        <f>IF(SUM($I$58:VLN58)&lt;=$G$61,1,0)</f>
        <v>1</v>
      </c>
      <c r="VLO59" s="676">
        <f>IF(SUM($I$58:VLO58)&lt;=$G$61,1,0)</f>
        <v>1</v>
      </c>
      <c r="VLP59" s="676">
        <f>IF(SUM($I$58:VLP58)&lt;=$G$61,1,0)</f>
        <v>1</v>
      </c>
      <c r="VLQ59" s="676">
        <f>IF(SUM($I$58:VLQ58)&lt;=$G$61,1,0)</f>
        <v>1</v>
      </c>
      <c r="VLR59" s="676">
        <f>IF(SUM($I$58:VLR58)&lt;=$G$61,1,0)</f>
        <v>1</v>
      </c>
      <c r="VLS59" s="676">
        <f>IF(SUM($I$58:VLS58)&lt;=$G$61,1,0)</f>
        <v>1</v>
      </c>
      <c r="VLT59" s="676">
        <f>IF(SUM($I$58:VLT58)&lt;=$G$61,1,0)</f>
        <v>1</v>
      </c>
      <c r="VLU59" s="676">
        <f>IF(SUM($I$58:VLU58)&lt;=$G$61,1,0)</f>
        <v>1</v>
      </c>
      <c r="VLV59" s="676">
        <f>IF(SUM($I$58:VLV58)&lt;=$G$61,1,0)</f>
        <v>1</v>
      </c>
      <c r="VLW59" s="676">
        <f>IF(SUM($I$58:VLW58)&lt;=$G$61,1,0)</f>
        <v>1</v>
      </c>
      <c r="VLX59" s="676">
        <f>IF(SUM($I$58:VLX58)&lt;=$G$61,1,0)</f>
        <v>1</v>
      </c>
      <c r="VLY59" s="676">
        <f>IF(SUM($I$58:VLY58)&lt;=$G$61,1,0)</f>
        <v>1</v>
      </c>
      <c r="VLZ59" s="676">
        <f>IF(SUM($I$58:VLZ58)&lt;=$G$61,1,0)</f>
        <v>1</v>
      </c>
      <c r="VMA59" s="676">
        <f>IF(SUM($I$58:VMA58)&lt;=$G$61,1,0)</f>
        <v>1</v>
      </c>
      <c r="VMB59" s="676">
        <f>IF(SUM($I$58:VMB58)&lt;=$G$61,1,0)</f>
        <v>1</v>
      </c>
      <c r="VMC59" s="676">
        <f>IF(SUM($I$58:VMC58)&lt;=$G$61,1,0)</f>
        <v>1</v>
      </c>
      <c r="VMD59" s="676">
        <f>IF(SUM($I$58:VMD58)&lt;=$G$61,1,0)</f>
        <v>1</v>
      </c>
      <c r="VME59" s="676">
        <f>IF(SUM($I$58:VME58)&lt;=$G$61,1,0)</f>
        <v>1</v>
      </c>
      <c r="VMF59" s="676">
        <f>IF(SUM($I$58:VMF58)&lt;=$G$61,1,0)</f>
        <v>1</v>
      </c>
      <c r="VMG59" s="676">
        <f>IF(SUM($I$58:VMG58)&lt;=$G$61,1,0)</f>
        <v>1</v>
      </c>
      <c r="VMH59" s="676">
        <f>IF(SUM($I$58:VMH58)&lt;=$G$61,1,0)</f>
        <v>1</v>
      </c>
      <c r="VMI59" s="676">
        <f>IF(SUM($I$58:VMI58)&lt;=$G$61,1,0)</f>
        <v>1</v>
      </c>
      <c r="VMJ59" s="676">
        <f>IF(SUM($I$58:VMJ58)&lt;=$G$61,1,0)</f>
        <v>1</v>
      </c>
      <c r="VMK59" s="676">
        <f>IF(SUM($I$58:VMK58)&lt;=$G$61,1,0)</f>
        <v>1</v>
      </c>
      <c r="VML59" s="676">
        <f>IF(SUM($I$58:VML58)&lt;=$G$61,1,0)</f>
        <v>1</v>
      </c>
      <c r="VMM59" s="676">
        <f>IF(SUM($I$58:VMM58)&lt;=$G$61,1,0)</f>
        <v>1</v>
      </c>
      <c r="VMN59" s="676">
        <f>IF(SUM($I$58:VMN58)&lt;=$G$61,1,0)</f>
        <v>1</v>
      </c>
      <c r="VMO59" s="676">
        <f>IF(SUM($I$58:VMO58)&lt;=$G$61,1,0)</f>
        <v>1</v>
      </c>
      <c r="VMP59" s="676">
        <f>IF(SUM($I$58:VMP58)&lt;=$G$61,1,0)</f>
        <v>1</v>
      </c>
      <c r="VMQ59" s="676">
        <f>IF(SUM($I$58:VMQ58)&lt;=$G$61,1,0)</f>
        <v>1</v>
      </c>
      <c r="VMR59" s="676">
        <f>IF(SUM($I$58:VMR58)&lt;=$G$61,1,0)</f>
        <v>1</v>
      </c>
      <c r="VMS59" s="676">
        <f>IF(SUM($I$58:VMS58)&lt;=$G$61,1,0)</f>
        <v>1</v>
      </c>
      <c r="VMT59" s="676">
        <f>IF(SUM($I$58:VMT58)&lt;=$G$61,1,0)</f>
        <v>1</v>
      </c>
      <c r="VMU59" s="676">
        <f>IF(SUM($I$58:VMU58)&lt;=$G$61,1,0)</f>
        <v>1</v>
      </c>
      <c r="VMV59" s="676">
        <f>IF(SUM($I$58:VMV58)&lt;=$G$61,1,0)</f>
        <v>1</v>
      </c>
      <c r="VMW59" s="676">
        <f>IF(SUM($I$58:VMW58)&lt;=$G$61,1,0)</f>
        <v>1</v>
      </c>
      <c r="VMX59" s="676">
        <f>IF(SUM($I$58:VMX58)&lt;=$G$61,1,0)</f>
        <v>1</v>
      </c>
      <c r="VMY59" s="676">
        <f>IF(SUM($I$58:VMY58)&lt;=$G$61,1,0)</f>
        <v>1</v>
      </c>
      <c r="VMZ59" s="676">
        <f>IF(SUM($I$58:VMZ58)&lt;=$G$61,1,0)</f>
        <v>1</v>
      </c>
      <c r="VNA59" s="676">
        <f>IF(SUM($I$58:VNA58)&lt;=$G$61,1,0)</f>
        <v>1</v>
      </c>
      <c r="VNB59" s="676">
        <f>IF(SUM($I$58:VNB58)&lt;=$G$61,1,0)</f>
        <v>1</v>
      </c>
      <c r="VNC59" s="676">
        <f>IF(SUM($I$58:VNC58)&lt;=$G$61,1,0)</f>
        <v>1</v>
      </c>
      <c r="VND59" s="676">
        <f>IF(SUM($I$58:VND58)&lt;=$G$61,1,0)</f>
        <v>1</v>
      </c>
      <c r="VNE59" s="676">
        <f>IF(SUM($I$58:VNE58)&lt;=$G$61,1,0)</f>
        <v>1</v>
      </c>
      <c r="VNF59" s="676">
        <f>IF(SUM($I$58:VNF58)&lt;=$G$61,1,0)</f>
        <v>1</v>
      </c>
      <c r="VNG59" s="676">
        <f>IF(SUM($I$58:VNG58)&lt;=$G$61,1,0)</f>
        <v>1</v>
      </c>
      <c r="VNH59" s="676">
        <f>IF(SUM($I$58:VNH58)&lt;=$G$61,1,0)</f>
        <v>1</v>
      </c>
      <c r="VNI59" s="676">
        <f>IF(SUM($I$58:VNI58)&lt;=$G$61,1,0)</f>
        <v>1</v>
      </c>
      <c r="VNJ59" s="676">
        <f>IF(SUM($I$58:VNJ58)&lt;=$G$61,1,0)</f>
        <v>1</v>
      </c>
      <c r="VNK59" s="676">
        <f>IF(SUM($I$58:VNK58)&lt;=$G$61,1,0)</f>
        <v>1</v>
      </c>
      <c r="VNL59" s="676">
        <f>IF(SUM($I$58:VNL58)&lt;=$G$61,1,0)</f>
        <v>1</v>
      </c>
      <c r="VNM59" s="676">
        <f>IF(SUM($I$58:VNM58)&lt;=$G$61,1,0)</f>
        <v>1</v>
      </c>
      <c r="VNN59" s="676">
        <f>IF(SUM($I$58:VNN58)&lt;=$G$61,1,0)</f>
        <v>1</v>
      </c>
      <c r="VNO59" s="676">
        <f>IF(SUM($I$58:VNO58)&lt;=$G$61,1,0)</f>
        <v>1</v>
      </c>
      <c r="VNP59" s="676">
        <f>IF(SUM($I$58:VNP58)&lt;=$G$61,1,0)</f>
        <v>1</v>
      </c>
      <c r="VNQ59" s="676">
        <f>IF(SUM($I$58:VNQ58)&lt;=$G$61,1,0)</f>
        <v>1</v>
      </c>
      <c r="VNR59" s="676">
        <f>IF(SUM($I$58:VNR58)&lt;=$G$61,1,0)</f>
        <v>1</v>
      </c>
      <c r="VNS59" s="676">
        <f>IF(SUM($I$58:VNS58)&lt;=$G$61,1,0)</f>
        <v>1</v>
      </c>
      <c r="VNT59" s="676">
        <f>IF(SUM($I$58:VNT58)&lt;=$G$61,1,0)</f>
        <v>1</v>
      </c>
      <c r="VNU59" s="676">
        <f>IF(SUM($I$58:VNU58)&lt;=$G$61,1,0)</f>
        <v>1</v>
      </c>
      <c r="VNV59" s="676">
        <f>IF(SUM($I$58:VNV58)&lt;=$G$61,1,0)</f>
        <v>1</v>
      </c>
      <c r="VNW59" s="676">
        <f>IF(SUM($I$58:VNW58)&lt;=$G$61,1,0)</f>
        <v>1</v>
      </c>
      <c r="VNX59" s="676">
        <f>IF(SUM($I$58:VNX58)&lt;=$G$61,1,0)</f>
        <v>1</v>
      </c>
      <c r="VNY59" s="676">
        <f>IF(SUM($I$58:VNY58)&lt;=$G$61,1,0)</f>
        <v>1</v>
      </c>
      <c r="VNZ59" s="676">
        <f>IF(SUM($I$58:VNZ58)&lt;=$G$61,1,0)</f>
        <v>1</v>
      </c>
      <c r="VOA59" s="676">
        <f>IF(SUM($I$58:VOA58)&lt;=$G$61,1,0)</f>
        <v>1</v>
      </c>
      <c r="VOB59" s="676">
        <f>IF(SUM($I$58:VOB58)&lt;=$G$61,1,0)</f>
        <v>1</v>
      </c>
      <c r="VOC59" s="676">
        <f>IF(SUM($I$58:VOC58)&lt;=$G$61,1,0)</f>
        <v>1</v>
      </c>
      <c r="VOD59" s="676">
        <f>IF(SUM($I$58:VOD58)&lt;=$G$61,1,0)</f>
        <v>1</v>
      </c>
      <c r="VOE59" s="676">
        <f>IF(SUM($I$58:VOE58)&lt;=$G$61,1,0)</f>
        <v>1</v>
      </c>
      <c r="VOF59" s="676">
        <f>IF(SUM($I$58:VOF58)&lt;=$G$61,1,0)</f>
        <v>1</v>
      </c>
      <c r="VOG59" s="676">
        <f>IF(SUM($I$58:VOG58)&lt;=$G$61,1,0)</f>
        <v>1</v>
      </c>
      <c r="VOH59" s="676">
        <f>IF(SUM($I$58:VOH58)&lt;=$G$61,1,0)</f>
        <v>1</v>
      </c>
      <c r="VOI59" s="676">
        <f>IF(SUM($I$58:VOI58)&lt;=$G$61,1,0)</f>
        <v>1</v>
      </c>
      <c r="VOJ59" s="676">
        <f>IF(SUM($I$58:VOJ58)&lt;=$G$61,1,0)</f>
        <v>1</v>
      </c>
      <c r="VOK59" s="676">
        <f>IF(SUM($I$58:VOK58)&lt;=$G$61,1,0)</f>
        <v>1</v>
      </c>
      <c r="VOL59" s="676">
        <f>IF(SUM($I$58:VOL58)&lt;=$G$61,1,0)</f>
        <v>1</v>
      </c>
      <c r="VOM59" s="676">
        <f>IF(SUM($I$58:VOM58)&lt;=$G$61,1,0)</f>
        <v>1</v>
      </c>
      <c r="VON59" s="676">
        <f>IF(SUM($I$58:VON58)&lt;=$G$61,1,0)</f>
        <v>1</v>
      </c>
      <c r="VOO59" s="676">
        <f>IF(SUM($I$58:VOO58)&lt;=$G$61,1,0)</f>
        <v>1</v>
      </c>
      <c r="VOP59" s="676">
        <f>IF(SUM($I$58:VOP58)&lt;=$G$61,1,0)</f>
        <v>1</v>
      </c>
      <c r="VOQ59" s="676">
        <f>IF(SUM($I$58:VOQ58)&lt;=$G$61,1,0)</f>
        <v>1</v>
      </c>
      <c r="VOR59" s="676">
        <f>IF(SUM($I$58:VOR58)&lt;=$G$61,1,0)</f>
        <v>1</v>
      </c>
      <c r="VOS59" s="676">
        <f>IF(SUM($I$58:VOS58)&lt;=$G$61,1,0)</f>
        <v>1</v>
      </c>
      <c r="VOT59" s="676">
        <f>IF(SUM($I$58:VOT58)&lt;=$G$61,1,0)</f>
        <v>1</v>
      </c>
      <c r="VOU59" s="676">
        <f>IF(SUM($I$58:VOU58)&lt;=$G$61,1,0)</f>
        <v>1</v>
      </c>
      <c r="VOV59" s="676">
        <f>IF(SUM($I$58:VOV58)&lt;=$G$61,1,0)</f>
        <v>1</v>
      </c>
      <c r="VOW59" s="676">
        <f>IF(SUM($I$58:VOW58)&lt;=$G$61,1,0)</f>
        <v>1</v>
      </c>
      <c r="VOX59" s="676">
        <f>IF(SUM($I$58:VOX58)&lt;=$G$61,1,0)</f>
        <v>1</v>
      </c>
      <c r="VOY59" s="676">
        <f>IF(SUM($I$58:VOY58)&lt;=$G$61,1,0)</f>
        <v>1</v>
      </c>
      <c r="VOZ59" s="676">
        <f>IF(SUM($I$58:VOZ58)&lt;=$G$61,1,0)</f>
        <v>1</v>
      </c>
      <c r="VPA59" s="676">
        <f>IF(SUM($I$58:VPA58)&lt;=$G$61,1,0)</f>
        <v>1</v>
      </c>
      <c r="VPB59" s="676">
        <f>IF(SUM($I$58:VPB58)&lt;=$G$61,1,0)</f>
        <v>1</v>
      </c>
      <c r="VPC59" s="676">
        <f>IF(SUM($I$58:VPC58)&lt;=$G$61,1,0)</f>
        <v>1</v>
      </c>
      <c r="VPD59" s="676">
        <f>IF(SUM($I$58:VPD58)&lt;=$G$61,1,0)</f>
        <v>1</v>
      </c>
      <c r="VPE59" s="676">
        <f>IF(SUM($I$58:VPE58)&lt;=$G$61,1,0)</f>
        <v>1</v>
      </c>
      <c r="VPF59" s="676">
        <f>IF(SUM($I$58:VPF58)&lt;=$G$61,1,0)</f>
        <v>1</v>
      </c>
      <c r="VPG59" s="676">
        <f>IF(SUM($I$58:VPG58)&lt;=$G$61,1,0)</f>
        <v>1</v>
      </c>
      <c r="VPH59" s="676">
        <f>IF(SUM($I$58:VPH58)&lt;=$G$61,1,0)</f>
        <v>1</v>
      </c>
      <c r="VPI59" s="676">
        <f>IF(SUM($I$58:VPI58)&lt;=$G$61,1,0)</f>
        <v>1</v>
      </c>
      <c r="VPJ59" s="676">
        <f>IF(SUM($I$58:VPJ58)&lt;=$G$61,1,0)</f>
        <v>1</v>
      </c>
      <c r="VPK59" s="676">
        <f>IF(SUM($I$58:VPK58)&lt;=$G$61,1,0)</f>
        <v>1</v>
      </c>
      <c r="VPL59" s="676">
        <f>IF(SUM($I$58:VPL58)&lt;=$G$61,1,0)</f>
        <v>1</v>
      </c>
      <c r="VPM59" s="676">
        <f>IF(SUM($I$58:VPM58)&lt;=$G$61,1,0)</f>
        <v>1</v>
      </c>
      <c r="VPN59" s="676">
        <f>IF(SUM($I$58:VPN58)&lt;=$G$61,1,0)</f>
        <v>1</v>
      </c>
      <c r="VPO59" s="676">
        <f>IF(SUM($I$58:VPO58)&lt;=$G$61,1,0)</f>
        <v>1</v>
      </c>
      <c r="VPP59" s="676">
        <f>IF(SUM($I$58:VPP58)&lt;=$G$61,1,0)</f>
        <v>1</v>
      </c>
      <c r="VPQ59" s="676">
        <f>IF(SUM($I$58:VPQ58)&lt;=$G$61,1,0)</f>
        <v>1</v>
      </c>
      <c r="VPR59" s="676">
        <f>IF(SUM($I$58:VPR58)&lt;=$G$61,1,0)</f>
        <v>1</v>
      </c>
      <c r="VPS59" s="676">
        <f>IF(SUM($I$58:VPS58)&lt;=$G$61,1,0)</f>
        <v>1</v>
      </c>
      <c r="VPT59" s="676">
        <f>IF(SUM($I$58:VPT58)&lt;=$G$61,1,0)</f>
        <v>1</v>
      </c>
      <c r="VPU59" s="676">
        <f>IF(SUM($I$58:VPU58)&lt;=$G$61,1,0)</f>
        <v>1</v>
      </c>
      <c r="VPV59" s="676">
        <f>IF(SUM($I$58:VPV58)&lt;=$G$61,1,0)</f>
        <v>1</v>
      </c>
      <c r="VPW59" s="676">
        <f>IF(SUM($I$58:VPW58)&lt;=$G$61,1,0)</f>
        <v>1</v>
      </c>
      <c r="VPX59" s="676">
        <f>IF(SUM($I$58:VPX58)&lt;=$G$61,1,0)</f>
        <v>1</v>
      </c>
      <c r="VPY59" s="676">
        <f>IF(SUM($I$58:VPY58)&lt;=$G$61,1,0)</f>
        <v>1</v>
      </c>
      <c r="VPZ59" s="676">
        <f>IF(SUM($I$58:VPZ58)&lt;=$G$61,1,0)</f>
        <v>1</v>
      </c>
      <c r="VQA59" s="676">
        <f>IF(SUM($I$58:VQA58)&lt;=$G$61,1,0)</f>
        <v>1</v>
      </c>
      <c r="VQB59" s="676">
        <f>IF(SUM($I$58:VQB58)&lt;=$G$61,1,0)</f>
        <v>1</v>
      </c>
      <c r="VQC59" s="676">
        <f>IF(SUM($I$58:VQC58)&lt;=$G$61,1,0)</f>
        <v>1</v>
      </c>
      <c r="VQD59" s="676">
        <f>IF(SUM($I$58:VQD58)&lt;=$G$61,1,0)</f>
        <v>1</v>
      </c>
      <c r="VQE59" s="676">
        <f>IF(SUM($I$58:VQE58)&lt;=$G$61,1,0)</f>
        <v>1</v>
      </c>
      <c r="VQF59" s="676">
        <f>IF(SUM($I$58:VQF58)&lt;=$G$61,1,0)</f>
        <v>1</v>
      </c>
      <c r="VQG59" s="676">
        <f>IF(SUM($I$58:VQG58)&lt;=$G$61,1,0)</f>
        <v>1</v>
      </c>
      <c r="VQH59" s="676">
        <f>IF(SUM($I$58:VQH58)&lt;=$G$61,1,0)</f>
        <v>1</v>
      </c>
      <c r="VQI59" s="676">
        <f>IF(SUM($I$58:VQI58)&lt;=$G$61,1,0)</f>
        <v>1</v>
      </c>
      <c r="VQJ59" s="676">
        <f>IF(SUM($I$58:VQJ58)&lt;=$G$61,1,0)</f>
        <v>1</v>
      </c>
      <c r="VQK59" s="676">
        <f>IF(SUM($I$58:VQK58)&lt;=$G$61,1,0)</f>
        <v>1</v>
      </c>
      <c r="VQL59" s="676">
        <f>IF(SUM($I$58:VQL58)&lt;=$G$61,1,0)</f>
        <v>1</v>
      </c>
      <c r="VQM59" s="676">
        <f>IF(SUM($I$58:VQM58)&lt;=$G$61,1,0)</f>
        <v>1</v>
      </c>
      <c r="VQN59" s="676">
        <f>IF(SUM($I$58:VQN58)&lt;=$G$61,1,0)</f>
        <v>1</v>
      </c>
      <c r="VQO59" s="676">
        <f>IF(SUM($I$58:VQO58)&lt;=$G$61,1,0)</f>
        <v>1</v>
      </c>
      <c r="VQP59" s="676">
        <f>IF(SUM($I$58:VQP58)&lt;=$G$61,1,0)</f>
        <v>1</v>
      </c>
      <c r="VQQ59" s="676">
        <f>IF(SUM($I$58:VQQ58)&lt;=$G$61,1,0)</f>
        <v>1</v>
      </c>
      <c r="VQR59" s="676">
        <f>IF(SUM($I$58:VQR58)&lt;=$G$61,1,0)</f>
        <v>1</v>
      </c>
      <c r="VQS59" s="676">
        <f>IF(SUM($I$58:VQS58)&lt;=$G$61,1,0)</f>
        <v>1</v>
      </c>
      <c r="VQT59" s="676">
        <f>IF(SUM($I$58:VQT58)&lt;=$G$61,1,0)</f>
        <v>1</v>
      </c>
      <c r="VQU59" s="676">
        <f>IF(SUM($I$58:VQU58)&lt;=$G$61,1,0)</f>
        <v>1</v>
      </c>
      <c r="VQV59" s="676">
        <f>IF(SUM($I$58:VQV58)&lt;=$G$61,1,0)</f>
        <v>1</v>
      </c>
      <c r="VQW59" s="676">
        <f>IF(SUM($I$58:VQW58)&lt;=$G$61,1,0)</f>
        <v>1</v>
      </c>
      <c r="VQX59" s="676">
        <f>IF(SUM($I$58:VQX58)&lt;=$G$61,1,0)</f>
        <v>1</v>
      </c>
      <c r="VQY59" s="676">
        <f>IF(SUM($I$58:VQY58)&lt;=$G$61,1,0)</f>
        <v>1</v>
      </c>
      <c r="VQZ59" s="676">
        <f>IF(SUM($I$58:VQZ58)&lt;=$G$61,1,0)</f>
        <v>1</v>
      </c>
      <c r="VRA59" s="676">
        <f>IF(SUM($I$58:VRA58)&lt;=$G$61,1,0)</f>
        <v>1</v>
      </c>
      <c r="VRB59" s="676">
        <f>IF(SUM($I$58:VRB58)&lt;=$G$61,1,0)</f>
        <v>1</v>
      </c>
      <c r="VRC59" s="676">
        <f>IF(SUM($I$58:VRC58)&lt;=$G$61,1,0)</f>
        <v>1</v>
      </c>
      <c r="VRD59" s="676">
        <f>IF(SUM($I$58:VRD58)&lt;=$G$61,1,0)</f>
        <v>1</v>
      </c>
      <c r="VRE59" s="676">
        <f>IF(SUM($I$58:VRE58)&lt;=$G$61,1,0)</f>
        <v>1</v>
      </c>
      <c r="VRF59" s="676">
        <f>IF(SUM($I$58:VRF58)&lt;=$G$61,1,0)</f>
        <v>1</v>
      </c>
      <c r="VRG59" s="676">
        <f>IF(SUM($I$58:VRG58)&lt;=$G$61,1,0)</f>
        <v>1</v>
      </c>
      <c r="VRH59" s="676">
        <f>IF(SUM($I$58:VRH58)&lt;=$G$61,1,0)</f>
        <v>1</v>
      </c>
      <c r="VRI59" s="676">
        <f>IF(SUM($I$58:VRI58)&lt;=$G$61,1,0)</f>
        <v>1</v>
      </c>
      <c r="VRJ59" s="676">
        <f>IF(SUM($I$58:VRJ58)&lt;=$G$61,1,0)</f>
        <v>1</v>
      </c>
      <c r="VRK59" s="676">
        <f>IF(SUM($I$58:VRK58)&lt;=$G$61,1,0)</f>
        <v>1</v>
      </c>
      <c r="VRL59" s="676">
        <f>IF(SUM($I$58:VRL58)&lt;=$G$61,1,0)</f>
        <v>1</v>
      </c>
      <c r="VRM59" s="676">
        <f>IF(SUM($I$58:VRM58)&lt;=$G$61,1,0)</f>
        <v>1</v>
      </c>
      <c r="VRN59" s="676">
        <f>IF(SUM($I$58:VRN58)&lt;=$G$61,1,0)</f>
        <v>1</v>
      </c>
      <c r="VRO59" s="676">
        <f>IF(SUM($I$58:VRO58)&lt;=$G$61,1,0)</f>
        <v>1</v>
      </c>
      <c r="VRP59" s="676">
        <f>IF(SUM($I$58:VRP58)&lt;=$G$61,1,0)</f>
        <v>1</v>
      </c>
      <c r="VRQ59" s="676">
        <f>IF(SUM($I$58:VRQ58)&lt;=$G$61,1,0)</f>
        <v>1</v>
      </c>
      <c r="VRR59" s="676">
        <f>IF(SUM($I$58:VRR58)&lt;=$G$61,1,0)</f>
        <v>1</v>
      </c>
      <c r="VRS59" s="676">
        <f>IF(SUM($I$58:VRS58)&lt;=$G$61,1,0)</f>
        <v>1</v>
      </c>
      <c r="VRT59" s="676">
        <f>IF(SUM($I$58:VRT58)&lt;=$G$61,1,0)</f>
        <v>1</v>
      </c>
      <c r="VRU59" s="676">
        <f>IF(SUM($I$58:VRU58)&lt;=$G$61,1,0)</f>
        <v>1</v>
      </c>
      <c r="VRV59" s="676">
        <f>IF(SUM($I$58:VRV58)&lt;=$G$61,1,0)</f>
        <v>1</v>
      </c>
      <c r="VRW59" s="676">
        <f>IF(SUM($I$58:VRW58)&lt;=$G$61,1,0)</f>
        <v>1</v>
      </c>
      <c r="VRX59" s="676">
        <f>IF(SUM($I$58:VRX58)&lt;=$G$61,1,0)</f>
        <v>1</v>
      </c>
      <c r="VRY59" s="676">
        <f>IF(SUM($I$58:VRY58)&lt;=$G$61,1,0)</f>
        <v>1</v>
      </c>
      <c r="VRZ59" s="676">
        <f>IF(SUM($I$58:VRZ58)&lt;=$G$61,1,0)</f>
        <v>1</v>
      </c>
      <c r="VSA59" s="676">
        <f>IF(SUM($I$58:VSA58)&lt;=$G$61,1,0)</f>
        <v>1</v>
      </c>
      <c r="VSB59" s="676">
        <f>IF(SUM($I$58:VSB58)&lt;=$G$61,1,0)</f>
        <v>1</v>
      </c>
      <c r="VSC59" s="676">
        <f>IF(SUM($I$58:VSC58)&lt;=$G$61,1,0)</f>
        <v>1</v>
      </c>
      <c r="VSD59" s="676">
        <f>IF(SUM($I$58:VSD58)&lt;=$G$61,1,0)</f>
        <v>1</v>
      </c>
      <c r="VSE59" s="676">
        <f>IF(SUM($I$58:VSE58)&lt;=$G$61,1,0)</f>
        <v>1</v>
      </c>
      <c r="VSF59" s="676">
        <f>IF(SUM($I$58:VSF58)&lt;=$G$61,1,0)</f>
        <v>1</v>
      </c>
      <c r="VSG59" s="676">
        <f>IF(SUM($I$58:VSG58)&lt;=$G$61,1,0)</f>
        <v>1</v>
      </c>
      <c r="VSH59" s="676">
        <f>IF(SUM($I$58:VSH58)&lt;=$G$61,1,0)</f>
        <v>1</v>
      </c>
      <c r="VSI59" s="676">
        <f>IF(SUM($I$58:VSI58)&lt;=$G$61,1,0)</f>
        <v>1</v>
      </c>
      <c r="VSJ59" s="676">
        <f>IF(SUM($I$58:VSJ58)&lt;=$G$61,1,0)</f>
        <v>1</v>
      </c>
      <c r="VSK59" s="676">
        <f>IF(SUM($I$58:VSK58)&lt;=$G$61,1,0)</f>
        <v>1</v>
      </c>
      <c r="VSL59" s="676">
        <f>IF(SUM($I$58:VSL58)&lt;=$G$61,1,0)</f>
        <v>1</v>
      </c>
      <c r="VSM59" s="676">
        <f>IF(SUM($I$58:VSM58)&lt;=$G$61,1,0)</f>
        <v>1</v>
      </c>
      <c r="VSN59" s="676">
        <f>IF(SUM($I$58:VSN58)&lt;=$G$61,1,0)</f>
        <v>1</v>
      </c>
      <c r="VSO59" s="676">
        <f>IF(SUM($I$58:VSO58)&lt;=$G$61,1,0)</f>
        <v>1</v>
      </c>
      <c r="VSP59" s="676">
        <f>IF(SUM($I$58:VSP58)&lt;=$G$61,1,0)</f>
        <v>1</v>
      </c>
      <c r="VSQ59" s="676">
        <f>IF(SUM($I$58:VSQ58)&lt;=$G$61,1,0)</f>
        <v>1</v>
      </c>
      <c r="VSR59" s="676">
        <f>IF(SUM($I$58:VSR58)&lt;=$G$61,1,0)</f>
        <v>1</v>
      </c>
      <c r="VSS59" s="676">
        <f>IF(SUM($I$58:VSS58)&lt;=$G$61,1,0)</f>
        <v>1</v>
      </c>
      <c r="VST59" s="676">
        <f>IF(SUM($I$58:VST58)&lt;=$G$61,1,0)</f>
        <v>1</v>
      </c>
      <c r="VSU59" s="676">
        <f>IF(SUM($I$58:VSU58)&lt;=$G$61,1,0)</f>
        <v>1</v>
      </c>
      <c r="VSV59" s="676">
        <f>IF(SUM($I$58:VSV58)&lt;=$G$61,1,0)</f>
        <v>1</v>
      </c>
      <c r="VSW59" s="676">
        <f>IF(SUM($I$58:VSW58)&lt;=$G$61,1,0)</f>
        <v>1</v>
      </c>
      <c r="VSX59" s="676">
        <f>IF(SUM($I$58:VSX58)&lt;=$G$61,1,0)</f>
        <v>1</v>
      </c>
      <c r="VSY59" s="676">
        <f>IF(SUM($I$58:VSY58)&lt;=$G$61,1,0)</f>
        <v>1</v>
      </c>
      <c r="VSZ59" s="676">
        <f>IF(SUM($I$58:VSZ58)&lt;=$G$61,1,0)</f>
        <v>1</v>
      </c>
      <c r="VTA59" s="676">
        <f>IF(SUM($I$58:VTA58)&lt;=$G$61,1,0)</f>
        <v>1</v>
      </c>
      <c r="VTB59" s="676">
        <f>IF(SUM($I$58:VTB58)&lt;=$G$61,1,0)</f>
        <v>1</v>
      </c>
      <c r="VTC59" s="676">
        <f>IF(SUM($I$58:VTC58)&lt;=$G$61,1,0)</f>
        <v>1</v>
      </c>
      <c r="VTD59" s="676">
        <f>IF(SUM($I$58:VTD58)&lt;=$G$61,1,0)</f>
        <v>1</v>
      </c>
      <c r="VTE59" s="676">
        <f>IF(SUM($I$58:VTE58)&lt;=$G$61,1,0)</f>
        <v>1</v>
      </c>
      <c r="VTF59" s="676">
        <f>IF(SUM($I$58:VTF58)&lt;=$G$61,1,0)</f>
        <v>1</v>
      </c>
      <c r="VTG59" s="676">
        <f>IF(SUM($I$58:VTG58)&lt;=$G$61,1,0)</f>
        <v>1</v>
      </c>
      <c r="VTH59" s="676">
        <f>IF(SUM($I$58:VTH58)&lt;=$G$61,1,0)</f>
        <v>1</v>
      </c>
      <c r="VTI59" s="676">
        <f>IF(SUM($I$58:VTI58)&lt;=$G$61,1,0)</f>
        <v>1</v>
      </c>
      <c r="VTJ59" s="676">
        <f>IF(SUM($I$58:VTJ58)&lt;=$G$61,1,0)</f>
        <v>1</v>
      </c>
      <c r="VTK59" s="676">
        <f>IF(SUM($I$58:VTK58)&lt;=$G$61,1,0)</f>
        <v>1</v>
      </c>
      <c r="VTL59" s="676">
        <f>IF(SUM($I$58:VTL58)&lt;=$G$61,1,0)</f>
        <v>1</v>
      </c>
      <c r="VTM59" s="676">
        <f>IF(SUM($I$58:VTM58)&lt;=$G$61,1,0)</f>
        <v>1</v>
      </c>
      <c r="VTN59" s="676">
        <f>IF(SUM($I$58:VTN58)&lt;=$G$61,1,0)</f>
        <v>1</v>
      </c>
      <c r="VTO59" s="676">
        <f>IF(SUM($I$58:VTO58)&lt;=$G$61,1,0)</f>
        <v>1</v>
      </c>
      <c r="VTP59" s="676">
        <f>IF(SUM($I$58:VTP58)&lt;=$G$61,1,0)</f>
        <v>1</v>
      </c>
      <c r="VTQ59" s="676">
        <f>IF(SUM($I$58:VTQ58)&lt;=$G$61,1,0)</f>
        <v>1</v>
      </c>
      <c r="VTR59" s="676">
        <f>IF(SUM($I$58:VTR58)&lt;=$G$61,1,0)</f>
        <v>1</v>
      </c>
      <c r="VTS59" s="676">
        <f>IF(SUM($I$58:VTS58)&lt;=$G$61,1,0)</f>
        <v>1</v>
      </c>
      <c r="VTT59" s="676">
        <f>IF(SUM($I$58:VTT58)&lt;=$G$61,1,0)</f>
        <v>1</v>
      </c>
      <c r="VTU59" s="676">
        <f>IF(SUM($I$58:VTU58)&lt;=$G$61,1,0)</f>
        <v>1</v>
      </c>
      <c r="VTV59" s="676">
        <f>IF(SUM($I$58:VTV58)&lt;=$G$61,1,0)</f>
        <v>1</v>
      </c>
      <c r="VTW59" s="676">
        <f>IF(SUM($I$58:VTW58)&lt;=$G$61,1,0)</f>
        <v>1</v>
      </c>
      <c r="VTX59" s="676">
        <f>IF(SUM($I$58:VTX58)&lt;=$G$61,1,0)</f>
        <v>1</v>
      </c>
      <c r="VTY59" s="676">
        <f>IF(SUM($I$58:VTY58)&lt;=$G$61,1,0)</f>
        <v>1</v>
      </c>
      <c r="VTZ59" s="676">
        <f>IF(SUM($I$58:VTZ58)&lt;=$G$61,1,0)</f>
        <v>1</v>
      </c>
      <c r="VUA59" s="676">
        <f>IF(SUM($I$58:VUA58)&lt;=$G$61,1,0)</f>
        <v>1</v>
      </c>
      <c r="VUB59" s="676">
        <f>IF(SUM($I$58:VUB58)&lt;=$G$61,1,0)</f>
        <v>1</v>
      </c>
      <c r="VUC59" s="676">
        <f>IF(SUM($I$58:VUC58)&lt;=$G$61,1,0)</f>
        <v>1</v>
      </c>
      <c r="VUD59" s="676">
        <f>IF(SUM($I$58:VUD58)&lt;=$G$61,1,0)</f>
        <v>1</v>
      </c>
      <c r="VUE59" s="676">
        <f>IF(SUM($I$58:VUE58)&lt;=$G$61,1,0)</f>
        <v>1</v>
      </c>
      <c r="VUF59" s="676">
        <f>IF(SUM($I$58:VUF58)&lt;=$G$61,1,0)</f>
        <v>1</v>
      </c>
      <c r="VUG59" s="676">
        <f>IF(SUM($I$58:VUG58)&lt;=$G$61,1,0)</f>
        <v>1</v>
      </c>
      <c r="VUH59" s="676">
        <f>IF(SUM($I$58:VUH58)&lt;=$G$61,1,0)</f>
        <v>1</v>
      </c>
      <c r="VUI59" s="676">
        <f>IF(SUM($I$58:VUI58)&lt;=$G$61,1,0)</f>
        <v>1</v>
      </c>
      <c r="VUJ59" s="676">
        <f>IF(SUM($I$58:VUJ58)&lt;=$G$61,1,0)</f>
        <v>1</v>
      </c>
      <c r="VUK59" s="676">
        <f>IF(SUM($I$58:VUK58)&lt;=$G$61,1,0)</f>
        <v>1</v>
      </c>
      <c r="VUL59" s="676">
        <f>IF(SUM($I$58:VUL58)&lt;=$G$61,1,0)</f>
        <v>1</v>
      </c>
      <c r="VUM59" s="676">
        <f>IF(SUM($I$58:VUM58)&lt;=$G$61,1,0)</f>
        <v>1</v>
      </c>
      <c r="VUN59" s="676">
        <f>IF(SUM($I$58:VUN58)&lt;=$G$61,1,0)</f>
        <v>1</v>
      </c>
      <c r="VUO59" s="676">
        <f>IF(SUM($I$58:VUO58)&lt;=$G$61,1,0)</f>
        <v>1</v>
      </c>
      <c r="VUP59" s="676">
        <f>IF(SUM($I$58:VUP58)&lt;=$G$61,1,0)</f>
        <v>1</v>
      </c>
      <c r="VUQ59" s="676">
        <f>IF(SUM($I$58:VUQ58)&lt;=$G$61,1,0)</f>
        <v>1</v>
      </c>
      <c r="VUR59" s="676">
        <f>IF(SUM($I$58:VUR58)&lt;=$G$61,1,0)</f>
        <v>1</v>
      </c>
      <c r="VUS59" s="676">
        <f>IF(SUM($I$58:VUS58)&lt;=$G$61,1,0)</f>
        <v>1</v>
      </c>
      <c r="VUT59" s="676">
        <f>IF(SUM($I$58:VUT58)&lt;=$G$61,1,0)</f>
        <v>1</v>
      </c>
      <c r="VUU59" s="676">
        <f>IF(SUM($I$58:VUU58)&lt;=$G$61,1,0)</f>
        <v>1</v>
      </c>
      <c r="VUV59" s="676">
        <f>IF(SUM($I$58:VUV58)&lt;=$G$61,1,0)</f>
        <v>1</v>
      </c>
      <c r="VUW59" s="676">
        <f>IF(SUM($I$58:VUW58)&lt;=$G$61,1,0)</f>
        <v>1</v>
      </c>
      <c r="VUX59" s="676">
        <f>IF(SUM($I$58:VUX58)&lt;=$G$61,1,0)</f>
        <v>1</v>
      </c>
      <c r="VUY59" s="676">
        <f>IF(SUM($I$58:VUY58)&lt;=$G$61,1,0)</f>
        <v>1</v>
      </c>
      <c r="VUZ59" s="676">
        <f>IF(SUM($I$58:VUZ58)&lt;=$G$61,1,0)</f>
        <v>1</v>
      </c>
      <c r="VVA59" s="676">
        <f>IF(SUM($I$58:VVA58)&lt;=$G$61,1,0)</f>
        <v>1</v>
      </c>
      <c r="VVB59" s="676">
        <f>IF(SUM($I$58:VVB58)&lt;=$G$61,1,0)</f>
        <v>1</v>
      </c>
      <c r="VVC59" s="676">
        <f>IF(SUM($I$58:VVC58)&lt;=$G$61,1,0)</f>
        <v>1</v>
      </c>
      <c r="VVD59" s="676">
        <f>IF(SUM($I$58:VVD58)&lt;=$G$61,1,0)</f>
        <v>1</v>
      </c>
      <c r="VVE59" s="676">
        <f>IF(SUM($I$58:VVE58)&lt;=$G$61,1,0)</f>
        <v>1</v>
      </c>
      <c r="VVF59" s="676">
        <f>IF(SUM($I$58:VVF58)&lt;=$G$61,1,0)</f>
        <v>1</v>
      </c>
      <c r="VVG59" s="676">
        <f>IF(SUM($I$58:VVG58)&lt;=$G$61,1,0)</f>
        <v>1</v>
      </c>
      <c r="VVH59" s="676">
        <f>IF(SUM($I$58:VVH58)&lt;=$G$61,1,0)</f>
        <v>1</v>
      </c>
      <c r="VVI59" s="676">
        <f>IF(SUM($I$58:VVI58)&lt;=$G$61,1,0)</f>
        <v>1</v>
      </c>
      <c r="VVJ59" s="676">
        <f>IF(SUM($I$58:VVJ58)&lt;=$G$61,1,0)</f>
        <v>1</v>
      </c>
      <c r="VVK59" s="676">
        <f>IF(SUM($I$58:VVK58)&lt;=$G$61,1,0)</f>
        <v>1</v>
      </c>
      <c r="VVL59" s="676">
        <f>IF(SUM($I$58:VVL58)&lt;=$G$61,1,0)</f>
        <v>1</v>
      </c>
      <c r="VVM59" s="676">
        <f>IF(SUM($I$58:VVM58)&lt;=$G$61,1,0)</f>
        <v>1</v>
      </c>
      <c r="VVN59" s="676">
        <f>IF(SUM($I$58:VVN58)&lt;=$G$61,1,0)</f>
        <v>1</v>
      </c>
      <c r="VVO59" s="676">
        <f>IF(SUM($I$58:VVO58)&lt;=$G$61,1,0)</f>
        <v>1</v>
      </c>
      <c r="VVP59" s="676">
        <f>IF(SUM($I$58:VVP58)&lt;=$G$61,1,0)</f>
        <v>1</v>
      </c>
      <c r="VVQ59" s="676">
        <f>IF(SUM($I$58:VVQ58)&lt;=$G$61,1,0)</f>
        <v>1</v>
      </c>
      <c r="VVR59" s="676">
        <f>IF(SUM($I$58:VVR58)&lt;=$G$61,1,0)</f>
        <v>1</v>
      </c>
      <c r="VVS59" s="676">
        <f>IF(SUM($I$58:VVS58)&lt;=$G$61,1,0)</f>
        <v>1</v>
      </c>
      <c r="VVT59" s="676">
        <f>IF(SUM($I$58:VVT58)&lt;=$G$61,1,0)</f>
        <v>1</v>
      </c>
      <c r="VVU59" s="676">
        <f>IF(SUM($I$58:VVU58)&lt;=$G$61,1,0)</f>
        <v>1</v>
      </c>
      <c r="VVV59" s="676">
        <f>IF(SUM($I$58:VVV58)&lt;=$G$61,1,0)</f>
        <v>1</v>
      </c>
      <c r="VVW59" s="676">
        <f>IF(SUM($I$58:VVW58)&lt;=$G$61,1,0)</f>
        <v>1</v>
      </c>
      <c r="VVX59" s="676">
        <f>IF(SUM($I$58:VVX58)&lt;=$G$61,1,0)</f>
        <v>1</v>
      </c>
      <c r="VVY59" s="676">
        <f>IF(SUM($I$58:VVY58)&lt;=$G$61,1,0)</f>
        <v>1</v>
      </c>
      <c r="VVZ59" s="676">
        <f>IF(SUM($I$58:VVZ58)&lt;=$G$61,1,0)</f>
        <v>1</v>
      </c>
      <c r="VWA59" s="676">
        <f>IF(SUM($I$58:VWA58)&lt;=$G$61,1,0)</f>
        <v>1</v>
      </c>
      <c r="VWB59" s="676">
        <f>IF(SUM($I$58:VWB58)&lt;=$G$61,1,0)</f>
        <v>1</v>
      </c>
      <c r="VWC59" s="676">
        <f>IF(SUM($I$58:VWC58)&lt;=$G$61,1,0)</f>
        <v>1</v>
      </c>
      <c r="VWD59" s="676">
        <f>IF(SUM($I$58:VWD58)&lt;=$G$61,1,0)</f>
        <v>1</v>
      </c>
      <c r="VWE59" s="676">
        <f>IF(SUM($I$58:VWE58)&lt;=$G$61,1,0)</f>
        <v>1</v>
      </c>
      <c r="VWF59" s="676">
        <f>IF(SUM($I$58:VWF58)&lt;=$G$61,1,0)</f>
        <v>1</v>
      </c>
      <c r="VWG59" s="676">
        <f>IF(SUM($I$58:VWG58)&lt;=$G$61,1,0)</f>
        <v>1</v>
      </c>
      <c r="VWH59" s="676">
        <f>IF(SUM($I$58:VWH58)&lt;=$G$61,1,0)</f>
        <v>1</v>
      </c>
      <c r="VWI59" s="676">
        <f>IF(SUM($I$58:VWI58)&lt;=$G$61,1,0)</f>
        <v>1</v>
      </c>
      <c r="VWJ59" s="676">
        <f>IF(SUM($I$58:VWJ58)&lt;=$G$61,1,0)</f>
        <v>1</v>
      </c>
      <c r="VWK59" s="676">
        <f>IF(SUM($I$58:VWK58)&lt;=$G$61,1,0)</f>
        <v>1</v>
      </c>
      <c r="VWL59" s="676">
        <f>IF(SUM($I$58:VWL58)&lt;=$G$61,1,0)</f>
        <v>1</v>
      </c>
      <c r="VWM59" s="676">
        <f>IF(SUM($I$58:VWM58)&lt;=$G$61,1,0)</f>
        <v>1</v>
      </c>
      <c r="VWN59" s="676">
        <f>IF(SUM($I$58:VWN58)&lt;=$G$61,1,0)</f>
        <v>1</v>
      </c>
      <c r="VWO59" s="676">
        <f>IF(SUM($I$58:VWO58)&lt;=$G$61,1,0)</f>
        <v>1</v>
      </c>
      <c r="VWP59" s="676">
        <f>IF(SUM($I$58:VWP58)&lt;=$G$61,1,0)</f>
        <v>1</v>
      </c>
      <c r="VWQ59" s="676">
        <f>IF(SUM($I$58:VWQ58)&lt;=$G$61,1,0)</f>
        <v>1</v>
      </c>
      <c r="VWR59" s="676">
        <f>IF(SUM($I$58:VWR58)&lt;=$G$61,1,0)</f>
        <v>1</v>
      </c>
      <c r="VWS59" s="676">
        <f>IF(SUM($I$58:VWS58)&lt;=$G$61,1,0)</f>
        <v>1</v>
      </c>
      <c r="VWT59" s="676">
        <f>IF(SUM($I$58:VWT58)&lt;=$G$61,1,0)</f>
        <v>1</v>
      </c>
      <c r="VWU59" s="676">
        <f>IF(SUM($I$58:VWU58)&lt;=$G$61,1,0)</f>
        <v>1</v>
      </c>
      <c r="VWV59" s="676">
        <f>IF(SUM($I$58:VWV58)&lt;=$G$61,1,0)</f>
        <v>1</v>
      </c>
      <c r="VWW59" s="676">
        <f>IF(SUM($I$58:VWW58)&lt;=$G$61,1,0)</f>
        <v>1</v>
      </c>
      <c r="VWX59" s="676">
        <f>IF(SUM($I$58:VWX58)&lt;=$G$61,1,0)</f>
        <v>1</v>
      </c>
      <c r="VWY59" s="676">
        <f>IF(SUM($I$58:VWY58)&lt;=$G$61,1,0)</f>
        <v>1</v>
      </c>
      <c r="VWZ59" s="676">
        <f>IF(SUM($I$58:VWZ58)&lt;=$G$61,1,0)</f>
        <v>1</v>
      </c>
      <c r="VXA59" s="676">
        <f>IF(SUM($I$58:VXA58)&lt;=$G$61,1,0)</f>
        <v>1</v>
      </c>
      <c r="VXB59" s="676">
        <f>IF(SUM($I$58:VXB58)&lt;=$G$61,1,0)</f>
        <v>1</v>
      </c>
      <c r="VXC59" s="676">
        <f>IF(SUM($I$58:VXC58)&lt;=$G$61,1,0)</f>
        <v>1</v>
      </c>
      <c r="VXD59" s="676">
        <f>IF(SUM($I$58:VXD58)&lt;=$G$61,1,0)</f>
        <v>1</v>
      </c>
      <c r="VXE59" s="676">
        <f>IF(SUM($I$58:VXE58)&lt;=$G$61,1,0)</f>
        <v>1</v>
      </c>
      <c r="VXF59" s="676">
        <f>IF(SUM($I$58:VXF58)&lt;=$G$61,1,0)</f>
        <v>1</v>
      </c>
      <c r="VXG59" s="676">
        <f>IF(SUM($I$58:VXG58)&lt;=$G$61,1,0)</f>
        <v>1</v>
      </c>
      <c r="VXH59" s="676">
        <f>IF(SUM($I$58:VXH58)&lt;=$G$61,1,0)</f>
        <v>1</v>
      </c>
      <c r="VXI59" s="676">
        <f>IF(SUM($I$58:VXI58)&lt;=$G$61,1,0)</f>
        <v>1</v>
      </c>
      <c r="VXJ59" s="676">
        <f>IF(SUM($I$58:VXJ58)&lt;=$G$61,1,0)</f>
        <v>1</v>
      </c>
      <c r="VXK59" s="676">
        <f>IF(SUM($I$58:VXK58)&lt;=$G$61,1,0)</f>
        <v>1</v>
      </c>
      <c r="VXL59" s="676">
        <f>IF(SUM($I$58:VXL58)&lt;=$G$61,1,0)</f>
        <v>1</v>
      </c>
      <c r="VXM59" s="676">
        <f>IF(SUM($I$58:VXM58)&lt;=$G$61,1,0)</f>
        <v>1</v>
      </c>
      <c r="VXN59" s="676">
        <f>IF(SUM($I$58:VXN58)&lt;=$G$61,1,0)</f>
        <v>1</v>
      </c>
      <c r="VXO59" s="676">
        <f>IF(SUM($I$58:VXO58)&lt;=$G$61,1,0)</f>
        <v>1</v>
      </c>
      <c r="VXP59" s="676">
        <f>IF(SUM($I$58:VXP58)&lt;=$G$61,1,0)</f>
        <v>1</v>
      </c>
      <c r="VXQ59" s="676">
        <f>IF(SUM($I$58:VXQ58)&lt;=$G$61,1,0)</f>
        <v>1</v>
      </c>
      <c r="VXR59" s="676">
        <f>IF(SUM($I$58:VXR58)&lt;=$G$61,1,0)</f>
        <v>1</v>
      </c>
      <c r="VXS59" s="676">
        <f>IF(SUM($I$58:VXS58)&lt;=$G$61,1,0)</f>
        <v>1</v>
      </c>
      <c r="VXT59" s="676">
        <f>IF(SUM($I$58:VXT58)&lt;=$G$61,1,0)</f>
        <v>1</v>
      </c>
      <c r="VXU59" s="676">
        <f>IF(SUM($I$58:VXU58)&lt;=$G$61,1,0)</f>
        <v>1</v>
      </c>
      <c r="VXV59" s="676">
        <f>IF(SUM($I$58:VXV58)&lt;=$G$61,1,0)</f>
        <v>1</v>
      </c>
      <c r="VXW59" s="676">
        <f>IF(SUM($I$58:VXW58)&lt;=$G$61,1,0)</f>
        <v>1</v>
      </c>
      <c r="VXX59" s="676">
        <f>IF(SUM($I$58:VXX58)&lt;=$G$61,1,0)</f>
        <v>1</v>
      </c>
      <c r="VXY59" s="676">
        <f>IF(SUM($I$58:VXY58)&lt;=$G$61,1,0)</f>
        <v>1</v>
      </c>
      <c r="VXZ59" s="676">
        <f>IF(SUM($I$58:VXZ58)&lt;=$G$61,1,0)</f>
        <v>1</v>
      </c>
      <c r="VYA59" s="676">
        <f>IF(SUM($I$58:VYA58)&lt;=$G$61,1,0)</f>
        <v>1</v>
      </c>
      <c r="VYB59" s="676">
        <f>IF(SUM($I$58:VYB58)&lt;=$G$61,1,0)</f>
        <v>1</v>
      </c>
      <c r="VYC59" s="676">
        <f>IF(SUM($I$58:VYC58)&lt;=$G$61,1,0)</f>
        <v>1</v>
      </c>
      <c r="VYD59" s="676">
        <f>IF(SUM($I$58:VYD58)&lt;=$G$61,1,0)</f>
        <v>1</v>
      </c>
      <c r="VYE59" s="676">
        <f>IF(SUM($I$58:VYE58)&lt;=$G$61,1,0)</f>
        <v>1</v>
      </c>
      <c r="VYF59" s="676">
        <f>IF(SUM($I$58:VYF58)&lt;=$G$61,1,0)</f>
        <v>1</v>
      </c>
      <c r="VYG59" s="676">
        <f>IF(SUM($I$58:VYG58)&lt;=$G$61,1,0)</f>
        <v>1</v>
      </c>
      <c r="VYH59" s="676">
        <f>IF(SUM($I$58:VYH58)&lt;=$G$61,1,0)</f>
        <v>1</v>
      </c>
      <c r="VYI59" s="676">
        <f>IF(SUM($I$58:VYI58)&lt;=$G$61,1,0)</f>
        <v>1</v>
      </c>
      <c r="VYJ59" s="676">
        <f>IF(SUM($I$58:VYJ58)&lt;=$G$61,1,0)</f>
        <v>1</v>
      </c>
      <c r="VYK59" s="676">
        <f>IF(SUM($I$58:VYK58)&lt;=$G$61,1,0)</f>
        <v>1</v>
      </c>
      <c r="VYL59" s="676">
        <f>IF(SUM($I$58:VYL58)&lt;=$G$61,1,0)</f>
        <v>1</v>
      </c>
      <c r="VYM59" s="676">
        <f>IF(SUM($I$58:VYM58)&lt;=$G$61,1,0)</f>
        <v>1</v>
      </c>
      <c r="VYN59" s="676">
        <f>IF(SUM($I$58:VYN58)&lt;=$G$61,1,0)</f>
        <v>1</v>
      </c>
      <c r="VYO59" s="676">
        <f>IF(SUM($I$58:VYO58)&lt;=$G$61,1,0)</f>
        <v>1</v>
      </c>
      <c r="VYP59" s="676">
        <f>IF(SUM($I$58:VYP58)&lt;=$G$61,1,0)</f>
        <v>1</v>
      </c>
      <c r="VYQ59" s="676">
        <f>IF(SUM($I$58:VYQ58)&lt;=$G$61,1,0)</f>
        <v>1</v>
      </c>
      <c r="VYR59" s="676">
        <f>IF(SUM($I$58:VYR58)&lt;=$G$61,1,0)</f>
        <v>1</v>
      </c>
      <c r="VYS59" s="676">
        <f>IF(SUM($I$58:VYS58)&lt;=$G$61,1,0)</f>
        <v>1</v>
      </c>
      <c r="VYT59" s="676">
        <f>IF(SUM($I$58:VYT58)&lt;=$G$61,1,0)</f>
        <v>1</v>
      </c>
      <c r="VYU59" s="676">
        <f>IF(SUM($I$58:VYU58)&lt;=$G$61,1,0)</f>
        <v>1</v>
      </c>
      <c r="VYV59" s="676">
        <f>IF(SUM($I$58:VYV58)&lt;=$G$61,1,0)</f>
        <v>1</v>
      </c>
      <c r="VYW59" s="676">
        <f>IF(SUM($I$58:VYW58)&lt;=$G$61,1,0)</f>
        <v>1</v>
      </c>
      <c r="VYX59" s="676">
        <f>IF(SUM($I$58:VYX58)&lt;=$G$61,1,0)</f>
        <v>1</v>
      </c>
      <c r="VYY59" s="676">
        <f>IF(SUM($I$58:VYY58)&lt;=$G$61,1,0)</f>
        <v>1</v>
      </c>
      <c r="VYZ59" s="676">
        <f>IF(SUM($I$58:VYZ58)&lt;=$G$61,1,0)</f>
        <v>1</v>
      </c>
      <c r="VZA59" s="676">
        <f>IF(SUM($I$58:VZA58)&lt;=$G$61,1,0)</f>
        <v>1</v>
      </c>
      <c r="VZB59" s="676">
        <f>IF(SUM($I$58:VZB58)&lt;=$G$61,1,0)</f>
        <v>1</v>
      </c>
      <c r="VZC59" s="676">
        <f>IF(SUM($I$58:VZC58)&lt;=$G$61,1,0)</f>
        <v>1</v>
      </c>
      <c r="VZD59" s="676">
        <f>IF(SUM($I$58:VZD58)&lt;=$G$61,1,0)</f>
        <v>1</v>
      </c>
      <c r="VZE59" s="676">
        <f>IF(SUM($I$58:VZE58)&lt;=$G$61,1,0)</f>
        <v>1</v>
      </c>
      <c r="VZF59" s="676">
        <f>IF(SUM($I$58:VZF58)&lt;=$G$61,1,0)</f>
        <v>1</v>
      </c>
      <c r="VZG59" s="676">
        <f>IF(SUM($I$58:VZG58)&lt;=$G$61,1,0)</f>
        <v>1</v>
      </c>
      <c r="VZH59" s="676">
        <f>IF(SUM($I$58:VZH58)&lt;=$G$61,1,0)</f>
        <v>1</v>
      </c>
      <c r="VZI59" s="676">
        <f>IF(SUM($I$58:VZI58)&lt;=$G$61,1,0)</f>
        <v>1</v>
      </c>
      <c r="VZJ59" s="676">
        <f>IF(SUM($I$58:VZJ58)&lt;=$G$61,1,0)</f>
        <v>1</v>
      </c>
      <c r="VZK59" s="676">
        <f>IF(SUM($I$58:VZK58)&lt;=$G$61,1,0)</f>
        <v>1</v>
      </c>
      <c r="VZL59" s="676">
        <f>IF(SUM($I$58:VZL58)&lt;=$G$61,1,0)</f>
        <v>1</v>
      </c>
      <c r="VZM59" s="676">
        <f>IF(SUM($I$58:VZM58)&lt;=$G$61,1,0)</f>
        <v>1</v>
      </c>
      <c r="VZN59" s="676">
        <f>IF(SUM($I$58:VZN58)&lt;=$G$61,1,0)</f>
        <v>1</v>
      </c>
      <c r="VZO59" s="676">
        <f>IF(SUM($I$58:VZO58)&lt;=$G$61,1,0)</f>
        <v>1</v>
      </c>
      <c r="VZP59" s="676">
        <f>IF(SUM($I$58:VZP58)&lt;=$G$61,1,0)</f>
        <v>1</v>
      </c>
      <c r="VZQ59" s="676">
        <f>IF(SUM($I$58:VZQ58)&lt;=$G$61,1,0)</f>
        <v>1</v>
      </c>
      <c r="VZR59" s="676">
        <f>IF(SUM($I$58:VZR58)&lt;=$G$61,1,0)</f>
        <v>1</v>
      </c>
      <c r="VZS59" s="676">
        <f>IF(SUM($I$58:VZS58)&lt;=$G$61,1,0)</f>
        <v>1</v>
      </c>
      <c r="VZT59" s="676">
        <f>IF(SUM($I$58:VZT58)&lt;=$G$61,1,0)</f>
        <v>1</v>
      </c>
      <c r="VZU59" s="676">
        <f>IF(SUM($I$58:VZU58)&lt;=$G$61,1,0)</f>
        <v>1</v>
      </c>
      <c r="VZV59" s="676">
        <f>IF(SUM($I$58:VZV58)&lt;=$G$61,1,0)</f>
        <v>1</v>
      </c>
      <c r="VZW59" s="676">
        <f>IF(SUM($I$58:VZW58)&lt;=$G$61,1,0)</f>
        <v>1</v>
      </c>
      <c r="VZX59" s="676">
        <f>IF(SUM($I$58:VZX58)&lt;=$G$61,1,0)</f>
        <v>1</v>
      </c>
      <c r="VZY59" s="676">
        <f>IF(SUM($I$58:VZY58)&lt;=$G$61,1,0)</f>
        <v>1</v>
      </c>
      <c r="VZZ59" s="676">
        <f>IF(SUM($I$58:VZZ58)&lt;=$G$61,1,0)</f>
        <v>1</v>
      </c>
      <c r="WAA59" s="676">
        <f>IF(SUM($I$58:WAA58)&lt;=$G$61,1,0)</f>
        <v>1</v>
      </c>
      <c r="WAB59" s="676">
        <f>IF(SUM($I$58:WAB58)&lt;=$G$61,1,0)</f>
        <v>1</v>
      </c>
      <c r="WAC59" s="676">
        <f>IF(SUM($I$58:WAC58)&lt;=$G$61,1,0)</f>
        <v>1</v>
      </c>
      <c r="WAD59" s="676">
        <f>IF(SUM($I$58:WAD58)&lt;=$G$61,1,0)</f>
        <v>1</v>
      </c>
      <c r="WAE59" s="676">
        <f>IF(SUM($I$58:WAE58)&lt;=$G$61,1,0)</f>
        <v>1</v>
      </c>
      <c r="WAF59" s="676">
        <f>IF(SUM($I$58:WAF58)&lt;=$G$61,1,0)</f>
        <v>1</v>
      </c>
      <c r="WAG59" s="676">
        <f>IF(SUM($I$58:WAG58)&lt;=$G$61,1,0)</f>
        <v>1</v>
      </c>
      <c r="WAH59" s="676">
        <f>IF(SUM($I$58:WAH58)&lt;=$G$61,1,0)</f>
        <v>1</v>
      </c>
      <c r="WAI59" s="676">
        <f>IF(SUM($I$58:WAI58)&lt;=$G$61,1,0)</f>
        <v>1</v>
      </c>
      <c r="WAJ59" s="676">
        <f>IF(SUM($I$58:WAJ58)&lt;=$G$61,1,0)</f>
        <v>1</v>
      </c>
      <c r="WAK59" s="676">
        <f>IF(SUM($I$58:WAK58)&lt;=$G$61,1,0)</f>
        <v>1</v>
      </c>
      <c r="WAL59" s="676">
        <f>IF(SUM($I$58:WAL58)&lt;=$G$61,1,0)</f>
        <v>1</v>
      </c>
      <c r="WAM59" s="676">
        <f>IF(SUM($I$58:WAM58)&lt;=$G$61,1,0)</f>
        <v>1</v>
      </c>
      <c r="WAN59" s="676">
        <f>IF(SUM($I$58:WAN58)&lt;=$G$61,1,0)</f>
        <v>1</v>
      </c>
      <c r="WAO59" s="676">
        <f>IF(SUM($I$58:WAO58)&lt;=$G$61,1,0)</f>
        <v>1</v>
      </c>
      <c r="WAP59" s="676">
        <f>IF(SUM($I$58:WAP58)&lt;=$G$61,1,0)</f>
        <v>1</v>
      </c>
      <c r="WAQ59" s="676">
        <f>IF(SUM($I$58:WAQ58)&lt;=$G$61,1,0)</f>
        <v>1</v>
      </c>
      <c r="WAR59" s="676">
        <f>IF(SUM($I$58:WAR58)&lt;=$G$61,1,0)</f>
        <v>1</v>
      </c>
      <c r="WAS59" s="676">
        <f>IF(SUM($I$58:WAS58)&lt;=$G$61,1,0)</f>
        <v>1</v>
      </c>
      <c r="WAT59" s="676">
        <f>IF(SUM($I$58:WAT58)&lt;=$G$61,1,0)</f>
        <v>1</v>
      </c>
      <c r="WAU59" s="676">
        <f>IF(SUM($I$58:WAU58)&lt;=$G$61,1,0)</f>
        <v>1</v>
      </c>
      <c r="WAV59" s="676">
        <f>IF(SUM($I$58:WAV58)&lt;=$G$61,1,0)</f>
        <v>1</v>
      </c>
      <c r="WAW59" s="676">
        <f>IF(SUM($I$58:WAW58)&lt;=$G$61,1,0)</f>
        <v>1</v>
      </c>
      <c r="WAX59" s="676">
        <f>IF(SUM($I$58:WAX58)&lt;=$G$61,1,0)</f>
        <v>1</v>
      </c>
      <c r="WAY59" s="676">
        <f>IF(SUM($I$58:WAY58)&lt;=$G$61,1,0)</f>
        <v>1</v>
      </c>
      <c r="WAZ59" s="676">
        <f>IF(SUM($I$58:WAZ58)&lt;=$G$61,1,0)</f>
        <v>1</v>
      </c>
      <c r="WBA59" s="676">
        <f>IF(SUM($I$58:WBA58)&lt;=$G$61,1,0)</f>
        <v>1</v>
      </c>
      <c r="WBB59" s="676">
        <f>IF(SUM($I$58:WBB58)&lt;=$G$61,1,0)</f>
        <v>1</v>
      </c>
      <c r="WBC59" s="676">
        <f>IF(SUM($I$58:WBC58)&lt;=$G$61,1,0)</f>
        <v>1</v>
      </c>
      <c r="WBD59" s="676">
        <f>IF(SUM($I$58:WBD58)&lt;=$G$61,1,0)</f>
        <v>1</v>
      </c>
      <c r="WBE59" s="676">
        <f>IF(SUM($I$58:WBE58)&lt;=$G$61,1,0)</f>
        <v>1</v>
      </c>
      <c r="WBF59" s="676">
        <f>IF(SUM($I$58:WBF58)&lt;=$G$61,1,0)</f>
        <v>1</v>
      </c>
      <c r="WBG59" s="676">
        <f>IF(SUM($I$58:WBG58)&lt;=$G$61,1,0)</f>
        <v>1</v>
      </c>
      <c r="WBH59" s="676">
        <f>IF(SUM($I$58:WBH58)&lt;=$G$61,1,0)</f>
        <v>1</v>
      </c>
      <c r="WBI59" s="676">
        <f>IF(SUM($I$58:WBI58)&lt;=$G$61,1,0)</f>
        <v>1</v>
      </c>
      <c r="WBJ59" s="676">
        <f>IF(SUM($I$58:WBJ58)&lt;=$G$61,1,0)</f>
        <v>1</v>
      </c>
      <c r="WBK59" s="676">
        <f>IF(SUM($I$58:WBK58)&lt;=$G$61,1,0)</f>
        <v>1</v>
      </c>
      <c r="WBL59" s="676">
        <f>IF(SUM($I$58:WBL58)&lt;=$G$61,1,0)</f>
        <v>1</v>
      </c>
      <c r="WBM59" s="676">
        <f>IF(SUM($I$58:WBM58)&lt;=$G$61,1,0)</f>
        <v>1</v>
      </c>
      <c r="WBN59" s="676">
        <f>IF(SUM($I$58:WBN58)&lt;=$G$61,1,0)</f>
        <v>1</v>
      </c>
      <c r="WBO59" s="676">
        <f>IF(SUM($I$58:WBO58)&lt;=$G$61,1,0)</f>
        <v>1</v>
      </c>
      <c r="WBP59" s="676">
        <f>IF(SUM($I$58:WBP58)&lt;=$G$61,1,0)</f>
        <v>1</v>
      </c>
      <c r="WBQ59" s="676">
        <f>IF(SUM($I$58:WBQ58)&lt;=$G$61,1,0)</f>
        <v>1</v>
      </c>
      <c r="WBR59" s="676">
        <f>IF(SUM($I$58:WBR58)&lt;=$G$61,1,0)</f>
        <v>1</v>
      </c>
      <c r="WBS59" s="676">
        <f>IF(SUM($I$58:WBS58)&lt;=$G$61,1,0)</f>
        <v>1</v>
      </c>
      <c r="WBT59" s="676">
        <f>IF(SUM($I$58:WBT58)&lt;=$G$61,1,0)</f>
        <v>1</v>
      </c>
      <c r="WBU59" s="676">
        <f>IF(SUM($I$58:WBU58)&lt;=$G$61,1,0)</f>
        <v>1</v>
      </c>
      <c r="WBV59" s="676">
        <f>IF(SUM($I$58:WBV58)&lt;=$G$61,1,0)</f>
        <v>1</v>
      </c>
      <c r="WBW59" s="676">
        <f>IF(SUM($I$58:WBW58)&lt;=$G$61,1,0)</f>
        <v>1</v>
      </c>
      <c r="WBX59" s="676">
        <f>IF(SUM($I$58:WBX58)&lt;=$G$61,1,0)</f>
        <v>1</v>
      </c>
      <c r="WBY59" s="676">
        <f>IF(SUM($I$58:WBY58)&lt;=$G$61,1,0)</f>
        <v>1</v>
      </c>
      <c r="WBZ59" s="676">
        <f>IF(SUM($I$58:WBZ58)&lt;=$G$61,1,0)</f>
        <v>1</v>
      </c>
      <c r="WCA59" s="676">
        <f>IF(SUM($I$58:WCA58)&lt;=$G$61,1,0)</f>
        <v>1</v>
      </c>
      <c r="WCB59" s="676">
        <f>IF(SUM($I$58:WCB58)&lt;=$G$61,1,0)</f>
        <v>1</v>
      </c>
      <c r="WCC59" s="676">
        <f>IF(SUM($I$58:WCC58)&lt;=$G$61,1,0)</f>
        <v>1</v>
      </c>
      <c r="WCD59" s="676">
        <f>IF(SUM($I$58:WCD58)&lt;=$G$61,1,0)</f>
        <v>1</v>
      </c>
      <c r="WCE59" s="676">
        <f>IF(SUM($I$58:WCE58)&lt;=$G$61,1,0)</f>
        <v>1</v>
      </c>
      <c r="WCF59" s="676">
        <f>IF(SUM($I$58:WCF58)&lt;=$G$61,1,0)</f>
        <v>1</v>
      </c>
      <c r="WCG59" s="676">
        <f>IF(SUM($I$58:WCG58)&lt;=$G$61,1,0)</f>
        <v>1</v>
      </c>
      <c r="WCH59" s="676">
        <f>IF(SUM($I$58:WCH58)&lt;=$G$61,1,0)</f>
        <v>1</v>
      </c>
      <c r="WCI59" s="676">
        <f>IF(SUM($I$58:WCI58)&lt;=$G$61,1,0)</f>
        <v>1</v>
      </c>
      <c r="WCJ59" s="676">
        <f>IF(SUM($I$58:WCJ58)&lt;=$G$61,1,0)</f>
        <v>1</v>
      </c>
      <c r="WCK59" s="676">
        <f>IF(SUM($I$58:WCK58)&lt;=$G$61,1,0)</f>
        <v>1</v>
      </c>
      <c r="WCL59" s="676">
        <f>IF(SUM($I$58:WCL58)&lt;=$G$61,1,0)</f>
        <v>1</v>
      </c>
      <c r="WCM59" s="676">
        <f>IF(SUM($I$58:WCM58)&lt;=$G$61,1,0)</f>
        <v>1</v>
      </c>
      <c r="WCN59" s="676">
        <f>IF(SUM($I$58:WCN58)&lt;=$G$61,1,0)</f>
        <v>1</v>
      </c>
      <c r="WCO59" s="676">
        <f>IF(SUM($I$58:WCO58)&lt;=$G$61,1,0)</f>
        <v>1</v>
      </c>
      <c r="WCP59" s="676">
        <f>IF(SUM($I$58:WCP58)&lt;=$G$61,1,0)</f>
        <v>1</v>
      </c>
      <c r="WCQ59" s="676">
        <f>IF(SUM($I$58:WCQ58)&lt;=$G$61,1,0)</f>
        <v>1</v>
      </c>
      <c r="WCR59" s="676">
        <f>IF(SUM($I$58:WCR58)&lt;=$G$61,1,0)</f>
        <v>1</v>
      </c>
      <c r="WCS59" s="676">
        <f>IF(SUM($I$58:WCS58)&lt;=$G$61,1,0)</f>
        <v>1</v>
      </c>
      <c r="WCT59" s="676">
        <f>IF(SUM($I$58:WCT58)&lt;=$G$61,1,0)</f>
        <v>1</v>
      </c>
      <c r="WCU59" s="676">
        <f>IF(SUM($I$58:WCU58)&lt;=$G$61,1,0)</f>
        <v>1</v>
      </c>
      <c r="WCV59" s="676">
        <f>IF(SUM($I$58:WCV58)&lt;=$G$61,1,0)</f>
        <v>1</v>
      </c>
      <c r="WCW59" s="676">
        <f>IF(SUM($I$58:WCW58)&lt;=$G$61,1,0)</f>
        <v>1</v>
      </c>
      <c r="WCX59" s="676">
        <f>IF(SUM($I$58:WCX58)&lt;=$G$61,1,0)</f>
        <v>1</v>
      </c>
      <c r="WCY59" s="676">
        <f>IF(SUM($I$58:WCY58)&lt;=$G$61,1,0)</f>
        <v>1</v>
      </c>
      <c r="WCZ59" s="676">
        <f>IF(SUM($I$58:WCZ58)&lt;=$G$61,1,0)</f>
        <v>1</v>
      </c>
      <c r="WDA59" s="676">
        <f>IF(SUM($I$58:WDA58)&lt;=$G$61,1,0)</f>
        <v>1</v>
      </c>
      <c r="WDB59" s="676">
        <f>IF(SUM($I$58:WDB58)&lt;=$G$61,1,0)</f>
        <v>1</v>
      </c>
      <c r="WDC59" s="676">
        <f>IF(SUM($I$58:WDC58)&lt;=$G$61,1,0)</f>
        <v>1</v>
      </c>
      <c r="WDD59" s="676">
        <f>IF(SUM($I$58:WDD58)&lt;=$G$61,1,0)</f>
        <v>1</v>
      </c>
      <c r="WDE59" s="676">
        <f>IF(SUM($I$58:WDE58)&lt;=$G$61,1,0)</f>
        <v>1</v>
      </c>
      <c r="WDF59" s="676">
        <f>IF(SUM($I$58:WDF58)&lt;=$G$61,1,0)</f>
        <v>1</v>
      </c>
      <c r="WDG59" s="676">
        <f>IF(SUM($I$58:WDG58)&lt;=$G$61,1,0)</f>
        <v>1</v>
      </c>
      <c r="WDH59" s="676">
        <f>IF(SUM($I$58:WDH58)&lt;=$G$61,1,0)</f>
        <v>1</v>
      </c>
      <c r="WDI59" s="676">
        <f>IF(SUM($I$58:WDI58)&lt;=$G$61,1,0)</f>
        <v>1</v>
      </c>
      <c r="WDJ59" s="676">
        <f>IF(SUM($I$58:WDJ58)&lt;=$G$61,1,0)</f>
        <v>1</v>
      </c>
      <c r="WDK59" s="676">
        <f>IF(SUM($I$58:WDK58)&lt;=$G$61,1,0)</f>
        <v>1</v>
      </c>
      <c r="WDL59" s="676">
        <f>IF(SUM($I$58:WDL58)&lt;=$G$61,1,0)</f>
        <v>1</v>
      </c>
      <c r="WDM59" s="676">
        <f>IF(SUM($I$58:WDM58)&lt;=$G$61,1,0)</f>
        <v>1</v>
      </c>
      <c r="WDN59" s="676">
        <f>IF(SUM($I$58:WDN58)&lt;=$G$61,1,0)</f>
        <v>1</v>
      </c>
      <c r="WDO59" s="676">
        <f>IF(SUM($I$58:WDO58)&lt;=$G$61,1,0)</f>
        <v>1</v>
      </c>
      <c r="WDP59" s="676">
        <f>IF(SUM($I$58:WDP58)&lt;=$G$61,1,0)</f>
        <v>1</v>
      </c>
      <c r="WDQ59" s="676">
        <f>IF(SUM($I$58:WDQ58)&lt;=$G$61,1,0)</f>
        <v>1</v>
      </c>
      <c r="WDR59" s="676">
        <f>IF(SUM($I$58:WDR58)&lt;=$G$61,1,0)</f>
        <v>1</v>
      </c>
      <c r="WDS59" s="676">
        <f>IF(SUM($I$58:WDS58)&lt;=$G$61,1,0)</f>
        <v>1</v>
      </c>
      <c r="WDT59" s="676">
        <f>IF(SUM($I$58:WDT58)&lt;=$G$61,1,0)</f>
        <v>1</v>
      </c>
      <c r="WDU59" s="676">
        <f>IF(SUM($I$58:WDU58)&lt;=$G$61,1,0)</f>
        <v>1</v>
      </c>
      <c r="WDV59" s="676">
        <f>IF(SUM($I$58:WDV58)&lt;=$G$61,1,0)</f>
        <v>1</v>
      </c>
      <c r="WDW59" s="676">
        <f>IF(SUM($I$58:WDW58)&lt;=$G$61,1,0)</f>
        <v>1</v>
      </c>
      <c r="WDX59" s="676">
        <f>IF(SUM($I$58:WDX58)&lt;=$G$61,1,0)</f>
        <v>1</v>
      </c>
      <c r="WDY59" s="676">
        <f>IF(SUM($I$58:WDY58)&lt;=$G$61,1,0)</f>
        <v>1</v>
      </c>
      <c r="WDZ59" s="676">
        <f>IF(SUM($I$58:WDZ58)&lt;=$G$61,1,0)</f>
        <v>1</v>
      </c>
      <c r="WEA59" s="676">
        <f>IF(SUM($I$58:WEA58)&lt;=$G$61,1,0)</f>
        <v>1</v>
      </c>
      <c r="WEB59" s="676">
        <f>IF(SUM($I$58:WEB58)&lt;=$G$61,1,0)</f>
        <v>1</v>
      </c>
      <c r="WEC59" s="676">
        <f>IF(SUM($I$58:WEC58)&lt;=$G$61,1,0)</f>
        <v>1</v>
      </c>
      <c r="WED59" s="676">
        <f>IF(SUM($I$58:WED58)&lt;=$G$61,1,0)</f>
        <v>1</v>
      </c>
      <c r="WEE59" s="676">
        <f>IF(SUM($I$58:WEE58)&lt;=$G$61,1,0)</f>
        <v>1</v>
      </c>
      <c r="WEF59" s="676">
        <f>IF(SUM($I$58:WEF58)&lt;=$G$61,1,0)</f>
        <v>1</v>
      </c>
      <c r="WEG59" s="676">
        <f>IF(SUM($I$58:WEG58)&lt;=$G$61,1,0)</f>
        <v>1</v>
      </c>
      <c r="WEH59" s="676">
        <f>IF(SUM($I$58:WEH58)&lt;=$G$61,1,0)</f>
        <v>1</v>
      </c>
      <c r="WEI59" s="676">
        <f>IF(SUM($I$58:WEI58)&lt;=$G$61,1,0)</f>
        <v>1</v>
      </c>
      <c r="WEJ59" s="676">
        <f>IF(SUM($I$58:WEJ58)&lt;=$G$61,1,0)</f>
        <v>1</v>
      </c>
      <c r="WEK59" s="676">
        <f>IF(SUM($I$58:WEK58)&lt;=$G$61,1,0)</f>
        <v>1</v>
      </c>
      <c r="WEL59" s="676">
        <f>IF(SUM($I$58:WEL58)&lt;=$G$61,1,0)</f>
        <v>1</v>
      </c>
      <c r="WEM59" s="676">
        <f>IF(SUM($I$58:WEM58)&lt;=$G$61,1,0)</f>
        <v>1</v>
      </c>
      <c r="WEN59" s="676">
        <f>IF(SUM($I$58:WEN58)&lt;=$G$61,1,0)</f>
        <v>1</v>
      </c>
      <c r="WEO59" s="676">
        <f>IF(SUM($I$58:WEO58)&lt;=$G$61,1,0)</f>
        <v>1</v>
      </c>
      <c r="WEP59" s="676">
        <f>IF(SUM($I$58:WEP58)&lt;=$G$61,1,0)</f>
        <v>1</v>
      </c>
      <c r="WEQ59" s="676">
        <f>IF(SUM($I$58:WEQ58)&lt;=$G$61,1,0)</f>
        <v>1</v>
      </c>
      <c r="WER59" s="676">
        <f>IF(SUM($I$58:WER58)&lt;=$G$61,1,0)</f>
        <v>1</v>
      </c>
      <c r="WES59" s="676">
        <f>IF(SUM($I$58:WES58)&lt;=$G$61,1,0)</f>
        <v>1</v>
      </c>
      <c r="WET59" s="676">
        <f>IF(SUM($I$58:WET58)&lt;=$G$61,1,0)</f>
        <v>1</v>
      </c>
      <c r="WEU59" s="676">
        <f>IF(SUM($I$58:WEU58)&lt;=$G$61,1,0)</f>
        <v>1</v>
      </c>
      <c r="WEV59" s="676">
        <f>IF(SUM($I$58:WEV58)&lt;=$G$61,1,0)</f>
        <v>1</v>
      </c>
      <c r="WEW59" s="676">
        <f>IF(SUM($I$58:WEW58)&lt;=$G$61,1,0)</f>
        <v>1</v>
      </c>
      <c r="WEX59" s="676">
        <f>IF(SUM($I$58:WEX58)&lt;=$G$61,1,0)</f>
        <v>1</v>
      </c>
      <c r="WEY59" s="676">
        <f>IF(SUM($I$58:WEY58)&lt;=$G$61,1,0)</f>
        <v>1</v>
      </c>
      <c r="WEZ59" s="676">
        <f>IF(SUM($I$58:WEZ58)&lt;=$G$61,1,0)</f>
        <v>1</v>
      </c>
      <c r="WFA59" s="676">
        <f>IF(SUM($I$58:WFA58)&lt;=$G$61,1,0)</f>
        <v>1</v>
      </c>
      <c r="WFB59" s="676">
        <f>IF(SUM($I$58:WFB58)&lt;=$G$61,1,0)</f>
        <v>1</v>
      </c>
      <c r="WFC59" s="676">
        <f>IF(SUM($I$58:WFC58)&lt;=$G$61,1,0)</f>
        <v>1</v>
      </c>
      <c r="WFD59" s="676">
        <f>IF(SUM($I$58:WFD58)&lt;=$G$61,1,0)</f>
        <v>1</v>
      </c>
      <c r="WFE59" s="676">
        <f>IF(SUM($I$58:WFE58)&lt;=$G$61,1,0)</f>
        <v>1</v>
      </c>
      <c r="WFF59" s="676">
        <f>IF(SUM($I$58:WFF58)&lt;=$G$61,1,0)</f>
        <v>1</v>
      </c>
      <c r="WFG59" s="676">
        <f>IF(SUM($I$58:WFG58)&lt;=$G$61,1,0)</f>
        <v>1</v>
      </c>
      <c r="WFH59" s="676">
        <f>IF(SUM($I$58:WFH58)&lt;=$G$61,1,0)</f>
        <v>1</v>
      </c>
      <c r="WFI59" s="676">
        <f>IF(SUM($I$58:WFI58)&lt;=$G$61,1,0)</f>
        <v>1</v>
      </c>
      <c r="WFJ59" s="676">
        <f>IF(SUM($I$58:WFJ58)&lt;=$G$61,1,0)</f>
        <v>1</v>
      </c>
      <c r="WFK59" s="676">
        <f>IF(SUM($I$58:WFK58)&lt;=$G$61,1,0)</f>
        <v>1</v>
      </c>
      <c r="WFL59" s="676">
        <f>IF(SUM($I$58:WFL58)&lt;=$G$61,1,0)</f>
        <v>1</v>
      </c>
      <c r="WFM59" s="676">
        <f>IF(SUM($I$58:WFM58)&lt;=$G$61,1,0)</f>
        <v>1</v>
      </c>
      <c r="WFN59" s="676">
        <f>IF(SUM($I$58:WFN58)&lt;=$G$61,1,0)</f>
        <v>1</v>
      </c>
      <c r="WFO59" s="676">
        <f>IF(SUM($I$58:WFO58)&lt;=$G$61,1,0)</f>
        <v>1</v>
      </c>
      <c r="WFP59" s="676">
        <f>IF(SUM($I$58:WFP58)&lt;=$G$61,1,0)</f>
        <v>1</v>
      </c>
      <c r="WFQ59" s="676">
        <f>IF(SUM($I$58:WFQ58)&lt;=$G$61,1,0)</f>
        <v>1</v>
      </c>
      <c r="WFR59" s="676">
        <f>IF(SUM($I$58:WFR58)&lt;=$G$61,1,0)</f>
        <v>1</v>
      </c>
      <c r="WFS59" s="676">
        <f>IF(SUM($I$58:WFS58)&lt;=$G$61,1,0)</f>
        <v>1</v>
      </c>
      <c r="WFT59" s="676">
        <f>IF(SUM($I$58:WFT58)&lt;=$G$61,1,0)</f>
        <v>1</v>
      </c>
      <c r="WFU59" s="676">
        <f>IF(SUM($I$58:WFU58)&lt;=$G$61,1,0)</f>
        <v>1</v>
      </c>
      <c r="WFV59" s="676">
        <f>IF(SUM($I$58:WFV58)&lt;=$G$61,1,0)</f>
        <v>1</v>
      </c>
      <c r="WFW59" s="676">
        <f>IF(SUM($I$58:WFW58)&lt;=$G$61,1,0)</f>
        <v>1</v>
      </c>
      <c r="WFX59" s="676">
        <f>IF(SUM($I$58:WFX58)&lt;=$G$61,1,0)</f>
        <v>1</v>
      </c>
      <c r="WFY59" s="676">
        <f>IF(SUM($I$58:WFY58)&lt;=$G$61,1,0)</f>
        <v>1</v>
      </c>
      <c r="WFZ59" s="676">
        <f>IF(SUM($I$58:WFZ58)&lt;=$G$61,1,0)</f>
        <v>1</v>
      </c>
      <c r="WGA59" s="676">
        <f>IF(SUM($I$58:WGA58)&lt;=$G$61,1,0)</f>
        <v>1</v>
      </c>
      <c r="WGB59" s="676">
        <f>IF(SUM($I$58:WGB58)&lt;=$G$61,1,0)</f>
        <v>1</v>
      </c>
      <c r="WGC59" s="676">
        <f>IF(SUM($I$58:WGC58)&lt;=$G$61,1,0)</f>
        <v>1</v>
      </c>
      <c r="WGD59" s="676">
        <f>IF(SUM($I$58:WGD58)&lt;=$G$61,1,0)</f>
        <v>1</v>
      </c>
      <c r="WGE59" s="676">
        <f>IF(SUM($I$58:WGE58)&lt;=$G$61,1,0)</f>
        <v>1</v>
      </c>
      <c r="WGF59" s="676">
        <f>IF(SUM($I$58:WGF58)&lt;=$G$61,1,0)</f>
        <v>1</v>
      </c>
      <c r="WGG59" s="676">
        <f>IF(SUM($I$58:WGG58)&lt;=$G$61,1,0)</f>
        <v>1</v>
      </c>
      <c r="WGH59" s="676">
        <f>IF(SUM($I$58:WGH58)&lt;=$G$61,1,0)</f>
        <v>1</v>
      </c>
      <c r="WGI59" s="676">
        <f>IF(SUM($I$58:WGI58)&lt;=$G$61,1,0)</f>
        <v>1</v>
      </c>
      <c r="WGJ59" s="676">
        <f>IF(SUM($I$58:WGJ58)&lt;=$G$61,1,0)</f>
        <v>1</v>
      </c>
      <c r="WGK59" s="676">
        <f>IF(SUM($I$58:WGK58)&lt;=$G$61,1,0)</f>
        <v>1</v>
      </c>
      <c r="WGL59" s="676">
        <f>IF(SUM($I$58:WGL58)&lt;=$G$61,1,0)</f>
        <v>1</v>
      </c>
      <c r="WGM59" s="676">
        <f>IF(SUM($I$58:WGM58)&lt;=$G$61,1,0)</f>
        <v>1</v>
      </c>
      <c r="WGN59" s="676">
        <f>IF(SUM($I$58:WGN58)&lt;=$G$61,1,0)</f>
        <v>1</v>
      </c>
      <c r="WGO59" s="676">
        <f>IF(SUM($I$58:WGO58)&lt;=$G$61,1,0)</f>
        <v>1</v>
      </c>
      <c r="WGP59" s="676">
        <f>IF(SUM($I$58:WGP58)&lt;=$G$61,1,0)</f>
        <v>1</v>
      </c>
      <c r="WGQ59" s="676">
        <f>IF(SUM($I$58:WGQ58)&lt;=$G$61,1,0)</f>
        <v>1</v>
      </c>
      <c r="WGR59" s="676">
        <f>IF(SUM($I$58:WGR58)&lt;=$G$61,1,0)</f>
        <v>1</v>
      </c>
      <c r="WGS59" s="676">
        <f>IF(SUM($I$58:WGS58)&lt;=$G$61,1,0)</f>
        <v>1</v>
      </c>
      <c r="WGT59" s="676">
        <f>IF(SUM($I$58:WGT58)&lt;=$G$61,1,0)</f>
        <v>1</v>
      </c>
      <c r="WGU59" s="676">
        <f>IF(SUM($I$58:WGU58)&lt;=$G$61,1,0)</f>
        <v>1</v>
      </c>
      <c r="WGV59" s="676">
        <f>IF(SUM($I$58:WGV58)&lt;=$G$61,1,0)</f>
        <v>1</v>
      </c>
      <c r="WGW59" s="676">
        <f>IF(SUM($I$58:WGW58)&lt;=$G$61,1,0)</f>
        <v>1</v>
      </c>
      <c r="WGX59" s="676">
        <f>IF(SUM($I$58:WGX58)&lt;=$G$61,1,0)</f>
        <v>1</v>
      </c>
      <c r="WGY59" s="676">
        <f>IF(SUM($I$58:WGY58)&lt;=$G$61,1,0)</f>
        <v>1</v>
      </c>
      <c r="WGZ59" s="676">
        <f>IF(SUM($I$58:WGZ58)&lt;=$G$61,1,0)</f>
        <v>1</v>
      </c>
      <c r="WHA59" s="676">
        <f>IF(SUM($I$58:WHA58)&lt;=$G$61,1,0)</f>
        <v>1</v>
      </c>
      <c r="WHB59" s="676">
        <f>IF(SUM($I$58:WHB58)&lt;=$G$61,1,0)</f>
        <v>1</v>
      </c>
      <c r="WHC59" s="676">
        <f>IF(SUM($I$58:WHC58)&lt;=$G$61,1,0)</f>
        <v>1</v>
      </c>
      <c r="WHD59" s="676">
        <f>IF(SUM($I$58:WHD58)&lt;=$G$61,1,0)</f>
        <v>1</v>
      </c>
      <c r="WHE59" s="676">
        <f>IF(SUM($I$58:WHE58)&lt;=$G$61,1,0)</f>
        <v>1</v>
      </c>
      <c r="WHF59" s="676">
        <f>IF(SUM($I$58:WHF58)&lt;=$G$61,1,0)</f>
        <v>1</v>
      </c>
      <c r="WHG59" s="676">
        <f>IF(SUM($I$58:WHG58)&lt;=$G$61,1,0)</f>
        <v>1</v>
      </c>
      <c r="WHH59" s="676">
        <f>IF(SUM($I$58:WHH58)&lt;=$G$61,1,0)</f>
        <v>1</v>
      </c>
      <c r="WHI59" s="676">
        <f>IF(SUM($I$58:WHI58)&lt;=$G$61,1,0)</f>
        <v>1</v>
      </c>
      <c r="WHJ59" s="676">
        <f>IF(SUM($I$58:WHJ58)&lt;=$G$61,1,0)</f>
        <v>1</v>
      </c>
      <c r="WHK59" s="676">
        <f>IF(SUM($I$58:WHK58)&lt;=$G$61,1,0)</f>
        <v>1</v>
      </c>
      <c r="WHL59" s="676">
        <f>IF(SUM($I$58:WHL58)&lt;=$G$61,1,0)</f>
        <v>1</v>
      </c>
      <c r="WHM59" s="676">
        <f>IF(SUM($I$58:WHM58)&lt;=$G$61,1,0)</f>
        <v>1</v>
      </c>
      <c r="WHN59" s="676">
        <f>IF(SUM($I$58:WHN58)&lt;=$G$61,1,0)</f>
        <v>1</v>
      </c>
      <c r="WHO59" s="676">
        <f>IF(SUM($I$58:WHO58)&lt;=$G$61,1,0)</f>
        <v>1</v>
      </c>
      <c r="WHP59" s="676">
        <f>IF(SUM($I$58:WHP58)&lt;=$G$61,1,0)</f>
        <v>1</v>
      </c>
      <c r="WHQ59" s="676">
        <f>IF(SUM($I$58:WHQ58)&lt;=$G$61,1,0)</f>
        <v>1</v>
      </c>
      <c r="WHR59" s="676">
        <f>IF(SUM($I$58:WHR58)&lt;=$G$61,1,0)</f>
        <v>1</v>
      </c>
      <c r="WHS59" s="676">
        <f>IF(SUM($I$58:WHS58)&lt;=$G$61,1,0)</f>
        <v>1</v>
      </c>
      <c r="WHT59" s="676">
        <f>IF(SUM($I$58:WHT58)&lt;=$G$61,1,0)</f>
        <v>1</v>
      </c>
      <c r="WHU59" s="676">
        <f>IF(SUM($I$58:WHU58)&lt;=$G$61,1,0)</f>
        <v>1</v>
      </c>
      <c r="WHV59" s="676">
        <f>IF(SUM($I$58:WHV58)&lt;=$G$61,1,0)</f>
        <v>1</v>
      </c>
      <c r="WHW59" s="676">
        <f>IF(SUM($I$58:WHW58)&lt;=$G$61,1,0)</f>
        <v>1</v>
      </c>
      <c r="WHX59" s="676">
        <f>IF(SUM($I$58:WHX58)&lt;=$G$61,1,0)</f>
        <v>1</v>
      </c>
      <c r="WHY59" s="676">
        <f>IF(SUM($I$58:WHY58)&lt;=$G$61,1,0)</f>
        <v>1</v>
      </c>
      <c r="WHZ59" s="676">
        <f>IF(SUM($I$58:WHZ58)&lt;=$G$61,1,0)</f>
        <v>1</v>
      </c>
      <c r="WIA59" s="676">
        <f>IF(SUM($I$58:WIA58)&lt;=$G$61,1,0)</f>
        <v>1</v>
      </c>
      <c r="WIB59" s="676">
        <f>IF(SUM($I$58:WIB58)&lt;=$G$61,1,0)</f>
        <v>1</v>
      </c>
      <c r="WIC59" s="676">
        <f>IF(SUM($I$58:WIC58)&lt;=$G$61,1,0)</f>
        <v>1</v>
      </c>
      <c r="WID59" s="676">
        <f>IF(SUM($I$58:WID58)&lt;=$G$61,1,0)</f>
        <v>1</v>
      </c>
      <c r="WIE59" s="676">
        <f>IF(SUM($I$58:WIE58)&lt;=$G$61,1,0)</f>
        <v>1</v>
      </c>
      <c r="WIF59" s="676">
        <f>IF(SUM($I$58:WIF58)&lt;=$G$61,1,0)</f>
        <v>1</v>
      </c>
      <c r="WIG59" s="676">
        <f>IF(SUM($I$58:WIG58)&lt;=$G$61,1,0)</f>
        <v>1</v>
      </c>
      <c r="WIH59" s="676">
        <f>IF(SUM($I$58:WIH58)&lt;=$G$61,1,0)</f>
        <v>1</v>
      </c>
      <c r="WII59" s="676">
        <f>IF(SUM($I$58:WII58)&lt;=$G$61,1,0)</f>
        <v>1</v>
      </c>
      <c r="WIJ59" s="676">
        <f>IF(SUM($I$58:WIJ58)&lt;=$G$61,1,0)</f>
        <v>1</v>
      </c>
      <c r="WIK59" s="676">
        <f>IF(SUM($I$58:WIK58)&lt;=$G$61,1,0)</f>
        <v>1</v>
      </c>
      <c r="WIL59" s="676">
        <f>IF(SUM($I$58:WIL58)&lt;=$G$61,1,0)</f>
        <v>1</v>
      </c>
      <c r="WIM59" s="676">
        <f>IF(SUM($I$58:WIM58)&lt;=$G$61,1,0)</f>
        <v>1</v>
      </c>
      <c r="WIN59" s="676">
        <f>IF(SUM($I$58:WIN58)&lt;=$G$61,1,0)</f>
        <v>1</v>
      </c>
      <c r="WIO59" s="676">
        <f>IF(SUM($I$58:WIO58)&lt;=$G$61,1,0)</f>
        <v>1</v>
      </c>
      <c r="WIP59" s="676">
        <f>IF(SUM($I$58:WIP58)&lt;=$G$61,1,0)</f>
        <v>1</v>
      </c>
      <c r="WIQ59" s="676">
        <f>IF(SUM($I$58:WIQ58)&lt;=$G$61,1,0)</f>
        <v>1</v>
      </c>
      <c r="WIR59" s="676">
        <f>IF(SUM($I$58:WIR58)&lt;=$G$61,1,0)</f>
        <v>1</v>
      </c>
      <c r="WIS59" s="676">
        <f>IF(SUM($I$58:WIS58)&lt;=$G$61,1,0)</f>
        <v>1</v>
      </c>
      <c r="WIT59" s="676">
        <f>IF(SUM($I$58:WIT58)&lt;=$G$61,1,0)</f>
        <v>1</v>
      </c>
      <c r="WIU59" s="676">
        <f>IF(SUM($I$58:WIU58)&lt;=$G$61,1,0)</f>
        <v>1</v>
      </c>
      <c r="WIV59" s="676">
        <f>IF(SUM($I$58:WIV58)&lt;=$G$61,1,0)</f>
        <v>1</v>
      </c>
      <c r="WIW59" s="676">
        <f>IF(SUM($I$58:WIW58)&lt;=$G$61,1,0)</f>
        <v>1</v>
      </c>
      <c r="WIX59" s="676">
        <f>IF(SUM($I$58:WIX58)&lt;=$G$61,1,0)</f>
        <v>1</v>
      </c>
      <c r="WIY59" s="676">
        <f>IF(SUM($I$58:WIY58)&lt;=$G$61,1,0)</f>
        <v>1</v>
      </c>
      <c r="WIZ59" s="676">
        <f>IF(SUM($I$58:WIZ58)&lt;=$G$61,1,0)</f>
        <v>1</v>
      </c>
      <c r="WJA59" s="676">
        <f>IF(SUM($I$58:WJA58)&lt;=$G$61,1,0)</f>
        <v>1</v>
      </c>
      <c r="WJB59" s="676">
        <f>IF(SUM($I$58:WJB58)&lt;=$G$61,1,0)</f>
        <v>1</v>
      </c>
      <c r="WJC59" s="676">
        <f>IF(SUM($I$58:WJC58)&lt;=$G$61,1,0)</f>
        <v>1</v>
      </c>
      <c r="WJD59" s="676">
        <f>IF(SUM($I$58:WJD58)&lt;=$G$61,1,0)</f>
        <v>1</v>
      </c>
      <c r="WJE59" s="676">
        <f>IF(SUM($I$58:WJE58)&lt;=$G$61,1,0)</f>
        <v>1</v>
      </c>
      <c r="WJF59" s="676">
        <f>IF(SUM($I$58:WJF58)&lt;=$G$61,1,0)</f>
        <v>1</v>
      </c>
      <c r="WJG59" s="676">
        <f>IF(SUM($I$58:WJG58)&lt;=$G$61,1,0)</f>
        <v>1</v>
      </c>
      <c r="WJH59" s="676">
        <f>IF(SUM($I$58:WJH58)&lt;=$G$61,1,0)</f>
        <v>1</v>
      </c>
      <c r="WJI59" s="676">
        <f>IF(SUM($I$58:WJI58)&lt;=$G$61,1,0)</f>
        <v>1</v>
      </c>
      <c r="WJJ59" s="676">
        <f>IF(SUM($I$58:WJJ58)&lt;=$G$61,1,0)</f>
        <v>1</v>
      </c>
      <c r="WJK59" s="676">
        <f>IF(SUM($I$58:WJK58)&lt;=$G$61,1,0)</f>
        <v>1</v>
      </c>
      <c r="WJL59" s="676">
        <f>IF(SUM($I$58:WJL58)&lt;=$G$61,1,0)</f>
        <v>1</v>
      </c>
      <c r="WJM59" s="676">
        <f>IF(SUM($I$58:WJM58)&lt;=$G$61,1,0)</f>
        <v>1</v>
      </c>
      <c r="WJN59" s="676">
        <f>IF(SUM($I$58:WJN58)&lt;=$G$61,1,0)</f>
        <v>1</v>
      </c>
      <c r="WJO59" s="676">
        <f>IF(SUM($I$58:WJO58)&lt;=$G$61,1,0)</f>
        <v>1</v>
      </c>
      <c r="WJP59" s="676">
        <f>IF(SUM($I$58:WJP58)&lt;=$G$61,1,0)</f>
        <v>1</v>
      </c>
      <c r="WJQ59" s="676">
        <f>IF(SUM($I$58:WJQ58)&lt;=$G$61,1,0)</f>
        <v>1</v>
      </c>
      <c r="WJR59" s="676">
        <f>IF(SUM($I$58:WJR58)&lt;=$G$61,1,0)</f>
        <v>1</v>
      </c>
      <c r="WJS59" s="676">
        <f>IF(SUM($I$58:WJS58)&lt;=$G$61,1,0)</f>
        <v>1</v>
      </c>
      <c r="WJT59" s="676">
        <f>IF(SUM($I$58:WJT58)&lt;=$G$61,1,0)</f>
        <v>1</v>
      </c>
      <c r="WJU59" s="676">
        <f>IF(SUM($I$58:WJU58)&lt;=$G$61,1,0)</f>
        <v>1</v>
      </c>
      <c r="WJV59" s="676">
        <f>IF(SUM($I$58:WJV58)&lt;=$G$61,1,0)</f>
        <v>1</v>
      </c>
      <c r="WJW59" s="676">
        <f>IF(SUM($I$58:WJW58)&lt;=$G$61,1,0)</f>
        <v>1</v>
      </c>
      <c r="WJX59" s="676">
        <f>IF(SUM($I$58:WJX58)&lt;=$G$61,1,0)</f>
        <v>1</v>
      </c>
      <c r="WJY59" s="676">
        <f>IF(SUM($I$58:WJY58)&lt;=$G$61,1,0)</f>
        <v>1</v>
      </c>
      <c r="WJZ59" s="676">
        <f>IF(SUM($I$58:WJZ58)&lt;=$G$61,1,0)</f>
        <v>1</v>
      </c>
      <c r="WKA59" s="676">
        <f>IF(SUM($I$58:WKA58)&lt;=$G$61,1,0)</f>
        <v>1</v>
      </c>
      <c r="WKB59" s="676">
        <f>IF(SUM($I$58:WKB58)&lt;=$G$61,1,0)</f>
        <v>1</v>
      </c>
      <c r="WKC59" s="676">
        <f>IF(SUM($I$58:WKC58)&lt;=$G$61,1,0)</f>
        <v>1</v>
      </c>
      <c r="WKD59" s="676">
        <f>IF(SUM($I$58:WKD58)&lt;=$G$61,1,0)</f>
        <v>1</v>
      </c>
      <c r="WKE59" s="676">
        <f>IF(SUM($I$58:WKE58)&lt;=$G$61,1,0)</f>
        <v>1</v>
      </c>
      <c r="WKF59" s="676">
        <f>IF(SUM($I$58:WKF58)&lt;=$G$61,1,0)</f>
        <v>1</v>
      </c>
      <c r="WKG59" s="676">
        <f>IF(SUM($I$58:WKG58)&lt;=$G$61,1,0)</f>
        <v>1</v>
      </c>
      <c r="WKH59" s="676">
        <f>IF(SUM($I$58:WKH58)&lt;=$G$61,1,0)</f>
        <v>1</v>
      </c>
      <c r="WKI59" s="676">
        <f>IF(SUM($I$58:WKI58)&lt;=$G$61,1,0)</f>
        <v>1</v>
      </c>
      <c r="WKJ59" s="676">
        <f>IF(SUM($I$58:WKJ58)&lt;=$G$61,1,0)</f>
        <v>1</v>
      </c>
      <c r="WKK59" s="676">
        <f>IF(SUM($I$58:WKK58)&lt;=$G$61,1,0)</f>
        <v>1</v>
      </c>
      <c r="WKL59" s="676">
        <f>IF(SUM($I$58:WKL58)&lt;=$G$61,1,0)</f>
        <v>1</v>
      </c>
      <c r="WKM59" s="676">
        <f>IF(SUM($I$58:WKM58)&lt;=$G$61,1,0)</f>
        <v>1</v>
      </c>
      <c r="WKN59" s="676">
        <f>IF(SUM($I$58:WKN58)&lt;=$G$61,1,0)</f>
        <v>1</v>
      </c>
      <c r="WKO59" s="676">
        <f>IF(SUM($I$58:WKO58)&lt;=$G$61,1,0)</f>
        <v>1</v>
      </c>
      <c r="WKP59" s="676">
        <f>IF(SUM($I$58:WKP58)&lt;=$G$61,1,0)</f>
        <v>1</v>
      </c>
      <c r="WKQ59" s="676">
        <f>IF(SUM($I$58:WKQ58)&lt;=$G$61,1,0)</f>
        <v>1</v>
      </c>
      <c r="WKR59" s="676">
        <f>IF(SUM($I$58:WKR58)&lt;=$G$61,1,0)</f>
        <v>1</v>
      </c>
      <c r="WKS59" s="676">
        <f>IF(SUM($I$58:WKS58)&lt;=$G$61,1,0)</f>
        <v>1</v>
      </c>
      <c r="WKT59" s="676">
        <f>IF(SUM($I$58:WKT58)&lt;=$G$61,1,0)</f>
        <v>1</v>
      </c>
      <c r="WKU59" s="676">
        <f>IF(SUM($I$58:WKU58)&lt;=$G$61,1,0)</f>
        <v>1</v>
      </c>
      <c r="WKV59" s="676">
        <f>IF(SUM($I$58:WKV58)&lt;=$G$61,1,0)</f>
        <v>1</v>
      </c>
      <c r="WKW59" s="676">
        <f>IF(SUM($I$58:WKW58)&lt;=$G$61,1,0)</f>
        <v>1</v>
      </c>
      <c r="WKX59" s="676">
        <f>IF(SUM($I$58:WKX58)&lt;=$G$61,1,0)</f>
        <v>1</v>
      </c>
      <c r="WKY59" s="676">
        <f>IF(SUM($I$58:WKY58)&lt;=$G$61,1,0)</f>
        <v>1</v>
      </c>
      <c r="WKZ59" s="676">
        <f>IF(SUM($I$58:WKZ58)&lt;=$G$61,1,0)</f>
        <v>1</v>
      </c>
      <c r="WLA59" s="676">
        <f>IF(SUM($I$58:WLA58)&lt;=$G$61,1,0)</f>
        <v>1</v>
      </c>
      <c r="WLB59" s="676">
        <f>IF(SUM($I$58:WLB58)&lt;=$G$61,1,0)</f>
        <v>1</v>
      </c>
      <c r="WLC59" s="676">
        <f>IF(SUM($I$58:WLC58)&lt;=$G$61,1,0)</f>
        <v>1</v>
      </c>
      <c r="WLD59" s="676">
        <f>IF(SUM($I$58:WLD58)&lt;=$G$61,1,0)</f>
        <v>1</v>
      </c>
      <c r="WLE59" s="676">
        <f>IF(SUM($I$58:WLE58)&lt;=$G$61,1,0)</f>
        <v>1</v>
      </c>
      <c r="WLF59" s="676">
        <f>IF(SUM($I$58:WLF58)&lt;=$G$61,1,0)</f>
        <v>1</v>
      </c>
      <c r="WLG59" s="676">
        <f>IF(SUM($I$58:WLG58)&lt;=$G$61,1,0)</f>
        <v>1</v>
      </c>
      <c r="WLH59" s="676">
        <f>IF(SUM($I$58:WLH58)&lt;=$G$61,1,0)</f>
        <v>1</v>
      </c>
      <c r="WLI59" s="676">
        <f>IF(SUM($I$58:WLI58)&lt;=$G$61,1,0)</f>
        <v>1</v>
      </c>
      <c r="WLJ59" s="676">
        <f>IF(SUM($I$58:WLJ58)&lt;=$G$61,1,0)</f>
        <v>1</v>
      </c>
      <c r="WLK59" s="676">
        <f>IF(SUM($I$58:WLK58)&lt;=$G$61,1,0)</f>
        <v>1</v>
      </c>
      <c r="WLL59" s="676">
        <f>IF(SUM($I$58:WLL58)&lt;=$G$61,1,0)</f>
        <v>1</v>
      </c>
      <c r="WLM59" s="676">
        <f>IF(SUM($I$58:WLM58)&lt;=$G$61,1,0)</f>
        <v>1</v>
      </c>
      <c r="WLN59" s="676">
        <f>IF(SUM($I$58:WLN58)&lt;=$G$61,1,0)</f>
        <v>1</v>
      </c>
      <c r="WLO59" s="676">
        <f>IF(SUM($I$58:WLO58)&lt;=$G$61,1,0)</f>
        <v>1</v>
      </c>
      <c r="WLP59" s="676">
        <f>IF(SUM($I$58:WLP58)&lt;=$G$61,1,0)</f>
        <v>1</v>
      </c>
      <c r="WLQ59" s="676">
        <f>IF(SUM($I$58:WLQ58)&lt;=$G$61,1,0)</f>
        <v>1</v>
      </c>
      <c r="WLR59" s="676">
        <f>IF(SUM($I$58:WLR58)&lt;=$G$61,1,0)</f>
        <v>1</v>
      </c>
      <c r="WLS59" s="676">
        <f>IF(SUM($I$58:WLS58)&lt;=$G$61,1,0)</f>
        <v>1</v>
      </c>
      <c r="WLT59" s="676">
        <f>IF(SUM($I$58:WLT58)&lt;=$G$61,1,0)</f>
        <v>1</v>
      </c>
      <c r="WLU59" s="676">
        <f>IF(SUM($I$58:WLU58)&lt;=$G$61,1,0)</f>
        <v>1</v>
      </c>
      <c r="WLV59" s="676">
        <f>IF(SUM($I$58:WLV58)&lt;=$G$61,1,0)</f>
        <v>1</v>
      </c>
      <c r="WLW59" s="676">
        <f>IF(SUM($I$58:WLW58)&lt;=$G$61,1,0)</f>
        <v>1</v>
      </c>
      <c r="WLX59" s="676">
        <f>IF(SUM($I$58:WLX58)&lt;=$G$61,1,0)</f>
        <v>1</v>
      </c>
      <c r="WLY59" s="676">
        <f>IF(SUM($I$58:WLY58)&lt;=$G$61,1,0)</f>
        <v>1</v>
      </c>
      <c r="WLZ59" s="676">
        <f>IF(SUM($I$58:WLZ58)&lt;=$G$61,1,0)</f>
        <v>1</v>
      </c>
      <c r="WMA59" s="676">
        <f>IF(SUM($I$58:WMA58)&lt;=$G$61,1,0)</f>
        <v>1</v>
      </c>
      <c r="WMB59" s="676">
        <f>IF(SUM($I$58:WMB58)&lt;=$G$61,1,0)</f>
        <v>1</v>
      </c>
      <c r="WMC59" s="676">
        <f>IF(SUM($I$58:WMC58)&lt;=$G$61,1,0)</f>
        <v>1</v>
      </c>
      <c r="WMD59" s="676">
        <f>IF(SUM($I$58:WMD58)&lt;=$G$61,1,0)</f>
        <v>1</v>
      </c>
      <c r="WME59" s="676">
        <f>IF(SUM($I$58:WME58)&lt;=$G$61,1,0)</f>
        <v>1</v>
      </c>
      <c r="WMF59" s="676">
        <f>IF(SUM($I$58:WMF58)&lt;=$G$61,1,0)</f>
        <v>1</v>
      </c>
      <c r="WMG59" s="676">
        <f>IF(SUM($I$58:WMG58)&lt;=$G$61,1,0)</f>
        <v>1</v>
      </c>
      <c r="WMH59" s="676">
        <f>IF(SUM($I$58:WMH58)&lt;=$G$61,1,0)</f>
        <v>1</v>
      </c>
      <c r="WMI59" s="676">
        <f>IF(SUM($I$58:WMI58)&lt;=$G$61,1,0)</f>
        <v>1</v>
      </c>
      <c r="WMJ59" s="676">
        <f>IF(SUM($I$58:WMJ58)&lt;=$G$61,1,0)</f>
        <v>1</v>
      </c>
      <c r="WMK59" s="676">
        <f>IF(SUM($I$58:WMK58)&lt;=$G$61,1,0)</f>
        <v>1</v>
      </c>
      <c r="WML59" s="676">
        <f>IF(SUM($I$58:WML58)&lt;=$G$61,1,0)</f>
        <v>1</v>
      </c>
      <c r="WMM59" s="676">
        <f>IF(SUM($I$58:WMM58)&lt;=$G$61,1,0)</f>
        <v>1</v>
      </c>
      <c r="WMN59" s="676">
        <f>IF(SUM($I$58:WMN58)&lt;=$G$61,1,0)</f>
        <v>1</v>
      </c>
      <c r="WMO59" s="676">
        <f>IF(SUM($I$58:WMO58)&lt;=$G$61,1,0)</f>
        <v>1</v>
      </c>
      <c r="WMP59" s="676">
        <f>IF(SUM($I$58:WMP58)&lt;=$G$61,1,0)</f>
        <v>1</v>
      </c>
      <c r="WMQ59" s="676">
        <f>IF(SUM($I$58:WMQ58)&lt;=$G$61,1,0)</f>
        <v>1</v>
      </c>
      <c r="WMR59" s="676">
        <f>IF(SUM($I$58:WMR58)&lt;=$G$61,1,0)</f>
        <v>1</v>
      </c>
      <c r="WMS59" s="676">
        <f>IF(SUM($I$58:WMS58)&lt;=$G$61,1,0)</f>
        <v>1</v>
      </c>
      <c r="WMT59" s="676">
        <f>IF(SUM($I$58:WMT58)&lt;=$G$61,1,0)</f>
        <v>1</v>
      </c>
      <c r="WMU59" s="676">
        <f>IF(SUM($I$58:WMU58)&lt;=$G$61,1,0)</f>
        <v>1</v>
      </c>
      <c r="WMV59" s="676">
        <f>IF(SUM($I$58:WMV58)&lt;=$G$61,1,0)</f>
        <v>1</v>
      </c>
      <c r="WMW59" s="676">
        <f>IF(SUM($I$58:WMW58)&lt;=$G$61,1,0)</f>
        <v>1</v>
      </c>
      <c r="WMX59" s="676">
        <f>IF(SUM($I$58:WMX58)&lt;=$G$61,1,0)</f>
        <v>1</v>
      </c>
      <c r="WMY59" s="676">
        <f>IF(SUM($I$58:WMY58)&lt;=$G$61,1,0)</f>
        <v>1</v>
      </c>
      <c r="WMZ59" s="676">
        <f>IF(SUM($I$58:WMZ58)&lt;=$G$61,1,0)</f>
        <v>1</v>
      </c>
      <c r="WNA59" s="676">
        <f>IF(SUM($I$58:WNA58)&lt;=$G$61,1,0)</f>
        <v>1</v>
      </c>
      <c r="WNB59" s="676">
        <f>IF(SUM($I$58:WNB58)&lt;=$G$61,1,0)</f>
        <v>1</v>
      </c>
      <c r="WNC59" s="676">
        <f>IF(SUM($I$58:WNC58)&lt;=$G$61,1,0)</f>
        <v>1</v>
      </c>
      <c r="WND59" s="676">
        <f>IF(SUM($I$58:WND58)&lt;=$G$61,1,0)</f>
        <v>1</v>
      </c>
      <c r="WNE59" s="676">
        <f>IF(SUM($I$58:WNE58)&lt;=$G$61,1,0)</f>
        <v>1</v>
      </c>
      <c r="WNF59" s="676">
        <f>IF(SUM($I$58:WNF58)&lt;=$G$61,1,0)</f>
        <v>1</v>
      </c>
      <c r="WNG59" s="676">
        <f>IF(SUM($I$58:WNG58)&lt;=$G$61,1,0)</f>
        <v>1</v>
      </c>
      <c r="WNH59" s="676">
        <f>IF(SUM($I$58:WNH58)&lt;=$G$61,1,0)</f>
        <v>1</v>
      </c>
      <c r="WNI59" s="676">
        <f>IF(SUM($I$58:WNI58)&lt;=$G$61,1,0)</f>
        <v>1</v>
      </c>
      <c r="WNJ59" s="676">
        <f>IF(SUM($I$58:WNJ58)&lt;=$G$61,1,0)</f>
        <v>1</v>
      </c>
      <c r="WNK59" s="676">
        <f>IF(SUM($I$58:WNK58)&lt;=$G$61,1,0)</f>
        <v>1</v>
      </c>
      <c r="WNL59" s="676">
        <f>IF(SUM($I$58:WNL58)&lt;=$G$61,1,0)</f>
        <v>1</v>
      </c>
      <c r="WNM59" s="676">
        <f>IF(SUM($I$58:WNM58)&lt;=$G$61,1,0)</f>
        <v>1</v>
      </c>
      <c r="WNN59" s="676">
        <f>IF(SUM($I$58:WNN58)&lt;=$G$61,1,0)</f>
        <v>1</v>
      </c>
      <c r="WNO59" s="676">
        <f>IF(SUM($I$58:WNO58)&lt;=$G$61,1,0)</f>
        <v>1</v>
      </c>
      <c r="WNP59" s="676">
        <f>IF(SUM($I$58:WNP58)&lt;=$G$61,1,0)</f>
        <v>1</v>
      </c>
      <c r="WNQ59" s="676">
        <f>IF(SUM($I$58:WNQ58)&lt;=$G$61,1,0)</f>
        <v>1</v>
      </c>
      <c r="WNR59" s="676">
        <f>IF(SUM($I$58:WNR58)&lt;=$G$61,1,0)</f>
        <v>1</v>
      </c>
      <c r="WNS59" s="676">
        <f>IF(SUM($I$58:WNS58)&lt;=$G$61,1,0)</f>
        <v>1</v>
      </c>
      <c r="WNT59" s="676">
        <f>IF(SUM($I$58:WNT58)&lt;=$G$61,1,0)</f>
        <v>1</v>
      </c>
      <c r="WNU59" s="676">
        <f>IF(SUM($I$58:WNU58)&lt;=$G$61,1,0)</f>
        <v>1</v>
      </c>
      <c r="WNV59" s="676">
        <f>IF(SUM($I$58:WNV58)&lt;=$G$61,1,0)</f>
        <v>1</v>
      </c>
      <c r="WNW59" s="676">
        <f>IF(SUM($I$58:WNW58)&lt;=$G$61,1,0)</f>
        <v>1</v>
      </c>
      <c r="WNX59" s="676">
        <f>IF(SUM($I$58:WNX58)&lt;=$G$61,1,0)</f>
        <v>1</v>
      </c>
      <c r="WNY59" s="676">
        <f>IF(SUM($I$58:WNY58)&lt;=$G$61,1,0)</f>
        <v>1</v>
      </c>
      <c r="WNZ59" s="676">
        <f>IF(SUM($I$58:WNZ58)&lt;=$G$61,1,0)</f>
        <v>1</v>
      </c>
      <c r="WOA59" s="676">
        <f>IF(SUM($I$58:WOA58)&lt;=$G$61,1,0)</f>
        <v>1</v>
      </c>
      <c r="WOB59" s="676">
        <f>IF(SUM($I$58:WOB58)&lt;=$G$61,1,0)</f>
        <v>1</v>
      </c>
      <c r="WOC59" s="676">
        <f>IF(SUM($I$58:WOC58)&lt;=$G$61,1,0)</f>
        <v>1</v>
      </c>
      <c r="WOD59" s="676">
        <f>IF(SUM($I$58:WOD58)&lt;=$G$61,1,0)</f>
        <v>1</v>
      </c>
      <c r="WOE59" s="676">
        <f>IF(SUM($I$58:WOE58)&lt;=$G$61,1,0)</f>
        <v>1</v>
      </c>
      <c r="WOF59" s="676">
        <f>IF(SUM($I$58:WOF58)&lt;=$G$61,1,0)</f>
        <v>1</v>
      </c>
      <c r="WOG59" s="676">
        <f>IF(SUM($I$58:WOG58)&lt;=$G$61,1,0)</f>
        <v>1</v>
      </c>
      <c r="WOH59" s="676">
        <f>IF(SUM($I$58:WOH58)&lt;=$G$61,1,0)</f>
        <v>1</v>
      </c>
      <c r="WOI59" s="676">
        <f>IF(SUM($I$58:WOI58)&lt;=$G$61,1,0)</f>
        <v>1</v>
      </c>
      <c r="WOJ59" s="676">
        <f>IF(SUM($I$58:WOJ58)&lt;=$G$61,1,0)</f>
        <v>1</v>
      </c>
      <c r="WOK59" s="676">
        <f>IF(SUM($I$58:WOK58)&lt;=$G$61,1,0)</f>
        <v>1</v>
      </c>
      <c r="WOL59" s="676">
        <f>IF(SUM($I$58:WOL58)&lt;=$G$61,1,0)</f>
        <v>1</v>
      </c>
      <c r="WOM59" s="676">
        <f>IF(SUM($I$58:WOM58)&lt;=$G$61,1,0)</f>
        <v>1</v>
      </c>
      <c r="WON59" s="676">
        <f>IF(SUM($I$58:WON58)&lt;=$G$61,1,0)</f>
        <v>1</v>
      </c>
      <c r="WOO59" s="676">
        <f>IF(SUM($I$58:WOO58)&lt;=$G$61,1,0)</f>
        <v>1</v>
      </c>
      <c r="WOP59" s="676">
        <f>IF(SUM($I$58:WOP58)&lt;=$G$61,1,0)</f>
        <v>1</v>
      </c>
      <c r="WOQ59" s="676">
        <f>IF(SUM($I$58:WOQ58)&lt;=$G$61,1,0)</f>
        <v>1</v>
      </c>
      <c r="WOR59" s="676">
        <f>IF(SUM($I$58:WOR58)&lt;=$G$61,1,0)</f>
        <v>1</v>
      </c>
      <c r="WOS59" s="676">
        <f>IF(SUM($I$58:WOS58)&lt;=$G$61,1,0)</f>
        <v>1</v>
      </c>
      <c r="WOT59" s="676">
        <f>IF(SUM($I$58:WOT58)&lt;=$G$61,1,0)</f>
        <v>1</v>
      </c>
      <c r="WOU59" s="676">
        <f>IF(SUM($I$58:WOU58)&lt;=$G$61,1,0)</f>
        <v>1</v>
      </c>
      <c r="WOV59" s="676">
        <f>IF(SUM($I$58:WOV58)&lt;=$G$61,1,0)</f>
        <v>1</v>
      </c>
      <c r="WOW59" s="676">
        <f>IF(SUM($I$58:WOW58)&lt;=$G$61,1,0)</f>
        <v>1</v>
      </c>
      <c r="WOX59" s="676">
        <f>IF(SUM($I$58:WOX58)&lt;=$G$61,1,0)</f>
        <v>1</v>
      </c>
      <c r="WOY59" s="676">
        <f>IF(SUM($I$58:WOY58)&lt;=$G$61,1,0)</f>
        <v>1</v>
      </c>
      <c r="WOZ59" s="676">
        <f>IF(SUM($I$58:WOZ58)&lt;=$G$61,1,0)</f>
        <v>1</v>
      </c>
      <c r="WPA59" s="676">
        <f>IF(SUM($I$58:WPA58)&lt;=$G$61,1,0)</f>
        <v>1</v>
      </c>
      <c r="WPB59" s="676">
        <f>IF(SUM($I$58:WPB58)&lt;=$G$61,1,0)</f>
        <v>1</v>
      </c>
      <c r="WPC59" s="676">
        <f>IF(SUM($I$58:WPC58)&lt;=$G$61,1,0)</f>
        <v>1</v>
      </c>
      <c r="WPD59" s="676">
        <f>IF(SUM($I$58:WPD58)&lt;=$G$61,1,0)</f>
        <v>1</v>
      </c>
      <c r="WPE59" s="676">
        <f>IF(SUM($I$58:WPE58)&lt;=$G$61,1,0)</f>
        <v>1</v>
      </c>
      <c r="WPF59" s="676">
        <f>IF(SUM($I$58:WPF58)&lt;=$G$61,1,0)</f>
        <v>1</v>
      </c>
      <c r="WPG59" s="676">
        <f>IF(SUM($I$58:WPG58)&lt;=$G$61,1,0)</f>
        <v>1</v>
      </c>
      <c r="WPH59" s="676">
        <f>IF(SUM($I$58:WPH58)&lt;=$G$61,1,0)</f>
        <v>1</v>
      </c>
      <c r="WPI59" s="676">
        <f>IF(SUM($I$58:WPI58)&lt;=$G$61,1,0)</f>
        <v>1</v>
      </c>
      <c r="WPJ59" s="676">
        <f>IF(SUM($I$58:WPJ58)&lt;=$G$61,1,0)</f>
        <v>1</v>
      </c>
      <c r="WPK59" s="676">
        <f>IF(SUM($I$58:WPK58)&lt;=$G$61,1,0)</f>
        <v>1</v>
      </c>
      <c r="WPL59" s="676">
        <f>IF(SUM($I$58:WPL58)&lt;=$G$61,1,0)</f>
        <v>1</v>
      </c>
      <c r="WPM59" s="676">
        <f>IF(SUM($I$58:WPM58)&lt;=$G$61,1,0)</f>
        <v>1</v>
      </c>
      <c r="WPN59" s="676">
        <f>IF(SUM($I$58:WPN58)&lt;=$G$61,1,0)</f>
        <v>1</v>
      </c>
      <c r="WPO59" s="676">
        <f>IF(SUM($I$58:WPO58)&lt;=$G$61,1,0)</f>
        <v>1</v>
      </c>
      <c r="WPP59" s="676">
        <f>IF(SUM($I$58:WPP58)&lt;=$G$61,1,0)</f>
        <v>1</v>
      </c>
      <c r="WPQ59" s="676">
        <f>IF(SUM($I$58:WPQ58)&lt;=$G$61,1,0)</f>
        <v>1</v>
      </c>
      <c r="WPR59" s="676">
        <f>IF(SUM($I$58:WPR58)&lt;=$G$61,1,0)</f>
        <v>1</v>
      </c>
      <c r="WPS59" s="676">
        <f>IF(SUM($I$58:WPS58)&lt;=$G$61,1,0)</f>
        <v>1</v>
      </c>
      <c r="WPT59" s="676">
        <f>IF(SUM($I$58:WPT58)&lt;=$G$61,1,0)</f>
        <v>1</v>
      </c>
      <c r="WPU59" s="676">
        <f>IF(SUM($I$58:WPU58)&lt;=$G$61,1,0)</f>
        <v>1</v>
      </c>
      <c r="WPV59" s="676">
        <f>IF(SUM($I$58:WPV58)&lt;=$G$61,1,0)</f>
        <v>1</v>
      </c>
      <c r="WPW59" s="676">
        <f>IF(SUM($I$58:WPW58)&lt;=$G$61,1,0)</f>
        <v>1</v>
      </c>
      <c r="WPX59" s="676">
        <f>IF(SUM($I$58:WPX58)&lt;=$G$61,1,0)</f>
        <v>1</v>
      </c>
      <c r="WPY59" s="676">
        <f>IF(SUM($I$58:WPY58)&lt;=$G$61,1,0)</f>
        <v>1</v>
      </c>
      <c r="WPZ59" s="676">
        <f>IF(SUM($I$58:WPZ58)&lt;=$G$61,1,0)</f>
        <v>1</v>
      </c>
      <c r="WQA59" s="676">
        <f>IF(SUM($I$58:WQA58)&lt;=$G$61,1,0)</f>
        <v>1</v>
      </c>
      <c r="WQB59" s="676">
        <f>IF(SUM($I$58:WQB58)&lt;=$G$61,1,0)</f>
        <v>1</v>
      </c>
      <c r="WQC59" s="676">
        <f>IF(SUM($I$58:WQC58)&lt;=$G$61,1,0)</f>
        <v>1</v>
      </c>
      <c r="WQD59" s="676">
        <f>IF(SUM($I$58:WQD58)&lt;=$G$61,1,0)</f>
        <v>1</v>
      </c>
      <c r="WQE59" s="676">
        <f>IF(SUM($I$58:WQE58)&lt;=$G$61,1,0)</f>
        <v>1</v>
      </c>
      <c r="WQF59" s="676">
        <f>IF(SUM($I$58:WQF58)&lt;=$G$61,1,0)</f>
        <v>1</v>
      </c>
      <c r="WQG59" s="676">
        <f>IF(SUM($I$58:WQG58)&lt;=$G$61,1,0)</f>
        <v>1</v>
      </c>
      <c r="WQH59" s="676">
        <f>IF(SUM($I$58:WQH58)&lt;=$G$61,1,0)</f>
        <v>1</v>
      </c>
      <c r="WQI59" s="676">
        <f>IF(SUM($I$58:WQI58)&lt;=$G$61,1,0)</f>
        <v>1</v>
      </c>
      <c r="WQJ59" s="676">
        <f>IF(SUM($I$58:WQJ58)&lt;=$G$61,1,0)</f>
        <v>1</v>
      </c>
      <c r="WQK59" s="676">
        <f>IF(SUM($I$58:WQK58)&lt;=$G$61,1,0)</f>
        <v>1</v>
      </c>
      <c r="WQL59" s="676">
        <f>IF(SUM($I$58:WQL58)&lt;=$G$61,1,0)</f>
        <v>1</v>
      </c>
      <c r="WQM59" s="676">
        <f>IF(SUM($I$58:WQM58)&lt;=$G$61,1,0)</f>
        <v>1</v>
      </c>
      <c r="WQN59" s="676">
        <f>IF(SUM($I$58:WQN58)&lt;=$G$61,1,0)</f>
        <v>1</v>
      </c>
      <c r="WQO59" s="676">
        <f>IF(SUM($I$58:WQO58)&lt;=$G$61,1,0)</f>
        <v>1</v>
      </c>
      <c r="WQP59" s="676">
        <f>IF(SUM($I$58:WQP58)&lt;=$G$61,1,0)</f>
        <v>1</v>
      </c>
      <c r="WQQ59" s="676">
        <f>IF(SUM($I$58:WQQ58)&lt;=$G$61,1,0)</f>
        <v>1</v>
      </c>
      <c r="WQR59" s="676">
        <f>IF(SUM($I$58:WQR58)&lt;=$G$61,1,0)</f>
        <v>1</v>
      </c>
      <c r="WQS59" s="676">
        <f>IF(SUM($I$58:WQS58)&lt;=$G$61,1,0)</f>
        <v>1</v>
      </c>
      <c r="WQT59" s="676">
        <f>IF(SUM($I$58:WQT58)&lt;=$G$61,1,0)</f>
        <v>1</v>
      </c>
      <c r="WQU59" s="676">
        <f>IF(SUM($I$58:WQU58)&lt;=$G$61,1,0)</f>
        <v>1</v>
      </c>
      <c r="WQV59" s="676">
        <f>IF(SUM($I$58:WQV58)&lt;=$G$61,1,0)</f>
        <v>1</v>
      </c>
      <c r="WQW59" s="676">
        <f>IF(SUM($I$58:WQW58)&lt;=$G$61,1,0)</f>
        <v>1</v>
      </c>
      <c r="WQX59" s="676">
        <f>IF(SUM($I$58:WQX58)&lt;=$G$61,1,0)</f>
        <v>1</v>
      </c>
      <c r="WQY59" s="676">
        <f>IF(SUM($I$58:WQY58)&lt;=$G$61,1,0)</f>
        <v>1</v>
      </c>
      <c r="WQZ59" s="676">
        <f>IF(SUM($I$58:WQZ58)&lt;=$G$61,1,0)</f>
        <v>1</v>
      </c>
      <c r="WRA59" s="676">
        <f>IF(SUM($I$58:WRA58)&lt;=$G$61,1,0)</f>
        <v>1</v>
      </c>
      <c r="WRB59" s="676">
        <f>IF(SUM($I$58:WRB58)&lt;=$G$61,1,0)</f>
        <v>1</v>
      </c>
      <c r="WRC59" s="676">
        <f>IF(SUM($I$58:WRC58)&lt;=$G$61,1,0)</f>
        <v>1</v>
      </c>
      <c r="WRD59" s="676">
        <f>IF(SUM($I$58:WRD58)&lt;=$G$61,1,0)</f>
        <v>1</v>
      </c>
      <c r="WRE59" s="676">
        <f>IF(SUM($I$58:WRE58)&lt;=$G$61,1,0)</f>
        <v>1</v>
      </c>
      <c r="WRF59" s="676">
        <f>IF(SUM($I$58:WRF58)&lt;=$G$61,1,0)</f>
        <v>1</v>
      </c>
      <c r="WRG59" s="676">
        <f>IF(SUM($I$58:WRG58)&lt;=$G$61,1,0)</f>
        <v>1</v>
      </c>
      <c r="WRH59" s="676">
        <f>IF(SUM($I$58:WRH58)&lt;=$G$61,1,0)</f>
        <v>1</v>
      </c>
      <c r="WRI59" s="676">
        <f>IF(SUM($I$58:WRI58)&lt;=$G$61,1,0)</f>
        <v>1</v>
      </c>
      <c r="WRJ59" s="676">
        <f>IF(SUM($I$58:WRJ58)&lt;=$G$61,1,0)</f>
        <v>1</v>
      </c>
      <c r="WRK59" s="676">
        <f>IF(SUM($I$58:WRK58)&lt;=$G$61,1,0)</f>
        <v>1</v>
      </c>
      <c r="WRL59" s="676">
        <f>IF(SUM($I$58:WRL58)&lt;=$G$61,1,0)</f>
        <v>1</v>
      </c>
      <c r="WRM59" s="676">
        <f>IF(SUM($I$58:WRM58)&lt;=$G$61,1,0)</f>
        <v>1</v>
      </c>
      <c r="WRN59" s="676">
        <f>IF(SUM($I$58:WRN58)&lt;=$G$61,1,0)</f>
        <v>1</v>
      </c>
      <c r="WRO59" s="676">
        <f>IF(SUM($I$58:WRO58)&lt;=$G$61,1,0)</f>
        <v>1</v>
      </c>
      <c r="WRP59" s="676">
        <f>IF(SUM($I$58:WRP58)&lt;=$G$61,1,0)</f>
        <v>1</v>
      </c>
      <c r="WRQ59" s="676">
        <f>IF(SUM($I$58:WRQ58)&lt;=$G$61,1,0)</f>
        <v>1</v>
      </c>
      <c r="WRR59" s="676">
        <f>IF(SUM($I$58:WRR58)&lt;=$G$61,1,0)</f>
        <v>1</v>
      </c>
      <c r="WRS59" s="676">
        <f>IF(SUM($I$58:WRS58)&lt;=$G$61,1,0)</f>
        <v>1</v>
      </c>
      <c r="WRT59" s="676">
        <f>IF(SUM($I$58:WRT58)&lt;=$G$61,1,0)</f>
        <v>1</v>
      </c>
      <c r="WRU59" s="676">
        <f>IF(SUM($I$58:WRU58)&lt;=$G$61,1,0)</f>
        <v>1</v>
      </c>
      <c r="WRV59" s="676">
        <f>IF(SUM($I$58:WRV58)&lt;=$G$61,1,0)</f>
        <v>1</v>
      </c>
      <c r="WRW59" s="676">
        <f>IF(SUM($I$58:WRW58)&lt;=$G$61,1,0)</f>
        <v>1</v>
      </c>
      <c r="WRX59" s="676">
        <f>IF(SUM($I$58:WRX58)&lt;=$G$61,1,0)</f>
        <v>1</v>
      </c>
      <c r="WRY59" s="676">
        <f>IF(SUM($I$58:WRY58)&lt;=$G$61,1,0)</f>
        <v>1</v>
      </c>
      <c r="WRZ59" s="676">
        <f>IF(SUM($I$58:WRZ58)&lt;=$G$61,1,0)</f>
        <v>1</v>
      </c>
      <c r="WSA59" s="676">
        <f>IF(SUM($I$58:WSA58)&lt;=$G$61,1,0)</f>
        <v>1</v>
      </c>
      <c r="WSB59" s="676">
        <f>IF(SUM($I$58:WSB58)&lt;=$G$61,1,0)</f>
        <v>1</v>
      </c>
      <c r="WSC59" s="676">
        <f>IF(SUM($I$58:WSC58)&lt;=$G$61,1,0)</f>
        <v>1</v>
      </c>
      <c r="WSD59" s="676">
        <f>IF(SUM($I$58:WSD58)&lt;=$G$61,1,0)</f>
        <v>1</v>
      </c>
      <c r="WSE59" s="676">
        <f>IF(SUM($I$58:WSE58)&lt;=$G$61,1,0)</f>
        <v>1</v>
      </c>
      <c r="WSF59" s="676">
        <f>IF(SUM($I$58:WSF58)&lt;=$G$61,1,0)</f>
        <v>1</v>
      </c>
      <c r="WSG59" s="676">
        <f>IF(SUM($I$58:WSG58)&lt;=$G$61,1,0)</f>
        <v>1</v>
      </c>
      <c r="WSH59" s="676">
        <f>IF(SUM($I$58:WSH58)&lt;=$G$61,1,0)</f>
        <v>1</v>
      </c>
      <c r="WSI59" s="676">
        <f>IF(SUM($I$58:WSI58)&lt;=$G$61,1,0)</f>
        <v>1</v>
      </c>
      <c r="WSJ59" s="676">
        <f>IF(SUM($I$58:WSJ58)&lt;=$G$61,1,0)</f>
        <v>1</v>
      </c>
      <c r="WSK59" s="676">
        <f>IF(SUM($I$58:WSK58)&lt;=$G$61,1,0)</f>
        <v>1</v>
      </c>
      <c r="WSL59" s="676">
        <f>IF(SUM($I$58:WSL58)&lt;=$G$61,1,0)</f>
        <v>1</v>
      </c>
      <c r="WSM59" s="676">
        <f>IF(SUM($I$58:WSM58)&lt;=$G$61,1,0)</f>
        <v>1</v>
      </c>
      <c r="WSN59" s="676">
        <f>IF(SUM($I$58:WSN58)&lt;=$G$61,1,0)</f>
        <v>1</v>
      </c>
      <c r="WSO59" s="676">
        <f>IF(SUM($I$58:WSO58)&lt;=$G$61,1,0)</f>
        <v>1</v>
      </c>
      <c r="WSP59" s="676">
        <f>IF(SUM($I$58:WSP58)&lt;=$G$61,1,0)</f>
        <v>1</v>
      </c>
      <c r="WSQ59" s="676">
        <f>IF(SUM($I$58:WSQ58)&lt;=$G$61,1,0)</f>
        <v>1</v>
      </c>
      <c r="WSR59" s="676">
        <f>IF(SUM($I$58:WSR58)&lt;=$G$61,1,0)</f>
        <v>1</v>
      </c>
      <c r="WSS59" s="676">
        <f>IF(SUM($I$58:WSS58)&lt;=$G$61,1,0)</f>
        <v>1</v>
      </c>
      <c r="WST59" s="676">
        <f>IF(SUM($I$58:WST58)&lt;=$G$61,1,0)</f>
        <v>1</v>
      </c>
      <c r="WSU59" s="676">
        <f>IF(SUM($I$58:WSU58)&lt;=$G$61,1,0)</f>
        <v>1</v>
      </c>
      <c r="WSV59" s="676">
        <f>IF(SUM($I$58:WSV58)&lt;=$G$61,1,0)</f>
        <v>1</v>
      </c>
      <c r="WSW59" s="676">
        <f>IF(SUM($I$58:WSW58)&lt;=$G$61,1,0)</f>
        <v>1</v>
      </c>
      <c r="WSX59" s="676">
        <f>IF(SUM($I$58:WSX58)&lt;=$G$61,1,0)</f>
        <v>1</v>
      </c>
      <c r="WSY59" s="676">
        <f>IF(SUM($I$58:WSY58)&lt;=$G$61,1,0)</f>
        <v>1</v>
      </c>
      <c r="WSZ59" s="676">
        <f>IF(SUM($I$58:WSZ58)&lt;=$G$61,1,0)</f>
        <v>1</v>
      </c>
      <c r="WTA59" s="676">
        <f>IF(SUM($I$58:WTA58)&lt;=$G$61,1,0)</f>
        <v>1</v>
      </c>
      <c r="WTB59" s="676">
        <f>IF(SUM($I$58:WTB58)&lt;=$G$61,1,0)</f>
        <v>1</v>
      </c>
      <c r="WTC59" s="676">
        <f>IF(SUM($I$58:WTC58)&lt;=$G$61,1,0)</f>
        <v>1</v>
      </c>
      <c r="WTD59" s="676">
        <f>IF(SUM($I$58:WTD58)&lt;=$G$61,1,0)</f>
        <v>1</v>
      </c>
      <c r="WTE59" s="676">
        <f>IF(SUM($I$58:WTE58)&lt;=$G$61,1,0)</f>
        <v>1</v>
      </c>
      <c r="WTF59" s="676">
        <f>IF(SUM($I$58:WTF58)&lt;=$G$61,1,0)</f>
        <v>1</v>
      </c>
      <c r="WTG59" s="676">
        <f>IF(SUM($I$58:WTG58)&lt;=$G$61,1,0)</f>
        <v>1</v>
      </c>
      <c r="WTH59" s="676">
        <f>IF(SUM($I$58:WTH58)&lt;=$G$61,1,0)</f>
        <v>1</v>
      </c>
      <c r="WTI59" s="676">
        <f>IF(SUM($I$58:WTI58)&lt;=$G$61,1,0)</f>
        <v>1</v>
      </c>
      <c r="WTJ59" s="676">
        <f>IF(SUM($I$58:WTJ58)&lt;=$G$61,1,0)</f>
        <v>1</v>
      </c>
      <c r="WTK59" s="676">
        <f>IF(SUM($I$58:WTK58)&lt;=$G$61,1,0)</f>
        <v>1</v>
      </c>
      <c r="WTL59" s="676">
        <f>IF(SUM($I$58:WTL58)&lt;=$G$61,1,0)</f>
        <v>1</v>
      </c>
      <c r="WTM59" s="676">
        <f>IF(SUM($I$58:WTM58)&lt;=$G$61,1,0)</f>
        <v>1</v>
      </c>
      <c r="WTN59" s="676">
        <f>IF(SUM($I$58:WTN58)&lt;=$G$61,1,0)</f>
        <v>1</v>
      </c>
      <c r="WTO59" s="676">
        <f>IF(SUM($I$58:WTO58)&lt;=$G$61,1,0)</f>
        <v>1</v>
      </c>
      <c r="WTP59" s="676">
        <f>IF(SUM($I$58:WTP58)&lt;=$G$61,1,0)</f>
        <v>1</v>
      </c>
      <c r="WTQ59" s="676">
        <f>IF(SUM($I$58:WTQ58)&lt;=$G$61,1,0)</f>
        <v>1</v>
      </c>
      <c r="WTR59" s="676">
        <f>IF(SUM($I$58:WTR58)&lt;=$G$61,1,0)</f>
        <v>1</v>
      </c>
      <c r="WTS59" s="676">
        <f>IF(SUM($I$58:WTS58)&lt;=$G$61,1,0)</f>
        <v>1</v>
      </c>
      <c r="WTT59" s="676">
        <f>IF(SUM($I$58:WTT58)&lt;=$G$61,1,0)</f>
        <v>1</v>
      </c>
      <c r="WTU59" s="676">
        <f>IF(SUM($I$58:WTU58)&lt;=$G$61,1,0)</f>
        <v>1</v>
      </c>
      <c r="WTV59" s="676">
        <f>IF(SUM($I$58:WTV58)&lt;=$G$61,1,0)</f>
        <v>1</v>
      </c>
      <c r="WTW59" s="676">
        <f>IF(SUM($I$58:WTW58)&lt;=$G$61,1,0)</f>
        <v>1</v>
      </c>
      <c r="WTX59" s="676">
        <f>IF(SUM($I$58:WTX58)&lt;=$G$61,1,0)</f>
        <v>1</v>
      </c>
      <c r="WTY59" s="676">
        <f>IF(SUM($I$58:WTY58)&lt;=$G$61,1,0)</f>
        <v>1</v>
      </c>
      <c r="WTZ59" s="676">
        <f>IF(SUM($I$58:WTZ58)&lt;=$G$61,1,0)</f>
        <v>1</v>
      </c>
      <c r="WUA59" s="676">
        <f>IF(SUM($I$58:WUA58)&lt;=$G$61,1,0)</f>
        <v>1</v>
      </c>
      <c r="WUB59" s="676">
        <f>IF(SUM($I$58:WUB58)&lt;=$G$61,1,0)</f>
        <v>1</v>
      </c>
      <c r="WUC59" s="676">
        <f>IF(SUM($I$58:WUC58)&lt;=$G$61,1,0)</f>
        <v>1</v>
      </c>
      <c r="WUD59" s="676">
        <f>IF(SUM($I$58:WUD58)&lt;=$G$61,1,0)</f>
        <v>1</v>
      </c>
      <c r="WUE59" s="676">
        <f>IF(SUM($I$58:WUE58)&lt;=$G$61,1,0)</f>
        <v>1</v>
      </c>
      <c r="WUF59" s="676">
        <f>IF(SUM($I$58:WUF58)&lt;=$G$61,1,0)</f>
        <v>1</v>
      </c>
      <c r="WUG59" s="676">
        <f>IF(SUM($I$58:WUG58)&lt;=$G$61,1,0)</f>
        <v>1</v>
      </c>
      <c r="WUH59" s="676">
        <f>IF(SUM($I$58:WUH58)&lt;=$G$61,1,0)</f>
        <v>1</v>
      </c>
      <c r="WUI59" s="676">
        <f>IF(SUM($I$58:WUI58)&lt;=$G$61,1,0)</f>
        <v>1</v>
      </c>
      <c r="WUJ59" s="676">
        <f>IF(SUM($I$58:WUJ58)&lt;=$G$61,1,0)</f>
        <v>1</v>
      </c>
      <c r="WUK59" s="676">
        <f>IF(SUM($I$58:WUK58)&lt;=$G$61,1,0)</f>
        <v>1</v>
      </c>
      <c r="WUL59" s="676">
        <f>IF(SUM($I$58:WUL58)&lt;=$G$61,1,0)</f>
        <v>1</v>
      </c>
      <c r="WUM59" s="676">
        <f>IF(SUM($I$58:WUM58)&lt;=$G$61,1,0)</f>
        <v>1</v>
      </c>
      <c r="WUN59" s="676">
        <f>IF(SUM($I$58:WUN58)&lt;=$G$61,1,0)</f>
        <v>1</v>
      </c>
      <c r="WUO59" s="676">
        <f>IF(SUM($I$58:WUO58)&lt;=$G$61,1,0)</f>
        <v>1</v>
      </c>
      <c r="WUP59" s="676">
        <f>IF(SUM($I$58:WUP58)&lt;=$G$61,1,0)</f>
        <v>1</v>
      </c>
      <c r="WUQ59" s="676">
        <f>IF(SUM($I$58:WUQ58)&lt;=$G$61,1,0)</f>
        <v>1</v>
      </c>
      <c r="WUR59" s="676">
        <f>IF(SUM($I$58:WUR58)&lt;=$G$61,1,0)</f>
        <v>1</v>
      </c>
      <c r="WUS59" s="676">
        <f>IF(SUM($I$58:WUS58)&lt;=$G$61,1,0)</f>
        <v>1</v>
      </c>
      <c r="WUT59" s="676">
        <f>IF(SUM($I$58:WUT58)&lt;=$G$61,1,0)</f>
        <v>1</v>
      </c>
      <c r="WUU59" s="676">
        <f>IF(SUM($I$58:WUU58)&lt;=$G$61,1,0)</f>
        <v>1</v>
      </c>
      <c r="WUV59" s="676">
        <f>IF(SUM($I$58:WUV58)&lt;=$G$61,1,0)</f>
        <v>1</v>
      </c>
      <c r="WUW59" s="676">
        <f>IF(SUM($I$58:WUW58)&lt;=$G$61,1,0)</f>
        <v>1</v>
      </c>
      <c r="WUX59" s="676">
        <f>IF(SUM($I$58:WUX58)&lt;=$G$61,1,0)</f>
        <v>1</v>
      </c>
      <c r="WUY59" s="676">
        <f>IF(SUM($I$58:WUY58)&lt;=$G$61,1,0)</f>
        <v>1</v>
      </c>
      <c r="WUZ59" s="676">
        <f>IF(SUM($I$58:WUZ58)&lt;=$G$61,1,0)</f>
        <v>1</v>
      </c>
      <c r="WVA59" s="676">
        <f>IF(SUM($I$58:WVA58)&lt;=$G$61,1,0)</f>
        <v>1</v>
      </c>
      <c r="WVB59" s="676">
        <f>IF(SUM($I$58:WVB58)&lt;=$G$61,1,0)</f>
        <v>1</v>
      </c>
      <c r="WVC59" s="676">
        <f>IF(SUM($I$58:WVC58)&lt;=$G$61,1,0)</f>
        <v>1</v>
      </c>
      <c r="WVD59" s="676">
        <f>IF(SUM($I$58:WVD58)&lt;=$G$61,1,0)</f>
        <v>1</v>
      </c>
      <c r="WVE59" s="676">
        <f>IF(SUM($I$58:WVE58)&lt;=$G$61,1,0)</f>
        <v>1</v>
      </c>
      <c r="WVF59" s="676">
        <f>IF(SUM($I$58:WVF58)&lt;=$G$61,1,0)</f>
        <v>1</v>
      </c>
      <c r="WVG59" s="676">
        <f>IF(SUM($I$58:WVG58)&lt;=$G$61,1,0)</f>
        <v>1</v>
      </c>
      <c r="WVH59" s="676">
        <f>IF(SUM($I$58:WVH58)&lt;=$G$61,1,0)</f>
        <v>1</v>
      </c>
      <c r="WVI59" s="676">
        <f>IF(SUM($I$58:WVI58)&lt;=$G$61,1,0)</f>
        <v>1</v>
      </c>
      <c r="WVJ59" s="676">
        <f>IF(SUM($I$58:WVJ58)&lt;=$G$61,1,0)</f>
        <v>1</v>
      </c>
      <c r="WVK59" s="676">
        <f>IF(SUM($I$58:WVK58)&lt;=$G$61,1,0)</f>
        <v>1</v>
      </c>
      <c r="WVL59" s="676">
        <f>IF(SUM($I$58:WVL58)&lt;=$G$61,1,0)</f>
        <v>1</v>
      </c>
      <c r="WVM59" s="676">
        <f>IF(SUM($I$58:WVM58)&lt;=$G$61,1,0)</f>
        <v>1</v>
      </c>
      <c r="WVN59" s="676">
        <f>IF(SUM($I$58:WVN58)&lt;=$G$61,1,0)</f>
        <v>1</v>
      </c>
      <c r="WVO59" s="676">
        <f>IF(SUM($I$58:WVO58)&lt;=$G$61,1,0)</f>
        <v>1</v>
      </c>
      <c r="WVP59" s="676">
        <f>IF(SUM($I$58:WVP58)&lt;=$G$61,1,0)</f>
        <v>1</v>
      </c>
      <c r="WVQ59" s="676">
        <f>IF(SUM($I$58:WVQ58)&lt;=$G$61,1,0)</f>
        <v>1</v>
      </c>
      <c r="WVR59" s="676">
        <f>IF(SUM($I$58:WVR58)&lt;=$G$61,1,0)</f>
        <v>1</v>
      </c>
      <c r="WVS59" s="676">
        <f>IF(SUM($I$58:WVS58)&lt;=$G$61,1,0)</f>
        <v>1</v>
      </c>
      <c r="WVT59" s="676">
        <f>IF(SUM($I$58:WVT58)&lt;=$G$61,1,0)</f>
        <v>1</v>
      </c>
      <c r="WVU59" s="676">
        <f>IF(SUM($I$58:WVU58)&lt;=$G$61,1,0)</f>
        <v>1</v>
      </c>
      <c r="WVV59" s="676">
        <f>IF(SUM($I$58:WVV58)&lt;=$G$61,1,0)</f>
        <v>1</v>
      </c>
      <c r="WVW59" s="676">
        <f>IF(SUM($I$58:WVW58)&lt;=$G$61,1,0)</f>
        <v>1</v>
      </c>
      <c r="WVX59" s="676">
        <f>IF(SUM($I$58:WVX58)&lt;=$G$61,1,0)</f>
        <v>1</v>
      </c>
      <c r="WVY59" s="676">
        <f>IF(SUM($I$58:WVY58)&lt;=$G$61,1,0)</f>
        <v>1</v>
      </c>
      <c r="WVZ59" s="676">
        <f>IF(SUM($I$58:WVZ58)&lt;=$G$61,1,0)</f>
        <v>1</v>
      </c>
      <c r="WWA59" s="676">
        <f>IF(SUM($I$58:WWA58)&lt;=$G$61,1,0)</f>
        <v>1</v>
      </c>
      <c r="WWB59" s="676">
        <f>IF(SUM($I$58:WWB58)&lt;=$G$61,1,0)</f>
        <v>1</v>
      </c>
      <c r="WWC59" s="676">
        <f>IF(SUM($I$58:WWC58)&lt;=$G$61,1,0)</f>
        <v>1</v>
      </c>
      <c r="WWD59" s="676">
        <f>IF(SUM($I$58:WWD58)&lt;=$G$61,1,0)</f>
        <v>1</v>
      </c>
      <c r="WWE59" s="676">
        <f>IF(SUM($I$58:WWE58)&lt;=$G$61,1,0)</f>
        <v>1</v>
      </c>
      <c r="WWF59" s="676">
        <f>IF(SUM($I$58:WWF58)&lt;=$G$61,1,0)</f>
        <v>1</v>
      </c>
      <c r="WWG59" s="676">
        <f>IF(SUM($I$58:WWG58)&lt;=$G$61,1,0)</f>
        <v>1</v>
      </c>
      <c r="WWH59" s="676">
        <f>IF(SUM($I$58:WWH58)&lt;=$G$61,1,0)</f>
        <v>1</v>
      </c>
      <c r="WWI59" s="676">
        <f>IF(SUM($I$58:WWI58)&lt;=$G$61,1,0)</f>
        <v>1</v>
      </c>
      <c r="WWJ59" s="676">
        <f>IF(SUM($I$58:WWJ58)&lt;=$G$61,1,0)</f>
        <v>1</v>
      </c>
      <c r="WWK59" s="676">
        <f>IF(SUM($I$58:WWK58)&lt;=$G$61,1,0)</f>
        <v>1</v>
      </c>
      <c r="WWL59" s="676">
        <f>IF(SUM($I$58:WWL58)&lt;=$G$61,1,0)</f>
        <v>1</v>
      </c>
      <c r="WWM59" s="676">
        <f>IF(SUM($I$58:WWM58)&lt;=$G$61,1,0)</f>
        <v>1</v>
      </c>
      <c r="WWN59" s="676">
        <f>IF(SUM($I$58:WWN58)&lt;=$G$61,1,0)</f>
        <v>1</v>
      </c>
      <c r="WWO59" s="676">
        <f>IF(SUM($I$58:WWO58)&lt;=$G$61,1,0)</f>
        <v>1</v>
      </c>
      <c r="WWP59" s="676">
        <f>IF(SUM($I$58:WWP58)&lt;=$G$61,1,0)</f>
        <v>1</v>
      </c>
      <c r="WWQ59" s="676">
        <f>IF(SUM($I$58:WWQ58)&lt;=$G$61,1,0)</f>
        <v>1</v>
      </c>
      <c r="WWR59" s="676">
        <f>IF(SUM($I$58:WWR58)&lt;=$G$61,1,0)</f>
        <v>1</v>
      </c>
      <c r="WWS59" s="676">
        <f>IF(SUM($I$58:WWS58)&lt;=$G$61,1,0)</f>
        <v>1</v>
      </c>
      <c r="WWT59" s="676">
        <f>IF(SUM($I$58:WWT58)&lt;=$G$61,1,0)</f>
        <v>1</v>
      </c>
      <c r="WWU59" s="676">
        <f>IF(SUM($I$58:WWU58)&lt;=$G$61,1,0)</f>
        <v>1</v>
      </c>
      <c r="WWV59" s="676">
        <f>IF(SUM($I$58:WWV58)&lt;=$G$61,1,0)</f>
        <v>1</v>
      </c>
      <c r="WWW59" s="676">
        <f>IF(SUM($I$58:WWW58)&lt;=$G$61,1,0)</f>
        <v>1</v>
      </c>
      <c r="WWX59" s="676">
        <f>IF(SUM($I$58:WWX58)&lt;=$G$61,1,0)</f>
        <v>1</v>
      </c>
      <c r="WWY59" s="676">
        <f>IF(SUM($I$58:WWY58)&lt;=$G$61,1,0)</f>
        <v>1</v>
      </c>
      <c r="WWZ59" s="676">
        <f>IF(SUM($I$58:WWZ58)&lt;=$G$61,1,0)</f>
        <v>1</v>
      </c>
      <c r="WXA59" s="676">
        <f>IF(SUM($I$58:WXA58)&lt;=$G$61,1,0)</f>
        <v>1</v>
      </c>
      <c r="WXB59" s="676">
        <f>IF(SUM($I$58:WXB58)&lt;=$G$61,1,0)</f>
        <v>1</v>
      </c>
      <c r="WXC59" s="676">
        <f>IF(SUM($I$58:WXC58)&lt;=$G$61,1,0)</f>
        <v>1</v>
      </c>
      <c r="WXD59" s="676">
        <f>IF(SUM($I$58:WXD58)&lt;=$G$61,1,0)</f>
        <v>1</v>
      </c>
      <c r="WXE59" s="676">
        <f>IF(SUM($I$58:WXE58)&lt;=$G$61,1,0)</f>
        <v>1</v>
      </c>
      <c r="WXF59" s="676">
        <f>IF(SUM($I$58:WXF58)&lt;=$G$61,1,0)</f>
        <v>1</v>
      </c>
      <c r="WXG59" s="676">
        <f>IF(SUM($I$58:WXG58)&lt;=$G$61,1,0)</f>
        <v>1</v>
      </c>
      <c r="WXH59" s="676">
        <f>IF(SUM($I$58:WXH58)&lt;=$G$61,1,0)</f>
        <v>1</v>
      </c>
      <c r="WXI59" s="676">
        <f>IF(SUM($I$58:WXI58)&lt;=$G$61,1,0)</f>
        <v>1</v>
      </c>
      <c r="WXJ59" s="676">
        <f>IF(SUM($I$58:WXJ58)&lt;=$G$61,1,0)</f>
        <v>1</v>
      </c>
      <c r="WXK59" s="676">
        <f>IF(SUM($I$58:WXK58)&lt;=$G$61,1,0)</f>
        <v>1</v>
      </c>
      <c r="WXL59" s="676">
        <f>IF(SUM($I$58:WXL58)&lt;=$G$61,1,0)</f>
        <v>1</v>
      </c>
      <c r="WXM59" s="676">
        <f>IF(SUM($I$58:WXM58)&lt;=$G$61,1,0)</f>
        <v>1</v>
      </c>
      <c r="WXN59" s="676">
        <f>IF(SUM($I$58:WXN58)&lt;=$G$61,1,0)</f>
        <v>1</v>
      </c>
      <c r="WXO59" s="676">
        <f>IF(SUM($I$58:WXO58)&lt;=$G$61,1,0)</f>
        <v>1</v>
      </c>
      <c r="WXP59" s="676">
        <f>IF(SUM($I$58:WXP58)&lt;=$G$61,1,0)</f>
        <v>1</v>
      </c>
      <c r="WXQ59" s="676">
        <f>IF(SUM($I$58:WXQ58)&lt;=$G$61,1,0)</f>
        <v>1</v>
      </c>
      <c r="WXR59" s="676">
        <f>IF(SUM($I$58:WXR58)&lt;=$G$61,1,0)</f>
        <v>1</v>
      </c>
      <c r="WXS59" s="676">
        <f>IF(SUM($I$58:WXS58)&lt;=$G$61,1,0)</f>
        <v>1</v>
      </c>
      <c r="WXT59" s="676">
        <f>IF(SUM($I$58:WXT58)&lt;=$G$61,1,0)</f>
        <v>1</v>
      </c>
      <c r="WXU59" s="676">
        <f>IF(SUM($I$58:WXU58)&lt;=$G$61,1,0)</f>
        <v>1</v>
      </c>
      <c r="WXV59" s="676">
        <f>IF(SUM($I$58:WXV58)&lt;=$G$61,1,0)</f>
        <v>1</v>
      </c>
      <c r="WXW59" s="676">
        <f>IF(SUM($I$58:WXW58)&lt;=$G$61,1,0)</f>
        <v>1</v>
      </c>
      <c r="WXX59" s="676">
        <f>IF(SUM($I$58:WXX58)&lt;=$G$61,1,0)</f>
        <v>1</v>
      </c>
      <c r="WXY59" s="676">
        <f>IF(SUM($I$58:WXY58)&lt;=$G$61,1,0)</f>
        <v>1</v>
      </c>
      <c r="WXZ59" s="676">
        <f>IF(SUM($I$58:WXZ58)&lt;=$G$61,1,0)</f>
        <v>1</v>
      </c>
      <c r="WYA59" s="676">
        <f>IF(SUM($I$58:WYA58)&lt;=$G$61,1,0)</f>
        <v>1</v>
      </c>
      <c r="WYB59" s="676">
        <f>IF(SUM($I$58:WYB58)&lt;=$G$61,1,0)</f>
        <v>1</v>
      </c>
      <c r="WYC59" s="676">
        <f>IF(SUM($I$58:WYC58)&lt;=$G$61,1,0)</f>
        <v>1</v>
      </c>
      <c r="WYD59" s="676">
        <f>IF(SUM($I$58:WYD58)&lt;=$G$61,1,0)</f>
        <v>1</v>
      </c>
      <c r="WYE59" s="676">
        <f>IF(SUM($I$58:WYE58)&lt;=$G$61,1,0)</f>
        <v>1</v>
      </c>
      <c r="WYF59" s="676">
        <f>IF(SUM($I$58:WYF58)&lt;=$G$61,1,0)</f>
        <v>1</v>
      </c>
      <c r="WYG59" s="676">
        <f>IF(SUM($I$58:WYG58)&lt;=$G$61,1,0)</f>
        <v>1</v>
      </c>
      <c r="WYH59" s="676">
        <f>IF(SUM($I$58:WYH58)&lt;=$G$61,1,0)</f>
        <v>1</v>
      </c>
      <c r="WYI59" s="676">
        <f>IF(SUM($I$58:WYI58)&lt;=$G$61,1,0)</f>
        <v>1</v>
      </c>
      <c r="WYJ59" s="676">
        <f>IF(SUM($I$58:WYJ58)&lt;=$G$61,1,0)</f>
        <v>1</v>
      </c>
      <c r="WYK59" s="676">
        <f>IF(SUM($I$58:WYK58)&lt;=$G$61,1,0)</f>
        <v>1</v>
      </c>
      <c r="WYL59" s="676">
        <f>IF(SUM($I$58:WYL58)&lt;=$G$61,1,0)</f>
        <v>1</v>
      </c>
      <c r="WYM59" s="676">
        <f>IF(SUM($I$58:WYM58)&lt;=$G$61,1,0)</f>
        <v>1</v>
      </c>
      <c r="WYN59" s="676">
        <f>IF(SUM($I$58:WYN58)&lt;=$G$61,1,0)</f>
        <v>1</v>
      </c>
      <c r="WYO59" s="676">
        <f>IF(SUM($I$58:WYO58)&lt;=$G$61,1,0)</f>
        <v>1</v>
      </c>
      <c r="WYP59" s="676">
        <f>IF(SUM($I$58:WYP58)&lt;=$G$61,1,0)</f>
        <v>1</v>
      </c>
      <c r="WYQ59" s="676">
        <f>IF(SUM($I$58:WYQ58)&lt;=$G$61,1,0)</f>
        <v>1</v>
      </c>
      <c r="WYR59" s="676">
        <f>IF(SUM($I$58:WYR58)&lt;=$G$61,1,0)</f>
        <v>1</v>
      </c>
      <c r="WYS59" s="676">
        <f>IF(SUM($I$58:WYS58)&lt;=$G$61,1,0)</f>
        <v>1</v>
      </c>
      <c r="WYT59" s="676">
        <f>IF(SUM($I$58:WYT58)&lt;=$G$61,1,0)</f>
        <v>1</v>
      </c>
      <c r="WYU59" s="676">
        <f>IF(SUM($I$58:WYU58)&lt;=$G$61,1,0)</f>
        <v>1</v>
      </c>
      <c r="WYV59" s="676">
        <f>IF(SUM($I$58:WYV58)&lt;=$G$61,1,0)</f>
        <v>1</v>
      </c>
      <c r="WYW59" s="676">
        <f>IF(SUM($I$58:WYW58)&lt;=$G$61,1,0)</f>
        <v>1</v>
      </c>
      <c r="WYX59" s="676">
        <f>IF(SUM($I$58:WYX58)&lt;=$G$61,1,0)</f>
        <v>1</v>
      </c>
      <c r="WYY59" s="676">
        <f>IF(SUM($I$58:WYY58)&lt;=$G$61,1,0)</f>
        <v>1</v>
      </c>
      <c r="WYZ59" s="676">
        <f>IF(SUM($I$58:WYZ58)&lt;=$G$61,1,0)</f>
        <v>1</v>
      </c>
      <c r="WZA59" s="676">
        <f>IF(SUM($I$58:WZA58)&lt;=$G$61,1,0)</f>
        <v>1</v>
      </c>
      <c r="WZB59" s="676">
        <f>IF(SUM($I$58:WZB58)&lt;=$G$61,1,0)</f>
        <v>1</v>
      </c>
      <c r="WZC59" s="676">
        <f>IF(SUM($I$58:WZC58)&lt;=$G$61,1,0)</f>
        <v>1</v>
      </c>
      <c r="WZD59" s="676">
        <f>IF(SUM($I$58:WZD58)&lt;=$G$61,1,0)</f>
        <v>1</v>
      </c>
      <c r="WZE59" s="676">
        <f>IF(SUM($I$58:WZE58)&lt;=$G$61,1,0)</f>
        <v>1</v>
      </c>
      <c r="WZF59" s="676">
        <f>IF(SUM($I$58:WZF58)&lt;=$G$61,1,0)</f>
        <v>1</v>
      </c>
      <c r="WZG59" s="676">
        <f>IF(SUM($I$58:WZG58)&lt;=$G$61,1,0)</f>
        <v>1</v>
      </c>
      <c r="WZH59" s="676">
        <f>IF(SUM($I$58:WZH58)&lt;=$G$61,1,0)</f>
        <v>1</v>
      </c>
      <c r="WZI59" s="676">
        <f>IF(SUM($I$58:WZI58)&lt;=$G$61,1,0)</f>
        <v>1</v>
      </c>
      <c r="WZJ59" s="676">
        <f>IF(SUM($I$58:WZJ58)&lt;=$G$61,1,0)</f>
        <v>1</v>
      </c>
      <c r="WZK59" s="676">
        <f>IF(SUM($I$58:WZK58)&lt;=$G$61,1,0)</f>
        <v>1</v>
      </c>
      <c r="WZL59" s="676">
        <f>IF(SUM($I$58:WZL58)&lt;=$G$61,1,0)</f>
        <v>1</v>
      </c>
      <c r="WZM59" s="676">
        <f>IF(SUM($I$58:WZM58)&lt;=$G$61,1,0)</f>
        <v>1</v>
      </c>
      <c r="WZN59" s="676">
        <f>IF(SUM($I$58:WZN58)&lt;=$G$61,1,0)</f>
        <v>1</v>
      </c>
      <c r="WZO59" s="676">
        <f>IF(SUM($I$58:WZO58)&lt;=$G$61,1,0)</f>
        <v>1</v>
      </c>
      <c r="WZP59" s="676">
        <f>IF(SUM($I$58:WZP58)&lt;=$G$61,1,0)</f>
        <v>1</v>
      </c>
      <c r="WZQ59" s="676">
        <f>IF(SUM($I$58:WZQ58)&lt;=$G$61,1,0)</f>
        <v>1</v>
      </c>
      <c r="WZR59" s="676">
        <f>IF(SUM($I$58:WZR58)&lt;=$G$61,1,0)</f>
        <v>1</v>
      </c>
      <c r="WZS59" s="676">
        <f>IF(SUM($I$58:WZS58)&lt;=$G$61,1,0)</f>
        <v>1</v>
      </c>
      <c r="WZT59" s="676">
        <f>IF(SUM($I$58:WZT58)&lt;=$G$61,1,0)</f>
        <v>1</v>
      </c>
      <c r="WZU59" s="676">
        <f>IF(SUM($I$58:WZU58)&lt;=$G$61,1,0)</f>
        <v>1</v>
      </c>
      <c r="WZV59" s="676">
        <f>IF(SUM($I$58:WZV58)&lt;=$G$61,1,0)</f>
        <v>1</v>
      </c>
      <c r="WZW59" s="676">
        <f>IF(SUM($I$58:WZW58)&lt;=$G$61,1,0)</f>
        <v>1</v>
      </c>
      <c r="WZX59" s="676">
        <f>IF(SUM($I$58:WZX58)&lt;=$G$61,1,0)</f>
        <v>1</v>
      </c>
      <c r="WZY59" s="676">
        <f>IF(SUM($I$58:WZY58)&lt;=$G$61,1,0)</f>
        <v>1</v>
      </c>
      <c r="WZZ59" s="676">
        <f>IF(SUM($I$58:WZZ58)&lt;=$G$61,1,0)</f>
        <v>1</v>
      </c>
      <c r="XAA59" s="676">
        <f>IF(SUM($I$58:XAA58)&lt;=$G$61,1,0)</f>
        <v>1</v>
      </c>
      <c r="XAB59" s="676">
        <f>IF(SUM($I$58:XAB58)&lt;=$G$61,1,0)</f>
        <v>1</v>
      </c>
      <c r="XAC59" s="676">
        <f>IF(SUM($I$58:XAC58)&lt;=$G$61,1,0)</f>
        <v>1</v>
      </c>
      <c r="XAD59" s="676">
        <f>IF(SUM($I$58:XAD58)&lt;=$G$61,1,0)</f>
        <v>1</v>
      </c>
      <c r="XAE59" s="676">
        <f>IF(SUM($I$58:XAE58)&lt;=$G$61,1,0)</f>
        <v>1</v>
      </c>
      <c r="XAF59" s="676">
        <f>IF(SUM($I$58:XAF58)&lt;=$G$61,1,0)</f>
        <v>1</v>
      </c>
      <c r="XAG59" s="676">
        <f>IF(SUM($I$58:XAG58)&lt;=$G$61,1,0)</f>
        <v>1</v>
      </c>
      <c r="XAH59" s="676">
        <f>IF(SUM($I$58:XAH58)&lt;=$G$61,1,0)</f>
        <v>1</v>
      </c>
      <c r="XAI59" s="676">
        <f>IF(SUM($I$58:XAI58)&lt;=$G$61,1,0)</f>
        <v>1</v>
      </c>
      <c r="XAJ59" s="676">
        <f>IF(SUM($I$58:XAJ58)&lt;=$G$61,1,0)</f>
        <v>1</v>
      </c>
      <c r="XAK59" s="676">
        <f>IF(SUM($I$58:XAK58)&lt;=$G$61,1,0)</f>
        <v>1</v>
      </c>
      <c r="XAL59" s="676">
        <f>IF(SUM($I$58:XAL58)&lt;=$G$61,1,0)</f>
        <v>1</v>
      </c>
      <c r="XAM59" s="676">
        <f>IF(SUM($I$58:XAM58)&lt;=$G$61,1,0)</f>
        <v>1</v>
      </c>
      <c r="XAN59" s="676">
        <f>IF(SUM($I$58:XAN58)&lt;=$G$61,1,0)</f>
        <v>1</v>
      </c>
      <c r="XAO59" s="676">
        <f>IF(SUM($I$58:XAO58)&lt;=$G$61,1,0)</f>
        <v>1</v>
      </c>
      <c r="XAP59" s="676">
        <f>IF(SUM($I$58:XAP58)&lt;=$G$61,1,0)</f>
        <v>1</v>
      </c>
      <c r="XAQ59" s="676">
        <f>IF(SUM($I$58:XAQ58)&lt;=$G$61,1,0)</f>
        <v>1</v>
      </c>
      <c r="XAR59" s="676">
        <f>IF(SUM($I$58:XAR58)&lt;=$G$61,1,0)</f>
        <v>1</v>
      </c>
      <c r="XAS59" s="676">
        <f>IF(SUM($I$58:XAS58)&lt;=$G$61,1,0)</f>
        <v>1</v>
      </c>
      <c r="XAT59" s="676">
        <f>IF(SUM($I$58:XAT58)&lt;=$G$61,1,0)</f>
        <v>1</v>
      </c>
      <c r="XAU59" s="676">
        <f>IF(SUM($I$58:XAU58)&lt;=$G$61,1,0)</f>
        <v>1</v>
      </c>
      <c r="XAV59" s="676">
        <f>IF(SUM($I$58:XAV58)&lt;=$G$61,1,0)</f>
        <v>1</v>
      </c>
      <c r="XAW59" s="676">
        <f>IF(SUM($I$58:XAW58)&lt;=$G$61,1,0)</f>
        <v>1</v>
      </c>
      <c r="XAX59" s="676">
        <f>IF(SUM($I$58:XAX58)&lt;=$G$61,1,0)</f>
        <v>1</v>
      </c>
      <c r="XAY59" s="676">
        <f>IF(SUM($I$58:XAY58)&lt;=$G$61,1,0)</f>
        <v>1</v>
      </c>
      <c r="XAZ59" s="676">
        <f>IF(SUM($I$58:XAZ58)&lt;=$G$61,1,0)</f>
        <v>1</v>
      </c>
      <c r="XBA59" s="676">
        <f>IF(SUM($I$58:XBA58)&lt;=$G$61,1,0)</f>
        <v>1</v>
      </c>
      <c r="XBB59" s="676">
        <f>IF(SUM($I$58:XBB58)&lt;=$G$61,1,0)</f>
        <v>1</v>
      </c>
      <c r="XBC59" s="676">
        <f>IF(SUM($I$58:XBC58)&lt;=$G$61,1,0)</f>
        <v>1</v>
      </c>
      <c r="XBD59" s="676">
        <f>IF(SUM($I$58:XBD58)&lt;=$G$61,1,0)</f>
        <v>1</v>
      </c>
      <c r="XBE59" s="676">
        <f>IF(SUM($I$58:XBE58)&lt;=$G$61,1,0)</f>
        <v>1</v>
      </c>
      <c r="XBF59" s="676">
        <f>IF(SUM($I$58:XBF58)&lt;=$G$61,1,0)</f>
        <v>1</v>
      </c>
      <c r="XBG59" s="676">
        <f>IF(SUM($I$58:XBG58)&lt;=$G$61,1,0)</f>
        <v>1</v>
      </c>
      <c r="XBH59" s="676">
        <f>IF(SUM($I$58:XBH58)&lt;=$G$61,1,0)</f>
        <v>1</v>
      </c>
      <c r="XBI59" s="676">
        <f>IF(SUM($I$58:XBI58)&lt;=$G$61,1,0)</f>
        <v>1</v>
      </c>
      <c r="XBJ59" s="676">
        <f>IF(SUM($I$58:XBJ58)&lt;=$G$61,1,0)</f>
        <v>1</v>
      </c>
      <c r="XBK59" s="676">
        <f>IF(SUM($I$58:XBK58)&lt;=$G$61,1,0)</f>
        <v>1</v>
      </c>
      <c r="XBL59" s="676">
        <f>IF(SUM($I$58:XBL58)&lt;=$G$61,1,0)</f>
        <v>1</v>
      </c>
      <c r="XBM59" s="676">
        <f>IF(SUM($I$58:XBM58)&lt;=$G$61,1,0)</f>
        <v>1</v>
      </c>
      <c r="XBN59" s="676">
        <f>IF(SUM($I$58:XBN58)&lt;=$G$61,1,0)</f>
        <v>1</v>
      </c>
      <c r="XBO59" s="676">
        <f>IF(SUM($I$58:XBO58)&lt;=$G$61,1,0)</f>
        <v>1</v>
      </c>
      <c r="XBP59" s="676">
        <f>IF(SUM($I$58:XBP58)&lt;=$G$61,1,0)</f>
        <v>1</v>
      </c>
      <c r="XBQ59" s="676">
        <f>IF(SUM($I$58:XBQ58)&lt;=$G$61,1,0)</f>
        <v>1</v>
      </c>
      <c r="XBR59" s="676">
        <f>IF(SUM($I$58:XBR58)&lt;=$G$61,1,0)</f>
        <v>1</v>
      </c>
      <c r="XBS59" s="676">
        <f>IF(SUM($I$58:XBS58)&lt;=$G$61,1,0)</f>
        <v>1</v>
      </c>
      <c r="XBT59" s="676">
        <f>IF(SUM($I$58:XBT58)&lt;=$G$61,1,0)</f>
        <v>1</v>
      </c>
      <c r="XBU59" s="676">
        <f>IF(SUM($I$58:XBU58)&lt;=$G$61,1,0)</f>
        <v>1</v>
      </c>
      <c r="XBV59" s="676">
        <f>IF(SUM($I$58:XBV58)&lt;=$G$61,1,0)</f>
        <v>1</v>
      </c>
      <c r="XBW59" s="676">
        <f>IF(SUM($I$58:XBW58)&lt;=$G$61,1,0)</f>
        <v>1</v>
      </c>
      <c r="XBX59" s="676">
        <f>IF(SUM($I$58:XBX58)&lt;=$G$61,1,0)</f>
        <v>1</v>
      </c>
      <c r="XBY59" s="676">
        <f>IF(SUM($I$58:XBY58)&lt;=$G$61,1,0)</f>
        <v>1</v>
      </c>
      <c r="XBZ59" s="676">
        <f>IF(SUM($I$58:XBZ58)&lt;=$G$61,1,0)</f>
        <v>1</v>
      </c>
      <c r="XCA59" s="676">
        <f>IF(SUM($I$58:XCA58)&lt;=$G$61,1,0)</f>
        <v>1</v>
      </c>
      <c r="XCB59" s="676">
        <f>IF(SUM($I$58:XCB58)&lt;=$G$61,1,0)</f>
        <v>1</v>
      </c>
      <c r="XCC59" s="676">
        <f>IF(SUM($I$58:XCC58)&lt;=$G$61,1,0)</f>
        <v>1</v>
      </c>
      <c r="XCD59" s="676">
        <f>IF(SUM($I$58:XCD58)&lt;=$G$61,1,0)</f>
        <v>1</v>
      </c>
      <c r="XCE59" s="676">
        <f>IF(SUM($I$58:XCE58)&lt;=$G$61,1,0)</f>
        <v>1</v>
      </c>
      <c r="XCF59" s="676">
        <f>IF(SUM($I$58:XCF58)&lt;=$G$61,1,0)</f>
        <v>1</v>
      </c>
      <c r="XCG59" s="676">
        <f>IF(SUM($I$58:XCG58)&lt;=$G$61,1,0)</f>
        <v>1</v>
      </c>
      <c r="XCH59" s="676">
        <f>IF(SUM($I$58:XCH58)&lt;=$G$61,1,0)</f>
        <v>1</v>
      </c>
      <c r="XCI59" s="676">
        <f>IF(SUM($I$58:XCI58)&lt;=$G$61,1,0)</f>
        <v>1</v>
      </c>
      <c r="XCJ59" s="676">
        <f>IF(SUM($I$58:XCJ58)&lt;=$G$61,1,0)</f>
        <v>1</v>
      </c>
      <c r="XCK59" s="676">
        <f>IF(SUM($I$58:XCK58)&lt;=$G$61,1,0)</f>
        <v>1</v>
      </c>
      <c r="XCL59" s="676">
        <f>IF(SUM($I$58:XCL58)&lt;=$G$61,1,0)</f>
        <v>1</v>
      </c>
      <c r="XCM59" s="676">
        <f>IF(SUM($I$58:XCM58)&lt;=$G$61,1,0)</f>
        <v>1</v>
      </c>
      <c r="XCN59" s="676">
        <f>IF(SUM($I$58:XCN58)&lt;=$G$61,1,0)</f>
        <v>1</v>
      </c>
      <c r="XCO59" s="676">
        <f>IF(SUM($I$58:XCO58)&lt;=$G$61,1,0)</f>
        <v>1</v>
      </c>
      <c r="XCP59" s="676">
        <f>IF(SUM($I$58:XCP58)&lt;=$G$61,1,0)</f>
        <v>1</v>
      </c>
      <c r="XCQ59" s="676">
        <f>IF(SUM($I$58:XCQ58)&lt;=$G$61,1,0)</f>
        <v>1</v>
      </c>
      <c r="XCR59" s="676">
        <f>IF(SUM($I$58:XCR58)&lt;=$G$61,1,0)</f>
        <v>1</v>
      </c>
      <c r="XCS59" s="676">
        <f>IF(SUM($I$58:XCS58)&lt;=$G$61,1,0)</f>
        <v>1</v>
      </c>
      <c r="XCT59" s="676">
        <f>IF(SUM($I$58:XCT58)&lt;=$G$61,1,0)</f>
        <v>1</v>
      </c>
      <c r="XCU59" s="676">
        <f>IF(SUM($I$58:XCU58)&lt;=$G$61,1,0)</f>
        <v>1</v>
      </c>
      <c r="XCV59" s="676">
        <f>IF(SUM($I$58:XCV58)&lt;=$G$61,1,0)</f>
        <v>1</v>
      </c>
      <c r="XCW59" s="676">
        <f>IF(SUM($I$58:XCW58)&lt;=$G$61,1,0)</f>
        <v>1</v>
      </c>
      <c r="XCX59" s="676">
        <f>IF(SUM($I$58:XCX58)&lt;=$G$61,1,0)</f>
        <v>1</v>
      </c>
      <c r="XCY59" s="676">
        <f>IF(SUM($I$58:XCY58)&lt;=$G$61,1,0)</f>
        <v>1</v>
      </c>
      <c r="XCZ59" s="676">
        <f>IF(SUM($I$58:XCZ58)&lt;=$G$61,1,0)</f>
        <v>1</v>
      </c>
      <c r="XDA59" s="676">
        <f>IF(SUM($I$58:XDA58)&lt;=$G$61,1,0)</f>
        <v>1</v>
      </c>
      <c r="XDB59" s="676">
        <f>IF(SUM($I$58:XDB58)&lt;=$G$61,1,0)</f>
        <v>1</v>
      </c>
      <c r="XDC59" s="676">
        <f>IF(SUM($I$58:XDC58)&lt;=$G$61,1,0)</f>
        <v>1</v>
      </c>
      <c r="XDD59" s="676">
        <f>IF(SUM($I$58:XDD58)&lt;=$G$61,1,0)</f>
        <v>1</v>
      </c>
      <c r="XDE59" s="676">
        <f>IF(SUM($I$58:XDE58)&lt;=$G$61,1,0)</f>
        <v>1</v>
      </c>
      <c r="XDF59" s="676">
        <f>IF(SUM($I$58:XDF58)&lt;=$G$61,1,0)</f>
        <v>1</v>
      </c>
      <c r="XDG59" s="676">
        <f>IF(SUM($I$58:XDG58)&lt;=$G$61,1,0)</f>
        <v>1</v>
      </c>
      <c r="XDH59" s="676">
        <f>IF(SUM($I$58:XDH58)&lt;=$G$61,1,0)</f>
        <v>1</v>
      </c>
      <c r="XDI59" s="676">
        <f>IF(SUM($I$58:XDI58)&lt;=$G$61,1,0)</f>
        <v>1</v>
      </c>
      <c r="XDJ59" s="676">
        <f>IF(SUM($I$58:XDJ58)&lt;=$G$61,1,0)</f>
        <v>1</v>
      </c>
      <c r="XDK59" s="676">
        <f>IF(SUM($I$58:XDK58)&lt;=$G$61,1,0)</f>
        <v>1</v>
      </c>
      <c r="XDL59" s="676">
        <f>IF(SUM($I$58:XDL58)&lt;=$G$61,1,0)</f>
        <v>1</v>
      </c>
      <c r="XDM59" s="676">
        <f>IF(SUM($I$58:XDM58)&lt;=$G$61,1,0)</f>
        <v>1</v>
      </c>
      <c r="XDN59" s="676">
        <f>IF(SUM($I$58:XDN58)&lt;=$G$61,1,0)</f>
        <v>1</v>
      </c>
      <c r="XDO59" s="676">
        <f>IF(SUM($I$58:XDO58)&lt;=$G$61,1,0)</f>
        <v>1</v>
      </c>
      <c r="XDP59" s="676">
        <f>IF(SUM($I$58:XDP58)&lt;=$G$61,1,0)</f>
        <v>1</v>
      </c>
      <c r="XDQ59" s="676">
        <f>IF(SUM($I$58:XDQ58)&lt;=$G$61,1,0)</f>
        <v>1</v>
      </c>
      <c r="XDR59" s="676">
        <f>IF(SUM($I$58:XDR58)&lt;=$G$61,1,0)</f>
        <v>1</v>
      </c>
      <c r="XDS59" s="676">
        <f>IF(SUM($I$58:XDS58)&lt;=$G$61,1,0)</f>
        <v>1</v>
      </c>
      <c r="XDT59" s="676">
        <f>IF(SUM($I$58:XDT58)&lt;=$G$61,1,0)</f>
        <v>1</v>
      </c>
      <c r="XDU59" s="676">
        <f>IF(SUM($I$58:XDU58)&lt;=$G$61,1,0)</f>
        <v>1</v>
      </c>
      <c r="XDV59" s="676">
        <f>IF(SUM($I$58:XDV58)&lt;=$G$61,1,0)</f>
        <v>1</v>
      </c>
      <c r="XDW59" s="676">
        <f>IF(SUM($I$58:XDW58)&lt;=$G$61,1,0)</f>
        <v>1</v>
      </c>
      <c r="XDX59" s="676">
        <f>IF(SUM($I$58:XDX58)&lt;=$G$61,1,0)</f>
        <v>1</v>
      </c>
      <c r="XDY59" s="676">
        <f>IF(SUM($I$58:XDY58)&lt;=$G$61,1,0)</f>
        <v>1</v>
      </c>
      <c r="XDZ59" s="676">
        <f>IF(SUM($I$58:XDZ58)&lt;=$G$61,1,0)</f>
        <v>1</v>
      </c>
      <c r="XEA59" s="676">
        <f>IF(SUM($I$58:XEA58)&lt;=$G$61,1,0)</f>
        <v>1</v>
      </c>
      <c r="XEB59" s="676">
        <f>IF(SUM($I$58:XEB58)&lt;=$G$61,1,0)</f>
        <v>1</v>
      </c>
      <c r="XEC59" s="676">
        <f>IF(SUM($I$58:XEC58)&lt;=$G$61,1,0)</f>
        <v>1</v>
      </c>
      <c r="XED59" s="676">
        <f>IF(SUM($I$58:XED58)&lt;=$G$61,1,0)</f>
        <v>1</v>
      </c>
      <c r="XEE59" s="676">
        <f>IF(SUM($I$58:XEE58)&lt;=$G$61,1,0)</f>
        <v>1</v>
      </c>
      <c r="XEF59" s="676">
        <f>IF(SUM($I$58:XEF58)&lt;=$G$61,1,0)</f>
        <v>1</v>
      </c>
      <c r="XEG59" s="676">
        <f>IF(SUM($I$58:XEG58)&lt;=$G$61,1,0)</f>
        <v>1</v>
      </c>
      <c r="XEH59" s="676">
        <f>IF(SUM($I$58:XEH58)&lt;=$G$61,1,0)</f>
        <v>1</v>
      </c>
      <c r="XEI59" s="676">
        <f>IF(SUM($I$58:XEI58)&lt;=$G$61,1,0)</f>
        <v>1</v>
      </c>
      <c r="XEJ59" s="676">
        <f>IF(SUM($I$58:XEJ58)&lt;=$G$61,1,0)</f>
        <v>1</v>
      </c>
      <c r="XEK59" s="676">
        <f>IF(SUM($I$58:XEK58)&lt;=$G$61,1,0)</f>
        <v>1</v>
      </c>
      <c r="XEL59" s="676">
        <f>IF(SUM($I$58:XEL58)&lt;=$G$61,1,0)</f>
        <v>1</v>
      </c>
      <c r="XEM59" s="676">
        <f>IF(SUM($I$58:XEM58)&lt;=$G$61,1,0)</f>
        <v>1</v>
      </c>
      <c r="XEN59" s="676">
        <f>IF(SUM($I$58:XEN58)&lt;=$G$61,1,0)</f>
        <v>1</v>
      </c>
      <c r="XEO59" s="676">
        <f>IF(SUM($I$58:XEO58)&lt;=$G$61,1,0)</f>
        <v>1</v>
      </c>
      <c r="XEP59" s="676">
        <f>IF(SUM($I$58:XEP58)&lt;=$G$61,1,0)</f>
        <v>1</v>
      </c>
      <c r="XEQ59" s="676">
        <f>IF(SUM($I$58:XEQ58)&lt;=$G$61,1,0)</f>
        <v>1</v>
      </c>
      <c r="XER59" s="676">
        <f>IF(SUM($I$58:XER58)&lt;=$G$61,1,0)</f>
        <v>1</v>
      </c>
      <c r="XES59" s="676">
        <f>IF(SUM($I$58:XES58)&lt;=$G$61,1,0)</f>
        <v>1</v>
      </c>
      <c r="XET59" s="676">
        <f>IF(SUM($I$58:XET58)&lt;=$G$61,1,0)</f>
        <v>1</v>
      </c>
      <c r="XEU59" s="676">
        <f>IF(SUM($I$58:XEU58)&lt;=$G$61,1,0)</f>
        <v>1</v>
      </c>
      <c r="XEV59" s="676">
        <f>IF(SUM($I$58:XEV58)&lt;=$G$61,1,0)</f>
        <v>1</v>
      </c>
      <c r="XEW59" s="676">
        <f>IF(SUM($I$58:XEW58)&lt;=$G$61,1,0)</f>
        <v>1</v>
      </c>
      <c r="XEX59" s="676">
        <f>IF(SUM($I$58:XEX58)&lt;=$G$61,1,0)</f>
        <v>1</v>
      </c>
      <c r="XEY59" s="676">
        <f>IF(SUM($I$58:XEY58)&lt;=$G$61,1,0)</f>
        <v>1</v>
      </c>
      <c r="XEZ59" s="676">
        <f>IF(SUM($I$58:XEZ58)&lt;=$G$61,1,0)</f>
        <v>1</v>
      </c>
      <c r="XFA59" s="676">
        <f>IF(SUM($I$58:XFA58)&lt;=$G$61,1,0)</f>
        <v>1</v>
      </c>
      <c r="XFB59" s="676">
        <f>IF(SUM($I$58:XFB58)&lt;=$G$61,1,0)</f>
        <v>1</v>
      </c>
      <c r="XFC59" s="676">
        <f>IF(SUM($I$58:XFC58)&lt;=$G$61,1,0)</f>
        <v>1</v>
      </c>
      <c r="XFD59" s="676">
        <f>IF(SUM($I$58:XFD58)&lt;=$G$61,1,0)</f>
        <v>1</v>
      </c>
    </row>
    <row r="60" spans="1:16384" s="676" customFormat="1" ht="32" outlineLevel="1">
      <c r="A60" s="443"/>
      <c r="B60" s="672"/>
      <c r="C60" s="470" t="s">
        <v>579</v>
      </c>
      <c r="D60" s="482" t="s">
        <v>580</v>
      </c>
      <c r="E60" s="589"/>
      <c r="F60" s="589" t="s">
        <v>492</v>
      </c>
      <c r="G60" s="552"/>
      <c r="H60" s="522"/>
      <c r="I60" s="677">
        <v>0</v>
      </c>
      <c r="J60" s="677">
        <v>0</v>
      </c>
      <c r="K60" s="678">
        <f>$G$62*G63</f>
        <v>0.05</v>
      </c>
      <c r="L60" s="678">
        <f>$G$62*(1+(1-$G$63)/$G$64)</f>
        <v>0.23750000000000002</v>
      </c>
      <c r="M60" s="678">
        <f>$G$62*(1+(1-$G$63)/$G$64)</f>
        <v>0.23750000000000002</v>
      </c>
      <c r="N60" s="678">
        <f>$G$62*(1+(1-$G$63)/$G$64)</f>
        <v>0.23750000000000002</v>
      </c>
      <c r="O60" s="678">
        <f>$G$62*(1+(1-$G$63)/$G$64)</f>
        <v>0.23750000000000002</v>
      </c>
      <c r="P60" s="678">
        <f>$G$62*(1+(1-$G$63)/$G$64)</f>
        <v>0.23750000000000002</v>
      </c>
    </row>
    <row r="61" spans="1:16384" s="443" customFormat="1" ht="32" outlineLevel="1">
      <c r="B61" s="522"/>
      <c r="C61" s="470" t="s">
        <v>581</v>
      </c>
      <c r="D61" s="482" t="s">
        <v>577</v>
      </c>
      <c r="E61" s="589"/>
      <c r="F61" s="589" t="s">
        <v>178</v>
      </c>
      <c r="G61" s="552">
        <v>5</v>
      </c>
      <c r="H61" s="522"/>
      <c r="J61" s="527"/>
      <c r="K61" s="527"/>
      <c r="L61" s="527"/>
      <c r="M61" s="527"/>
      <c r="N61" s="527"/>
      <c r="O61" s="527"/>
      <c r="P61" s="527"/>
      <c r="U61" s="671"/>
    </row>
    <row r="62" spans="1:16384" s="443" customFormat="1" ht="32" outlineLevel="1">
      <c r="B62" s="522"/>
      <c r="C62" s="470" t="s">
        <v>493</v>
      </c>
      <c r="D62" s="482" t="s">
        <v>582</v>
      </c>
      <c r="E62" s="589"/>
      <c r="F62" s="589" t="s">
        <v>165</v>
      </c>
      <c r="G62" s="678">
        <f>1/G61</f>
        <v>0.2</v>
      </c>
      <c r="H62" s="522"/>
      <c r="J62" s="527"/>
      <c r="K62" s="527"/>
      <c r="L62" s="527"/>
      <c r="M62" s="527"/>
      <c r="N62" s="527"/>
      <c r="O62" s="527"/>
      <c r="P62" s="527"/>
      <c r="U62" s="671"/>
    </row>
    <row r="63" spans="1:16384" s="443" customFormat="1" ht="32" outlineLevel="1">
      <c r="B63" s="522"/>
      <c r="C63" s="470" t="s">
        <v>583</v>
      </c>
      <c r="D63" s="482" t="s">
        <v>580</v>
      </c>
      <c r="E63" s="589"/>
      <c r="F63" s="589" t="s">
        <v>165</v>
      </c>
      <c r="G63" s="678">
        <v>0.25</v>
      </c>
      <c r="H63" s="522"/>
      <c r="J63" s="527"/>
      <c r="K63" s="527"/>
      <c r="L63" s="527"/>
      <c r="M63" s="527"/>
      <c r="N63" s="527"/>
      <c r="O63" s="527"/>
      <c r="P63" s="527"/>
      <c r="U63" s="671"/>
    </row>
    <row r="64" spans="1:16384" s="443" customFormat="1" ht="16" outlineLevel="1">
      <c r="B64" s="522"/>
      <c r="C64" s="470" t="s">
        <v>584</v>
      </c>
      <c r="D64" s="482" t="s">
        <v>585</v>
      </c>
      <c r="E64" s="589"/>
      <c r="F64" s="589" t="s">
        <v>178</v>
      </c>
      <c r="G64" s="548">
        <v>4</v>
      </c>
      <c r="H64" s="522"/>
      <c r="J64" s="527"/>
      <c r="K64" s="527"/>
      <c r="L64" s="527"/>
      <c r="M64" s="527"/>
      <c r="N64" s="527"/>
      <c r="O64" s="527"/>
      <c r="P64" s="527"/>
      <c r="U64" s="671"/>
    </row>
    <row r="65" spans="2:21" s="443" customFormat="1" ht="16" outlineLevel="1">
      <c r="B65" s="522"/>
      <c r="H65" s="522"/>
      <c r="J65" s="527"/>
      <c r="K65" s="527"/>
      <c r="L65" s="527"/>
      <c r="M65" s="527"/>
      <c r="N65" s="527"/>
      <c r="O65" s="527"/>
      <c r="P65" s="527"/>
      <c r="U65" s="671"/>
    </row>
    <row r="66" spans="2:21" s="443" customFormat="1">
      <c r="B66" s="459" t="s">
        <v>142</v>
      </c>
      <c r="C66" s="460" t="s">
        <v>586</v>
      </c>
      <c r="D66" s="460"/>
      <c r="E66" s="461"/>
      <c r="F66" s="462"/>
      <c r="G66" s="463"/>
      <c r="H66" s="464"/>
      <c r="I66" s="464"/>
      <c r="J66" s="464"/>
      <c r="K66" s="464"/>
      <c r="L66" s="464"/>
      <c r="M66" s="464"/>
      <c r="N66" s="464"/>
      <c r="O66" s="464"/>
      <c r="P66" s="464"/>
      <c r="U66" s="671"/>
    </row>
    <row r="67" spans="2:21" s="443" customFormat="1" ht="16">
      <c r="B67" s="522"/>
      <c r="H67" s="522"/>
      <c r="J67" s="527"/>
      <c r="K67" s="527"/>
      <c r="L67" s="527"/>
      <c r="M67" s="527"/>
      <c r="N67" s="527"/>
      <c r="O67" s="527"/>
      <c r="P67" s="527"/>
      <c r="U67" s="671"/>
    </row>
    <row r="68" spans="2:21" s="443" customFormat="1" ht="16">
      <c r="B68" s="522"/>
      <c r="C68" s="455" t="s">
        <v>509</v>
      </c>
      <c r="H68" s="522"/>
      <c r="J68" s="527"/>
      <c r="K68" s="527"/>
      <c r="L68" s="527"/>
      <c r="M68" s="527"/>
      <c r="N68" s="527"/>
      <c r="O68" s="527"/>
      <c r="P68" s="527"/>
      <c r="U68" s="671"/>
    </row>
    <row r="69" spans="2:21" s="443" customFormat="1" ht="48" outlineLevel="1">
      <c r="B69" s="522"/>
      <c r="C69" s="470" t="s">
        <v>587</v>
      </c>
      <c r="D69" s="466" t="s">
        <v>1003</v>
      </c>
      <c r="E69" s="467"/>
      <c r="F69" s="473" t="s">
        <v>471</v>
      </c>
      <c r="G69" s="679">
        <v>32</v>
      </c>
      <c r="H69" s="522"/>
      <c r="J69" s="527"/>
      <c r="K69" s="527"/>
      <c r="L69" s="527"/>
      <c r="M69" s="527"/>
      <c r="N69" s="527"/>
      <c r="O69" s="527"/>
      <c r="P69" s="527"/>
      <c r="U69" s="671"/>
    </row>
    <row r="70" spans="2:21" s="443" customFormat="1" ht="16" outlineLevel="1">
      <c r="B70" s="522"/>
      <c r="C70" s="470" t="s">
        <v>588</v>
      </c>
      <c r="D70" s="466" t="s">
        <v>289</v>
      </c>
      <c r="E70" s="467"/>
      <c r="F70" s="473" t="s">
        <v>471</v>
      </c>
      <c r="G70" s="679">
        <v>1</v>
      </c>
      <c r="H70" s="522"/>
      <c r="J70" s="527"/>
      <c r="K70" s="527"/>
      <c r="L70" s="527"/>
      <c r="M70" s="527"/>
      <c r="N70" s="527"/>
      <c r="O70" s="527"/>
      <c r="P70" s="527"/>
      <c r="U70" s="671"/>
    </row>
    <row r="71" spans="2:21" s="443" customFormat="1" ht="16" outlineLevel="1">
      <c r="B71" s="522"/>
      <c r="C71" s="470" t="s">
        <v>589</v>
      </c>
      <c r="D71" s="466" t="s">
        <v>590</v>
      </c>
      <c r="E71" s="467"/>
      <c r="F71" s="473" t="s">
        <v>500</v>
      </c>
      <c r="G71" s="679">
        <v>8</v>
      </c>
      <c r="H71" s="522"/>
      <c r="J71" s="527"/>
      <c r="K71" s="527"/>
      <c r="L71" s="527"/>
      <c r="M71" s="527"/>
      <c r="N71" s="527"/>
      <c r="O71" s="527"/>
      <c r="P71" s="527"/>
      <c r="U71" s="671"/>
    </row>
    <row r="72" spans="2:21" s="443" customFormat="1" ht="32" outlineLevel="1">
      <c r="B72" s="522"/>
      <c r="C72" s="470" t="s">
        <v>591</v>
      </c>
      <c r="D72" s="466" t="s">
        <v>592</v>
      </c>
      <c r="E72" s="467"/>
      <c r="F72" s="473" t="s">
        <v>500</v>
      </c>
      <c r="G72" s="679">
        <f>G71*0.25</f>
        <v>2</v>
      </c>
      <c r="H72" s="680"/>
      <c r="J72" s="527"/>
      <c r="K72" s="527"/>
      <c r="L72" s="527"/>
      <c r="M72" s="527"/>
      <c r="N72" s="527"/>
      <c r="O72" s="527"/>
      <c r="P72" s="527"/>
      <c r="U72" s="671"/>
    </row>
    <row r="73" spans="2:21" s="443" customFormat="1" ht="32" outlineLevel="1">
      <c r="B73" s="522"/>
      <c r="C73" s="470" t="s">
        <v>593</v>
      </c>
      <c r="D73" s="466" t="s">
        <v>590</v>
      </c>
      <c r="E73" s="467"/>
      <c r="F73" s="473" t="s">
        <v>500</v>
      </c>
      <c r="G73" s="679">
        <v>8</v>
      </c>
      <c r="H73" s="522"/>
      <c r="J73" s="527"/>
      <c r="K73" s="527"/>
      <c r="L73" s="527"/>
      <c r="M73" s="527"/>
      <c r="N73" s="527"/>
      <c r="O73" s="527"/>
      <c r="P73" s="527"/>
      <c r="U73" s="671"/>
    </row>
    <row r="74" spans="2:21" s="443" customFormat="1" ht="32" outlineLevel="1">
      <c r="B74" s="522"/>
      <c r="C74" s="470" t="s">
        <v>594</v>
      </c>
      <c r="D74" s="466" t="s">
        <v>592</v>
      </c>
      <c r="E74" s="467"/>
      <c r="F74" s="473" t="s">
        <v>500</v>
      </c>
      <c r="G74" s="679">
        <f>G73*0.25</f>
        <v>2</v>
      </c>
      <c r="H74" s="522"/>
      <c r="J74" s="527"/>
      <c r="K74" s="527"/>
      <c r="L74" s="527"/>
      <c r="M74" s="527"/>
      <c r="N74" s="527"/>
      <c r="O74" s="527"/>
      <c r="P74" s="527"/>
      <c r="U74" s="671"/>
    </row>
    <row r="75" spans="2:21" s="443" customFormat="1" ht="16" outlineLevel="1">
      <c r="B75" s="522"/>
      <c r="C75" s="485"/>
      <c r="D75" s="446"/>
      <c r="F75" s="442"/>
      <c r="G75" s="664"/>
      <c r="H75" s="522"/>
      <c r="J75" s="527"/>
      <c r="K75" s="527"/>
      <c r="L75" s="527"/>
      <c r="M75" s="527"/>
      <c r="N75" s="527"/>
      <c r="O75" s="527"/>
      <c r="P75" s="527"/>
      <c r="U75" s="671"/>
    </row>
    <row r="76" spans="2:21" s="443" customFormat="1" ht="16" outlineLevel="1">
      <c r="B76" s="522"/>
      <c r="C76" s="455" t="s">
        <v>1004</v>
      </c>
      <c r="H76" s="522"/>
      <c r="J76" s="527"/>
      <c r="K76" s="527"/>
      <c r="L76" s="527"/>
      <c r="M76" s="527"/>
      <c r="N76" s="527"/>
      <c r="O76" s="527"/>
      <c r="P76" s="527"/>
      <c r="U76" s="671"/>
    </row>
    <row r="77" spans="2:21" s="443" customFormat="1" ht="32" outlineLevel="1">
      <c r="B77" s="522"/>
      <c r="C77" s="470" t="s">
        <v>587</v>
      </c>
      <c r="D77" s="466" t="s">
        <v>1005</v>
      </c>
      <c r="E77" s="467"/>
      <c r="F77" s="473" t="s">
        <v>471</v>
      </c>
      <c r="G77" s="669">
        <f>345/8</f>
        <v>43.125</v>
      </c>
      <c r="H77" s="522"/>
      <c r="J77" s="527"/>
      <c r="K77" s="527"/>
      <c r="L77" s="527"/>
      <c r="M77" s="527"/>
      <c r="N77" s="527"/>
      <c r="O77" s="527"/>
      <c r="P77" s="527"/>
      <c r="U77" s="671"/>
    </row>
    <row r="78" spans="2:21" s="443" customFormat="1" ht="32" outlineLevel="1">
      <c r="B78" s="522"/>
      <c r="C78" s="470" t="s">
        <v>596</v>
      </c>
      <c r="D78" s="466" t="s">
        <v>289</v>
      </c>
      <c r="E78" s="467"/>
      <c r="F78" s="473" t="s">
        <v>471</v>
      </c>
      <c r="G78" s="669">
        <v>1</v>
      </c>
      <c r="H78" s="522"/>
      <c r="J78" s="527"/>
      <c r="K78" s="527"/>
      <c r="L78" s="527"/>
      <c r="M78" s="527"/>
      <c r="N78" s="527"/>
      <c r="O78" s="527"/>
      <c r="P78" s="527"/>
      <c r="U78" s="671"/>
    </row>
    <row r="79" spans="2:21" s="443" customFormat="1" ht="16" outlineLevel="1">
      <c r="B79" s="522"/>
      <c r="C79" s="470" t="s">
        <v>597</v>
      </c>
      <c r="D79" s="466" t="s">
        <v>289</v>
      </c>
      <c r="E79" s="467"/>
      <c r="F79" s="473" t="s">
        <v>471</v>
      </c>
      <c r="G79" s="669">
        <v>4</v>
      </c>
      <c r="H79" s="522"/>
      <c r="J79" s="527"/>
      <c r="K79" s="527"/>
      <c r="L79" s="527"/>
      <c r="M79" s="527"/>
      <c r="N79" s="527"/>
      <c r="O79" s="527"/>
      <c r="P79" s="527"/>
      <c r="U79" s="671"/>
    </row>
    <row r="80" spans="2:21" s="443" customFormat="1" ht="32" outlineLevel="1">
      <c r="B80" s="522"/>
      <c r="C80" s="470" t="s">
        <v>1006</v>
      </c>
      <c r="D80" s="466" t="s">
        <v>590</v>
      </c>
      <c r="E80" s="467"/>
      <c r="F80" s="473" t="s">
        <v>500</v>
      </c>
      <c r="G80" s="669">
        <v>6</v>
      </c>
      <c r="H80" s="522"/>
      <c r="J80" s="527"/>
      <c r="K80" s="527"/>
      <c r="L80" s="527"/>
      <c r="M80" s="527"/>
      <c r="N80" s="527"/>
      <c r="O80" s="527"/>
      <c r="P80" s="527"/>
      <c r="U80" s="671"/>
    </row>
    <row r="81" spans="2:21" s="443" customFormat="1" ht="32" outlineLevel="1">
      <c r="B81" s="522"/>
      <c r="C81" s="470" t="s">
        <v>591</v>
      </c>
      <c r="D81" s="466" t="s">
        <v>592</v>
      </c>
      <c r="E81" s="467"/>
      <c r="F81" s="473" t="s">
        <v>500</v>
      </c>
      <c r="G81" s="679">
        <f>G80*0.25</f>
        <v>1.5</v>
      </c>
      <c r="H81" s="522"/>
      <c r="J81" s="527"/>
      <c r="K81" s="527"/>
      <c r="L81" s="527"/>
      <c r="M81" s="527"/>
      <c r="N81" s="527"/>
      <c r="O81" s="527"/>
      <c r="P81" s="527"/>
      <c r="U81" s="671"/>
    </row>
    <row r="82" spans="2:21" s="443" customFormat="1" ht="32" outlineLevel="1">
      <c r="B82" s="522"/>
      <c r="C82" s="470" t="s">
        <v>593</v>
      </c>
      <c r="D82" s="466" t="s">
        <v>590</v>
      </c>
      <c r="E82" s="467"/>
      <c r="F82" s="473" t="s">
        <v>500</v>
      </c>
      <c r="G82" s="669">
        <v>4</v>
      </c>
      <c r="H82" s="522"/>
      <c r="J82" s="527"/>
      <c r="K82" s="527"/>
      <c r="L82" s="527"/>
      <c r="M82" s="527"/>
      <c r="N82" s="527"/>
      <c r="O82" s="527"/>
      <c r="P82" s="527"/>
      <c r="U82" s="671"/>
    </row>
    <row r="83" spans="2:21" s="443" customFormat="1" ht="32" outlineLevel="1">
      <c r="B83" s="522"/>
      <c r="C83" s="470" t="s">
        <v>594</v>
      </c>
      <c r="D83" s="466" t="s">
        <v>592</v>
      </c>
      <c r="E83" s="467"/>
      <c r="F83" s="473" t="s">
        <v>500</v>
      </c>
      <c r="G83" s="679">
        <f>G82*0.25</f>
        <v>1</v>
      </c>
      <c r="H83" s="522"/>
      <c r="J83" s="527"/>
      <c r="K83" s="527"/>
      <c r="L83" s="527"/>
      <c r="M83" s="527"/>
      <c r="N83" s="527"/>
      <c r="O83" s="527"/>
      <c r="P83" s="527"/>
      <c r="U83" s="671"/>
    </row>
    <row r="84" spans="2:21" s="443" customFormat="1" ht="32" outlineLevel="1">
      <c r="B84" s="522"/>
      <c r="C84" s="470" t="s">
        <v>598</v>
      </c>
      <c r="D84" s="466" t="s">
        <v>590</v>
      </c>
      <c r="E84" s="467"/>
      <c r="F84" s="473" t="s">
        <v>500</v>
      </c>
      <c r="G84" s="669">
        <v>4</v>
      </c>
      <c r="H84" s="522"/>
      <c r="J84" s="527"/>
      <c r="K84" s="527"/>
      <c r="L84" s="527"/>
      <c r="M84" s="527"/>
      <c r="N84" s="527"/>
      <c r="O84" s="527"/>
      <c r="P84" s="527"/>
      <c r="U84" s="671"/>
    </row>
    <row r="85" spans="2:21" s="443" customFormat="1" ht="32" outlineLevel="1">
      <c r="B85" s="522"/>
      <c r="C85" s="470" t="s">
        <v>599</v>
      </c>
      <c r="D85" s="466" t="s">
        <v>592</v>
      </c>
      <c r="E85" s="467"/>
      <c r="F85" s="473" t="s">
        <v>500</v>
      </c>
      <c r="G85" s="679">
        <f>G84*0.25</f>
        <v>1</v>
      </c>
      <c r="H85" s="522"/>
      <c r="J85" s="527"/>
      <c r="K85" s="527"/>
      <c r="L85" s="527"/>
      <c r="M85" s="527"/>
      <c r="N85" s="527"/>
      <c r="O85" s="527"/>
      <c r="P85" s="527"/>
      <c r="U85" s="671"/>
    </row>
    <row r="86" spans="2:21" s="443" customFormat="1" ht="16" outlineLevel="1">
      <c r="B86" s="522"/>
      <c r="C86" s="485"/>
      <c r="D86" s="446"/>
      <c r="F86" s="442"/>
      <c r="G86" s="664"/>
      <c r="H86" s="522"/>
      <c r="J86" s="527"/>
      <c r="K86" s="527"/>
      <c r="L86" s="527"/>
      <c r="M86" s="527"/>
      <c r="N86" s="527"/>
      <c r="O86" s="527"/>
      <c r="P86" s="527"/>
      <c r="U86" s="671"/>
    </row>
    <row r="87" spans="2:21" s="443" customFormat="1" ht="16" outlineLevel="1">
      <c r="B87" s="522"/>
      <c r="C87" s="455" t="s">
        <v>521</v>
      </c>
      <c r="H87" s="522"/>
      <c r="J87" s="527"/>
      <c r="K87" s="527"/>
      <c r="L87" s="527"/>
      <c r="M87" s="527"/>
      <c r="N87" s="527"/>
      <c r="O87" s="527"/>
      <c r="P87" s="527"/>
      <c r="U87" s="671"/>
    </row>
    <row r="88" spans="2:21" s="443" customFormat="1" ht="16" outlineLevel="1">
      <c r="B88" s="522"/>
      <c r="C88" s="470" t="s">
        <v>587</v>
      </c>
      <c r="D88" s="466" t="s">
        <v>595</v>
      </c>
      <c r="E88" s="467"/>
      <c r="F88" s="473" t="s">
        <v>471</v>
      </c>
      <c r="G88" s="669">
        <f>43</f>
        <v>43</v>
      </c>
      <c r="H88" s="522"/>
      <c r="J88" s="527"/>
      <c r="K88" s="527"/>
      <c r="L88" s="527"/>
      <c r="M88" s="527"/>
      <c r="N88" s="527"/>
      <c r="O88" s="527"/>
      <c r="P88" s="527"/>
      <c r="U88" s="671"/>
    </row>
    <row r="89" spans="2:21" s="443" customFormat="1" ht="32" outlineLevel="1">
      <c r="B89" s="522"/>
      <c r="C89" s="470" t="s">
        <v>596</v>
      </c>
      <c r="D89" s="466" t="s">
        <v>289</v>
      </c>
      <c r="E89" s="467"/>
      <c r="F89" s="473" t="s">
        <v>471</v>
      </c>
      <c r="G89" s="669">
        <v>4</v>
      </c>
      <c r="H89" s="522"/>
      <c r="J89" s="527"/>
      <c r="K89" s="527"/>
      <c r="L89" s="527"/>
      <c r="M89" s="527"/>
      <c r="N89" s="527"/>
      <c r="O89" s="527"/>
      <c r="P89" s="527"/>
      <c r="U89" s="671"/>
    </row>
    <row r="90" spans="2:21" s="443" customFormat="1" ht="32" outlineLevel="1">
      <c r="B90" s="522"/>
      <c r="C90" s="470" t="s">
        <v>600</v>
      </c>
      <c r="D90" s="466" t="s">
        <v>590</v>
      </c>
      <c r="E90" s="467"/>
      <c r="F90" s="473" t="s">
        <v>500</v>
      </c>
      <c r="G90" s="679">
        <v>4</v>
      </c>
      <c r="H90" s="522"/>
      <c r="J90" s="527"/>
      <c r="K90" s="527"/>
      <c r="L90" s="527"/>
      <c r="M90" s="527"/>
      <c r="N90" s="527"/>
      <c r="O90" s="527"/>
      <c r="P90" s="527"/>
      <c r="U90" s="671"/>
    </row>
    <row r="91" spans="2:21" s="443" customFormat="1" ht="32" outlineLevel="1">
      <c r="B91" s="522"/>
      <c r="C91" s="470" t="s">
        <v>601</v>
      </c>
      <c r="D91" s="466" t="s">
        <v>592</v>
      </c>
      <c r="E91" s="467"/>
      <c r="F91" s="473" t="s">
        <v>500</v>
      </c>
      <c r="G91" s="669">
        <v>0</v>
      </c>
      <c r="H91" s="522"/>
      <c r="J91" s="527"/>
      <c r="K91" s="527"/>
      <c r="L91" s="527"/>
      <c r="M91" s="527"/>
      <c r="N91" s="527"/>
      <c r="O91" s="527"/>
      <c r="P91" s="527"/>
      <c r="U91" s="671"/>
    </row>
    <row r="92" spans="2:21" s="443" customFormat="1" ht="32" outlineLevel="1">
      <c r="B92" s="522"/>
      <c r="C92" s="470" t="s">
        <v>1007</v>
      </c>
      <c r="D92" s="466" t="s">
        <v>590</v>
      </c>
      <c r="E92" s="467"/>
      <c r="F92" s="473" t="s">
        <v>500</v>
      </c>
      <c r="G92" s="669">
        <v>8</v>
      </c>
      <c r="H92" s="522"/>
      <c r="J92" s="527"/>
      <c r="K92" s="527"/>
      <c r="L92" s="527"/>
      <c r="M92" s="527"/>
      <c r="N92" s="527"/>
      <c r="O92" s="527"/>
      <c r="P92" s="527"/>
      <c r="U92" s="671"/>
    </row>
    <row r="93" spans="2:21" s="443" customFormat="1" ht="32" outlineLevel="1">
      <c r="B93" s="522"/>
      <c r="C93" s="470" t="s">
        <v>602</v>
      </c>
      <c r="D93" s="466" t="s">
        <v>592</v>
      </c>
      <c r="E93" s="467"/>
      <c r="F93" s="473" t="s">
        <v>500</v>
      </c>
      <c r="G93" s="669">
        <v>0</v>
      </c>
      <c r="H93" s="522"/>
      <c r="J93" s="527"/>
      <c r="K93" s="527"/>
      <c r="L93" s="527"/>
      <c r="M93" s="527"/>
      <c r="N93" s="527"/>
      <c r="O93" s="527"/>
      <c r="P93" s="527"/>
      <c r="U93" s="671"/>
    </row>
    <row r="94" spans="2:21" s="443" customFormat="1" ht="16" outlineLevel="1">
      <c r="B94" s="522"/>
      <c r="C94" s="485"/>
      <c r="D94" s="446"/>
      <c r="F94" s="442"/>
      <c r="G94" s="664"/>
      <c r="H94" s="522"/>
      <c r="J94" s="527"/>
      <c r="K94" s="527"/>
      <c r="L94" s="527"/>
      <c r="M94" s="527"/>
      <c r="N94" s="527"/>
      <c r="O94" s="527"/>
      <c r="P94" s="527"/>
      <c r="U94" s="671"/>
    </row>
    <row r="95" spans="2:21" s="443" customFormat="1" ht="16" outlineLevel="1">
      <c r="B95" s="522"/>
      <c r="C95" s="455" t="s">
        <v>522</v>
      </c>
      <c r="H95" s="522"/>
      <c r="J95" s="527"/>
      <c r="K95" s="527"/>
      <c r="L95" s="527"/>
      <c r="M95" s="527"/>
      <c r="N95" s="527"/>
      <c r="O95" s="527"/>
      <c r="P95" s="527"/>
      <c r="U95" s="671"/>
    </row>
    <row r="96" spans="2:21" s="443" customFormat="1" ht="16" outlineLevel="1">
      <c r="B96" s="522"/>
      <c r="C96" s="470" t="s">
        <v>587</v>
      </c>
      <c r="D96" s="466" t="s">
        <v>565</v>
      </c>
      <c r="E96" s="467"/>
      <c r="F96" s="473" t="s">
        <v>471</v>
      </c>
      <c r="G96" s="674">
        <f>G88+G69</f>
        <v>75</v>
      </c>
      <c r="H96" s="522"/>
      <c r="J96" s="527"/>
      <c r="K96" s="527"/>
      <c r="L96" s="527"/>
      <c r="M96" s="527"/>
      <c r="N96" s="527"/>
      <c r="O96" s="527"/>
      <c r="P96" s="527"/>
      <c r="U96" s="671"/>
    </row>
    <row r="97" spans="2:21" s="443" customFormat="1" ht="32" outlineLevel="1">
      <c r="B97" s="522"/>
      <c r="C97" s="470" t="s">
        <v>596</v>
      </c>
      <c r="D97" s="466" t="s">
        <v>289</v>
      </c>
      <c r="E97" s="467"/>
      <c r="F97" s="473" t="s">
        <v>471</v>
      </c>
      <c r="G97" s="679">
        <v>4</v>
      </c>
      <c r="H97" s="522"/>
      <c r="J97" s="527"/>
      <c r="K97" s="527"/>
      <c r="L97" s="527"/>
      <c r="M97" s="527"/>
      <c r="N97" s="527"/>
      <c r="O97" s="527"/>
      <c r="P97" s="527"/>
      <c r="U97" s="671"/>
    </row>
    <row r="98" spans="2:21" s="443" customFormat="1" ht="32" outlineLevel="1">
      <c r="B98" s="522"/>
      <c r="C98" s="470" t="s">
        <v>603</v>
      </c>
      <c r="D98" s="466" t="s">
        <v>590</v>
      </c>
      <c r="E98" s="467"/>
      <c r="F98" s="473" t="s">
        <v>500</v>
      </c>
      <c r="G98" s="679">
        <v>1</v>
      </c>
      <c r="H98" s="522"/>
      <c r="J98" s="527"/>
      <c r="K98" s="527"/>
      <c r="L98" s="527"/>
      <c r="M98" s="527"/>
      <c r="N98" s="527"/>
      <c r="O98" s="527"/>
      <c r="P98" s="527"/>
      <c r="U98" s="671"/>
    </row>
    <row r="99" spans="2:21" s="443" customFormat="1" ht="32" outlineLevel="1">
      <c r="B99" s="522"/>
      <c r="C99" s="470" t="s">
        <v>604</v>
      </c>
      <c r="D99" s="466" t="s">
        <v>592</v>
      </c>
      <c r="E99" s="467"/>
      <c r="F99" s="473" t="s">
        <v>500</v>
      </c>
      <c r="G99" s="679">
        <v>0.5</v>
      </c>
      <c r="H99" s="522"/>
      <c r="J99" s="527"/>
      <c r="K99" s="527"/>
      <c r="L99" s="527"/>
      <c r="M99" s="527"/>
      <c r="N99" s="527"/>
      <c r="O99" s="527"/>
      <c r="P99" s="527"/>
      <c r="U99" s="671"/>
    </row>
    <row r="100" spans="2:21" s="443" customFormat="1" ht="32" outlineLevel="1">
      <c r="B100" s="522"/>
      <c r="C100" s="470" t="s">
        <v>605</v>
      </c>
      <c r="D100" s="466" t="s">
        <v>590</v>
      </c>
      <c r="E100" s="467"/>
      <c r="F100" s="473" t="s">
        <v>500</v>
      </c>
      <c r="G100" s="679">
        <v>0</v>
      </c>
      <c r="H100" s="522"/>
      <c r="J100" s="527"/>
      <c r="K100" s="527"/>
      <c r="L100" s="527"/>
      <c r="M100" s="527"/>
      <c r="N100" s="527"/>
      <c r="O100" s="527"/>
      <c r="P100" s="527"/>
      <c r="U100" s="671"/>
    </row>
    <row r="101" spans="2:21" s="443" customFormat="1" ht="32" outlineLevel="1">
      <c r="B101" s="522"/>
      <c r="C101" s="470" t="s">
        <v>606</v>
      </c>
      <c r="D101" s="466" t="s">
        <v>592</v>
      </c>
      <c r="E101" s="467"/>
      <c r="F101" s="473" t="s">
        <v>500</v>
      </c>
      <c r="G101" s="679">
        <v>1</v>
      </c>
      <c r="H101" s="522"/>
      <c r="J101" s="527"/>
      <c r="K101" s="527"/>
      <c r="L101" s="527"/>
      <c r="M101" s="527"/>
      <c r="N101" s="527"/>
      <c r="O101" s="527"/>
      <c r="P101" s="527"/>
      <c r="U101" s="671"/>
    </row>
    <row r="102" spans="2:21" s="443" customFormat="1" ht="16" outlineLevel="1">
      <c r="B102" s="522"/>
      <c r="C102" s="446"/>
      <c r="D102" s="446"/>
      <c r="F102" s="664"/>
      <c r="H102" s="522"/>
      <c r="J102" s="527"/>
      <c r="K102" s="527"/>
      <c r="L102" s="527"/>
      <c r="M102" s="527"/>
      <c r="N102" s="527"/>
      <c r="O102" s="527"/>
      <c r="P102" s="527"/>
      <c r="U102" s="671"/>
    </row>
    <row r="103" spans="2:21" s="443" customFormat="1" ht="16" outlineLevel="1">
      <c r="B103" s="522"/>
      <c r="C103" s="681" t="s">
        <v>607</v>
      </c>
      <c r="D103" s="446"/>
      <c r="F103" s="442"/>
      <c r="G103" s="664"/>
      <c r="H103" s="522"/>
      <c r="J103" s="527"/>
      <c r="K103" s="527"/>
      <c r="L103" s="527"/>
      <c r="M103" s="527"/>
      <c r="N103" s="527"/>
      <c r="O103" s="527"/>
      <c r="P103" s="527"/>
      <c r="U103" s="671"/>
    </row>
    <row r="104" spans="2:21" s="443" customFormat="1" ht="32" outlineLevel="1">
      <c r="B104" s="522"/>
      <c r="C104" s="599" t="s">
        <v>608</v>
      </c>
      <c r="D104" s="466" t="s">
        <v>609</v>
      </c>
      <c r="E104" s="589"/>
      <c r="F104" s="589" t="s">
        <v>471</v>
      </c>
      <c r="G104" s="552">
        <v>9</v>
      </c>
      <c r="H104" s="522"/>
      <c r="J104" s="527"/>
      <c r="K104" s="527"/>
      <c r="L104" s="527"/>
      <c r="M104" s="527"/>
      <c r="N104" s="527"/>
      <c r="O104" s="527"/>
      <c r="P104" s="527"/>
      <c r="U104" s="671"/>
    </row>
    <row r="105" spans="2:21" s="443" customFormat="1" ht="16" outlineLevel="1">
      <c r="B105" s="522"/>
      <c r="C105" s="602" t="s">
        <v>504</v>
      </c>
      <c r="D105" s="482" t="s">
        <v>289</v>
      </c>
      <c r="E105" s="589"/>
      <c r="F105" s="589" t="s">
        <v>500</v>
      </c>
      <c r="G105" s="552">
        <v>8</v>
      </c>
      <c r="H105" s="522"/>
      <c r="J105" s="527"/>
      <c r="K105" s="527"/>
      <c r="L105" s="527"/>
      <c r="M105" s="527"/>
      <c r="N105" s="527"/>
      <c r="O105" s="527"/>
      <c r="P105" s="527"/>
      <c r="U105" s="671"/>
    </row>
    <row r="106" spans="2:21" s="443" customFormat="1" ht="16" outlineLevel="1">
      <c r="B106" s="522"/>
      <c r="C106" s="602" t="s">
        <v>610</v>
      </c>
      <c r="D106" s="482" t="s">
        <v>289</v>
      </c>
      <c r="E106" s="589"/>
      <c r="F106" s="589" t="s">
        <v>481</v>
      </c>
      <c r="G106" s="552">
        <v>1</v>
      </c>
      <c r="H106" s="522"/>
      <c r="J106" s="527"/>
      <c r="K106" s="527"/>
      <c r="L106" s="527"/>
      <c r="M106" s="527"/>
      <c r="N106" s="527"/>
      <c r="O106" s="527"/>
      <c r="P106" s="527"/>
      <c r="U106" s="671"/>
    </row>
    <row r="107" spans="2:21" s="443" customFormat="1" ht="16" outlineLevel="1">
      <c r="B107" s="522"/>
      <c r="C107" s="602" t="s">
        <v>611</v>
      </c>
      <c r="D107" s="482" t="s">
        <v>289</v>
      </c>
      <c r="E107" s="589"/>
      <c r="F107" s="589" t="s">
        <v>481</v>
      </c>
      <c r="G107" s="552">
        <v>4</v>
      </c>
      <c r="H107" s="522"/>
      <c r="J107" s="527"/>
      <c r="K107" s="527"/>
      <c r="L107" s="527"/>
      <c r="M107" s="527"/>
      <c r="N107" s="527"/>
      <c r="O107" s="527"/>
      <c r="P107" s="527"/>
      <c r="U107" s="671"/>
    </row>
    <row r="108" spans="2:21" s="443" customFormat="1" ht="32" outlineLevel="1">
      <c r="B108" s="522"/>
      <c r="C108" s="470" t="s">
        <v>576</v>
      </c>
      <c r="D108" s="482" t="s">
        <v>577</v>
      </c>
      <c r="E108" s="589"/>
      <c r="F108" s="589" t="s">
        <v>492</v>
      </c>
      <c r="G108" s="552"/>
      <c r="H108" s="522"/>
      <c r="I108" s="675">
        <f t="shared" ref="I108:K108" si="9">IF(AND((I1-YEAR($K$25))&lt;=$G$111,(I1-YEAR($K$25))&gt;=0),1,0)</f>
        <v>0</v>
      </c>
      <c r="J108" s="675">
        <f t="shared" si="9"/>
        <v>0</v>
      </c>
      <c r="K108" s="675">
        <f t="shared" si="9"/>
        <v>0</v>
      </c>
      <c r="L108" s="675">
        <v>1</v>
      </c>
      <c r="M108" s="675">
        <v>1</v>
      </c>
      <c r="N108" s="675">
        <v>1</v>
      </c>
      <c r="O108" s="675">
        <v>1</v>
      </c>
      <c r="P108" s="675">
        <v>1</v>
      </c>
      <c r="U108" s="671"/>
    </row>
    <row r="109" spans="2:21" s="443" customFormat="1" ht="32" outlineLevel="1">
      <c r="B109" s="522"/>
      <c r="C109" s="470" t="s">
        <v>578</v>
      </c>
      <c r="D109" s="482" t="s">
        <v>577</v>
      </c>
      <c r="E109" s="589"/>
      <c r="F109" s="589" t="s">
        <v>492</v>
      </c>
      <c r="G109" s="552"/>
      <c r="H109" s="522"/>
      <c r="I109" s="675">
        <f>IF(AND(I108&lt;&gt;0,SUM($I$108:I108)&lt;=$G$111),1,0)</f>
        <v>0</v>
      </c>
      <c r="J109" s="675">
        <f>IF(AND(J108&lt;&gt;0,SUM($I$108:J108)&lt;=$G$111),1,0)</f>
        <v>0</v>
      </c>
      <c r="K109" s="675">
        <f>IF(AND(K108&lt;&gt;0,SUM($I$108:K108)&lt;=$G$111),1,0)</f>
        <v>0</v>
      </c>
      <c r="L109" s="675">
        <f>IF(AND(L108&lt;&gt;0,SUM($I$108:L108)&lt;=$G$111),1,0)</f>
        <v>1</v>
      </c>
      <c r="M109" s="675">
        <f>IF(AND(M108&lt;&gt;0,SUM($I$108:M108)&lt;=$G$111),1,0)</f>
        <v>1</v>
      </c>
      <c r="N109" s="675">
        <f>IF(AND(N108&lt;&gt;0,SUM($I$108:N108)&lt;=$G$111),1,0)</f>
        <v>1</v>
      </c>
      <c r="O109" s="675">
        <f>IF(AND(O108&lt;&gt;0,SUM($I$108:O108)&lt;=$G$111),1,0)</f>
        <v>1</v>
      </c>
      <c r="P109" s="675">
        <f>IF(AND(P108&lt;&gt;0,SUM($I$108:P108)&lt;=$G$111),1,0)</f>
        <v>1</v>
      </c>
      <c r="U109" s="671"/>
    </row>
    <row r="110" spans="2:21" s="443" customFormat="1" ht="48" outlineLevel="1">
      <c r="B110" s="522"/>
      <c r="C110" s="599" t="s">
        <v>505</v>
      </c>
      <c r="D110" s="482" t="s">
        <v>612</v>
      </c>
      <c r="E110" s="589"/>
      <c r="F110" s="589" t="s">
        <v>492</v>
      </c>
      <c r="G110" s="552"/>
      <c r="H110" s="522"/>
      <c r="I110" s="678">
        <v>0</v>
      </c>
      <c r="J110" s="678">
        <v>0</v>
      </c>
      <c r="K110" s="678">
        <v>0.25</v>
      </c>
      <c r="L110" s="678">
        <v>1</v>
      </c>
      <c r="M110" s="678">
        <v>1</v>
      </c>
      <c r="N110" s="678">
        <v>1</v>
      </c>
      <c r="O110" s="678">
        <v>1</v>
      </c>
      <c r="P110" s="678">
        <v>1</v>
      </c>
      <c r="U110" s="671"/>
    </row>
    <row r="111" spans="2:21" s="443" customFormat="1" ht="32" outlineLevel="1">
      <c r="B111" s="522"/>
      <c r="C111" s="470" t="s">
        <v>581</v>
      </c>
      <c r="D111" s="482" t="s">
        <v>577</v>
      </c>
      <c r="E111" s="589"/>
      <c r="F111" s="589" t="s">
        <v>178</v>
      </c>
      <c r="G111" s="552">
        <v>5</v>
      </c>
      <c r="H111" s="522"/>
      <c r="J111" s="527"/>
      <c r="K111" s="527"/>
      <c r="L111" s="527"/>
      <c r="M111" s="527"/>
      <c r="N111" s="527"/>
      <c r="O111" s="527"/>
      <c r="P111" s="527"/>
      <c r="U111" s="671"/>
    </row>
    <row r="112" spans="2:21" s="443" customFormat="1" ht="16" outlineLevel="1">
      <c r="B112" s="522"/>
      <c r="C112" s="466" t="s">
        <v>496</v>
      </c>
      <c r="D112" s="590" t="s">
        <v>613</v>
      </c>
      <c r="E112" s="519"/>
      <c r="F112" s="589" t="s">
        <v>497</v>
      </c>
      <c r="G112" s="548">
        <v>20000</v>
      </c>
      <c r="H112" s="522"/>
      <c r="J112" s="527"/>
      <c r="K112" s="527"/>
      <c r="L112" s="527"/>
      <c r="M112" s="527"/>
      <c r="N112" s="527"/>
      <c r="O112" s="527"/>
      <c r="P112" s="527"/>
      <c r="U112" s="671"/>
    </row>
    <row r="113" spans="1:21" s="443" customFormat="1" ht="16" outlineLevel="1">
      <c r="B113" s="522"/>
      <c r="C113" s="446"/>
      <c r="D113" s="539"/>
      <c r="E113" s="522"/>
      <c r="F113" s="580"/>
      <c r="G113" s="541"/>
      <c r="H113" s="522"/>
      <c r="J113" s="527"/>
      <c r="K113" s="527"/>
      <c r="L113" s="527"/>
      <c r="M113" s="527"/>
      <c r="N113" s="527"/>
      <c r="O113" s="527"/>
      <c r="P113" s="527"/>
      <c r="U113" s="671"/>
    </row>
    <row r="114" spans="1:21">
      <c r="A114" s="443"/>
      <c r="B114" s="459" t="s">
        <v>161</v>
      </c>
      <c r="C114" s="460" t="s">
        <v>162</v>
      </c>
      <c r="D114" s="460"/>
      <c r="E114" s="461"/>
      <c r="F114" s="462"/>
      <c r="G114" s="463"/>
      <c r="H114" s="464"/>
      <c r="I114" s="464"/>
      <c r="J114" s="464"/>
      <c r="K114" s="464"/>
      <c r="L114" s="464"/>
      <c r="M114" s="464"/>
      <c r="N114" s="464"/>
      <c r="O114" s="464"/>
      <c r="P114" s="464"/>
      <c r="Q114" s="682"/>
      <c r="R114" s="682"/>
      <c r="S114" s="682"/>
      <c r="T114" s="682"/>
      <c r="U114" s="661" t="s">
        <v>452</v>
      </c>
    </row>
    <row r="115" spans="1:21" ht="16">
      <c r="A115" s="443"/>
      <c r="B115" s="522"/>
      <c r="C115" s="522"/>
      <c r="D115" s="522"/>
      <c r="E115" s="522"/>
      <c r="F115" s="522"/>
      <c r="G115" s="522"/>
      <c r="H115" s="522"/>
      <c r="I115" s="443"/>
      <c r="J115" s="527"/>
      <c r="K115" s="527"/>
      <c r="L115" s="527"/>
      <c r="M115" s="527"/>
      <c r="N115" s="527"/>
      <c r="O115" s="527"/>
      <c r="P115" s="527"/>
      <c r="Q115" s="682"/>
      <c r="R115" s="682"/>
      <c r="S115" s="682"/>
      <c r="T115" s="682"/>
    </row>
    <row r="116" spans="1:21" ht="16" outlineLevel="1">
      <c r="A116" s="443"/>
      <c r="B116" s="465" t="s">
        <v>209</v>
      </c>
      <c r="C116" s="466" t="s">
        <v>164</v>
      </c>
      <c r="D116" s="466"/>
      <c r="E116" s="466"/>
      <c r="F116" s="467" t="s">
        <v>165</v>
      </c>
      <c r="G116" s="556">
        <v>0.14000000000000001</v>
      </c>
      <c r="H116" s="467"/>
      <c r="I116" s="467"/>
      <c r="J116" s="467"/>
      <c r="K116" s="467"/>
      <c r="L116" s="467"/>
      <c r="M116" s="467"/>
      <c r="N116" s="467"/>
      <c r="O116" s="467"/>
      <c r="P116" s="467"/>
      <c r="U116" s="661" t="s">
        <v>452</v>
      </c>
    </row>
    <row r="117" spans="1:21" ht="16" outlineLevel="1">
      <c r="A117" s="443"/>
      <c r="B117" s="465" t="s">
        <v>211</v>
      </c>
      <c r="C117" s="466" t="s">
        <v>167</v>
      </c>
      <c r="D117" s="466"/>
      <c r="E117" s="466"/>
      <c r="F117" s="467" t="s">
        <v>168</v>
      </c>
      <c r="G117" s="557">
        <v>12</v>
      </c>
      <c r="H117" s="467"/>
      <c r="I117" s="467"/>
      <c r="J117" s="467"/>
      <c r="K117" s="467"/>
      <c r="L117" s="467"/>
      <c r="M117" s="467"/>
      <c r="N117" s="467"/>
      <c r="O117" s="467"/>
      <c r="P117" s="467"/>
      <c r="U117" s="661" t="s">
        <v>452</v>
      </c>
    </row>
    <row r="118" spans="1:21" ht="16" outlineLevel="1">
      <c r="A118" s="443"/>
      <c r="B118" s="465" t="s">
        <v>213</v>
      </c>
      <c r="C118" s="466" t="s">
        <v>473</v>
      </c>
      <c r="D118" s="466"/>
      <c r="E118" s="466"/>
      <c r="F118" s="467" t="s">
        <v>171</v>
      </c>
      <c r="G118" s="467"/>
      <c r="H118" s="467"/>
      <c r="I118" s="467">
        <f>I120-I119+1</f>
        <v>365</v>
      </c>
      <c r="J118" s="467">
        <f t="shared" ref="J118:P118" si="10">J120-J119+1</f>
        <v>366</v>
      </c>
      <c r="K118" s="467">
        <f t="shared" si="10"/>
        <v>365</v>
      </c>
      <c r="L118" s="467">
        <f t="shared" si="10"/>
        <v>365</v>
      </c>
      <c r="M118" s="467">
        <f t="shared" si="10"/>
        <v>365</v>
      </c>
      <c r="N118" s="467">
        <f t="shared" si="10"/>
        <v>366</v>
      </c>
      <c r="O118" s="467">
        <f t="shared" si="10"/>
        <v>365</v>
      </c>
      <c r="P118" s="467">
        <f t="shared" si="10"/>
        <v>365</v>
      </c>
    </row>
    <row r="119" spans="1:21" ht="16" outlineLevel="1">
      <c r="A119" s="443"/>
      <c r="B119" s="465"/>
      <c r="C119" s="558" t="s">
        <v>172</v>
      </c>
      <c r="D119" s="558"/>
      <c r="E119" s="466"/>
      <c r="F119" s="467"/>
      <c r="G119" s="467"/>
      <c r="H119" s="467"/>
      <c r="I119" s="474">
        <v>43466</v>
      </c>
      <c r="J119" s="474">
        <v>43831</v>
      </c>
      <c r="K119" s="474">
        <v>44197</v>
      </c>
      <c r="L119" s="474">
        <v>44562</v>
      </c>
      <c r="M119" s="474">
        <v>44927</v>
      </c>
      <c r="N119" s="474">
        <v>45292</v>
      </c>
      <c r="O119" s="474">
        <v>45658</v>
      </c>
      <c r="P119" s="474">
        <v>46023</v>
      </c>
    </row>
    <row r="120" spans="1:21" ht="16" outlineLevel="1">
      <c r="A120" s="443"/>
      <c r="B120" s="465"/>
      <c r="C120" s="558" t="s">
        <v>173</v>
      </c>
      <c r="D120" s="558"/>
      <c r="E120" s="466"/>
      <c r="F120" s="467"/>
      <c r="G120" s="467"/>
      <c r="H120" s="467"/>
      <c r="I120" s="474">
        <v>43830</v>
      </c>
      <c r="J120" s="474">
        <v>44196</v>
      </c>
      <c r="K120" s="474">
        <v>44561</v>
      </c>
      <c r="L120" s="474">
        <v>44926</v>
      </c>
      <c r="M120" s="474">
        <v>45291</v>
      </c>
      <c r="N120" s="474">
        <v>45657</v>
      </c>
      <c r="O120" s="474">
        <v>46022</v>
      </c>
      <c r="P120" s="474">
        <v>46387</v>
      </c>
    </row>
    <row r="121" spans="1:21" ht="16" outlineLevel="1">
      <c r="A121" s="443"/>
      <c r="B121" s="465" t="s">
        <v>219</v>
      </c>
      <c r="C121" s="466" t="s">
        <v>175</v>
      </c>
      <c r="D121" s="466"/>
      <c r="E121" s="518"/>
      <c r="F121" s="467" t="s">
        <v>500</v>
      </c>
      <c r="G121" s="467"/>
      <c r="H121" s="467"/>
      <c r="I121" s="559">
        <v>1970</v>
      </c>
      <c r="J121" s="559">
        <v>1788</v>
      </c>
      <c r="K121" s="559">
        <v>1987</v>
      </c>
      <c r="L121" s="559">
        <v>1974</v>
      </c>
      <c r="M121" s="559">
        <v>1973</v>
      </c>
      <c r="N121" s="559">
        <v>1978</v>
      </c>
      <c r="O121" s="559">
        <v>1978</v>
      </c>
      <c r="P121" s="559">
        <v>1978</v>
      </c>
    </row>
    <row r="122" spans="1:21" ht="16">
      <c r="A122" s="443"/>
      <c r="B122" s="465" t="s">
        <v>221</v>
      </c>
      <c r="C122" s="466" t="s">
        <v>504</v>
      </c>
      <c r="D122" s="466"/>
      <c r="E122" s="518"/>
      <c r="F122" s="467" t="s">
        <v>500</v>
      </c>
      <c r="G122" s="467"/>
      <c r="H122" s="467"/>
      <c r="I122" s="559">
        <v>8</v>
      </c>
      <c r="J122" s="559">
        <v>8</v>
      </c>
      <c r="K122" s="559">
        <v>8</v>
      </c>
      <c r="L122" s="559">
        <v>8</v>
      </c>
      <c r="M122" s="559">
        <v>8</v>
      </c>
      <c r="N122" s="559">
        <v>8</v>
      </c>
      <c r="O122" s="559">
        <v>8</v>
      </c>
      <c r="P122" s="559">
        <v>8</v>
      </c>
    </row>
    <row r="123" spans="1:21">
      <c r="B123" s="444"/>
      <c r="C123" s="442"/>
      <c r="D123" s="446"/>
      <c r="E123" s="446"/>
      <c r="F123" s="443"/>
      <c r="G123" s="443"/>
      <c r="H123" s="443"/>
      <c r="I123" s="443"/>
      <c r="J123" s="443"/>
      <c r="K123" s="443"/>
      <c r="L123" s="443"/>
      <c r="M123" s="443"/>
      <c r="N123" s="443"/>
      <c r="O123" s="443"/>
      <c r="P123" s="443"/>
    </row>
    <row r="124" spans="1:21" s="443" customFormat="1">
      <c r="B124" s="444"/>
      <c r="D124" s="446"/>
      <c r="E124" s="446"/>
      <c r="U124" s="671"/>
    </row>
    <row r="125" spans="1:21" s="443" customFormat="1">
      <c r="B125" s="444"/>
      <c r="U125" s="671"/>
    </row>
    <row r="126" spans="1:21" s="443" customFormat="1">
      <c r="B126" s="444"/>
      <c r="U126" s="671"/>
    </row>
    <row r="127" spans="1:21" s="443" customFormat="1">
      <c r="B127" s="444"/>
      <c r="U127" s="671"/>
    </row>
    <row r="128" spans="1:21" s="443" customFormat="1">
      <c r="B128" s="444"/>
      <c r="U128" s="671"/>
    </row>
    <row r="129" spans="2:21" s="443" customFormat="1">
      <c r="B129" s="444"/>
      <c r="U129" s="671"/>
    </row>
    <row r="130" spans="2:21" s="443" customFormat="1">
      <c r="B130" s="444"/>
      <c r="U130" s="671"/>
    </row>
    <row r="131" spans="2:21" s="443" customFormat="1">
      <c r="B131" s="444"/>
      <c r="U131" s="671"/>
    </row>
    <row r="132" spans="2:21" s="443" customFormat="1">
      <c r="B132" s="444"/>
      <c r="U132" s="671"/>
    </row>
    <row r="133" spans="2:21" s="443" customFormat="1">
      <c r="B133" s="444"/>
      <c r="U133" s="671"/>
    </row>
    <row r="134" spans="2:21" s="443" customFormat="1">
      <c r="B134" s="444"/>
      <c r="U134" s="671"/>
    </row>
    <row r="135" spans="2:21" s="443" customFormat="1">
      <c r="B135" s="444"/>
      <c r="U135" s="671"/>
    </row>
    <row r="136" spans="2:21" s="443" customFormat="1">
      <c r="B136" s="444"/>
      <c r="U136" s="671"/>
    </row>
    <row r="137" spans="2:21" s="443" customFormat="1">
      <c r="B137" s="444"/>
      <c r="C137" s="446"/>
      <c r="D137" s="446"/>
      <c r="E137" s="446"/>
      <c r="U137" s="671"/>
    </row>
    <row r="138" spans="2:21" s="443" customFormat="1">
      <c r="B138" s="444"/>
      <c r="C138" s="446"/>
      <c r="D138" s="446"/>
      <c r="E138" s="446"/>
      <c r="U138" s="671"/>
    </row>
    <row r="139" spans="2:21" s="443" customFormat="1">
      <c r="B139" s="444"/>
      <c r="C139" s="446"/>
      <c r="D139" s="446"/>
      <c r="E139" s="446"/>
      <c r="U139" s="671"/>
    </row>
    <row r="140" spans="2:21" s="443" customFormat="1">
      <c r="B140" s="444"/>
      <c r="C140" s="446"/>
      <c r="D140" s="446"/>
      <c r="E140" s="446"/>
      <c r="U140" s="671"/>
    </row>
    <row r="141" spans="2:21" s="443" customFormat="1">
      <c r="B141" s="444"/>
      <c r="C141" s="446"/>
      <c r="D141" s="446"/>
      <c r="E141" s="446"/>
      <c r="U141" s="671"/>
    </row>
    <row r="142" spans="2:21" s="443" customFormat="1">
      <c r="B142" s="444"/>
      <c r="C142" s="446"/>
      <c r="D142" s="446"/>
      <c r="E142" s="446"/>
      <c r="U142" s="671"/>
    </row>
    <row r="143" spans="2:21" s="443" customFormat="1">
      <c r="B143" s="444"/>
      <c r="C143" s="446"/>
      <c r="D143" s="446"/>
      <c r="E143" s="446"/>
      <c r="U143" s="671"/>
    </row>
    <row r="144" spans="2:21" s="443" customFormat="1">
      <c r="B144" s="444"/>
      <c r="C144" s="446"/>
      <c r="D144" s="446"/>
      <c r="E144" s="446"/>
      <c r="U144" s="671"/>
    </row>
    <row r="145" spans="2:21" s="443" customFormat="1">
      <c r="B145" s="444"/>
      <c r="C145" s="446"/>
      <c r="D145" s="446"/>
      <c r="E145" s="446"/>
      <c r="U145" s="671"/>
    </row>
    <row r="146" spans="2:21" s="443" customFormat="1">
      <c r="B146" s="444"/>
      <c r="C146" s="446"/>
      <c r="D146" s="446"/>
      <c r="E146" s="446"/>
      <c r="U146" s="671"/>
    </row>
    <row r="147" spans="2:21" s="443" customFormat="1">
      <c r="B147" s="444"/>
      <c r="C147" s="446"/>
      <c r="D147" s="446"/>
      <c r="E147" s="446"/>
      <c r="U147" s="671"/>
    </row>
    <row r="148" spans="2:21" s="443" customFormat="1">
      <c r="B148" s="444"/>
      <c r="C148" s="446"/>
      <c r="D148" s="446"/>
      <c r="E148" s="446"/>
      <c r="U148" s="671"/>
    </row>
    <row r="149" spans="2:21" s="443" customFormat="1">
      <c r="B149" s="444"/>
      <c r="C149" s="446"/>
      <c r="D149" s="446"/>
      <c r="E149" s="446"/>
      <c r="U149" s="671"/>
    </row>
    <row r="150" spans="2:21" s="443" customFormat="1">
      <c r="B150" s="444"/>
      <c r="C150" s="446"/>
      <c r="D150" s="446"/>
      <c r="E150" s="446"/>
      <c r="U150" s="671"/>
    </row>
    <row r="151" spans="2:21" s="443" customFormat="1">
      <c r="B151" s="444"/>
      <c r="C151" s="446"/>
      <c r="D151" s="446"/>
      <c r="E151" s="446"/>
      <c r="U151" s="671"/>
    </row>
    <row r="152" spans="2:21" s="443" customFormat="1">
      <c r="B152" s="444"/>
      <c r="C152" s="446"/>
      <c r="D152" s="446"/>
      <c r="E152" s="446"/>
      <c r="U152" s="671"/>
    </row>
    <row r="153" spans="2:21" s="443" customFormat="1">
      <c r="B153" s="444"/>
      <c r="C153" s="446"/>
      <c r="D153" s="446"/>
      <c r="E153" s="446"/>
      <c r="U153" s="671"/>
    </row>
    <row r="154" spans="2:21" s="443" customFormat="1">
      <c r="B154" s="444"/>
      <c r="C154" s="446"/>
      <c r="D154" s="446"/>
      <c r="E154" s="446"/>
      <c r="U154" s="671"/>
    </row>
    <row r="155" spans="2:21"/>
    <row r="156" spans="2:21"/>
    <row r="157" spans="2:21"/>
    <row r="158" spans="2:21"/>
    <row r="159" spans="2:21"/>
    <row r="160" spans="2:21"/>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sheetData>
  <pageMargins left="0.7" right="0.7" top="0.75" bottom="0.75" header="0.3" footer="0.3"/>
  <pageSetup paperSize="9" orientation="portrait"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37"/>
  <sheetViews>
    <sheetView workbookViewId="0"/>
    <sheetView workbookViewId="1"/>
  </sheetViews>
  <sheetFormatPr baseColWidth="10" defaultColWidth="0" defaultRowHeight="15" outlineLevelCol="1"/>
  <cols>
    <col min="1" max="1" width="6.1640625" style="522" customWidth="1"/>
    <col min="2" max="2" width="4.33203125" style="522" customWidth="1"/>
    <col min="3" max="3" width="52.1640625" style="522" customWidth="1"/>
    <col min="4" max="4" width="16" style="522" customWidth="1"/>
    <col min="5" max="5" width="12.1640625" style="522" bestFit="1" customWidth="1"/>
    <col min="6" max="6" width="12.5" style="522" customWidth="1"/>
    <col min="7" max="7" width="13.33203125" style="522" customWidth="1"/>
    <col min="8" max="15" width="12.33203125" style="522" customWidth="1"/>
    <col min="16" max="16" width="7" style="522" customWidth="1"/>
    <col min="17" max="23" width="12.33203125" style="522" hidden="1" customWidth="1" outlineLevel="1"/>
    <col min="24" max="24" width="13.5" style="522" customWidth="1" collapsed="1"/>
    <col min="25" max="26" width="0" style="522" hidden="1" customWidth="1"/>
    <col min="27" max="16384" width="9.1640625" style="522" hidden="1"/>
  </cols>
  <sheetData>
    <row r="1" spans="1:24" ht="12.75" customHeight="1">
      <c r="C1" s="957"/>
      <c r="D1" s="957"/>
      <c r="E1" s="957"/>
      <c r="F1" s="957"/>
      <c r="G1" s="957"/>
      <c r="H1" s="957"/>
      <c r="I1" s="957"/>
      <c r="J1" s="957"/>
      <c r="K1" s="957"/>
      <c r="L1" s="957"/>
      <c r="M1" s="957"/>
      <c r="N1" s="957"/>
      <c r="O1" s="561"/>
    </row>
    <row r="2" spans="1:24" s="539" customFormat="1">
      <c r="A2" s="522"/>
      <c r="B2" s="562"/>
      <c r="C2" s="562"/>
      <c r="D2" s="562"/>
      <c r="E2" s="562"/>
      <c r="F2" s="958" t="s">
        <v>474</v>
      </c>
      <c r="G2" s="958"/>
      <c r="H2" s="958"/>
      <c r="I2" s="958"/>
      <c r="J2" s="958"/>
      <c r="K2" s="958"/>
      <c r="L2" s="958"/>
      <c r="M2" s="958"/>
      <c r="N2" s="958"/>
      <c r="O2" s="563"/>
      <c r="P2" s="522"/>
      <c r="Q2" s="959"/>
      <c r="R2" s="959"/>
      <c r="S2" s="959"/>
      <c r="T2" s="959"/>
      <c r="U2" s="959"/>
      <c r="V2" s="959"/>
      <c r="W2" s="959"/>
      <c r="X2" s="522"/>
    </row>
    <row r="3" spans="1:24" s="442" customFormat="1" ht="21.75" customHeight="1">
      <c r="A3" s="435" t="s">
        <v>451</v>
      </c>
      <c r="B3" s="436" t="s">
        <v>73</v>
      </c>
      <c r="C3" s="437" t="s">
        <v>74</v>
      </c>
      <c r="D3" s="437" t="s">
        <v>76</v>
      </c>
      <c r="E3" s="439" t="s">
        <v>77</v>
      </c>
      <c r="F3" s="440" t="s">
        <v>78</v>
      </c>
      <c r="G3" s="441">
        <v>2018</v>
      </c>
      <c r="H3" s="441">
        <v>2019</v>
      </c>
      <c r="I3" s="441">
        <v>2020</v>
      </c>
      <c r="J3" s="441">
        <v>2021</v>
      </c>
      <c r="K3" s="441">
        <v>2022</v>
      </c>
      <c r="L3" s="441">
        <v>2023</v>
      </c>
      <c r="M3" s="441">
        <v>2024</v>
      </c>
      <c r="N3" s="441">
        <v>2025</v>
      </c>
      <c r="O3" s="441">
        <v>2026</v>
      </c>
      <c r="P3" s="671" t="s">
        <v>452</v>
      </c>
      <c r="Q3" s="441">
        <v>2019</v>
      </c>
      <c r="R3" s="441">
        <v>2020</v>
      </c>
      <c r="S3" s="441">
        <v>2021</v>
      </c>
      <c r="T3" s="441">
        <v>2022</v>
      </c>
      <c r="U3" s="441">
        <v>2023</v>
      </c>
      <c r="V3" s="441">
        <v>2024</v>
      </c>
      <c r="W3" s="441">
        <v>2025</v>
      </c>
      <c r="X3" s="443"/>
    </row>
    <row r="4" spans="1:24" s="539" customFormat="1">
      <c r="A4" s="522"/>
      <c r="B4" s="564"/>
      <c r="C4" s="460" t="s">
        <v>466</v>
      </c>
      <c r="D4" s="461"/>
      <c r="E4" s="462"/>
      <c r="F4" s="463"/>
      <c r="G4" s="464"/>
      <c r="H4" s="464"/>
      <c r="I4" s="464"/>
      <c r="J4" s="464"/>
      <c r="K4" s="464"/>
      <c r="L4" s="464"/>
      <c r="M4" s="464"/>
      <c r="N4" s="464"/>
      <c r="O4" s="464"/>
      <c r="P4" s="522"/>
      <c r="Q4" s="464"/>
      <c r="R4" s="464"/>
      <c r="S4" s="464"/>
      <c r="T4" s="464"/>
      <c r="U4" s="464"/>
      <c r="V4" s="464"/>
      <c r="W4" s="464"/>
      <c r="X4" s="522"/>
    </row>
    <row r="5" spans="1:24" s="539" customFormat="1">
      <c r="A5" s="522"/>
      <c r="B5" s="522"/>
      <c r="C5" s="522"/>
      <c r="D5" s="522"/>
      <c r="E5" s="522"/>
      <c r="F5" s="522"/>
      <c r="G5" s="522"/>
      <c r="H5" s="522"/>
      <c r="I5" s="522"/>
      <c r="J5" s="522"/>
      <c r="K5" s="522"/>
      <c r="L5" s="522"/>
      <c r="M5" s="522"/>
      <c r="N5" s="522"/>
      <c r="O5" s="522"/>
      <c r="P5" s="522"/>
      <c r="Q5" s="522"/>
      <c r="R5" s="522"/>
      <c r="S5" s="522"/>
      <c r="T5" s="522"/>
      <c r="U5" s="522"/>
      <c r="V5" s="522"/>
      <c r="W5" s="522"/>
      <c r="X5" s="522"/>
    </row>
    <row r="6" spans="1:24" s="650" customFormat="1" ht="32">
      <c r="A6" s="683"/>
      <c r="B6" s="684"/>
      <c r="C6" s="566" t="str">
        <f>C12</f>
        <v>Экономия ЗПД</v>
      </c>
      <c r="D6" s="567" t="s">
        <v>480</v>
      </c>
      <c r="E6" s="568" t="s">
        <v>430</v>
      </c>
      <c r="F6" s="569">
        <f>SUM(H6:O6)</f>
        <v>0</v>
      </c>
      <c r="G6" s="685"/>
      <c r="H6" s="569">
        <f t="shared" ref="H6:I6" si="0">SUM(H12,H29)</f>
        <v>0</v>
      </c>
      <c r="I6" s="569">
        <f t="shared" si="0"/>
        <v>0</v>
      </c>
      <c r="J6" s="569">
        <f>SUM(J12)</f>
        <v>0</v>
      </c>
      <c r="K6" s="569">
        <f t="shared" ref="K6:N6" si="1">SUM(K12)</f>
        <v>0</v>
      </c>
      <c r="L6" s="569">
        <f t="shared" si="1"/>
        <v>0</v>
      </c>
      <c r="M6" s="569">
        <f t="shared" si="1"/>
        <v>0</v>
      </c>
      <c r="N6" s="569">
        <f t="shared" si="1"/>
        <v>0</v>
      </c>
      <c r="O6" s="569">
        <f>SUM(O12)</f>
        <v>0</v>
      </c>
      <c r="P6" s="683"/>
      <c r="Q6" s="686"/>
      <c r="R6" s="686"/>
      <c r="S6" s="686"/>
      <c r="T6" s="686"/>
      <c r="U6" s="686"/>
      <c r="V6" s="686"/>
      <c r="W6" s="686"/>
      <c r="X6" s="683"/>
    </row>
    <row r="7" spans="1:24" s="539" customFormat="1" ht="32">
      <c r="A7" s="522"/>
      <c r="B7" s="565"/>
      <c r="C7" s="687" t="str">
        <f>C16</f>
        <v>Количество переиспользований КЭД</v>
      </c>
      <c r="D7" s="567" t="s">
        <v>480</v>
      </c>
      <c r="E7" s="568" t="s">
        <v>481</v>
      </c>
      <c r="F7" s="571">
        <f>SUM(H7:O7)</f>
        <v>12827.2734375</v>
      </c>
      <c r="G7" s="570"/>
      <c r="H7" s="571">
        <f t="shared" ref="H7:O7" si="2">SUM(H16,H33)</f>
        <v>0</v>
      </c>
      <c r="I7" s="571">
        <f t="shared" si="2"/>
        <v>0</v>
      </c>
      <c r="J7" s="571">
        <v>0</v>
      </c>
      <c r="K7" s="571">
        <f t="shared" si="2"/>
        <v>2565.4546875000001</v>
      </c>
      <c r="L7" s="571">
        <f t="shared" si="2"/>
        <v>2565.4546875000001</v>
      </c>
      <c r="M7" s="571">
        <f t="shared" si="2"/>
        <v>2565.4546875000001</v>
      </c>
      <c r="N7" s="571">
        <f t="shared" si="2"/>
        <v>2565.4546875000001</v>
      </c>
      <c r="O7" s="571">
        <f t="shared" si="2"/>
        <v>2565.4546875000001</v>
      </c>
      <c r="P7" s="522"/>
      <c r="Q7" s="568"/>
      <c r="R7" s="568"/>
      <c r="S7" s="688"/>
      <c r="T7" s="568"/>
      <c r="U7" s="568"/>
      <c r="V7" s="568"/>
      <c r="W7" s="568"/>
      <c r="X7" s="522"/>
    </row>
    <row r="8" spans="1:24" s="539" customFormat="1" ht="32">
      <c r="A8" s="522"/>
      <c r="B8" s="565"/>
      <c r="C8" s="566" t="str">
        <f>C29</f>
        <v>Сокращение временных трудозатрат на ПЭБ и ДУ</v>
      </c>
      <c r="D8" s="567" t="s">
        <v>480</v>
      </c>
      <c r="E8" s="568" t="s">
        <v>430</v>
      </c>
      <c r="F8" s="569" t="e">
        <f>SUM(H8:O8)</f>
        <v>#REF!</v>
      </c>
      <c r="G8" s="685"/>
      <c r="H8" s="569">
        <f>H29</f>
        <v>0</v>
      </c>
      <c r="I8" s="569">
        <f t="shared" ref="I8" si="3">I29</f>
        <v>0</v>
      </c>
      <c r="J8" s="569">
        <v>0</v>
      </c>
      <c r="K8" s="689" t="e">
        <f>K29+K88</f>
        <v>#REF!</v>
      </c>
      <c r="L8" s="689" t="e">
        <f t="shared" ref="L8:O8" si="4">L29+L88</f>
        <v>#REF!</v>
      </c>
      <c r="M8" s="689" t="e">
        <f t="shared" si="4"/>
        <v>#REF!</v>
      </c>
      <c r="N8" s="689" t="e">
        <f t="shared" si="4"/>
        <v>#REF!</v>
      </c>
      <c r="O8" s="689" t="e">
        <f t="shared" si="4"/>
        <v>#REF!</v>
      </c>
      <c r="P8" s="522"/>
      <c r="Q8" s="568"/>
      <c r="R8" s="568"/>
      <c r="S8" s="688"/>
      <c r="T8" s="568"/>
      <c r="U8" s="568"/>
      <c r="V8" s="568"/>
      <c r="W8" s="568"/>
      <c r="X8" s="522"/>
    </row>
    <row r="9" spans="1:24" s="539" customFormat="1" ht="32">
      <c r="A9" s="522"/>
      <c r="B9" s="565"/>
      <c r="C9" s="687" t="str">
        <f>C33</f>
        <v>Количество чел.-час</v>
      </c>
      <c r="D9" s="567" t="s">
        <v>480</v>
      </c>
      <c r="E9" s="568" t="s">
        <v>476</v>
      </c>
      <c r="F9" s="571">
        <f>SUM(H9:O9)</f>
        <v>9581.8359375</v>
      </c>
      <c r="G9" s="570"/>
      <c r="H9" s="571">
        <f>H33</f>
        <v>0</v>
      </c>
      <c r="I9" s="571">
        <f t="shared" ref="I9:O9" si="5">I33</f>
        <v>0</v>
      </c>
      <c r="J9" s="571">
        <v>0</v>
      </c>
      <c r="K9" s="571">
        <f t="shared" si="5"/>
        <v>1916.3671875</v>
      </c>
      <c r="L9" s="571">
        <f t="shared" si="5"/>
        <v>1916.3671875</v>
      </c>
      <c r="M9" s="571">
        <f t="shared" si="5"/>
        <v>1916.3671875</v>
      </c>
      <c r="N9" s="571">
        <f t="shared" si="5"/>
        <v>1916.3671875</v>
      </c>
      <c r="O9" s="571">
        <f t="shared" si="5"/>
        <v>1916.3671875</v>
      </c>
      <c r="P9" s="522"/>
      <c r="Q9" s="568"/>
      <c r="R9" s="568"/>
      <c r="S9" s="688"/>
      <c r="T9" s="568"/>
      <c r="U9" s="568"/>
      <c r="V9" s="568"/>
      <c r="W9" s="568"/>
      <c r="X9" s="522"/>
    </row>
    <row r="10" spans="1:24">
      <c r="F10" s="572"/>
      <c r="G10" s="572"/>
      <c r="H10" s="572"/>
      <c r="I10" s="572"/>
      <c r="J10" s="572"/>
      <c r="K10" s="572"/>
      <c r="L10" s="572"/>
      <c r="M10" s="572"/>
      <c r="N10" s="572"/>
      <c r="O10" s="572"/>
    </row>
    <row r="11" spans="1:24" s="539" customFormat="1">
      <c r="A11" s="522"/>
      <c r="B11" s="573"/>
      <c r="C11" s="574" t="s">
        <v>207</v>
      </c>
      <c r="D11" s="575"/>
      <c r="E11" s="576"/>
      <c r="F11" s="577"/>
      <c r="G11" s="578"/>
      <c r="H11" s="578"/>
      <c r="I11" s="578"/>
      <c r="J11" s="578"/>
      <c r="K11" s="578"/>
      <c r="L11" s="578"/>
      <c r="M11" s="578"/>
      <c r="N11" s="578"/>
      <c r="O11" s="578"/>
      <c r="P11" s="522"/>
      <c r="Q11" s="464"/>
      <c r="R11" s="464"/>
      <c r="S11" s="464"/>
      <c r="T11" s="464"/>
      <c r="U11" s="464"/>
      <c r="V11" s="464"/>
      <c r="W11" s="464"/>
      <c r="X11" s="522"/>
    </row>
    <row r="12" spans="1:24" s="650" customFormat="1" ht="36" customHeight="1">
      <c r="A12" s="683"/>
      <c r="B12" s="582" t="s">
        <v>469</v>
      </c>
      <c r="C12" s="583" t="s">
        <v>433</v>
      </c>
      <c r="D12" s="584" t="s">
        <v>480</v>
      </c>
      <c r="E12" s="585" t="s">
        <v>430</v>
      </c>
      <c r="F12" s="586">
        <f>SUM(G12:O12)</f>
        <v>0</v>
      </c>
      <c r="G12" s="586"/>
      <c r="H12" s="690">
        <f>H13*H14</f>
        <v>0</v>
      </c>
      <c r="I12" s="690">
        <f t="shared" ref="I12:O12" si="6">I13*I14</f>
        <v>0</v>
      </c>
      <c r="J12" s="690">
        <f t="shared" si="6"/>
        <v>0</v>
      </c>
      <c r="K12" s="690">
        <f t="shared" si="6"/>
        <v>0</v>
      </c>
      <c r="L12" s="690">
        <f t="shared" si="6"/>
        <v>0</v>
      </c>
      <c r="M12" s="690">
        <f t="shared" si="6"/>
        <v>0</v>
      </c>
      <c r="N12" s="690">
        <f t="shared" si="6"/>
        <v>0</v>
      </c>
      <c r="O12" s="690">
        <f t="shared" si="6"/>
        <v>0</v>
      </c>
      <c r="P12" s="683"/>
      <c r="Q12" s="691">
        <f>SUM(Q13:Q17)</f>
        <v>0</v>
      </c>
      <c r="R12" s="691">
        <f>SUM(R13:R17)</f>
        <v>0</v>
      </c>
      <c r="S12" s="691">
        <f>SUM(S13:S17)</f>
        <v>0</v>
      </c>
      <c r="T12" s="691"/>
      <c r="U12" s="691"/>
      <c r="V12" s="691"/>
      <c r="W12" s="691"/>
      <c r="X12" s="683"/>
    </row>
    <row r="13" spans="1:24" s="539" customFormat="1" ht="16">
      <c r="A13" s="522"/>
      <c r="B13" s="582"/>
      <c r="C13" s="589" t="s">
        <v>482</v>
      </c>
      <c r="D13" s="692"/>
      <c r="E13" s="594" t="s">
        <v>471</v>
      </c>
      <c r="F13" s="596">
        <f>SUM(J13:O13)</f>
        <v>3245.4375000000005</v>
      </c>
      <c r="G13" s="693"/>
      <c r="H13" s="694">
        <f>H16</f>
        <v>0</v>
      </c>
      <c r="I13" s="694">
        <f>I16</f>
        <v>0</v>
      </c>
      <c r="J13" s="596">
        <v>0</v>
      </c>
      <c r="K13" s="596">
        <f>K16</f>
        <v>649.08750000000009</v>
      </c>
      <c r="L13" s="596">
        <f t="shared" ref="L13:O13" si="7">L16</f>
        <v>649.08750000000009</v>
      </c>
      <c r="M13" s="596">
        <f t="shared" si="7"/>
        <v>649.08750000000009</v>
      </c>
      <c r="N13" s="596">
        <f t="shared" si="7"/>
        <v>649.08750000000009</v>
      </c>
      <c r="O13" s="596">
        <f t="shared" si="7"/>
        <v>649.08750000000009</v>
      </c>
      <c r="P13" s="522"/>
      <c r="Q13" s="694">
        <v>0</v>
      </c>
      <c r="R13" s="596"/>
      <c r="S13" s="596"/>
      <c r="T13" s="596"/>
      <c r="U13" s="596"/>
      <c r="V13" s="596"/>
      <c r="W13" s="596"/>
      <c r="X13" s="522"/>
    </row>
    <row r="14" spans="1:24" s="539" customFormat="1" ht="16">
      <c r="A14" s="522"/>
      <c r="B14" s="582"/>
      <c r="C14" s="589" t="s">
        <v>483</v>
      </c>
      <c r="D14" s="589"/>
      <c r="E14" s="594" t="s">
        <v>484</v>
      </c>
      <c r="F14" s="596">
        <f>AVERAGE(J14:O14)</f>
        <v>0</v>
      </c>
      <c r="G14" s="572"/>
      <c r="H14" s="694">
        <v>0</v>
      </c>
      <c r="I14" s="694">
        <v>0</v>
      </c>
      <c r="J14" s="548">
        <f>Д_1260_ИД!$G$50</f>
        <v>0</v>
      </c>
      <c r="K14" s="548">
        <f>Д_1260_ИД!$G$50</f>
        <v>0</v>
      </c>
      <c r="L14" s="548">
        <f>Д_1260_ИД!$G$50</f>
        <v>0</v>
      </c>
      <c r="M14" s="548">
        <f>Д_1260_ИД!$G$50</f>
        <v>0</v>
      </c>
      <c r="N14" s="548">
        <f>Д_1260_ИД!$G$50</f>
        <v>0</v>
      </c>
      <c r="O14" s="548">
        <f>Д_1260_ИД!$G$50</f>
        <v>0</v>
      </c>
      <c r="P14" s="522"/>
      <c r="Q14" s="694">
        <v>0</v>
      </c>
      <c r="R14" s="596"/>
      <c r="S14" s="596"/>
      <c r="T14" s="596"/>
      <c r="U14" s="596"/>
      <c r="V14" s="596"/>
      <c r="W14" s="596"/>
      <c r="X14" s="522"/>
    </row>
    <row r="15" spans="1:24" s="539" customFormat="1">
      <c r="A15" s="522"/>
      <c r="B15" s="522"/>
      <c r="C15" s="522"/>
      <c r="D15" s="522"/>
      <c r="E15" s="522"/>
      <c r="F15" s="572"/>
      <c r="G15" s="572"/>
      <c r="H15" s="572"/>
      <c r="I15" s="572"/>
      <c r="J15" s="572"/>
      <c r="K15" s="572"/>
      <c r="L15" s="572"/>
      <c r="M15" s="572"/>
      <c r="N15" s="572"/>
      <c r="O15" s="572"/>
      <c r="P15" s="522"/>
      <c r="Q15" s="522"/>
      <c r="R15" s="522"/>
      <c r="S15" s="522"/>
      <c r="T15" s="522"/>
      <c r="U15" s="522"/>
      <c r="V15" s="522"/>
      <c r="W15" s="522"/>
      <c r="X15" s="522"/>
    </row>
    <row r="16" spans="1:24" s="539" customFormat="1" ht="32">
      <c r="A16" s="522"/>
      <c r="B16" s="582" t="s">
        <v>470</v>
      </c>
      <c r="C16" s="583" t="s">
        <v>482</v>
      </c>
      <c r="D16" s="584" t="s">
        <v>480</v>
      </c>
      <c r="E16" s="585" t="s">
        <v>471</v>
      </c>
      <c r="F16" s="586">
        <f>SUM(J16:O16)</f>
        <v>3245.4375000000005</v>
      </c>
      <c r="G16" s="586"/>
      <c r="H16" s="690">
        <f>H17*H21*H22*H23</f>
        <v>0</v>
      </c>
      <c r="I16" s="690">
        <f t="shared" ref="I16" si="8">I17*I21*I22*I23</f>
        <v>0</v>
      </c>
      <c r="J16" s="690">
        <f>J17*J21*J22*J23</f>
        <v>0</v>
      </c>
      <c r="K16" s="690">
        <f>K17*K21*K22*K23</f>
        <v>649.08750000000009</v>
      </c>
      <c r="L16" s="690">
        <f t="shared" ref="L16:O16" si="9">L17*L21*L22*L23</f>
        <v>649.08750000000009</v>
      </c>
      <c r="M16" s="690">
        <f t="shared" si="9"/>
        <v>649.08750000000009</v>
      </c>
      <c r="N16" s="690">
        <f t="shared" si="9"/>
        <v>649.08750000000009</v>
      </c>
      <c r="O16" s="690">
        <f t="shared" si="9"/>
        <v>649.08750000000009</v>
      </c>
      <c r="P16" s="522"/>
      <c r="Q16" s="691"/>
      <c r="R16" s="691"/>
      <c r="S16" s="691"/>
      <c r="T16" s="691"/>
      <c r="U16" s="691"/>
      <c r="V16" s="691"/>
      <c r="W16" s="691"/>
      <c r="X16" s="522"/>
    </row>
    <row r="17" spans="1:24" s="539" customFormat="1" ht="16">
      <c r="A17" s="522"/>
      <c r="B17" s="582"/>
      <c r="C17" s="589" t="s">
        <v>485</v>
      </c>
      <c r="D17" s="692"/>
      <c r="E17" s="594" t="s">
        <v>486</v>
      </c>
      <c r="F17" s="596">
        <f>AVERAGE(J17:O17)</f>
        <v>3</v>
      </c>
      <c r="G17" s="693"/>
      <c r="H17" s="694">
        <v>0</v>
      </c>
      <c r="I17" s="694">
        <v>0</v>
      </c>
      <c r="J17" s="596">
        <f>Д_1260_ИД!$G$57</f>
        <v>3</v>
      </c>
      <c r="K17" s="596">
        <f>Д_1260_ИД!$G$57</f>
        <v>3</v>
      </c>
      <c r="L17" s="596">
        <f>Д_1260_ИД!$G$57</f>
        <v>3</v>
      </c>
      <c r="M17" s="596">
        <f>Д_1260_ИД!$G$57</f>
        <v>3</v>
      </c>
      <c r="N17" s="596">
        <f>Д_1260_ИД!$G$57</f>
        <v>3</v>
      </c>
      <c r="O17" s="596">
        <f>Д_1260_ИД!$G$57</f>
        <v>3</v>
      </c>
      <c r="P17" s="522"/>
      <c r="Q17" s="694">
        <v>0</v>
      </c>
      <c r="R17" s="596">
        <f>IFERROR(#REF!/#REF!,)</f>
        <v>0</v>
      </c>
      <c r="S17" s="596">
        <f>IFERROR(#REF!/#REF!,)</f>
        <v>0</v>
      </c>
      <c r="T17" s="596">
        <f>IFERROR(#REF!/#REF!,)</f>
        <v>0</v>
      </c>
      <c r="U17" s="596">
        <f>IFERROR(#REF!/#REF!,)</f>
        <v>0</v>
      </c>
      <c r="V17" s="596">
        <f>IFERROR(#REF!/#REF!,)</f>
        <v>0</v>
      </c>
      <c r="W17" s="596">
        <f>IFERROR(#REF!/#REF!,)</f>
        <v>0</v>
      </c>
      <c r="X17" s="522"/>
    </row>
    <row r="18" spans="1:24" s="539" customFormat="1" ht="16">
      <c r="A18" s="522"/>
      <c r="B18" s="582"/>
      <c r="C18" s="589" t="s">
        <v>487</v>
      </c>
      <c r="D18" s="589"/>
      <c r="E18" s="594" t="s">
        <v>471</v>
      </c>
      <c r="F18" s="596">
        <f>SUM(J18:O18)</f>
        <v>2</v>
      </c>
      <c r="G18" s="693"/>
      <c r="H18" s="694">
        <v>0</v>
      </c>
      <c r="I18" s="694">
        <v>0</v>
      </c>
      <c r="J18" s="548">
        <f t="shared" ref="J18:O18" si="10">J25</f>
        <v>2</v>
      </c>
      <c r="K18" s="548">
        <f t="shared" si="10"/>
        <v>0</v>
      </c>
      <c r="L18" s="548">
        <f t="shared" si="10"/>
        <v>0</v>
      </c>
      <c r="M18" s="548">
        <f t="shared" si="10"/>
        <v>0</v>
      </c>
      <c r="N18" s="548">
        <f t="shared" si="10"/>
        <v>0</v>
      </c>
      <c r="O18" s="548">
        <f t="shared" si="10"/>
        <v>0</v>
      </c>
      <c r="P18" s="522"/>
      <c r="Q18" s="694">
        <v>0</v>
      </c>
      <c r="R18" s="596" t="e">
        <f>#REF!</f>
        <v>#REF!</v>
      </c>
      <c r="S18" s="596" t="e">
        <f>#REF!-#REF!</f>
        <v>#REF!</v>
      </c>
      <c r="T18" s="596"/>
      <c r="U18" s="596"/>
      <c r="V18" s="596"/>
      <c r="W18" s="596"/>
      <c r="X18" s="522"/>
    </row>
    <row r="19" spans="1:24" s="539" customFormat="1" ht="32">
      <c r="A19" s="522"/>
      <c r="B19" s="582"/>
      <c r="C19" s="589" t="s">
        <v>488</v>
      </c>
      <c r="D19" s="589"/>
      <c r="E19" s="594" t="s">
        <v>471</v>
      </c>
      <c r="F19" s="596">
        <f>AVERAGE(J19:O19)</f>
        <v>546</v>
      </c>
      <c r="G19" s="693"/>
      <c r="H19" s="694">
        <v>0</v>
      </c>
      <c r="I19" s="694">
        <v>0</v>
      </c>
      <c r="J19" s="548">
        <f>Д_1260_ИД!$G$53</f>
        <v>546</v>
      </c>
      <c r="K19" s="548">
        <f>Д_1260_ИД!$G$53</f>
        <v>546</v>
      </c>
      <c r="L19" s="548">
        <f>Д_1260_ИД!$G$53</f>
        <v>546</v>
      </c>
      <c r="M19" s="548">
        <f>Д_1260_ИД!$G$53</f>
        <v>546</v>
      </c>
      <c r="N19" s="548">
        <f>Д_1260_ИД!$G$53</f>
        <v>546</v>
      </c>
      <c r="O19" s="548">
        <f>Д_1260_ИД!$G$53</f>
        <v>546</v>
      </c>
      <c r="P19" s="522"/>
      <c r="Q19" s="695"/>
      <c r="R19" s="541"/>
      <c r="S19" s="541"/>
      <c r="T19" s="541"/>
      <c r="U19" s="541"/>
      <c r="V19" s="541"/>
      <c r="W19" s="541"/>
      <c r="X19" s="522"/>
    </row>
    <row r="20" spans="1:24" s="539" customFormat="1" ht="32">
      <c r="A20" s="522"/>
      <c r="B20" s="582"/>
      <c r="C20" s="589" t="s">
        <v>489</v>
      </c>
      <c r="D20" s="589"/>
      <c r="E20" s="594" t="s">
        <v>471</v>
      </c>
      <c r="F20" s="596">
        <f>AVERAGE(J20:O20)</f>
        <v>365</v>
      </c>
      <c r="G20" s="693"/>
      <c r="H20" s="694"/>
      <c r="I20" s="694"/>
      <c r="J20" s="596">
        <f>Д_1260_ИД!$G$54</f>
        <v>365</v>
      </c>
      <c r="K20" s="596">
        <f>Д_1260_ИД!$G$54</f>
        <v>365</v>
      </c>
      <c r="L20" s="596">
        <f>Д_1260_ИД!$G$54</f>
        <v>365</v>
      </c>
      <c r="M20" s="596">
        <f>Д_1260_ИД!$G$54</f>
        <v>365</v>
      </c>
      <c r="N20" s="596">
        <f>Д_1260_ИД!$G$54</f>
        <v>365</v>
      </c>
      <c r="O20" s="596">
        <f>Д_1260_ИД!$G$54</f>
        <v>365</v>
      </c>
      <c r="P20" s="522"/>
      <c r="Q20" s="695"/>
      <c r="R20" s="541"/>
      <c r="S20" s="541"/>
      <c r="T20" s="541"/>
      <c r="U20" s="541"/>
      <c r="V20" s="541"/>
      <c r="W20" s="541"/>
      <c r="X20" s="522"/>
    </row>
    <row r="21" spans="1:24" s="539" customFormat="1" ht="16">
      <c r="A21" s="522"/>
      <c r="B21" s="582"/>
      <c r="C21" s="589" t="s">
        <v>490</v>
      </c>
      <c r="D21" s="589"/>
      <c r="E21" s="594" t="s">
        <v>471</v>
      </c>
      <c r="F21" s="596">
        <f>AVERAGE(J21:O21)</f>
        <v>941.16666666666663</v>
      </c>
      <c r="G21" s="693"/>
      <c r="H21" s="694">
        <v>0</v>
      </c>
      <c r="I21" s="694">
        <v>0</v>
      </c>
      <c r="J21" s="596">
        <f>SUMPRODUCT($J$18:$O$18,$J$19:$O$19)</f>
        <v>1092</v>
      </c>
      <c r="K21" s="596">
        <f>Д_1260_ИД!$G$51</f>
        <v>911</v>
      </c>
      <c r="L21" s="596">
        <f>Д_1260_ИД!$G$51</f>
        <v>911</v>
      </c>
      <c r="M21" s="596">
        <f>Д_1260_ИД!$G$51</f>
        <v>911</v>
      </c>
      <c r="N21" s="596">
        <f>Д_1260_ИД!$G$51</f>
        <v>911</v>
      </c>
      <c r="O21" s="596">
        <f>Д_1260_ИД!$G$51</f>
        <v>911</v>
      </c>
      <c r="P21" s="522"/>
      <c r="Q21" s="695"/>
      <c r="R21" s="541"/>
      <c r="S21" s="541"/>
      <c r="T21" s="541"/>
      <c r="U21" s="541"/>
      <c r="V21" s="541"/>
      <c r="W21" s="541"/>
      <c r="X21" s="522"/>
    </row>
    <row r="22" spans="1:24" s="539" customFormat="1" ht="16">
      <c r="A22" s="522"/>
      <c r="B22" s="582"/>
      <c r="C22" s="589" t="s">
        <v>491</v>
      </c>
      <c r="D22" s="589"/>
      <c r="E22" s="590" t="s">
        <v>492</v>
      </c>
      <c r="F22" s="552"/>
      <c r="G22" s="693"/>
      <c r="H22" s="694">
        <f>Д_1260_ИД!I58</f>
        <v>0</v>
      </c>
      <c r="I22" s="694">
        <f>Д_1260_ИД!J58</f>
        <v>0</v>
      </c>
      <c r="J22" s="596">
        <f>Д_1260_ИД!K59</f>
        <v>0</v>
      </c>
      <c r="K22" s="596">
        <f>Д_1260_ИД!L59</f>
        <v>1</v>
      </c>
      <c r="L22" s="596">
        <f>Д_1260_ИД!M59</f>
        <v>1</v>
      </c>
      <c r="M22" s="596">
        <f>Д_1260_ИД!N59</f>
        <v>1</v>
      </c>
      <c r="N22" s="596">
        <f>Д_1260_ИД!O59</f>
        <v>1</v>
      </c>
      <c r="O22" s="596">
        <f>Д_1260_ИД!P59</f>
        <v>1</v>
      </c>
      <c r="P22" s="522"/>
      <c r="Q22" s="695"/>
      <c r="R22" s="541"/>
      <c r="S22" s="541"/>
      <c r="T22" s="541"/>
      <c r="U22" s="541"/>
      <c r="V22" s="541"/>
      <c r="W22" s="541"/>
      <c r="X22" s="522"/>
    </row>
    <row r="23" spans="1:24" s="539" customFormat="1" ht="16">
      <c r="A23" s="522"/>
      <c r="B23" s="582"/>
      <c r="C23" s="470" t="s">
        <v>493</v>
      </c>
      <c r="D23" s="589"/>
      <c r="E23" s="590" t="s">
        <v>165</v>
      </c>
      <c r="F23" s="596">
        <f>AVERAGE(J23:O23)</f>
        <v>0.20625000000000002</v>
      </c>
      <c r="G23" s="693"/>
      <c r="H23" s="552">
        <f>Д_1260_ИД!I61</f>
        <v>0</v>
      </c>
      <c r="I23" s="552">
        <f>Д_1260_ИД!J61</f>
        <v>0</v>
      </c>
      <c r="J23" s="678">
        <f>Д_1260_ИД!K60</f>
        <v>0.05</v>
      </c>
      <c r="K23" s="678">
        <f>Д_1260_ИД!L60</f>
        <v>0.23750000000000002</v>
      </c>
      <c r="L23" s="678">
        <f>Д_1260_ИД!M60</f>
        <v>0.23750000000000002</v>
      </c>
      <c r="M23" s="678">
        <f>Д_1260_ИД!N60</f>
        <v>0.23750000000000002</v>
      </c>
      <c r="N23" s="678">
        <f>Д_1260_ИД!O60</f>
        <v>0.23750000000000002</v>
      </c>
      <c r="O23" s="678">
        <f>Д_1260_ИД!P60</f>
        <v>0.23750000000000002</v>
      </c>
      <c r="P23" s="522"/>
      <c r="Q23" s="695"/>
      <c r="R23" s="541"/>
      <c r="S23" s="541"/>
      <c r="T23" s="541"/>
      <c r="U23" s="541"/>
      <c r="V23" s="541"/>
      <c r="W23" s="541"/>
      <c r="X23" s="522"/>
    </row>
    <row r="24" spans="1:24" s="539" customFormat="1">
      <c r="A24" s="522"/>
      <c r="B24" s="522"/>
      <c r="C24" s="522"/>
      <c r="D24" s="522"/>
      <c r="E24" s="522"/>
      <c r="F24" s="572"/>
      <c r="G24" s="572"/>
      <c r="H24" s="572"/>
      <c r="I24" s="572"/>
      <c r="J24" s="572"/>
      <c r="K24" s="572"/>
      <c r="L24" s="572"/>
      <c r="M24" s="572"/>
      <c r="N24" s="572"/>
      <c r="O24" s="572"/>
      <c r="P24" s="522"/>
      <c r="Q24" s="522"/>
      <c r="R24" s="522"/>
      <c r="S24" s="522"/>
      <c r="T24" s="522"/>
      <c r="U24" s="522"/>
      <c r="V24" s="522"/>
      <c r="W24" s="522"/>
      <c r="X24" s="522"/>
    </row>
    <row r="25" spans="1:24" s="539" customFormat="1" ht="32">
      <c r="A25" s="522"/>
      <c r="B25" s="582" t="s">
        <v>472</v>
      </c>
      <c r="C25" s="583" t="s">
        <v>487</v>
      </c>
      <c r="D25" s="584" t="s">
        <v>480</v>
      </c>
      <c r="E25" s="585" t="s">
        <v>471</v>
      </c>
      <c r="F25" s="586">
        <f>SUM(G25:O25)</f>
        <v>2</v>
      </c>
      <c r="G25" s="586"/>
      <c r="H25" s="690">
        <f>H26</f>
        <v>0</v>
      </c>
      <c r="I25" s="690">
        <f t="shared" ref="I25:O25" si="11">I26</f>
        <v>0</v>
      </c>
      <c r="J25" s="690">
        <f t="shared" si="11"/>
        <v>2</v>
      </c>
      <c r="K25" s="690">
        <f t="shared" si="11"/>
        <v>0</v>
      </c>
      <c r="L25" s="690">
        <f t="shared" si="11"/>
        <v>0</v>
      </c>
      <c r="M25" s="690">
        <f t="shared" si="11"/>
        <v>0</v>
      </c>
      <c r="N25" s="690">
        <f t="shared" si="11"/>
        <v>0</v>
      </c>
      <c r="O25" s="690">
        <f t="shared" si="11"/>
        <v>0</v>
      </c>
      <c r="P25" s="522"/>
      <c r="Q25" s="522"/>
      <c r="R25" s="522"/>
      <c r="S25" s="522"/>
      <c r="T25" s="522"/>
      <c r="U25" s="522"/>
      <c r="V25" s="522"/>
      <c r="W25" s="522"/>
      <c r="X25" s="522"/>
    </row>
    <row r="26" spans="1:24" s="539" customFormat="1" ht="16">
      <c r="A26" s="522"/>
      <c r="B26" s="582"/>
      <c r="C26" s="589" t="s">
        <v>487</v>
      </c>
      <c r="D26" s="692"/>
      <c r="E26" s="594" t="s">
        <v>471</v>
      </c>
      <c r="F26" s="596">
        <f>SUM(J26:O26)</f>
        <v>2</v>
      </c>
      <c r="G26" s="693"/>
      <c r="H26" s="694">
        <v>0</v>
      </c>
      <c r="I26" s="694">
        <v>0</v>
      </c>
      <c r="J26" s="596">
        <f>Д_1260_ИД!K52</f>
        <v>2</v>
      </c>
      <c r="K26" s="596">
        <f>Д_1260_ИД!L52</f>
        <v>0</v>
      </c>
      <c r="L26" s="596">
        <f>Д_1260_ИД!M52</f>
        <v>0</v>
      </c>
      <c r="M26" s="596">
        <f>Д_1260_ИД!N52</f>
        <v>0</v>
      </c>
      <c r="N26" s="596">
        <f>Д_1260_ИД!O52</f>
        <v>0</v>
      </c>
      <c r="O26" s="596">
        <f>Д_1260_ИД!P52</f>
        <v>0</v>
      </c>
      <c r="P26" s="522"/>
      <c r="Q26" s="522"/>
      <c r="R26" s="522"/>
      <c r="S26" s="522"/>
      <c r="T26" s="522"/>
      <c r="U26" s="522"/>
      <c r="V26" s="522"/>
      <c r="W26" s="522"/>
      <c r="X26" s="522"/>
    </row>
    <row r="27" spans="1:24" s="539" customFormat="1">
      <c r="A27" s="522"/>
      <c r="B27" s="522"/>
      <c r="C27" s="522"/>
      <c r="D27" s="522"/>
      <c r="E27" s="522"/>
      <c r="F27" s="522"/>
      <c r="G27" s="522"/>
      <c r="H27" s="522"/>
      <c r="I27" s="522"/>
      <c r="J27" s="522"/>
      <c r="K27" s="522"/>
      <c r="L27" s="522"/>
      <c r="M27" s="522"/>
      <c r="N27" s="522"/>
      <c r="O27" s="522"/>
      <c r="P27" s="522"/>
      <c r="Q27" s="522"/>
      <c r="R27" s="522"/>
      <c r="S27" s="522"/>
      <c r="T27" s="522"/>
      <c r="U27" s="522"/>
      <c r="V27" s="522"/>
      <c r="W27" s="522"/>
      <c r="X27" s="522"/>
    </row>
    <row r="28" spans="1:24" s="539" customFormat="1">
      <c r="A28" s="522"/>
      <c r="B28" s="522"/>
      <c r="C28" s="522"/>
      <c r="D28" s="522"/>
      <c r="E28" s="522"/>
      <c r="F28" s="522"/>
      <c r="G28" s="522"/>
      <c r="H28" s="522"/>
      <c r="I28" s="522"/>
      <c r="J28" s="522"/>
      <c r="K28" s="522"/>
      <c r="L28" s="522"/>
      <c r="M28" s="522"/>
      <c r="N28" s="522"/>
      <c r="O28" s="522"/>
      <c r="P28" s="522"/>
      <c r="Q28" s="522"/>
      <c r="R28" s="522"/>
      <c r="S28" s="522"/>
      <c r="T28" s="522"/>
      <c r="U28" s="522"/>
      <c r="V28" s="522"/>
      <c r="W28" s="522"/>
      <c r="X28" s="522"/>
    </row>
    <row r="29" spans="1:24" s="539" customFormat="1" ht="32">
      <c r="A29" s="522"/>
      <c r="B29" s="582" t="s">
        <v>469</v>
      </c>
      <c r="C29" s="583" t="s">
        <v>1008</v>
      </c>
      <c r="D29" s="584" t="s">
        <v>480</v>
      </c>
      <c r="E29" s="585" t="s">
        <v>430</v>
      </c>
      <c r="F29" s="586">
        <f>SUM(H29:O29)</f>
        <v>172473.046875</v>
      </c>
      <c r="G29" s="586"/>
      <c r="H29" s="586">
        <f t="shared" ref="H29:M29" si="12">H30*H31/10^3</f>
        <v>0</v>
      </c>
      <c r="I29" s="586">
        <f t="shared" si="12"/>
        <v>0</v>
      </c>
      <c r="J29" s="586">
        <f t="shared" si="12"/>
        <v>0</v>
      </c>
      <c r="K29" s="586">
        <f>K30*K31/10^3</f>
        <v>19163.671875</v>
      </c>
      <c r="L29" s="586">
        <f t="shared" si="12"/>
        <v>38327.34375</v>
      </c>
      <c r="M29" s="586">
        <f t="shared" si="12"/>
        <v>38327.34375</v>
      </c>
      <c r="N29" s="586">
        <f>N30*N31/10^3</f>
        <v>38327.34375</v>
      </c>
      <c r="O29" s="586">
        <f>O30*O31/10^3</f>
        <v>38327.34375</v>
      </c>
      <c r="P29" s="522"/>
      <c r="Q29" s="522"/>
      <c r="R29" s="522"/>
      <c r="S29" s="522"/>
      <c r="T29" s="522"/>
      <c r="U29" s="522"/>
      <c r="V29" s="522"/>
      <c r="W29" s="522"/>
      <c r="X29" s="522" t="s">
        <v>1174</v>
      </c>
    </row>
    <row r="30" spans="1:24" ht="16">
      <c r="B30" s="582"/>
      <c r="C30" s="589" t="s">
        <v>494</v>
      </c>
      <c r="D30" s="692"/>
      <c r="E30" s="594" t="s">
        <v>495</v>
      </c>
      <c r="F30" s="596">
        <f>SUM(J30:N30)</f>
        <v>6707.28515625</v>
      </c>
      <c r="G30" s="572"/>
      <c r="H30" s="694">
        <v>0</v>
      </c>
      <c r="I30" s="694">
        <v>0</v>
      </c>
      <c r="J30" s="596">
        <f>J33</f>
        <v>0</v>
      </c>
      <c r="K30" s="596">
        <f>K33/2</f>
        <v>958.18359375</v>
      </c>
      <c r="L30" s="596">
        <f t="shared" ref="L30:O30" si="13">L33</f>
        <v>1916.3671875</v>
      </c>
      <c r="M30" s="596">
        <f t="shared" si="13"/>
        <v>1916.3671875</v>
      </c>
      <c r="N30" s="596">
        <f t="shared" si="13"/>
        <v>1916.3671875</v>
      </c>
      <c r="O30" s="596">
        <f t="shared" si="13"/>
        <v>1916.3671875</v>
      </c>
    </row>
    <row r="31" spans="1:24" ht="16">
      <c r="B31" s="582"/>
      <c r="C31" s="589" t="s">
        <v>496</v>
      </c>
      <c r="D31" s="589"/>
      <c r="E31" s="594" t="s">
        <v>497</v>
      </c>
      <c r="F31" s="596">
        <f>AVERAGE(J31:N31)</f>
        <v>20000</v>
      </c>
      <c r="G31" s="572"/>
      <c r="H31" s="552">
        <v>0</v>
      </c>
      <c r="I31" s="552">
        <v>0</v>
      </c>
      <c r="J31" s="696">
        <f>Д_1260_ИД!$G$112</f>
        <v>20000</v>
      </c>
      <c r="K31" s="696">
        <f>Д_1260_ИД!$G$112</f>
        <v>20000</v>
      </c>
      <c r="L31" s="696">
        <f>Д_1260_ИД!$G$112</f>
        <v>20000</v>
      </c>
      <c r="M31" s="696">
        <f>Д_1260_ИД!$G$112</f>
        <v>20000</v>
      </c>
      <c r="N31" s="696">
        <f>Д_1260_ИД!$G$112</f>
        <v>20000</v>
      </c>
      <c r="O31" s="696">
        <f>Д_1260_ИД!$G$112</f>
        <v>20000</v>
      </c>
    </row>
    <row r="32" spans="1:24">
      <c r="F32" s="572"/>
      <c r="G32" s="572"/>
      <c r="H32" s="572"/>
      <c r="I32" s="572"/>
      <c r="J32" s="572"/>
      <c r="K32" s="572"/>
      <c r="L32" s="572"/>
      <c r="M32" s="572"/>
      <c r="N32" s="572"/>
      <c r="O32" s="572"/>
    </row>
    <row r="33" spans="2:24" ht="32">
      <c r="B33" s="582" t="s">
        <v>470</v>
      </c>
      <c r="C33" s="583" t="s">
        <v>498</v>
      </c>
      <c r="D33" s="584" t="s">
        <v>480</v>
      </c>
      <c r="E33" s="585" t="s">
        <v>495</v>
      </c>
      <c r="F33" s="586">
        <f>SUM(H33:O33)</f>
        <v>9581.8359375</v>
      </c>
      <c r="G33" s="586"/>
      <c r="H33" s="690">
        <f>IFERROR(SUM(H34*H35,H36*H37)/H38*H39*H40,)</f>
        <v>0</v>
      </c>
      <c r="I33" s="690">
        <f t="shared" ref="I33:O33" si="14">IFERROR(SUM(I34*I35,I36*I37)/I38*I39*I40,)</f>
        <v>0</v>
      </c>
      <c r="J33" s="690">
        <f>IFERROR(SUM(J34*J35,J36*J37)/J38*J39*J40,)</f>
        <v>0</v>
      </c>
      <c r="K33" s="690">
        <f>IFERROR(SUM(K34*K35,K36*K37)/K38*K39*K40,)</f>
        <v>1916.3671875</v>
      </c>
      <c r="L33" s="690">
        <f t="shared" si="14"/>
        <v>1916.3671875</v>
      </c>
      <c r="M33" s="690">
        <f t="shared" si="14"/>
        <v>1916.3671875</v>
      </c>
      <c r="N33" s="690">
        <f t="shared" si="14"/>
        <v>1916.3671875</v>
      </c>
      <c r="O33" s="690">
        <f t="shared" si="14"/>
        <v>1916.3671875</v>
      </c>
      <c r="X33" s="522" t="s">
        <v>1174</v>
      </c>
    </row>
    <row r="34" spans="2:24" ht="16">
      <c r="B34" s="582"/>
      <c r="C34" s="525" t="s">
        <v>499</v>
      </c>
      <c r="D34" s="692"/>
      <c r="E34" s="594" t="s">
        <v>500</v>
      </c>
      <c r="F34" s="596">
        <f>AVERAGE(J34:N34)</f>
        <v>10673.4375</v>
      </c>
      <c r="G34" s="572"/>
      <c r="H34" s="694">
        <v>0</v>
      </c>
      <c r="I34" s="694">
        <v>0</v>
      </c>
      <c r="J34" s="596">
        <f>J42</f>
        <v>10673.4375</v>
      </c>
      <c r="K34" s="596">
        <f>K42</f>
        <v>10673.4375</v>
      </c>
      <c r="L34" s="596">
        <f t="shared" ref="L34:O34" si="15">L42</f>
        <v>10673.4375</v>
      </c>
      <c r="M34" s="596">
        <f t="shared" si="15"/>
        <v>10673.4375</v>
      </c>
      <c r="N34" s="596">
        <f t="shared" si="15"/>
        <v>10673.4375</v>
      </c>
      <c r="O34" s="596">
        <f t="shared" si="15"/>
        <v>10673.4375</v>
      </c>
    </row>
    <row r="35" spans="2:24" ht="16">
      <c r="B35" s="582"/>
      <c r="C35" s="525" t="s">
        <v>501</v>
      </c>
      <c r="D35" s="692"/>
      <c r="E35" s="589" t="s">
        <v>481</v>
      </c>
      <c r="F35" s="596">
        <f>AVERAGE(J35:N35)</f>
        <v>1</v>
      </c>
      <c r="G35" s="572"/>
      <c r="H35" s="694">
        <v>0</v>
      </c>
      <c r="I35" s="694">
        <v>0</v>
      </c>
      <c r="J35" s="596">
        <f>Д_1260_ИД!$G$106</f>
        <v>1</v>
      </c>
      <c r="K35" s="596">
        <f>Д_1260_ИД!$G$106</f>
        <v>1</v>
      </c>
      <c r="L35" s="596">
        <f>Д_1260_ИД!$G$106</f>
        <v>1</v>
      </c>
      <c r="M35" s="596">
        <f>Д_1260_ИД!$G$106</f>
        <v>1</v>
      </c>
      <c r="N35" s="596">
        <f>Д_1260_ИД!$G$106</f>
        <v>1</v>
      </c>
      <c r="O35" s="596">
        <f>Д_1260_ИД!$G$106</f>
        <v>1</v>
      </c>
    </row>
    <row r="36" spans="2:24" ht="16" customHeight="1">
      <c r="B36" s="582"/>
      <c r="C36" s="525" t="s">
        <v>502</v>
      </c>
      <c r="D36" s="692"/>
      <c r="E36" s="594" t="s">
        <v>500</v>
      </c>
      <c r="F36" s="596">
        <f>AVERAGE(J36:N36)</f>
        <v>1164.375</v>
      </c>
      <c r="G36" s="572"/>
      <c r="H36" s="694">
        <v>0</v>
      </c>
      <c r="I36" s="694">
        <v>0</v>
      </c>
      <c r="J36" s="596">
        <f>J46</f>
        <v>1164.375</v>
      </c>
      <c r="K36" s="596">
        <f t="shared" ref="K36:O36" si="16">K46</f>
        <v>1164.375</v>
      </c>
      <c r="L36" s="596">
        <f t="shared" si="16"/>
        <v>1164.375</v>
      </c>
      <c r="M36" s="596">
        <f t="shared" si="16"/>
        <v>1164.375</v>
      </c>
      <c r="N36" s="596">
        <f t="shared" si="16"/>
        <v>1164.375</v>
      </c>
      <c r="O36" s="596">
        <f t="shared" si="16"/>
        <v>1164.375</v>
      </c>
    </row>
    <row r="37" spans="2:24" ht="16">
      <c r="B37" s="582"/>
      <c r="C37" s="525" t="s">
        <v>503</v>
      </c>
      <c r="D37" s="692"/>
      <c r="E37" s="589" t="s">
        <v>481</v>
      </c>
      <c r="F37" s="596">
        <f>AVERAGE(J37:N37)</f>
        <v>4</v>
      </c>
      <c r="G37" s="572"/>
      <c r="H37" s="694">
        <v>0</v>
      </c>
      <c r="I37" s="694">
        <v>0</v>
      </c>
      <c r="J37" s="596">
        <f>Д_1260_ИД!$G$107</f>
        <v>4</v>
      </c>
      <c r="K37" s="596">
        <f>Д_1260_ИД!$G$107</f>
        <v>4</v>
      </c>
      <c r="L37" s="596">
        <f>Д_1260_ИД!$G$107</f>
        <v>4</v>
      </c>
      <c r="M37" s="596">
        <f>Д_1260_ИД!$G$107</f>
        <v>4</v>
      </c>
      <c r="N37" s="596">
        <f>Д_1260_ИД!$G$107</f>
        <v>4</v>
      </c>
      <c r="O37" s="596">
        <f>Д_1260_ИД!$G$107</f>
        <v>4</v>
      </c>
    </row>
    <row r="38" spans="2:24" ht="16">
      <c r="B38" s="582"/>
      <c r="C38" s="597" t="s">
        <v>504</v>
      </c>
      <c r="D38" s="692"/>
      <c r="E38" s="594" t="s">
        <v>500</v>
      </c>
      <c r="F38" s="596">
        <f>AVERAGE(J38:N38)</f>
        <v>8</v>
      </c>
      <c r="G38" s="572"/>
      <c r="H38" s="694">
        <v>0</v>
      </c>
      <c r="I38" s="694">
        <v>0</v>
      </c>
      <c r="J38" s="596">
        <f>Д_1260_ИД!$G$105</f>
        <v>8</v>
      </c>
      <c r="K38" s="596">
        <f>Д_1260_ИД!$G$105</f>
        <v>8</v>
      </c>
      <c r="L38" s="596">
        <f>Д_1260_ИД!$G$105</f>
        <v>8</v>
      </c>
      <c r="M38" s="596">
        <f>Д_1260_ИД!$G$105</f>
        <v>8</v>
      </c>
      <c r="N38" s="596">
        <f>Д_1260_ИД!$G$105</f>
        <v>8</v>
      </c>
      <c r="O38" s="596">
        <f>Д_1260_ИД!$G$105</f>
        <v>8</v>
      </c>
    </row>
    <row r="39" spans="2:24" ht="16">
      <c r="B39" s="582"/>
      <c r="C39" s="589" t="s">
        <v>491</v>
      </c>
      <c r="D39" s="589"/>
      <c r="E39" s="590" t="s">
        <v>492</v>
      </c>
      <c r="F39" s="552"/>
      <c r="G39" s="693"/>
      <c r="H39" s="694">
        <v>0</v>
      </c>
      <c r="I39" s="694">
        <v>0</v>
      </c>
      <c r="J39" s="596">
        <f>Д_1260_ИД!K109</f>
        <v>0</v>
      </c>
      <c r="K39" s="596">
        <f>Д_1260_ИД!L109</f>
        <v>1</v>
      </c>
      <c r="L39" s="596">
        <f>Д_1260_ИД!M109</f>
        <v>1</v>
      </c>
      <c r="M39" s="596">
        <f>Д_1260_ИД!N109</f>
        <v>1</v>
      </c>
      <c r="N39" s="596">
        <f>Д_1260_ИД!O109</f>
        <v>1</v>
      </c>
      <c r="O39" s="596">
        <f>Д_1260_ИД!P109</f>
        <v>1</v>
      </c>
    </row>
    <row r="40" spans="2:24" ht="32">
      <c r="B40" s="582"/>
      <c r="C40" s="599" t="s">
        <v>505</v>
      </c>
      <c r="D40" s="589"/>
      <c r="E40" s="590" t="s">
        <v>492</v>
      </c>
      <c r="F40" s="552"/>
      <c r="G40" s="693"/>
      <c r="H40" s="694">
        <v>0</v>
      </c>
      <c r="I40" s="694">
        <v>0</v>
      </c>
      <c r="J40" s="678">
        <f>Д_1260_ИД!K110</f>
        <v>0.25</v>
      </c>
      <c r="K40" s="678">
        <f>Д_1260_ИД!L110</f>
        <v>1</v>
      </c>
      <c r="L40" s="678">
        <f>Д_1260_ИД!M110</f>
        <v>1</v>
      </c>
      <c r="M40" s="678">
        <f>Д_1260_ИД!N110</f>
        <v>1</v>
      </c>
      <c r="N40" s="678">
        <f>Д_1260_ИД!O110</f>
        <v>1</v>
      </c>
      <c r="O40" s="678">
        <f>Д_1260_ИД!P110</f>
        <v>1</v>
      </c>
    </row>
    <row r="41" spans="2:24">
      <c r="F41" s="572"/>
      <c r="G41" s="572"/>
      <c r="H41" s="572"/>
      <c r="I41" s="572"/>
      <c r="J41" s="572"/>
      <c r="K41" s="572"/>
      <c r="L41" s="572"/>
      <c r="M41" s="572"/>
      <c r="N41" s="572"/>
      <c r="O41" s="572"/>
    </row>
    <row r="42" spans="2:24" ht="32">
      <c r="B42" s="697" t="s">
        <v>472</v>
      </c>
      <c r="C42" s="583" t="s">
        <v>499</v>
      </c>
      <c r="D42" s="584" t="s">
        <v>480</v>
      </c>
      <c r="E42" s="585" t="s">
        <v>506</v>
      </c>
      <c r="F42" s="586">
        <f>AVERAGE(J42:N42)</f>
        <v>10673.4375</v>
      </c>
      <c r="G42" s="586"/>
      <c r="H42" s="690">
        <f t="shared" ref="H42:O42" si="17">H43-H44</f>
        <v>0</v>
      </c>
      <c r="I42" s="690">
        <f t="shared" si="17"/>
        <v>0</v>
      </c>
      <c r="J42" s="690">
        <f t="shared" si="17"/>
        <v>10673.4375</v>
      </c>
      <c r="K42" s="690">
        <f>K43-K44</f>
        <v>10673.4375</v>
      </c>
      <c r="L42" s="690">
        <f t="shared" si="17"/>
        <v>10673.4375</v>
      </c>
      <c r="M42" s="690">
        <f t="shared" si="17"/>
        <v>10673.4375</v>
      </c>
      <c r="N42" s="690">
        <f t="shared" si="17"/>
        <v>10673.4375</v>
      </c>
      <c r="O42" s="690">
        <f t="shared" si="17"/>
        <v>10673.4375</v>
      </c>
      <c r="X42" s="522" t="s">
        <v>1174</v>
      </c>
    </row>
    <row r="43" spans="2:24" ht="16">
      <c r="B43" s="697"/>
      <c r="C43" s="589" t="s">
        <v>507</v>
      </c>
      <c r="D43" s="594"/>
      <c r="E43" s="594" t="s">
        <v>506</v>
      </c>
      <c r="F43" s="596">
        <f>AVERAGE(J43:O43)</f>
        <v>13808.25</v>
      </c>
      <c r="G43" s="698"/>
      <c r="H43" s="694">
        <v>0</v>
      </c>
      <c r="I43" s="694">
        <v>0</v>
      </c>
      <c r="J43" s="596">
        <f>SUM(J56,J64,J77,J85)</f>
        <v>13808.25</v>
      </c>
      <c r="K43" s="596">
        <f>SUM(K56,K64,K77,K85)</f>
        <v>13808.25</v>
      </c>
      <c r="L43" s="596">
        <f t="shared" ref="L43:O44" si="18">SUM(L56,L64,L77,L85)</f>
        <v>13808.25</v>
      </c>
      <c r="M43" s="596">
        <f t="shared" si="18"/>
        <v>13808.25</v>
      </c>
      <c r="N43" s="596">
        <f t="shared" si="18"/>
        <v>13808.25</v>
      </c>
      <c r="O43" s="596">
        <f t="shared" si="18"/>
        <v>13808.25</v>
      </c>
    </row>
    <row r="44" spans="2:24" ht="16">
      <c r="B44" s="697"/>
      <c r="C44" s="589" t="s">
        <v>508</v>
      </c>
      <c r="D44" s="594"/>
      <c r="E44" s="594" t="s">
        <v>506</v>
      </c>
      <c r="F44" s="596">
        <f>AVERAGE(J44:O44)</f>
        <v>3134.8125</v>
      </c>
      <c r="G44" s="698"/>
      <c r="H44" s="694">
        <v>0</v>
      </c>
      <c r="I44" s="694">
        <v>0</v>
      </c>
      <c r="J44" s="596">
        <f>SUM(J57,J65,J78,J86)</f>
        <v>3134.8125</v>
      </c>
      <c r="K44" s="596">
        <f>SUM(K57,K65,K78,K86)</f>
        <v>3134.8125</v>
      </c>
      <c r="L44" s="596">
        <f t="shared" si="18"/>
        <v>3134.8125</v>
      </c>
      <c r="M44" s="596">
        <f t="shared" si="18"/>
        <v>3134.8125</v>
      </c>
      <c r="N44" s="596">
        <f t="shared" si="18"/>
        <v>3134.8125</v>
      </c>
      <c r="O44" s="596">
        <f t="shared" si="18"/>
        <v>3134.8125</v>
      </c>
    </row>
    <row r="46" spans="2:24" ht="32">
      <c r="B46" s="697" t="s">
        <v>472</v>
      </c>
      <c r="C46" s="583" t="s">
        <v>502</v>
      </c>
      <c r="D46" s="584" t="s">
        <v>480</v>
      </c>
      <c r="E46" s="585" t="s">
        <v>506</v>
      </c>
      <c r="F46" s="586">
        <f>AVERAGE(J46:N46)</f>
        <v>1164.375</v>
      </c>
      <c r="G46" s="586"/>
      <c r="H46" s="690">
        <f t="shared" ref="H46:O46" si="19">H47-H48</f>
        <v>0</v>
      </c>
      <c r="I46" s="690">
        <f t="shared" si="19"/>
        <v>0</v>
      </c>
      <c r="J46" s="690">
        <f t="shared" si="19"/>
        <v>1164.375</v>
      </c>
      <c r="K46" s="690">
        <f t="shared" si="19"/>
        <v>1164.375</v>
      </c>
      <c r="L46" s="690">
        <f t="shared" si="19"/>
        <v>1164.375</v>
      </c>
      <c r="M46" s="690">
        <f t="shared" si="19"/>
        <v>1164.375</v>
      </c>
      <c r="N46" s="690">
        <f t="shared" si="19"/>
        <v>1164.375</v>
      </c>
      <c r="O46" s="690">
        <f t="shared" si="19"/>
        <v>1164.375</v>
      </c>
      <c r="X46" s="522" t="s">
        <v>1174</v>
      </c>
    </row>
    <row r="47" spans="2:24" ht="16">
      <c r="B47" s="697"/>
      <c r="C47" s="589" t="s">
        <v>507</v>
      </c>
      <c r="D47" s="594"/>
      <c r="E47" s="594" t="s">
        <v>506</v>
      </c>
      <c r="F47" s="596">
        <f>AVERAGE(J47:O47)</f>
        <v>1552.5</v>
      </c>
      <c r="G47" s="698"/>
      <c r="H47" s="694">
        <v>0</v>
      </c>
      <c r="I47" s="694">
        <v>0</v>
      </c>
      <c r="J47" s="596">
        <f>SUM(J69)</f>
        <v>1552.5</v>
      </c>
      <c r="K47" s="596">
        <f t="shared" ref="K47:O48" si="20">SUM(K69)</f>
        <v>1552.5</v>
      </c>
      <c r="L47" s="596">
        <f t="shared" si="20"/>
        <v>1552.5</v>
      </c>
      <c r="M47" s="596">
        <f t="shared" si="20"/>
        <v>1552.5</v>
      </c>
      <c r="N47" s="596">
        <f t="shared" si="20"/>
        <v>1552.5</v>
      </c>
      <c r="O47" s="596">
        <f t="shared" si="20"/>
        <v>1552.5</v>
      </c>
      <c r="S47" s="522">
        <f>K47*4+K43</f>
        <v>20018.25</v>
      </c>
    </row>
    <row r="48" spans="2:24" ht="16">
      <c r="B48" s="697"/>
      <c r="C48" s="589" t="s">
        <v>508</v>
      </c>
      <c r="D48" s="594"/>
      <c r="E48" s="594" t="s">
        <v>506</v>
      </c>
      <c r="F48" s="596">
        <f>AVERAGE(J48:O48)</f>
        <v>388.125</v>
      </c>
      <c r="G48" s="698"/>
      <c r="H48" s="694">
        <v>0</v>
      </c>
      <c r="I48" s="694">
        <v>0</v>
      </c>
      <c r="J48" s="596">
        <f>SUM(J70)</f>
        <v>388.125</v>
      </c>
      <c r="K48" s="596">
        <f t="shared" si="20"/>
        <v>388.125</v>
      </c>
      <c r="L48" s="596">
        <f t="shared" si="20"/>
        <v>388.125</v>
      </c>
      <c r="M48" s="596">
        <f t="shared" si="20"/>
        <v>388.125</v>
      </c>
      <c r="N48" s="596">
        <f t="shared" si="20"/>
        <v>388.125</v>
      </c>
      <c r="O48" s="596">
        <f t="shared" si="20"/>
        <v>388.125</v>
      </c>
      <c r="S48" s="522">
        <f>K48*4+K44</f>
        <v>4687.3125</v>
      </c>
      <c r="T48" s="522">
        <f>S47-S48</f>
        <v>15330.9375</v>
      </c>
    </row>
    <row r="49" spans="2:24">
      <c r="G49" s="698"/>
    </row>
    <row r="50" spans="2:24">
      <c r="B50" s="697"/>
      <c r="C50" s="699" t="s">
        <v>509</v>
      </c>
      <c r="D50" s="519"/>
      <c r="E50" s="590"/>
      <c r="F50" s="519"/>
      <c r="G50" s="698"/>
      <c r="H50" s="519"/>
      <c r="I50" s="519"/>
      <c r="J50" s="519"/>
      <c r="K50" s="519"/>
      <c r="L50" s="519"/>
      <c r="M50" s="519"/>
      <c r="N50" s="519"/>
      <c r="O50" s="519"/>
      <c r="X50" s="522" t="s">
        <v>1174</v>
      </c>
    </row>
    <row r="51" spans="2:24">
      <c r="B51" s="697"/>
      <c r="C51" s="700" t="s">
        <v>510</v>
      </c>
      <c r="D51" s="519"/>
      <c r="E51" s="519"/>
      <c r="F51" s="519"/>
      <c r="G51" s="698"/>
      <c r="H51" s="519"/>
      <c r="I51" s="519"/>
      <c r="J51" s="519"/>
      <c r="K51" s="519"/>
      <c r="L51" s="519"/>
      <c r="M51" s="519"/>
      <c r="N51" s="519"/>
      <c r="O51" s="519"/>
    </row>
    <row r="52" spans="2:24" ht="16">
      <c r="B52" s="697"/>
      <c r="C52" s="589" t="s">
        <v>511</v>
      </c>
      <c r="D52" s="519"/>
      <c r="E52" s="590" t="s">
        <v>506</v>
      </c>
      <c r="F52" s="548">
        <f>AVERAGE(J52:O52)</f>
        <v>16</v>
      </c>
      <c r="G52" s="698"/>
      <c r="H52" s="552">
        <v>0</v>
      </c>
      <c r="I52" s="552">
        <v>0</v>
      </c>
      <c r="J52" s="548">
        <f>SUM(Д_1260_ИД!$G$71,Д_1260_ИД!$G$73)</f>
        <v>16</v>
      </c>
      <c r="K52" s="675">
        <f>SUM(Д_1260_ИД!$G$71,Д_1260_ИД!$G$73)</f>
        <v>16</v>
      </c>
      <c r="L52" s="548">
        <f>SUM(Д_1260_ИД!$G$71,Д_1260_ИД!$G$73)</f>
        <v>16</v>
      </c>
      <c r="M52" s="548">
        <f>SUM(Д_1260_ИД!$G$71,Д_1260_ИД!$G$73)</f>
        <v>16</v>
      </c>
      <c r="N52" s="548">
        <f>SUM(Д_1260_ИД!$G$71,Д_1260_ИД!$G$73)</f>
        <v>16</v>
      </c>
      <c r="O52" s="548">
        <f>SUM(Д_1260_ИД!$G$71,Д_1260_ИД!$G$73)</f>
        <v>16</v>
      </c>
    </row>
    <row r="53" spans="2:24" ht="16">
      <c r="B53" s="697"/>
      <c r="C53" s="589" t="s">
        <v>512</v>
      </c>
      <c r="D53" s="519"/>
      <c r="E53" s="590" t="s">
        <v>506</v>
      </c>
      <c r="F53" s="548">
        <f>AVERAGE(J53:O53)</f>
        <v>4</v>
      </c>
      <c r="G53" s="698"/>
      <c r="H53" s="552">
        <v>0</v>
      </c>
      <c r="I53" s="552">
        <v>0</v>
      </c>
      <c r="J53" s="600">
        <f>SUM(Д_1260_ИД!$G$72,Д_1260_ИД!$G$74)</f>
        <v>4</v>
      </c>
      <c r="K53" s="701">
        <f>SUM(Д_1260_ИД!$G$72,Д_1260_ИД!$G$74)</f>
        <v>4</v>
      </c>
      <c r="L53" s="600">
        <f>SUM(Д_1260_ИД!$G$72,Д_1260_ИД!$G$74)</f>
        <v>4</v>
      </c>
      <c r="M53" s="600">
        <f>SUM(Д_1260_ИД!$G$72,Д_1260_ИД!$G$74)</f>
        <v>4</v>
      </c>
      <c r="N53" s="600">
        <f>SUM(Д_1260_ИД!$G$72,Д_1260_ИД!$G$74)</f>
        <v>4</v>
      </c>
      <c r="O53" s="600">
        <f>SUM(Д_1260_ИД!$G$72,Д_1260_ИД!$G$74)</f>
        <v>4</v>
      </c>
      <c r="S53" s="702">
        <f>K52*K55</f>
        <v>512</v>
      </c>
      <c r="T53" s="702">
        <f>K55*K53</f>
        <v>128</v>
      </c>
    </row>
    <row r="54" spans="2:24" ht="16">
      <c r="B54" s="697"/>
      <c r="C54" s="589" t="s">
        <v>513</v>
      </c>
      <c r="D54" s="519"/>
      <c r="E54" s="590" t="s">
        <v>471</v>
      </c>
      <c r="F54" s="548">
        <f>AVERAGE(J54:O54)</f>
        <v>9</v>
      </c>
      <c r="G54" s="698"/>
      <c r="H54" s="552">
        <v>0</v>
      </c>
      <c r="I54" s="552">
        <v>0</v>
      </c>
      <c r="J54" s="548">
        <f>Д_1260_ИД!$G$104</f>
        <v>9</v>
      </c>
      <c r="K54" s="675">
        <f>Д_1260_ИД!$G$104</f>
        <v>9</v>
      </c>
      <c r="L54" s="548">
        <f>Д_1260_ИД!$G$104</f>
        <v>9</v>
      </c>
      <c r="M54" s="548">
        <f>Д_1260_ИД!$G$104</f>
        <v>9</v>
      </c>
      <c r="N54" s="548">
        <f>Д_1260_ИД!$G$104</f>
        <v>9</v>
      </c>
      <c r="O54" s="548">
        <f>Д_1260_ИД!$G$104</f>
        <v>9</v>
      </c>
    </row>
    <row r="55" spans="2:24" ht="16">
      <c r="B55" s="697"/>
      <c r="C55" s="589" t="s">
        <v>514</v>
      </c>
      <c r="D55" s="519"/>
      <c r="E55" s="590" t="s">
        <v>471</v>
      </c>
      <c r="F55" s="548">
        <f>AVERAGE(J55:O55)</f>
        <v>32</v>
      </c>
      <c r="G55" s="698"/>
      <c r="H55" s="552">
        <v>0</v>
      </c>
      <c r="I55" s="552">
        <v>0</v>
      </c>
      <c r="J55" s="548">
        <f>Д_1260_ИД!$G$69</f>
        <v>32</v>
      </c>
      <c r="K55" s="675">
        <f>Д_1260_ИД!$G$69</f>
        <v>32</v>
      </c>
      <c r="L55" s="548">
        <f>Д_1260_ИД!$G$69</f>
        <v>32</v>
      </c>
      <c r="M55" s="548">
        <f>Д_1260_ИД!$G$69</f>
        <v>32</v>
      </c>
      <c r="N55" s="548">
        <f>Д_1260_ИД!$G$69</f>
        <v>32</v>
      </c>
      <c r="O55" s="548">
        <f>Д_1260_ИД!$G$69</f>
        <v>32</v>
      </c>
    </row>
    <row r="56" spans="2:24" ht="32">
      <c r="B56" s="697"/>
      <c r="C56" s="589" t="s">
        <v>515</v>
      </c>
      <c r="D56" s="519"/>
      <c r="E56" s="590" t="s">
        <v>506</v>
      </c>
      <c r="F56" s="548">
        <f>SUM(J56:O56)</f>
        <v>27648</v>
      </c>
      <c r="G56" s="698"/>
      <c r="H56" s="552">
        <v>0</v>
      </c>
      <c r="I56" s="552">
        <v>0</v>
      </c>
      <c r="J56" s="548">
        <f>J52*J54*J55</f>
        <v>4608</v>
      </c>
      <c r="K56" s="703">
        <f>K52*K54*K55</f>
        <v>4608</v>
      </c>
      <c r="L56" s="548">
        <f t="shared" ref="L56:O56" si="21">L52*L54*L55</f>
        <v>4608</v>
      </c>
      <c r="M56" s="548">
        <f t="shared" si="21"/>
        <v>4608</v>
      </c>
      <c r="N56" s="548">
        <f t="shared" si="21"/>
        <v>4608</v>
      </c>
      <c r="O56" s="548">
        <f t="shared" si="21"/>
        <v>4608</v>
      </c>
      <c r="S56" s="522">
        <f>K62*K60</f>
        <v>431.25</v>
      </c>
      <c r="T56" s="522">
        <f>K63*K60</f>
        <v>107.8125</v>
      </c>
    </row>
    <row r="57" spans="2:24" ht="32">
      <c r="B57" s="697"/>
      <c r="C57" s="589" t="s">
        <v>516</v>
      </c>
      <c r="D57" s="519"/>
      <c r="E57" s="590" t="s">
        <v>506</v>
      </c>
      <c r="F57" s="548">
        <f>SUM(J57:O57)</f>
        <v>6912</v>
      </c>
      <c r="G57" s="698"/>
      <c r="H57" s="552">
        <v>0</v>
      </c>
      <c r="I57" s="552">
        <v>0</v>
      </c>
      <c r="J57" s="548">
        <f>J53*J54*J55</f>
        <v>1152</v>
      </c>
      <c r="K57" s="704">
        <f>K53*K54*K55</f>
        <v>1152</v>
      </c>
      <c r="L57" s="548">
        <f t="shared" ref="L57:O57" si="22">L53*L54*L55</f>
        <v>1152</v>
      </c>
      <c r="M57" s="548">
        <f t="shared" si="22"/>
        <v>1152</v>
      </c>
      <c r="N57" s="548">
        <f t="shared" si="22"/>
        <v>1152</v>
      </c>
      <c r="O57" s="548">
        <f t="shared" si="22"/>
        <v>1152</v>
      </c>
      <c r="S57" s="522">
        <f>K67*K60*4</f>
        <v>690</v>
      </c>
      <c r="T57" s="522">
        <f>K68*K60*4</f>
        <v>172.5</v>
      </c>
    </row>
    <row r="58" spans="2:24" ht="16">
      <c r="B58" s="697"/>
      <c r="C58" s="705" t="s">
        <v>517</v>
      </c>
      <c r="D58" s="519"/>
      <c r="E58" s="590"/>
      <c r="F58" s="548"/>
      <c r="G58" s="698"/>
      <c r="H58" s="519"/>
      <c r="I58" s="519"/>
      <c r="J58" s="519"/>
      <c r="K58" s="701"/>
      <c r="L58" s="600"/>
      <c r="M58" s="600"/>
      <c r="N58" s="600"/>
      <c r="O58" s="600"/>
      <c r="S58" s="702">
        <f>S56+S57</f>
        <v>1121.25</v>
      </c>
      <c r="T58" s="702">
        <f>T56+T57</f>
        <v>280.3125</v>
      </c>
    </row>
    <row r="59" spans="2:24" ht="16">
      <c r="B59" s="697"/>
      <c r="C59" s="589" t="s">
        <v>513</v>
      </c>
      <c r="D59" s="519"/>
      <c r="E59" s="590" t="s">
        <v>471</v>
      </c>
      <c r="F59" s="548">
        <f>AVERAGE(J59:O59)</f>
        <v>9</v>
      </c>
      <c r="G59" s="698"/>
      <c r="H59" s="552">
        <v>0</v>
      </c>
      <c r="I59" s="552">
        <v>0</v>
      </c>
      <c r="J59" s="548">
        <f>Д_1260_ИД!$G$104</f>
        <v>9</v>
      </c>
      <c r="K59" s="675">
        <f>Д_1260_ИД!$G$104</f>
        <v>9</v>
      </c>
      <c r="L59" s="548">
        <f>Д_1260_ИД!$G$104</f>
        <v>9</v>
      </c>
      <c r="M59" s="548">
        <f>Д_1260_ИД!$G$104</f>
        <v>9</v>
      </c>
      <c r="N59" s="548">
        <f>Д_1260_ИД!$G$104</f>
        <v>9</v>
      </c>
      <c r="O59" s="548">
        <f>Д_1260_ИД!$G$104</f>
        <v>9</v>
      </c>
    </row>
    <row r="60" spans="2:24" ht="16">
      <c r="B60" s="697"/>
      <c r="C60" s="589" t="s">
        <v>514</v>
      </c>
      <c r="D60" s="519"/>
      <c r="E60" s="590" t="s">
        <v>471</v>
      </c>
      <c r="F60" s="548">
        <f>AVERAGE(J60:O60)</f>
        <v>43.125</v>
      </c>
      <c r="G60" s="698"/>
      <c r="H60" s="552">
        <v>0</v>
      </c>
      <c r="I60" s="552">
        <v>0</v>
      </c>
      <c r="J60" s="548">
        <f>Д_1260_ИД!$G$77</f>
        <v>43.125</v>
      </c>
      <c r="K60" s="675">
        <f>Д_1260_ИД!$G$77</f>
        <v>43.125</v>
      </c>
      <c r="L60" s="548">
        <f>Д_1260_ИД!$G$77</f>
        <v>43.125</v>
      </c>
      <c r="M60" s="548">
        <f>Д_1260_ИД!$G$77</f>
        <v>43.125</v>
      </c>
      <c r="N60" s="548">
        <f>Д_1260_ИД!$G$77</f>
        <v>43.125</v>
      </c>
      <c r="O60" s="548">
        <f>Д_1260_ИД!$G$77</f>
        <v>43.125</v>
      </c>
    </row>
    <row r="61" spans="2:24">
      <c r="B61" s="697"/>
      <c r="C61" s="700" t="s">
        <v>510</v>
      </c>
      <c r="D61" s="519"/>
      <c r="E61" s="519"/>
      <c r="F61" s="519"/>
      <c r="G61" s="698"/>
      <c r="H61" s="519"/>
      <c r="I61" s="519"/>
      <c r="J61" s="519"/>
      <c r="K61" s="701"/>
      <c r="L61" s="519"/>
      <c r="M61" s="519"/>
      <c r="N61" s="519"/>
      <c r="O61" s="519"/>
    </row>
    <row r="62" spans="2:24" ht="16">
      <c r="B62" s="697"/>
      <c r="C62" s="589" t="s">
        <v>511</v>
      </c>
      <c r="D62" s="519"/>
      <c r="E62" s="590" t="s">
        <v>506</v>
      </c>
      <c r="F62" s="548">
        <f>AVERAGE(J62:O62)</f>
        <v>10</v>
      </c>
      <c r="G62" s="698"/>
      <c r="H62" s="552">
        <v>0</v>
      </c>
      <c r="I62" s="552">
        <v>0</v>
      </c>
      <c r="J62" s="548">
        <f>SUM(Д_1260_ИД!$G$80,Д_1260_ИД!$G$82)</f>
        <v>10</v>
      </c>
      <c r="K62" s="675">
        <f>SUM(Д_1260_ИД!$G$80,Д_1260_ИД!$G$82)</f>
        <v>10</v>
      </c>
      <c r="L62" s="548">
        <f>SUM(Д_1260_ИД!$G$80,Д_1260_ИД!$G$82)</f>
        <v>10</v>
      </c>
      <c r="M62" s="548">
        <f>SUM(Д_1260_ИД!$G$80,Д_1260_ИД!$G$82)</f>
        <v>10</v>
      </c>
      <c r="N62" s="548">
        <f>SUM(Д_1260_ИД!$G$80,Д_1260_ИД!$G$82)</f>
        <v>10</v>
      </c>
      <c r="O62" s="548">
        <f>SUM(Д_1260_ИД!$G$80,Д_1260_ИД!$G$82)</f>
        <v>10</v>
      </c>
    </row>
    <row r="63" spans="2:24" ht="16">
      <c r="B63" s="697"/>
      <c r="C63" s="589" t="s">
        <v>512</v>
      </c>
      <c r="D63" s="519"/>
      <c r="E63" s="590" t="s">
        <v>506</v>
      </c>
      <c r="F63" s="548">
        <f>AVERAGE(J63:O63)</f>
        <v>2.5</v>
      </c>
      <c r="G63" s="698"/>
      <c r="H63" s="552">
        <v>0</v>
      </c>
      <c r="I63" s="552">
        <v>0</v>
      </c>
      <c r="J63" s="600">
        <f>SUM(Д_1260_ИД!$G$81,Д_1260_ИД!$G$83)</f>
        <v>2.5</v>
      </c>
      <c r="K63" s="701">
        <f>SUM(Д_1260_ИД!$G$81,Д_1260_ИД!$G$83)</f>
        <v>2.5</v>
      </c>
      <c r="L63" s="600">
        <f>SUM(Д_1260_ИД!$G$81,Д_1260_ИД!$G$83)</f>
        <v>2.5</v>
      </c>
      <c r="M63" s="600">
        <f>SUM(Д_1260_ИД!$G$81,Д_1260_ИД!$G$83)</f>
        <v>2.5</v>
      </c>
      <c r="N63" s="600">
        <f>SUM(Д_1260_ИД!$G$81,Д_1260_ИД!$G$83)</f>
        <v>2.5</v>
      </c>
      <c r="O63" s="600">
        <f>SUM(Д_1260_ИД!$G$81,Д_1260_ИД!$G$83)</f>
        <v>2.5</v>
      </c>
      <c r="S63" s="702">
        <f>K76*K73</f>
        <v>516</v>
      </c>
      <c r="T63" s="702">
        <f>K76*K74</f>
        <v>0</v>
      </c>
    </row>
    <row r="64" spans="2:24" ht="32">
      <c r="B64" s="697"/>
      <c r="C64" s="589" t="s">
        <v>515</v>
      </c>
      <c r="D64" s="519"/>
      <c r="E64" s="590" t="s">
        <v>506</v>
      </c>
      <c r="F64" s="548">
        <f>SUM(J64:O64)</f>
        <v>23287.5</v>
      </c>
      <c r="G64" s="698"/>
      <c r="H64" s="552">
        <v>0</v>
      </c>
      <c r="I64" s="552">
        <v>0</v>
      </c>
      <c r="J64" s="600">
        <f>J62*J59*J60</f>
        <v>3881.25</v>
      </c>
      <c r="K64" s="706">
        <f t="shared" ref="K64:O64" si="23">K62*K59*K60</f>
        <v>3881.25</v>
      </c>
      <c r="L64" s="600">
        <f t="shared" si="23"/>
        <v>3881.25</v>
      </c>
      <c r="M64" s="600">
        <f t="shared" si="23"/>
        <v>3881.25</v>
      </c>
      <c r="N64" s="600">
        <f t="shared" si="23"/>
        <v>3881.25</v>
      </c>
      <c r="O64" s="600">
        <f t="shared" si="23"/>
        <v>3881.25</v>
      </c>
    </row>
    <row r="65" spans="2:20" ht="32">
      <c r="B65" s="697"/>
      <c r="C65" s="589" t="s">
        <v>516</v>
      </c>
      <c r="D65" s="519"/>
      <c r="E65" s="590" t="s">
        <v>506</v>
      </c>
      <c r="F65" s="548">
        <f>SUM(J65:O65)</f>
        <v>5821.875</v>
      </c>
      <c r="G65" s="698"/>
      <c r="H65" s="552">
        <v>0</v>
      </c>
      <c r="I65" s="552">
        <v>0</v>
      </c>
      <c r="J65" s="600">
        <f>J63*J60*J59</f>
        <v>970.3125</v>
      </c>
      <c r="K65" s="707">
        <f t="shared" ref="K65:O65" si="24">K63*K60*K59</f>
        <v>970.3125</v>
      </c>
      <c r="L65" s="600">
        <f t="shared" si="24"/>
        <v>970.3125</v>
      </c>
      <c r="M65" s="600">
        <f t="shared" si="24"/>
        <v>970.3125</v>
      </c>
      <c r="N65" s="600">
        <f t="shared" si="24"/>
        <v>970.3125</v>
      </c>
      <c r="O65" s="600">
        <f t="shared" si="24"/>
        <v>970.3125</v>
      </c>
      <c r="S65" s="702">
        <f>K84*K81</f>
        <v>75</v>
      </c>
      <c r="T65" s="702">
        <f>K84*K82</f>
        <v>112.5</v>
      </c>
    </row>
    <row r="66" spans="2:20">
      <c r="B66" s="697"/>
      <c r="C66" s="700" t="s">
        <v>518</v>
      </c>
      <c r="D66" s="519"/>
      <c r="E66" s="519"/>
      <c r="F66" s="519"/>
      <c r="G66" s="698"/>
      <c r="H66" s="519"/>
      <c r="I66" s="519"/>
      <c r="J66" s="519"/>
      <c r="K66" s="701"/>
      <c r="L66" s="519"/>
      <c r="M66" s="519"/>
      <c r="N66" s="519"/>
      <c r="O66" s="519"/>
    </row>
    <row r="67" spans="2:20" ht="16">
      <c r="B67" s="697"/>
      <c r="C67" s="589" t="s">
        <v>511</v>
      </c>
      <c r="D67" s="519"/>
      <c r="E67" s="590" t="s">
        <v>506</v>
      </c>
      <c r="F67" s="548">
        <f>AVERAGE(J67:O67)</f>
        <v>4</v>
      </c>
      <c r="G67" s="698"/>
      <c r="H67" s="552">
        <v>0</v>
      </c>
      <c r="I67" s="552">
        <v>0</v>
      </c>
      <c r="J67" s="708">
        <f>Д_1260_ИД!$G$84</f>
        <v>4</v>
      </c>
      <c r="K67" s="709">
        <f>Д_1260_ИД!$G$84</f>
        <v>4</v>
      </c>
      <c r="L67" s="708">
        <f>Д_1260_ИД!$G$84</f>
        <v>4</v>
      </c>
      <c r="M67" s="708">
        <f>Д_1260_ИД!$G$84</f>
        <v>4</v>
      </c>
      <c r="N67" s="708">
        <f>Д_1260_ИД!$G$84</f>
        <v>4</v>
      </c>
      <c r="O67" s="708">
        <f>Д_1260_ИД!$G$84</f>
        <v>4</v>
      </c>
    </row>
    <row r="68" spans="2:20" ht="16">
      <c r="B68" s="697"/>
      <c r="C68" s="589" t="s">
        <v>512</v>
      </c>
      <c r="D68" s="519"/>
      <c r="E68" s="590" t="s">
        <v>506</v>
      </c>
      <c r="F68" s="548">
        <f>AVERAGE(J68:O68)</f>
        <v>1</v>
      </c>
      <c r="G68" s="698"/>
      <c r="H68" s="552">
        <v>0</v>
      </c>
      <c r="I68" s="552">
        <v>0</v>
      </c>
      <c r="J68" s="600">
        <f>Д_1260_ИД!$G$85</f>
        <v>1</v>
      </c>
      <c r="K68" s="701">
        <f>Д_1260_ИД!$G$85</f>
        <v>1</v>
      </c>
      <c r="L68" s="600">
        <f>Д_1260_ИД!$G$85</f>
        <v>1</v>
      </c>
      <c r="M68" s="600">
        <f>Д_1260_ИД!$G$85</f>
        <v>1</v>
      </c>
      <c r="N68" s="600">
        <f>Д_1260_ИД!$G$85</f>
        <v>1</v>
      </c>
      <c r="O68" s="600">
        <f>Д_1260_ИД!$G$85</f>
        <v>1</v>
      </c>
      <c r="S68" s="522">
        <f>S53+S58+S63+S65</f>
        <v>2224.25</v>
      </c>
      <c r="T68" s="522">
        <f>T53+T58+T63+T65</f>
        <v>520.8125</v>
      </c>
    </row>
    <row r="69" spans="2:20" ht="32">
      <c r="B69" s="697"/>
      <c r="C69" s="589" t="s">
        <v>519</v>
      </c>
      <c r="D69" s="519"/>
      <c r="E69" s="590" t="s">
        <v>506</v>
      </c>
      <c r="F69" s="548">
        <f>SUM(J69:O69)</f>
        <v>9315</v>
      </c>
      <c r="G69" s="698"/>
      <c r="H69" s="552">
        <v>0</v>
      </c>
      <c r="I69" s="552">
        <v>0</v>
      </c>
      <c r="J69" s="600">
        <f>J67*J59*J60</f>
        <v>1552.5</v>
      </c>
      <c r="K69" s="701">
        <f>K67*K59*K60</f>
        <v>1552.5</v>
      </c>
      <c r="L69" s="600">
        <f t="shared" ref="L69:O69" si="25">L67*L59*L60</f>
        <v>1552.5</v>
      </c>
      <c r="M69" s="600">
        <f t="shared" si="25"/>
        <v>1552.5</v>
      </c>
      <c r="N69" s="600">
        <f t="shared" si="25"/>
        <v>1552.5</v>
      </c>
      <c r="O69" s="600">
        <f t="shared" si="25"/>
        <v>1552.5</v>
      </c>
      <c r="S69" s="522">
        <f>S68*8</f>
        <v>17794</v>
      </c>
      <c r="T69" s="522">
        <f>T68*8</f>
        <v>4166.5</v>
      </c>
    </row>
    <row r="70" spans="2:20" ht="32">
      <c r="B70" s="697"/>
      <c r="C70" s="589" t="s">
        <v>520</v>
      </c>
      <c r="D70" s="519"/>
      <c r="E70" s="590" t="s">
        <v>506</v>
      </c>
      <c r="F70" s="548">
        <f>SUM(J70:O70)</f>
        <v>2328.75</v>
      </c>
      <c r="G70" s="698"/>
      <c r="H70" s="552">
        <v>0</v>
      </c>
      <c r="I70" s="552">
        <v>0</v>
      </c>
      <c r="J70" s="600">
        <f>J68*J59*J60</f>
        <v>388.125</v>
      </c>
      <c r="K70" s="701">
        <f t="shared" ref="K70:O70" si="26">K68*K59*K60</f>
        <v>388.125</v>
      </c>
      <c r="L70" s="600">
        <f t="shared" si="26"/>
        <v>388.125</v>
      </c>
      <c r="M70" s="600">
        <f t="shared" si="26"/>
        <v>388.125</v>
      </c>
      <c r="N70" s="600">
        <f t="shared" si="26"/>
        <v>388.125</v>
      </c>
      <c r="O70" s="600">
        <f t="shared" si="26"/>
        <v>388.125</v>
      </c>
    </row>
    <row r="71" spans="2:20">
      <c r="B71" s="697"/>
      <c r="C71" s="699" t="s">
        <v>521</v>
      </c>
      <c r="D71" s="519"/>
      <c r="E71" s="519"/>
      <c r="F71" s="519"/>
      <c r="G71" s="698"/>
      <c r="H71" s="519"/>
      <c r="I71" s="519"/>
      <c r="J71" s="519"/>
      <c r="K71" s="701"/>
      <c r="L71" s="519"/>
      <c r="M71" s="519"/>
      <c r="N71" s="519"/>
      <c r="O71" s="519"/>
    </row>
    <row r="72" spans="2:20">
      <c r="B72" s="697"/>
      <c r="C72" s="700" t="s">
        <v>510</v>
      </c>
      <c r="D72" s="519"/>
      <c r="E72" s="519"/>
      <c r="F72" s="519"/>
      <c r="G72" s="698"/>
      <c r="H72" s="519"/>
      <c r="I72" s="519"/>
      <c r="J72" s="519"/>
      <c r="K72" s="701"/>
      <c r="L72" s="519"/>
      <c r="M72" s="519"/>
      <c r="N72" s="519"/>
      <c r="O72" s="519"/>
    </row>
    <row r="73" spans="2:20" ht="16">
      <c r="B73" s="697"/>
      <c r="C73" s="589" t="s">
        <v>511</v>
      </c>
      <c r="D73" s="519"/>
      <c r="E73" s="590" t="s">
        <v>506</v>
      </c>
      <c r="F73" s="548">
        <f>AVERAGE(J73:O73)</f>
        <v>12</v>
      </c>
      <c r="G73" s="698"/>
      <c r="H73" s="552">
        <v>0</v>
      </c>
      <c r="I73" s="552">
        <v>0</v>
      </c>
      <c r="J73" s="600">
        <f>SUM(Д_1260_ИД!$G$90,Д_1260_ИД!$G$92)</f>
        <v>12</v>
      </c>
      <c r="K73" s="701">
        <f>SUM(Д_1260_ИД!$G$90,Д_1260_ИД!$G$92)</f>
        <v>12</v>
      </c>
      <c r="L73" s="600">
        <f>SUM(Д_1260_ИД!$G$90,Д_1260_ИД!$G$92)</f>
        <v>12</v>
      </c>
      <c r="M73" s="600">
        <f>SUM(Д_1260_ИД!$G$90,Д_1260_ИД!$G$92)</f>
        <v>12</v>
      </c>
      <c r="N73" s="600">
        <f>SUM(Д_1260_ИД!$G$90,Д_1260_ИД!$G$92)</f>
        <v>12</v>
      </c>
      <c r="O73" s="600">
        <f>SUM(Д_1260_ИД!$G$90,Д_1260_ИД!$G$92)</f>
        <v>12</v>
      </c>
    </row>
    <row r="74" spans="2:20" ht="16">
      <c r="B74" s="697"/>
      <c r="C74" s="589" t="s">
        <v>512</v>
      </c>
      <c r="D74" s="519"/>
      <c r="E74" s="590" t="s">
        <v>506</v>
      </c>
      <c r="F74" s="548">
        <f>AVERAGE(J74:O74)</f>
        <v>0</v>
      </c>
      <c r="G74" s="698"/>
      <c r="H74" s="552">
        <v>0</v>
      </c>
      <c r="I74" s="552">
        <v>0</v>
      </c>
      <c r="J74" s="600">
        <f>SUM(Д_1260_ИД!$G$91,Д_1260_ИД!$G$93)</f>
        <v>0</v>
      </c>
      <c r="K74" s="701">
        <f>SUM(Д_1260_ИД!$G$91,Д_1260_ИД!$G$93)</f>
        <v>0</v>
      </c>
      <c r="L74" s="600">
        <f>SUM(Д_1260_ИД!$G$91,Д_1260_ИД!$G$93)</f>
        <v>0</v>
      </c>
      <c r="M74" s="600">
        <f>SUM(Д_1260_ИД!$G$91,Д_1260_ИД!$G$93)</f>
        <v>0</v>
      </c>
      <c r="N74" s="600">
        <f>SUM(Д_1260_ИД!$G$91,Д_1260_ИД!$G$93)</f>
        <v>0</v>
      </c>
      <c r="O74" s="600">
        <f>SUM(Д_1260_ИД!$G$91,Д_1260_ИД!$G$93)</f>
        <v>0</v>
      </c>
    </row>
    <row r="75" spans="2:20" ht="16">
      <c r="B75" s="697"/>
      <c r="C75" s="589" t="s">
        <v>513</v>
      </c>
      <c r="D75" s="519"/>
      <c r="E75" s="590" t="s">
        <v>420</v>
      </c>
      <c r="F75" s="548">
        <f>AVERAGE(J75:O75)</f>
        <v>9</v>
      </c>
      <c r="G75" s="698"/>
      <c r="H75" s="552">
        <v>0</v>
      </c>
      <c r="I75" s="552">
        <v>0</v>
      </c>
      <c r="J75" s="600">
        <f>Д_1260_ИД!$G$104</f>
        <v>9</v>
      </c>
      <c r="K75" s="600">
        <f>Д_1260_ИД!$G$104</f>
        <v>9</v>
      </c>
      <c r="L75" s="600">
        <f>Д_1260_ИД!$G$104</f>
        <v>9</v>
      </c>
      <c r="M75" s="600">
        <f>Д_1260_ИД!$G$104</f>
        <v>9</v>
      </c>
      <c r="N75" s="600">
        <f>Д_1260_ИД!$G$104</f>
        <v>9</v>
      </c>
      <c r="O75" s="600">
        <f>Д_1260_ИД!$G$104</f>
        <v>9</v>
      </c>
    </row>
    <row r="76" spans="2:20" ht="16">
      <c r="B76" s="697"/>
      <c r="C76" s="589" t="s">
        <v>514</v>
      </c>
      <c r="D76" s="519"/>
      <c r="E76" s="590" t="s">
        <v>471</v>
      </c>
      <c r="F76" s="548">
        <f>AVERAGE(J76:O76)</f>
        <v>43</v>
      </c>
      <c r="G76" s="698"/>
      <c r="H76" s="552">
        <v>0</v>
      </c>
      <c r="I76" s="552">
        <v>0</v>
      </c>
      <c r="J76" s="548">
        <f>Д_1260_ИД!$G$88</f>
        <v>43</v>
      </c>
      <c r="K76" s="675">
        <f>Д_1260_ИД!$G$88</f>
        <v>43</v>
      </c>
      <c r="L76" s="548">
        <f>Д_1260_ИД!$G$88</f>
        <v>43</v>
      </c>
      <c r="M76" s="548">
        <f>Д_1260_ИД!$G$88</f>
        <v>43</v>
      </c>
      <c r="N76" s="548">
        <f>Д_1260_ИД!$G$88</f>
        <v>43</v>
      </c>
      <c r="O76" s="548">
        <f>Д_1260_ИД!$G$88</f>
        <v>43</v>
      </c>
    </row>
    <row r="77" spans="2:20" ht="32">
      <c r="B77" s="697"/>
      <c r="C77" s="589" t="s">
        <v>515</v>
      </c>
      <c r="D77" s="519"/>
      <c r="E77" s="590" t="s">
        <v>506</v>
      </c>
      <c r="F77" s="548">
        <f>SUM(J77:O77)</f>
        <v>27864</v>
      </c>
      <c r="G77" s="698"/>
      <c r="H77" s="552">
        <v>0</v>
      </c>
      <c r="I77" s="552">
        <v>0</v>
      </c>
      <c r="J77" s="548">
        <f>J73*J75*J76</f>
        <v>4644</v>
      </c>
      <c r="K77" s="703">
        <f t="shared" ref="K77:O77" si="27">K73*K75*K76</f>
        <v>4644</v>
      </c>
      <c r="L77" s="548">
        <f t="shared" si="27"/>
        <v>4644</v>
      </c>
      <c r="M77" s="548">
        <f t="shared" si="27"/>
        <v>4644</v>
      </c>
      <c r="N77" s="548">
        <f t="shared" si="27"/>
        <v>4644</v>
      </c>
      <c r="O77" s="548">
        <f t="shared" si="27"/>
        <v>4644</v>
      </c>
    </row>
    <row r="78" spans="2:20" ht="32">
      <c r="B78" s="697"/>
      <c r="C78" s="589" t="s">
        <v>516</v>
      </c>
      <c r="D78" s="519"/>
      <c r="E78" s="590" t="s">
        <v>506</v>
      </c>
      <c r="F78" s="548">
        <f>SUM(J78:O78)</f>
        <v>0</v>
      </c>
      <c r="G78" s="698"/>
      <c r="H78" s="552">
        <v>0</v>
      </c>
      <c r="I78" s="552">
        <v>0</v>
      </c>
      <c r="J78" s="548">
        <f>J74*J75*J76</f>
        <v>0</v>
      </c>
      <c r="K78" s="704">
        <f t="shared" ref="K78:O78" si="28">K74*K75*K76</f>
        <v>0</v>
      </c>
      <c r="L78" s="548">
        <f t="shared" si="28"/>
        <v>0</v>
      </c>
      <c r="M78" s="548">
        <f t="shared" si="28"/>
        <v>0</v>
      </c>
      <c r="N78" s="548">
        <f t="shared" si="28"/>
        <v>0</v>
      </c>
      <c r="O78" s="548">
        <f t="shared" si="28"/>
        <v>0</v>
      </c>
    </row>
    <row r="79" spans="2:20">
      <c r="B79" s="697"/>
      <c r="C79" s="699" t="s">
        <v>522</v>
      </c>
      <c r="D79" s="519"/>
      <c r="E79" s="519"/>
      <c r="F79" s="519"/>
      <c r="G79" s="698"/>
      <c r="H79" s="519"/>
      <c r="I79" s="519"/>
      <c r="J79" s="519"/>
      <c r="K79" s="701"/>
      <c r="L79" s="519"/>
      <c r="M79" s="519"/>
      <c r="N79" s="519"/>
      <c r="O79" s="519"/>
    </row>
    <row r="80" spans="2:20">
      <c r="B80" s="697"/>
      <c r="C80" s="700" t="s">
        <v>510</v>
      </c>
      <c r="D80" s="519"/>
      <c r="E80" s="519"/>
      <c r="F80" s="519"/>
      <c r="G80" s="698"/>
      <c r="H80" s="519"/>
      <c r="I80" s="519"/>
      <c r="J80" s="519"/>
      <c r="K80" s="701"/>
      <c r="L80" s="519"/>
      <c r="M80" s="519"/>
      <c r="N80" s="519"/>
      <c r="O80" s="519"/>
    </row>
    <row r="81" spans="2:24" ht="16">
      <c r="B81" s="697"/>
      <c r="C81" s="589" t="s">
        <v>511</v>
      </c>
      <c r="D81" s="519"/>
      <c r="E81" s="590" t="s">
        <v>506</v>
      </c>
      <c r="F81" s="548">
        <f>AVERAGE(J81:O81)</f>
        <v>1</v>
      </c>
      <c r="G81" s="698"/>
      <c r="H81" s="552">
        <v>0</v>
      </c>
      <c r="I81" s="552">
        <v>0</v>
      </c>
      <c r="J81" s="600">
        <f>SUM(Д_1260_ИД!$G$98,Д_1260_ИД!$G$100)</f>
        <v>1</v>
      </c>
      <c r="K81" s="701">
        <f>SUM(Д_1260_ИД!$G$98,Д_1260_ИД!$G$100)</f>
        <v>1</v>
      </c>
      <c r="L81" s="600">
        <f>SUM(Д_1260_ИД!$G$98,Д_1260_ИД!$G$100)</f>
        <v>1</v>
      </c>
      <c r="M81" s="600">
        <f>SUM(Д_1260_ИД!$G$98,Д_1260_ИД!$G$100)</f>
        <v>1</v>
      </c>
      <c r="N81" s="600">
        <f>SUM(Д_1260_ИД!$G$98,Д_1260_ИД!$G$100)</f>
        <v>1</v>
      </c>
      <c r="O81" s="600">
        <f>SUM(Д_1260_ИД!$G$98,Д_1260_ИД!$G$100)</f>
        <v>1</v>
      </c>
    </row>
    <row r="82" spans="2:24" ht="16">
      <c r="B82" s="697"/>
      <c r="C82" s="589" t="s">
        <v>512</v>
      </c>
      <c r="D82" s="519"/>
      <c r="E82" s="590" t="s">
        <v>506</v>
      </c>
      <c r="F82" s="548">
        <f>AVERAGE(J82:O82)</f>
        <v>1.5</v>
      </c>
      <c r="G82" s="698"/>
      <c r="H82" s="552">
        <v>0</v>
      </c>
      <c r="I82" s="552">
        <v>0</v>
      </c>
      <c r="J82" s="600">
        <f>SUM(Д_1260_ИД!$G$99,Д_1260_ИД!$G$101)</f>
        <v>1.5</v>
      </c>
      <c r="K82" s="701">
        <f>SUM(Д_1260_ИД!$G$99,Д_1260_ИД!$G$101)</f>
        <v>1.5</v>
      </c>
      <c r="L82" s="600">
        <f>SUM(Д_1260_ИД!$G$99,Д_1260_ИД!$G$101)</f>
        <v>1.5</v>
      </c>
      <c r="M82" s="600">
        <f>SUM(Д_1260_ИД!$G$99,Д_1260_ИД!$G$101)</f>
        <v>1.5</v>
      </c>
      <c r="N82" s="600">
        <f>SUM(Д_1260_ИД!$G$99,Д_1260_ИД!$G$101)</f>
        <v>1.5</v>
      </c>
      <c r="O82" s="600">
        <f>SUM(Д_1260_ИД!$G$99,Д_1260_ИД!$G$101)</f>
        <v>1.5</v>
      </c>
    </row>
    <row r="83" spans="2:24" ht="16">
      <c r="B83" s="697"/>
      <c r="C83" s="589" t="s">
        <v>513</v>
      </c>
      <c r="D83" s="519"/>
      <c r="E83" s="590" t="s">
        <v>420</v>
      </c>
      <c r="F83" s="548">
        <f>AVERAGE(J83:O83)</f>
        <v>9</v>
      </c>
      <c r="G83" s="698"/>
      <c r="H83" s="552">
        <v>0</v>
      </c>
      <c r="I83" s="552">
        <v>0</v>
      </c>
      <c r="J83" s="600">
        <f>Д_1260_ИД!$G$104</f>
        <v>9</v>
      </c>
      <c r="K83" s="600">
        <f>Д_1260_ИД!$G$104</f>
        <v>9</v>
      </c>
      <c r="L83" s="600">
        <f>Д_1260_ИД!$G$104</f>
        <v>9</v>
      </c>
      <c r="M83" s="600">
        <f>Д_1260_ИД!$G$104</f>
        <v>9</v>
      </c>
      <c r="N83" s="600">
        <f>Д_1260_ИД!$G$104</f>
        <v>9</v>
      </c>
      <c r="O83" s="600">
        <f>Д_1260_ИД!$G$104</f>
        <v>9</v>
      </c>
    </row>
    <row r="84" spans="2:24" ht="16">
      <c r="B84" s="697"/>
      <c r="C84" s="589" t="s">
        <v>514</v>
      </c>
      <c r="D84" s="519"/>
      <c r="E84" s="590" t="s">
        <v>471</v>
      </c>
      <c r="F84" s="548">
        <f>AVERAGE(J84:O84)</f>
        <v>75</v>
      </c>
      <c r="G84" s="698"/>
      <c r="H84" s="552">
        <v>0</v>
      </c>
      <c r="I84" s="552">
        <v>0</v>
      </c>
      <c r="J84" s="548">
        <f>Д_1260_ИД!$G$96</f>
        <v>75</v>
      </c>
      <c r="K84" s="675">
        <f>Д_1260_ИД!$G$96</f>
        <v>75</v>
      </c>
      <c r="L84" s="548">
        <f>Д_1260_ИД!$G$96</f>
        <v>75</v>
      </c>
      <c r="M84" s="548">
        <f>Д_1260_ИД!$G$96</f>
        <v>75</v>
      </c>
      <c r="N84" s="548">
        <f>Д_1260_ИД!$G$96</f>
        <v>75</v>
      </c>
      <c r="O84" s="548">
        <f>Д_1260_ИД!$G$96</f>
        <v>75</v>
      </c>
    </row>
    <row r="85" spans="2:24" ht="32">
      <c r="B85" s="697"/>
      <c r="C85" s="589" t="s">
        <v>515</v>
      </c>
      <c r="D85" s="519"/>
      <c r="E85" s="590" t="s">
        <v>506</v>
      </c>
      <c r="F85" s="548">
        <f>SUM(J85:O85)</f>
        <v>4050</v>
      </c>
      <c r="G85" s="698"/>
      <c r="H85" s="552">
        <v>0</v>
      </c>
      <c r="I85" s="552">
        <v>0</v>
      </c>
      <c r="J85" s="548">
        <f>J81*J83*J84</f>
        <v>675</v>
      </c>
      <c r="K85" s="703">
        <f t="shared" ref="K85:O85" si="29">K81*K83*K84</f>
        <v>675</v>
      </c>
      <c r="L85" s="548">
        <f t="shared" si="29"/>
        <v>675</v>
      </c>
      <c r="M85" s="548">
        <f t="shared" si="29"/>
        <v>675</v>
      </c>
      <c r="N85" s="548">
        <f t="shared" si="29"/>
        <v>675</v>
      </c>
      <c r="O85" s="548">
        <f t="shared" si="29"/>
        <v>675</v>
      </c>
    </row>
    <row r="86" spans="2:24" ht="32">
      <c r="B86" s="697"/>
      <c r="C86" s="589" t="s">
        <v>516</v>
      </c>
      <c r="D86" s="519"/>
      <c r="E86" s="590" t="s">
        <v>506</v>
      </c>
      <c r="F86" s="548">
        <f>SUM(J86:O86)</f>
        <v>6075</v>
      </c>
      <c r="H86" s="552">
        <v>0</v>
      </c>
      <c r="I86" s="552">
        <v>0</v>
      </c>
      <c r="J86" s="519">
        <f>J82*J83*J84</f>
        <v>1012.5</v>
      </c>
      <c r="K86" s="707">
        <f t="shared" ref="K86:O86" si="30">K82*K83*K84</f>
        <v>1012.5</v>
      </c>
      <c r="L86" s="519">
        <f t="shared" si="30"/>
        <v>1012.5</v>
      </c>
      <c r="M86" s="519">
        <f t="shared" si="30"/>
        <v>1012.5</v>
      </c>
      <c r="N86" s="519">
        <f t="shared" si="30"/>
        <v>1012.5</v>
      </c>
      <c r="O86" s="519">
        <f t="shared" si="30"/>
        <v>1012.5</v>
      </c>
    </row>
    <row r="88" spans="2:24" ht="32">
      <c r="B88" s="582" t="s">
        <v>469</v>
      </c>
      <c r="C88" s="583" t="s">
        <v>1009</v>
      </c>
      <c r="D88" s="584" t="s">
        <v>480</v>
      </c>
      <c r="E88" s="585" t="s">
        <v>430</v>
      </c>
      <c r="F88" s="586" t="e">
        <f>SUM(H88:O88)</f>
        <v>#REF!</v>
      </c>
      <c r="H88" s="690">
        <f>IFERROR(SUM(H89*H90,#REF!*#REF!)/#REF!*#REF!*#REF!,)</f>
        <v>0</v>
      </c>
      <c r="I88" s="690">
        <f>IFERROR(SUM(I89*I90,#REF!*#REF!)/#REF!*#REF!*#REF!,)</f>
        <v>0</v>
      </c>
      <c r="J88" s="690">
        <f>IFERROR(SUM(J89*J90,#REF!*#REF!)/#REF!*#REF!*#REF!,)</f>
        <v>0</v>
      </c>
      <c r="K88" s="690" t="e">
        <f>K89-K90</f>
        <v>#REF!</v>
      </c>
      <c r="L88" s="690" t="e">
        <f t="shared" ref="L88:O88" si="31">L89-L90</f>
        <v>#REF!</v>
      </c>
      <c r="M88" s="690" t="e">
        <f t="shared" si="31"/>
        <v>#REF!</v>
      </c>
      <c r="N88" s="690" t="e">
        <f t="shared" si="31"/>
        <v>#REF!</v>
      </c>
      <c r="O88" s="690" t="e">
        <f t="shared" si="31"/>
        <v>#REF!</v>
      </c>
      <c r="X88" s="522" t="s">
        <v>1175</v>
      </c>
    </row>
    <row r="89" spans="2:24" ht="16">
      <c r="B89" s="582"/>
      <c r="C89" s="525" t="s">
        <v>1010</v>
      </c>
      <c r="D89" s="692"/>
      <c r="E89" s="594" t="s">
        <v>430</v>
      </c>
      <c r="F89" s="596" t="e">
        <f>AVERAGE(K89:O89)</f>
        <v>#REF!</v>
      </c>
      <c r="H89" s="694">
        <v>0</v>
      </c>
      <c r="I89" s="694">
        <v>0</v>
      </c>
      <c r="J89" s="694">
        <f>J93*2100/1970</f>
        <v>0</v>
      </c>
      <c r="K89" s="596" t="e">
        <f>K93*$J$102/1970</f>
        <v>#REF!</v>
      </c>
      <c r="L89" s="596" t="e">
        <f t="shared" ref="L89:O90" si="32">L93*$J$102/1970</f>
        <v>#REF!</v>
      </c>
      <c r="M89" s="596" t="e">
        <f t="shared" si="32"/>
        <v>#REF!</v>
      </c>
      <c r="N89" s="596" t="e">
        <f t="shared" si="32"/>
        <v>#REF!</v>
      </c>
      <c r="O89" s="596" t="e">
        <f t="shared" si="32"/>
        <v>#REF!</v>
      </c>
    </row>
    <row r="90" spans="2:24" ht="16">
      <c r="B90" s="582"/>
      <c r="C90" s="525" t="s">
        <v>1011</v>
      </c>
      <c r="D90" s="692"/>
      <c r="E90" s="589" t="s">
        <v>430</v>
      </c>
      <c r="F90" s="596" t="e">
        <f>AVERAGE(K90:O90)</f>
        <v>#REF!</v>
      </c>
      <c r="H90" s="694">
        <v>0</v>
      </c>
      <c r="I90" s="694">
        <v>0</v>
      </c>
      <c r="J90" s="694">
        <f>J94*2100/1970</f>
        <v>0</v>
      </c>
      <c r="K90" s="596" t="e">
        <f>K94*$J$102/1970</f>
        <v>#REF!</v>
      </c>
      <c r="L90" s="596" t="e">
        <f t="shared" si="32"/>
        <v>#REF!</v>
      </c>
      <c r="M90" s="596" t="e">
        <f t="shared" si="32"/>
        <v>#REF!</v>
      </c>
      <c r="N90" s="596" t="e">
        <f t="shared" si="32"/>
        <v>#REF!</v>
      </c>
      <c r="O90" s="596" t="e">
        <f t="shared" si="32"/>
        <v>#REF!</v>
      </c>
    </row>
    <row r="91" spans="2:24">
      <c r="F91" s="572"/>
      <c r="H91" s="572"/>
      <c r="I91" s="572"/>
      <c r="J91" s="572"/>
      <c r="K91" s="572">
        <f>K96*K6</f>
        <v>0</v>
      </c>
      <c r="L91" s="572">
        <f t="shared" ref="L91:N91" si="33">L96*L6</f>
        <v>0</v>
      </c>
      <c r="M91" s="572">
        <f t="shared" si="33"/>
        <v>0</v>
      </c>
      <c r="N91" s="572">
        <f t="shared" si="33"/>
        <v>0</v>
      </c>
      <c r="O91" s="572"/>
    </row>
    <row r="92" spans="2:24" ht="32">
      <c r="B92" s="582" t="s">
        <v>470</v>
      </c>
      <c r="C92" s="583" t="s">
        <v>498</v>
      </c>
      <c r="D92" s="584" t="s">
        <v>480</v>
      </c>
      <c r="E92" s="585" t="s">
        <v>506</v>
      </c>
      <c r="F92" s="586" t="e">
        <f>AVERAGE(J92:N92)</f>
        <v>#REF!</v>
      </c>
      <c r="H92" s="690">
        <f t="shared" ref="H92:O92" si="34">H93-H94</f>
        <v>0</v>
      </c>
      <c r="I92" s="690">
        <f t="shared" si="34"/>
        <v>0</v>
      </c>
      <c r="J92" s="690">
        <f t="shared" si="34"/>
        <v>0</v>
      </c>
      <c r="K92" s="690" t="e">
        <f t="shared" si="34"/>
        <v>#REF!</v>
      </c>
      <c r="L92" s="690" t="e">
        <f t="shared" si="34"/>
        <v>#REF!</v>
      </c>
      <c r="M92" s="690" t="e">
        <f t="shared" si="34"/>
        <v>#REF!</v>
      </c>
      <c r="N92" s="690" t="e">
        <f t="shared" si="34"/>
        <v>#REF!</v>
      </c>
      <c r="O92" s="690" t="e">
        <f t="shared" si="34"/>
        <v>#REF!</v>
      </c>
      <c r="X92" s="522" t="s">
        <v>1175</v>
      </c>
    </row>
    <row r="93" spans="2:24" ht="16">
      <c r="B93" s="697"/>
      <c r="C93" s="589" t="s">
        <v>507</v>
      </c>
      <c r="D93" s="594"/>
      <c r="E93" s="594" t="s">
        <v>506</v>
      </c>
      <c r="F93" s="596" t="e">
        <f>AVERAGE(J93:O93)</f>
        <v>#REF!</v>
      </c>
      <c r="H93" s="694">
        <v>0</v>
      </c>
      <c r="I93" s="694">
        <v>0</v>
      </c>
      <c r="J93" s="694">
        <v>0</v>
      </c>
      <c r="K93" s="596" t="e">
        <f>J100+J103+J106</f>
        <v>#REF!</v>
      </c>
      <c r="L93" s="596" t="e">
        <f t="shared" ref="L93:O94" si="35">K100+K103+K106</f>
        <v>#REF!</v>
      </c>
      <c r="M93" s="596" t="e">
        <f t="shared" si="35"/>
        <v>#REF!</v>
      </c>
      <c r="N93" s="596" t="e">
        <f t="shared" si="35"/>
        <v>#REF!</v>
      </c>
      <c r="O93" s="596" t="e">
        <f t="shared" si="35"/>
        <v>#REF!</v>
      </c>
    </row>
    <row r="94" spans="2:24" ht="16">
      <c r="B94" s="697"/>
      <c r="C94" s="589" t="s">
        <v>508</v>
      </c>
      <c r="D94" s="594"/>
      <c r="E94" s="594" t="s">
        <v>506</v>
      </c>
      <c r="F94" s="596" t="e">
        <f>AVERAGE(J94:O94)</f>
        <v>#REF!</v>
      </c>
      <c r="H94" s="694">
        <v>0</v>
      </c>
      <c r="I94" s="694">
        <v>0</v>
      </c>
      <c r="J94" s="694">
        <v>0</v>
      </c>
      <c r="K94" s="596" t="e">
        <f>J101+J104+J107</f>
        <v>#REF!</v>
      </c>
      <c r="L94" s="596" t="e">
        <f t="shared" si="35"/>
        <v>#REF!</v>
      </c>
      <c r="M94" s="596" t="e">
        <f t="shared" si="35"/>
        <v>#REF!</v>
      </c>
      <c r="N94" s="596" t="e">
        <f t="shared" si="35"/>
        <v>#REF!</v>
      </c>
      <c r="O94" s="596" t="e">
        <f t="shared" si="35"/>
        <v>#REF!</v>
      </c>
    </row>
    <row r="95" spans="2:24">
      <c r="K95" s="680">
        <f>K29*K96</f>
        <v>13810.728821123539</v>
      </c>
      <c r="L95" s="680">
        <f t="shared" ref="L95:N95" si="36">L29*L96</f>
        <v>24229.348808988663</v>
      </c>
      <c r="M95" s="680">
        <f t="shared" si="36"/>
        <v>21253.814744726897</v>
      </c>
      <c r="N95" s="680">
        <f t="shared" si="36"/>
        <v>18643.697144497277</v>
      </c>
    </row>
    <row r="96" spans="2:24">
      <c r="H96" s="419">
        <v>1.0677078252031311</v>
      </c>
      <c r="I96" s="419">
        <v>0.93658581158169396</v>
      </c>
      <c r="J96" s="419">
        <v>0.82156650138745069</v>
      </c>
      <c r="K96" s="419">
        <v>0.72067236963811454</v>
      </c>
      <c r="L96" s="419">
        <v>0.63216874529659162</v>
      </c>
      <c r="M96" s="419">
        <v>0.55453398710227331</v>
      </c>
      <c r="N96" s="419">
        <v>0.48643332201953804</v>
      </c>
      <c r="O96" s="419">
        <v>0.42669589650836653</v>
      </c>
    </row>
    <row r="97" spans="2:24">
      <c r="K97" s="680" t="e">
        <f>K96*K88</f>
        <v>#REF!</v>
      </c>
      <c r="L97" s="680" t="e">
        <f t="shared" ref="L97:N97" si="37">L96*L88</f>
        <v>#REF!</v>
      </c>
      <c r="M97" s="680" t="e">
        <f t="shared" si="37"/>
        <v>#REF!</v>
      </c>
      <c r="N97" s="680" t="e">
        <f t="shared" si="37"/>
        <v>#REF!</v>
      </c>
      <c r="O97" s="680">
        <f t="shared" ref="O97" si="38">O96*O29</f>
        <v>16354.120302190589</v>
      </c>
    </row>
    <row r="98" spans="2:24" ht="16">
      <c r="B98" s="960" t="s">
        <v>73</v>
      </c>
      <c r="C98" s="962" t="s">
        <v>523</v>
      </c>
      <c r="D98" s="710" t="s">
        <v>524</v>
      </c>
      <c r="E98" s="964" t="s">
        <v>248</v>
      </c>
      <c r="F98" s="965" t="s">
        <v>525</v>
      </c>
      <c r="G98" s="967" t="s">
        <v>526</v>
      </c>
      <c r="H98" s="968" t="s">
        <v>527</v>
      </c>
      <c r="I98" s="970" t="s">
        <v>528</v>
      </c>
      <c r="J98" s="971"/>
      <c r="K98" s="971"/>
      <c r="L98" s="971"/>
      <c r="M98" s="971"/>
      <c r="N98" s="972"/>
    </row>
    <row r="99" spans="2:24" ht="16">
      <c r="B99" s="961"/>
      <c r="C99" s="963"/>
      <c r="D99" s="711" t="s">
        <v>529</v>
      </c>
      <c r="E99" s="964"/>
      <c r="F99" s="966"/>
      <c r="G99" s="967"/>
      <c r="H99" s="969"/>
      <c r="I99" s="712"/>
      <c r="J99" s="44">
        <v>2022</v>
      </c>
      <c r="K99" s="44">
        <v>2023</v>
      </c>
      <c r="L99" s="44">
        <v>2024</v>
      </c>
      <c r="M99" s="44">
        <v>2025</v>
      </c>
      <c r="N99" s="401">
        <v>2026</v>
      </c>
    </row>
    <row r="100" spans="2:24" ht="15" customHeight="1">
      <c r="B100" s="956">
        <v>1</v>
      </c>
      <c r="C100" s="948" t="s">
        <v>530</v>
      </c>
      <c r="D100" s="950" t="s">
        <v>531</v>
      </c>
      <c r="E100" s="952" t="s">
        <v>4</v>
      </c>
      <c r="F100" s="954" t="s">
        <v>532</v>
      </c>
      <c r="G100" s="942" t="s">
        <v>533</v>
      </c>
      <c r="H100" s="713" t="s">
        <v>277</v>
      </c>
      <c r="I100" s="944" t="s">
        <v>534</v>
      </c>
      <c r="J100" s="714" t="e">
        <f>'[8]Бенч_As is'!$K$12</f>
        <v>#REF!</v>
      </c>
      <c r="K100" s="714" t="e">
        <f>'[8]Бенч_As is'!$K$12</f>
        <v>#REF!</v>
      </c>
      <c r="L100" s="714" t="e">
        <f>'[8]Бенч_As is'!$K$12</f>
        <v>#REF!</v>
      </c>
      <c r="M100" s="714" t="e">
        <f>'[8]Бенч_As is'!$K$12</f>
        <v>#REF!</v>
      </c>
      <c r="N100" s="714" t="e">
        <f>'[8]Бенч_As is'!$K$12</f>
        <v>#REF!</v>
      </c>
      <c r="O100" s="938" t="s">
        <v>1012</v>
      </c>
      <c r="P100" s="939"/>
      <c r="Q100" s="939"/>
      <c r="R100" s="939"/>
      <c r="S100" s="939"/>
      <c r="T100" s="939"/>
      <c r="U100" s="939"/>
      <c r="V100" s="939"/>
      <c r="W100" s="939"/>
      <c r="X100" s="939"/>
    </row>
    <row r="101" spans="2:24" ht="16">
      <c r="B101" s="947"/>
      <c r="C101" s="949"/>
      <c r="D101" s="951"/>
      <c r="E101" s="953"/>
      <c r="F101" s="955"/>
      <c r="G101" s="943"/>
      <c r="H101" s="715" t="s">
        <v>279</v>
      </c>
      <c r="I101" s="945"/>
      <c r="J101" s="716" t="e">
        <f>'[8]Бенч_To be'!I12</f>
        <v>#REF!</v>
      </c>
      <c r="K101" s="716" t="e">
        <f>'[8]Бенч_To be'!$I$12</f>
        <v>#REF!</v>
      </c>
      <c r="L101" s="716" t="e">
        <f>'[8]Бенч_To be'!$I$12</f>
        <v>#REF!</v>
      </c>
      <c r="M101" s="716" t="e">
        <f>'[8]Бенч_To be'!$I$12</f>
        <v>#REF!</v>
      </c>
      <c r="N101" s="717" t="e">
        <f>'[8]Бенч_To be'!$I$12</f>
        <v>#REF!</v>
      </c>
      <c r="O101" s="938"/>
      <c r="P101" s="939"/>
      <c r="Q101" s="939"/>
      <c r="R101" s="939"/>
      <c r="S101" s="939"/>
      <c r="T101" s="939"/>
      <c r="U101" s="939"/>
      <c r="V101" s="939"/>
      <c r="W101" s="939"/>
      <c r="X101" s="939"/>
    </row>
    <row r="102" spans="2:24" ht="32">
      <c r="B102" s="718" t="s">
        <v>84</v>
      </c>
      <c r="C102" s="719" t="s">
        <v>535</v>
      </c>
      <c r="D102" s="720" t="s">
        <v>536</v>
      </c>
      <c r="E102" s="721"/>
      <c r="F102" s="722"/>
      <c r="G102" s="723"/>
      <c r="H102" s="724"/>
      <c r="I102" s="725"/>
      <c r="J102" s="940">
        <v>2100</v>
      </c>
      <c r="K102" s="941"/>
      <c r="L102" s="941"/>
      <c r="M102" s="941"/>
      <c r="N102" s="726"/>
    </row>
    <row r="103" spans="2:24" ht="15" customHeight="1">
      <c r="B103" s="946">
        <v>2</v>
      </c>
      <c r="C103" s="948" t="s">
        <v>530</v>
      </c>
      <c r="D103" s="950" t="s">
        <v>531</v>
      </c>
      <c r="E103" s="952" t="s">
        <v>4</v>
      </c>
      <c r="F103" s="954" t="s">
        <v>532</v>
      </c>
      <c r="G103" s="942" t="s">
        <v>537</v>
      </c>
      <c r="H103" s="727" t="s">
        <v>277</v>
      </c>
      <c r="I103" s="944" t="s">
        <v>538</v>
      </c>
      <c r="J103" s="714" t="e">
        <f>'[8]Бенч_As is'!$J$25</f>
        <v>#REF!</v>
      </c>
      <c r="K103" s="714" t="e">
        <f>'[8]Бенч_As is'!$J$25</f>
        <v>#REF!</v>
      </c>
      <c r="L103" s="714" t="e">
        <f>'[8]Бенч_As is'!$J$25</f>
        <v>#REF!</v>
      </c>
      <c r="M103" s="714" t="e">
        <f>'[8]Бенч_As is'!$J$25</f>
        <v>#REF!</v>
      </c>
      <c r="N103" s="714" t="e">
        <f>'[8]Бенч_As is'!$J$25</f>
        <v>#REF!</v>
      </c>
      <c r="O103" s="938" t="s">
        <v>1013</v>
      </c>
      <c r="P103" s="939"/>
      <c r="Q103" s="939"/>
      <c r="R103" s="939"/>
      <c r="S103" s="939"/>
      <c r="T103" s="939"/>
      <c r="U103" s="939"/>
      <c r="V103" s="939"/>
      <c r="W103" s="939"/>
      <c r="X103" s="939"/>
    </row>
    <row r="104" spans="2:24" ht="16">
      <c r="B104" s="947"/>
      <c r="C104" s="949"/>
      <c r="D104" s="951"/>
      <c r="E104" s="953"/>
      <c r="F104" s="955"/>
      <c r="G104" s="943"/>
      <c r="H104" s="728" t="s">
        <v>279</v>
      </c>
      <c r="I104" s="945"/>
      <c r="J104" s="716" t="e">
        <f>'[8]Бенч_To be'!$J$25</f>
        <v>#REF!</v>
      </c>
      <c r="K104" s="716" t="e">
        <f>'[8]Бенч_To be'!$J$25</f>
        <v>#REF!</v>
      </c>
      <c r="L104" s="716" t="e">
        <f>'[8]Бенч_To be'!$J$25</f>
        <v>#REF!</v>
      </c>
      <c r="M104" s="716" t="e">
        <f>'[8]Бенч_To be'!$J$25</f>
        <v>#REF!</v>
      </c>
      <c r="N104" s="717" t="e">
        <f>'[8]Бенч_To be'!$J$25</f>
        <v>#REF!</v>
      </c>
      <c r="O104" s="938"/>
      <c r="P104" s="939"/>
      <c r="Q104" s="939"/>
      <c r="R104" s="939"/>
      <c r="S104" s="939"/>
      <c r="T104" s="939"/>
      <c r="U104" s="939"/>
      <c r="V104" s="939"/>
      <c r="W104" s="939"/>
      <c r="X104" s="939"/>
    </row>
    <row r="105" spans="2:24" ht="32">
      <c r="B105" s="729" t="s">
        <v>126</v>
      </c>
      <c r="C105" s="719" t="s">
        <v>535</v>
      </c>
      <c r="D105" s="720" t="s">
        <v>536</v>
      </c>
      <c r="E105" s="721"/>
      <c r="F105" s="722"/>
      <c r="G105" s="730"/>
      <c r="H105" s="724"/>
      <c r="I105" s="731"/>
      <c r="J105" s="940">
        <v>2100</v>
      </c>
      <c r="K105" s="941"/>
      <c r="L105" s="941"/>
      <c r="M105" s="941"/>
      <c r="N105" s="726"/>
    </row>
    <row r="106" spans="2:24" ht="15" customHeight="1">
      <c r="B106" s="946" t="s">
        <v>354</v>
      </c>
      <c r="C106" s="948" t="s">
        <v>539</v>
      </c>
      <c r="D106" s="950" t="s">
        <v>531</v>
      </c>
      <c r="E106" s="952" t="s">
        <v>4</v>
      </c>
      <c r="F106" s="954" t="s">
        <v>532</v>
      </c>
      <c r="G106" s="942" t="s">
        <v>540</v>
      </c>
      <c r="H106" s="732" t="s">
        <v>277</v>
      </c>
      <c r="I106" s="944" t="s">
        <v>541</v>
      </c>
      <c r="J106" s="714" t="e">
        <f>'[8]Бенч_As is'!$T$43</f>
        <v>#REF!</v>
      </c>
      <c r="K106" s="714" t="e">
        <f>'[8]Бенч_As is'!$T$43</f>
        <v>#REF!</v>
      </c>
      <c r="L106" s="714" t="e">
        <f>'[8]Бенч_As is'!$T$43</f>
        <v>#REF!</v>
      </c>
      <c r="M106" s="714" t="e">
        <f>'[8]Бенч_As is'!$T$43</f>
        <v>#REF!</v>
      </c>
      <c r="N106" s="714" t="e">
        <f>'[8]Бенч_As is'!$T$43</f>
        <v>#REF!</v>
      </c>
      <c r="O106" s="938" t="s">
        <v>1014</v>
      </c>
      <c r="P106" s="939"/>
      <c r="Q106" s="939"/>
      <c r="R106" s="939"/>
      <c r="S106" s="939"/>
      <c r="T106" s="939"/>
      <c r="U106" s="939"/>
      <c r="V106" s="939"/>
      <c r="W106" s="939"/>
      <c r="X106" s="939"/>
    </row>
    <row r="107" spans="2:24" ht="16">
      <c r="B107" s="947"/>
      <c r="C107" s="949"/>
      <c r="D107" s="951"/>
      <c r="E107" s="953"/>
      <c r="F107" s="955"/>
      <c r="G107" s="943"/>
      <c r="H107" s="728" t="s">
        <v>279</v>
      </c>
      <c r="I107" s="945"/>
      <c r="J107" s="716" t="e">
        <f>'[8]Бенч_To be'!$T$42</f>
        <v>#REF!</v>
      </c>
      <c r="K107" s="716" t="e">
        <f>'[8]Бенч_To be'!$T$42</f>
        <v>#REF!</v>
      </c>
      <c r="L107" s="716" t="e">
        <f>'[8]Бенч_To be'!$T$42</f>
        <v>#REF!</v>
      </c>
      <c r="M107" s="716" t="e">
        <f>'[8]Бенч_To be'!$T$42</f>
        <v>#REF!</v>
      </c>
      <c r="N107" s="717" t="e">
        <f>'[8]Бенч_To be'!$T$42</f>
        <v>#REF!</v>
      </c>
      <c r="O107" s="938"/>
      <c r="P107" s="939"/>
      <c r="Q107" s="939"/>
      <c r="R107" s="939"/>
      <c r="S107" s="939"/>
      <c r="T107" s="939"/>
      <c r="U107" s="939"/>
      <c r="V107" s="939"/>
      <c r="W107" s="939"/>
      <c r="X107" s="939"/>
    </row>
    <row r="108" spans="2:24" ht="32">
      <c r="B108" s="733" t="s">
        <v>138</v>
      </c>
      <c r="C108" s="719" t="s">
        <v>535</v>
      </c>
      <c r="D108" s="720" t="s">
        <v>536</v>
      </c>
      <c r="E108" s="721"/>
      <c r="F108" s="722"/>
      <c r="G108" s="730"/>
      <c r="H108" s="539"/>
      <c r="I108" s="731"/>
      <c r="J108" s="934">
        <v>2100</v>
      </c>
      <c r="K108" s="935"/>
      <c r="L108" s="935"/>
      <c r="M108" s="935"/>
      <c r="N108" s="726"/>
    </row>
    <row r="109" spans="2:24" ht="48">
      <c r="B109" s="734"/>
      <c r="C109" s="735"/>
      <c r="D109" s="736" t="s">
        <v>542</v>
      </c>
      <c r="E109" s="737"/>
      <c r="F109" s="738"/>
      <c r="G109" s="739"/>
      <c r="H109" s="740"/>
      <c r="I109" s="741"/>
      <c r="J109" s="738"/>
      <c r="K109" s="742"/>
      <c r="L109" s="742"/>
      <c r="M109" s="742"/>
      <c r="N109" s="743"/>
    </row>
    <row r="110" spans="2:24" ht="48">
      <c r="B110" s="734"/>
      <c r="C110" s="735"/>
      <c r="D110" s="736" t="s">
        <v>543</v>
      </c>
      <c r="E110" s="737"/>
      <c r="F110" s="738"/>
      <c r="G110" s="739"/>
      <c r="H110" s="740"/>
      <c r="I110" s="741"/>
      <c r="J110" s="738"/>
      <c r="K110" s="742"/>
      <c r="L110" s="742"/>
      <c r="M110" s="742"/>
      <c r="N110" s="743"/>
    </row>
    <row r="111" spans="2:24" ht="32">
      <c r="B111" s="734"/>
      <c r="C111" s="735"/>
      <c r="D111" s="736" t="s">
        <v>544</v>
      </c>
      <c r="E111" s="737"/>
      <c r="F111" s="744"/>
      <c r="G111" s="745"/>
      <c r="H111" s="746"/>
      <c r="I111" s="741"/>
      <c r="J111" s="738"/>
      <c r="K111" s="742"/>
      <c r="L111" s="742"/>
      <c r="M111" s="742"/>
      <c r="N111" s="743"/>
    </row>
    <row r="112" spans="2:24">
      <c r="B112" s="446"/>
      <c r="C112" s="446"/>
      <c r="N112" s="726"/>
    </row>
    <row r="113" spans="2:14" ht="16">
      <c r="B113" s="747"/>
      <c r="C113" s="748"/>
      <c r="D113" s="749" t="s">
        <v>545</v>
      </c>
      <c r="E113" s="750"/>
      <c r="F113" s="751"/>
      <c r="G113" s="742"/>
      <c r="H113" s="752"/>
      <c r="I113" s="751"/>
      <c r="J113" s="742"/>
      <c r="K113" s="742"/>
      <c r="L113" s="742"/>
      <c r="M113" s="742"/>
      <c r="N113" s="743"/>
    </row>
    <row r="116" spans="2:14">
      <c r="J116" s="753" t="e">
        <f>J100+J103+J106</f>
        <v>#REF!</v>
      </c>
    </row>
    <row r="117" spans="2:14">
      <c r="J117" s="753" t="e">
        <f>J101+J104+J107</f>
        <v>#REF!</v>
      </c>
    </row>
    <row r="119" spans="2:14">
      <c r="C119" s="683" t="s">
        <v>1015</v>
      </c>
    </row>
    <row r="120" spans="2:14">
      <c r="C120" s="522" t="s">
        <v>1016</v>
      </c>
    </row>
    <row r="121" spans="2:14">
      <c r="C121" s="522" t="s">
        <v>1017</v>
      </c>
    </row>
    <row r="122" spans="2:14">
      <c r="C122" s="522" t="s">
        <v>1018</v>
      </c>
    </row>
    <row r="123" spans="2:14">
      <c r="C123" s="522" t="s">
        <v>1019</v>
      </c>
    </row>
    <row r="124" spans="2:14">
      <c r="C124" s="522" t="s">
        <v>1020</v>
      </c>
    </row>
    <row r="125" spans="2:14">
      <c r="C125" s="522" t="s">
        <v>1021</v>
      </c>
    </row>
    <row r="126" spans="2:14">
      <c r="C126" s="522" t="s">
        <v>1022</v>
      </c>
    </row>
    <row r="127" spans="2:14">
      <c r="C127" s="522" t="s">
        <v>1023</v>
      </c>
    </row>
    <row r="130" spans="3:12">
      <c r="C130" s="683" t="s">
        <v>1024</v>
      </c>
      <c r="J130" s="754">
        <f>K33</f>
        <v>1916.3671875</v>
      </c>
      <c r="K130" s="683" t="s">
        <v>1025</v>
      </c>
      <c r="L130" s="522" t="s">
        <v>1026</v>
      </c>
    </row>
    <row r="131" spans="3:12">
      <c r="C131" s="522" t="s">
        <v>1027</v>
      </c>
    </row>
    <row r="132" spans="3:12">
      <c r="C132" s="522" t="s">
        <v>1028</v>
      </c>
    </row>
    <row r="134" spans="3:12">
      <c r="C134" s="683" t="s">
        <v>1029</v>
      </c>
    </row>
    <row r="135" spans="3:12" ht="99.75" customHeight="1">
      <c r="C135" s="936" t="s">
        <v>1030</v>
      </c>
      <c r="D135" s="936"/>
      <c r="E135" s="936"/>
      <c r="F135" s="936"/>
      <c r="G135" s="936"/>
      <c r="H135" s="936"/>
    </row>
    <row r="136" spans="3:12" ht="37.5" customHeight="1">
      <c r="C136" s="936" t="s">
        <v>1031</v>
      </c>
      <c r="D136" s="936"/>
      <c r="E136" s="936"/>
      <c r="F136" s="936"/>
      <c r="G136" s="936"/>
      <c r="H136" s="936"/>
    </row>
    <row r="137" spans="3:12" ht="146.25" customHeight="1">
      <c r="C137" s="937" t="s">
        <v>1032</v>
      </c>
      <c r="D137" s="937"/>
      <c r="E137" s="937"/>
      <c r="F137" s="937"/>
      <c r="G137" s="937"/>
      <c r="H137" s="937"/>
    </row>
  </sheetData>
  <mergeCells count="40">
    <mergeCell ref="C1:N1"/>
    <mergeCell ref="F2:N2"/>
    <mergeCell ref="Q2:W2"/>
    <mergeCell ref="B98:B99"/>
    <mergeCell ref="C98:C99"/>
    <mergeCell ref="E98:E99"/>
    <mergeCell ref="F98:F99"/>
    <mergeCell ref="G98:G99"/>
    <mergeCell ref="H98:H99"/>
    <mergeCell ref="I98:N98"/>
    <mergeCell ref="I100:I101"/>
    <mergeCell ref="O100:X101"/>
    <mergeCell ref="J102:M102"/>
    <mergeCell ref="B103:B104"/>
    <mergeCell ref="C103:C104"/>
    <mergeCell ref="D103:D104"/>
    <mergeCell ref="E103:E104"/>
    <mergeCell ref="F103:F104"/>
    <mergeCell ref="G103:G104"/>
    <mergeCell ref="I103:I104"/>
    <mergeCell ref="B100:B101"/>
    <mergeCell ref="C100:C101"/>
    <mergeCell ref="D100:D101"/>
    <mergeCell ref="E100:E101"/>
    <mergeCell ref="F100:F101"/>
    <mergeCell ref="G100:G101"/>
    <mergeCell ref="B106:B107"/>
    <mergeCell ref="C106:C107"/>
    <mergeCell ref="D106:D107"/>
    <mergeCell ref="E106:E107"/>
    <mergeCell ref="F106:F107"/>
    <mergeCell ref="J108:M108"/>
    <mergeCell ref="C135:H135"/>
    <mergeCell ref="C136:H136"/>
    <mergeCell ref="C137:H137"/>
    <mergeCell ref="O103:X104"/>
    <mergeCell ref="J105:M105"/>
    <mergeCell ref="G106:G107"/>
    <mergeCell ref="I106:I107"/>
    <mergeCell ref="O106:X107"/>
  </mergeCell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M38"/>
  <sheetViews>
    <sheetView workbookViewId="0"/>
    <sheetView workbookViewId="1"/>
  </sheetViews>
  <sheetFormatPr baseColWidth="10" defaultColWidth="8.6640625" defaultRowHeight="14"/>
  <cols>
    <col min="1" max="1" width="3.33203125" style="15" customWidth="1"/>
    <col min="2" max="2" width="62.6640625" style="15" customWidth="1"/>
    <col min="3" max="3" width="20.33203125" style="15" customWidth="1"/>
    <col min="4" max="4" width="7.6640625" style="15" customWidth="1"/>
    <col min="5" max="5" width="19.5" style="15" customWidth="1"/>
    <col min="6" max="6" width="21" style="15" customWidth="1"/>
    <col min="7" max="7" width="22.83203125" style="15" customWidth="1"/>
    <col min="8" max="8" width="22.5" style="15" customWidth="1"/>
    <col min="9" max="11" width="19.5" style="15" bestFit="1" customWidth="1"/>
    <col min="12" max="12" width="19.5" style="15" customWidth="1"/>
    <col min="13" max="13" width="23.5" style="15" customWidth="1"/>
    <col min="14" max="14" width="8.6640625" style="15"/>
    <col min="15" max="15" width="14.6640625" style="15" customWidth="1"/>
    <col min="16" max="16384" width="8.6640625" style="15"/>
  </cols>
  <sheetData>
    <row r="1" spans="2:13">
      <c r="B1" s="14" t="s">
        <v>74</v>
      </c>
      <c r="C1" s="14" t="s">
        <v>77</v>
      </c>
      <c r="D1" s="14"/>
      <c r="E1" s="14" t="s">
        <v>423</v>
      </c>
    </row>
    <row r="2" spans="2:13">
      <c r="B2" s="407" t="s">
        <v>417</v>
      </c>
      <c r="C2" s="16" t="s">
        <v>140</v>
      </c>
      <c r="D2" s="16"/>
      <c r="E2" s="17" t="e">
        <f>M28</f>
        <v>#REF!</v>
      </c>
    </row>
    <row r="3" spans="2:13" ht="16">
      <c r="B3" s="407" t="s">
        <v>419</v>
      </c>
      <c r="C3" s="16" t="s">
        <v>477</v>
      </c>
      <c r="D3" s="16"/>
      <c r="E3" s="19" t="e">
        <f>1+E2/M27</f>
        <v>#REF!</v>
      </c>
      <c r="F3" s="20"/>
      <c r="G3" s="790" t="s">
        <v>1200</v>
      </c>
    </row>
    <row r="4" spans="2:13">
      <c r="B4" s="407" t="s">
        <v>425</v>
      </c>
      <c r="C4" s="16" t="s">
        <v>165</v>
      </c>
      <c r="D4" s="16"/>
      <c r="E4" s="604" t="e">
        <f>MIRR(E24:L24,Д_1260_ИД!$G$116,Д_1260_ИД!$G$116)</f>
        <v>#REF!</v>
      </c>
    </row>
    <row r="5" spans="2:13">
      <c r="B5" s="407" t="s">
        <v>426</v>
      </c>
      <c r="C5" s="16" t="s">
        <v>178</v>
      </c>
      <c r="D5" s="16"/>
      <c r="E5" s="21" t="e">
        <f>IF(E2&lt;0,"Не окупается",SUM(E32:L32))</f>
        <v>#REF!</v>
      </c>
    </row>
    <row r="7" spans="2:13">
      <c r="E7" s="15">
        <v>2019</v>
      </c>
      <c r="F7" s="15">
        <v>2020</v>
      </c>
      <c r="G7" s="15">
        <v>2021</v>
      </c>
      <c r="H7" s="15">
        <v>2022</v>
      </c>
      <c r="I7" s="15">
        <v>2023</v>
      </c>
      <c r="J7" s="15">
        <v>2024</v>
      </c>
      <c r="K7" s="15">
        <v>2025</v>
      </c>
      <c r="L7" s="15">
        <v>2026</v>
      </c>
    </row>
    <row r="8" spans="2:13" ht="15" customHeight="1">
      <c r="B8" s="973" t="s">
        <v>427</v>
      </c>
      <c r="C8" s="975" t="s">
        <v>428</v>
      </c>
      <c r="D8" s="428"/>
      <c r="E8" s="14">
        <v>1</v>
      </c>
      <c r="F8" s="14">
        <v>2</v>
      </c>
      <c r="G8" s="14">
        <v>3</v>
      </c>
      <c r="H8" s="14">
        <v>4</v>
      </c>
      <c r="I8" s="14">
        <v>5</v>
      </c>
      <c r="J8" s="14">
        <v>6</v>
      </c>
      <c r="K8" s="14">
        <v>7</v>
      </c>
      <c r="L8" s="14">
        <v>7</v>
      </c>
      <c r="M8" s="973" t="s">
        <v>78</v>
      </c>
    </row>
    <row r="9" spans="2:13">
      <c r="B9" s="974"/>
      <c r="C9" s="976"/>
      <c r="D9" s="429"/>
      <c r="E9" s="22">
        <v>2019</v>
      </c>
      <c r="F9" s="22">
        <v>2020</v>
      </c>
      <c r="G9" s="427">
        <v>2021</v>
      </c>
      <c r="H9" s="427">
        <v>2022</v>
      </c>
      <c r="I9" s="427">
        <v>2023</v>
      </c>
      <c r="J9" s="427">
        <v>2024</v>
      </c>
      <c r="K9" s="427">
        <v>2025</v>
      </c>
      <c r="L9" s="427">
        <v>2026</v>
      </c>
      <c r="M9" s="977"/>
    </row>
    <row r="10" spans="2:13">
      <c r="B10" s="408" t="s">
        <v>429</v>
      </c>
      <c r="C10" s="409" t="s">
        <v>430</v>
      </c>
      <c r="D10" s="409"/>
      <c r="E10" s="410"/>
      <c r="F10" s="410"/>
      <c r="G10" s="410"/>
      <c r="H10" s="410"/>
      <c r="I10" s="410"/>
      <c r="J10" s="410"/>
      <c r="K10" s="410"/>
      <c r="L10" s="410"/>
      <c r="M10" s="42"/>
    </row>
    <row r="11" spans="2:13">
      <c r="B11" s="607" t="s">
        <v>431</v>
      </c>
      <c r="C11" s="411" t="s">
        <v>430</v>
      </c>
      <c r="D11" s="411"/>
      <c r="E11" s="42"/>
      <c r="F11" s="42"/>
      <c r="G11" s="42"/>
      <c r="H11" s="42"/>
      <c r="I11" s="42"/>
      <c r="J11" s="42"/>
      <c r="K11" s="42"/>
      <c r="L11" s="42"/>
      <c r="M11" s="42"/>
    </row>
    <row r="12" spans="2:13">
      <c r="B12" s="54"/>
      <c r="C12" s="755"/>
      <c r="D12" s="755"/>
      <c r="E12" s="45"/>
      <c r="F12" s="45"/>
      <c r="G12" s="45"/>
      <c r="H12" s="45"/>
      <c r="I12" s="45"/>
      <c r="J12" s="45"/>
      <c r="K12" s="45"/>
      <c r="L12" s="45"/>
      <c r="M12" s="45"/>
    </row>
    <row r="13" spans="2:13">
      <c r="B13" s="412" t="s">
        <v>432</v>
      </c>
      <c r="C13" s="409" t="s">
        <v>430</v>
      </c>
      <c r="D13" s="409"/>
      <c r="E13" s="609">
        <f>SUM(E14:E15)</f>
        <v>0</v>
      </c>
      <c r="F13" s="609">
        <f t="shared" ref="F13:G13" si="0">SUM(F14:F15)</f>
        <v>0</v>
      </c>
      <c r="G13" s="609">
        <f t="shared" si="0"/>
        <v>0</v>
      </c>
      <c r="H13" s="609" t="e">
        <f>SUM(H14:H16)</f>
        <v>#REF!</v>
      </c>
      <c r="I13" s="609" t="e">
        <f>SUM(I14:I16)</f>
        <v>#REF!</v>
      </c>
      <c r="J13" s="609" t="e">
        <f>SUM(J14:J16)</f>
        <v>#REF!</v>
      </c>
      <c r="K13" s="609" t="e">
        <f>SUM(K14:K16)</f>
        <v>#REF!</v>
      </c>
      <c r="L13" s="609" t="e">
        <f>SUM(L14:L16)</f>
        <v>#REF!</v>
      </c>
      <c r="M13" s="609" t="e">
        <f>SUM(M14:M15)</f>
        <v>#REF!</v>
      </c>
    </row>
    <row r="14" spans="2:13">
      <c r="B14" s="607" t="str">
        <f>Д_1260_Расчет!C6</f>
        <v>Экономия ЗПД</v>
      </c>
      <c r="C14" s="411" t="s">
        <v>430</v>
      </c>
      <c r="D14" s="411"/>
      <c r="E14" s="410">
        <f>Д_1260_Расчет!H6</f>
        <v>0</v>
      </c>
      <c r="F14" s="410">
        <f>Д_1260_Расчет!I6</f>
        <v>0</v>
      </c>
      <c r="G14" s="410">
        <f>Д_1260_Расчет!J6</f>
        <v>0</v>
      </c>
      <c r="H14" s="410">
        <f>Д_1260_Расчет!K6</f>
        <v>0</v>
      </c>
      <c r="I14" s="410">
        <f>Д_1260_Расчет!L6</f>
        <v>0</v>
      </c>
      <c r="J14" s="410">
        <f>Д_1260_Расчет!M6</f>
        <v>0</v>
      </c>
      <c r="K14" s="410">
        <f>Д_1260_Расчет!N6</f>
        <v>0</v>
      </c>
      <c r="L14" s="410">
        <f>Д_1260_Расчет!O6</f>
        <v>0</v>
      </c>
      <c r="M14" s="609">
        <f>SUM(C14:L14)</f>
        <v>0</v>
      </c>
    </row>
    <row r="15" spans="2:13">
      <c r="B15" s="607" t="str">
        <f>Д_1260_Расчет!C8</f>
        <v>Сокращение временных трудозатрат на ПЭБ и ДУ</v>
      </c>
      <c r="C15" s="411" t="s">
        <v>430</v>
      </c>
      <c r="D15" s="411"/>
      <c r="E15" s="410">
        <f>Д_1260_Расчет!H8</f>
        <v>0</v>
      </c>
      <c r="F15" s="410">
        <f>Д_1260_Расчет!I8</f>
        <v>0</v>
      </c>
      <c r="G15" s="410">
        <f>Д_1260_Расчет!J8</f>
        <v>0</v>
      </c>
      <c r="H15" s="410" t="e">
        <f>Д_1260_Расчет!K8</f>
        <v>#REF!</v>
      </c>
      <c r="I15" s="410" t="e">
        <f>Д_1260_Расчет!L8</f>
        <v>#REF!</v>
      </c>
      <c r="J15" s="410" t="e">
        <f>Д_1260_Расчет!M8</f>
        <v>#REF!</v>
      </c>
      <c r="K15" s="410" t="e">
        <f>Д_1260_Расчет!N8</f>
        <v>#REF!</v>
      </c>
      <c r="L15" s="410" t="e">
        <f>Д_1260_Расчет!O8</f>
        <v>#REF!</v>
      </c>
      <c r="M15" s="609" t="e">
        <f>SUM(C15:L15)</f>
        <v>#REF!</v>
      </c>
    </row>
    <row r="16" spans="2:13">
      <c r="B16" s="607" t="s">
        <v>1033</v>
      </c>
      <c r="C16" s="411" t="s">
        <v>430</v>
      </c>
      <c r="D16" s="411"/>
      <c r="E16" s="410"/>
      <c r="F16" s="410"/>
      <c r="G16" s="410"/>
      <c r="H16" s="410"/>
      <c r="I16" s="410">
        <f>'План-факт ДУ'!H20*1000</f>
        <v>53687.773586663185</v>
      </c>
      <c r="J16" s="410">
        <f>'План-факт ДУ'!H21*1000</f>
        <v>53687.773586663185</v>
      </c>
      <c r="K16" s="410">
        <f>J16</f>
        <v>53687.773586663185</v>
      </c>
      <c r="L16" s="410">
        <f>K16</f>
        <v>53687.773586663185</v>
      </c>
      <c r="M16" s="609">
        <f>SUM(C16:L16)</f>
        <v>214751.09434665274</v>
      </c>
    </row>
    <row r="17" spans="2:13" ht="28.5" customHeight="1">
      <c r="B17" s="28" t="s">
        <v>435</v>
      </c>
      <c r="C17" s="28" t="s">
        <v>428</v>
      </c>
      <c r="D17" s="28"/>
      <c r="E17" s="28">
        <f t="shared" ref="E17:K17" si="1">E9</f>
        <v>2019</v>
      </c>
      <c r="F17" s="28">
        <f t="shared" si="1"/>
        <v>2020</v>
      </c>
      <c r="G17" s="28">
        <f t="shared" si="1"/>
        <v>2021</v>
      </c>
      <c r="H17" s="28">
        <f t="shared" si="1"/>
        <v>2022</v>
      </c>
      <c r="I17" s="28">
        <f t="shared" si="1"/>
        <v>2023</v>
      </c>
      <c r="J17" s="28">
        <f t="shared" si="1"/>
        <v>2024</v>
      </c>
      <c r="K17" s="28">
        <f t="shared" si="1"/>
        <v>2025</v>
      </c>
      <c r="L17" s="427">
        <v>2026</v>
      </c>
      <c r="M17" s="28" t="s">
        <v>78</v>
      </c>
    </row>
    <row r="18" spans="2:13">
      <c r="B18" s="611" t="s">
        <v>436</v>
      </c>
      <c r="C18" s="612" t="s">
        <v>430</v>
      </c>
      <c r="D18" s="409"/>
      <c r="E18" s="410">
        <f>Д_1260_ИД!I31</f>
        <v>0</v>
      </c>
      <c r="F18" s="410">
        <f>Д_1260_ИД!J31</f>
        <v>0</v>
      </c>
      <c r="G18" s="410">
        <f>Д_1260_ИД!K31</f>
        <v>51673</v>
      </c>
      <c r="H18" s="410">
        <f>Д_1260_ИД!L31</f>
        <v>51990</v>
      </c>
      <c r="I18" s="410">
        <f>Д_1260_ИД!M31</f>
        <v>10977.6</v>
      </c>
      <c r="J18" s="410">
        <f>Д_1260_ИД!N31</f>
        <v>10977.6</v>
      </c>
      <c r="K18" s="410">
        <f>Д_1260_ИД!O31</f>
        <v>10977.6</v>
      </c>
      <c r="L18" s="410">
        <f>Д_1260_ИД!P31</f>
        <v>10977.6</v>
      </c>
      <c r="M18" s="609">
        <f>SUM(C18:L18)</f>
        <v>147573.40000000002</v>
      </c>
    </row>
    <row r="19" spans="2:13">
      <c r="B19" s="415" t="s">
        <v>437</v>
      </c>
      <c r="C19" s="413" t="s">
        <v>430</v>
      </c>
      <c r="D19" s="411"/>
      <c r="E19" s="410">
        <f>Д_1260_ИД!I39</f>
        <v>8578.4269999999997</v>
      </c>
      <c r="F19" s="410">
        <f>Д_1260_ИД!J39</f>
        <v>4600</v>
      </c>
      <c r="G19" s="410">
        <f>Д_1260_ИД!K39</f>
        <v>0</v>
      </c>
      <c r="H19" s="410">
        <f>Д_1260_ИД!L39</f>
        <v>900</v>
      </c>
      <c r="I19" s="410">
        <f>Д_1260_ИД!M39</f>
        <v>24421.3</v>
      </c>
      <c r="J19" s="410">
        <f>Д_1260_ИД!N39</f>
        <v>24421.3</v>
      </c>
      <c r="K19" s="410">
        <f>Д_1260_ИД!O39</f>
        <v>24421.3</v>
      </c>
      <c r="L19" s="410">
        <f>Д_1260_ИД!P39</f>
        <v>24421.3</v>
      </c>
      <c r="M19" s="609">
        <f>SUM(C19:L19)</f>
        <v>111763.62700000001</v>
      </c>
    </row>
    <row r="20" spans="2:13">
      <c r="B20" s="416" t="s">
        <v>78</v>
      </c>
      <c r="C20" s="414" t="s">
        <v>430</v>
      </c>
      <c r="D20" s="411"/>
      <c r="E20" s="609">
        <f t="shared" ref="E20:M20" si="2">SUM(E18:E19)</f>
        <v>8578.4269999999997</v>
      </c>
      <c r="F20" s="609">
        <f t="shared" si="2"/>
        <v>4600</v>
      </c>
      <c r="G20" s="609">
        <f t="shared" si="2"/>
        <v>51673</v>
      </c>
      <c r="H20" s="609">
        <f t="shared" si="2"/>
        <v>52890</v>
      </c>
      <c r="I20" s="609">
        <f t="shared" si="2"/>
        <v>35398.9</v>
      </c>
      <c r="J20" s="609">
        <f t="shared" si="2"/>
        <v>35398.9</v>
      </c>
      <c r="K20" s="609">
        <f t="shared" si="2"/>
        <v>35398.9</v>
      </c>
      <c r="L20" s="609">
        <f t="shared" si="2"/>
        <v>35398.9</v>
      </c>
      <c r="M20" s="609">
        <f t="shared" si="2"/>
        <v>259337.02700000003</v>
      </c>
    </row>
    <row r="21" spans="2:13">
      <c r="B21" s="25"/>
      <c r="C21" s="25"/>
      <c r="D21" s="25"/>
      <c r="E21" s="25"/>
      <c r="F21" s="25"/>
      <c r="G21" s="25"/>
      <c r="H21" s="25"/>
      <c r="I21" s="25"/>
      <c r="J21" s="25"/>
      <c r="K21" s="46"/>
      <c r="L21" s="46"/>
    </row>
    <row r="22" spans="2:13" s="32" customFormat="1">
      <c r="B22" s="417" t="s">
        <v>410</v>
      </c>
      <c r="C22" s="418" t="s">
        <v>477</v>
      </c>
      <c r="D22" s="418"/>
      <c r="E22" s="419">
        <f>1/(1+Д_1260_ИД!$G$116)^(E9-Д_1260_ИД!$G$20+1/2)</f>
        <v>0.93658581158169396</v>
      </c>
      <c r="F22" s="419">
        <f>1/(1+Д_1260_ИД!$G$116)^(F9-Д_1260_ИД!$G$20+1/2)</f>
        <v>0.82156650138745069</v>
      </c>
      <c r="G22" s="419">
        <f>1/(1+Д_1260_ИД!$G$116)^(G9-Д_1260_ИД!$G$20+1/2)</f>
        <v>0.72067236963811454</v>
      </c>
      <c r="H22" s="419">
        <f>1/(1+Д_1260_ИД!$G$116)^(H9-Д_1260_ИД!$G$20+1/2)</f>
        <v>0.63216874529659162</v>
      </c>
      <c r="I22" s="419">
        <f>1/(1+Д_1260_ИД!$G$116)^(I9-Д_1260_ИД!$G$20+1/2)</f>
        <v>0.55453398710227331</v>
      </c>
      <c r="J22" s="419">
        <f>1/(1+Д_1260_ИД!$G$116)^(J9-Д_1260_ИД!$G$20+1/2)</f>
        <v>0.48643332201953804</v>
      </c>
      <c r="K22" s="419">
        <f>1/(1+Д_1260_ИД!$G$116)^(K9-Д_1260_ИД!$G$20+1/2)</f>
        <v>0.42669589650836653</v>
      </c>
      <c r="L22" s="419">
        <f>1/(1+Д_1260_ИД!$G$116)^(L9-Д_1260_ИД!$G$20+1/2)</f>
        <v>0.3742946460599707</v>
      </c>
      <c r="M22" s="420"/>
    </row>
    <row r="24" spans="2:13">
      <c r="B24" s="416" t="s">
        <v>438</v>
      </c>
      <c r="C24" s="413" t="s">
        <v>430</v>
      </c>
      <c r="D24" s="413"/>
      <c r="E24" s="421">
        <f t="shared" ref="E24:L24" si="3">SUM(E13,-E20)</f>
        <v>-8578.4269999999997</v>
      </c>
      <c r="F24" s="421">
        <f t="shared" si="3"/>
        <v>-4600</v>
      </c>
      <c r="G24" s="421">
        <f t="shared" si="3"/>
        <v>-51673</v>
      </c>
      <c r="H24" s="421" t="e">
        <f t="shared" si="3"/>
        <v>#REF!</v>
      </c>
      <c r="I24" s="421" t="e">
        <f t="shared" si="3"/>
        <v>#REF!</v>
      </c>
      <c r="J24" s="421" t="e">
        <f t="shared" si="3"/>
        <v>#REF!</v>
      </c>
      <c r="K24" s="421" t="e">
        <f t="shared" si="3"/>
        <v>#REF!</v>
      </c>
      <c r="L24" s="421" t="e">
        <f t="shared" si="3"/>
        <v>#REF!</v>
      </c>
      <c r="M24" s="609" t="e">
        <f>SUM(C24:L24)</f>
        <v>#REF!</v>
      </c>
    </row>
    <row r="25" spans="2:13">
      <c r="B25" s="416" t="s">
        <v>439</v>
      </c>
      <c r="C25" s="413" t="s">
        <v>430</v>
      </c>
      <c r="D25" s="413"/>
      <c r="E25" s="421">
        <f t="shared" ref="E25:L25" si="4">SUM(E13,-E19)</f>
        <v>-8578.4269999999997</v>
      </c>
      <c r="F25" s="421">
        <f t="shared" si="4"/>
        <v>-4600</v>
      </c>
      <c r="G25" s="421">
        <f t="shared" si="4"/>
        <v>0</v>
      </c>
      <c r="H25" s="421" t="e">
        <f t="shared" si="4"/>
        <v>#REF!</v>
      </c>
      <c r="I25" s="421" t="e">
        <f t="shared" si="4"/>
        <v>#REF!</v>
      </c>
      <c r="J25" s="421" t="e">
        <f t="shared" si="4"/>
        <v>#REF!</v>
      </c>
      <c r="K25" s="421" t="e">
        <f t="shared" si="4"/>
        <v>#REF!</v>
      </c>
      <c r="L25" s="421" t="e">
        <f t="shared" si="4"/>
        <v>#REF!</v>
      </c>
      <c r="M25" s="609" t="e">
        <f>SUM(C25:L25)</f>
        <v>#REF!</v>
      </c>
    </row>
    <row r="26" spans="2:13">
      <c r="B26" s="416" t="s">
        <v>440</v>
      </c>
      <c r="C26" s="413" t="s">
        <v>430</v>
      </c>
      <c r="D26" s="34"/>
      <c r="E26" s="421">
        <f>SUM(E25,D26)</f>
        <v>-8578.4269999999997</v>
      </c>
      <c r="F26" s="421">
        <f t="shared" ref="F26:L26" si="5">SUM(F25,E26)</f>
        <v>-13178.427</v>
      </c>
      <c r="G26" s="421">
        <f t="shared" si="5"/>
        <v>-13178.427</v>
      </c>
      <c r="H26" s="421" t="e">
        <f t="shared" si="5"/>
        <v>#REF!</v>
      </c>
      <c r="I26" s="421" t="e">
        <f t="shared" si="5"/>
        <v>#REF!</v>
      </c>
      <c r="J26" s="421" t="e">
        <f t="shared" si="5"/>
        <v>#REF!</v>
      </c>
      <c r="K26" s="421" t="e">
        <f t="shared" si="5"/>
        <v>#REF!</v>
      </c>
      <c r="L26" s="421" t="e">
        <f t="shared" si="5"/>
        <v>#REF!</v>
      </c>
      <c r="M26" s="609" t="e">
        <f>L26</f>
        <v>#REF!</v>
      </c>
    </row>
    <row r="27" spans="2:13">
      <c r="B27" s="416" t="s">
        <v>441</v>
      </c>
      <c r="C27" s="413" t="s">
        <v>430</v>
      </c>
      <c r="D27" s="413"/>
      <c r="E27" s="421" t="e">
        <f t="shared" ref="E27:L27" si="6">(E18-E25*E35*(E25&lt;0))*E22</f>
        <v>#REF!</v>
      </c>
      <c r="F27" s="421" t="e">
        <f t="shared" si="6"/>
        <v>#REF!</v>
      </c>
      <c r="G27" s="421" t="e">
        <f t="shared" si="6"/>
        <v>#REF!</v>
      </c>
      <c r="H27" s="421" t="e">
        <f t="shared" si="6"/>
        <v>#REF!</v>
      </c>
      <c r="I27" s="421" t="e">
        <f t="shared" si="6"/>
        <v>#REF!</v>
      </c>
      <c r="J27" s="421" t="e">
        <f t="shared" si="6"/>
        <v>#REF!</v>
      </c>
      <c r="K27" s="421" t="e">
        <f t="shared" si="6"/>
        <v>#REF!</v>
      </c>
      <c r="L27" s="421" t="e">
        <f t="shared" si="6"/>
        <v>#REF!</v>
      </c>
      <c r="M27" s="609" t="e">
        <f>SUM(C27:L27)</f>
        <v>#REF!</v>
      </c>
    </row>
    <row r="28" spans="2:13">
      <c r="B28" s="416" t="s">
        <v>442</v>
      </c>
      <c r="C28" s="413" t="s">
        <v>430</v>
      </c>
      <c r="D28" s="413"/>
      <c r="E28" s="421">
        <f>E22*E24</f>
        <v>-8034.4330138893156</v>
      </c>
      <c r="F28" s="421">
        <f t="shared" ref="F28:L28" si="7">F22*F24</f>
        <v>-3779.205906382273</v>
      </c>
      <c r="G28" s="421">
        <f t="shared" si="7"/>
        <v>-37239.303356310294</v>
      </c>
      <c r="H28" s="421" t="e">
        <f t="shared" si="7"/>
        <v>#REF!</v>
      </c>
      <c r="I28" s="421" t="e">
        <f t="shared" si="7"/>
        <v>#REF!</v>
      </c>
      <c r="J28" s="421" t="e">
        <f t="shared" si="7"/>
        <v>#REF!</v>
      </c>
      <c r="K28" s="421" t="e">
        <f t="shared" si="7"/>
        <v>#REF!</v>
      </c>
      <c r="L28" s="421" t="e">
        <f t="shared" si="7"/>
        <v>#REF!</v>
      </c>
      <c r="M28" s="609" t="e">
        <f>SUM(C28:L28)</f>
        <v>#REF!</v>
      </c>
    </row>
    <row r="29" spans="2:13">
      <c r="B29" s="416" t="s">
        <v>443</v>
      </c>
      <c r="C29" s="413" t="s">
        <v>430</v>
      </c>
      <c r="D29" s="34"/>
      <c r="E29" s="421">
        <f>D29+E24</f>
        <v>-8578.4269999999997</v>
      </c>
      <c r="F29" s="421">
        <f t="shared" ref="F29:J29" si="8">E29+F24</f>
        <v>-13178.427</v>
      </c>
      <c r="G29" s="421">
        <f t="shared" si="8"/>
        <v>-64851.426999999996</v>
      </c>
      <c r="H29" s="421" t="e">
        <f t="shared" si="8"/>
        <v>#REF!</v>
      </c>
      <c r="I29" s="421" t="e">
        <f>H29+I24</f>
        <v>#REF!</v>
      </c>
      <c r="J29" s="421" t="e">
        <f t="shared" si="8"/>
        <v>#REF!</v>
      </c>
      <c r="K29" s="421" t="e">
        <f>J29+K24</f>
        <v>#REF!</v>
      </c>
      <c r="L29" s="421" t="e">
        <f>K29+L24</f>
        <v>#REF!</v>
      </c>
      <c r="M29" s="609" t="e">
        <f>L29</f>
        <v>#REF!</v>
      </c>
    </row>
    <row r="30" spans="2:13">
      <c r="B30" s="416" t="s">
        <v>444</v>
      </c>
      <c r="C30" s="617" t="s">
        <v>178</v>
      </c>
      <c r="D30" s="34"/>
      <c r="E30" s="422">
        <f>IF(E29&lt;0,1,IF(D30&lt;1,0,ABS(D29)/(ABS(D29)+E29)))</f>
        <v>1</v>
      </c>
      <c r="F30" s="422">
        <f t="shared" ref="F30:L30" si="9">IF(F29&lt;0,1,IF(E30&lt;1,0,ABS(E29)/(ABS(E29)+F29)))</f>
        <v>1</v>
      </c>
      <c r="G30" s="422">
        <f>IF(G29&lt;0,1,IF(F30&lt;1,0,ABS(F29)/(ABS(F29)+G29)))</f>
        <v>1</v>
      </c>
      <c r="H30" s="422" t="e">
        <f t="shared" si="9"/>
        <v>#REF!</v>
      </c>
      <c r="I30" s="421" t="e">
        <f t="shared" si="9"/>
        <v>#REF!</v>
      </c>
      <c r="J30" s="421" t="e">
        <f t="shared" si="9"/>
        <v>#REF!</v>
      </c>
      <c r="K30" s="421" t="e">
        <f t="shared" si="9"/>
        <v>#REF!</v>
      </c>
      <c r="L30" s="421" t="e">
        <f t="shared" si="9"/>
        <v>#REF!</v>
      </c>
      <c r="M30" s="618" t="e">
        <f>SUM(C30:L30)</f>
        <v>#REF!</v>
      </c>
    </row>
    <row r="31" spans="2:13">
      <c r="B31" s="416" t="s">
        <v>445</v>
      </c>
      <c r="C31" s="413" t="s">
        <v>430</v>
      </c>
      <c r="D31" s="34"/>
      <c r="E31" s="421">
        <f>E28+D31</f>
        <v>-8034.4330138893156</v>
      </c>
      <c r="F31" s="421">
        <f>F28+E31</f>
        <v>-11813.638920271589</v>
      </c>
      <c r="G31" s="421">
        <f>G28+F31</f>
        <v>-49052.942276581882</v>
      </c>
      <c r="H31" s="421" t="e">
        <f>H28+G31</f>
        <v>#REF!</v>
      </c>
      <c r="I31" s="421" t="e">
        <f>I28+H31</f>
        <v>#REF!</v>
      </c>
      <c r="J31" s="421" t="e">
        <f t="shared" ref="J31:K31" si="10">J28+I31</f>
        <v>#REF!</v>
      </c>
      <c r="K31" s="421" t="e">
        <f t="shared" si="10"/>
        <v>#REF!</v>
      </c>
      <c r="L31" s="421" t="e">
        <f>L28+K31</f>
        <v>#REF!</v>
      </c>
      <c r="M31" s="609" t="e">
        <f>L31</f>
        <v>#REF!</v>
      </c>
    </row>
    <row r="32" spans="2:13">
      <c r="B32" s="416" t="s">
        <v>446</v>
      </c>
      <c r="C32" s="617" t="s">
        <v>178</v>
      </c>
      <c r="D32" s="34"/>
      <c r="E32" s="421">
        <f>IF(E31&lt;0,1,IF(D32&lt;1,0,ABS(D31)/(ABS(D31)+E31)))</f>
        <v>1</v>
      </c>
      <c r="F32" s="421">
        <f t="shared" ref="F32:L32" si="11">IF(F31&lt;0,1,IF(E32&lt;1,0,ABS(E31)/(ABS(E31)+F31)))</f>
        <v>1</v>
      </c>
      <c r="G32" s="421">
        <f t="shared" si="11"/>
        <v>1</v>
      </c>
      <c r="H32" s="421" t="e">
        <f t="shared" si="11"/>
        <v>#REF!</v>
      </c>
      <c r="I32" s="421" t="e">
        <f t="shared" si="11"/>
        <v>#REF!</v>
      </c>
      <c r="J32" s="421" t="e">
        <f t="shared" si="11"/>
        <v>#REF!</v>
      </c>
      <c r="K32" s="421" t="e">
        <f t="shared" si="11"/>
        <v>#REF!</v>
      </c>
      <c r="L32" s="421" t="e">
        <f t="shared" si="11"/>
        <v>#REF!</v>
      </c>
      <c r="M32" s="43" t="e">
        <f>SUM(E32:K32)</f>
        <v>#REF!</v>
      </c>
    </row>
    <row r="35" spans="2:13" s="38" customFormat="1" ht="12">
      <c r="B35" s="36" t="s">
        <v>447</v>
      </c>
      <c r="C35" s="37"/>
      <c r="D35" s="37"/>
      <c r="E35" s="37" t="e">
        <f>IF(E36&gt;$C$37,0,1)</f>
        <v>#REF!</v>
      </c>
      <c r="F35" s="37" t="e">
        <f t="shared" ref="F35:L35" si="12">IF(F36&gt;$C$37,0,1)</f>
        <v>#REF!</v>
      </c>
      <c r="G35" s="37" t="e">
        <f t="shared" si="12"/>
        <v>#REF!</v>
      </c>
      <c r="H35" s="37" t="e">
        <f t="shared" si="12"/>
        <v>#REF!</v>
      </c>
      <c r="I35" s="37" t="e">
        <f t="shared" si="12"/>
        <v>#REF!</v>
      </c>
      <c r="J35" s="37" t="e">
        <f t="shared" si="12"/>
        <v>#REF!</v>
      </c>
      <c r="K35" s="37" t="e">
        <f t="shared" si="12"/>
        <v>#REF!</v>
      </c>
      <c r="L35" s="37" t="e">
        <f t="shared" si="12"/>
        <v>#REF!</v>
      </c>
    </row>
    <row r="36" spans="2:13" s="38" customFormat="1" ht="12">
      <c r="B36" s="36" t="s">
        <v>448</v>
      </c>
      <c r="C36" s="36"/>
      <c r="D36" s="36"/>
      <c r="E36" s="36">
        <f t="shared" ref="E36:L36" si="13">E9</f>
        <v>2019</v>
      </c>
      <c r="F36" s="36">
        <f t="shared" si="13"/>
        <v>2020</v>
      </c>
      <c r="G36" s="36">
        <f t="shared" si="13"/>
        <v>2021</v>
      </c>
      <c r="H36" s="36">
        <f t="shared" si="13"/>
        <v>2022</v>
      </c>
      <c r="I36" s="36">
        <f t="shared" si="13"/>
        <v>2023</v>
      </c>
      <c r="J36" s="36">
        <f t="shared" si="13"/>
        <v>2024</v>
      </c>
      <c r="K36" s="36">
        <f t="shared" si="13"/>
        <v>2025</v>
      </c>
      <c r="L36" s="36">
        <f t="shared" si="13"/>
        <v>2026</v>
      </c>
    </row>
    <row r="37" spans="2:13" s="38" customFormat="1" ht="12">
      <c r="B37" s="36" t="s">
        <v>449</v>
      </c>
      <c r="C37" s="37" t="e">
        <f>HLOOKUP(MIN(E26:K26),E26:K36,11,FALSE)*(MIN(E26:K26)&lt;0)</f>
        <v>#REF!</v>
      </c>
      <c r="D37" s="37"/>
      <c r="E37" s="37"/>
      <c r="F37" s="37"/>
      <c r="G37" s="37"/>
      <c r="H37" s="37"/>
      <c r="I37" s="37"/>
      <c r="J37" s="37"/>
      <c r="K37" s="37"/>
      <c r="L37" s="37"/>
    </row>
    <row r="38" spans="2:13">
      <c r="I38" s="39"/>
      <c r="J38" s="39"/>
      <c r="K38" s="39"/>
      <c r="L38" s="39"/>
      <c r="M38" s="39"/>
    </row>
  </sheetData>
  <sheetProtection formatCells="0" formatColumns="0" formatRows="0" insertColumns="0" insertRows="0" insertHyperlinks="0" deleteColumns="0" deleteRows="0" sort="0" autoFilter="0" pivotTables="0"/>
  <mergeCells count="3">
    <mergeCell ref="B8:B9"/>
    <mergeCell ref="C8:C9"/>
    <mergeCell ref="M8:M9"/>
  </mergeCells>
  <hyperlinks>
    <hyperlink ref="G3" location="'Расчет эффективности'!A1" display="Назад" xr:uid="{00000000-0004-0000-1300-000000000000}"/>
  </hyperlinks>
  <pageMargins left="0.7" right="0.7" top="0.75" bottom="0.75" header="0.3" footer="0.3"/>
  <pageSetup paperSize="9"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C1:Q34"/>
  <sheetViews>
    <sheetView workbookViewId="0"/>
    <sheetView workbookViewId="1"/>
  </sheetViews>
  <sheetFormatPr baseColWidth="10" defaultColWidth="8.83203125" defaultRowHeight="15"/>
  <cols>
    <col min="1" max="3" width="8.83203125" style="539"/>
    <col min="4" max="5" width="9.83203125" style="539" bestFit="1" customWidth="1"/>
    <col min="6" max="6" width="13.33203125" style="539" customWidth="1"/>
    <col min="7" max="7" width="11.1640625" style="539" customWidth="1"/>
    <col min="8" max="9" width="8.83203125" style="539"/>
    <col min="10" max="10" width="10.83203125" style="539" customWidth="1"/>
    <col min="11" max="11" width="10.5" style="539" customWidth="1"/>
    <col min="12" max="12" width="16.5" style="539" customWidth="1"/>
    <col min="13" max="13" width="13.6640625" style="539" bestFit="1" customWidth="1"/>
    <col min="14" max="15" width="8.83203125" style="539"/>
    <col min="16" max="16" width="10.5" style="539" bestFit="1" customWidth="1"/>
    <col min="17" max="16384" width="8.83203125" style="539"/>
  </cols>
  <sheetData>
    <row r="1" spans="3:17" ht="16" thickBot="1"/>
    <row r="2" spans="3:17" ht="16" thickBot="1">
      <c r="L2" s="982" t="s">
        <v>1176</v>
      </c>
      <c r="M2" s="983"/>
    </row>
    <row r="3" spans="3:17">
      <c r="D3" s="978" t="s">
        <v>427</v>
      </c>
      <c r="E3" s="979"/>
      <c r="F3" s="979"/>
      <c r="G3" s="980"/>
      <c r="H3" s="978" t="s">
        <v>1177</v>
      </c>
      <c r="I3" s="979"/>
      <c r="J3" s="979"/>
      <c r="K3" s="979"/>
      <c r="L3" s="984" t="s">
        <v>427</v>
      </c>
      <c r="M3" s="986" t="s">
        <v>1178</v>
      </c>
      <c r="N3" s="978" t="s">
        <v>1179</v>
      </c>
      <c r="O3" s="979"/>
      <c r="P3" s="979"/>
      <c r="Q3" s="980"/>
    </row>
    <row r="4" spans="3:17">
      <c r="D4" s="756" t="s">
        <v>474</v>
      </c>
      <c r="E4" s="757" t="s">
        <v>475</v>
      </c>
      <c r="F4" s="757" t="s">
        <v>1180</v>
      </c>
      <c r="G4" s="758" t="s">
        <v>1181</v>
      </c>
      <c r="H4" s="756" t="s">
        <v>474</v>
      </c>
      <c r="I4" s="757" t="s">
        <v>475</v>
      </c>
      <c r="J4" s="757" t="s">
        <v>1180</v>
      </c>
      <c r="K4" s="757" t="s">
        <v>1181</v>
      </c>
      <c r="L4" s="985"/>
      <c r="M4" s="987"/>
      <c r="N4" s="756" t="s">
        <v>474</v>
      </c>
      <c r="O4" s="757" t="s">
        <v>475</v>
      </c>
      <c r="P4" s="757" t="s">
        <v>1180</v>
      </c>
      <c r="Q4" s="758" t="s">
        <v>1181</v>
      </c>
    </row>
    <row r="5" spans="3:17">
      <c r="D5" s="759"/>
      <c r="E5" s="648"/>
      <c r="F5" s="648"/>
      <c r="G5" s="760"/>
      <c r="H5" s="759"/>
      <c r="I5" s="648"/>
      <c r="J5" s="648"/>
      <c r="K5" s="648"/>
      <c r="L5" s="761"/>
      <c r="M5" s="762"/>
      <c r="N5" s="759"/>
      <c r="O5" s="648"/>
      <c r="P5" s="648"/>
      <c r="Q5" s="760"/>
    </row>
    <row r="6" spans="3:17" ht="16">
      <c r="C6" s="648">
        <v>2019</v>
      </c>
      <c r="D6" s="763">
        <v>2103</v>
      </c>
      <c r="E6" s="657">
        <v>6706</v>
      </c>
      <c r="F6" s="657">
        <f>E6-D6</f>
        <v>4603</v>
      </c>
      <c r="G6" s="764">
        <f>E6/D6-1</f>
        <v>2.1887779362815025</v>
      </c>
      <c r="H6" s="763">
        <v>126</v>
      </c>
      <c r="I6" s="657">
        <v>255</v>
      </c>
      <c r="J6" s="657">
        <f>I6-H6</f>
        <v>129</v>
      </c>
      <c r="K6" s="765">
        <f>I6/H6-1</f>
        <v>1.0238095238095237</v>
      </c>
      <c r="L6" s="763">
        <v>4628</v>
      </c>
      <c r="M6" s="766">
        <v>129</v>
      </c>
      <c r="N6" s="763">
        <f>D6</f>
        <v>2103</v>
      </c>
      <c r="O6" s="657">
        <f>E6-L6</f>
        <v>2078</v>
      </c>
      <c r="P6" s="657">
        <f>O6-N6</f>
        <v>-25</v>
      </c>
      <c r="Q6" s="764">
        <f>O6/N6-1</f>
        <v>-1.1887779362815043E-2</v>
      </c>
    </row>
    <row r="7" spans="3:17">
      <c r="C7" s="648"/>
      <c r="D7" s="763"/>
      <c r="E7" s="657"/>
      <c r="F7" s="657"/>
      <c r="G7" s="767"/>
      <c r="H7" s="763"/>
      <c r="I7" s="657"/>
      <c r="J7" s="657"/>
      <c r="L7" s="763"/>
      <c r="M7" s="766"/>
      <c r="N7" s="763"/>
      <c r="O7" s="657"/>
      <c r="P7" s="657"/>
      <c r="Q7" s="767"/>
    </row>
    <row r="8" spans="3:17" ht="16">
      <c r="C8" s="648">
        <v>2020</v>
      </c>
      <c r="D8" s="763">
        <v>4259</v>
      </c>
      <c r="E8" s="657">
        <v>5902</v>
      </c>
      <c r="F8" s="657">
        <f>E8-D8</f>
        <v>1643</v>
      </c>
      <c r="G8" s="764">
        <f>E8/D8-1</f>
        <v>0.38577130781873681</v>
      </c>
      <c r="H8" s="763">
        <v>159</v>
      </c>
      <c r="I8" s="657">
        <v>291</v>
      </c>
      <c r="J8" s="657">
        <f>I8-H8</f>
        <v>132</v>
      </c>
      <c r="K8" s="765">
        <f>I8/H8-1</f>
        <v>0.83018867924528306</v>
      </c>
      <c r="L8" s="763">
        <v>2965</v>
      </c>
      <c r="M8" s="766">
        <v>132</v>
      </c>
      <c r="N8" s="763">
        <f>D8</f>
        <v>4259</v>
      </c>
      <c r="O8" s="657">
        <f>E8-L8</f>
        <v>2937</v>
      </c>
      <c r="P8" s="657">
        <f>O8-N8</f>
        <v>-1322</v>
      </c>
      <c r="Q8" s="764">
        <f>O8/N8-1</f>
        <v>-0.31040150270016431</v>
      </c>
    </row>
    <row r="9" spans="3:17">
      <c r="C9" s="648"/>
      <c r="D9" s="763"/>
      <c r="E9" s="657"/>
      <c r="F9" s="657"/>
      <c r="G9" s="767"/>
      <c r="H9" s="763"/>
      <c r="I9" s="657"/>
      <c r="J9" s="657"/>
      <c r="L9" s="763"/>
      <c r="M9" s="766"/>
      <c r="N9" s="763"/>
      <c r="O9" s="657"/>
      <c r="P9" s="657"/>
      <c r="Q9" s="767"/>
    </row>
    <row r="10" spans="3:17" ht="16">
      <c r="C10" s="648">
        <v>2021</v>
      </c>
      <c r="D10" s="763">
        <v>4375</v>
      </c>
      <c r="E10" s="657">
        <v>6428</v>
      </c>
      <c r="F10" s="657">
        <f>E10-D10</f>
        <v>2053</v>
      </c>
      <c r="G10" s="764">
        <f>E10/D10-1</f>
        <v>0.46925714285714282</v>
      </c>
      <c r="H10" s="763">
        <v>207</v>
      </c>
      <c r="I10" s="657">
        <v>342</v>
      </c>
      <c r="J10" s="657">
        <f>I10-H10</f>
        <v>135</v>
      </c>
      <c r="K10" s="765">
        <f>I10/H10-1</f>
        <v>0.65217391304347827</v>
      </c>
      <c r="L10" s="763">
        <v>2910</v>
      </c>
      <c r="M10" s="766">
        <v>135</v>
      </c>
      <c r="N10" s="763">
        <f>D10</f>
        <v>4375</v>
      </c>
      <c r="O10" s="657">
        <f>E10-L10</f>
        <v>3518</v>
      </c>
      <c r="P10" s="657">
        <f>O10-N10</f>
        <v>-857</v>
      </c>
      <c r="Q10" s="764">
        <f>O10/N10-1</f>
        <v>-0.19588571428571433</v>
      </c>
    </row>
    <row r="11" spans="3:17">
      <c r="C11" s="648"/>
      <c r="D11" s="763"/>
      <c r="E11" s="657"/>
      <c r="F11" s="657"/>
      <c r="G11" s="767"/>
      <c r="H11" s="763"/>
      <c r="I11" s="657"/>
      <c r="J11" s="657"/>
      <c r="L11" s="763"/>
      <c r="M11" s="766"/>
      <c r="N11" s="763"/>
      <c r="O11" s="657"/>
      <c r="P11" s="657"/>
      <c r="Q11" s="767"/>
    </row>
    <row r="12" spans="3:17" s="650" customFormat="1" ht="16" thickBot="1">
      <c r="C12" s="768" t="s">
        <v>728</v>
      </c>
      <c r="D12" s="769">
        <f>D10+D8+D6</f>
        <v>10737</v>
      </c>
      <c r="E12" s="770">
        <f>E10+E8+E6</f>
        <v>19036</v>
      </c>
      <c r="F12" s="770">
        <f>-F10+F8+F6</f>
        <v>4193</v>
      </c>
      <c r="G12" s="771">
        <f>E12/D12-1</f>
        <v>0.77293471174443518</v>
      </c>
      <c r="H12" s="769">
        <f>H10+H8+H6</f>
        <v>492</v>
      </c>
      <c r="I12" s="770">
        <f>I10+I8+I6</f>
        <v>888</v>
      </c>
      <c r="J12" s="770">
        <f>J10+J8+J6</f>
        <v>396</v>
      </c>
      <c r="K12" s="772">
        <f>I12/H12-1</f>
        <v>0.80487804878048785</v>
      </c>
      <c r="L12" s="769">
        <f>L10+L8+L6</f>
        <v>10503</v>
      </c>
      <c r="M12" s="773">
        <f>M10+M8+M6</f>
        <v>396</v>
      </c>
      <c r="N12" s="769">
        <f>N10+N8+N6</f>
        <v>10737</v>
      </c>
      <c r="O12" s="770">
        <f>O10+O8+O6</f>
        <v>8533</v>
      </c>
      <c r="P12" s="770">
        <f>P10+P8+P6</f>
        <v>-2204</v>
      </c>
      <c r="Q12" s="771">
        <f>O12/N12-1</f>
        <v>-0.20527149110552301</v>
      </c>
    </row>
    <row r="16" spans="3:17">
      <c r="D16" s="981" t="s">
        <v>1182</v>
      </c>
      <c r="E16" s="981"/>
      <c r="F16" s="981"/>
      <c r="G16" s="981"/>
      <c r="H16" s="981"/>
    </row>
    <row r="17" spans="3:8" ht="39">
      <c r="E17" s="774" t="s">
        <v>1183</v>
      </c>
      <c r="F17" s="774" t="s">
        <v>1184</v>
      </c>
      <c r="G17" s="539" t="s">
        <v>9</v>
      </c>
      <c r="H17" s="539" t="s">
        <v>1185</v>
      </c>
    </row>
    <row r="18" spans="3:8" s="650" customFormat="1">
      <c r="D18" s="775">
        <f>SUM(D19:D23)</f>
        <v>21875</v>
      </c>
      <c r="E18" s="775">
        <f>SUM(E19:E23)</f>
        <v>-4490.313867933316</v>
      </c>
      <c r="G18" s="775">
        <f>SUM(G19:G23)</f>
        <v>-4221.875</v>
      </c>
      <c r="H18" s="775">
        <f>SUM(H19:H23)</f>
        <v>268.43886793331592</v>
      </c>
    </row>
    <row r="19" spans="3:8">
      <c r="C19" s="539">
        <v>2022</v>
      </c>
      <c r="D19" s="657">
        <f>N10</f>
        <v>4375</v>
      </c>
      <c r="E19" s="776">
        <f>D19*Q12</f>
        <v>-898.06277358666318</v>
      </c>
      <c r="F19" s="777">
        <v>-0.193</v>
      </c>
      <c r="G19" s="657">
        <f>D19*F19</f>
        <v>-844.375</v>
      </c>
      <c r="H19" s="657">
        <f t="shared" ref="H19" si="0">G19-E19</f>
        <v>53.687773586663184</v>
      </c>
    </row>
    <row r="20" spans="3:8">
      <c r="C20" s="539">
        <v>2023</v>
      </c>
      <c r="D20" s="657">
        <f>D19</f>
        <v>4375</v>
      </c>
      <c r="E20" s="776">
        <f>D20*Q12</f>
        <v>-898.06277358666318</v>
      </c>
      <c r="F20" s="777">
        <v>-0.193</v>
      </c>
      <c r="G20" s="657">
        <f>D20*F20</f>
        <v>-844.375</v>
      </c>
      <c r="H20" s="657">
        <f>G20-E20</f>
        <v>53.687773586663184</v>
      </c>
    </row>
    <row r="21" spans="3:8">
      <c r="C21" s="539">
        <v>2024</v>
      </c>
      <c r="D21" s="657">
        <f>D20</f>
        <v>4375</v>
      </c>
      <c r="E21" s="776">
        <f>D21*Q12</f>
        <v>-898.06277358666318</v>
      </c>
      <c r="F21" s="777">
        <v>-0.193</v>
      </c>
      <c r="G21" s="657">
        <f>D21*F21</f>
        <v>-844.375</v>
      </c>
      <c r="H21" s="657">
        <f>G21-E21</f>
        <v>53.687773586663184</v>
      </c>
    </row>
    <row r="22" spans="3:8">
      <c r="C22" s="539">
        <v>2025</v>
      </c>
      <c r="D22" s="657">
        <f t="shared" ref="D22:D23" si="1">D21</f>
        <v>4375</v>
      </c>
      <c r="E22" s="776">
        <f>D22*Q12</f>
        <v>-898.06277358666318</v>
      </c>
      <c r="F22" s="777">
        <v>-0.193</v>
      </c>
      <c r="G22" s="657">
        <f t="shared" ref="G22:G23" si="2">D22*F22</f>
        <v>-844.375</v>
      </c>
      <c r="H22" s="657">
        <f t="shared" ref="H22:H23" si="3">G22-E22</f>
        <v>53.687773586663184</v>
      </c>
    </row>
    <row r="23" spans="3:8">
      <c r="C23" s="539">
        <v>2026</v>
      </c>
      <c r="D23" s="657">
        <f t="shared" si="1"/>
        <v>4375</v>
      </c>
      <c r="E23" s="776">
        <f>D23*Q12</f>
        <v>-898.06277358666318</v>
      </c>
      <c r="F23" s="777">
        <v>-0.193</v>
      </c>
      <c r="G23" s="657">
        <f t="shared" si="2"/>
        <v>-844.375</v>
      </c>
      <c r="H23" s="657">
        <f t="shared" si="3"/>
        <v>53.687773586663184</v>
      </c>
    </row>
    <row r="27" spans="3:8">
      <c r="D27" s="539" t="s">
        <v>1186</v>
      </c>
      <c r="E27" s="539" t="s">
        <v>1187</v>
      </c>
    </row>
    <row r="28" spans="3:8">
      <c r="D28" s="539">
        <v>20</v>
      </c>
      <c r="E28" s="539">
        <v>159</v>
      </c>
    </row>
    <row r="29" spans="3:8">
      <c r="D29" s="539">
        <v>21</v>
      </c>
      <c r="E29" s="539">
        <v>207</v>
      </c>
    </row>
    <row r="30" spans="3:8">
      <c r="D30" s="539">
        <v>22</v>
      </c>
      <c r="E30" s="539">
        <v>225</v>
      </c>
    </row>
    <row r="31" spans="3:8">
      <c r="D31" s="539">
        <v>23</v>
      </c>
      <c r="E31" s="657">
        <f>E30*1.1</f>
        <v>247.50000000000003</v>
      </c>
    </row>
    <row r="32" spans="3:8">
      <c r="D32" s="539">
        <v>24</v>
      </c>
      <c r="E32" s="657">
        <f>E31*1.1</f>
        <v>272.25000000000006</v>
      </c>
    </row>
    <row r="33" spans="4:5">
      <c r="D33" s="539">
        <v>25</v>
      </c>
      <c r="E33" s="657">
        <f>E32*1.05</f>
        <v>285.86250000000007</v>
      </c>
    </row>
    <row r="34" spans="4:5">
      <c r="D34" s="539">
        <v>26</v>
      </c>
      <c r="E34" s="539">
        <f>300</f>
        <v>300</v>
      </c>
    </row>
  </sheetData>
  <mergeCells count="7">
    <mergeCell ref="N3:Q3"/>
    <mergeCell ref="D16:H16"/>
    <mergeCell ref="L2:M2"/>
    <mergeCell ref="D3:G3"/>
    <mergeCell ref="H3:K3"/>
    <mergeCell ref="L3:L4"/>
    <mergeCell ref="M3:M4"/>
  </mergeCell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Лист18">
    <tabColor theme="2" tint="-9.9978637043366805E-2"/>
  </sheetPr>
  <dimension ref="A1"/>
  <sheetViews>
    <sheetView workbookViewId="0"/>
    <sheetView workbookViewId="1"/>
  </sheetViews>
  <sheetFormatPr baseColWidth="10" defaultColWidth="10.83203125" defaultRowHeight="15"/>
  <cols>
    <col min="1" max="16384" width="10.83203125" style="7"/>
  </cols>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Лист19">
    <tabColor theme="2" tint="-9.9978637043366805E-2"/>
  </sheetPr>
  <dimension ref="A1"/>
  <sheetViews>
    <sheetView workbookViewId="0"/>
    <sheetView workbookViewId="1"/>
  </sheetViews>
  <sheetFormatPr baseColWidth="10" defaultColWidth="11" defaultRowHeight="16"/>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D96"/>
  <sheetViews>
    <sheetView workbookViewId="0"/>
    <sheetView workbookViewId="1"/>
  </sheetViews>
  <sheetFormatPr baseColWidth="10" defaultColWidth="10.33203125" defaultRowHeight="15"/>
  <cols>
    <col min="1" max="1" width="10.33203125" style="59"/>
    <col min="2" max="2" width="37.5" style="56" customWidth="1"/>
    <col min="3" max="3" width="14.5" style="56" customWidth="1"/>
    <col min="4" max="4" width="12.6640625" style="57" customWidth="1"/>
    <col min="5" max="5" width="20.6640625" style="58" customWidth="1"/>
    <col min="6" max="6" width="12.1640625" style="59" customWidth="1"/>
    <col min="7" max="9" width="10.33203125" style="58" customWidth="1"/>
    <col min="10" max="10" width="2.5" style="59" customWidth="1"/>
    <col min="11" max="11" width="14.1640625" style="59" customWidth="1"/>
    <col min="12" max="12" width="11" style="59" customWidth="1"/>
    <col min="13" max="13" width="13.83203125" style="59" customWidth="1"/>
    <col min="14" max="14" width="13.83203125" style="60" customWidth="1"/>
    <col min="15" max="15" width="18.5" style="59" customWidth="1"/>
    <col min="16" max="17" width="10.33203125" style="59"/>
    <col min="18" max="18" width="13" style="59" customWidth="1"/>
    <col min="19" max="19" width="15.33203125" style="59" customWidth="1"/>
    <col min="20" max="20" width="11.5" style="59" customWidth="1"/>
    <col min="21" max="25" width="10.33203125" style="59"/>
    <col min="26" max="26" width="32.1640625" style="59" bestFit="1" customWidth="1"/>
    <col min="27" max="28" width="10.33203125" style="60"/>
    <col min="29" max="16384" width="10.33203125" style="59"/>
  </cols>
  <sheetData>
    <row r="1" spans="2:30">
      <c r="K1" s="60" t="s">
        <v>802</v>
      </c>
      <c r="L1" s="60" t="s">
        <v>468</v>
      </c>
      <c r="M1" s="60"/>
      <c r="O1" s="60" t="s">
        <v>467</v>
      </c>
    </row>
    <row r="2" spans="2:30" ht="64">
      <c r="E2" s="57"/>
      <c r="H2" s="57"/>
      <c r="J2" s="60"/>
      <c r="K2" s="61" t="s">
        <v>1189</v>
      </c>
      <c r="L2" s="61" t="s">
        <v>803</v>
      </c>
      <c r="M2" s="61" t="s">
        <v>804</v>
      </c>
      <c r="N2" s="61" t="s">
        <v>805</v>
      </c>
      <c r="O2" s="61" t="s">
        <v>806</v>
      </c>
      <c r="P2" s="57"/>
      <c r="Q2" s="57"/>
      <c r="R2" s="61" t="s">
        <v>807</v>
      </c>
      <c r="S2" s="61" t="s">
        <v>808</v>
      </c>
      <c r="T2" s="61" t="s">
        <v>809</v>
      </c>
      <c r="W2" s="60"/>
      <c r="X2" s="60"/>
      <c r="Y2" s="60"/>
      <c r="Z2" s="60"/>
      <c r="AB2" s="59"/>
    </row>
    <row r="3" spans="2:30">
      <c r="E3" s="57"/>
      <c r="I3" s="62" t="s">
        <v>728</v>
      </c>
      <c r="J3" s="60"/>
      <c r="K3" s="63">
        <f>SUM(K8:K355)</f>
        <v>-6657.5</v>
      </c>
      <c r="L3" s="63">
        <f>SUM(L8:L355)</f>
        <v>-79890</v>
      </c>
      <c r="M3" s="63">
        <f>SUM(M8:M355)</f>
        <v>-9986.25</v>
      </c>
      <c r="N3" s="64">
        <f>L3/$S$3</f>
        <v>-40.430161943319838</v>
      </c>
      <c r="O3" s="63">
        <f>N3*$T$3</f>
        <v>-92989.372469635622</v>
      </c>
      <c r="P3" s="60"/>
      <c r="Q3" s="60"/>
      <c r="R3" s="63">
        <v>247</v>
      </c>
      <c r="S3" s="63">
        <f>R3*8</f>
        <v>1976</v>
      </c>
      <c r="T3" s="63">
        <v>2300</v>
      </c>
      <c r="Y3" s="57"/>
      <c r="Z3" s="58"/>
    </row>
    <row r="4" spans="2:30">
      <c r="E4" s="57"/>
      <c r="F4" s="60"/>
      <c r="G4" s="57">
        <v>8</v>
      </c>
      <c r="H4" s="57">
        <v>20</v>
      </c>
      <c r="J4" s="60"/>
      <c r="K4" s="60"/>
      <c r="Y4" s="57"/>
      <c r="Z4" s="58"/>
    </row>
    <row r="5" spans="2:30">
      <c r="E5" s="57"/>
      <c r="F5" s="60"/>
      <c r="G5" s="57"/>
      <c r="H5" s="57"/>
      <c r="I5" s="57"/>
      <c r="J5" s="60"/>
      <c r="K5" s="60"/>
      <c r="M5" s="57"/>
      <c r="Y5" s="57"/>
      <c r="Z5" s="60">
        <f>COUNTA(Z8:Z102)</f>
        <v>87</v>
      </c>
      <c r="AA5" s="60">
        <f>COUNTA(AA8:AA102)</f>
        <v>31</v>
      </c>
      <c r="AB5" s="60">
        <f>COUNTA(AB8:AB102)</f>
        <v>80</v>
      </c>
      <c r="AC5" s="60">
        <f>COUNTA(AC8:AC102)</f>
        <v>53</v>
      </c>
      <c r="AD5" s="60">
        <f>COUNTA(AD8:AD102)</f>
        <v>7</v>
      </c>
    </row>
    <row r="6" spans="2:30">
      <c r="B6" s="1000" t="s">
        <v>810</v>
      </c>
      <c r="C6" s="1005" t="s">
        <v>633</v>
      </c>
      <c r="D6" s="1005" t="s">
        <v>811</v>
      </c>
      <c r="E6" s="1001" t="s">
        <v>812</v>
      </c>
      <c r="F6" s="1002" t="s">
        <v>813</v>
      </c>
      <c r="G6" s="1003" t="s">
        <v>814</v>
      </c>
      <c r="H6" s="1004"/>
      <c r="I6" s="1004"/>
      <c r="J6" s="65"/>
      <c r="K6" s="1000" t="s">
        <v>815</v>
      </c>
      <c r="L6" s="1000" t="s">
        <v>816</v>
      </c>
      <c r="M6" s="1000" t="s">
        <v>817</v>
      </c>
      <c r="N6" s="1000" t="s">
        <v>805</v>
      </c>
      <c r="O6" s="1000" t="s">
        <v>806</v>
      </c>
      <c r="Y6" s="57"/>
      <c r="Z6" s="58"/>
    </row>
    <row r="7" spans="2:30" ht="16">
      <c r="B7" s="1000"/>
      <c r="C7" s="1006"/>
      <c r="D7" s="1006"/>
      <c r="E7" s="1001"/>
      <c r="F7" s="1002"/>
      <c r="G7" s="66" t="s">
        <v>818</v>
      </c>
      <c r="H7" s="432" t="s">
        <v>819</v>
      </c>
      <c r="I7" s="432" t="s">
        <v>820</v>
      </c>
      <c r="J7" s="67"/>
      <c r="K7" s="1000"/>
      <c r="L7" s="1000"/>
      <c r="M7" s="1000"/>
      <c r="N7" s="1000"/>
      <c r="O7" s="1000"/>
      <c r="Q7" s="60" t="s">
        <v>277</v>
      </c>
      <c r="R7" s="60" t="s">
        <v>279</v>
      </c>
      <c r="S7" s="60" t="s">
        <v>277</v>
      </c>
      <c r="T7" s="60" t="s">
        <v>279</v>
      </c>
      <c r="Y7" s="57"/>
      <c r="Z7" s="58" t="s">
        <v>523</v>
      </c>
      <c r="AA7" s="60" t="s">
        <v>821</v>
      </c>
      <c r="AB7" s="60" t="s">
        <v>822</v>
      </c>
      <c r="AC7" s="59" t="s">
        <v>823</v>
      </c>
      <c r="AD7" s="59" t="s">
        <v>824</v>
      </c>
    </row>
    <row r="8" spans="2:30">
      <c r="B8" s="996" t="s">
        <v>825</v>
      </c>
      <c r="C8" s="996" t="s">
        <v>826</v>
      </c>
      <c r="D8" s="998">
        <v>2020.2021</v>
      </c>
      <c r="E8" s="68" t="s">
        <v>827</v>
      </c>
      <c r="F8" s="69">
        <v>1</v>
      </c>
      <c r="G8" s="70">
        <v>48</v>
      </c>
      <c r="H8" s="71">
        <v>4</v>
      </c>
      <c r="I8" s="71">
        <f>H8-G8</f>
        <v>-44</v>
      </c>
      <c r="J8" s="60"/>
      <c r="K8" s="71">
        <f t="shared" ref="K8:K58" si="0">I8*F8</f>
        <v>-44</v>
      </c>
      <c r="L8" s="72">
        <f t="shared" ref="L8:L58" si="1">K8*12</f>
        <v>-528</v>
      </c>
      <c r="M8" s="71">
        <f t="shared" ref="M8:M58" si="2">L8/8</f>
        <v>-66</v>
      </c>
      <c r="N8" s="73">
        <f t="shared" ref="N8:N58" si="3">L8/$S$3</f>
        <v>-0.26720647773279355</v>
      </c>
      <c r="O8" s="74">
        <f t="shared" ref="O8:O58" si="4">N8*$T$3</f>
        <v>-614.57489878542515</v>
      </c>
      <c r="Q8" s="60">
        <f>G8*F8</f>
        <v>48</v>
      </c>
      <c r="R8" s="60">
        <f>F8*H8</f>
        <v>4</v>
      </c>
      <c r="S8" s="59">
        <f>Q8*12</f>
        <v>576</v>
      </c>
      <c r="T8" s="59">
        <f>R8*12</f>
        <v>48</v>
      </c>
      <c r="Z8" s="59" t="s">
        <v>828</v>
      </c>
      <c r="AB8" s="60" t="s">
        <v>829</v>
      </c>
    </row>
    <row r="9" spans="2:30">
      <c r="B9" s="996"/>
      <c r="C9" s="996"/>
      <c r="D9" s="998"/>
      <c r="E9" s="68" t="s">
        <v>830</v>
      </c>
      <c r="F9" s="69">
        <v>1</v>
      </c>
      <c r="G9" s="70">
        <v>36</v>
      </c>
      <c r="H9" s="71">
        <v>4</v>
      </c>
      <c r="I9" s="71">
        <f>H9-G9</f>
        <v>-32</v>
      </c>
      <c r="J9" s="60"/>
      <c r="K9" s="71">
        <f t="shared" si="0"/>
        <v>-32</v>
      </c>
      <c r="L9" s="72">
        <f t="shared" si="1"/>
        <v>-384</v>
      </c>
      <c r="M9" s="71">
        <f t="shared" si="2"/>
        <v>-48</v>
      </c>
      <c r="N9" s="73">
        <f t="shared" si="3"/>
        <v>-0.19433198380566802</v>
      </c>
      <c r="O9" s="74">
        <f t="shared" si="4"/>
        <v>-446.96356275303646</v>
      </c>
      <c r="Q9" s="60">
        <f t="shared" ref="Q9:Q58" si="5">G9*F9</f>
        <v>36</v>
      </c>
      <c r="R9" s="60">
        <f t="shared" ref="R9:R58" si="6">F9*H9</f>
        <v>4</v>
      </c>
      <c r="S9" s="59">
        <f t="shared" ref="S9:T58" si="7">Q9*12</f>
        <v>432</v>
      </c>
      <c r="T9" s="59">
        <f t="shared" si="7"/>
        <v>48</v>
      </c>
      <c r="Z9" s="59" t="s">
        <v>831</v>
      </c>
      <c r="AB9" s="60" t="s">
        <v>829</v>
      </c>
      <c r="AD9" s="59" t="s">
        <v>829</v>
      </c>
    </row>
    <row r="10" spans="2:30">
      <c r="B10" s="996"/>
      <c r="C10" s="996"/>
      <c r="D10" s="998"/>
      <c r="E10" s="68" t="s">
        <v>832</v>
      </c>
      <c r="F10" s="69">
        <v>1</v>
      </c>
      <c r="G10" s="70">
        <v>24</v>
      </c>
      <c r="H10" s="71">
        <v>2</v>
      </c>
      <c r="I10" s="71">
        <f>H10-G10</f>
        <v>-22</v>
      </c>
      <c r="J10" s="60"/>
      <c r="K10" s="71">
        <f t="shared" si="0"/>
        <v>-22</v>
      </c>
      <c r="L10" s="72">
        <f t="shared" si="1"/>
        <v>-264</v>
      </c>
      <c r="M10" s="71">
        <f t="shared" si="2"/>
        <v>-33</v>
      </c>
      <c r="N10" s="73">
        <f t="shared" si="3"/>
        <v>-0.13360323886639677</v>
      </c>
      <c r="O10" s="74">
        <f t="shared" si="4"/>
        <v>-307.28744939271257</v>
      </c>
      <c r="Q10" s="60">
        <f t="shared" si="5"/>
        <v>24</v>
      </c>
      <c r="R10" s="60">
        <f t="shared" si="6"/>
        <v>2</v>
      </c>
      <c r="S10" s="59">
        <f t="shared" si="7"/>
        <v>288</v>
      </c>
      <c r="T10" s="59">
        <f t="shared" si="7"/>
        <v>24</v>
      </c>
      <c r="Z10" s="59" t="s">
        <v>833</v>
      </c>
    </row>
    <row r="11" spans="2:30">
      <c r="B11" s="996"/>
      <c r="C11" s="996"/>
      <c r="D11" s="998"/>
      <c r="E11" s="68" t="s">
        <v>834</v>
      </c>
      <c r="F11" s="69">
        <v>1</v>
      </c>
      <c r="G11" s="70">
        <v>24</v>
      </c>
      <c r="H11" s="71">
        <v>2</v>
      </c>
      <c r="I11" s="71">
        <f>H11-G11</f>
        <v>-22</v>
      </c>
      <c r="J11" s="60"/>
      <c r="K11" s="71">
        <f t="shared" si="0"/>
        <v>-22</v>
      </c>
      <c r="L11" s="72">
        <f t="shared" si="1"/>
        <v>-264</v>
      </c>
      <c r="M11" s="71">
        <f t="shared" si="2"/>
        <v>-33</v>
      </c>
      <c r="N11" s="73">
        <f t="shared" si="3"/>
        <v>-0.13360323886639677</v>
      </c>
      <c r="O11" s="74">
        <f t="shared" si="4"/>
        <v>-307.28744939271257</v>
      </c>
      <c r="Q11" s="60">
        <f t="shared" si="5"/>
        <v>24</v>
      </c>
      <c r="R11" s="60">
        <f t="shared" si="6"/>
        <v>2</v>
      </c>
      <c r="S11" s="59">
        <f t="shared" si="7"/>
        <v>288</v>
      </c>
      <c r="T11" s="59">
        <f t="shared" si="7"/>
        <v>24</v>
      </c>
      <c r="Z11" s="59" t="s">
        <v>835</v>
      </c>
      <c r="AA11" s="60" t="s">
        <v>829</v>
      </c>
      <c r="AB11" s="60" t="s">
        <v>829</v>
      </c>
      <c r="AC11" s="60" t="s">
        <v>829</v>
      </c>
    </row>
    <row r="12" spans="2:30">
      <c r="B12" s="996"/>
      <c r="C12" s="996"/>
      <c r="D12" s="998"/>
      <c r="E12" s="68" t="s">
        <v>836</v>
      </c>
      <c r="F12" s="69">
        <v>1</v>
      </c>
      <c r="G12" s="70">
        <v>18</v>
      </c>
      <c r="H12" s="71">
        <v>2</v>
      </c>
      <c r="I12" s="71">
        <f t="shared" ref="I12:I13" si="8">H12-G12</f>
        <v>-16</v>
      </c>
      <c r="J12" s="60"/>
      <c r="K12" s="71">
        <f t="shared" si="0"/>
        <v>-16</v>
      </c>
      <c r="L12" s="72">
        <f t="shared" si="1"/>
        <v>-192</v>
      </c>
      <c r="M12" s="71">
        <f t="shared" si="2"/>
        <v>-24</v>
      </c>
      <c r="N12" s="73">
        <f t="shared" si="3"/>
        <v>-9.7165991902834009E-2</v>
      </c>
      <c r="O12" s="74">
        <f t="shared" si="4"/>
        <v>-223.48178137651823</v>
      </c>
      <c r="Q12" s="60">
        <f t="shared" si="5"/>
        <v>18</v>
      </c>
      <c r="R12" s="60">
        <f t="shared" si="6"/>
        <v>2</v>
      </c>
      <c r="S12" s="59">
        <f t="shared" si="7"/>
        <v>216</v>
      </c>
      <c r="T12" s="59">
        <f t="shared" si="7"/>
        <v>24</v>
      </c>
      <c r="Z12" s="59" t="s">
        <v>837</v>
      </c>
      <c r="AB12" s="60" t="s">
        <v>829</v>
      </c>
      <c r="AC12" s="60" t="s">
        <v>829</v>
      </c>
    </row>
    <row r="13" spans="2:30">
      <c r="B13" s="996"/>
      <c r="C13" s="996"/>
      <c r="D13" s="998"/>
      <c r="E13" s="68" t="s">
        <v>838</v>
      </c>
      <c r="F13" s="69">
        <f>Z5</f>
        <v>87</v>
      </c>
      <c r="G13" s="70">
        <v>8</v>
      </c>
      <c r="H13" s="71">
        <v>2</v>
      </c>
      <c r="I13" s="71">
        <f t="shared" si="8"/>
        <v>-6</v>
      </c>
      <c r="J13" s="60"/>
      <c r="K13" s="71">
        <f>I13*F13</f>
        <v>-522</v>
      </c>
      <c r="L13" s="72">
        <f t="shared" si="1"/>
        <v>-6264</v>
      </c>
      <c r="M13" s="71">
        <f t="shared" si="2"/>
        <v>-783</v>
      </c>
      <c r="N13" s="73">
        <f t="shared" si="3"/>
        <v>-3.1700404858299596</v>
      </c>
      <c r="O13" s="74">
        <f t="shared" si="4"/>
        <v>-7291.0931174089073</v>
      </c>
      <c r="Q13" s="60">
        <f t="shared" si="5"/>
        <v>696</v>
      </c>
      <c r="R13" s="60">
        <f t="shared" si="6"/>
        <v>174</v>
      </c>
      <c r="S13" s="59">
        <f t="shared" si="7"/>
        <v>8352</v>
      </c>
      <c r="T13" s="59">
        <f t="shared" si="7"/>
        <v>2088</v>
      </c>
      <c r="Z13" s="59" t="s">
        <v>836</v>
      </c>
      <c r="AA13" s="60" t="s">
        <v>829</v>
      </c>
      <c r="AB13" s="60" t="s">
        <v>829</v>
      </c>
      <c r="AC13" s="60" t="s">
        <v>829</v>
      </c>
    </row>
    <row r="14" spans="2:30">
      <c r="B14" s="996"/>
      <c r="C14" s="996"/>
      <c r="D14" s="998"/>
      <c r="E14" s="68" t="s">
        <v>839</v>
      </c>
      <c r="F14" s="69">
        <v>1</v>
      </c>
      <c r="G14" s="70">
        <v>24</v>
      </c>
      <c r="H14" s="71">
        <v>2</v>
      </c>
      <c r="I14" s="71">
        <f>H14-G14</f>
        <v>-22</v>
      </c>
      <c r="J14" s="60"/>
      <c r="K14" s="71">
        <f t="shared" si="0"/>
        <v>-22</v>
      </c>
      <c r="L14" s="72">
        <f t="shared" si="1"/>
        <v>-264</v>
      </c>
      <c r="M14" s="71">
        <f t="shared" si="2"/>
        <v>-33</v>
      </c>
      <c r="N14" s="73">
        <f t="shared" si="3"/>
        <v>-0.13360323886639677</v>
      </c>
      <c r="O14" s="74">
        <f t="shared" si="4"/>
        <v>-307.28744939271257</v>
      </c>
      <c r="Q14" s="60">
        <f t="shared" si="5"/>
        <v>24</v>
      </c>
      <c r="R14" s="60">
        <f t="shared" si="6"/>
        <v>2</v>
      </c>
      <c r="S14" s="59">
        <f t="shared" si="7"/>
        <v>288</v>
      </c>
      <c r="T14" s="59">
        <f t="shared" si="7"/>
        <v>24</v>
      </c>
      <c r="Z14" s="59" t="s">
        <v>840</v>
      </c>
      <c r="AB14" s="60" t="s">
        <v>829</v>
      </c>
      <c r="AC14" s="60" t="s">
        <v>829</v>
      </c>
    </row>
    <row r="15" spans="2:30" ht="16">
      <c r="B15" s="430" t="s">
        <v>841</v>
      </c>
      <c r="C15" s="430" t="s">
        <v>826</v>
      </c>
      <c r="D15" s="431">
        <v>2021</v>
      </c>
      <c r="E15" s="68" t="s">
        <v>827</v>
      </c>
      <c r="F15" s="69">
        <v>1</v>
      </c>
      <c r="G15" s="70">
        <v>5</v>
      </c>
      <c r="H15" s="71">
        <v>1</v>
      </c>
      <c r="I15" s="71">
        <f>H15-G15</f>
        <v>-4</v>
      </c>
      <c r="J15" s="60"/>
      <c r="K15" s="71">
        <f t="shared" si="0"/>
        <v>-4</v>
      </c>
      <c r="L15" s="72">
        <f t="shared" si="1"/>
        <v>-48</v>
      </c>
      <c r="M15" s="71">
        <f t="shared" si="2"/>
        <v>-6</v>
      </c>
      <c r="N15" s="73">
        <f t="shared" si="3"/>
        <v>-2.4291497975708502E-2</v>
      </c>
      <c r="O15" s="74">
        <f t="shared" si="4"/>
        <v>-55.870445344129557</v>
      </c>
      <c r="Q15" s="60">
        <f t="shared" si="5"/>
        <v>5</v>
      </c>
      <c r="R15" s="60">
        <f t="shared" si="6"/>
        <v>1</v>
      </c>
      <c r="S15" s="59">
        <f t="shared" si="7"/>
        <v>60</v>
      </c>
      <c r="T15" s="59">
        <f t="shared" si="7"/>
        <v>12</v>
      </c>
      <c r="Z15" s="59" t="s">
        <v>842</v>
      </c>
      <c r="AB15" s="60" t="s">
        <v>829</v>
      </c>
      <c r="AC15" s="60" t="s">
        <v>829</v>
      </c>
    </row>
    <row r="16" spans="2:30">
      <c r="B16" s="990" t="s">
        <v>843</v>
      </c>
      <c r="C16" s="990" t="s">
        <v>826</v>
      </c>
      <c r="D16" s="992">
        <v>2021</v>
      </c>
      <c r="E16" s="68" t="s">
        <v>827</v>
      </c>
      <c r="F16" s="69">
        <v>2</v>
      </c>
      <c r="G16" s="70">
        <v>4</v>
      </c>
      <c r="H16" s="71">
        <v>1</v>
      </c>
      <c r="I16" s="71">
        <f>H16-G16</f>
        <v>-3</v>
      </c>
      <c r="J16" s="60"/>
      <c r="K16" s="71">
        <f t="shared" si="0"/>
        <v>-6</v>
      </c>
      <c r="L16" s="72">
        <f t="shared" si="1"/>
        <v>-72</v>
      </c>
      <c r="M16" s="71">
        <f t="shared" si="2"/>
        <v>-9</v>
      </c>
      <c r="N16" s="73">
        <f t="shared" si="3"/>
        <v>-3.643724696356275E-2</v>
      </c>
      <c r="O16" s="74">
        <f t="shared" si="4"/>
        <v>-83.805668016194332</v>
      </c>
      <c r="Q16" s="60">
        <f t="shared" si="5"/>
        <v>8</v>
      </c>
      <c r="R16" s="60">
        <f t="shared" si="6"/>
        <v>2</v>
      </c>
      <c r="S16" s="59">
        <f t="shared" si="7"/>
        <v>96</v>
      </c>
      <c r="T16" s="59">
        <f t="shared" si="7"/>
        <v>24</v>
      </c>
      <c r="Z16" s="59" t="s">
        <v>844</v>
      </c>
      <c r="AB16" s="60" t="s">
        <v>829</v>
      </c>
      <c r="AC16" s="60" t="s">
        <v>829</v>
      </c>
    </row>
    <row r="17" spans="2:30">
      <c r="B17" s="997"/>
      <c r="C17" s="997"/>
      <c r="D17" s="999"/>
      <c r="E17" s="68" t="s">
        <v>830</v>
      </c>
      <c r="F17" s="69">
        <v>2</v>
      </c>
      <c r="G17" s="70">
        <v>3</v>
      </c>
      <c r="H17" s="71">
        <v>1</v>
      </c>
      <c r="I17" s="71">
        <f>H17-G17</f>
        <v>-2</v>
      </c>
      <c r="J17" s="60"/>
      <c r="K17" s="71">
        <f t="shared" si="0"/>
        <v>-4</v>
      </c>
      <c r="L17" s="72">
        <f t="shared" si="1"/>
        <v>-48</v>
      </c>
      <c r="M17" s="71">
        <f t="shared" si="2"/>
        <v>-6</v>
      </c>
      <c r="N17" s="73">
        <f t="shared" si="3"/>
        <v>-2.4291497975708502E-2</v>
      </c>
      <c r="O17" s="74">
        <f t="shared" si="4"/>
        <v>-55.870445344129557</v>
      </c>
      <c r="Q17" s="60">
        <f t="shared" si="5"/>
        <v>6</v>
      </c>
      <c r="R17" s="60">
        <f t="shared" si="6"/>
        <v>2</v>
      </c>
      <c r="S17" s="59">
        <f t="shared" si="7"/>
        <v>72</v>
      </c>
      <c r="T17" s="59">
        <f t="shared" si="7"/>
        <v>24</v>
      </c>
      <c r="Z17" s="59" t="s">
        <v>845</v>
      </c>
      <c r="AB17" s="60" t="s">
        <v>829</v>
      </c>
    </row>
    <row r="18" spans="2:30" ht="16">
      <c r="B18" s="430" t="s">
        <v>846</v>
      </c>
      <c r="C18" s="430" t="s">
        <v>826</v>
      </c>
      <c r="D18" s="431">
        <v>2022</v>
      </c>
      <c r="E18" s="68" t="s">
        <v>827</v>
      </c>
      <c r="F18" s="69">
        <v>1</v>
      </c>
      <c r="G18" s="70">
        <v>4</v>
      </c>
      <c r="H18" s="71">
        <v>0</v>
      </c>
      <c r="I18" s="71">
        <f>H18-G18</f>
        <v>-4</v>
      </c>
      <c r="J18" s="60"/>
      <c r="K18" s="71">
        <f t="shared" si="0"/>
        <v>-4</v>
      </c>
      <c r="L18" s="72">
        <f t="shared" si="1"/>
        <v>-48</v>
      </c>
      <c r="M18" s="71">
        <f t="shared" si="2"/>
        <v>-6</v>
      </c>
      <c r="N18" s="75">
        <f t="shared" si="3"/>
        <v>-2.4291497975708502E-2</v>
      </c>
      <c r="O18" s="76">
        <f t="shared" si="4"/>
        <v>-55.870445344129557</v>
      </c>
      <c r="Q18" s="60">
        <f t="shared" si="5"/>
        <v>4</v>
      </c>
      <c r="R18" s="60">
        <f t="shared" si="6"/>
        <v>0</v>
      </c>
      <c r="S18" s="59">
        <f t="shared" si="7"/>
        <v>48</v>
      </c>
      <c r="T18" s="59">
        <f t="shared" si="7"/>
        <v>0</v>
      </c>
      <c r="Z18" s="59" t="s">
        <v>848</v>
      </c>
      <c r="AA18" s="60" t="s">
        <v>829</v>
      </c>
      <c r="AB18" s="60" t="s">
        <v>829</v>
      </c>
      <c r="AC18" s="60" t="s">
        <v>829</v>
      </c>
    </row>
    <row r="19" spans="2:30">
      <c r="B19" s="988" t="s">
        <v>849</v>
      </c>
      <c r="C19" s="988" t="s">
        <v>850</v>
      </c>
      <c r="D19" s="989">
        <v>2022</v>
      </c>
      <c r="E19" s="68" t="s">
        <v>827</v>
      </c>
      <c r="F19" s="69">
        <v>1</v>
      </c>
      <c r="G19" s="70">
        <f>G8/4</f>
        <v>12</v>
      </c>
      <c r="H19" s="71">
        <v>0</v>
      </c>
      <c r="I19" s="71">
        <f t="shared" ref="I19:I23" si="9">H19-G19</f>
        <v>-12</v>
      </c>
      <c r="J19" s="60"/>
      <c r="K19" s="71">
        <f t="shared" si="0"/>
        <v>-12</v>
      </c>
      <c r="L19" s="72">
        <f t="shared" si="1"/>
        <v>-144</v>
      </c>
      <c r="M19" s="71">
        <f t="shared" si="2"/>
        <v>-18</v>
      </c>
      <c r="N19" s="75">
        <f t="shared" si="3"/>
        <v>-7.28744939271255E-2</v>
      </c>
      <c r="O19" s="76">
        <f t="shared" si="4"/>
        <v>-167.61133603238866</v>
      </c>
      <c r="Q19" s="60">
        <f t="shared" si="5"/>
        <v>12</v>
      </c>
      <c r="R19" s="60">
        <f t="shared" si="6"/>
        <v>0</v>
      </c>
      <c r="S19" s="59">
        <f t="shared" si="7"/>
        <v>144</v>
      </c>
      <c r="T19" s="59">
        <f t="shared" si="7"/>
        <v>0</v>
      </c>
      <c r="Z19" s="59" t="s">
        <v>851</v>
      </c>
      <c r="AA19" s="60" t="s">
        <v>829</v>
      </c>
      <c r="AB19" s="60" t="s">
        <v>829</v>
      </c>
      <c r="AC19" s="60" t="s">
        <v>829</v>
      </c>
    </row>
    <row r="20" spans="2:30">
      <c r="B20" s="988"/>
      <c r="C20" s="988"/>
      <c r="D20" s="989"/>
      <c r="E20" s="68" t="s">
        <v>830</v>
      </c>
      <c r="F20" s="69">
        <v>1</v>
      </c>
      <c r="G20" s="70">
        <f>G9/4</f>
        <v>9</v>
      </c>
      <c r="H20" s="71">
        <v>0</v>
      </c>
      <c r="I20" s="71">
        <f t="shared" si="9"/>
        <v>-9</v>
      </c>
      <c r="J20" s="60"/>
      <c r="K20" s="71">
        <f t="shared" si="0"/>
        <v>-9</v>
      </c>
      <c r="L20" s="72">
        <f t="shared" si="1"/>
        <v>-108</v>
      </c>
      <c r="M20" s="71">
        <f t="shared" si="2"/>
        <v>-13.5</v>
      </c>
      <c r="N20" s="75">
        <f t="shared" si="3"/>
        <v>-5.4655870445344132E-2</v>
      </c>
      <c r="O20" s="76">
        <f t="shared" si="4"/>
        <v>-125.7085020242915</v>
      </c>
      <c r="Q20" s="60">
        <f t="shared" si="5"/>
        <v>9</v>
      </c>
      <c r="R20" s="60">
        <f t="shared" si="6"/>
        <v>0</v>
      </c>
      <c r="S20" s="59">
        <f t="shared" si="7"/>
        <v>108</v>
      </c>
      <c r="T20" s="59">
        <f t="shared" si="7"/>
        <v>0</v>
      </c>
      <c r="Z20" s="59" t="s">
        <v>852</v>
      </c>
      <c r="AA20" s="60" t="s">
        <v>829</v>
      </c>
      <c r="AB20" s="60" t="s">
        <v>829</v>
      </c>
      <c r="AC20" s="60" t="s">
        <v>829</v>
      </c>
    </row>
    <row r="21" spans="2:30">
      <c r="B21" s="988"/>
      <c r="C21" s="988"/>
      <c r="D21" s="989"/>
      <c r="E21" s="68" t="s">
        <v>834</v>
      </c>
      <c r="F21" s="69">
        <v>1</v>
      </c>
      <c r="G21" s="70">
        <v>6</v>
      </c>
      <c r="H21" s="71">
        <v>0</v>
      </c>
      <c r="I21" s="71">
        <f t="shared" si="9"/>
        <v>-6</v>
      </c>
      <c r="J21" s="60"/>
      <c r="K21" s="71">
        <f t="shared" si="0"/>
        <v>-6</v>
      </c>
      <c r="L21" s="72">
        <f t="shared" si="1"/>
        <v>-72</v>
      </c>
      <c r="M21" s="71">
        <f t="shared" si="2"/>
        <v>-9</v>
      </c>
      <c r="N21" s="75">
        <f t="shared" si="3"/>
        <v>-3.643724696356275E-2</v>
      </c>
      <c r="O21" s="76">
        <f t="shared" si="4"/>
        <v>-83.805668016194332</v>
      </c>
      <c r="Q21" s="60">
        <f t="shared" si="5"/>
        <v>6</v>
      </c>
      <c r="R21" s="60">
        <f t="shared" si="6"/>
        <v>0</v>
      </c>
      <c r="S21" s="59">
        <f t="shared" si="7"/>
        <v>72</v>
      </c>
      <c r="T21" s="59">
        <f t="shared" si="7"/>
        <v>0</v>
      </c>
      <c r="Z21" s="59" t="s">
        <v>853</v>
      </c>
      <c r="AA21" s="60" t="s">
        <v>829</v>
      </c>
      <c r="AB21" s="60" t="s">
        <v>829</v>
      </c>
      <c r="AC21" s="60" t="s">
        <v>829</v>
      </c>
    </row>
    <row r="22" spans="2:30">
      <c r="B22" s="988"/>
      <c r="C22" s="988"/>
      <c r="D22" s="989"/>
      <c r="E22" s="68" t="s">
        <v>836</v>
      </c>
      <c r="F22" s="69">
        <v>1</v>
      </c>
      <c r="G22" s="70">
        <v>6</v>
      </c>
      <c r="H22" s="71">
        <v>0</v>
      </c>
      <c r="I22" s="71">
        <f t="shared" si="9"/>
        <v>-6</v>
      </c>
      <c r="J22" s="60"/>
      <c r="K22" s="71">
        <f t="shared" si="0"/>
        <v>-6</v>
      </c>
      <c r="L22" s="72">
        <f t="shared" si="1"/>
        <v>-72</v>
      </c>
      <c r="M22" s="71">
        <f t="shared" si="2"/>
        <v>-9</v>
      </c>
      <c r="N22" s="75">
        <f t="shared" si="3"/>
        <v>-3.643724696356275E-2</v>
      </c>
      <c r="O22" s="76">
        <f t="shared" si="4"/>
        <v>-83.805668016194332</v>
      </c>
      <c r="Q22" s="60">
        <f t="shared" si="5"/>
        <v>6</v>
      </c>
      <c r="R22" s="60">
        <f t="shared" si="6"/>
        <v>0</v>
      </c>
      <c r="S22" s="59">
        <f t="shared" si="7"/>
        <v>72</v>
      </c>
      <c r="T22" s="59">
        <f t="shared" si="7"/>
        <v>0</v>
      </c>
      <c r="Z22" s="59" t="s">
        <v>854</v>
      </c>
      <c r="AA22" s="60" t="s">
        <v>829</v>
      </c>
      <c r="AB22" s="60" t="s">
        <v>829</v>
      </c>
    </row>
    <row r="23" spans="2:30">
      <c r="B23" s="988"/>
      <c r="C23" s="988"/>
      <c r="D23" s="989"/>
      <c r="E23" s="68" t="s">
        <v>838</v>
      </c>
      <c r="F23" s="69">
        <f>AC5</f>
        <v>53</v>
      </c>
      <c r="G23" s="70">
        <v>4</v>
      </c>
      <c r="H23" s="71">
        <v>0</v>
      </c>
      <c r="I23" s="71">
        <f t="shared" si="9"/>
        <v>-4</v>
      </c>
      <c r="J23" s="60"/>
      <c r="K23" s="71">
        <f t="shared" si="0"/>
        <v>-212</v>
      </c>
      <c r="L23" s="72">
        <f t="shared" si="1"/>
        <v>-2544</v>
      </c>
      <c r="M23" s="71">
        <f t="shared" si="2"/>
        <v>-318</v>
      </c>
      <c r="N23" s="75">
        <f t="shared" si="3"/>
        <v>-1.2874493927125505</v>
      </c>
      <c r="O23" s="76">
        <f t="shared" si="4"/>
        <v>-2961.1336032388663</v>
      </c>
      <c r="Q23" s="60">
        <f t="shared" si="5"/>
        <v>212</v>
      </c>
      <c r="R23" s="60">
        <f t="shared" si="6"/>
        <v>0</v>
      </c>
      <c r="S23" s="59">
        <f t="shared" si="7"/>
        <v>2544</v>
      </c>
      <c r="T23" s="59">
        <f t="shared" si="7"/>
        <v>0</v>
      </c>
      <c r="Z23" s="59" t="s">
        <v>855</v>
      </c>
      <c r="AB23" s="60" t="s">
        <v>829</v>
      </c>
      <c r="AC23" s="60" t="s">
        <v>829</v>
      </c>
    </row>
    <row r="24" spans="2:30">
      <c r="B24" s="994" t="s">
        <v>856</v>
      </c>
      <c r="C24" s="994" t="s">
        <v>847</v>
      </c>
      <c r="D24" s="995">
        <v>2022</v>
      </c>
      <c r="E24" s="68" t="s">
        <v>827</v>
      </c>
      <c r="F24" s="69">
        <v>1</v>
      </c>
      <c r="G24" s="70">
        <v>10</v>
      </c>
      <c r="H24" s="71">
        <v>0</v>
      </c>
      <c r="I24" s="71">
        <f>H24-G24</f>
        <v>-10</v>
      </c>
      <c r="J24" s="60"/>
      <c r="K24" s="71">
        <f t="shared" si="0"/>
        <v>-10</v>
      </c>
      <c r="L24" s="72">
        <f t="shared" si="1"/>
        <v>-120</v>
      </c>
      <c r="M24" s="71">
        <f t="shared" si="2"/>
        <v>-15</v>
      </c>
      <c r="N24" s="75">
        <f t="shared" si="3"/>
        <v>-6.0728744939271252E-2</v>
      </c>
      <c r="O24" s="76">
        <f t="shared" si="4"/>
        <v>-139.67611336032388</v>
      </c>
      <c r="Q24" s="60">
        <f t="shared" si="5"/>
        <v>10</v>
      </c>
      <c r="R24" s="60">
        <f t="shared" si="6"/>
        <v>0</v>
      </c>
      <c r="S24" s="59">
        <f t="shared" si="7"/>
        <v>120</v>
      </c>
      <c r="T24" s="59">
        <f t="shared" si="7"/>
        <v>0</v>
      </c>
      <c r="Z24" s="59" t="s">
        <v>857</v>
      </c>
      <c r="AB24" s="60" t="s">
        <v>829</v>
      </c>
      <c r="AC24" s="60"/>
    </row>
    <row r="25" spans="2:30">
      <c r="B25" s="994"/>
      <c r="C25" s="994"/>
      <c r="D25" s="995"/>
      <c r="E25" s="68" t="s">
        <v>830</v>
      </c>
      <c r="F25" s="69">
        <v>1</v>
      </c>
      <c r="G25" s="70">
        <v>4</v>
      </c>
      <c r="H25" s="71">
        <v>0</v>
      </c>
      <c r="I25" s="71">
        <f>H25-G25</f>
        <v>-4</v>
      </c>
      <c r="J25" s="60"/>
      <c r="K25" s="71">
        <f t="shared" si="0"/>
        <v>-4</v>
      </c>
      <c r="L25" s="72">
        <f t="shared" si="1"/>
        <v>-48</v>
      </c>
      <c r="M25" s="71">
        <f t="shared" si="2"/>
        <v>-6</v>
      </c>
      <c r="N25" s="75">
        <f t="shared" si="3"/>
        <v>-2.4291497975708502E-2</v>
      </c>
      <c r="O25" s="76">
        <f t="shared" si="4"/>
        <v>-55.870445344129557</v>
      </c>
      <c r="Q25" s="60">
        <f t="shared" si="5"/>
        <v>4</v>
      </c>
      <c r="R25" s="60">
        <f t="shared" si="6"/>
        <v>0</v>
      </c>
      <c r="S25" s="59">
        <f t="shared" si="7"/>
        <v>48</v>
      </c>
      <c r="T25" s="59">
        <f t="shared" si="7"/>
        <v>0</v>
      </c>
      <c r="Z25" s="59" t="s">
        <v>858</v>
      </c>
      <c r="AA25" s="60" t="s">
        <v>829</v>
      </c>
      <c r="AB25" s="60" t="s">
        <v>829</v>
      </c>
      <c r="AC25" s="60" t="s">
        <v>829</v>
      </c>
    </row>
    <row r="26" spans="2:30">
      <c r="B26" s="994"/>
      <c r="C26" s="994"/>
      <c r="D26" s="995"/>
      <c r="E26" s="68" t="s">
        <v>832</v>
      </c>
      <c r="F26" s="69">
        <v>1</v>
      </c>
      <c r="G26" s="70">
        <v>3</v>
      </c>
      <c r="H26" s="71">
        <v>0</v>
      </c>
      <c r="I26" s="71">
        <f>H26-G26</f>
        <v>-3</v>
      </c>
      <c r="J26" s="60"/>
      <c r="K26" s="71">
        <f t="shared" si="0"/>
        <v>-3</v>
      </c>
      <c r="L26" s="72">
        <f t="shared" si="1"/>
        <v>-36</v>
      </c>
      <c r="M26" s="71">
        <f t="shared" si="2"/>
        <v>-4.5</v>
      </c>
      <c r="N26" s="75">
        <f t="shared" si="3"/>
        <v>-1.8218623481781375E-2</v>
      </c>
      <c r="O26" s="76">
        <f t="shared" si="4"/>
        <v>-41.902834008097166</v>
      </c>
      <c r="Q26" s="60">
        <f t="shared" si="5"/>
        <v>3</v>
      </c>
      <c r="R26" s="60">
        <f t="shared" si="6"/>
        <v>0</v>
      </c>
      <c r="S26" s="59">
        <f t="shared" si="7"/>
        <v>36</v>
      </c>
      <c r="T26" s="59">
        <f t="shared" si="7"/>
        <v>0</v>
      </c>
      <c r="Z26" s="59" t="s">
        <v>859</v>
      </c>
      <c r="AB26" s="60" t="s">
        <v>829</v>
      </c>
      <c r="AC26" s="60" t="s">
        <v>829</v>
      </c>
    </row>
    <row r="27" spans="2:30">
      <c r="B27" s="994"/>
      <c r="C27" s="994"/>
      <c r="D27" s="995"/>
      <c r="E27" s="68" t="s">
        <v>834</v>
      </c>
      <c r="F27" s="69">
        <v>1</v>
      </c>
      <c r="G27" s="70">
        <v>4</v>
      </c>
      <c r="H27" s="71">
        <v>0</v>
      </c>
      <c r="I27" s="71">
        <f>H27-G27</f>
        <v>-4</v>
      </c>
      <c r="J27" s="60"/>
      <c r="K27" s="71">
        <f t="shared" si="0"/>
        <v>-4</v>
      </c>
      <c r="L27" s="72">
        <f t="shared" si="1"/>
        <v>-48</v>
      </c>
      <c r="M27" s="71">
        <f t="shared" si="2"/>
        <v>-6</v>
      </c>
      <c r="N27" s="75">
        <f t="shared" si="3"/>
        <v>-2.4291497975708502E-2</v>
      </c>
      <c r="O27" s="76">
        <f t="shared" si="4"/>
        <v>-55.870445344129557</v>
      </c>
      <c r="Q27" s="60">
        <f t="shared" si="5"/>
        <v>4</v>
      </c>
      <c r="R27" s="60">
        <f t="shared" si="6"/>
        <v>0</v>
      </c>
      <c r="S27" s="59">
        <f t="shared" si="7"/>
        <v>48</v>
      </c>
      <c r="T27" s="59">
        <f t="shared" si="7"/>
        <v>0</v>
      </c>
      <c r="Z27" s="59" t="s">
        <v>860</v>
      </c>
      <c r="AA27" s="60" t="s">
        <v>829</v>
      </c>
      <c r="AB27" s="60" t="s">
        <v>829</v>
      </c>
      <c r="AC27" s="60" t="s">
        <v>829</v>
      </c>
    </row>
    <row r="28" spans="2:30">
      <c r="B28" s="994"/>
      <c r="C28" s="994"/>
      <c r="D28" s="995"/>
      <c r="E28" s="68" t="s">
        <v>836</v>
      </c>
      <c r="F28" s="69">
        <v>1</v>
      </c>
      <c r="G28" s="70">
        <v>3</v>
      </c>
      <c r="H28" s="71">
        <v>0</v>
      </c>
      <c r="I28" s="71">
        <f t="shared" ref="I28:I58" si="10">H28-G28</f>
        <v>-3</v>
      </c>
      <c r="J28" s="60"/>
      <c r="K28" s="71">
        <f t="shared" si="0"/>
        <v>-3</v>
      </c>
      <c r="L28" s="72">
        <f t="shared" si="1"/>
        <v>-36</v>
      </c>
      <c r="M28" s="71">
        <f t="shared" si="2"/>
        <v>-4.5</v>
      </c>
      <c r="N28" s="75">
        <f t="shared" si="3"/>
        <v>-1.8218623481781375E-2</v>
      </c>
      <c r="O28" s="76">
        <f t="shared" si="4"/>
        <v>-41.902834008097166</v>
      </c>
      <c r="Q28" s="60">
        <f t="shared" si="5"/>
        <v>3</v>
      </c>
      <c r="R28" s="60">
        <f t="shared" si="6"/>
        <v>0</v>
      </c>
      <c r="S28" s="59">
        <f t="shared" si="7"/>
        <v>36</v>
      </c>
      <c r="T28" s="59">
        <f t="shared" si="7"/>
        <v>0</v>
      </c>
      <c r="Z28" s="59" t="s">
        <v>861</v>
      </c>
      <c r="AB28" s="60" t="s">
        <v>829</v>
      </c>
      <c r="AD28" s="59" t="s">
        <v>829</v>
      </c>
    </row>
    <row r="29" spans="2:30">
      <c r="B29" s="994"/>
      <c r="C29" s="994"/>
      <c r="D29" s="995"/>
      <c r="E29" s="68" t="s">
        <v>838</v>
      </c>
      <c r="F29" s="69">
        <f>AB5</f>
        <v>80</v>
      </c>
      <c r="G29" s="70">
        <v>4</v>
      </c>
      <c r="H29" s="71">
        <v>0</v>
      </c>
      <c r="I29" s="71">
        <f t="shared" si="10"/>
        <v>-4</v>
      </c>
      <c r="J29" s="60"/>
      <c r="K29" s="71">
        <f t="shared" si="0"/>
        <v>-320</v>
      </c>
      <c r="L29" s="72">
        <f t="shared" si="1"/>
        <v>-3840</v>
      </c>
      <c r="M29" s="71">
        <f t="shared" si="2"/>
        <v>-480</v>
      </c>
      <c r="N29" s="75">
        <f t="shared" si="3"/>
        <v>-1.9433198380566801</v>
      </c>
      <c r="O29" s="76">
        <f t="shared" si="4"/>
        <v>-4469.6356275303642</v>
      </c>
      <c r="Q29" s="60">
        <f t="shared" si="5"/>
        <v>320</v>
      </c>
      <c r="R29" s="60">
        <f t="shared" si="6"/>
        <v>0</v>
      </c>
      <c r="S29" s="59">
        <f t="shared" si="7"/>
        <v>3840</v>
      </c>
      <c r="T29" s="59">
        <f t="shared" si="7"/>
        <v>0</v>
      </c>
      <c r="Z29" s="59" t="s">
        <v>862</v>
      </c>
      <c r="AB29" s="60" t="s">
        <v>829</v>
      </c>
      <c r="AC29" s="60" t="s">
        <v>829</v>
      </c>
    </row>
    <row r="30" spans="2:30">
      <c r="B30" s="994"/>
      <c r="C30" s="994"/>
      <c r="D30" s="995"/>
      <c r="E30" s="68" t="s">
        <v>839</v>
      </c>
      <c r="F30" s="69">
        <v>1</v>
      </c>
      <c r="G30" s="70">
        <v>3</v>
      </c>
      <c r="H30" s="71">
        <v>0</v>
      </c>
      <c r="I30" s="71">
        <f t="shared" si="10"/>
        <v>-3</v>
      </c>
      <c r="J30" s="60"/>
      <c r="K30" s="71">
        <f t="shared" si="0"/>
        <v>-3</v>
      </c>
      <c r="L30" s="72">
        <f t="shared" si="1"/>
        <v>-36</v>
      </c>
      <c r="M30" s="71">
        <f t="shared" si="2"/>
        <v>-4.5</v>
      </c>
      <c r="N30" s="75">
        <f t="shared" si="3"/>
        <v>-1.8218623481781375E-2</v>
      </c>
      <c r="O30" s="76">
        <f t="shared" si="4"/>
        <v>-41.902834008097166</v>
      </c>
      <c r="Q30" s="60">
        <f t="shared" si="5"/>
        <v>3</v>
      </c>
      <c r="R30" s="60">
        <f t="shared" si="6"/>
        <v>0</v>
      </c>
      <c r="S30" s="59">
        <f t="shared" si="7"/>
        <v>36</v>
      </c>
      <c r="T30" s="59">
        <f t="shared" si="7"/>
        <v>0</v>
      </c>
      <c r="Z30" s="59" t="s">
        <v>863</v>
      </c>
      <c r="AB30" s="60" t="s">
        <v>829</v>
      </c>
      <c r="AC30" s="60"/>
      <c r="AD30" s="59" t="s">
        <v>829</v>
      </c>
    </row>
    <row r="31" spans="2:30">
      <c r="B31" s="994"/>
      <c r="C31" s="994"/>
      <c r="D31" s="995"/>
      <c r="E31" s="68" t="s">
        <v>864</v>
      </c>
      <c r="F31" s="69">
        <v>1</v>
      </c>
      <c r="G31" s="70">
        <v>3</v>
      </c>
      <c r="H31" s="71">
        <v>0</v>
      </c>
      <c r="I31" s="71">
        <f t="shared" si="10"/>
        <v>-3</v>
      </c>
      <c r="J31" s="60"/>
      <c r="K31" s="71">
        <f t="shared" si="0"/>
        <v>-3</v>
      </c>
      <c r="L31" s="72">
        <f t="shared" si="1"/>
        <v>-36</v>
      </c>
      <c r="M31" s="71">
        <f t="shared" si="2"/>
        <v>-4.5</v>
      </c>
      <c r="N31" s="75">
        <f t="shared" si="3"/>
        <v>-1.8218623481781375E-2</v>
      </c>
      <c r="O31" s="76">
        <f t="shared" si="4"/>
        <v>-41.902834008097166</v>
      </c>
      <c r="Q31" s="60">
        <f t="shared" si="5"/>
        <v>3</v>
      </c>
      <c r="R31" s="60">
        <f t="shared" si="6"/>
        <v>0</v>
      </c>
      <c r="S31" s="59">
        <f t="shared" si="7"/>
        <v>36</v>
      </c>
      <c r="T31" s="59">
        <f t="shared" si="7"/>
        <v>0</v>
      </c>
      <c r="Z31" s="59" t="s">
        <v>865</v>
      </c>
      <c r="AB31" s="60" t="s">
        <v>829</v>
      </c>
      <c r="AC31" s="60" t="s">
        <v>829</v>
      </c>
    </row>
    <row r="32" spans="2:30">
      <c r="B32" s="996" t="s">
        <v>866</v>
      </c>
      <c r="C32" s="990" t="s">
        <v>826</v>
      </c>
      <c r="D32" s="998">
        <v>2022</v>
      </c>
      <c r="E32" s="68" t="s">
        <v>827</v>
      </c>
      <c r="F32" s="69">
        <v>3</v>
      </c>
      <c r="G32" s="70">
        <f>32</f>
        <v>32</v>
      </c>
      <c r="H32" s="71">
        <v>0</v>
      </c>
      <c r="I32" s="71">
        <f t="shared" si="10"/>
        <v>-32</v>
      </c>
      <c r="J32" s="60"/>
      <c r="K32" s="71">
        <f t="shared" si="0"/>
        <v>-96</v>
      </c>
      <c r="L32" s="72">
        <f t="shared" si="1"/>
        <v>-1152</v>
      </c>
      <c r="M32" s="71">
        <f t="shared" si="2"/>
        <v>-144</v>
      </c>
      <c r="N32" s="75">
        <f t="shared" si="3"/>
        <v>-0.582995951417004</v>
      </c>
      <c r="O32" s="76">
        <f t="shared" si="4"/>
        <v>-1340.8906882591093</v>
      </c>
      <c r="Q32" s="60">
        <f t="shared" si="5"/>
        <v>96</v>
      </c>
      <c r="R32" s="60">
        <f t="shared" si="6"/>
        <v>0</v>
      </c>
      <c r="S32" s="59">
        <f t="shared" si="7"/>
        <v>1152</v>
      </c>
      <c r="T32" s="59">
        <f t="shared" si="7"/>
        <v>0</v>
      </c>
      <c r="Z32" s="59" t="s">
        <v>867</v>
      </c>
      <c r="AA32" s="60" t="s">
        <v>829</v>
      </c>
      <c r="AB32" s="60" t="s">
        <v>829</v>
      </c>
      <c r="AC32" s="60" t="s">
        <v>829</v>
      </c>
    </row>
    <row r="33" spans="2:29" ht="28.5" customHeight="1">
      <c r="B33" s="996"/>
      <c r="C33" s="997"/>
      <c r="D33" s="998"/>
      <c r="E33" s="68" t="s">
        <v>838</v>
      </c>
      <c r="F33" s="69">
        <f>AA5</f>
        <v>31</v>
      </c>
      <c r="G33" s="70">
        <v>12</v>
      </c>
      <c r="H33" s="71">
        <v>4</v>
      </c>
      <c r="I33" s="71">
        <f t="shared" si="10"/>
        <v>-8</v>
      </c>
      <c r="J33" s="60"/>
      <c r="K33" s="71">
        <f t="shared" si="0"/>
        <v>-248</v>
      </c>
      <c r="L33" s="72">
        <f t="shared" si="1"/>
        <v>-2976</v>
      </c>
      <c r="M33" s="71">
        <f t="shared" si="2"/>
        <v>-372</v>
      </c>
      <c r="N33" s="75">
        <f t="shared" si="3"/>
        <v>-1.5060728744939271</v>
      </c>
      <c r="O33" s="76">
        <f t="shared" si="4"/>
        <v>-3463.9676113360324</v>
      </c>
      <c r="Q33" s="60">
        <f t="shared" si="5"/>
        <v>372</v>
      </c>
      <c r="R33" s="60">
        <f t="shared" si="6"/>
        <v>124</v>
      </c>
      <c r="S33" s="59">
        <f t="shared" si="7"/>
        <v>4464</v>
      </c>
      <c r="T33" s="59">
        <f t="shared" si="7"/>
        <v>1488</v>
      </c>
      <c r="Z33" s="59" t="s">
        <v>868</v>
      </c>
      <c r="AA33" s="60" t="s">
        <v>829</v>
      </c>
      <c r="AB33" s="60" t="s">
        <v>829</v>
      </c>
      <c r="AC33" s="60" t="s">
        <v>829</v>
      </c>
    </row>
    <row r="34" spans="2:29" ht="16">
      <c r="B34" s="433" t="s">
        <v>869</v>
      </c>
      <c r="C34" s="433" t="s">
        <v>850</v>
      </c>
      <c r="D34" s="434">
        <v>2022</v>
      </c>
      <c r="E34" s="68" t="s">
        <v>838</v>
      </c>
      <c r="F34" s="69">
        <f>Z5</f>
        <v>87</v>
      </c>
      <c r="G34" s="70">
        <v>4</v>
      </c>
      <c r="H34" s="71">
        <v>0</v>
      </c>
      <c r="I34" s="71">
        <f t="shared" si="10"/>
        <v>-4</v>
      </c>
      <c r="J34" s="60"/>
      <c r="K34" s="71">
        <f t="shared" si="0"/>
        <v>-348</v>
      </c>
      <c r="L34" s="72">
        <f t="shared" si="1"/>
        <v>-4176</v>
      </c>
      <c r="M34" s="71">
        <f t="shared" si="2"/>
        <v>-522</v>
      </c>
      <c r="N34" s="75">
        <f t="shared" si="3"/>
        <v>-2.1133603238866399</v>
      </c>
      <c r="O34" s="76">
        <f t="shared" si="4"/>
        <v>-4860.7287449392716</v>
      </c>
      <c r="Q34" s="60">
        <f t="shared" si="5"/>
        <v>348</v>
      </c>
      <c r="R34" s="60">
        <f t="shared" si="6"/>
        <v>0</v>
      </c>
      <c r="S34" s="59">
        <f t="shared" si="7"/>
        <v>4176</v>
      </c>
      <c r="T34" s="59">
        <f t="shared" si="7"/>
        <v>0</v>
      </c>
      <c r="Z34" s="59" t="s">
        <v>870</v>
      </c>
      <c r="AB34" s="60" t="s">
        <v>829</v>
      </c>
      <c r="AC34" s="60" t="s">
        <v>829</v>
      </c>
    </row>
    <row r="35" spans="2:29">
      <c r="B35" s="994" t="s">
        <v>871</v>
      </c>
      <c r="C35" s="994" t="s">
        <v>847</v>
      </c>
      <c r="D35" s="995">
        <v>2022</v>
      </c>
      <c r="E35" s="68" t="s">
        <v>827</v>
      </c>
      <c r="F35" s="69">
        <v>1</v>
      </c>
      <c r="G35" s="70">
        <v>3</v>
      </c>
      <c r="H35" s="71">
        <v>0</v>
      </c>
      <c r="I35" s="71">
        <f t="shared" si="10"/>
        <v>-3</v>
      </c>
      <c r="J35" s="60"/>
      <c r="K35" s="71">
        <f t="shared" si="0"/>
        <v>-3</v>
      </c>
      <c r="L35" s="72">
        <f t="shared" si="1"/>
        <v>-36</v>
      </c>
      <c r="M35" s="71">
        <f t="shared" si="2"/>
        <v>-4.5</v>
      </c>
      <c r="N35" s="75">
        <f t="shared" si="3"/>
        <v>-1.8218623481781375E-2</v>
      </c>
      <c r="O35" s="76">
        <f t="shared" si="4"/>
        <v>-41.902834008097166</v>
      </c>
      <c r="Q35" s="60">
        <f t="shared" si="5"/>
        <v>3</v>
      </c>
      <c r="R35" s="60">
        <f t="shared" si="6"/>
        <v>0</v>
      </c>
      <c r="S35" s="59">
        <f t="shared" si="7"/>
        <v>36</v>
      </c>
      <c r="T35" s="59">
        <f t="shared" si="7"/>
        <v>0</v>
      </c>
      <c r="Z35" s="59" t="s">
        <v>872</v>
      </c>
      <c r="AA35" s="60" t="s">
        <v>829</v>
      </c>
      <c r="AB35" s="60" t="s">
        <v>829</v>
      </c>
      <c r="AC35" s="60" t="s">
        <v>829</v>
      </c>
    </row>
    <row r="36" spans="2:29">
      <c r="B36" s="994"/>
      <c r="C36" s="994"/>
      <c r="D36" s="995"/>
      <c r="E36" s="68" t="s">
        <v>830</v>
      </c>
      <c r="F36" s="69">
        <v>1</v>
      </c>
      <c r="G36" s="70">
        <v>2</v>
      </c>
      <c r="H36" s="71">
        <v>0</v>
      </c>
      <c r="I36" s="71">
        <f t="shared" si="10"/>
        <v>-2</v>
      </c>
      <c r="J36" s="60"/>
      <c r="K36" s="71">
        <f t="shared" si="0"/>
        <v>-2</v>
      </c>
      <c r="L36" s="72">
        <f t="shared" si="1"/>
        <v>-24</v>
      </c>
      <c r="M36" s="71">
        <f t="shared" si="2"/>
        <v>-3</v>
      </c>
      <c r="N36" s="75">
        <f t="shared" si="3"/>
        <v>-1.2145748987854251E-2</v>
      </c>
      <c r="O36" s="76">
        <f t="shared" si="4"/>
        <v>-27.935222672064778</v>
      </c>
      <c r="Q36" s="60">
        <f t="shared" si="5"/>
        <v>2</v>
      </c>
      <c r="R36" s="60">
        <f t="shared" si="6"/>
        <v>0</v>
      </c>
      <c r="S36" s="59">
        <f t="shared" si="7"/>
        <v>24</v>
      </c>
      <c r="T36" s="59">
        <f t="shared" si="7"/>
        <v>0</v>
      </c>
      <c r="Z36" s="59" t="s">
        <v>873</v>
      </c>
      <c r="AB36" s="60" t="s">
        <v>829</v>
      </c>
      <c r="AC36" s="60" t="s">
        <v>829</v>
      </c>
    </row>
    <row r="37" spans="2:29">
      <c r="B37" s="994"/>
      <c r="C37" s="994"/>
      <c r="D37" s="995"/>
      <c r="E37" s="68" t="s">
        <v>834</v>
      </c>
      <c r="F37" s="69">
        <v>1</v>
      </c>
      <c r="G37" s="70">
        <v>1</v>
      </c>
      <c r="H37" s="71">
        <v>0</v>
      </c>
      <c r="I37" s="71">
        <f t="shared" si="10"/>
        <v>-1</v>
      </c>
      <c r="J37" s="60"/>
      <c r="K37" s="71">
        <f t="shared" si="0"/>
        <v>-1</v>
      </c>
      <c r="L37" s="72">
        <f t="shared" si="1"/>
        <v>-12</v>
      </c>
      <c r="M37" s="71">
        <f t="shared" si="2"/>
        <v>-1.5</v>
      </c>
      <c r="N37" s="75">
        <f t="shared" si="3"/>
        <v>-6.0728744939271256E-3</v>
      </c>
      <c r="O37" s="76">
        <f t="shared" si="4"/>
        <v>-13.967611336032389</v>
      </c>
      <c r="Q37" s="60">
        <f t="shared" si="5"/>
        <v>1</v>
      </c>
      <c r="R37" s="60">
        <f t="shared" si="6"/>
        <v>0</v>
      </c>
      <c r="S37" s="59">
        <f t="shared" si="7"/>
        <v>12</v>
      </c>
      <c r="T37" s="59">
        <f t="shared" si="7"/>
        <v>0</v>
      </c>
      <c r="Z37" s="59" t="s">
        <v>874</v>
      </c>
      <c r="AA37" s="60" t="s">
        <v>829</v>
      </c>
      <c r="AC37" s="60"/>
    </row>
    <row r="38" spans="2:29">
      <c r="B38" s="994"/>
      <c r="C38" s="994"/>
      <c r="D38" s="995"/>
      <c r="E38" s="68" t="s">
        <v>838</v>
      </c>
      <c r="F38" s="69">
        <f>Z5</f>
        <v>87</v>
      </c>
      <c r="G38" s="70">
        <v>1</v>
      </c>
      <c r="H38" s="71">
        <v>0</v>
      </c>
      <c r="I38" s="71">
        <f t="shared" si="10"/>
        <v>-1</v>
      </c>
      <c r="J38" s="60"/>
      <c r="K38" s="71">
        <f t="shared" si="0"/>
        <v>-87</v>
      </c>
      <c r="L38" s="72">
        <f t="shared" si="1"/>
        <v>-1044</v>
      </c>
      <c r="M38" s="71">
        <f t="shared" si="2"/>
        <v>-130.5</v>
      </c>
      <c r="N38" s="75">
        <f t="shared" si="3"/>
        <v>-0.52834008097165996</v>
      </c>
      <c r="O38" s="76">
        <f t="shared" si="4"/>
        <v>-1215.1821862348179</v>
      </c>
      <c r="Q38" s="60">
        <f t="shared" si="5"/>
        <v>87</v>
      </c>
      <c r="R38" s="60">
        <f t="shared" si="6"/>
        <v>0</v>
      </c>
      <c r="S38" s="59">
        <f t="shared" si="7"/>
        <v>1044</v>
      </c>
      <c r="T38" s="59">
        <f t="shared" si="7"/>
        <v>0</v>
      </c>
      <c r="Z38" s="59" t="s">
        <v>875</v>
      </c>
      <c r="AB38" s="60" t="s">
        <v>829</v>
      </c>
      <c r="AC38" s="60" t="s">
        <v>829</v>
      </c>
    </row>
    <row r="39" spans="2:29">
      <c r="B39" s="988" t="s">
        <v>876</v>
      </c>
      <c r="C39" s="988" t="s">
        <v>850</v>
      </c>
      <c r="D39" s="989">
        <v>2022</v>
      </c>
      <c r="E39" s="68" t="s">
        <v>827</v>
      </c>
      <c r="F39" s="69">
        <v>3</v>
      </c>
      <c r="G39" s="70">
        <v>2</v>
      </c>
      <c r="H39" s="71">
        <v>0</v>
      </c>
      <c r="I39" s="71">
        <f t="shared" si="10"/>
        <v>-2</v>
      </c>
      <c r="J39" s="60"/>
      <c r="K39" s="71">
        <f t="shared" si="0"/>
        <v>-6</v>
      </c>
      <c r="L39" s="72">
        <f t="shared" si="1"/>
        <v>-72</v>
      </c>
      <c r="M39" s="71">
        <f t="shared" si="2"/>
        <v>-9</v>
      </c>
      <c r="N39" s="75">
        <f t="shared" si="3"/>
        <v>-3.643724696356275E-2</v>
      </c>
      <c r="O39" s="76">
        <f t="shared" si="4"/>
        <v>-83.805668016194332</v>
      </c>
      <c r="Q39" s="60">
        <f t="shared" si="5"/>
        <v>6</v>
      </c>
      <c r="R39" s="60">
        <f t="shared" si="6"/>
        <v>0</v>
      </c>
      <c r="S39" s="59">
        <f t="shared" si="7"/>
        <v>72</v>
      </c>
      <c r="T39" s="59">
        <f t="shared" si="7"/>
        <v>0</v>
      </c>
      <c r="Z39" s="59" t="s">
        <v>332</v>
      </c>
      <c r="AA39" s="60" t="s">
        <v>829</v>
      </c>
      <c r="AB39" s="60" t="s">
        <v>829</v>
      </c>
      <c r="AC39" s="60" t="s">
        <v>829</v>
      </c>
    </row>
    <row r="40" spans="2:29">
      <c r="B40" s="988"/>
      <c r="C40" s="988"/>
      <c r="D40" s="989"/>
      <c r="E40" s="68" t="s">
        <v>838</v>
      </c>
      <c r="F40" s="69">
        <f>Z5</f>
        <v>87</v>
      </c>
      <c r="G40" s="70">
        <v>1</v>
      </c>
      <c r="H40" s="71">
        <v>0.5</v>
      </c>
      <c r="I40" s="71">
        <f t="shared" si="10"/>
        <v>-0.5</v>
      </c>
      <c r="J40" s="60"/>
      <c r="K40" s="71">
        <f t="shared" si="0"/>
        <v>-43.5</v>
      </c>
      <c r="L40" s="72">
        <f t="shared" si="1"/>
        <v>-522</v>
      </c>
      <c r="M40" s="71">
        <f t="shared" si="2"/>
        <v>-65.25</v>
      </c>
      <c r="N40" s="75">
        <f t="shared" si="3"/>
        <v>-0.26417004048582998</v>
      </c>
      <c r="O40" s="76">
        <f t="shared" si="4"/>
        <v>-607.59109311740895</v>
      </c>
      <c r="Q40" s="60">
        <f t="shared" si="5"/>
        <v>87</v>
      </c>
      <c r="R40" s="60">
        <f t="shared" si="6"/>
        <v>43.5</v>
      </c>
      <c r="S40" s="59">
        <f t="shared" si="7"/>
        <v>1044</v>
      </c>
      <c r="T40" s="59">
        <f t="shared" si="7"/>
        <v>522</v>
      </c>
      <c r="Z40" s="59" t="s">
        <v>329</v>
      </c>
      <c r="AA40" s="60" t="s">
        <v>829</v>
      </c>
      <c r="AC40" s="60" t="s">
        <v>829</v>
      </c>
    </row>
    <row r="41" spans="2:29" ht="16">
      <c r="B41" s="424" t="s">
        <v>1038</v>
      </c>
      <c r="C41" s="424" t="s">
        <v>847</v>
      </c>
      <c r="D41" s="425">
        <v>2022</v>
      </c>
      <c r="E41" s="68" t="s">
        <v>881</v>
      </c>
      <c r="F41" s="69">
        <v>500</v>
      </c>
      <c r="G41" s="70">
        <v>1.5</v>
      </c>
      <c r="H41" s="71">
        <v>0</v>
      </c>
      <c r="I41" s="71">
        <f t="shared" si="10"/>
        <v>-1.5</v>
      </c>
      <c r="J41" s="60"/>
      <c r="K41" s="71">
        <f t="shared" si="0"/>
        <v>-750</v>
      </c>
      <c r="L41" s="72">
        <f t="shared" si="1"/>
        <v>-9000</v>
      </c>
      <c r="M41" s="71">
        <f t="shared" si="2"/>
        <v>-1125</v>
      </c>
      <c r="N41" s="75">
        <f t="shared" si="3"/>
        <v>-4.5546558704453437</v>
      </c>
      <c r="O41" s="76">
        <f t="shared" si="4"/>
        <v>-10475.70850202429</v>
      </c>
      <c r="Q41" s="60">
        <f t="shared" si="5"/>
        <v>750</v>
      </c>
      <c r="R41" s="60">
        <f t="shared" si="6"/>
        <v>0</v>
      </c>
      <c r="S41" s="59">
        <f t="shared" si="7"/>
        <v>9000</v>
      </c>
      <c r="T41" s="59">
        <f t="shared" si="7"/>
        <v>0</v>
      </c>
      <c r="AC41" s="60"/>
    </row>
    <row r="42" spans="2:29">
      <c r="B42" s="990" t="s">
        <v>877</v>
      </c>
      <c r="C42" s="990" t="s">
        <v>826</v>
      </c>
      <c r="D42" s="992">
        <v>2022</v>
      </c>
      <c r="E42" s="68" t="s">
        <v>878</v>
      </c>
      <c r="F42" s="69">
        <v>1</v>
      </c>
      <c r="G42" s="70">
        <v>12</v>
      </c>
      <c r="H42" s="71">
        <v>0</v>
      </c>
      <c r="I42" s="71">
        <f t="shared" si="10"/>
        <v>-12</v>
      </c>
      <c r="J42" s="60"/>
      <c r="K42" s="71">
        <f t="shared" si="0"/>
        <v>-12</v>
      </c>
      <c r="L42" s="72">
        <f t="shared" si="1"/>
        <v>-144</v>
      </c>
      <c r="M42" s="71">
        <f t="shared" si="2"/>
        <v>-18</v>
      </c>
      <c r="N42" s="75">
        <f t="shared" si="3"/>
        <v>-7.28744939271255E-2</v>
      </c>
      <c r="O42" s="76">
        <f t="shared" si="4"/>
        <v>-167.61133603238866</v>
      </c>
      <c r="Q42" s="60">
        <f t="shared" si="5"/>
        <v>12</v>
      </c>
      <c r="R42" s="60">
        <f t="shared" si="6"/>
        <v>0</v>
      </c>
      <c r="S42" s="59">
        <f t="shared" si="7"/>
        <v>144</v>
      </c>
      <c r="T42" s="59">
        <f t="shared" si="7"/>
        <v>0</v>
      </c>
      <c r="Z42" s="59" t="s">
        <v>42</v>
      </c>
      <c r="AB42" s="60" t="s">
        <v>829</v>
      </c>
    </row>
    <row r="43" spans="2:29" ht="32">
      <c r="B43" s="991"/>
      <c r="C43" s="991"/>
      <c r="D43" s="993"/>
      <c r="E43" s="77" t="s">
        <v>879</v>
      </c>
      <c r="F43" s="69">
        <v>100</v>
      </c>
      <c r="G43" s="70">
        <v>4</v>
      </c>
      <c r="H43" s="71">
        <v>1</v>
      </c>
      <c r="I43" s="71">
        <f t="shared" si="10"/>
        <v>-3</v>
      </c>
      <c r="J43" s="60"/>
      <c r="K43" s="71">
        <f t="shared" si="0"/>
        <v>-300</v>
      </c>
      <c r="L43" s="72">
        <f t="shared" si="1"/>
        <v>-3600</v>
      </c>
      <c r="M43" s="71">
        <f t="shared" si="2"/>
        <v>-450</v>
      </c>
      <c r="N43" s="75">
        <f t="shared" si="3"/>
        <v>-1.8218623481781377</v>
      </c>
      <c r="O43" s="76">
        <f t="shared" si="4"/>
        <v>-4190.283400809717</v>
      </c>
      <c r="Q43" s="60">
        <f t="shared" si="5"/>
        <v>400</v>
      </c>
      <c r="R43" s="60">
        <f t="shared" si="6"/>
        <v>100</v>
      </c>
      <c r="S43" s="59">
        <f t="shared" si="7"/>
        <v>4800</v>
      </c>
      <c r="T43" s="59">
        <f t="shared" si="7"/>
        <v>1200</v>
      </c>
      <c r="Z43" s="59" t="s">
        <v>880</v>
      </c>
      <c r="AB43" s="60" t="s">
        <v>829</v>
      </c>
    </row>
    <row r="44" spans="2:29" ht="96">
      <c r="B44" s="430" t="s">
        <v>1039</v>
      </c>
      <c r="C44" s="430" t="s">
        <v>826</v>
      </c>
      <c r="D44" s="431">
        <v>2022</v>
      </c>
      <c r="E44" s="68" t="s">
        <v>881</v>
      </c>
      <c r="F44" s="69">
        <v>500</v>
      </c>
      <c r="G44" s="70">
        <v>2</v>
      </c>
      <c r="H44" s="71">
        <v>0</v>
      </c>
      <c r="I44" s="71">
        <f>H44-G44</f>
        <v>-2</v>
      </c>
      <c r="J44" s="60"/>
      <c r="K44" s="71">
        <f t="shared" si="0"/>
        <v>-1000</v>
      </c>
      <c r="L44" s="72">
        <f t="shared" si="1"/>
        <v>-12000</v>
      </c>
      <c r="M44" s="71">
        <f t="shared" si="2"/>
        <v>-1500</v>
      </c>
      <c r="N44" s="75">
        <f t="shared" si="3"/>
        <v>-6.0728744939271255</v>
      </c>
      <c r="O44" s="76">
        <f t="shared" si="4"/>
        <v>-13967.611336032389</v>
      </c>
      <c r="Q44" s="60">
        <f t="shared" si="5"/>
        <v>1000</v>
      </c>
      <c r="R44" s="60">
        <f t="shared" si="6"/>
        <v>0</v>
      </c>
      <c r="S44" s="59">
        <f t="shared" si="7"/>
        <v>12000</v>
      </c>
      <c r="T44" s="59">
        <f t="shared" si="7"/>
        <v>0</v>
      </c>
      <c r="Z44" s="59" t="s">
        <v>882</v>
      </c>
      <c r="AB44" s="60" t="s">
        <v>829</v>
      </c>
    </row>
    <row r="45" spans="2:29">
      <c r="B45" s="988" t="s">
        <v>883</v>
      </c>
      <c r="C45" s="988" t="s">
        <v>850</v>
      </c>
      <c r="D45" s="989">
        <v>2022</v>
      </c>
      <c r="E45" s="68" t="s">
        <v>838</v>
      </c>
      <c r="F45" s="69">
        <f>Z5</f>
        <v>87</v>
      </c>
      <c r="G45" s="70">
        <v>4</v>
      </c>
      <c r="H45" s="71">
        <v>0</v>
      </c>
      <c r="I45" s="71">
        <f t="shared" si="10"/>
        <v>-4</v>
      </c>
      <c r="J45" s="60"/>
      <c r="K45" s="71">
        <f t="shared" si="0"/>
        <v>-348</v>
      </c>
      <c r="L45" s="72">
        <f t="shared" si="1"/>
        <v>-4176</v>
      </c>
      <c r="M45" s="71">
        <f t="shared" si="2"/>
        <v>-522</v>
      </c>
      <c r="N45" s="75">
        <f t="shared" si="3"/>
        <v>-2.1133603238866399</v>
      </c>
      <c r="O45" s="76">
        <f t="shared" si="4"/>
        <v>-4860.7287449392716</v>
      </c>
      <c r="Q45" s="60">
        <f t="shared" si="5"/>
        <v>348</v>
      </c>
      <c r="R45" s="60">
        <f t="shared" si="6"/>
        <v>0</v>
      </c>
      <c r="S45" s="59">
        <f t="shared" si="7"/>
        <v>4176</v>
      </c>
      <c r="T45" s="59">
        <f t="shared" si="7"/>
        <v>0</v>
      </c>
      <c r="Z45" s="59" t="s">
        <v>884</v>
      </c>
      <c r="AB45" s="60" t="s">
        <v>829</v>
      </c>
    </row>
    <row r="46" spans="2:29">
      <c r="B46" s="988"/>
      <c r="C46" s="988"/>
      <c r="D46" s="989"/>
      <c r="E46" s="68" t="s">
        <v>827</v>
      </c>
      <c r="F46" s="69">
        <v>1</v>
      </c>
      <c r="G46" s="70">
        <v>1</v>
      </c>
      <c r="H46" s="71">
        <v>0</v>
      </c>
      <c r="I46" s="71">
        <f t="shared" si="10"/>
        <v>-1</v>
      </c>
      <c r="J46" s="60"/>
      <c r="K46" s="71">
        <f t="shared" si="0"/>
        <v>-1</v>
      </c>
      <c r="L46" s="72">
        <f t="shared" si="1"/>
        <v>-12</v>
      </c>
      <c r="M46" s="71">
        <f t="shared" si="2"/>
        <v>-1.5</v>
      </c>
      <c r="N46" s="75">
        <f t="shared" si="3"/>
        <v>-6.0728744939271256E-3</v>
      </c>
      <c r="O46" s="76">
        <f t="shared" si="4"/>
        <v>-13.967611336032389</v>
      </c>
      <c r="Q46" s="60">
        <f t="shared" si="5"/>
        <v>1</v>
      </c>
      <c r="R46" s="60">
        <f t="shared" si="6"/>
        <v>0</v>
      </c>
      <c r="S46" s="59">
        <f t="shared" si="7"/>
        <v>12</v>
      </c>
      <c r="T46" s="59">
        <f t="shared" si="7"/>
        <v>0</v>
      </c>
      <c r="Z46" s="59" t="s">
        <v>885</v>
      </c>
      <c r="AA46" s="60" t="s">
        <v>829</v>
      </c>
      <c r="AB46" s="60" t="s">
        <v>829</v>
      </c>
    </row>
    <row r="47" spans="2:29" ht="30" customHeight="1">
      <c r="B47" s="988" t="s">
        <v>886</v>
      </c>
      <c r="C47" s="988" t="s">
        <v>850</v>
      </c>
      <c r="D47" s="989">
        <v>2022</v>
      </c>
      <c r="E47" s="68" t="s">
        <v>838</v>
      </c>
      <c r="F47" s="69">
        <f>AA5</f>
        <v>31</v>
      </c>
      <c r="G47" s="70">
        <v>8</v>
      </c>
      <c r="H47" s="71">
        <v>0</v>
      </c>
      <c r="I47" s="71">
        <f t="shared" si="10"/>
        <v>-8</v>
      </c>
      <c r="J47" s="60"/>
      <c r="K47" s="71">
        <f t="shared" si="0"/>
        <v>-248</v>
      </c>
      <c r="L47" s="72">
        <f t="shared" si="1"/>
        <v>-2976</v>
      </c>
      <c r="M47" s="71">
        <f t="shared" si="2"/>
        <v>-372</v>
      </c>
      <c r="N47" s="75">
        <f t="shared" si="3"/>
        <v>-1.5060728744939271</v>
      </c>
      <c r="O47" s="76">
        <f t="shared" si="4"/>
        <v>-3463.9676113360324</v>
      </c>
      <c r="Q47" s="60">
        <f t="shared" si="5"/>
        <v>248</v>
      </c>
      <c r="R47" s="60">
        <f t="shared" si="6"/>
        <v>0</v>
      </c>
      <c r="S47" s="59">
        <f t="shared" si="7"/>
        <v>2976</v>
      </c>
      <c r="T47" s="59">
        <f t="shared" si="7"/>
        <v>0</v>
      </c>
      <c r="Z47" s="59" t="s">
        <v>887</v>
      </c>
      <c r="AB47" s="60" t="s">
        <v>829</v>
      </c>
    </row>
    <row r="48" spans="2:29">
      <c r="B48" s="988"/>
      <c r="C48" s="988"/>
      <c r="D48" s="989"/>
      <c r="E48" s="68" t="s">
        <v>827</v>
      </c>
      <c r="F48" s="69">
        <v>2</v>
      </c>
      <c r="G48" s="70">
        <v>8</v>
      </c>
      <c r="H48" s="71">
        <v>0</v>
      </c>
      <c r="I48" s="71">
        <f t="shared" si="10"/>
        <v>-8</v>
      </c>
      <c r="J48" s="60"/>
      <c r="K48" s="71">
        <f t="shared" si="0"/>
        <v>-16</v>
      </c>
      <c r="L48" s="72">
        <f t="shared" si="1"/>
        <v>-192</v>
      </c>
      <c r="M48" s="71">
        <f t="shared" si="2"/>
        <v>-24</v>
      </c>
      <c r="N48" s="75">
        <f t="shared" si="3"/>
        <v>-9.7165991902834009E-2</v>
      </c>
      <c r="O48" s="76">
        <f t="shared" si="4"/>
        <v>-223.48178137651823</v>
      </c>
      <c r="Q48" s="60">
        <f t="shared" si="5"/>
        <v>16</v>
      </c>
      <c r="R48" s="60">
        <f t="shared" si="6"/>
        <v>0</v>
      </c>
      <c r="S48" s="59">
        <f t="shared" si="7"/>
        <v>192</v>
      </c>
      <c r="T48" s="59">
        <f t="shared" si="7"/>
        <v>0</v>
      </c>
      <c r="Z48" s="59" t="s">
        <v>888</v>
      </c>
      <c r="AB48" s="60" t="s">
        <v>829</v>
      </c>
    </row>
    <row r="49" spans="2:29" ht="60" customHeight="1">
      <c r="B49" s="988" t="s">
        <v>889</v>
      </c>
      <c r="C49" s="988" t="s">
        <v>850</v>
      </c>
      <c r="D49" s="989">
        <v>2022</v>
      </c>
      <c r="E49" s="68" t="s">
        <v>827</v>
      </c>
      <c r="F49" s="69">
        <v>1</v>
      </c>
      <c r="G49" s="70">
        <v>2</v>
      </c>
      <c r="H49" s="71">
        <v>0</v>
      </c>
      <c r="I49" s="71">
        <f t="shared" si="10"/>
        <v>-2</v>
      </c>
      <c r="J49" s="60"/>
      <c r="K49" s="71">
        <f t="shared" si="0"/>
        <v>-2</v>
      </c>
      <c r="L49" s="72">
        <f t="shared" si="1"/>
        <v>-24</v>
      </c>
      <c r="M49" s="71">
        <f t="shared" si="2"/>
        <v>-3</v>
      </c>
      <c r="N49" s="75">
        <f t="shared" si="3"/>
        <v>-1.2145748987854251E-2</v>
      </c>
      <c r="O49" s="76">
        <f t="shared" si="4"/>
        <v>-27.935222672064778</v>
      </c>
      <c r="Q49" s="60">
        <f t="shared" si="5"/>
        <v>2</v>
      </c>
      <c r="R49" s="60">
        <f t="shared" si="6"/>
        <v>0</v>
      </c>
      <c r="S49" s="59">
        <f t="shared" si="7"/>
        <v>24</v>
      </c>
      <c r="T49" s="59">
        <f t="shared" si="7"/>
        <v>0</v>
      </c>
      <c r="Z49" s="59" t="s">
        <v>890</v>
      </c>
      <c r="AB49" s="60" t="s">
        <v>829</v>
      </c>
    </row>
    <row r="50" spans="2:29">
      <c r="B50" s="988"/>
      <c r="C50" s="988"/>
      <c r="D50" s="989"/>
      <c r="E50" s="68" t="s">
        <v>838</v>
      </c>
      <c r="F50" s="69">
        <f>Z5</f>
        <v>87</v>
      </c>
      <c r="G50" s="70">
        <v>1</v>
      </c>
      <c r="H50" s="71">
        <v>0</v>
      </c>
      <c r="I50" s="71">
        <f t="shared" si="10"/>
        <v>-1</v>
      </c>
      <c r="J50" s="60"/>
      <c r="K50" s="71">
        <f t="shared" si="0"/>
        <v>-87</v>
      </c>
      <c r="L50" s="72">
        <f t="shared" si="1"/>
        <v>-1044</v>
      </c>
      <c r="M50" s="71">
        <f t="shared" si="2"/>
        <v>-130.5</v>
      </c>
      <c r="N50" s="75">
        <f t="shared" si="3"/>
        <v>-0.52834008097165996</v>
      </c>
      <c r="O50" s="76">
        <f t="shared" si="4"/>
        <v>-1215.1821862348179</v>
      </c>
      <c r="Q50" s="60">
        <f t="shared" si="5"/>
        <v>87</v>
      </c>
      <c r="R50" s="60">
        <f t="shared" si="6"/>
        <v>0</v>
      </c>
      <c r="S50" s="59">
        <f t="shared" si="7"/>
        <v>1044</v>
      </c>
      <c r="T50" s="59">
        <f t="shared" si="7"/>
        <v>0</v>
      </c>
      <c r="Z50" s="59" t="s">
        <v>891</v>
      </c>
      <c r="AB50" s="60" t="s">
        <v>829</v>
      </c>
    </row>
    <row r="51" spans="2:29">
      <c r="B51" s="988" t="s">
        <v>892</v>
      </c>
      <c r="C51" s="988" t="s">
        <v>850</v>
      </c>
      <c r="D51" s="989">
        <v>2022</v>
      </c>
      <c r="E51" s="68" t="s">
        <v>827</v>
      </c>
      <c r="F51" s="69">
        <v>1</v>
      </c>
      <c r="G51" s="70">
        <v>8</v>
      </c>
      <c r="H51" s="71">
        <v>0</v>
      </c>
      <c r="I51" s="71">
        <f t="shared" si="10"/>
        <v>-8</v>
      </c>
      <c r="J51" s="60"/>
      <c r="K51" s="71">
        <f t="shared" si="0"/>
        <v>-8</v>
      </c>
      <c r="L51" s="72">
        <f t="shared" si="1"/>
        <v>-96</v>
      </c>
      <c r="M51" s="71">
        <f t="shared" si="2"/>
        <v>-12</v>
      </c>
      <c r="N51" s="75">
        <f t="shared" si="3"/>
        <v>-4.8582995951417005E-2</v>
      </c>
      <c r="O51" s="76">
        <f t="shared" si="4"/>
        <v>-111.74089068825911</v>
      </c>
      <c r="Q51" s="60">
        <f t="shared" si="5"/>
        <v>8</v>
      </c>
      <c r="R51" s="60">
        <f t="shared" si="6"/>
        <v>0</v>
      </c>
      <c r="S51" s="59">
        <f t="shared" si="7"/>
        <v>96</v>
      </c>
      <c r="T51" s="59">
        <f t="shared" si="7"/>
        <v>0</v>
      </c>
      <c r="Z51" s="59" t="s">
        <v>893</v>
      </c>
      <c r="AB51" s="60" t="s">
        <v>829</v>
      </c>
    </row>
    <row r="52" spans="2:29">
      <c r="B52" s="988"/>
      <c r="C52" s="988"/>
      <c r="D52" s="989"/>
      <c r="E52" s="68" t="s">
        <v>838</v>
      </c>
      <c r="F52" s="69">
        <f>AD5</f>
        <v>7</v>
      </c>
      <c r="G52" s="70">
        <v>2</v>
      </c>
      <c r="H52" s="71">
        <v>0</v>
      </c>
      <c r="I52" s="71">
        <f t="shared" si="10"/>
        <v>-2</v>
      </c>
      <c r="J52" s="60"/>
      <c r="K52" s="71">
        <f t="shared" si="0"/>
        <v>-14</v>
      </c>
      <c r="L52" s="72">
        <f t="shared" si="1"/>
        <v>-168</v>
      </c>
      <c r="M52" s="71">
        <f t="shared" si="2"/>
        <v>-21</v>
      </c>
      <c r="N52" s="75">
        <f t="shared" si="3"/>
        <v>-8.5020242914979755E-2</v>
      </c>
      <c r="O52" s="76">
        <f t="shared" si="4"/>
        <v>-195.54655870445345</v>
      </c>
      <c r="Q52" s="60">
        <f t="shared" si="5"/>
        <v>14</v>
      </c>
      <c r="R52" s="60">
        <f t="shared" si="6"/>
        <v>0</v>
      </c>
      <c r="S52" s="59">
        <f t="shared" si="7"/>
        <v>168</v>
      </c>
      <c r="T52" s="59">
        <f t="shared" si="7"/>
        <v>0</v>
      </c>
      <c r="Z52" s="59" t="s">
        <v>894</v>
      </c>
      <c r="AB52" s="60" t="s">
        <v>829</v>
      </c>
    </row>
    <row r="53" spans="2:29" ht="45" customHeight="1">
      <c r="B53" s="988" t="s">
        <v>895</v>
      </c>
      <c r="C53" s="988" t="s">
        <v>850</v>
      </c>
      <c r="D53" s="989">
        <v>2023</v>
      </c>
      <c r="E53" s="68" t="s">
        <v>827</v>
      </c>
      <c r="F53" s="69">
        <v>3</v>
      </c>
      <c r="G53" s="70">
        <v>8</v>
      </c>
      <c r="H53" s="71">
        <v>0</v>
      </c>
      <c r="I53" s="71">
        <f t="shared" si="10"/>
        <v>-8</v>
      </c>
      <c r="J53" s="60"/>
      <c r="K53" s="71">
        <f t="shared" si="0"/>
        <v>-24</v>
      </c>
      <c r="L53" s="72">
        <f t="shared" si="1"/>
        <v>-288</v>
      </c>
      <c r="M53" s="71">
        <f t="shared" si="2"/>
        <v>-36</v>
      </c>
      <c r="N53" s="75">
        <f t="shared" si="3"/>
        <v>-0.145748987854251</v>
      </c>
      <c r="O53" s="76">
        <f t="shared" si="4"/>
        <v>-335.22267206477733</v>
      </c>
      <c r="Q53" s="60">
        <f t="shared" si="5"/>
        <v>24</v>
      </c>
      <c r="R53" s="60">
        <f t="shared" si="6"/>
        <v>0</v>
      </c>
      <c r="S53" s="59">
        <f t="shared" si="7"/>
        <v>288</v>
      </c>
      <c r="T53" s="59">
        <f t="shared" si="7"/>
        <v>0</v>
      </c>
      <c r="Z53" s="59" t="s">
        <v>896</v>
      </c>
      <c r="AA53" s="60" t="s">
        <v>829</v>
      </c>
      <c r="AB53" s="60" t="s">
        <v>829</v>
      </c>
      <c r="AC53" s="60" t="s">
        <v>829</v>
      </c>
    </row>
    <row r="54" spans="2:29">
      <c r="B54" s="988"/>
      <c r="C54" s="988"/>
      <c r="D54" s="989"/>
      <c r="E54" s="68" t="s">
        <v>838</v>
      </c>
      <c r="F54" s="69">
        <f>Z5</f>
        <v>87</v>
      </c>
      <c r="G54" s="70">
        <v>8</v>
      </c>
      <c r="H54" s="71">
        <v>0</v>
      </c>
      <c r="I54" s="71">
        <f t="shared" si="10"/>
        <v>-8</v>
      </c>
      <c r="J54" s="60"/>
      <c r="K54" s="71">
        <f t="shared" si="0"/>
        <v>-696</v>
      </c>
      <c r="L54" s="72">
        <f t="shared" si="1"/>
        <v>-8352</v>
      </c>
      <c r="M54" s="71">
        <f t="shared" si="2"/>
        <v>-1044</v>
      </c>
      <c r="N54" s="75">
        <f t="shared" si="3"/>
        <v>-4.2267206477732797</v>
      </c>
      <c r="O54" s="76">
        <f t="shared" si="4"/>
        <v>-9721.4574898785431</v>
      </c>
      <c r="Q54" s="60">
        <f t="shared" si="5"/>
        <v>696</v>
      </c>
      <c r="R54" s="60">
        <f t="shared" si="6"/>
        <v>0</v>
      </c>
      <c r="S54" s="59">
        <f t="shared" si="7"/>
        <v>8352</v>
      </c>
      <c r="T54" s="59">
        <f t="shared" si="7"/>
        <v>0</v>
      </c>
      <c r="Z54" s="59" t="s">
        <v>897</v>
      </c>
      <c r="AA54" s="60" t="s">
        <v>829</v>
      </c>
      <c r="AB54" s="60" t="s">
        <v>829</v>
      </c>
      <c r="AC54" s="60" t="s">
        <v>829</v>
      </c>
    </row>
    <row r="55" spans="2:29" ht="75" customHeight="1">
      <c r="B55" s="988" t="s">
        <v>898</v>
      </c>
      <c r="C55" s="988" t="s">
        <v>850</v>
      </c>
      <c r="D55" s="989">
        <v>2024</v>
      </c>
      <c r="E55" s="68" t="s">
        <v>838</v>
      </c>
      <c r="F55" s="69">
        <f>AA5</f>
        <v>31</v>
      </c>
      <c r="G55" s="70">
        <v>16</v>
      </c>
      <c r="H55" s="71">
        <v>0</v>
      </c>
      <c r="I55" s="71">
        <f t="shared" si="10"/>
        <v>-16</v>
      </c>
      <c r="J55" s="60"/>
      <c r="K55" s="71">
        <f t="shared" si="0"/>
        <v>-496</v>
      </c>
      <c r="L55" s="72">
        <f t="shared" si="1"/>
        <v>-5952</v>
      </c>
      <c r="M55" s="71">
        <f t="shared" si="2"/>
        <v>-744</v>
      </c>
      <c r="N55" s="75">
        <f t="shared" si="3"/>
        <v>-3.0121457489878543</v>
      </c>
      <c r="O55" s="76">
        <f t="shared" si="4"/>
        <v>-6927.9352226720648</v>
      </c>
      <c r="Q55" s="60">
        <f t="shared" si="5"/>
        <v>496</v>
      </c>
      <c r="R55" s="60">
        <f t="shared" si="6"/>
        <v>0</v>
      </c>
      <c r="S55" s="59">
        <f t="shared" si="7"/>
        <v>5952</v>
      </c>
      <c r="T55" s="59">
        <f t="shared" si="7"/>
        <v>0</v>
      </c>
      <c r="Z55" s="59" t="s">
        <v>899</v>
      </c>
      <c r="AA55" s="60" t="s">
        <v>829</v>
      </c>
      <c r="AB55" s="60" t="s">
        <v>829</v>
      </c>
      <c r="AC55" s="60" t="s">
        <v>829</v>
      </c>
    </row>
    <row r="56" spans="2:29">
      <c r="B56" s="988"/>
      <c r="C56" s="988" t="s">
        <v>850</v>
      </c>
      <c r="D56" s="989">
        <v>2024</v>
      </c>
      <c r="E56" s="68" t="s">
        <v>827</v>
      </c>
      <c r="F56" s="69">
        <v>2</v>
      </c>
      <c r="G56" s="70">
        <v>8</v>
      </c>
      <c r="H56" s="71">
        <v>0</v>
      </c>
      <c r="I56" s="71">
        <f t="shared" si="10"/>
        <v>-8</v>
      </c>
      <c r="J56" s="60"/>
      <c r="K56" s="71">
        <f t="shared" si="0"/>
        <v>-16</v>
      </c>
      <c r="L56" s="72">
        <f t="shared" si="1"/>
        <v>-192</v>
      </c>
      <c r="M56" s="71">
        <f t="shared" si="2"/>
        <v>-24</v>
      </c>
      <c r="N56" s="75">
        <f t="shared" si="3"/>
        <v>-9.7165991902834009E-2</v>
      </c>
      <c r="O56" s="76">
        <f t="shared" si="4"/>
        <v>-223.48178137651823</v>
      </c>
      <c r="Q56" s="60">
        <f t="shared" si="5"/>
        <v>16</v>
      </c>
      <c r="R56" s="60">
        <f t="shared" si="6"/>
        <v>0</v>
      </c>
      <c r="S56" s="59">
        <f t="shared" si="7"/>
        <v>192</v>
      </c>
      <c r="T56" s="59">
        <f t="shared" si="7"/>
        <v>0</v>
      </c>
      <c r="AC56" s="60"/>
    </row>
    <row r="57" spans="2:29" ht="25.5" customHeight="1">
      <c r="B57" s="988" t="s">
        <v>895</v>
      </c>
      <c r="C57" s="988" t="s">
        <v>850</v>
      </c>
      <c r="D57" s="989">
        <v>2024</v>
      </c>
      <c r="E57" s="68" t="s">
        <v>838</v>
      </c>
      <c r="F57" s="69">
        <f>AA5</f>
        <v>31</v>
      </c>
      <c r="G57" s="70">
        <v>16</v>
      </c>
      <c r="H57" s="71">
        <v>0</v>
      </c>
      <c r="I57" s="71">
        <f t="shared" si="10"/>
        <v>-16</v>
      </c>
      <c r="J57" s="60"/>
      <c r="K57" s="71">
        <f t="shared" si="0"/>
        <v>-496</v>
      </c>
      <c r="L57" s="72">
        <f t="shared" si="1"/>
        <v>-5952</v>
      </c>
      <c r="M57" s="71">
        <f t="shared" si="2"/>
        <v>-744</v>
      </c>
      <c r="N57" s="75">
        <f t="shared" si="3"/>
        <v>-3.0121457489878543</v>
      </c>
      <c r="O57" s="76">
        <f t="shared" si="4"/>
        <v>-6927.9352226720648</v>
      </c>
      <c r="Q57" s="60">
        <f t="shared" si="5"/>
        <v>496</v>
      </c>
      <c r="R57" s="60">
        <f t="shared" si="6"/>
        <v>0</v>
      </c>
      <c r="S57" s="59">
        <f t="shared" si="7"/>
        <v>5952</v>
      </c>
      <c r="T57" s="59">
        <f t="shared" si="7"/>
        <v>0</v>
      </c>
      <c r="Z57" s="59" t="s">
        <v>900</v>
      </c>
    </row>
    <row r="58" spans="2:29" ht="25.5" customHeight="1">
      <c r="B58" s="988"/>
      <c r="C58" s="988"/>
      <c r="D58" s="989"/>
      <c r="E58" s="68" t="s">
        <v>827</v>
      </c>
      <c r="F58" s="69">
        <v>2</v>
      </c>
      <c r="G58" s="70">
        <v>8</v>
      </c>
      <c r="H58" s="71">
        <v>0</v>
      </c>
      <c r="I58" s="71">
        <f t="shared" si="10"/>
        <v>-8</v>
      </c>
      <c r="J58" s="60"/>
      <c r="K58" s="71">
        <f t="shared" si="0"/>
        <v>-16</v>
      </c>
      <c r="L58" s="72">
        <f t="shared" si="1"/>
        <v>-192</v>
      </c>
      <c r="M58" s="71">
        <f t="shared" si="2"/>
        <v>-24</v>
      </c>
      <c r="N58" s="75">
        <f t="shared" si="3"/>
        <v>-9.7165991902834009E-2</v>
      </c>
      <c r="O58" s="76">
        <f t="shared" si="4"/>
        <v>-223.48178137651823</v>
      </c>
      <c r="Q58" s="60">
        <f t="shared" si="5"/>
        <v>16</v>
      </c>
      <c r="R58" s="60">
        <f t="shared" si="6"/>
        <v>0</v>
      </c>
      <c r="S58" s="59">
        <f t="shared" si="7"/>
        <v>192</v>
      </c>
      <c r="T58" s="59">
        <f t="shared" si="7"/>
        <v>0</v>
      </c>
      <c r="Z58" s="59" t="s">
        <v>901</v>
      </c>
      <c r="AB58" s="60" t="s">
        <v>829</v>
      </c>
      <c r="AC58" s="60" t="s">
        <v>829</v>
      </c>
    </row>
    <row r="59" spans="2:29">
      <c r="Z59" s="59" t="s">
        <v>902</v>
      </c>
      <c r="AA59" s="60" t="s">
        <v>829</v>
      </c>
      <c r="AB59" s="60" t="s">
        <v>829</v>
      </c>
      <c r="AC59" s="60" t="s">
        <v>829</v>
      </c>
    </row>
    <row r="60" spans="2:29">
      <c r="Q60" s="423">
        <f>SUM(Q8:Q58)</f>
        <v>7120</v>
      </c>
      <c r="R60" s="423">
        <f>SUM(R8:R58)</f>
        <v>462.5</v>
      </c>
      <c r="S60" s="423">
        <f>SUM(S8:S58)</f>
        <v>85440</v>
      </c>
      <c r="T60" s="423">
        <f>SUM(T8:T58)</f>
        <v>5550</v>
      </c>
      <c r="Z60" s="59" t="s">
        <v>903</v>
      </c>
      <c r="AA60" s="60" t="s">
        <v>829</v>
      </c>
      <c r="AB60" s="60" t="s">
        <v>829</v>
      </c>
      <c r="AC60" s="60" t="s">
        <v>829</v>
      </c>
    </row>
    <row r="61" spans="2:29">
      <c r="Z61" s="59" t="s">
        <v>904</v>
      </c>
    </row>
    <row r="62" spans="2:29">
      <c r="Z62" s="59" t="s">
        <v>905</v>
      </c>
      <c r="AB62" s="60" t="s">
        <v>829</v>
      </c>
      <c r="AC62" s="60" t="s">
        <v>829</v>
      </c>
    </row>
    <row r="63" spans="2:29">
      <c r="Z63" s="59" t="s">
        <v>906</v>
      </c>
      <c r="AB63" s="60" t="s">
        <v>829</v>
      </c>
      <c r="AC63" s="60" t="s">
        <v>829</v>
      </c>
    </row>
    <row r="64" spans="2:29">
      <c r="Z64" s="59" t="s">
        <v>907</v>
      </c>
      <c r="AB64" s="60" t="s">
        <v>829</v>
      </c>
    </row>
    <row r="65" spans="26:29">
      <c r="Z65" s="59" t="s">
        <v>908</v>
      </c>
      <c r="AB65" s="60" t="s">
        <v>829</v>
      </c>
    </row>
    <row r="66" spans="26:29">
      <c r="Z66" s="59" t="s">
        <v>909</v>
      </c>
      <c r="AB66" s="60" t="s">
        <v>829</v>
      </c>
      <c r="AC66" s="60" t="s">
        <v>829</v>
      </c>
    </row>
    <row r="67" spans="26:29">
      <c r="Z67" s="59" t="s">
        <v>910</v>
      </c>
      <c r="AB67" s="60" t="s">
        <v>829</v>
      </c>
      <c r="AC67" s="60" t="s">
        <v>829</v>
      </c>
    </row>
    <row r="68" spans="26:29">
      <c r="Z68" s="59" t="s">
        <v>911</v>
      </c>
      <c r="AA68" s="60" t="s">
        <v>829</v>
      </c>
      <c r="AB68" s="60" t="s">
        <v>829</v>
      </c>
      <c r="AC68" s="60" t="s">
        <v>829</v>
      </c>
    </row>
    <row r="69" spans="26:29">
      <c r="Z69" s="59" t="s">
        <v>912</v>
      </c>
      <c r="AA69" s="60" t="s">
        <v>829</v>
      </c>
      <c r="AB69" s="60" t="s">
        <v>829</v>
      </c>
      <c r="AC69" s="60" t="s">
        <v>829</v>
      </c>
    </row>
    <row r="70" spans="26:29">
      <c r="Z70" s="59" t="s">
        <v>913</v>
      </c>
      <c r="AA70" s="60" t="s">
        <v>829</v>
      </c>
      <c r="AC70" s="60" t="s">
        <v>829</v>
      </c>
    </row>
    <row r="71" spans="26:29">
      <c r="Z71" s="59" t="s">
        <v>914</v>
      </c>
      <c r="AB71" s="60" t="s">
        <v>829</v>
      </c>
      <c r="AC71" s="60" t="s">
        <v>829</v>
      </c>
    </row>
    <row r="72" spans="26:29">
      <c r="Z72" s="59" t="s">
        <v>915</v>
      </c>
      <c r="AA72" s="60" t="s">
        <v>829</v>
      </c>
      <c r="AB72" s="60" t="s">
        <v>829</v>
      </c>
      <c r="AC72" s="60" t="s">
        <v>829</v>
      </c>
    </row>
    <row r="73" spans="26:29">
      <c r="Z73" s="59" t="s">
        <v>916</v>
      </c>
      <c r="AB73" s="60" t="s">
        <v>829</v>
      </c>
      <c r="AC73" s="60" t="s">
        <v>829</v>
      </c>
    </row>
    <row r="74" spans="26:29">
      <c r="Z74" s="59" t="s">
        <v>917</v>
      </c>
      <c r="AB74" s="60" t="s">
        <v>829</v>
      </c>
    </row>
    <row r="75" spans="26:29">
      <c r="Z75" s="59" t="s">
        <v>918</v>
      </c>
      <c r="AB75" s="60" t="s">
        <v>829</v>
      </c>
    </row>
    <row r="76" spans="26:29">
      <c r="Z76" s="59" t="s">
        <v>919</v>
      </c>
      <c r="AB76" s="60" t="s">
        <v>829</v>
      </c>
      <c r="AC76" s="60" t="s">
        <v>829</v>
      </c>
    </row>
    <row r="77" spans="26:29">
      <c r="Z77" s="59" t="s">
        <v>920</v>
      </c>
      <c r="AB77" s="60" t="s">
        <v>829</v>
      </c>
      <c r="AC77" s="60" t="s">
        <v>829</v>
      </c>
    </row>
    <row r="78" spans="26:29">
      <c r="Z78" s="59" t="s">
        <v>921</v>
      </c>
      <c r="AB78" s="60" t="s">
        <v>829</v>
      </c>
      <c r="AC78" s="60" t="s">
        <v>829</v>
      </c>
    </row>
    <row r="79" spans="26:29">
      <c r="Z79" s="59" t="s">
        <v>922</v>
      </c>
      <c r="AA79" s="60" t="s">
        <v>829</v>
      </c>
      <c r="AB79" s="60" t="s">
        <v>829</v>
      </c>
      <c r="AC79" s="60" t="s">
        <v>829</v>
      </c>
    </row>
    <row r="80" spans="26:29">
      <c r="Z80" s="59" t="s">
        <v>923</v>
      </c>
      <c r="AA80" s="60" t="s">
        <v>829</v>
      </c>
      <c r="AB80" s="60" t="s">
        <v>829</v>
      </c>
      <c r="AC80" s="60" t="s">
        <v>829</v>
      </c>
    </row>
    <row r="81" spans="26:30">
      <c r="Z81" s="59" t="s">
        <v>924</v>
      </c>
      <c r="AA81" s="60" t="s">
        <v>829</v>
      </c>
      <c r="AB81" s="60" t="s">
        <v>829</v>
      </c>
      <c r="AC81" s="60" t="s">
        <v>829</v>
      </c>
    </row>
    <row r="82" spans="26:30">
      <c r="Z82" s="59" t="s">
        <v>925</v>
      </c>
      <c r="AA82" s="60" t="s">
        <v>829</v>
      </c>
      <c r="AB82" s="60" t="s">
        <v>829</v>
      </c>
      <c r="AC82" s="60" t="s">
        <v>829</v>
      </c>
    </row>
    <row r="83" spans="26:30">
      <c r="Z83" s="59" t="s">
        <v>926</v>
      </c>
      <c r="AB83" s="60" t="s">
        <v>829</v>
      </c>
    </row>
    <row r="84" spans="26:30">
      <c r="Z84" s="59" t="s">
        <v>927</v>
      </c>
      <c r="AB84" s="60" t="s">
        <v>829</v>
      </c>
      <c r="AC84" s="60"/>
    </row>
    <row r="85" spans="26:30">
      <c r="Z85" s="59" t="s">
        <v>928</v>
      </c>
      <c r="AB85" s="60" t="s">
        <v>829</v>
      </c>
      <c r="AD85" s="59" t="s">
        <v>829</v>
      </c>
    </row>
    <row r="86" spans="26:30">
      <c r="Z86" s="59" t="s">
        <v>929</v>
      </c>
      <c r="AB86" s="60" t="s">
        <v>829</v>
      </c>
      <c r="AD86" s="59" t="s">
        <v>829</v>
      </c>
    </row>
    <row r="87" spans="26:30">
      <c r="Z87" s="59" t="s">
        <v>930</v>
      </c>
      <c r="AB87" s="60" t="s">
        <v>829</v>
      </c>
      <c r="AD87" s="59" t="s">
        <v>829</v>
      </c>
    </row>
    <row r="88" spans="26:30">
      <c r="Z88" s="59" t="s">
        <v>931</v>
      </c>
      <c r="AA88" s="60" t="s">
        <v>829</v>
      </c>
      <c r="AB88" s="60" t="s">
        <v>829</v>
      </c>
      <c r="AC88" s="60" t="s">
        <v>829</v>
      </c>
    </row>
    <row r="89" spans="26:30">
      <c r="Z89" s="59" t="s">
        <v>932</v>
      </c>
      <c r="AA89" s="60" t="s">
        <v>829</v>
      </c>
      <c r="AB89" s="60" t="s">
        <v>829</v>
      </c>
      <c r="AC89" s="60" t="s">
        <v>829</v>
      </c>
    </row>
    <row r="90" spans="26:30">
      <c r="Z90" s="59" t="s">
        <v>933</v>
      </c>
      <c r="AB90" s="60" t="s">
        <v>829</v>
      </c>
      <c r="AC90" s="60" t="s">
        <v>829</v>
      </c>
    </row>
    <row r="91" spans="26:30">
      <c r="Z91" s="59" t="s">
        <v>934</v>
      </c>
      <c r="AB91" s="60" t="s">
        <v>829</v>
      </c>
      <c r="AC91" s="60"/>
    </row>
    <row r="92" spans="26:30">
      <c r="Z92" s="59" t="s">
        <v>935</v>
      </c>
      <c r="AB92" s="60" t="s">
        <v>829</v>
      </c>
      <c r="AC92" s="60" t="s">
        <v>829</v>
      </c>
    </row>
    <row r="93" spans="26:30">
      <c r="Z93" s="59" t="s">
        <v>936</v>
      </c>
      <c r="AB93" s="60" t="s">
        <v>829</v>
      </c>
      <c r="AC93" s="60" t="s">
        <v>829</v>
      </c>
    </row>
    <row r="94" spans="26:30">
      <c r="Z94" s="59" t="s">
        <v>937</v>
      </c>
      <c r="AB94" s="60" t="s">
        <v>829</v>
      </c>
      <c r="AC94" s="60" t="s">
        <v>829</v>
      </c>
    </row>
    <row r="95" spans="26:30">
      <c r="Z95" s="59" t="s">
        <v>938</v>
      </c>
    </row>
    <row r="96" spans="26:30">
      <c r="Z96" s="59" t="s">
        <v>839</v>
      </c>
      <c r="AB96" s="60" t="s">
        <v>829</v>
      </c>
      <c r="AD96" s="60" t="s">
        <v>829</v>
      </c>
    </row>
  </sheetData>
  <mergeCells count="56">
    <mergeCell ref="E6:E7"/>
    <mergeCell ref="F6:F7"/>
    <mergeCell ref="G6:I6"/>
    <mergeCell ref="B8:B14"/>
    <mergeCell ref="C8:C14"/>
    <mergeCell ref="D8:D14"/>
    <mergeCell ref="B6:B7"/>
    <mergeCell ref="C6:C7"/>
    <mergeCell ref="D6:D7"/>
    <mergeCell ref="K6:K7"/>
    <mergeCell ref="L6:L7"/>
    <mergeCell ref="M6:M7"/>
    <mergeCell ref="N6:N7"/>
    <mergeCell ref="O6:O7"/>
    <mergeCell ref="B16:B17"/>
    <mergeCell ref="C16:C17"/>
    <mergeCell ref="D16:D17"/>
    <mergeCell ref="B19:B23"/>
    <mergeCell ref="C19:C23"/>
    <mergeCell ref="D19:D23"/>
    <mergeCell ref="B24:B31"/>
    <mergeCell ref="C24:C31"/>
    <mergeCell ref="D24:D31"/>
    <mergeCell ref="B32:B33"/>
    <mergeCell ref="C32:C33"/>
    <mergeCell ref="D32:D33"/>
    <mergeCell ref="B35:B38"/>
    <mergeCell ref="C35:C38"/>
    <mergeCell ref="D35:D38"/>
    <mergeCell ref="B39:B40"/>
    <mergeCell ref="C39:C40"/>
    <mergeCell ref="D39:D40"/>
    <mergeCell ref="B42:B43"/>
    <mergeCell ref="C42:C43"/>
    <mergeCell ref="D42:D43"/>
    <mergeCell ref="B45:B46"/>
    <mergeCell ref="C45:C46"/>
    <mergeCell ref="D45:D46"/>
    <mergeCell ref="B47:B48"/>
    <mergeCell ref="C47:C48"/>
    <mergeCell ref="D47:D48"/>
    <mergeCell ref="B49:B50"/>
    <mergeCell ref="C49:C50"/>
    <mergeCell ref="D49:D50"/>
    <mergeCell ref="B51:B52"/>
    <mergeCell ref="C51:C52"/>
    <mergeCell ref="D51:D52"/>
    <mergeCell ref="B53:B54"/>
    <mergeCell ref="C53:C54"/>
    <mergeCell ref="D53:D54"/>
    <mergeCell ref="B55:B56"/>
    <mergeCell ref="C55:C56"/>
    <mergeCell ref="D55:D56"/>
    <mergeCell ref="B57:B58"/>
    <mergeCell ref="C57:C58"/>
    <mergeCell ref="D57:D58"/>
  </mergeCell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S40"/>
  <sheetViews>
    <sheetView workbookViewId="0"/>
    <sheetView workbookViewId="1"/>
  </sheetViews>
  <sheetFormatPr baseColWidth="10" defaultColWidth="8.83203125" defaultRowHeight="15"/>
  <cols>
    <col min="1" max="1" width="8.83203125" style="778"/>
    <col min="2" max="2" width="25.83203125" style="778" customWidth="1"/>
    <col min="3" max="3" width="9.33203125" style="778" bestFit="1" customWidth="1"/>
    <col min="4" max="4" width="8.83203125" style="778"/>
    <col min="5" max="5" width="14" style="778" customWidth="1"/>
    <col min="6" max="14" width="10" style="778" customWidth="1"/>
    <col min="15" max="15" width="11.1640625" style="778" customWidth="1"/>
    <col min="16" max="16384" width="8.83203125" style="778"/>
  </cols>
  <sheetData>
    <row r="1" spans="1:19" ht="28">
      <c r="A1" s="778" t="s">
        <v>1249</v>
      </c>
      <c r="B1" s="14" t="s">
        <v>74</v>
      </c>
      <c r="C1" s="14" t="s">
        <v>77</v>
      </c>
      <c r="D1" s="14" t="s">
        <v>423</v>
      </c>
      <c r="E1" s="778">
        <f>E9</f>
        <v>2019</v>
      </c>
      <c r="F1" s="778">
        <f t="shared" ref="F1:N1" si="0">F9</f>
        <v>2020</v>
      </c>
      <c r="G1" s="778">
        <f t="shared" si="0"/>
        <v>2021</v>
      </c>
      <c r="H1" s="778">
        <f t="shared" si="0"/>
        <v>2022</v>
      </c>
      <c r="I1" s="778">
        <f t="shared" si="0"/>
        <v>2023</v>
      </c>
      <c r="J1" s="778">
        <f t="shared" si="0"/>
        <v>2024</v>
      </c>
      <c r="K1" s="778">
        <f t="shared" si="0"/>
        <v>2025</v>
      </c>
      <c r="L1" s="778">
        <f t="shared" si="0"/>
        <v>2026</v>
      </c>
      <c r="M1" s="778">
        <f t="shared" si="0"/>
        <v>2027</v>
      </c>
      <c r="N1" s="778">
        <f t="shared" si="0"/>
        <v>2028</v>
      </c>
      <c r="O1" s="15"/>
      <c r="P1" s="15"/>
      <c r="Q1" s="15"/>
      <c r="R1" s="15"/>
      <c r="S1" s="15"/>
    </row>
    <row r="2" spans="1:19">
      <c r="B2" s="407" t="s">
        <v>417</v>
      </c>
      <c r="C2" s="16" t="s">
        <v>140</v>
      </c>
      <c r="D2" s="17">
        <f>O30</f>
        <v>85678.948851917376</v>
      </c>
      <c r="F2" s="15"/>
      <c r="G2" s="18">
        <v>0.14000000000000001</v>
      </c>
      <c r="H2" s="15"/>
      <c r="I2" s="15"/>
      <c r="J2" s="15"/>
      <c r="K2" s="15"/>
      <c r="L2" s="15"/>
      <c r="M2" s="15"/>
      <c r="N2" s="15"/>
      <c r="O2" s="15"/>
      <c r="P2" s="15"/>
      <c r="Q2" s="15"/>
      <c r="R2" s="15"/>
      <c r="S2" s="15"/>
    </row>
    <row r="3" spans="1:19">
      <c r="B3" s="407" t="s">
        <v>419</v>
      </c>
      <c r="C3" s="16" t="s">
        <v>424</v>
      </c>
      <c r="D3" s="19">
        <f>1+D2/O29</f>
        <v>1.40275894156768</v>
      </c>
      <c r="F3" s="20"/>
      <c r="G3" s="15">
        <v>2020</v>
      </c>
      <c r="H3" s="15"/>
      <c r="I3" s="15"/>
      <c r="J3" s="15"/>
      <c r="K3" s="15"/>
      <c r="L3" s="15"/>
      <c r="M3" s="15"/>
      <c r="N3" s="15"/>
      <c r="O3" s="15"/>
      <c r="P3" s="15"/>
      <c r="Q3" s="15"/>
      <c r="R3" s="15"/>
      <c r="S3" s="15"/>
    </row>
    <row r="4" spans="1:19" ht="16">
      <c r="B4" s="407" t="s">
        <v>425</v>
      </c>
      <c r="C4" s="16" t="s">
        <v>165</v>
      </c>
      <c r="D4" s="779">
        <f>MIRR(E26:N26,G2,G2)</f>
        <v>0.23020907164034021</v>
      </c>
      <c r="F4" s="15"/>
      <c r="G4" s="15"/>
      <c r="H4" s="15"/>
      <c r="I4" s="15"/>
      <c r="J4" s="15"/>
      <c r="K4" s="790" t="s">
        <v>1200</v>
      </c>
      <c r="L4" s="15"/>
      <c r="M4" s="15"/>
      <c r="N4" s="15"/>
      <c r="O4" s="15"/>
      <c r="P4" s="15"/>
      <c r="Q4" s="15"/>
      <c r="R4" s="15"/>
      <c r="S4" s="15"/>
    </row>
    <row r="5" spans="1:19">
      <c r="B5" s="407" t="s">
        <v>426</v>
      </c>
      <c r="C5" s="16" t="s">
        <v>178</v>
      </c>
      <c r="D5" s="21">
        <f>IF(D2&lt;0,"Не окупается",SUM(E34:N34))</f>
        <v>7.4873139641173028</v>
      </c>
      <c r="F5" s="15"/>
      <c r="G5" s="15"/>
      <c r="H5" s="15"/>
      <c r="I5" s="15"/>
      <c r="J5" s="15"/>
      <c r="K5" s="15"/>
      <c r="L5" s="15"/>
      <c r="M5" s="15"/>
      <c r="N5" s="15"/>
      <c r="O5" s="15"/>
      <c r="P5" s="15"/>
      <c r="Q5" s="15"/>
      <c r="R5" s="15"/>
      <c r="S5" s="15"/>
    </row>
    <row r="6" spans="1:19">
      <c r="B6" s="15"/>
      <c r="C6" s="15"/>
      <c r="D6" s="15"/>
      <c r="E6" s="15"/>
      <c r="F6" s="15"/>
      <c r="G6" s="15"/>
      <c r="H6" s="15"/>
      <c r="I6" s="15"/>
      <c r="J6" s="15"/>
      <c r="K6" s="15"/>
      <c r="L6" s="15"/>
      <c r="M6" s="15"/>
      <c r="N6" s="15"/>
      <c r="O6" s="15"/>
      <c r="P6" s="15"/>
      <c r="Q6" s="15"/>
      <c r="R6" s="15"/>
      <c r="S6" s="15"/>
    </row>
    <row r="7" spans="1:19">
      <c r="B7" s="15"/>
      <c r="C7" s="15"/>
      <c r="D7" s="15"/>
      <c r="E7" s="15">
        <v>2019</v>
      </c>
      <c r="F7" s="15">
        <v>2020</v>
      </c>
      <c r="G7" s="15">
        <v>2021</v>
      </c>
      <c r="H7" s="15">
        <v>2022</v>
      </c>
      <c r="I7" s="15">
        <v>2023</v>
      </c>
      <c r="J7" s="15">
        <v>2024</v>
      </c>
      <c r="K7" s="15">
        <v>2025</v>
      </c>
      <c r="L7" s="15">
        <v>2026</v>
      </c>
      <c r="M7" s="15">
        <v>2027</v>
      </c>
      <c r="N7" s="15">
        <v>2028</v>
      </c>
      <c r="O7" s="15"/>
      <c r="P7" s="15"/>
      <c r="Q7" s="15"/>
      <c r="R7" s="15"/>
      <c r="S7" s="15"/>
    </row>
    <row r="8" spans="1:19">
      <c r="B8" s="973" t="s">
        <v>427</v>
      </c>
      <c r="C8" s="975" t="s">
        <v>428</v>
      </c>
      <c r="D8" s="428"/>
      <c r="E8" s="14">
        <v>1</v>
      </c>
      <c r="F8" s="14">
        <v>2</v>
      </c>
      <c r="G8" s="14">
        <v>3</v>
      </c>
      <c r="H8" s="14">
        <v>4</v>
      </c>
      <c r="I8" s="14">
        <v>5</v>
      </c>
      <c r="J8" s="14">
        <v>6</v>
      </c>
      <c r="K8" s="14">
        <v>7</v>
      </c>
      <c r="L8" s="14">
        <v>8</v>
      </c>
      <c r="M8" s="14">
        <v>9</v>
      </c>
      <c r="N8" s="14">
        <v>10</v>
      </c>
      <c r="O8" s="973" t="s">
        <v>78</v>
      </c>
      <c r="P8" s="15"/>
      <c r="Q8" s="15"/>
      <c r="R8" s="15"/>
      <c r="S8" s="15"/>
    </row>
    <row r="9" spans="1:19">
      <c r="B9" s="974"/>
      <c r="C9" s="976"/>
      <c r="D9" s="429"/>
      <c r="E9" s="22">
        <v>2019</v>
      </c>
      <c r="F9" s="22">
        <v>2020</v>
      </c>
      <c r="G9" s="427">
        <v>2021</v>
      </c>
      <c r="H9" s="427">
        <v>2022</v>
      </c>
      <c r="I9" s="427">
        <v>2023</v>
      </c>
      <c r="J9" s="427">
        <v>2024</v>
      </c>
      <c r="K9" s="427">
        <v>2025</v>
      </c>
      <c r="L9" s="427">
        <v>2026</v>
      </c>
      <c r="M9" s="427">
        <v>2027</v>
      </c>
      <c r="N9" s="427">
        <v>2028</v>
      </c>
      <c r="O9" s="977"/>
      <c r="P9" s="15"/>
      <c r="Q9" s="15"/>
      <c r="R9" s="15"/>
      <c r="S9" s="15"/>
    </row>
    <row r="10" spans="1:19">
      <c r="B10" s="408" t="s">
        <v>417</v>
      </c>
      <c r="C10" s="409" t="s">
        <v>430</v>
      </c>
      <c r="D10" s="409"/>
      <c r="E10" s="411"/>
      <c r="F10" s="411"/>
      <c r="G10" s="411"/>
      <c r="H10" s="411"/>
      <c r="I10" s="411"/>
      <c r="J10" s="411"/>
      <c r="K10" s="411"/>
      <c r="L10" s="411"/>
      <c r="M10" s="411"/>
      <c r="N10" s="411"/>
      <c r="O10" s="23"/>
      <c r="P10" s="15"/>
      <c r="Q10" s="15"/>
      <c r="R10" s="15"/>
      <c r="S10" s="15"/>
    </row>
    <row r="11" spans="1:19">
      <c r="B11" s="607" t="s">
        <v>431</v>
      </c>
      <c r="C11" s="411" t="s">
        <v>430</v>
      </c>
      <c r="D11" s="411"/>
      <c r="E11" s="23"/>
      <c r="F11" s="23"/>
      <c r="G11" s="23"/>
      <c r="H11" s="23"/>
      <c r="I11" s="23"/>
      <c r="J11" s="23"/>
      <c r="K11" s="23"/>
      <c r="L11" s="23"/>
      <c r="M11" s="23"/>
      <c r="N11" s="23"/>
      <c r="O11" s="23"/>
      <c r="P11" s="15"/>
      <c r="Q11" s="15"/>
      <c r="R11" s="15"/>
      <c r="S11" s="15"/>
    </row>
    <row r="12" spans="1:19">
      <c r="B12" s="54"/>
      <c r="C12" s="755"/>
      <c r="D12" s="755"/>
      <c r="E12" s="24"/>
      <c r="F12" s="24"/>
      <c r="G12" s="24"/>
      <c r="H12" s="24"/>
      <c r="I12" s="24"/>
      <c r="J12" s="24"/>
      <c r="K12" s="24"/>
      <c r="L12" s="24"/>
      <c r="M12" s="24"/>
      <c r="N12" s="24"/>
      <c r="O12" s="24"/>
      <c r="P12" s="15"/>
      <c r="Q12" s="15"/>
      <c r="R12" s="15"/>
      <c r="S12" s="15"/>
    </row>
    <row r="13" spans="1:19">
      <c r="B13" s="412" t="s">
        <v>1154</v>
      </c>
      <c r="C13" s="409" t="s">
        <v>430</v>
      </c>
      <c r="D13" s="409"/>
      <c r="E13" s="409">
        <f>SUM(E14:E15)</f>
        <v>0</v>
      </c>
      <c r="F13" s="409">
        <f t="shared" ref="F13:N13" si="1">SUM(F14:F15)</f>
        <v>4748.9878542510123</v>
      </c>
      <c r="G13" s="409">
        <f>SUM(G14:G15)</f>
        <v>9693.5222672064774</v>
      </c>
      <c r="H13" s="409">
        <f t="shared" si="1"/>
        <v>68629.858299595144</v>
      </c>
      <c r="I13" s="409">
        <f t="shared" si="1"/>
        <v>78686.538461538468</v>
      </c>
      <c r="J13" s="409">
        <f t="shared" si="1"/>
        <v>92989.372469635622</v>
      </c>
      <c r="K13" s="409">
        <f t="shared" si="1"/>
        <v>92989.372469635622</v>
      </c>
      <c r="L13" s="409">
        <f t="shared" si="1"/>
        <v>92989.372469635622</v>
      </c>
      <c r="M13" s="409">
        <f t="shared" si="1"/>
        <v>92989.372469635622</v>
      </c>
      <c r="N13" s="409">
        <f t="shared" si="1"/>
        <v>92989.372469635622</v>
      </c>
      <c r="O13" s="409">
        <f>SUM(O14:O15)</f>
        <v>626705.76923076925</v>
      </c>
      <c r="P13" s="15"/>
      <c r="Q13" s="15"/>
      <c r="R13" s="15"/>
      <c r="S13" s="15"/>
    </row>
    <row r="14" spans="1:19">
      <c r="B14" s="607" t="s">
        <v>433</v>
      </c>
      <c r="C14" s="411" t="s">
        <v>430</v>
      </c>
      <c r="D14" s="411"/>
      <c r="E14" s="411"/>
      <c r="F14" s="411"/>
      <c r="G14" s="411"/>
      <c r="H14" s="411"/>
      <c r="I14" s="411"/>
      <c r="J14" s="411"/>
      <c r="K14" s="411"/>
      <c r="L14" s="411"/>
      <c r="M14" s="411"/>
      <c r="N14" s="411"/>
      <c r="O14" s="409">
        <f>SUM(C14:L14)</f>
        <v>0</v>
      </c>
      <c r="P14" s="15"/>
      <c r="Q14" s="15"/>
      <c r="R14" s="15"/>
      <c r="S14" s="15"/>
    </row>
    <row r="15" spans="1:19" ht="28">
      <c r="A15" s="778" t="str">
        <f>B13&amp;B15&amp;P15</f>
        <v>UMVСокращение расходов на оплату труда не опредлено</v>
      </c>
      <c r="B15" s="607" t="s">
        <v>210</v>
      </c>
      <c r="C15" s="411" t="s">
        <v>430</v>
      </c>
      <c r="D15" s="411"/>
      <c r="E15" s="411">
        <f>SUM('[9]1441_Резюме'!D14,'[9]1576_Резюме'!D15)</f>
        <v>0</v>
      </c>
      <c r="F15" s="411">
        <f>-SUM('Расшифровка_экономия ТРЗ'!O8:O14)/2</f>
        <v>4748.9878542510123</v>
      </c>
      <c r="G15" s="411">
        <f>-SUM('Расшифровка_экономия ТРЗ'!O8:O17)</f>
        <v>9693.5222672064774</v>
      </c>
      <c r="H15" s="411">
        <f>-SUM('Расшифровка_экономия ТРЗ'!O8:O52)</f>
        <v>68629.858299595144</v>
      </c>
      <c r="I15" s="411">
        <f>-SUM('Расшифровка_экономия ТРЗ'!O8:O54)</f>
        <v>78686.538461538468</v>
      </c>
      <c r="J15" s="411">
        <f>-SUM('Расшифровка_экономия ТРЗ'!O8:O58)</f>
        <v>92989.372469635622</v>
      </c>
      <c r="K15" s="411">
        <f t="shared" ref="K15:N15" si="2">J15</f>
        <v>92989.372469635622</v>
      </c>
      <c r="L15" s="411">
        <f t="shared" si="2"/>
        <v>92989.372469635622</v>
      </c>
      <c r="M15" s="411">
        <f t="shared" si="2"/>
        <v>92989.372469635622</v>
      </c>
      <c r="N15" s="411">
        <f t="shared" si="2"/>
        <v>92989.372469635622</v>
      </c>
      <c r="O15" s="409">
        <f>SUM(E15:N15)</f>
        <v>626705.76923076925</v>
      </c>
      <c r="P15" s="81" t="s">
        <v>1256</v>
      </c>
      <c r="Q15" s="15"/>
      <c r="R15" s="15"/>
      <c r="S15" s="15"/>
    </row>
    <row r="16" spans="1:19">
      <c r="B16" s="607" t="s">
        <v>434</v>
      </c>
      <c r="C16" s="411" t="s">
        <v>430</v>
      </c>
      <c r="D16" s="411"/>
      <c r="E16" s="411"/>
      <c r="F16" s="411"/>
      <c r="G16" s="411"/>
      <c r="H16" s="411"/>
      <c r="I16" s="411"/>
      <c r="J16" s="411"/>
      <c r="K16" s="411"/>
      <c r="L16" s="411"/>
      <c r="M16" s="411"/>
      <c r="N16" s="411"/>
      <c r="O16" s="409">
        <f>SUM(E16:L16)</f>
        <v>0</v>
      </c>
      <c r="P16" s="15"/>
      <c r="Q16" s="15"/>
      <c r="R16" s="15"/>
      <c r="S16" s="15"/>
    </row>
    <row r="17" spans="1:19">
      <c r="B17" s="50"/>
      <c r="C17" s="25"/>
      <c r="D17" s="25"/>
      <c r="E17" s="26"/>
      <c r="F17" s="26"/>
      <c r="G17" s="26"/>
      <c r="H17" s="26"/>
      <c r="I17" s="26"/>
      <c r="J17" s="26"/>
      <c r="K17" s="27"/>
      <c r="L17" s="27"/>
      <c r="M17" s="27"/>
      <c r="N17" s="27"/>
      <c r="O17" s="27"/>
      <c r="P17" s="15"/>
      <c r="Q17" s="15"/>
      <c r="R17" s="15"/>
      <c r="S17" s="15"/>
    </row>
    <row r="18" spans="1:19">
      <c r="B18" s="28" t="s">
        <v>0</v>
      </c>
      <c r="C18" s="28" t="s">
        <v>428</v>
      </c>
      <c r="D18" s="28"/>
      <c r="E18" s="28">
        <f t="shared" ref="E18:M18" si="3">E9</f>
        <v>2019</v>
      </c>
      <c r="F18" s="28">
        <f t="shared" si="3"/>
        <v>2020</v>
      </c>
      <c r="G18" s="28">
        <f t="shared" si="3"/>
        <v>2021</v>
      </c>
      <c r="H18" s="28">
        <f t="shared" si="3"/>
        <v>2022</v>
      </c>
      <c r="I18" s="28">
        <f t="shared" si="3"/>
        <v>2023</v>
      </c>
      <c r="J18" s="28">
        <f t="shared" si="3"/>
        <v>2024</v>
      </c>
      <c r="K18" s="28">
        <f t="shared" si="3"/>
        <v>2025</v>
      </c>
      <c r="L18" s="427">
        <v>2026</v>
      </c>
      <c r="M18" s="28">
        <f t="shared" si="3"/>
        <v>2027</v>
      </c>
      <c r="N18" s="427">
        <v>2027</v>
      </c>
      <c r="O18" s="28" t="s">
        <v>78</v>
      </c>
      <c r="P18" s="15"/>
      <c r="Q18" s="15"/>
      <c r="R18" s="15"/>
      <c r="S18" s="15"/>
    </row>
    <row r="19" spans="1:19" ht="16">
      <c r="A19" s="778" t="str">
        <f>B18&amp;B19&amp;P19</f>
        <v>ЗатратыКапитальные затраты (CAPEX):КЦ</v>
      </c>
      <c r="B19" t="s">
        <v>436</v>
      </c>
      <c r="C19" s="612" t="s">
        <v>430</v>
      </c>
      <c r="D19" s="409"/>
      <c r="E19" s="411"/>
      <c r="F19" s="411">
        <v>20394.749809999998</v>
      </c>
      <c r="G19" s="411">
        <v>42057.503770000003</v>
      </c>
      <c r="H19" s="411">
        <v>105700</v>
      </c>
      <c r="I19" s="411">
        <v>80000</v>
      </c>
      <c r="J19" s="411">
        <f>52500-J21</f>
        <v>52500</v>
      </c>
      <c r="K19" s="411"/>
      <c r="L19" s="411"/>
      <c r="M19" s="411"/>
      <c r="N19" s="411"/>
      <c r="O19" s="409">
        <f t="shared" ref="O19:O21" si="4">SUM(E19:N19)</f>
        <v>300652.25358000002</v>
      </c>
      <c r="P19" t="s">
        <v>1216</v>
      </c>
      <c r="Q19" s="15"/>
      <c r="S19" s="15"/>
    </row>
    <row r="20" spans="1:19" ht="16">
      <c r="A20" s="778" t="str">
        <f>B18&amp;B20&amp;P19</f>
        <v>ЗатратыОперационные затраты (OPEX):капитализируемыеКЦ</v>
      </c>
      <c r="B20" t="s">
        <v>680</v>
      </c>
      <c r="C20" s="612" t="s">
        <v>140</v>
      </c>
      <c r="D20" s="795"/>
      <c r="E20" s="796">
        <v>13000</v>
      </c>
      <c r="F20" s="796"/>
      <c r="G20" s="796"/>
      <c r="H20" s="796"/>
      <c r="I20" s="796"/>
      <c r="J20" s="796"/>
      <c r="K20" s="796"/>
      <c r="L20" s="796"/>
      <c r="M20" s="796"/>
      <c r="N20" s="796"/>
      <c r="O20" s="409">
        <f t="shared" si="4"/>
        <v>13000</v>
      </c>
      <c r="P20" s="29"/>
      <c r="Q20" s="15"/>
      <c r="R20" s="15"/>
      <c r="S20" s="15"/>
    </row>
    <row r="21" spans="1:19" ht="16">
      <c r="A21" s="778" t="str">
        <f>B18&amp;B21&amp;P19</f>
        <v>ЗатратыОперационные затраты (OPEX):КЦ</v>
      </c>
      <c r="B21" t="s">
        <v>437</v>
      </c>
      <c r="C21" s="413" t="s">
        <v>430</v>
      </c>
      <c r="D21" s="411"/>
      <c r="E21" s="411">
        <f>3010209.66/1000</f>
        <v>3010.20966</v>
      </c>
      <c r="F21" s="411">
        <v>1004.98699</v>
      </c>
      <c r="G21" s="411">
        <v>240.50989999999999</v>
      </c>
      <c r="H21" s="411"/>
      <c r="I21" s="411"/>
      <c r="J21" s="411"/>
      <c r="K21" s="411"/>
      <c r="L21" s="411"/>
      <c r="M21" s="411"/>
      <c r="N21" s="411"/>
      <c r="O21" s="409">
        <f t="shared" si="4"/>
        <v>4255.7065499999999</v>
      </c>
      <c r="P21" s="29"/>
      <c r="Q21" s="15"/>
      <c r="R21" s="15"/>
      <c r="S21" s="29"/>
    </row>
    <row r="22" spans="1:19">
      <c r="B22" s="416" t="s">
        <v>78</v>
      </c>
      <c r="C22" s="414" t="s">
        <v>430</v>
      </c>
      <c r="D22" s="411"/>
      <c r="E22" s="409">
        <f>SUM(E19:E21)</f>
        <v>16010.20966</v>
      </c>
      <c r="F22" s="409">
        <f t="shared" ref="F22:L22" si="5">SUM(F19:F21)</f>
        <v>21399.736799999999</v>
      </c>
      <c r="G22" s="409">
        <f t="shared" si="5"/>
        <v>42298.01367</v>
      </c>
      <c r="H22" s="409">
        <f>SUM(H19:H21)</f>
        <v>105700</v>
      </c>
      <c r="I22" s="409">
        <f t="shared" si="5"/>
        <v>80000</v>
      </c>
      <c r="J22" s="409">
        <f t="shared" si="5"/>
        <v>52500</v>
      </c>
      <c r="K22" s="409">
        <f t="shared" si="5"/>
        <v>0</v>
      </c>
      <c r="L22" s="409">
        <f t="shared" si="5"/>
        <v>0</v>
      </c>
      <c r="M22" s="409"/>
      <c r="N22" s="409"/>
      <c r="O22" s="409">
        <f>SUM(E22:N22)</f>
        <v>317907.96013000002</v>
      </c>
      <c r="P22" s="15"/>
      <c r="Q22" s="15"/>
      <c r="R22" s="15"/>
      <c r="S22" s="15"/>
    </row>
    <row r="23" spans="1:19">
      <c r="B23" s="25"/>
      <c r="C23" s="30"/>
      <c r="D23" s="25"/>
      <c r="E23" s="26"/>
      <c r="F23" s="26"/>
      <c r="G23" s="26"/>
      <c r="H23" s="26"/>
      <c r="I23" s="26"/>
      <c r="J23" s="26"/>
      <c r="K23" s="31"/>
      <c r="L23" s="31"/>
      <c r="M23" s="31"/>
      <c r="N23" s="31"/>
      <c r="O23" s="27"/>
      <c r="P23" s="15"/>
      <c r="Q23" s="15"/>
      <c r="R23" s="15"/>
      <c r="S23" s="15"/>
    </row>
    <row r="24" spans="1:19" ht="28">
      <c r="B24" s="417" t="s">
        <v>410</v>
      </c>
      <c r="C24" s="780" t="s">
        <v>424</v>
      </c>
      <c r="D24" s="418"/>
      <c r="E24" s="780">
        <f>1/(1+$G$2)^(E9-$G$3+1/2)</f>
        <v>1.0677078252031311</v>
      </c>
      <c r="F24" s="780">
        <f t="shared" ref="F24:N24" si="6">1/(1+$G$2)^(F9-$G$3+1/2)</f>
        <v>0.93658581158169396</v>
      </c>
      <c r="G24" s="780">
        <f t="shared" si="6"/>
        <v>0.82156650138745069</v>
      </c>
      <c r="H24" s="780">
        <f t="shared" si="6"/>
        <v>0.72067236963811454</v>
      </c>
      <c r="I24" s="780">
        <f t="shared" si="6"/>
        <v>0.63216874529659162</v>
      </c>
      <c r="J24" s="780">
        <f t="shared" si="6"/>
        <v>0.55453398710227331</v>
      </c>
      <c r="K24" s="780">
        <f t="shared" si="6"/>
        <v>0.48643332201953804</v>
      </c>
      <c r="L24" s="780">
        <f t="shared" si="6"/>
        <v>0.42669589650836653</v>
      </c>
      <c r="M24" s="780">
        <f t="shared" si="6"/>
        <v>0.3742946460599707</v>
      </c>
      <c r="N24" s="780">
        <f t="shared" si="6"/>
        <v>0.32832863689471109</v>
      </c>
      <c r="O24" s="781"/>
      <c r="P24" s="32"/>
      <c r="Q24" s="32"/>
      <c r="R24" s="32"/>
      <c r="S24" s="32"/>
    </row>
    <row r="25" spans="1:19">
      <c r="B25" s="15"/>
      <c r="C25" s="33"/>
      <c r="D25" s="15"/>
      <c r="E25" s="27"/>
      <c r="F25" s="27"/>
      <c r="G25" s="27"/>
      <c r="H25" s="27"/>
      <c r="I25" s="27"/>
      <c r="J25" s="27"/>
      <c r="K25" s="27"/>
      <c r="L25" s="27"/>
      <c r="M25" s="27"/>
      <c r="N25" s="27"/>
      <c r="O25" s="27"/>
      <c r="P25" s="15"/>
      <c r="Q25" s="15"/>
      <c r="R25" s="15"/>
      <c r="S25" s="15"/>
    </row>
    <row r="26" spans="1:19">
      <c r="B26" s="416" t="s">
        <v>438</v>
      </c>
      <c r="C26" s="413" t="s">
        <v>430</v>
      </c>
      <c r="D26" s="413"/>
      <c r="E26" s="413">
        <f t="shared" ref="E26:N26" si="7">SUM(E13,-E22)</f>
        <v>-16010.20966</v>
      </c>
      <c r="F26" s="413">
        <f>SUM(F13,-F22)</f>
        <v>-16650.748945748986</v>
      </c>
      <c r="G26" s="413">
        <f t="shared" si="7"/>
        <v>-32604.491402793523</v>
      </c>
      <c r="H26" s="413">
        <f t="shared" si="7"/>
        <v>-37070.141700404856</v>
      </c>
      <c r="I26" s="413">
        <f t="shared" si="7"/>
        <v>-1313.4615384615317</v>
      </c>
      <c r="J26" s="413">
        <f t="shared" si="7"/>
        <v>40489.372469635622</v>
      </c>
      <c r="K26" s="413">
        <f t="shared" si="7"/>
        <v>92989.372469635622</v>
      </c>
      <c r="L26" s="413">
        <f t="shared" si="7"/>
        <v>92989.372469635622</v>
      </c>
      <c r="M26" s="413">
        <f t="shared" si="7"/>
        <v>92989.372469635622</v>
      </c>
      <c r="N26" s="413">
        <f t="shared" si="7"/>
        <v>92989.372469635622</v>
      </c>
      <c r="O26" s="409">
        <f t="shared" ref="O26:O30" si="8">SUM(E26:N26)</f>
        <v>308797.80910076923</v>
      </c>
      <c r="P26" s="15"/>
      <c r="Q26" s="15"/>
      <c r="R26" s="15"/>
      <c r="S26" s="15"/>
    </row>
    <row r="27" spans="1:19">
      <c r="B27" s="416" t="s">
        <v>439</v>
      </c>
      <c r="C27" s="413" t="s">
        <v>430</v>
      </c>
      <c r="D27" s="413"/>
      <c r="E27" s="413">
        <f t="shared" ref="E27:N27" si="9">SUM(E13,-E21)</f>
        <v>-3010.20966</v>
      </c>
      <c r="F27" s="413">
        <f t="shared" si="9"/>
        <v>3744.0008642510124</v>
      </c>
      <c r="G27" s="413">
        <f t="shared" si="9"/>
        <v>9453.0123672064783</v>
      </c>
      <c r="H27" s="413">
        <f t="shared" si="9"/>
        <v>68629.858299595144</v>
      </c>
      <c r="I27" s="413">
        <f t="shared" si="9"/>
        <v>78686.538461538468</v>
      </c>
      <c r="J27" s="413">
        <f t="shared" si="9"/>
        <v>92989.372469635622</v>
      </c>
      <c r="K27" s="413">
        <f t="shared" si="9"/>
        <v>92989.372469635622</v>
      </c>
      <c r="L27" s="413">
        <f t="shared" si="9"/>
        <v>92989.372469635622</v>
      </c>
      <c r="M27" s="413">
        <f t="shared" si="9"/>
        <v>92989.372469635622</v>
      </c>
      <c r="N27" s="413">
        <f t="shared" si="9"/>
        <v>92989.372469635622</v>
      </c>
      <c r="O27" s="409">
        <f t="shared" si="8"/>
        <v>622450.06268076925</v>
      </c>
      <c r="P27" s="15"/>
      <c r="Q27" s="15"/>
      <c r="R27" s="15"/>
      <c r="S27" s="15"/>
    </row>
    <row r="28" spans="1:19">
      <c r="B28" s="416" t="s">
        <v>440</v>
      </c>
      <c r="C28" s="413" t="s">
        <v>430</v>
      </c>
      <c r="D28" s="34"/>
      <c r="E28" s="413">
        <f>SUM(E27,D28)</f>
        <v>-3010.20966</v>
      </c>
      <c r="F28" s="413">
        <f t="shared" ref="F28:N28" si="10">SUM(F27,E28)</f>
        <v>733.79120425101246</v>
      </c>
      <c r="G28" s="413">
        <f t="shared" si="10"/>
        <v>10186.803571457491</v>
      </c>
      <c r="H28" s="413">
        <f t="shared" si="10"/>
        <v>78816.661871052638</v>
      </c>
      <c r="I28" s="413">
        <f t="shared" si="10"/>
        <v>157503.20033259111</v>
      </c>
      <c r="J28" s="413">
        <f t="shared" si="10"/>
        <v>250492.57280222673</v>
      </c>
      <c r="K28" s="413">
        <f t="shared" si="10"/>
        <v>343481.94527186232</v>
      </c>
      <c r="L28" s="413">
        <f t="shared" si="10"/>
        <v>436471.31774149794</v>
      </c>
      <c r="M28" s="413">
        <f t="shared" si="10"/>
        <v>529460.69021113357</v>
      </c>
      <c r="N28" s="413">
        <f t="shared" si="10"/>
        <v>622450.06268076925</v>
      </c>
      <c r="O28" s="409">
        <f t="shared" si="8"/>
        <v>2426586.8360268418</v>
      </c>
      <c r="P28" s="15"/>
      <c r="Q28" s="15"/>
      <c r="R28" s="15"/>
      <c r="S28" s="15"/>
    </row>
    <row r="29" spans="1:19">
      <c r="B29" s="416" t="s">
        <v>441</v>
      </c>
      <c r="C29" s="413" t="s">
        <v>430</v>
      </c>
      <c r="D29" s="413"/>
      <c r="E29" s="413">
        <f t="shared" ref="E29:N29" si="11">(E19-E27*E37*(E27&lt;0))*E24</f>
        <v>3214.0244094840568</v>
      </c>
      <c r="F29" s="413">
        <f t="shared" si="11"/>
        <v>19101.433302804446</v>
      </c>
      <c r="G29" s="413">
        <f t="shared" si="11"/>
        <v>34553.036229408419</v>
      </c>
      <c r="H29" s="413">
        <f t="shared" si="11"/>
        <v>76175.069470748713</v>
      </c>
      <c r="I29" s="413">
        <f t="shared" si="11"/>
        <v>50573.49962372733</v>
      </c>
      <c r="J29" s="413">
        <f t="shared" si="11"/>
        <v>29113.034322869349</v>
      </c>
      <c r="K29" s="413">
        <f t="shared" si="11"/>
        <v>0</v>
      </c>
      <c r="L29" s="413">
        <f t="shared" si="11"/>
        <v>0</v>
      </c>
      <c r="M29" s="413">
        <f t="shared" si="11"/>
        <v>0</v>
      </c>
      <c r="N29" s="413">
        <f t="shared" si="11"/>
        <v>0</v>
      </c>
      <c r="O29" s="409">
        <f t="shared" si="8"/>
        <v>212730.09735904229</v>
      </c>
      <c r="P29" s="15"/>
      <c r="Q29" s="15"/>
      <c r="R29" s="15"/>
      <c r="S29" s="15"/>
    </row>
    <row r="30" spans="1:19">
      <c r="B30" s="416" t="s">
        <v>442</v>
      </c>
      <c r="C30" s="413" t="s">
        <v>430</v>
      </c>
      <c r="D30" s="413"/>
      <c r="E30" s="413">
        <f>E24*E26</f>
        <v>-17094.226137124762</v>
      </c>
      <c r="F30" s="413">
        <f t="shared" ref="F30:N30" si="12">F24*F26</f>
        <v>-15594.85521479735</v>
      </c>
      <c r="G30" s="413">
        <f t="shared" si="12"/>
        <v>-26786.757931310291</v>
      </c>
      <c r="H30" s="413">
        <f t="shared" si="12"/>
        <v>-26715.426862051452</v>
      </c>
      <c r="I30" s="413">
        <f t="shared" si="12"/>
        <v>-830.32933276455742</v>
      </c>
      <c r="J30" s="413">
        <f t="shared" si="12"/>
        <v>22452.73315085606</v>
      </c>
      <c r="K30" s="413">
        <f t="shared" si="12"/>
        <v>45233.129362917032</v>
      </c>
      <c r="L30" s="413">
        <f t="shared" si="12"/>
        <v>39678.183651681589</v>
      </c>
      <c r="M30" s="413">
        <f t="shared" si="12"/>
        <v>34805.424255861049</v>
      </c>
      <c r="N30" s="413">
        <f t="shared" si="12"/>
        <v>30531.07390865004</v>
      </c>
      <c r="O30" s="409">
        <f t="shared" si="8"/>
        <v>85678.948851917376</v>
      </c>
      <c r="P30" s="15"/>
      <c r="Q30" s="15"/>
      <c r="R30" s="15"/>
      <c r="S30" s="15"/>
    </row>
    <row r="31" spans="1:19">
      <c r="B31" s="416" t="s">
        <v>443</v>
      </c>
      <c r="C31" s="413" t="s">
        <v>430</v>
      </c>
      <c r="D31" s="34"/>
      <c r="E31" s="413">
        <f t="shared" ref="E31:N31" si="13">D31+E26</f>
        <v>-16010.20966</v>
      </c>
      <c r="F31" s="413">
        <f t="shared" si="13"/>
        <v>-32660.958605748987</v>
      </c>
      <c r="G31" s="413">
        <f t="shared" si="13"/>
        <v>-65265.45000854251</v>
      </c>
      <c r="H31" s="413">
        <f t="shared" si="13"/>
        <v>-102335.59170894737</v>
      </c>
      <c r="I31" s="413">
        <f t="shared" si="13"/>
        <v>-103649.0532474089</v>
      </c>
      <c r="J31" s="413">
        <f t="shared" si="13"/>
        <v>-63159.680777773276</v>
      </c>
      <c r="K31" s="413">
        <f t="shared" si="13"/>
        <v>29829.691691862346</v>
      </c>
      <c r="L31" s="413">
        <f t="shared" si="13"/>
        <v>122819.06416149797</v>
      </c>
      <c r="M31" s="413">
        <f t="shared" si="13"/>
        <v>215808.43663113361</v>
      </c>
      <c r="N31" s="413">
        <f t="shared" si="13"/>
        <v>308797.80910076923</v>
      </c>
      <c r="O31" s="409">
        <f>N31</f>
        <v>308797.80910076923</v>
      </c>
      <c r="P31" s="15"/>
      <c r="Q31" s="15"/>
      <c r="R31" s="15"/>
      <c r="S31" s="15"/>
    </row>
    <row r="32" spans="1:19">
      <c r="B32" s="416" t="s">
        <v>444</v>
      </c>
      <c r="C32" s="782" t="s">
        <v>178</v>
      </c>
      <c r="D32" s="34"/>
      <c r="E32" s="783">
        <f>IF(E31&lt;0,1,IF(D32&lt;1,0,ABS(D31)/(ABS(D31)+E31)))</f>
        <v>1</v>
      </c>
      <c r="F32" s="783">
        <f t="shared" ref="F32:N32" si="14">IF(F31&lt;0,1,IF(E32&lt;1,0,ABS(E31)/(ABS(E31)+F31)))</f>
        <v>1</v>
      </c>
      <c r="G32" s="783">
        <f t="shared" si="14"/>
        <v>1</v>
      </c>
      <c r="H32" s="783">
        <f t="shared" si="14"/>
        <v>1</v>
      </c>
      <c r="I32" s="413">
        <f t="shared" si="14"/>
        <v>1</v>
      </c>
      <c r="J32" s="413">
        <f t="shared" si="14"/>
        <v>1</v>
      </c>
      <c r="K32" s="413">
        <f t="shared" si="14"/>
        <v>0.67921396929952593</v>
      </c>
      <c r="L32" s="413">
        <f t="shared" si="14"/>
        <v>0</v>
      </c>
      <c r="M32" s="413">
        <f t="shared" si="14"/>
        <v>0</v>
      </c>
      <c r="N32" s="413">
        <f t="shared" si="14"/>
        <v>0</v>
      </c>
      <c r="O32" s="784">
        <f>SUM(C32:N32)</f>
        <v>6.6792139692995258</v>
      </c>
      <c r="P32" s="15"/>
      <c r="Q32" s="15"/>
      <c r="R32" s="15"/>
      <c r="S32" s="15"/>
    </row>
    <row r="33" spans="2:19">
      <c r="B33" s="416" t="s">
        <v>445</v>
      </c>
      <c r="C33" s="413" t="s">
        <v>430</v>
      </c>
      <c r="D33" s="34"/>
      <c r="E33" s="413">
        <f t="shared" ref="E33:N33" si="15">E30+D33</f>
        <v>-17094.226137124762</v>
      </c>
      <c r="F33" s="413">
        <f t="shared" si="15"/>
        <v>-32689.081351922112</v>
      </c>
      <c r="G33" s="413">
        <f t="shared" si="15"/>
        <v>-59475.839283232403</v>
      </c>
      <c r="H33" s="413">
        <f t="shared" si="15"/>
        <v>-86191.266145283851</v>
      </c>
      <c r="I33" s="413">
        <f t="shared" si="15"/>
        <v>-87021.595478048403</v>
      </c>
      <c r="J33" s="413">
        <f t="shared" si="15"/>
        <v>-64568.862327192342</v>
      </c>
      <c r="K33" s="413">
        <f t="shared" si="15"/>
        <v>-19335.73296427531</v>
      </c>
      <c r="L33" s="413">
        <f t="shared" si="15"/>
        <v>20342.450687406279</v>
      </c>
      <c r="M33" s="413">
        <f t="shared" si="15"/>
        <v>55147.874943267328</v>
      </c>
      <c r="N33" s="413">
        <f t="shared" si="15"/>
        <v>85678.948851917376</v>
      </c>
      <c r="O33" s="409">
        <f>N33</f>
        <v>85678.948851917376</v>
      </c>
      <c r="P33" s="15"/>
      <c r="Q33" s="15"/>
      <c r="R33" s="15"/>
      <c r="S33" s="15"/>
    </row>
    <row r="34" spans="2:19" ht="28">
      <c r="B34" s="416" t="s">
        <v>446</v>
      </c>
      <c r="C34" s="782" t="s">
        <v>178</v>
      </c>
      <c r="D34" s="34"/>
      <c r="E34" s="413">
        <f>IF(E33&lt;0,1,IF(D34&lt;1,0,ABS(D33)/(ABS(D33)+E33)))</f>
        <v>1</v>
      </c>
      <c r="F34" s="413">
        <f t="shared" ref="F34:N34" si="16">IF(F33&lt;0,1,IF(E34&lt;1,0,ABS(E33)/(ABS(E33)+F33)))</f>
        <v>1</v>
      </c>
      <c r="G34" s="413">
        <f t="shared" si="16"/>
        <v>1</v>
      </c>
      <c r="H34" s="413">
        <f t="shared" si="16"/>
        <v>1</v>
      </c>
      <c r="I34" s="413">
        <f t="shared" si="16"/>
        <v>1</v>
      </c>
      <c r="J34" s="413">
        <f t="shared" si="16"/>
        <v>1</v>
      </c>
      <c r="K34" s="413">
        <f t="shared" si="16"/>
        <v>1</v>
      </c>
      <c r="L34" s="413">
        <f t="shared" si="16"/>
        <v>0.48731396411730277</v>
      </c>
      <c r="M34" s="413">
        <f t="shared" si="16"/>
        <v>0</v>
      </c>
      <c r="N34" s="413">
        <f t="shared" si="16"/>
        <v>0</v>
      </c>
      <c r="O34" s="35">
        <f>SUM(E34:N34)</f>
        <v>7.4873139641173028</v>
      </c>
      <c r="P34" s="15"/>
      <c r="Q34" s="15"/>
      <c r="R34" s="15"/>
      <c r="S34" s="15"/>
    </row>
    <row r="35" spans="2:19">
      <c r="B35" s="15"/>
      <c r="C35" s="15"/>
      <c r="D35" s="15"/>
      <c r="E35" s="15"/>
      <c r="F35" s="15"/>
      <c r="G35" s="15"/>
      <c r="H35" s="15"/>
      <c r="I35" s="15"/>
      <c r="J35" s="15"/>
      <c r="K35" s="15"/>
      <c r="L35" s="15"/>
      <c r="M35" s="15"/>
      <c r="N35" s="15"/>
      <c r="O35" s="15"/>
      <c r="P35" s="15"/>
      <c r="Q35" s="15"/>
      <c r="R35" s="15"/>
      <c r="S35" s="15"/>
    </row>
    <row r="36" spans="2:19">
      <c r="B36" s="15"/>
      <c r="C36" s="15"/>
      <c r="D36" s="15"/>
      <c r="E36" s="15"/>
      <c r="F36" s="15"/>
      <c r="G36" s="15"/>
      <c r="H36" s="15"/>
      <c r="I36" s="15"/>
      <c r="J36" s="15"/>
      <c r="K36" s="15"/>
      <c r="L36" s="15"/>
      <c r="M36" s="15"/>
      <c r="N36" s="15"/>
      <c r="O36" s="15"/>
      <c r="P36" s="15"/>
      <c r="Q36" s="15"/>
      <c r="R36" s="15"/>
      <c r="S36" s="15"/>
    </row>
    <row r="37" spans="2:19">
      <c r="B37" s="36" t="s">
        <v>447</v>
      </c>
      <c r="C37" s="37"/>
      <c r="D37" s="37"/>
      <c r="E37" s="37">
        <f>IF(E38&gt;$C$39,0,1)</f>
        <v>1</v>
      </c>
      <c r="F37" s="37">
        <f t="shared" ref="F37:N37" si="17">IF(F38&gt;$C$39,0,1)</f>
        <v>0</v>
      </c>
      <c r="G37" s="37">
        <f t="shared" si="17"/>
        <v>0</v>
      </c>
      <c r="H37" s="37">
        <f t="shared" si="17"/>
        <v>0</v>
      </c>
      <c r="I37" s="37">
        <f t="shared" si="17"/>
        <v>0</v>
      </c>
      <c r="J37" s="37">
        <f t="shared" si="17"/>
        <v>0</v>
      </c>
      <c r="K37" s="37">
        <f t="shared" si="17"/>
        <v>0</v>
      </c>
      <c r="L37" s="37">
        <f t="shared" si="17"/>
        <v>0</v>
      </c>
      <c r="M37" s="37">
        <f t="shared" si="17"/>
        <v>0</v>
      </c>
      <c r="N37" s="37">
        <f t="shared" si="17"/>
        <v>0</v>
      </c>
      <c r="O37" s="38"/>
      <c r="P37" s="38"/>
      <c r="Q37" s="38"/>
      <c r="R37" s="38"/>
      <c r="S37" s="38"/>
    </row>
    <row r="38" spans="2:19">
      <c r="B38" s="36" t="s">
        <v>448</v>
      </c>
      <c r="C38" s="36"/>
      <c r="D38" s="36"/>
      <c r="E38" s="36">
        <f t="shared" ref="E38:N38" si="18">E9</f>
        <v>2019</v>
      </c>
      <c r="F38" s="36">
        <f t="shared" si="18"/>
        <v>2020</v>
      </c>
      <c r="G38" s="36">
        <f t="shared" si="18"/>
        <v>2021</v>
      </c>
      <c r="H38" s="36">
        <f t="shared" si="18"/>
        <v>2022</v>
      </c>
      <c r="I38" s="36">
        <f t="shared" si="18"/>
        <v>2023</v>
      </c>
      <c r="J38" s="36">
        <f t="shared" si="18"/>
        <v>2024</v>
      </c>
      <c r="K38" s="36">
        <f t="shared" si="18"/>
        <v>2025</v>
      </c>
      <c r="L38" s="36">
        <f t="shared" si="18"/>
        <v>2026</v>
      </c>
      <c r="M38" s="36">
        <f t="shared" si="18"/>
        <v>2027</v>
      </c>
      <c r="N38" s="36">
        <f t="shared" si="18"/>
        <v>2028</v>
      </c>
      <c r="O38" s="38"/>
      <c r="P38" s="38"/>
      <c r="Q38" s="38"/>
      <c r="R38" s="38"/>
      <c r="S38" s="38"/>
    </row>
    <row r="39" spans="2:19">
      <c r="B39" s="36" t="s">
        <v>449</v>
      </c>
      <c r="C39" s="37">
        <f>HLOOKUP(MIN(E28:N28),E28:N38,11,FALSE)*(MIN(E28:N28)&lt;0)</f>
        <v>2019</v>
      </c>
      <c r="D39" s="37"/>
      <c r="E39" s="37"/>
      <c r="F39" s="37"/>
      <c r="G39" s="37"/>
      <c r="H39" s="37"/>
      <c r="I39" s="37"/>
      <c r="J39" s="37"/>
      <c r="K39" s="37"/>
      <c r="L39" s="37"/>
      <c r="M39" s="37"/>
      <c r="N39" s="37"/>
      <c r="O39" s="38"/>
      <c r="P39" s="38"/>
      <c r="Q39" s="38"/>
      <c r="R39" s="38"/>
      <c r="S39" s="38"/>
    </row>
    <row r="40" spans="2:19">
      <c r="B40" s="15"/>
      <c r="C40" s="15"/>
      <c r="D40" s="15"/>
      <c r="E40" s="15"/>
      <c r="F40" s="15"/>
      <c r="G40" s="15"/>
      <c r="H40" s="15"/>
      <c r="I40" s="39"/>
      <c r="J40" s="39"/>
      <c r="K40" s="39"/>
      <c r="L40" s="39"/>
      <c r="M40" s="39"/>
      <c r="N40" s="39"/>
      <c r="O40" s="39"/>
      <c r="P40" s="15"/>
      <c r="Q40" s="15"/>
      <c r="R40" s="15"/>
      <c r="S40" s="15"/>
    </row>
  </sheetData>
  <mergeCells count="3">
    <mergeCell ref="B8:B9"/>
    <mergeCell ref="C8:C9"/>
    <mergeCell ref="O8:O9"/>
  </mergeCells>
  <hyperlinks>
    <hyperlink ref="K4" location="'Расчет эффективности'!A1" display="Назад" xr:uid="{00000000-0004-0000-18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Лист23">
    <tabColor theme="2" tint="-9.9978637043366805E-2"/>
  </sheetPr>
  <dimension ref="A1"/>
  <sheetViews>
    <sheetView workbookViewId="0"/>
    <sheetView workbookViewId="1"/>
  </sheetViews>
  <sheetFormatPr baseColWidth="10" defaultColWidth="11" defaultRowHeight="16"/>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Лист35">
    <tabColor theme="2" tint="-9.9978637043366805E-2"/>
  </sheetPr>
  <dimension ref="A1"/>
  <sheetViews>
    <sheetView workbookViewId="0"/>
    <sheetView workbookViewId="1"/>
  </sheetViews>
  <sheetFormatPr baseColWidth="10" defaultColWidth="8.83203125" defaultRowHeight="16"/>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Лист36"/>
  <dimension ref="E1:N8"/>
  <sheetViews>
    <sheetView workbookViewId="0"/>
    <sheetView workbookViewId="1"/>
  </sheetViews>
  <sheetFormatPr baseColWidth="10" defaultColWidth="8.83203125" defaultRowHeight="16"/>
  <cols>
    <col min="5" max="5" width="19.6640625" customWidth="1"/>
    <col min="7" max="7" width="8.83203125" customWidth="1"/>
  </cols>
  <sheetData>
    <row r="1" spans="5:14">
      <c r="E1" s="790" t="s">
        <v>1200</v>
      </c>
    </row>
    <row r="4" spans="5:14">
      <c r="F4">
        <v>2021</v>
      </c>
      <c r="G4">
        <f t="shared" ref="G4:L4" si="0">F4+1</f>
        <v>2022</v>
      </c>
      <c r="H4">
        <f t="shared" si="0"/>
        <v>2023</v>
      </c>
      <c r="I4">
        <f t="shared" si="0"/>
        <v>2024</v>
      </c>
      <c r="J4">
        <f t="shared" si="0"/>
        <v>2025</v>
      </c>
      <c r="K4">
        <f t="shared" si="0"/>
        <v>2026</v>
      </c>
      <c r="L4">
        <f t="shared" si="0"/>
        <v>2027</v>
      </c>
    </row>
    <row r="5" spans="5:14">
      <c r="E5" t="s">
        <v>7</v>
      </c>
      <c r="F5">
        <v>0</v>
      </c>
      <c r="G5">
        <v>23520</v>
      </c>
      <c r="H5">
        <v>26000</v>
      </c>
      <c r="I5">
        <v>10000</v>
      </c>
      <c r="M5" t="s">
        <v>955</v>
      </c>
      <c r="N5" s="40">
        <f>SUM(F5:L5)</f>
        <v>59520</v>
      </c>
    </row>
    <row r="6" spans="5:14">
      <c r="E6" t="s">
        <v>8</v>
      </c>
      <c r="F6">
        <v>990</v>
      </c>
      <c r="G6">
        <v>5880</v>
      </c>
      <c r="H6">
        <v>6500</v>
      </c>
      <c r="I6">
        <v>2500</v>
      </c>
      <c r="M6" t="s">
        <v>955</v>
      </c>
      <c r="N6" s="40">
        <f>SUM(F6:L6)</f>
        <v>15870</v>
      </c>
    </row>
    <row r="7" spans="5:14">
      <c r="E7" t="s">
        <v>1</v>
      </c>
      <c r="M7" t="s">
        <v>955</v>
      </c>
      <c r="N7" s="40">
        <f>SUM(F7:L7)</f>
        <v>0</v>
      </c>
    </row>
    <row r="8" spans="5:14">
      <c r="E8" t="s">
        <v>2</v>
      </c>
      <c r="M8" t="s">
        <v>955</v>
      </c>
      <c r="N8" s="40">
        <f>SUM(F8:L8)</f>
        <v>0</v>
      </c>
    </row>
  </sheetData>
  <hyperlinks>
    <hyperlink ref="E1" location="'Расчет эффективности'!A1" display="Назад" xr:uid="{00000000-0004-0000-1B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Лист37">
    <tabColor theme="2" tint="-9.9978637043366805E-2"/>
  </sheetPr>
  <dimension ref="A1"/>
  <sheetViews>
    <sheetView workbookViewId="0"/>
    <sheetView workbookViewId="1"/>
  </sheetViews>
  <sheetFormatPr baseColWidth="10" defaultColWidth="8.83203125" defaultRowHeight="16"/>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Лист38">
    <tabColor theme="2" tint="-9.9978637043366805E-2"/>
  </sheetPr>
  <dimension ref="A1"/>
  <sheetViews>
    <sheetView workbookViewId="0"/>
    <sheetView workbookViewId="1"/>
  </sheetViews>
  <sheetFormatPr baseColWidth="10" defaultColWidth="8.83203125" defaultRowHeight="16"/>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265"/>
  <sheetViews>
    <sheetView workbookViewId="0"/>
    <sheetView workbookViewId="1"/>
  </sheetViews>
  <sheetFormatPr baseColWidth="10" defaultColWidth="6" defaultRowHeight="15" zeroHeight="1" outlineLevelRow="1" outlineLevelCol="1"/>
  <cols>
    <col min="1" max="1" width="5" style="442" customWidth="1"/>
    <col min="2" max="2" width="5.83203125" style="484" bestFit="1" customWidth="1"/>
    <col min="3" max="3" width="60" style="485" customWidth="1"/>
    <col min="4" max="4" width="41.6640625" style="485" customWidth="1" outlineLevel="1"/>
    <col min="5" max="5" width="21.83203125" style="485" customWidth="1" outlineLevel="1"/>
    <col min="6" max="7" width="12.5" style="442" customWidth="1"/>
    <col min="8" max="8" width="13.33203125" style="442" customWidth="1"/>
    <col min="9" max="15" width="12.33203125" style="442" customWidth="1"/>
    <col min="16" max="16" width="13.1640625" style="442" customWidth="1"/>
    <col min="17" max="17" width="14.1640625" style="442" customWidth="1"/>
    <col min="18" max="18" width="11" style="442" customWidth="1"/>
    <col min="19" max="16384" width="6" style="442"/>
  </cols>
  <sheetData>
    <row r="1" spans="1:18" ht="21.75" customHeight="1">
      <c r="A1" s="435" t="s">
        <v>451</v>
      </c>
      <c r="B1" s="436" t="s">
        <v>73</v>
      </c>
      <c r="C1" s="437" t="s">
        <v>74</v>
      </c>
      <c r="D1" s="437" t="s">
        <v>75</v>
      </c>
      <c r="E1" s="438" t="s">
        <v>76</v>
      </c>
      <c r="F1" s="439" t="s">
        <v>77</v>
      </c>
      <c r="G1" s="440" t="s">
        <v>78</v>
      </c>
      <c r="H1" s="441">
        <v>2018</v>
      </c>
      <c r="I1" s="441">
        <v>2019</v>
      </c>
      <c r="J1" s="441">
        <v>2020</v>
      </c>
      <c r="K1" s="441">
        <v>2021</v>
      </c>
      <c r="L1" s="441">
        <v>2022</v>
      </c>
      <c r="M1" s="441">
        <v>2023</v>
      </c>
      <c r="N1" s="441">
        <v>2024</v>
      </c>
      <c r="O1" s="441">
        <v>2025</v>
      </c>
      <c r="P1" s="441">
        <v>2026</v>
      </c>
      <c r="Q1" s="441">
        <v>2027</v>
      </c>
      <c r="R1" s="441">
        <v>2028</v>
      </c>
    </row>
    <row r="2" spans="1:18">
      <c r="A2" s="443"/>
      <c r="B2" s="444"/>
      <c r="C2" s="445"/>
      <c r="D2" s="445"/>
      <c r="E2" s="446"/>
      <c r="F2" s="447"/>
      <c r="G2" s="445"/>
      <c r="H2" s="445"/>
      <c r="I2" s="445"/>
      <c r="J2" s="445"/>
      <c r="K2" s="445"/>
      <c r="L2" s="445"/>
      <c r="M2" s="445"/>
      <c r="N2" s="445"/>
      <c r="O2" s="445"/>
      <c r="P2" s="445"/>
      <c r="Q2" s="445"/>
      <c r="R2" s="445"/>
    </row>
    <row r="3" spans="1:18">
      <c r="A3" s="443"/>
      <c r="B3" s="444"/>
      <c r="C3" s="448"/>
      <c r="D3" s="448"/>
      <c r="E3" s="449"/>
      <c r="F3" s="450"/>
      <c r="G3" s="451"/>
      <c r="H3" s="443" t="s">
        <v>546</v>
      </c>
      <c r="I3" s="443"/>
      <c r="J3" s="443"/>
      <c r="K3" s="443"/>
      <c r="L3" s="443"/>
      <c r="M3" s="443"/>
      <c r="N3" s="443"/>
      <c r="O3" s="443"/>
      <c r="P3" s="443"/>
      <c r="Q3" s="443"/>
      <c r="R3" s="443"/>
    </row>
    <row r="4" spans="1:18" ht="16">
      <c r="A4" s="443"/>
      <c r="B4" s="444"/>
      <c r="C4" s="452" t="s">
        <v>453</v>
      </c>
      <c r="D4" s="453"/>
      <c r="E4" s="454" t="s">
        <v>546</v>
      </c>
      <c r="F4" s="455"/>
      <c r="G4" s="443"/>
      <c r="H4" s="443" t="s">
        <v>546</v>
      </c>
      <c r="I4" s="443"/>
      <c r="J4" s="443"/>
      <c r="K4" s="443"/>
      <c r="L4" s="443"/>
      <c r="M4" s="443"/>
      <c r="N4" s="443"/>
      <c r="O4" s="443"/>
      <c r="P4" s="443"/>
      <c r="Q4" s="443"/>
      <c r="R4" s="443"/>
    </row>
    <row r="5" spans="1:18" ht="16">
      <c r="A5" s="443"/>
      <c r="B5" s="444"/>
      <c r="C5" s="456" t="s">
        <v>1045</v>
      </c>
      <c r="D5" s="457"/>
      <c r="E5" s="443"/>
      <c r="F5" s="455"/>
      <c r="G5" s="443"/>
      <c r="H5" s="443"/>
      <c r="I5" s="443"/>
      <c r="J5" s="443"/>
      <c r="K5" s="443"/>
      <c r="L5" s="443"/>
      <c r="M5" s="443"/>
      <c r="N5" s="443"/>
      <c r="O5" s="443"/>
      <c r="P5" s="443"/>
      <c r="Q5" s="443"/>
      <c r="R5" s="443"/>
    </row>
    <row r="6" spans="1:18" ht="16">
      <c r="A6" s="443"/>
      <c r="B6" s="444"/>
      <c r="C6" s="452" t="s">
        <v>454</v>
      </c>
      <c r="D6" s="453"/>
      <c r="E6" s="454"/>
      <c r="F6" s="455"/>
      <c r="G6" s="443"/>
      <c r="H6" s="443"/>
      <c r="I6" s="443"/>
      <c r="J6" s="443"/>
      <c r="K6" s="443"/>
      <c r="L6" s="443"/>
      <c r="M6" s="443"/>
      <c r="N6" s="443"/>
      <c r="O6" s="443"/>
      <c r="P6" s="443"/>
      <c r="Q6" s="443"/>
      <c r="R6" s="443"/>
    </row>
    <row r="7" spans="1:18" ht="16">
      <c r="A7" s="443"/>
      <c r="B7" s="444"/>
      <c r="C7" s="456" t="s">
        <v>1044</v>
      </c>
      <c r="D7" s="457"/>
      <c r="E7" s="454"/>
      <c r="F7" s="455"/>
      <c r="G7" s="443"/>
      <c r="H7" s="443"/>
      <c r="I7" s="443"/>
      <c r="J7" s="443"/>
      <c r="K7" s="443"/>
      <c r="L7" s="443"/>
      <c r="M7" s="443"/>
      <c r="N7" s="443"/>
      <c r="O7" s="443"/>
      <c r="P7" s="443"/>
      <c r="Q7" s="443"/>
      <c r="R7" s="443"/>
    </row>
    <row r="8" spans="1:18" ht="16">
      <c r="A8" s="443"/>
      <c r="B8" s="444"/>
      <c r="C8" s="452" t="s">
        <v>455</v>
      </c>
      <c r="D8" s="453"/>
      <c r="E8" s="443"/>
      <c r="F8" s="455"/>
      <c r="G8" s="443"/>
      <c r="H8" s="443"/>
      <c r="I8" s="443"/>
      <c r="J8" s="443"/>
      <c r="K8" s="443"/>
      <c r="L8" s="443"/>
      <c r="M8" s="443"/>
      <c r="N8" s="443"/>
      <c r="O8" s="443"/>
      <c r="P8" s="443"/>
      <c r="Q8" s="443"/>
      <c r="R8" s="443"/>
    </row>
    <row r="9" spans="1:18" ht="16">
      <c r="A9" s="443"/>
      <c r="B9" s="444"/>
      <c r="C9" s="456" t="s">
        <v>1046</v>
      </c>
      <c r="D9" s="457"/>
      <c r="E9" s="454"/>
      <c r="F9" s="455"/>
      <c r="G9" s="443"/>
      <c r="H9" s="443"/>
      <c r="I9" s="443"/>
      <c r="J9" s="443"/>
      <c r="K9" s="443"/>
      <c r="L9" s="443"/>
      <c r="M9" s="443"/>
      <c r="N9" s="443"/>
      <c r="O9" s="443"/>
      <c r="P9" s="443"/>
      <c r="Q9" s="443"/>
      <c r="R9" s="443"/>
    </row>
    <row r="10" spans="1:18" ht="16">
      <c r="A10" s="443"/>
      <c r="B10" s="444"/>
      <c r="C10" s="452" t="s">
        <v>456</v>
      </c>
      <c r="D10" s="453"/>
      <c r="E10" s="454"/>
      <c r="F10" s="455"/>
      <c r="G10" s="443"/>
      <c r="H10" s="443"/>
      <c r="I10" s="443"/>
      <c r="J10" s="443"/>
      <c r="K10" s="443"/>
      <c r="L10" s="443"/>
      <c r="M10" s="443"/>
      <c r="N10" s="443"/>
      <c r="O10" s="443"/>
      <c r="P10" s="443"/>
      <c r="Q10" s="443"/>
      <c r="R10" s="443"/>
    </row>
    <row r="11" spans="1:18" ht="16">
      <c r="A11" s="443"/>
      <c r="B11" s="444"/>
      <c r="C11" s="456" t="s">
        <v>457</v>
      </c>
      <c r="D11" s="457"/>
      <c r="E11" s="458"/>
      <c r="F11" s="455"/>
      <c r="G11" s="443"/>
      <c r="H11" s="443"/>
      <c r="I11" s="443"/>
      <c r="J11" s="443"/>
      <c r="K11" s="443"/>
      <c r="L11" s="443"/>
      <c r="M11" s="443"/>
      <c r="N11" s="443"/>
      <c r="O11" s="443"/>
      <c r="P11" s="443"/>
      <c r="Q11" s="443"/>
      <c r="R11" s="443"/>
    </row>
    <row r="12" spans="1:18" ht="16">
      <c r="A12" s="443"/>
      <c r="B12" s="444"/>
      <c r="C12" s="452" t="s">
        <v>458</v>
      </c>
      <c r="D12" s="453"/>
      <c r="E12" s="458"/>
      <c r="F12" s="455"/>
      <c r="G12" s="443"/>
      <c r="H12" s="443"/>
      <c r="I12" s="443"/>
      <c r="J12" s="443"/>
      <c r="K12" s="443"/>
      <c r="L12" s="443"/>
      <c r="M12" s="443"/>
      <c r="N12" s="443"/>
      <c r="O12" s="443"/>
      <c r="P12" s="443"/>
      <c r="Q12" s="443"/>
      <c r="R12" s="443"/>
    </row>
    <row r="13" spans="1:18" ht="16">
      <c r="A13" s="443"/>
      <c r="B13" s="444"/>
      <c r="C13" s="456" t="s">
        <v>1047</v>
      </c>
      <c r="D13" s="457"/>
      <c r="E13" s="458"/>
      <c r="F13" s="455"/>
      <c r="G13" s="443"/>
      <c r="H13" s="443"/>
      <c r="I13" s="443"/>
      <c r="J13" s="443"/>
      <c r="K13" s="443"/>
      <c r="L13" s="443"/>
      <c r="M13" s="443"/>
      <c r="N13" s="443"/>
      <c r="O13" s="443"/>
      <c r="P13" s="443"/>
      <c r="Q13" s="443"/>
      <c r="R13" s="443"/>
    </row>
    <row r="14" spans="1:18" ht="16">
      <c r="A14" s="443"/>
      <c r="B14" s="444"/>
      <c r="C14" s="452" t="s">
        <v>459</v>
      </c>
      <c r="D14" s="453"/>
      <c r="E14" s="455"/>
      <c r="F14" s="443"/>
      <c r="G14" s="443"/>
      <c r="H14" s="443"/>
      <c r="I14" s="443"/>
      <c r="J14" s="443"/>
      <c r="K14" s="443"/>
      <c r="L14" s="443"/>
      <c r="M14" s="443"/>
      <c r="N14" s="443"/>
      <c r="O14" s="443"/>
      <c r="P14" s="443"/>
      <c r="Q14" s="443"/>
      <c r="R14" s="443"/>
    </row>
    <row r="15" spans="1:18" ht="16">
      <c r="A15" s="443"/>
      <c r="B15" s="444"/>
      <c r="C15" s="456" t="s">
        <v>1048</v>
      </c>
      <c r="D15" s="457"/>
      <c r="E15" s="455"/>
      <c r="F15" s="443"/>
      <c r="G15" s="443"/>
      <c r="H15" s="443"/>
      <c r="I15" s="443"/>
      <c r="J15" s="443"/>
      <c r="K15" s="443"/>
      <c r="L15" s="443"/>
      <c r="M15" s="443"/>
      <c r="N15" s="443"/>
      <c r="O15" s="443"/>
      <c r="P15" s="443"/>
      <c r="Q15" s="443"/>
      <c r="R15" s="443"/>
    </row>
    <row r="16" spans="1:18">
      <c r="A16" s="443"/>
      <c r="B16" s="444"/>
      <c r="C16" s="454"/>
      <c r="D16" s="454"/>
      <c r="E16" s="455"/>
      <c r="F16" s="443"/>
      <c r="G16" s="443"/>
      <c r="H16" s="443"/>
      <c r="I16" s="443"/>
      <c r="J16" s="443"/>
      <c r="K16" s="443"/>
      <c r="L16" s="443"/>
      <c r="M16" s="443"/>
      <c r="N16" s="443"/>
      <c r="O16" s="443"/>
      <c r="P16" s="443"/>
      <c r="Q16" s="443"/>
      <c r="R16" s="443"/>
    </row>
    <row r="17" spans="1:18" ht="17.25" customHeight="1">
      <c r="A17" s="443"/>
      <c r="B17" s="444"/>
      <c r="C17" s="457"/>
      <c r="D17" s="457"/>
      <c r="E17" s="454"/>
      <c r="F17" s="455"/>
      <c r="G17" s="443"/>
      <c r="H17" s="443"/>
      <c r="I17" s="443"/>
      <c r="J17" s="443"/>
      <c r="K17" s="443"/>
      <c r="L17" s="443"/>
      <c r="M17" s="443"/>
      <c r="N17" s="443"/>
      <c r="O17" s="443"/>
      <c r="P17" s="443"/>
      <c r="Q17" s="443"/>
      <c r="R17" s="443"/>
    </row>
    <row r="18" spans="1:18">
      <c r="A18" s="443"/>
      <c r="B18" s="459" t="s">
        <v>82</v>
      </c>
      <c r="C18" s="460" t="s">
        <v>83</v>
      </c>
      <c r="D18" s="460"/>
      <c r="E18" s="461"/>
      <c r="F18" s="462"/>
      <c r="G18" s="463"/>
      <c r="H18" s="464"/>
      <c r="I18" s="464"/>
      <c r="J18" s="464"/>
      <c r="K18" s="464"/>
      <c r="L18" s="464"/>
      <c r="M18" s="464"/>
      <c r="N18" s="464"/>
      <c r="O18" s="464"/>
      <c r="P18" s="464"/>
      <c r="Q18" s="464"/>
      <c r="R18" s="464"/>
    </row>
    <row r="19" spans="1:18">
      <c r="A19" s="443"/>
      <c r="B19" s="444"/>
      <c r="C19" s="446"/>
      <c r="D19" s="446"/>
      <c r="E19" s="443"/>
      <c r="F19" s="443"/>
      <c r="G19" s="443"/>
      <c r="H19" s="443"/>
      <c r="I19" s="443"/>
      <c r="J19" s="443"/>
      <c r="K19" s="443"/>
      <c r="L19" s="443"/>
      <c r="M19" s="443"/>
      <c r="N19" s="443"/>
      <c r="O19" s="443"/>
      <c r="P19" s="443"/>
      <c r="Q19" s="443"/>
      <c r="R19" s="443"/>
    </row>
    <row r="20" spans="1:18" ht="16" outlineLevel="1">
      <c r="A20" s="443"/>
      <c r="B20" s="465" t="s">
        <v>84</v>
      </c>
      <c r="C20" s="466" t="s">
        <v>85</v>
      </c>
      <c r="D20" s="466"/>
      <c r="E20" s="467"/>
      <c r="F20" s="467"/>
      <c r="G20" s="468">
        <v>2021</v>
      </c>
      <c r="H20" s="443"/>
      <c r="I20" s="443"/>
      <c r="J20" s="443"/>
      <c r="K20" s="443"/>
      <c r="L20" s="443"/>
      <c r="M20" s="443"/>
      <c r="N20" s="443"/>
      <c r="O20" s="443"/>
      <c r="P20" s="443"/>
      <c r="Q20" s="443"/>
      <c r="R20" s="443"/>
    </row>
    <row r="21" spans="1:18" outlineLevel="1">
      <c r="A21" s="443"/>
      <c r="B21" s="444"/>
      <c r="C21" s="446"/>
      <c r="D21" s="446"/>
      <c r="E21" s="443"/>
      <c r="F21" s="443"/>
      <c r="G21" s="443"/>
      <c r="H21" s="443"/>
      <c r="I21" s="443"/>
      <c r="J21" s="443"/>
      <c r="K21" s="443"/>
      <c r="L21" s="443"/>
      <c r="M21" s="443"/>
      <c r="N21" s="443"/>
      <c r="O21" s="443"/>
      <c r="P21" s="443"/>
      <c r="Q21" s="443"/>
      <c r="R21" s="443"/>
    </row>
    <row r="22" spans="1:18" ht="16" outlineLevel="1">
      <c r="A22" s="443"/>
      <c r="B22" s="469" t="s">
        <v>86</v>
      </c>
      <c r="C22" s="470" t="s">
        <v>96</v>
      </c>
      <c r="D22" s="471" t="s">
        <v>1049</v>
      </c>
      <c r="E22" s="472" t="s">
        <v>460</v>
      </c>
      <c r="F22" s="473" t="s">
        <v>289</v>
      </c>
      <c r="G22" s="473"/>
      <c r="H22" s="473"/>
      <c r="I22" s="474"/>
      <c r="J22" s="474"/>
      <c r="K22" s="474">
        <v>44617</v>
      </c>
      <c r="L22" s="475"/>
      <c r="M22" s="475"/>
      <c r="N22" s="475"/>
      <c r="O22" s="475"/>
      <c r="P22" s="475"/>
      <c r="Q22" s="475"/>
      <c r="R22" s="475"/>
    </row>
    <row r="23" spans="1:18" ht="16" outlineLevel="1">
      <c r="A23" s="443"/>
      <c r="B23" s="469" t="s">
        <v>88</v>
      </c>
      <c r="C23" s="470" t="s">
        <v>101</v>
      </c>
      <c r="D23" s="471" t="s">
        <v>1050</v>
      </c>
      <c r="E23" s="472" t="s">
        <v>461</v>
      </c>
      <c r="F23" s="473" t="s">
        <v>289</v>
      </c>
      <c r="G23" s="473"/>
      <c r="H23" s="473"/>
      <c r="I23" s="474"/>
      <c r="J23" s="474"/>
      <c r="K23" s="475"/>
      <c r="L23" s="474">
        <v>44713</v>
      </c>
      <c r="M23" s="475"/>
      <c r="N23" s="475"/>
      <c r="O23" s="475"/>
      <c r="P23" s="475"/>
      <c r="Q23" s="475"/>
      <c r="R23" s="475"/>
    </row>
    <row r="24" spans="1:18" ht="16" outlineLevel="1">
      <c r="A24" s="443"/>
      <c r="B24" s="469" t="s">
        <v>92</v>
      </c>
      <c r="C24" s="470" t="s">
        <v>106</v>
      </c>
      <c r="D24" s="471" t="s">
        <v>1050</v>
      </c>
      <c r="E24" s="472"/>
      <c r="F24" s="473"/>
      <c r="G24" s="473"/>
      <c r="H24" s="473"/>
      <c r="I24" s="474"/>
      <c r="J24" s="474"/>
      <c r="K24" s="475"/>
      <c r="L24" s="474">
        <v>44722</v>
      </c>
      <c r="M24" s="475"/>
      <c r="N24" s="475"/>
      <c r="O24" s="475"/>
      <c r="P24" s="475"/>
      <c r="Q24" s="475"/>
      <c r="R24" s="475"/>
    </row>
    <row r="25" spans="1:18" ht="32" outlineLevel="1">
      <c r="A25" s="443"/>
      <c r="B25" s="469" t="s">
        <v>97</v>
      </c>
      <c r="C25" s="470" t="s">
        <v>550</v>
      </c>
      <c r="D25" s="471" t="s">
        <v>1051</v>
      </c>
      <c r="E25" s="472" t="s">
        <v>462</v>
      </c>
      <c r="F25" s="473" t="s">
        <v>289</v>
      </c>
      <c r="G25" s="473"/>
      <c r="H25" s="473"/>
      <c r="I25" s="475"/>
      <c r="J25" s="474"/>
      <c r="K25" s="475"/>
      <c r="L25" s="475"/>
      <c r="M25" s="474">
        <v>45250</v>
      </c>
      <c r="N25" s="475"/>
      <c r="O25" s="475"/>
      <c r="P25" s="475"/>
      <c r="Q25" s="475"/>
      <c r="R25" s="475"/>
    </row>
    <row r="26" spans="1:18" ht="32" outlineLevel="1">
      <c r="A26" s="443"/>
      <c r="B26" s="469" t="s">
        <v>102</v>
      </c>
      <c r="C26" s="470" t="s">
        <v>123</v>
      </c>
      <c r="D26" s="471" t="s">
        <v>1052</v>
      </c>
      <c r="E26" s="472" t="s">
        <v>463</v>
      </c>
      <c r="F26" s="473" t="s">
        <v>289</v>
      </c>
      <c r="G26" s="473"/>
      <c r="H26" s="473"/>
      <c r="I26" s="475"/>
      <c r="J26" s="475"/>
      <c r="K26" s="474"/>
      <c r="L26" s="475"/>
      <c r="M26" s="474">
        <v>45260</v>
      </c>
      <c r="N26" s="475"/>
      <c r="O26" s="475"/>
      <c r="P26" s="475"/>
      <c r="Q26" s="475"/>
      <c r="R26" s="475"/>
    </row>
    <row r="27" spans="1:18" outlineLevel="1">
      <c r="A27" s="443"/>
      <c r="B27" s="444"/>
      <c r="C27" s="446"/>
      <c r="D27" s="446"/>
      <c r="E27" s="443"/>
      <c r="F27" s="443"/>
      <c r="G27" s="443"/>
      <c r="H27" s="443"/>
      <c r="I27" s="443"/>
      <c r="J27" s="443"/>
      <c r="K27" s="443"/>
      <c r="L27" s="443"/>
      <c r="M27" s="443"/>
      <c r="N27" s="443"/>
      <c r="O27" s="443"/>
      <c r="P27" s="443"/>
    </row>
    <row r="28" spans="1:18">
      <c r="A28" s="443"/>
      <c r="B28" s="459" t="s">
        <v>124</v>
      </c>
      <c r="C28" s="460" t="s">
        <v>125</v>
      </c>
      <c r="D28" s="460"/>
      <c r="E28" s="461"/>
      <c r="F28" s="462"/>
      <c r="G28" s="463"/>
      <c r="H28" s="464"/>
      <c r="I28" s="464"/>
      <c r="J28" s="464"/>
      <c r="K28" s="464"/>
      <c r="L28" s="464"/>
      <c r="M28" s="464"/>
      <c r="N28" s="464"/>
      <c r="O28" s="464"/>
      <c r="P28" s="464"/>
      <c r="Q28" s="464"/>
      <c r="R28" s="464"/>
    </row>
    <row r="29" spans="1:18" s="443" customFormat="1">
      <c r="B29" s="444"/>
      <c r="C29" s="476"/>
      <c r="D29" s="476"/>
    </row>
    <row r="30" spans="1:18" ht="16" outlineLevel="1">
      <c r="A30" s="443"/>
      <c r="B30" s="469" t="s">
        <v>126</v>
      </c>
      <c r="C30" s="470" t="s">
        <v>34</v>
      </c>
      <c r="D30" s="477" t="s">
        <v>1053</v>
      </c>
      <c r="E30" s="478"/>
      <c r="F30" s="479"/>
      <c r="G30" s="480"/>
      <c r="H30" s="473"/>
      <c r="I30" s="473"/>
      <c r="J30" s="473"/>
      <c r="K30" s="473"/>
      <c r="L30" s="474">
        <v>44743</v>
      </c>
      <c r="M30" s="474">
        <v>45107</v>
      </c>
      <c r="N30" s="475"/>
      <c r="O30" s="475"/>
      <c r="P30" s="475"/>
      <c r="Q30" s="475"/>
      <c r="R30" s="475"/>
    </row>
    <row r="31" spans="1:18" ht="16" outlineLevel="1">
      <c r="A31" s="443"/>
      <c r="B31" s="469" t="s">
        <v>127</v>
      </c>
      <c r="C31" s="470" t="s">
        <v>47</v>
      </c>
      <c r="D31" s="477" t="s">
        <v>1053</v>
      </c>
      <c r="E31" s="478"/>
      <c r="F31" s="479"/>
      <c r="G31" s="480"/>
      <c r="H31" s="473"/>
      <c r="I31" s="473"/>
      <c r="J31" s="473"/>
      <c r="K31" s="473"/>
      <c r="L31" s="474">
        <v>44743</v>
      </c>
      <c r="M31" s="474">
        <v>45107</v>
      </c>
      <c r="N31" s="475"/>
      <c r="O31" s="475"/>
      <c r="P31" s="475"/>
      <c r="Q31" s="475"/>
      <c r="R31" s="475"/>
    </row>
    <row r="32" spans="1:18" ht="16" outlineLevel="1">
      <c r="A32" s="443"/>
      <c r="B32" s="469" t="s">
        <v>128</v>
      </c>
      <c r="C32" s="470" t="s">
        <v>1054</v>
      </c>
      <c r="D32" s="477" t="s">
        <v>1053</v>
      </c>
      <c r="E32" s="478"/>
      <c r="F32" s="479"/>
      <c r="G32" s="480"/>
      <c r="H32" s="473"/>
      <c r="I32" s="473"/>
      <c r="J32" s="473"/>
      <c r="K32" s="473"/>
      <c r="L32" s="474">
        <v>44743</v>
      </c>
      <c r="M32" s="474">
        <v>45107</v>
      </c>
      <c r="N32" s="475"/>
      <c r="O32" s="475"/>
      <c r="P32" s="475"/>
      <c r="Q32" s="475"/>
      <c r="R32" s="475"/>
    </row>
    <row r="33" spans="1:18" ht="16" outlineLevel="1">
      <c r="A33" s="443"/>
      <c r="B33" s="469" t="s">
        <v>129</v>
      </c>
      <c r="C33" s="470" t="s">
        <v>35</v>
      </c>
      <c r="D33" s="477" t="s">
        <v>1053</v>
      </c>
      <c r="E33" s="478"/>
      <c r="F33" s="479"/>
      <c r="G33" s="480"/>
      <c r="H33" s="473"/>
      <c r="I33" s="473"/>
      <c r="J33" s="473"/>
      <c r="K33" s="473"/>
      <c r="L33" s="474">
        <v>44743</v>
      </c>
      <c r="M33" s="474">
        <v>45107</v>
      </c>
      <c r="N33" s="475"/>
      <c r="O33" s="475"/>
      <c r="P33" s="475"/>
      <c r="Q33" s="475"/>
      <c r="R33" s="475"/>
    </row>
    <row r="34" spans="1:18" ht="16" outlineLevel="1">
      <c r="A34" s="443"/>
      <c r="B34" s="469" t="s">
        <v>130</v>
      </c>
      <c r="C34" s="470" t="s">
        <v>50</v>
      </c>
      <c r="D34" s="477" t="s">
        <v>1053</v>
      </c>
      <c r="E34" s="478"/>
      <c r="F34" s="479"/>
      <c r="G34" s="480"/>
      <c r="H34" s="473"/>
      <c r="I34" s="473"/>
      <c r="J34" s="473"/>
      <c r="K34" s="473"/>
      <c r="L34" s="474">
        <v>44743</v>
      </c>
      <c r="M34" s="474">
        <v>45107</v>
      </c>
      <c r="N34" s="475"/>
      <c r="O34" s="475"/>
      <c r="P34" s="475"/>
      <c r="Q34" s="475"/>
      <c r="R34" s="475"/>
    </row>
    <row r="35" spans="1:18" ht="16" outlineLevel="1">
      <c r="A35" s="443"/>
      <c r="B35" s="469" t="s">
        <v>131</v>
      </c>
      <c r="C35" s="470" t="s">
        <v>1055</v>
      </c>
      <c r="D35" s="477" t="s">
        <v>1053</v>
      </c>
      <c r="E35" s="478"/>
      <c r="F35" s="479"/>
      <c r="G35" s="480"/>
      <c r="H35" s="473"/>
      <c r="I35" s="473"/>
      <c r="J35" s="473"/>
      <c r="K35" s="473"/>
      <c r="L35" s="474">
        <v>44743</v>
      </c>
      <c r="M35" s="474">
        <v>45107</v>
      </c>
      <c r="N35" s="475"/>
      <c r="O35" s="475"/>
      <c r="P35" s="475"/>
      <c r="Q35" s="475"/>
      <c r="R35" s="475"/>
    </row>
    <row r="36" spans="1:18" ht="16" outlineLevel="1">
      <c r="A36" s="443"/>
      <c r="B36" s="469" t="s">
        <v>132</v>
      </c>
      <c r="C36" s="470" t="s">
        <v>1056</v>
      </c>
      <c r="D36" s="477" t="s">
        <v>1053</v>
      </c>
      <c r="E36" s="478"/>
      <c r="F36" s="479"/>
      <c r="G36" s="480"/>
      <c r="H36" s="473"/>
      <c r="I36" s="473"/>
      <c r="J36" s="473"/>
      <c r="K36" s="473"/>
      <c r="L36" s="474">
        <v>44743</v>
      </c>
      <c r="M36" s="474">
        <v>45107</v>
      </c>
      <c r="N36" s="475"/>
      <c r="O36" s="475"/>
      <c r="P36" s="475"/>
      <c r="Q36" s="475"/>
      <c r="R36" s="475"/>
    </row>
    <row r="37" spans="1:18" ht="16" outlineLevel="1">
      <c r="A37" s="443"/>
      <c r="B37" s="469" t="s">
        <v>133</v>
      </c>
      <c r="C37" s="470" t="s">
        <v>22</v>
      </c>
      <c r="D37" s="477" t="s">
        <v>1053</v>
      </c>
      <c r="E37" s="478"/>
      <c r="F37" s="479"/>
      <c r="G37" s="480"/>
      <c r="H37" s="473"/>
      <c r="I37" s="473"/>
      <c r="J37" s="473"/>
      <c r="K37" s="473"/>
      <c r="L37" s="474">
        <v>44743</v>
      </c>
      <c r="M37" s="474">
        <v>45107</v>
      </c>
      <c r="N37" s="475"/>
      <c r="O37" s="475"/>
      <c r="P37" s="475"/>
      <c r="Q37" s="475"/>
      <c r="R37" s="475"/>
    </row>
    <row r="38" spans="1:18" ht="16" outlineLevel="1">
      <c r="A38" s="443"/>
      <c r="B38" s="469" t="s">
        <v>134</v>
      </c>
      <c r="C38" s="470" t="s">
        <v>1057</v>
      </c>
      <c r="D38" s="477" t="s">
        <v>1053</v>
      </c>
      <c r="E38" s="478"/>
      <c r="F38" s="479"/>
      <c r="G38" s="480"/>
      <c r="H38" s="473"/>
      <c r="I38" s="473"/>
      <c r="J38" s="473"/>
      <c r="K38" s="473"/>
      <c r="L38" s="474">
        <v>44743</v>
      </c>
      <c r="M38" s="474">
        <v>45107</v>
      </c>
      <c r="N38" s="475"/>
      <c r="O38" s="475"/>
      <c r="P38" s="475"/>
      <c r="Q38" s="475"/>
      <c r="R38" s="475"/>
    </row>
    <row r="39" spans="1:18" ht="16" outlineLevel="1">
      <c r="A39" s="443"/>
      <c r="B39" s="469" t="s">
        <v>135</v>
      </c>
      <c r="C39" s="470" t="s">
        <v>48</v>
      </c>
      <c r="D39" s="477" t="s">
        <v>1053</v>
      </c>
      <c r="E39" s="478"/>
      <c r="F39" s="479"/>
      <c r="G39" s="480"/>
      <c r="H39" s="473"/>
      <c r="I39" s="473"/>
      <c r="J39" s="473"/>
      <c r="K39" s="473"/>
      <c r="L39" s="474">
        <v>44743</v>
      </c>
      <c r="M39" s="474">
        <v>45107</v>
      </c>
      <c r="N39" s="475"/>
      <c r="O39" s="475"/>
      <c r="P39" s="475"/>
      <c r="Q39" s="475"/>
      <c r="R39" s="475"/>
    </row>
    <row r="40" spans="1:18" ht="16" outlineLevel="1">
      <c r="A40" s="443"/>
      <c r="B40" s="469" t="s">
        <v>1058</v>
      </c>
      <c r="C40" s="470" t="s">
        <v>30</v>
      </c>
      <c r="D40" s="477" t="s">
        <v>1053</v>
      </c>
      <c r="E40" s="478"/>
      <c r="F40" s="479"/>
      <c r="G40" s="480"/>
      <c r="H40" s="473"/>
      <c r="I40" s="473"/>
      <c r="J40" s="473"/>
      <c r="K40" s="473"/>
      <c r="L40" s="474">
        <v>44743</v>
      </c>
      <c r="M40" s="474">
        <v>45107</v>
      </c>
      <c r="N40" s="475"/>
      <c r="O40" s="475"/>
      <c r="P40" s="475"/>
      <c r="Q40" s="475"/>
      <c r="R40" s="475"/>
    </row>
    <row r="41" spans="1:18" ht="16" outlineLevel="1">
      <c r="A41" s="443"/>
      <c r="B41" s="469" t="s">
        <v>1059</v>
      </c>
      <c r="C41" s="470" t="s">
        <v>37</v>
      </c>
      <c r="D41" s="477" t="s">
        <v>1053</v>
      </c>
      <c r="E41" s="478"/>
      <c r="F41" s="479"/>
      <c r="G41" s="480"/>
      <c r="H41" s="473"/>
      <c r="I41" s="473"/>
      <c r="J41" s="473"/>
      <c r="K41" s="473"/>
      <c r="L41" s="474">
        <v>44743</v>
      </c>
      <c r="M41" s="474">
        <v>45107</v>
      </c>
      <c r="N41" s="475"/>
      <c r="O41" s="475"/>
      <c r="P41" s="475"/>
      <c r="Q41" s="475"/>
      <c r="R41" s="475"/>
    </row>
    <row r="42" spans="1:18" ht="16" outlineLevel="1">
      <c r="A42" s="443"/>
      <c r="B42" s="469" t="s">
        <v>1060</v>
      </c>
      <c r="C42" s="470" t="s">
        <v>1061</v>
      </c>
      <c r="D42" s="477" t="s">
        <v>1053</v>
      </c>
      <c r="E42" s="478"/>
      <c r="F42" s="479"/>
      <c r="G42" s="480"/>
      <c r="H42" s="473"/>
      <c r="I42" s="473"/>
      <c r="J42" s="473"/>
      <c r="K42" s="473"/>
      <c r="L42" s="474">
        <v>44743</v>
      </c>
      <c r="M42" s="474">
        <v>45107</v>
      </c>
      <c r="N42" s="475"/>
      <c r="O42" s="475"/>
      <c r="P42" s="475"/>
      <c r="Q42" s="475"/>
      <c r="R42" s="475"/>
    </row>
    <row r="43" spans="1:18" ht="16" outlineLevel="1">
      <c r="A43" s="443"/>
      <c r="B43" s="469" t="s">
        <v>1062</v>
      </c>
      <c r="C43" s="470" t="s">
        <v>26</v>
      </c>
      <c r="D43" s="477" t="s">
        <v>1053</v>
      </c>
      <c r="E43" s="467"/>
      <c r="F43" s="467"/>
      <c r="G43" s="467"/>
      <c r="H43" s="467"/>
      <c r="I43" s="467"/>
      <c r="J43" s="467"/>
      <c r="K43" s="467"/>
      <c r="L43" s="474">
        <v>44743</v>
      </c>
      <c r="M43" s="474">
        <v>45107</v>
      </c>
      <c r="N43" s="475"/>
      <c r="O43" s="475"/>
      <c r="P43" s="475"/>
      <c r="Q43" s="475"/>
      <c r="R43" s="475"/>
    </row>
    <row r="44" spans="1:18" ht="16" outlineLevel="1">
      <c r="A44" s="443"/>
      <c r="B44" s="469" t="s">
        <v>1063</v>
      </c>
      <c r="C44" s="470" t="s">
        <v>65</v>
      </c>
      <c r="D44" s="477" t="s">
        <v>1053</v>
      </c>
      <c r="E44" s="473"/>
      <c r="F44" s="473"/>
      <c r="G44" s="473"/>
      <c r="H44" s="473"/>
      <c r="I44" s="473"/>
      <c r="J44" s="473"/>
      <c r="K44" s="481"/>
      <c r="L44" s="474">
        <v>44743</v>
      </c>
      <c r="M44" s="474">
        <v>45107</v>
      </c>
      <c r="N44" s="475"/>
      <c r="O44" s="475"/>
      <c r="P44" s="475"/>
      <c r="Q44" s="475"/>
      <c r="R44" s="475"/>
    </row>
    <row r="45" spans="1:18" ht="16" outlineLevel="1">
      <c r="A45" s="443"/>
      <c r="B45" s="469" t="s">
        <v>1064</v>
      </c>
      <c r="C45" s="470" t="s">
        <v>39</v>
      </c>
      <c r="D45" s="477" t="s">
        <v>1053</v>
      </c>
      <c r="E45" s="473"/>
      <c r="F45" s="473"/>
      <c r="G45" s="473"/>
      <c r="H45" s="473"/>
      <c r="I45" s="473"/>
      <c r="J45" s="473"/>
      <c r="K45" s="481"/>
      <c r="L45" s="474">
        <v>44743</v>
      </c>
      <c r="M45" s="474">
        <v>45107</v>
      </c>
      <c r="N45" s="475"/>
      <c r="O45" s="475"/>
      <c r="P45" s="475"/>
      <c r="Q45" s="475"/>
      <c r="R45" s="475"/>
    </row>
    <row r="46" spans="1:18" ht="16" outlineLevel="1">
      <c r="A46" s="443"/>
      <c r="B46" s="469" t="s">
        <v>1065</v>
      </c>
      <c r="C46" s="470" t="s">
        <v>36</v>
      </c>
      <c r="D46" s="477" t="s">
        <v>1053</v>
      </c>
      <c r="E46" s="473"/>
      <c r="F46" s="473"/>
      <c r="G46" s="473"/>
      <c r="H46" s="473"/>
      <c r="I46" s="473"/>
      <c r="J46" s="473"/>
      <c r="K46" s="481"/>
      <c r="L46" s="474">
        <v>44743</v>
      </c>
      <c r="M46" s="474">
        <v>45107</v>
      </c>
      <c r="N46" s="475"/>
      <c r="O46" s="475"/>
      <c r="P46" s="475"/>
      <c r="Q46" s="475"/>
      <c r="R46" s="475"/>
    </row>
    <row r="47" spans="1:18" ht="16" outlineLevel="1">
      <c r="A47" s="443"/>
      <c r="B47" s="469" t="s">
        <v>1066</v>
      </c>
      <c r="C47" s="470" t="s">
        <v>32</v>
      </c>
      <c r="D47" s="477" t="s">
        <v>1053</v>
      </c>
      <c r="E47" s="473"/>
      <c r="F47" s="473"/>
      <c r="G47" s="473"/>
      <c r="H47" s="473"/>
      <c r="I47" s="473"/>
      <c r="J47" s="473"/>
      <c r="K47" s="481"/>
      <c r="L47" s="474">
        <v>44743</v>
      </c>
      <c r="M47" s="474">
        <v>45107</v>
      </c>
      <c r="N47" s="475"/>
      <c r="O47" s="475"/>
      <c r="P47" s="475"/>
      <c r="Q47" s="475"/>
      <c r="R47" s="475"/>
    </row>
    <row r="48" spans="1:18" ht="16" outlineLevel="1">
      <c r="A48" s="443"/>
      <c r="B48" s="469" t="s">
        <v>1067</v>
      </c>
      <c r="C48" s="470" t="s">
        <v>28</v>
      </c>
      <c r="D48" s="477" t="s">
        <v>1053</v>
      </c>
      <c r="E48" s="466"/>
      <c r="F48" s="467"/>
      <c r="G48" s="467"/>
      <c r="H48" s="467"/>
      <c r="I48" s="473"/>
      <c r="J48" s="473"/>
      <c r="K48" s="473"/>
      <c r="L48" s="474">
        <v>44743</v>
      </c>
      <c r="M48" s="474">
        <v>45107</v>
      </c>
      <c r="N48" s="475"/>
      <c r="O48" s="475"/>
      <c r="P48" s="475"/>
      <c r="Q48" s="475"/>
      <c r="R48" s="475"/>
    </row>
    <row r="49" spans="1:18" ht="16" outlineLevel="1">
      <c r="A49" s="443"/>
      <c r="B49" s="469" t="s">
        <v>1068</v>
      </c>
      <c r="C49" s="470" t="s">
        <v>29</v>
      </c>
      <c r="D49" s="477" t="s">
        <v>1053</v>
      </c>
      <c r="E49" s="482"/>
      <c r="F49" s="473"/>
      <c r="G49" s="473"/>
      <c r="H49" s="473"/>
      <c r="I49" s="473"/>
      <c r="J49" s="473"/>
      <c r="K49" s="483"/>
      <c r="L49" s="474">
        <v>44743</v>
      </c>
      <c r="M49" s="474">
        <v>45107</v>
      </c>
      <c r="N49" s="475"/>
      <c r="O49" s="475"/>
      <c r="P49" s="475"/>
      <c r="Q49" s="475"/>
      <c r="R49" s="475"/>
    </row>
    <row r="50" spans="1:18" ht="16" outlineLevel="1">
      <c r="A50" s="443"/>
      <c r="B50" s="469" t="s">
        <v>1069</v>
      </c>
      <c r="C50" s="470" t="s">
        <v>1070</v>
      </c>
      <c r="D50" s="477" t="s">
        <v>1053</v>
      </c>
      <c r="E50" s="466"/>
      <c r="F50" s="467"/>
      <c r="G50" s="467"/>
      <c r="H50" s="467"/>
      <c r="I50" s="467"/>
      <c r="J50" s="467"/>
      <c r="K50" s="467"/>
      <c r="L50" s="474">
        <v>44743</v>
      </c>
      <c r="M50" s="474">
        <v>45107</v>
      </c>
      <c r="N50" s="475"/>
      <c r="O50" s="475"/>
      <c r="P50" s="475"/>
      <c r="Q50" s="475"/>
      <c r="R50" s="475"/>
    </row>
    <row r="51" spans="1:18" ht="7.5" customHeight="1" outlineLevel="1">
      <c r="A51" s="443"/>
      <c r="P51" s="443"/>
    </row>
    <row r="52" spans="1:18" outlineLevel="1">
      <c r="A52" s="443"/>
      <c r="B52" s="444"/>
      <c r="C52" s="446"/>
      <c r="D52" s="446"/>
      <c r="E52" s="446"/>
      <c r="F52" s="443"/>
      <c r="G52" s="443"/>
      <c r="H52" s="443"/>
      <c r="I52" s="443"/>
      <c r="J52" s="443"/>
      <c r="K52" s="443"/>
      <c r="L52" s="443"/>
      <c r="M52" s="443"/>
      <c r="N52" s="443"/>
      <c r="O52" s="443"/>
      <c r="P52" s="443"/>
    </row>
    <row r="53" spans="1:18">
      <c r="A53" s="443"/>
      <c r="B53" s="459" t="s">
        <v>354</v>
      </c>
      <c r="C53" s="460" t="s">
        <v>465</v>
      </c>
      <c r="D53" s="460"/>
      <c r="E53" s="461"/>
      <c r="F53" s="462"/>
      <c r="G53" s="463"/>
      <c r="H53" s="464"/>
      <c r="I53" s="464"/>
      <c r="J53" s="464"/>
      <c r="K53" s="464"/>
      <c r="L53" s="464"/>
      <c r="M53" s="464"/>
      <c r="N53" s="464"/>
      <c r="O53" s="464"/>
      <c r="P53" s="464"/>
      <c r="Q53" s="464"/>
      <c r="R53" s="464"/>
    </row>
    <row r="54" spans="1:18">
      <c r="A54" s="443"/>
      <c r="B54" s="444"/>
      <c r="C54" s="446"/>
      <c r="D54" s="446"/>
      <c r="E54" s="446"/>
      <c r="F54" s="443"/>
      <c r="G54" s="443"/>
      <c r="H54" s="443"/>
      <c r="I54" s="443"/>
      <c r="J54" s="443"/>
      <c r="K54" s="486"/>
      <c r="L54" s="443"/>
      <c r="M54" s="443"/>
      <c r="N54" s="443"/>
      <c r="O54" s="443"/>
      <c r="P54" s="443"/>
    </row>
    <row r="55" spans="1:18" ht="16" outlineLevel="1">
      <c r="A55" s="443"/>
      <c r="B55" s="487" t="s">
        <v>1071</v>
      </c>
      <c r="C55" s="488" t="s">
        <v>78</v>
      </c>
      <c r="D55" s="488"/>
      <c r="E55" s="488"/>
      <c r="F55" s="489" t="s">
        <v>140</v>
      </c>
      <c r="G55" s="490">
        <f t="shared" ref="G55:G72" si="0">SUM(H55:R55)</f>
        <v>123739.75784999999</v>
      </c>
      <c r="H55" s="489"/>
      <c r="I55" s="490">
        <f>I56+I68</f>
        <v>0</v>
      </c>
      <c r="J55" s="490">
        <f>J56+J68</f>
        <v>0</v>
      </c>
      <c r="K55" s="490">
        <f>K56+K68</f>
        <v>14039.757849999998</v>
      </c>
      <c r="L55" s="490">
        <f t="shared" ref="L55:R55" si="1">L56+L68</f>
        <v>46900</v>
      </c>
      <c r="M55" s="490">
        <f t="shared" si="1"/>
        <v>42800</v>
      </c>
      <c r="N55" s="490">
        <f t="shared" si="1"/>
        <v>4000</v>
      </c>
      <c r="O55" s="490">
        <f t="shared" si="1"/>
        <v>4000</v>
      </c>
      <c r="P55" s="490">
        <f t="shared" si="1"/>
        <v>4000</v>
      </c>
      <c r="Q55" s="490">
        <f t="shared" si="1"/>
        <v>4000</v>
      </c>
      <c r="R55" s="490">
        <f t="shared" si="1"/>
        <v>4000</v>
      </c>
    </row>
    <row r="56" spans="1:18" ht="16" outlineLevel="1">
      <c r="A56" s="443"/>
      <c r="B56" s="469" t="s">
        <v>138</v>
      </c>
      <c r="C56" s="491" t="s">
        <v>7</v>
      </c>
      <c r="D56" s="492" t="s">
        <v>1072</v>
      </c>
      <c r="E56" s="482"/>
      <c r="F56" s="493" t="s">
        <v>140</v>
      </c>
      <c r="G56" s="494">
        <f t="shared" si="0"/>
        <v>70600</v>
      </c>
      <c r="H56" s="493"/>
      <c r="I56" s="495">
        <f>I57</f>
        <v>0</v>
      </c>
      <c r="J56" s="495">
        <f>J57</f>
        <v>0</v>
      </c>
      <c r="K56" s="495">
        <f>K57</f>
        <v>0</v>
      </c>
      <c r="L56" s="495">
        <f>L57</f>
        <v>27800</v>
      </c>
      <c r="M56" s="495">
        <f t="shared" ref="M56:R56" si="2">M57</f>
        <v>42800</v>
      </c>
      <c r="N56" s="495">
        <f t="shared" si="2"/>
        <v>0</v>
      </c>
      <c r="O56" s="495">
        <f t="shared" si="2"/>
        <v>0</v>
      </c>
      <c r="P56" s="495">
        <f t="shared" si="2"/>
        <v>0</v>
      </c>
      <c r="Q56" s="495">
        <f t="shared" si="2"/>
        <v>0</v>
      </c>
      <c r="R56" s="495">
        <f t="shared" si="2"/>
        <v>0</v>
      </c>
    </row>
    <row r="57" spans="1:18" ht="16" outlineLevel="1">
      <c r="A57" s="443"/>
      <c r="B57" s="469" t="s">
        <v>1073</v>
      </c>
      <c r="C57" s="470" t="s">
        <v>1074</v>
      </c>
      <c r="D57" s="492"/>
      <c r="E57" s="482"/>
      <c r="F57" s="473" t="s">
        <v>350</v>
      </c>
      <c r="G57" s="494">
        <f t="shared" si="0"/>
        <v>70600</v>
      </c>
      <c r="H57" s="493"/>
      <c r="I57" s="495">
        <v>0</v>
      </c>
      <c r="J57" s="495">
        <v>0</v>
      </c>
      <c r="K57" s="495">
        <v>0</v>
      </c>
      <c r="L57" s="495">
        <f>L58+L63</f>
        <v>27800</v>
      </c>
      <c r="M57" s="495">
        <f>M58+M63</f>
        <v>42800</v>
      </c>
      <c r="N57" s="495">
        <v>0</v>
      </c>
      <c r="O57" s="495">
        <v>0</v>
      </c>
      <c r="P57" s="495">
        <v>0</v>
      </c>
      <c r="Q57" s="495">
        <v>0</v>
      </c>
      <c r="R57" s="495">
        <v>0</v>
      </c>
    </row>
    <row r="58" spans="1:18" ht="16" outlineLevel="1">
      <c r="A58" s="443"/>
      <c r="B58" s="469" t="s">
        <v>1075</v>
      </c>
      <c r="C58" s="482" t="s">
        <v>1076</v>
      </c>
      <c r="D58" s="492"/>
      <c r="E58" s="482"/>
      <c r="F58" s="473" t="s">
        <v>350</v>
      </c>
      <c r="G58" s="494">
        <f t="shared" si="0"/>
        <v>56400</v>
      </c>
      <c r="H58" s="493"/>
      <c r="I58" s="495">
        <v>0</v>
      </c>
      <c r="J58" s="495">
        <v>0</v>
      </c>
      <c r="K58" s="495">
        <v>0</v>
      </c>
      <c r="L58" s="495">
        <f>SUM(L59:L60)</f>
        <v>20800</v>
      </c>
      <c r="M58" s="495">
        <f>SUM(M59:M60)+SUM(M61:M62)</f>
        <v>35600</v>
      </c>
      <c r="N58" s="495">
        <v>0</v>
      </c>
      <c r="O58" s="495">
        <v>0</v>
      </c>
      <c r="P58" s="495">
        <v>0</v>
      </c>
      <c r="Q58" s="495">
        <v>0</v>
      </c>
      <c r="R58" s="495">
        <v>0</v>
      </c>
    </row>
    <row r="59" spans="1:18" ht="48" outlineLevel="1">
      <c r="A59" s="443"/>
      <c r="B59" s="469" t="s">
        <v>1077</v>
      </c>
      <c r="C59" s="470" t="s">
        <v>1078</v>
      </c>
      <c r="D59" s="492" t="s">
        <v>1079</v>
      </c>
      <c r="E59" s="482"/>
      <c r="F59" s="473" t="s">
        <v>350</v>
      </c>
      <c r="G59" s="494">
        <f t="shared" si="0"/>
        <v>33300</v>
      </c>
      <c r="H59" s="493"/>
      <c r="I59" s="495">
        <v>0</v>
      </c>
      <c r="J59" s="495">
        <v>0</v>
      </c>
      <c r="K59" s="495">
        <v>0</v>
      </c>
      <c r="L59" s="496">
        <v>17800</v>
      </c>
      <c r="M59" s="496">
        <v>15500</v>
      </c>
      <c r="N59" s="495">
        <v>0</v>
      </c>
      <c r="O59" s="495">
        <v>0</v>
      </c>
      <c r="P59" s="495">
        <v>0</v>
      </c>
      <c r="Q59" s="495">
        <v>0</v>
      </c>
      <c r="R59" s="495">
        <v>0</v>
      </c>
    </row>
    <row r="60" spans="1:18" ht="48" outlineLevel="1">
      <c r="A60" s="443"/>
      <c r="B60" s="469" t="s">
        <v>1080</v>
      </c>
      <c r="C60" s="497" t="s">
        <v>1081</v>
      </c>
      <c r="D60" s="492" t="s">
        <v>1079</v>
      </c>
      <c r="E60" s="482"/>
      <c r="F60" s="473" t="s">
        <v>350</v>
      </c>
      <c r="G60" s="494">
        <f t="shared" si="0"/>
        <v>5300</v>
      </c>
      <c r="H60" s="493"/>
      <c r="I60" s="495">
        <v>0</v>
      </c>
      <c r="J60" s="495">
        <v>0</v>
      </c>
      <c r="K60" s="495">
        <v>0</v>
      </c>
      <c r="L60" s="496">
        <v>3000</v>
      </c>
      <c r="M60" s="496">
        <v>2300</v>
      </c>
      <c r="N60" s="495">
        <v>0</v>
      </c>
      <c r="O60" s="495">
        <v>0</v>
      </c>
      <c r="P60" s="495">
        <v>0</v>
      </c>
      <c r="Q60" s="495">
        <v>0</v>
      </c>
      <c r="R60" s="495">
        <v>0</v>
      </c>
    </row>
    <row r="61" spans="1:18" ht="48" outlineLevel="1">
      <c r="A61" s="443"/>
      <c r="B61" s="469" t="s">
        <v>1082</v>
      </c>
      <c r="C61" s="470" t="s">
        <v>1078</v>
      </c>
      <c r="D61" s="492" t="s">
        <v>1083</v>
      </c>
      <c r="E61" s="482"/>
      <c r="F61" s="473" t="s">
        <v>350</v>
      </c>
      <c r="G61" s="494">
        <f t="shared" si="0"/>
        <v>15500</v>
      </c>
      <c r="H61" s="493"/>
      <c r="I61" s="495">
        <v>0</v>
      </c>
      <c r="J61" s="495">
        <v>0</v>
      </c>
      <c r="K61" s="495">
        <v>0</v>
      </c>
      <c r="L61" s="495">
        <v>0</v>
      </c>
      <c r="M61" s="496">
        <v>15500</v>
      </c>
      <c r="N61" s="495">
        <v>0</v>
      </c>
      <c r="O61" s="495">
        <v>0</v>
      </c>
      <c r="P61" s="495">
        <v>0</v>
      </c>
      <c r="Q61" s="495">
        <v>0</v>
      </c>
      <c r="R61" s="495">
        <v>0</v>
      </c>
    </row>
    <row r="62" spans="1:18" ht="48" outlineLevel="1">
      <c r="A62" s="443"/>
      <c r="B62" s="469" t="s">
        <v>1084</v>
      </c>
      <c r="C62" s="497" t="s">
        <v>1081</v>
      </c>
      <c r="D62" s="492" t="s">
        <v>1083</v>
      </c>
      <c r="E62" s="482"/>
      <c r="F62" s="473" t="s">
        <v>350</v>
      </c>
      <c r="G62" s="494">
        <f t="shared" si="0"/>
        <v>2300</v>
      </c>
      <c r="H62" s="493"/>
      <c r="I62" s="495">
        <v>0</v>
      </c>
      <c r="J62" s="495">
        <v>0</v>
      </c>
      <c r="K62" s="495">
        <v>0</v>
      </c>
      <c r="L62" s="495">
        <v>0</v>
      </c>
      <c r="M62" s="496">
        <v>2300</v>
      </c>
      <c r="N62" s="495">
        <v>0</v>
      </c>
      <c r="O62" s="495">
        <v>0</v>
      </c>
      <c r="P62" s="495">
        <v>0</v>
      </c>
      <c r="Q62" s="495">
        <v>0</v>
      </c>
      <c r="R62" s="495">
        <v>0</v>
      </c>
    </row>
    <row r="63" spans="1:18" ht="16" outlineLevel="1">
      <c r="A63" s="443"/>
      <c r="B63" s="469" t="s">
        <v>1085</v>
      </c>
      <c r="C63" s="498" t="s">
        <v>1086</v>
      </c>
      <c r="D63" s="492"/>
      <c r="E63" s="482"/>
      <c r="F63" s="473" t="s">
        <v>350</v>
      </c>
      <c r="G63" s="494">
        <f t="shared" si="0"/>
        <v>14200</v>
      </c>
      <c r="H63" s="493"/>
      <c r="I63" s="495">
        <v>0</v>
      </c>
      <c r="J63" s="495">
        <v>0</v>
      </c>
      <c r="K63" s="495">
        <v>0</v>
      </c>
      <c r="L63" s="495">
        <f>SUM(L64:L65)</f>
        <v>7000</v>
      </c>
      <c r="M63" s="495">
        <f>SUM(M64:M65)+SUM(M66:M67)</f>
        <v>7200</v>
      </c>
      <c r="N63" s="495">
        <v>0</v>
      </c>
      <c r="O63" s="495">
        <v>0</v>
      </c>
      <c r="P63" s="495">
        <v>0</v>
      </c>
      <c r="Q63" s="495">
        <v>0</v>
      </c>
      <c r="R63" s="495">
        <v>0</v>
      </c>
    </row>
    <row r="64" spans="1:18" ht="16" outlineLevel="1">
      <c r="A64" s="443"/>
      <c r="B64" s="469" t="s">
        <v>1087</v>
      </c>
      <c r="C64" s="497" t="s">
        <v>1088</v>
      </c>
      <c r="D64" s="492" t="s">
        <v>1079</v>
      </c>
      <c r="E64" s="482"/>
      <c r="F64" s="473" t="s">
        <v>350</v>
      </c>
      <c r="G64" s="494">
        <f t="shared" si="0"/>
        <v>5900</v>
      </c>
      <c r="H64" s="493"/>
      <c r="I64" s="495">
        <v>0</v>
      </c>
      <c r="J64" s="495">
        <v>0</v>
      </c>
      <c r="K64" s="495">
        <v>0</v>
      </c>
      <c r="L64" s="496">
        <v>4600</v>
      </c>
      <c r="M64" s="496">
        <v>1300</v>
      </c>
      <c r="N64" s="495">
        <v>0</v>
      </c>
      <c r="O64" s="495">
        <v>0</v>
      </c>
      <c r="P64" s="495">
        <v>0</v>
      </c>
      <c r="Q64" s="495">
        <v>0</v>
      </c>
      <c r="R64" s="495">
        <v>0</v>
      </c>
    </row>
    <row r="65" spans="1:39" ht="32" outlineLevel="1">
      <c r="A65" s="443"/>
      <c r="B65" s="469" t="s">
        <v>1089</v>
      </c>
      <c r="C65" s="497" t="s">
        <v>1090</v>
      </c>
      <c r="D65" s="492" t="s">
        <v>1079</v>
      </c>
      <c r="E65" s="482"/>
      <c r="F65" s="473" t="s">
        <v>350</v>
      </c>
      <c r="G65" s="494">
        <f t="shared" si="0"/>
        <v>4700</v>
      </c>
      <c r="H65" s="493"/>
      <c r="I65" s="495">
        <v>0</v>
      </c>
      <c r="J65" s="495">
        <v>0</v>
      </c>
      <c r="K65" s="495">
        <v>0</v>
      </c>
      <c r="L65" s="496">
        <v>2400</v>
      </c>
      <c r="M65" s="496">
        <v>2300</v>
      </c>
      <c r="N65" s="495">
        <v>0</v>
      </c>
      <c r="O65" s="495">
        <v>0</v>
      </c>
      <c r="P65" s="495">
        <v>0</v>
      </c>
      <c r="Q65" s="495">
        <v>0</v>
      </c>
      <c r="R65" s="495">
        <v>0</v>
      </c>
    </row>
    <row r="66" spans="1:39" ht="16" outlineLevel="1">
      <c r="A66" s="443"/>
      <c r="B66" s="469" t="s">
        <v>1091</v>
      </c>
      <c r="C66" s="497" t="s">
        <v>1088</v>
      </c>
      <c r="D66" s="492" t="s">
        <v>1083</v>
      </c>
      <c r="E66" s="482"/>
      <c r="F66" s="473" t="s">
        <v>350</v>
      </c>
      <c r="G66" s="494">
        <f t="shared" si="0"/>
        <v>1300</v>
      </c>
      <c r="H66" s="493"/>
      <c r="I66" s="495">
        <v>0</v>
      </c>
      <c r="J66" s="495">
        <v>0</v>
      </c>
      <c r="K66" s="495">
        <v>0</v>
      </c>
      <c r="L66" s="495">
        <v>0</v>
      </c>
      <c r="M66" s="496">
        <v>1300</v>
      </c>
      <c r="N66" s="495">
        <v>0</v>
      </c>
      <c r="O66" s="495">
        <v>0</v>
      </c>
      <c r="P66" s="495">
        <v>0</v>
      </c>
      <c r="Q66" s="495">
        <v>0</v>
      </c>
      <c r="R66" s="495">
        <v>0</v>
      </c>
    </row>
    <row r="67" spans="1:39" ht="32" outlineLevel="1">
      <c r="A67" s="443"/>
      <c r="B67" s="469" t="s">
        <v>1092</v>
      </c>
      <c r="C67" s="497" t="s">
        <v>1090</v>
      </c>
      <c r="D67" s="492" t="s">
        <v>1083</v>
      </c>
      <c r="E67" s="482"/>
      <c r="F67" s="473" t="s">
        <v>350</v>
      </c>
      <c r="G67" s="494">
        <f t="shared" si="0"/>
        <v>2300</v>
      </c>
      <c r="H67" s="493"/>
      <c r="I67" s="495">
        <v>0</v>
      </c>
      <c r="J67" s="495">
        <v>0</v>
      </c>
      <c r="K67" s="495">
        <v>0</v>
      </c>
      <c r="L67" s="495">
        <v>0</v>
      </c>
      <c r="M67" s="496">
        <v>2300</v>
      </c>
      <c r="N67" s="495">
        <v>0</v>
      </c>
      <c r="O67" s="495">
        <v>0</v>
      </c>
      <c r="P67" s="495">
        <v>0</v>
      </c>
      <c r="Q67" s="495">
        <v>0</v>
      </c>
      <c r="R67" s="495">
        <v>0</v>
      </c>
    </row>
    <row r="68" spans="1:39" ht="32" outlineLevel="1">
      <c r="A68" s="443"/>
      <c r="B68" s="469" t="s">
        <v>142</v>
      </c>
      <c r="C68" s="491" t="s">
        <v>1093</v>
      </c>
      <c r="D68" s="471" t="s">
        <v>1094</v>
      </c>
      <c r="E68" s="482"/>
      <c r="F68" s="493" t="s">
        <v>140</v>
      </c>
      <c r="G68" s="494">
        <f t="shared" si="0"/>
        <v>53139.757849999995</v>
      </c>
      <c r="H68" s="493"/>
      <c r="I68" s="495">
        <f>SUM(I69:I72)</f>
        <v>0</v>
      </c>
      <c r="J68" s="495">
        <f>SUM(J69:J72)</f>
        <v>0</v>
      </c>
      <c r="K68" s="495">
        <f>SUM(K69:K72)</f>
        <v>14039.757849999998</v>
      </c>
      <c r="L68" s="495">
        <f t="shared" ref="L68:R68" si="3">SUM(L69:L72)</f>
        <v>19100</v>
      </c>
      <c r="M68" s="495">
        <f t="shared" si="3"/>
        <v>0</v>
      </c>
      <c r="N68" s="495">
        <f t="shared" si="3"/>
        <v>4000</v>
      </c>
      <c r="O68" s="495">
        <f t="shared" si="3"/>
        <v>4000</v>
      </c>
      <c r="P68" s="495">
        <f t="shared" si="3"/>
        <v>4000</v>
      </c>
      <c r="Q68" s="495">
        <f t="shared" si="3"/>
        <v>4000</v>
      </c>
      <c r="R68" s="495">
        <f t="shared" si="3"/>
        <v>4000</v>
      </c>
    </row>
    <row r="69" spans="1:39" ht="16" outlineLevel="1">
      <c r="A69" s="443"/>
      <c r="B69" s="499" t="s">
        <v>1095</v>
      </c>
      <c r="C69" s="470" t="s">
        <v>1096</v>
      </c>
      <c r="D69" s="492"/>
      <c r="E69" s="482"/>
      <c r="F69" s="473" t="s">
        <v>140</v>
      </c>
      <c r="G69" s="494">
        <f t="shared" si="0"/>
        <v>26627.905419999999</v>
      </c>
      <c r="H69" s="493"/>
      <c r="I69" s="496"/>
      <c r="J69" s="496"/>
      <c r="K69" s="496">
        <v>9805.9054199999991</v>
      </c>
      <c r="L69" s="496">
        <v>16822</v>
      </c>
      <c r="M69" s="496">
        <v>0</v>
      </c>
      <c r="N69" s="496">
        <v>0</v>
      </c>
      <c r="O69" s="496">
        <v>0</v>
      </c>
      <c r="P69" s="496">
        <v>0</v>
      </c>
      <c r="Q69" s="496">
        <v>0</v>
      </c>
      <c r="R69" s="496">
        <v>0</v>
      </c>
    </row>
    <row r="70" spans="1:39" ht="16" outlineLevel="1">
      <c r="A70" s="443"/>
      <c r="B70" s="499" t="s">
        <v>1097</v>
      </c>
      <c r="C70" s="500" t="s">
        <v>1098</v>
      </c>
      <c r="D70" s="501"/>
      <c r="E70" s="502"/>
      <c r="F70" s="503" t="s">
        <v>140</v>
      </c>
      <c r="G70" s="504">
        <f t="shared" si="0"/>
        <v>5664.8524299999999</v>
      </c>
      <c r="H70" s="505"/>
      <c r="I70" s="506">
        <v>0</v>
      </c>
      <c r="J70" s="506">
        <v>0</v>
      </c>
      <c r="K70" s="507">
        <v>4233.8524299999999</v>
      </c>
      <c r="L70" s="507">
        <v>1431</v>
      </c>
      <c r="M70" s="495">
        <v>0</v>
      </c>
      <c r="N70" s="495">
        <v>0</v>
      </c>
      <c r="O70" s="495">
        <v>0</v>
      </c>
      <c r="P70" s="495">
        <v>0</v>
      </c>
      <c r="Q70" s="495">
        <v>0</v>
      </c>
      <c r="R70" s="495">
        <v>0</v>
      </c>
    </row>
    <row r="71" spans="1:39" ht="16" outlineLevel="1">
      <c r="A71" s="443"/>
      <c r="B71" s="499" t="s">
        <v>1099</v>
      </c>
      <c r="C71" s="500" t="s">
        <v>1100</v>
      </c>
      <c r="D71" s="501"/>
      <c r="E71" s="502"/>
      <c r="F71" s="473" t="s">
        <v>350</v>
      </c>
      <c r="G71" s="504">
        <f t="shared" si="0"/>
        <v>847</v>
      </c>
      <c r="H71" s="505"/>
      <c r="I71" s="495">
        <v>0</v>
      </c>
      <c r="J71" s="495">
        <v>0</v>
      </c>
      <c r="K71" s="495">
        <v>0</v>
      </c>
      <c r="L71" s="507">
        <v>847</v>
      </c>
      <c r="M71" s="495">
        <v>0</v>
      </c>
      <c r="N71" s="495">
        <v>0</v>
      </c>
      <c r="O71" s="495">
        <v>0</v>
      </c>
      <c r="P71" s="495">
        <v>0</v>
      </c>
      <c r="Q71" s="495">
        <v>0</v>
      </c>
      <c r="R71" s="495">
        <v>0</v>
      </c>
    </row>
    <row r="72" spans="1:39" ht="16" outlineLevel="1">
      <c r="A72" s="443"/>
      <c r="B72" s="499" t="s">
        <v>1099</v>
      </c>
      <c r="C72" s="470" t="s">
        <v>1101</v>
      </c>
      <c r="D72" s="508"/>
      <c r="E72" s="482"/>
      <c r="F72" s="473" t="s">
        <v>140</v>
      </c>
      <c r="G72" s="494">
        <f t="shared" si="0"/>
        <v>20000</v>
      </c>
      <c r="H72" s="509"/>
      <c r="I72" s="495">
        <v>0</v>
      </c>
      <c r="J72" s="495">
        <v>0</v>
      </c>
      <c r="K72" s="495">
        <v>0</v>
      </c>
      <c r="L72" s="495">
        <v>0</v>
      </c>
      <c r="M72" s="495">
        <v>0</v>
      </c>
      <c r="N72" s="496">
        <v>4000</v>
      </c>
      <c r="O72" s="496">
        <v>4000</v>
      </c>
      <c r="P72" s="496">
        <v>4000</v>
      </c>
      <c r="Q72" s="496">
        <v>4000</v>
      </c>
      <c r="R72" s="496">
        <v>4000</v>
      </c>
    </row>
    <row r="73" spans="1:39" outlineLevel="1">
      <c r="A73" s="443"/>
      <c r="B73" s="444"/>
      <c r="C73" s="446"/>
      <c r="D73" s="446"/>
      <c r="E73" s="446"/>
      <c r="F73" s="443"/>
      <c r="G73" s="443"/>
      <c r="H73" s="443"/>
      <c r="I73" s="443"/>
      <c r="J73" s="443"/>
      <c r="K73" s="443"/>
      <c r="L73" s="443"/>
      <c r="M73" s="443"/>
      <c r="N73" s="443"/>
      <c r="O73" s="443"/>
      <c r="P73" s="443"/>
    </row>
    <row r="74" spans="1:39">
      <c r="A74" s="443"/>
      <c r="B74" s="459" t="s">
        <v>186</v>
      </c>
      <c r="C74" s="460" t="s">
        <v>1102</v>
      </c>
      <c r="D74" s="460"/>
      <c r="E74" s="461"/>
      <c r="F74" s="462"/>
      <c r="G74" s="463"/>
      <c r="H74" s="464"/>
      <c r="I74" s="464"/>
      <c r="J74" s="464"/>
      <c r="K74" s="464"/>
      <c r="L74" s="464"/>
      <c r="M74" s="464"/>
      <c r="N74" s="464"/>
      <c r="O74" s="464"/>
      <c r="P74" s="464"/>
      <c r="Q74" s="464"/>
      <c r="R74" s="464"/>
    </row>
    <row r="75" spans="1:39" s="443" customFormat="1" ht="16">
      <c r="B75" s="510"/>
      <c r="C75" s="446"/>
      <c r="D75" s="511"/>
      <c r="E75" s="446"/>
      <c r="J75" s="512"/>
      <c r="K75" s="512"/>
      <c r="L75" s="512"/>
      <c r="M75" s="512"/>
      <c r="N75" s="512"/>
      <c r="O75" s="512"/>
    </row>
    <row r="76" spans="1:39" s="443" customFormat="1">
      <c r="B76" s="459" t="s">
        <v>1103</v>
      </c>
      <c r="C76" s="460" t="s">
        <v>1104</v>
      </c>
      <c r="D76" s="460"/>
      <c r="E76" s="461"/>
      <c r="F76" s="462"/>
      <c r="G76" s="463"/>
      <c r="H76" s="464"/>
      <c r="I76" s="464"/>
      <c r="J76" s="464"/>
      <c r="K76" s="464"/>
      <c r="L76" s="464"/>
      <c r="M76" s="464"/>
      <c r="N76" s="464"/>
      <c r="O76" s="464"/>
      <c r="P76" s="464"/>
      <c r="Q76" s="464"/>
      <c r="R76" s="464"/>
    </row>
    <row r="77" spans="1:39">
      <c r="B77" s="513"/>
      <c r="C77" s="514"/>
      <c r="D77" s="514"/>
      <c r="E77" s="515"/>
      <c r="F77" s="516"/>
      <c r="G77" s="517"/>
    </row>
    <row r="78" spans="1:39" s="443" customFormat="1">
      <c r="B78" s="459" t="s">
        <v>1105</v>
      </c>
      <c r="C78" s="460" t="s">
        <v>1106</v>
      </c>
      <c r="D78" s="460"/>
      <c r="E78" s="461"/>
      <c r="F78" s="462"/>
      <c r="G78" s="463"/>
      <c r="H78" s="464"/>
      <c r="I78" s="464"/>
      <c r="J78" s="464"/>
      <c r="K78" s="464"/>
      <c r="L78" s="464"/>
      <c r="M78" s="464"/>
      <c r="N78" s="464"/>
      <c r="O78" s="464"/>
      <c r="P78" s="464"/>
      <c r="Q78" s="464"/>
      <c r="R78" s="464"/>
    </row>
    <row r="79" spans="1:39" s="523" customFormat="1" ht="64" outlineLevel="1">
      <c r="A79" s="443"/>
      <c r="B79" s="443"/>
      <c r="C79" s="466" t="s">
        <v>1107</v>
      </c>
      <c r="D79" s="518" t="s">
        <v>1108</v>
      </c>
      <c r="E79" s="519"/>
      <c r="F79" s="520" t="s">
        <v>497</v>
      </c>
      <c r="G79" s="521">
        <f>'расчет ср ставки'!B46</f>
        <v>15473.380451193625</v>
      </c>
      <c r="H79" s="660"/>
      <c r="I79" s="660"/>
      <c r="J79" s="522"/>
      <c r="K79" s="522"/>
      <c r="L79" s="522"/>
      <c r="M79" s="522"/>
      <c r="N79" s="522"/>
      <c r="O79" s="522"/>
      <c r="P79" s="522"/>
      <c r="Q79" s="522"/>
      <c r="R79" s="522"/>
      <c r="S79" s="443"/>
      <c r="T79" s="443"/>
      <c r="U79" s="443"/>
      <c r="V79" s="443"/>
      <c r="W79" s="443"/>
      <c r="X79" s="443"/>
      <c r="Y79" s="443"/>
      <c r="Z79" s="443"/>
      <c r="AA79" s="443"/>
      <c r="AB79" s="443"/>
      <c r="AC79" s="443"/>
      <c r="AD79" s="443"/>
      <c r="AE79" s="443"/>
      <c r="AF79" s="443"/>
      <c r="AG79" s="443"/>
      <c r="AH79" s="443"/>
      <c r="AI79" s="443"/>
      <c r="AJ79" s="443"/>
      <c r="AK79" s="443"/>
      <c r="AL79" s="443"/>
      <c r="AM79" s="443"/>
    </row>
    <row r="80" spans="1:39" s="443" customFormat="1" ht="27.75" customHeight="1" outlineLevel="1">
      <c r="B80" s="522"/>
      <c r="C80" s="524" t="s">
        <v>1109</v>
      </c>
      <c r="D80" s="482" t="s">
        <v>1110</v>
      </c>
      <c r="E80" s="519"/>
      <c r="F80" s="525" t="s">
        <v>481</v>
      </c>
      <c r="G80" s="526">
        <v>12</v>
      </c>
      <c r="H80" s="522"/>
      <c r="J80" s="527"/>
      <c r="K80" s="527"/>
      <c r="L80" s="527"/>
      <c r="M80" s="527"/>
      <c r="N80" s="527"/>
      <c r="O80" s="527"/>
    </row>
    <row r="81" spans="1:34" s="443" customFormat="1" ht="16" outlineLevel="1">
      <c r="B81" s="522"/>
      <c r="C81" s="1007" t="s">
        <v>1111</v>
      </c>
      <c r="D81" s="1009" t="s">
        <v>1112</v>
      </c>
      <c r="E81" s="1011"/>
      <c r="F81" s="1013" t="s">
        <v>1113</v>
      </c>
      <c r="G81" s="1015">
        <v>20</v>
      </c>
      <c r="H81" s="522"/>
      <c r="I81" s="522"/>
      <c r="J81" s="522"/>
      <c r="K81" s="527"/>
      <c r="L81" s="527"/>
      <c r="M81" s="527"/>
      <c r="N81" s="527"/>
      <c r="O81" s="527"/>
    </row>
    <row r="82" spans="1:34" s="443" customFormat="1" ht="16" outlineLevel="1">
      <c r="B82" s="522"/>
      <c r="C82" s="1008"/>
      <c r="D82" s="1010"/>
      <c r="E82" s="1012"/>
      <c r="F82" s="1014"/>
      <c r="G82" s="1015"/>
      <c r="H82" s="527"/>
      <c r="J82" s="527"/>
      <c r="K82" s="527"/>
      <c r="L82" s="527"/>
      <c r="M82" s="527"/>
      <c r="N82" s="527"/>
      <c r="O82" s="527"/>
    </row>
    <row r="83" spans="1:34" s="443" customFormat="1" ht="32" outlineLevel="1">
      <c r="B83" s="522"/>
      <c r="C83" s="528" t="s">
        <v>1114</v>
      </c>
      <c r="D83" s="529" t="s">
        <v>1115</v>
      </c>
      <c r="E83" s="530"/>
      <c r="F83" s="531" t="s">
        <v>500</v>
      </c>
      <c r="G83" s="532">
        <f>1.5*8</f>
        <v>12</v>
      </c>
      <c r="H83" s="527"/>
      <c r="J83" s="527"/>
      <c r="K83" s="527"/>
      <c r="L83" s="527"/>
      <c r="M83" s="527"/>
      <c r="N83" s="527"/>
      <c r="O83" s="527"/>
    </row>
    <row r="84" spans="1:34" s="443" customFormat="1" ht="16" outlineLevel="1">
      <c r="B84" s="522"/>
      <c r="C84" s="1007" t="s">
        <v>1116</v>
      </c>
      <c r="D84" s="1009" t="s">
        <v>1117</v>
      </c>
      <c r="E84" s="1011"/>
      <c r="F84" s="1013" t="s">
        <v>1113</v>
      </c>
      <c r="G84" s="1015">
        <v>20</v>
      </c>
      <c r="H84" s="522"/>
      <c r="I84" s="522"/>
      <c r="J84" s="522"/>
      <c r="K84" s="527"/>
      <c r="L84" s="527"/>
      <c r="M84" s="527"/>
      <c r="N84" s="527"/>
      <c r="O84" s="527"/>
    </row>
    <row r="85" spans="1:34" s="443" customFormat="1" ht="16" outlineLevel="1">
      <c r="B85" s="522"/>
      <c r="C85" s="1008"/>
      <c r="D85" s="1010"/>
      <c r="E85" s="1012"/>
      <c r="F85" s="1014"/>
      <c r="G85" s="1015"/>
      <c r="H85" s="527"/>
      <c r="J85" s="527"/>
      <c r="K85" s="527"/>
      <c r="L85" s="527"/>
      <c r="M85" s="527"/>
      <c r="N85" s="527"/>
      <c r="O85" s="527"/>
    </row>
    <row r="86" spans="1:34" s="443" customFormat="1" ht="32" outlineLevel="1">
      <c r="B86" s="522"/>
      <c r="C86" s="528" t="s">
        <v>1118</v>
      </c>
      <c r="D86" s="529" t="s">
        <v>1119</v>
      </c>
      <c r="E86" s="533"/>
      <c r="F86" s="531" t="s">
        <v>500</v>
      </c>
      <c r="G86" s="534">
        <f>6*8</f>
        <v>48</v>
      </c>
      <c r="H86" s="527"/>
      <c r="J86" s="527"/>
      <c r="K86" s="527"/>
      <c r="L86" s="527"/>
      <c r="M86" s="527"/>
      <c r="N86" s="527"/>
      <c r="O86" s="527"/>
    </row>
    <row r="87" spans="1:34" s="443" customFormat="1" ht="14.25" customHeight="1" outlineLevel="1">
      <c r="B87" s="522"/>
      <c r="C87" s="466" t="s">
        <v>1120</v>
      </c>
      <c r="D87" s="482" t="s">
        <v>1121</v>
      </c>
      <c r="E87" s="519"/>
      <c r="F87" s="535" t="s">
        <v>1122</v>
      </c>
      <c r="G87" s="536">
        <f>G84*G86</f>
        <v>960</v>
      </c>
      <c r="H87" s="537"/>
      <c r="J87" s="527"/>
      <c r="K87" s="527"/>
      <c r="L87" s="527"/>
      <c r="M87" s="527"/>
      <c r="N87" s="527"/>
      <c r="O87" s="527"/>
    </row>
    <row r="88" spans="1:34" s="443" customFormat="1" ht="16" outlineLevel="1">
      <c r="B88" s="522"/>
      <c r="C88" s="466" t="s">
        <v>1123</v>
      </c>
      <c r="D88" s="482" t="s">
        <v>1121</v>
      </c>
      <c r="E88" s="519"/>
      <c r="F88" s="535" t="s">
        <v>1122</v>
      </c>
      <c r="G88" s="538">
        <f>G81*G83</f>
        <v>240</v>
      </c>
      <c r="H88" s="522"/>
      <c r="J88" s="527"/>
      <c r="K88" s="527"/>
      <c r="L88" s="527"/>
      <c r="M88" s="527"/>
      <c r="N88" s="527"/>
      <c r="O88" s="527"/>
    </row>
    <row r="89" spans="1:34" ht="16" outlineLevel="1">
      <c r="B89" s="539"/>
      <c r="D89" s="540"/>
      <c r="E89" s="539"/>
      <c r="G89" s="541"/>
      <c r="H89" s="539"/>
      <c r="J89" s="542"/>
      <c r="K89" s="542"/>
      <c r="L89" s="542"/>
      <c r="M89" s="542"/>
      <c r="N89" s="542"/>
      <c r="O89" s="542"/>
      <c r="S89" s="443"/>
      <c r="T89" s="443"/>
      <c r="U89" s="443"/>
      <c r="V89" s="443"/>
      <c r="W89" s="443"/>
      <c r="X89" s="443"/>
      <c r="Y89" s="443"/>
      <c r="Z89" s="443"/>
      <c r="AA89" s="443"/>
      <c r="AB89" s="443"/>
      <c r="AC89" s="443"/>
      <c r="AD89" s="443"/>
      <c r="AE89" s="443"/>
      <c r="AF89" s="443"/>
      <c r="AG89" s="443"/>
      <c r="AH89" s="443"/>
    </row>
    <row r="90" spans="1:34" s="443" customFormat="1">
      <c r="B90" s="459" t="s">
        <v>1124</v>
      </c>
      <c r="C90" s="460" t="s">
        <v>1125</v>
      </c>
      <c r="D90" s="460"/>
      <c r="E90" s="461"/>
      <c r="F90" s="462"/>
      <c r="G90" s="463"/>
      <c r="H90" s="464"/>
      <c r="I90" s="464"/>
      <c r="J90" s="464"/>
      <c r="K90" s="464"/>
      <c r="L90" s="464"/>
      <c r="M90" s="464"/>
      <c r="N90" s="464"/>
      <c r="O90" s="464"/>
      <c r="P90" s="464"/>
      <c r="Q90" s="464"/>
      <c r="R90" s="464"/>
    </row>
    <row r="91" spans="1:34" s="523" customFormat="1" ht="64" outlineLevel="1">
      <c r="A91" s="443"/>
      <c r="B91" s="522"/>
      <c r="C91" s="543" t="s">
        <v>1107</v>
      </c>
      <c r="D91" s="544" t="s">
        <v>1108</v>
      </c>
      <c r="E91" s="545"/>
      <c r="F91" s="546" t="s">
        <v>497</v>
      </c>
      <c r="G91" s="547">
        <f>'расчет ср ставки'!O34</f>
        <v>14524.487744952434</v>
      </c>
      <c r="H91" s="537"/>
      <c r="I91" s="443"/>
      <c r="J91" s="527"/>
      <c r="K91" s="527"/>
      <c r="L91" s="527"/>
      <c r="M91" s="527"/>
      <c r="N91" s="527"/>
      <c r="O91" s="527"/>
      <c r="P91" s="443"/>
      <c r="Q91" s="443"/>
      <c r="R91" s="443"/>
      <c r="S91" s="443"/>
      <c r="T91" s="443"/>
      <c r="U91" s="443"/>
      <c r="V91" s="443"/>
      <c r="W91" s="443"/>
      <c r="X91" s="443"/>
      <c r="Y91" s="443"/>
      <c r="Z91" s="443"/>
      <c r="AA91" s="443"/>
      <c r="AB91" s="443"/>
      <c r="AC91" s="443"/>
      <c r="AD91" s="443"/>
      <c r="AE91" s="443"/>
      <c r="AF91" s="443"/>
      <c r="AG91" s="443"/>
      <c r="AH91" s="443"/>
    </row>
    <row r="92" spans="1:34" ht="16" outlineLevel="1">
      <c r="B92" s="539"/>
      <c r="C92" s="543" t="s">
        <v>1109</v>
      </c>
      <c r="D92" s="544" t="s">
        <v>1126</v>
      </c>
      <c r="E92" s="545"/>
      <c r="F92" s="546" t="s">
        <v>481</v>
      </c>
      <c r="G92" s="548">
        <v>4</v>
      </c>
      <c r="H92" s="443"/>
      <c r="I92" s="443"/>
      <c r="J92" s="443"/>
      <c r="K92" s="443"/>
      <c r="L92" s="443"/>
      <c r="M92" s="443"/>
      <c r="N92" s="443"/>
      <c r="O92" s="443"/>
      <c r="P92" s="443"/>
      <c r="Q92" s="443"/>
      <c r="R92" s="443"/>
      <c r="S92" s="443"/>
      <c r="T92" s="443"/>
      <c r="U92" s="443"/>
      <c r="V92" s="443"/>
      <c r="W92" s="443"/>
      <c r="X92" s="443"/>
      <c r="Y92" s="443"/>
      <c r="Z92" s="443"/>
      <c r="AA92" s="443"/>
      <c r="AB92" s="443"/>
      <c r="AC92" s="443"/>
      <c r="AD92" s="443"/>
      <c r="AE92" s="443"/>
      <c r="AF92" s="443"/>
      <c r="AG92" s="443"/>
      <c r="AH92" s="443"/>
    </row>
    <row r="93" spans="1:34" ht="32" outlineLevel="1">
      <c r="B93" s="539"/>
      <c r="C93" s="543" t="s">
        <v>1127</v>
      </c>
      <c r="D93" s="544" t="s">
        <v>1126</v>
      </c>
      <c r="E93" s="545"/>
      <c r="F93" s="549" t="s">
        <v>1122</v>
      </c>
      <c r="G93" s="473">
        <f>G94*G95</f>
        <v>160</v>
      </c>
      <c r="H93" s="443"/>
      <c r="I93" s="443"/>
      <c r="J93" s="443"/>
      <c r="K93" s="443"/>
      <c r="L93" s="443"/>
      <c r="M93" s="443"/>
      <c r="N93" s="443"/>
      <c r="O93" s="443"/>
      <c r="P93" s="443"/>
      <c r="Q93" s="443"/>
      <c r="R93" s="443"/>
      <c r="S93" s="443"/>
      <c r="T93" s="443"/>
      <c r="U93" s="443"/>
      <c r="V93" s="443"/>
      <c r="W93" s="443"/>
      <c r="X93" s="443"/>
      <c r="Y93" s="443"/>
      <c r="Z93" s="443"/>
      <c r="AA93" s="443"/>
      <c r="AB93" s="443"/>
      <c r="AC93" s="443"/>
      <c r="AD93" s="443"/>
      <c r="AE93" s="443"/>
      <c r="AF93" s="443"/>
      <c r="AG93" s="443"/>
      <c r="AH93" s="443"/>
    </row>
    <row r="94" spans="1:34" ht="16" outlineLevel="1">
      <c r="B94" s="539"/>
      <c r="C94" s="550" t="s">
        <v>1128</v>
      </c>
      <c r="D94" s="544" t="s">
        <v>1126</v>
      </c>
      <c r="E94" s="545"/>
      <c r="F94" s="551" t="s">
        <v>500</v>
      </c>
      <c r="G94" s="552">
        <v>4</v>
      </c>
      <c r="H94" s="443"/>
      <c r="I94" s="443"/>
      <c r="J94" s="443"/>
      <c r="K94" s="443"/>
      <c r="L94" s="443"/>
      <c r="M94" s="443"/>
      <c r="N94" s="443"/>
      <c r="O94" s="443"/>
      <c r="P94" s="443"/>
      <c r="Q94" s="443"/>
      <c r="R94" s="443"/>
      <c r="S94" s="443"/>
      <c r="T94" s="443"/>
      <c r="U94" s="443"/>
      <c r="V94" s="443"/>
      <c r="W94" s="443"/>
      <c r="X94" s="443"/>
      <c r="Y94" s="443"/>
      <c r="Z94" s="443"/>
      <c r="AA94" s="443"/>
      <c r="AB94" s="443"/>
      <c r="AC94" s="443"/>
      <c r="AD94" s="443"/>
      <c r="AE94" s="443"/>
      <c r="AF94" s="443"/>
      <c r="AG94" s="443"/>
      <c r="AH94" s="443"/>
    </row>
    <row r="95" spans="1:34" ht="16" outlineLevel="1">
      <c r="B95" s="539"/>
      <c r="C95" s="553" t="s">
        <v>1129</v>
      </c>
      <c r="D95" s="544" t="s">
        <v>1126</v>
      </c>
      <c r="E95" s="545"/>
      <c r="F95" s="551" t="s">
        <v>1113</v>
      </c>
      <c r="G95" s="554">
        <v>40</v>
      </c>
      <c r="H95" s="443"/>
      <c r="J95" s="443"/>
      <c r="K95" s="443"/>
      <c r="L95" s="443"/>
      <c r="M95" s="443"/>
      <c r="N95" s="443"/>
      <c r="O95" s="443"/>
      <c r="P95" s="443"/>
      <c r="Q95" s="443"/>
      <c r="R95" s="443"/>
      <c r="S95" s="443"/>
      <c r="T95" s="443"/>
      <c r="U95" s="443"/>
      <c r="V95" s="443"/>
      <c r="W95" s="443"/>
      <c r="X95" s="443"/>
      <c r="Y95" s="443"/>
      <c r="Z95" s="443"/>
      <c r="AA95" s="443"/>
      <c r="AB95" s="443"/>
      <c r="AC95" s="443"/>
      <c r="AD95" s="443"/>
      <c r="AE95" s="443"/>
      <c r="AF95" s="443"/>
      <c r="AG95" s="443"/>
      <c r="AH95" s="443"/>
    </row>
    <row r="96" spans="1:34" ht="32" outlineLevel="1">
      <c r="B96" s="539"/>
      <c r="C96" s="543" t="s">
        <v>1130</v>
      </c>
      <c r="D96" s="544" t="s">
        <v>1126</v>
      </c>
      <c r="E96" s="545"/>
      <c r="F96" s="549" t="s">
        <v>1122</v>
      </c>
      <c r="G96" s="473">
        <f>G97*G98</f>
        <v>120</v>
      </c>
      <c r="H96" s="443"/>
      <c r="I96" s="443"/>
      <c r="J96" s="443"/>
      <c r="K96" s="443"/>
      <c r="L96" s="443"/>
      <c r="M96" s="443"/>
      <c r="N96" s="443"/>
      <c r="O96" s="443"/>
      <c r="P96" s="443"/>
      <c r="Q96" s="443"/>
      <c r="R96" s="443"/>
      <c r="S96" s="443"/>
      <c r="T96" s="443"/>
      <c r="U96" s="443"/>
      <c r="V96" s="443"/>
      <c r="W96" s="443"/>
      <c r="X96" s="443"/>
      <c r="Y96" s="443"/>
      <c r="Z96" s="443"/>
      <c r="AA96" s="443"/>
      <c r="AB96" s="443"/>
      <c r="AC96" s="443"/>
      <c r="AD96" s="443"/>
      <c r="AE96" s="443"/>
      <c r="AF96" s="443"/>
      <c r="AG96" s="443"/>
      <c r="AH96" s="443"/>
    </row>
    <row r="97" spans="1:34" ht="32" outlineLevel="1">
      <c r="B97" s="539"/>
      <c r="C97" s="550" t="s">
        <v>1131</v>
      </c>
      <c r="D97" s="544" t="s">
        <v>1132</v>
      </c>
      <c r="E97" s="545"/>
      <c r="F97" s="551" t="s">
        <v>500</v>
      </c>
      <c r="G97" s="548">
        <f>3*8</f>
        <v>24</v>
      </c>
      <c r="H97" s="443"/>
      <c r="J97" s="443"/>
      <c r="K97" s="443"/>
      <c r="L97" s="443"/>
      <c r="M97" s="443"/>
      <c r="N97" s="443"/>
      <c r="O97" s="443"/>
      <c r="P97" s="443"/>
      <c r="Q97" s="443"/>
      <c r="R97" s="443"/>
      <c r="S97" s="443"/>
      <c r="T97" s="443"/>
      <c r="U97" s="443"/>
      <c r="V97" s="443"/>
      <c r="W97" s="443"/>
      <c r="X97" s="443"/>
      <c r="Y97" s="443"/>
      <c r="Z97" s="443"/>
      <c r="AA97" s="443"/>
      <c r="AB97" s="443"/>
      <c r="AC97" s="443"/>
      <c r="AD97" s="443"/>
      <c r="AE97" s="443"/>
      <c r="AF97" s="443"/>
      <c r="AG97" s="443"/>
      <c r="AH97" s="443"/>
    </row>
    <row r="98" spans="1:34" ht="16" outlineLevel="1">
      <c r="B98" s="539"/>
      <c r="C98" s="553" t="s">
        <v>1133</v>
      </c>
      <c r="D98" s="544" t="s">
        <v>1126</v>
      </c>
      <c r="E98" s="545"/>
      <c r="F98" s="551" t="s">
        <v>1113</v>
      </c>
      <c r="G98" s="554">
        <v>5</v>
      </c>
      <c r="H98" s="443"/>
      <c r="I98" s="443"/>
      <c r="J98" s="443"/>
      <c r="K98" s="443"/>
      <c r="L98" s="443"/>
      <c r="M98" s="443"/>
      <c r="N98" s="443"/>
      <c r="O98" s="443"/>
      <c r="P98" s="443"/>
      <c r="Q98" s="443"/>
      <c r="R98" s="443"/>
      <c r="S98" s="443"/>
      <c r="T98" s="443"/>
      <c r="U98" s="443"/>
      <c r="V98" s="443"/>
      <c r="W98" s="443"/>
      <c r="X98" s="443"/>
      <c r="Y98" s="443"/>
      <c r="Z98" s="443"/>
      <c r="AA98" s="443"/>
      <c r="AB98" s="443"/>
      <c r="AC98" s="443"/>
      <c r="AD98" s="443"/>
      <c r="AE98" s="443"/>
      <c r="AF98" s="443"/>
      <c r="AG98" s="443"/>
      <c r="AH98" s="443"/>
    </row>
    <row r="99" spans="1:34" ht="16" outlineLevel="1">
      <c r="B99" s="539"/>
      <c r="C99" s="543" t="s">
        <v>1134</v>
      </c>
      <c r="D99" s="544" t="s">
        <v>1126</v>
      </c>
      <c r="E99" s="545"/>
      <c r="F99" s="549" t="s">
        <v>1122</v>
      </c>
      <c r="G99" s="483">
        <f>G101*G100</f>
        <v>640</v>
      </c>
      <c r="H99" s="443"/>
      <c r="I99" s="443"/>
      <c r="J99" s="443"/>
      <c r="K99" s="443"/>
      <c r="L99" s="443"/>
      <c r="M99" s="443"/>
      <c r="N99" s="443"/>
      <c r="O99" s="443"/>
      <c r="P99" s="443"/>
      <c r="Q99" s="443"/>
      <c r="R99" s="443"/>
    </row>
    <row r="100" spans="1:34" ht="32" outlineLevel="1">
      <c r="B100" s="539"/>
      <c r="C100" s="550" t="s">
        <v>1135</v>
      </c>
      <c r="D100" s="544" t="s">
        <v>1136</v>
      </c>
      <c r="E100" s="545"/>
      <c r="F100" s="551" t="s">
        <v>500</v>
      </c>
      <c r="G100" s="473">
        <f>2*8</f>
        <v>16</v>
      </c>
      <c r="H100" s="443"/>
      <c r="I100" s="443"/>
      <c r="J100" s="443"/>
      <c r="K100" s="443"/>
      <c r="L100" s="443"/>
      <c r="M100" s="443"/>
      <c r="N100" s="443"/>
      <c r="O100" s="443"/>
      <c r="P100" s="443"/>
      <c r="Q100" s="443"/>
      <c r="R100" s="443"/>
    </row>
    <row r="101" spans="1:34" ht="16" outlineLevel="1">
      <c r="B101" s="539"/>
      <c r="C101" s="553" t="s">
        <v>1137</v>
      </c>
      <c r="D101" s="544" t="s">
        <v>1126</v>
      </c>
      <c r="E101" s="545"/>
      <c r="F101" s="551" t="s">
        <v>1113</v>
      </c>
      <c r="G101" s="555">
        <v>40</v>
      </c>
      <c r="H101" s="443"/>
      <c r="I101" s="443"/>
      <c r="J101" s="443"/>
      <c r="K101" s="443"/>
      <c r="L101" s="443"/>
      <c r="M101" s="443"/>
      <c r="N101" s="443"/>
      <c r="O101" s="443"/>
      <c r="P101" s="443"/>
      <c r="Q101" s="443"/>
      <c r="R101" s="443"/>
    </row>
    <row r="102" spans="1:34" ht="16" outlineLevel="1">
      <c r="B102" s="539"/>
      <c r="C102" s="543" t="s">
        <v>1138</v>
      </c>
      <c r="D102" s="544" t="s">
        <v>1126</v>
      </c>
      <c r="E102" s="545"/>
      <c r="F102" s="549" t="s">
        <v>1122</v>
      </c>
      <c r="G102" s="473">
        <f>G103*G104</f>
        <v>560</v>
      </c>
      <c r="H102" s="443"/>
      <c r="I102" s="443"/>
      <c r="J102" s="443"/>
      <c r="K102" s="443"/>
      <c r="L102" s="443"/>
      <c r="M102" s="443"/>
      <c r="N102" s="443"/>
      <c r="O102" s="443"/>
      <c r="P102" s="443"/>
      <c r="Q102" s="443"/>
      <c r="R102" s="443"/>
    </row>
    <row r="103" spans="1:34" ht="32" outlineLevel="1">
      <c r="B103" s="539"/>
      <c r="C103" s="550" t="s">
        <v>1139</v>
      </c>
      <c r="D103" s="544" t="s">
        <v>1140</v>
      </c>
      <c r="E103" s="545"/>
      <c r="F103" s="551" t="s">
        <v>500</v>
      </c>
      <c r="G103" s="473">
        <f>7*8</f>
        <v>56</v>
      </c>
      <c r="H103" s="443"/>
      <c r="I103" s="443"/>
      <c r="J103" s="443"/>
      <c r="K103" s="443"/>
      <c r="L103" s="443"/>
      <c r="M103" s="443"/>
      <c r="N103" s="443"/>
      <c r="O103" s="443"/>
      <c r="P103" s="443"/>
      <c r="Q103" s="443"/>
      <c r="R103" s="443"/>
    </row>
    <row r="104" spans="1:34" ht="16" outlineLevel="1">
      <c r="B104" s="539"/>
      <c r="C104" s="553" t="s">
        <v>1141</v>
      </c>
      <c r="D104" s="544" t="s">
        <v>1126</v>
      </c>
      <c r="E104" s="545"/>
      <c r="F104" s="551" t="s">
        <v>1113</v>
      </c>
      <c r="G104" s="555">
        <v>10</v>
      </c>
      <c r="H104" s="443"/>
      <c r="I104" s="443"/>
      <c r="J104" s="443"/>
      <c r="K104" s="443"/>
      <c r="L104" s="443"/>
      <c r="M104" s="443"/>
      <c r="N104" s="443"/>
      <c r="O104" s="443"/>
      <c r="P104" s="443"/>
      <c r="Q104" s="443"/>
      <c r="R104" s="443"/>
    </row>
    <row r="105" spans="1:34" ht="16" outlineLevel="1">
      <c r="B105" s="539"/>
      <c r="C105" s="543" t="s">
        <v>1142</v>
      </c>
      <c r="D105" s="544" t="s">
        <v>1121</v>
      </c>
      <c r="E105" s="545"/>
      <c r="F105" s="549" t="s">
        <v>1122</v>
      </c>
      <c r="G105" s="483">
        <f>G102+G99</f>
        <v>1200</v>
      </c>
      <c r="H105" s="443"/>
      <c r="I105" s="443"/>
      <c r="J105" s="443"/>
      <c r="K105" s="443"/>
      <c r="L105" s="443"/>
      <c r="M105" s="443"/>
      <c r="N105" s="443"/>
      <c r="O105" s="443"/>
      <c r="P105" s="443"/>
      <c r="Q105" s="443"/>
      <c r="R105" s="443"/>
    </row>
    <row r="106" spans="1:34" ht="16" outlineLevel="1">
      <c r="B106" s="539"/>
      <c r="C106" s="543" t="s">
        <v>1143</v>
      </c>
      <c r="D106" s="544" t="s">
        <v>1121</v>
      </c>
      <c r="E106" s="545"/>
      <c r="F106" s="549" t="s">
        <v>1122</v>
      </c>
      <c r="G106" s="473">
        <f>G96+G93</f>
        <v>280</v>
      </c>
      <c r="H106" s="443"/>
      <c r="I106" s="443"/>
      <c r="J106" s="443"/>
      <c r="K106" s="443"/>
      <c r="L106" s="443"/>
      <c r="M106" s="443"/>
      <c r="N106" s="443"/>
      <c r="O106" s="443"/>
      <c r="P106" s="443"/>
      <c r="Q106" s="443"/>
      <c r="R106" s="443"/>
    </row>
    <row r="107" spans="1:34" s="443" customFormat="1" ht="16" outlineLevel="1">
      <c r="B107" s="522"/>
      <c r="C107" s="522"/>
      <c r="D107" s="522"/>
      <c r="E107" s="522"/>
      <c r="F107" s="522"/>
      <c r="G107" s="522"/>
      <c r="H107" s="522"/>
      <c r="J107" s="527"/>
      <c r="K107" s="527"/>
      <c r="L107" s="527"/>
      <c r="M107" s="527"/>
      <c r="N107" s="527"/>
      <c r="O107" s="527"/>
    </row>
    <row r="108" spans="1:34">
      <c r="A108" s="443"/>
      <c r="B108" s="459" t="s">
        <v>206</v>
      </c>
      <c r="C108" s="460" t="s">
        <v>162</v>
      </c>
      <c r="D108" s="460"/>
      <c r="E108" s="461"/>
      <c r="F108" s="462"/>
      <c r="G108" s="463"/>
      <c r="H108" s="464"/>
      <c r="I108" s="464"/>
      <c r="J108" s="464"/>
      <c r="K108" s="464"/>
      <c r="L108" s="464"/>
      <c r="M108" s="464"/>
      <c r="N108" s="464"/>
      <c r="O108" s="464"/>
      <c r="P108" s="464"/>
      <c r="Q108" s="464"/>
      <c r="R108" s="464"/>
    </row>
    <row r="109" spans="1:34" ht="16">
      <c r="A109" s="443"/>
      <c r="B109" s="522"/>
      <c r="C109" s="522"/>
      <c r="D109" s="522"/>
      <c r="E109" s="522"/>
      <c r="F109" s="522"/>
      <c r="G109" s="522"/>
      <c r="H109" s="522"/>
      <c r="I109" s="443"/>
      <c r="J109" s="527"/>
      <c r="K109" s="527"/>
      <c r="L109" s="527"/>
      <c r="M109" s="527"/>
      <c r="N109" s="527"/>
      <c r="O109" s="527"/>
      <c r="P109" s="443"/>
    </row>
    <row r="110" spans="1:34" ht="16" outlineLevel="1">
      <c r="A110" s="443"/>
      <c r="B110" s="465" t="s">
        <v>209</v>
      </c>
      <c r="C110" s="466" t="s">
        <v>164</v>
      </c>
      <c r="D110" s="466"/>
      <c r="E110" s="466"/>
      <c r="F110" s="467" t="s">
        <v>165</v>
      </c>
      <c r="G110" s="556">
        <v>0.14000000000000001</v>
      </c>
      <c r="H110" s="467"/>
      <c r="I110" s="467"/>
      <c r="J110" s="467"/>
      <c r="K110" s="467"/>
      <c r="L110" s="467"/>
      <c r="M110" s="467"/>
      <c r="N110" s="467"/>
      <c r="O110" s="467"/>
      <c r="P110" s="467"/>
      <c r="Q110" s="473"/>
      <c r="R110" s="473"/>
    </row>
    <row r="111" spans="1:34" ht="16" outlineLevel="1">
      <c r="A111" s="443"/>
      <c r="B111" s="465" t="s">
        <v>211</v>
      </c>
      <c r="C111" s="466" t="s">
        <v>167</v>
      </c>
      <c r="D111" s="466"/>
      <c r="E111" s="466"/>
      <c r="F111" s="467" t="s">
        <v>168</v>
      </c>
      <c r="G111" s="557">
        <v>12</v>
      </c>
      <c r="H111" s="467"/>
      <c r="I111" s="467"/>
      <c r="J111" s="467"/>
      <c r="K111" s="467"/>
      <c r="L111" s="467"/>
      <c r="M111" s="467"/>
      <c r="N111" s="467"/>
      <c r="O111" s="467"/>
      <c r="P111" s="467"/>
      <c r="Q111" s="473"/>
      <c r="R111" s="473"/>
    </row>
    <row r="112" spans="1:34" ht="16" outlineLevel="1">
      <c r="A112" s="443"/>
      <c r="B112" s="465" t="s">
        <v>213</v>
      </c>
      <c r="C112" s="466" t="s">
        <v>473</v>
      </c>
      <c r="D112" s="466"/>
      <c r="E112" s="466"/>
      <c r="F112" s="467" t="s">
        <v>171</v>
      </c>
      <c r="G112" s="467"/>
      <c r="H112" s="467"/>
      <c r="I112" s="467">
        <f>I114-I113+1</f>
        <v>365</v>
      </c>
      <c r="J112" s="467">
        <f t="shared" ref="J112:Q112" si="4">J114-J113+1</f>
        <v>366</v>
      </c>
      <c r="K112" s="467">
        <f t="shared" si="4"/>
        <v>365</v>
      </c>
      <c r="L112" s="467">
        <f t="shared" si="4"/>
        <v>365</v>
      </c>
      <c r="M112" s="467">
        <f t="shared" si="4"/>
        <v>365</v>
      </c>
      <c r="N112" s="467">
        <f t="shared" si="4"/>
        <v>366</v>
      </c>
      <c r="O112" s="467">
        <f t="shared" si="4"/>
        <v>365</v>
      </c>
      <c r="P112" s="467">
        <f t="shared" si="4"/>
        <v>365</v>
      </c>
      <c r="Q112" s="467">
        <f t="shared" si="4"/>
        <v>365</v>
      </c>
      <c r="R112" s="473">
        <v>366</v>
      </c>
    </row>
    <row r="113" spans="1:18" ht="16" outlineLevel="1">
      <c r="A113" s="443"/>
      <c r="B113" s="465"/>
      <c r="C113" s="558" t="s">
        <v>172</v>
      </c>
      <c r="D113" s="558"/>
      <c r="E113" s="466"/>
      <c r="F113" s="467"/>
      <c r="G113" s="467"/>
      <c r="H113" s="467"/>
      <c r="I113" s="474">
        <v>43466</v>
      </c>
      <c r="J113" s="474">
        <v>43831</v>
      </c>
      <c r="K113" s="474">
        <v>44197</v>
      </c>
      <c r="L113" s="474">
        <v>44562</v>
      </c>
      <c r="M113" s="474">
        <v>44927</v>
      </c>
      <c r="N113" s="474">
        <v>45292</v>
      </c>
      <c r="O113" s="474">
        <v>45658</v>
      </c>
      <c r="P113" s="474">
        <v>46023</v>
      </c>
      <c r="Q113" s="474">
        <v>46388</v>
      </c>
      <c r="R113" s="474">
        <v>46753</v>
      </c>
    </row>
    <row r="114" spans="1:18" ht="16" outlineLevel="1">
      <c r="A114" s="443"/>
      <c r="B114" s="465"/>
      <c r="C114" s="558" t="s">
        <v>173</v>
      </c>
      <c r="D114" s="558"/>
      <c r="E114" s="466"/>
      <c r="F114" s="467"/>
      <c r="G114" s="467"/>
      <c r="H114" s="467"/>
      <c r="I114" s="474">
        <v>43830</v>
      </c>
      <c r="J114" s="474">
        <v>44196</v>
      </c>
      <c r="K114" s="474">
        <v>44561</v>
      </c>
      <c r="L114" s="474">
        <v>44926</v>
      </c>
      <c r="M114" s="474">
        <v>45291</v>
      </c>
      <c r="N114" s="474">
        <v>45657</v>
      </c>
      <c r="O114" s="474">
        <v>46022</v>
      </c>
      <c r="P114" s="474">
        <v>46387</v>
      </c>
      <c r="Q114" s="474">
        <v>46752</v>
      </c>
      <c r="R114" s="474">
        <v>47118</v>
      </c>
    </row>
    <row r="115" spans="1:18" ht="16" outlineLevel="1">
      <c r="A115" s="443"/>
      <c r="B115" s="465" t="s">
        <v>219</v>
      </c>
      <c r="C115" s="466" t="s">
        <v>175</v>
      </c>
      <c r="D115" s="466"/>
      <c r="E115" s="518"/>
      <c r="F115" s="467" t="s">
        <v>500</v>
      </c>
      <c r="G115" s="467"/>
      <c r="H115" s="467"/>
      <c r="I115" s="559">
        <v>1970</v>
      </c>
      <c r="J115" s="559">
        <v>1788</v>
      </c>
      <c r="K115" s="559">
        <v>1987</v>
      </c>
      <c r="L115" s="559">
        <v>1974</v>
      </c>
      <c r="M115" s="559">
        <v>1973</v>
      </c>
      <c r="N115" s="559">
        <v>1978</v>
      </c>
      <c r="O115" s="559">
        <v>1978</v>
      </c>
      <c r="P115" s="559">
        <v>1987</v>
      </c>
      <c r="Q115" s="559">
        <v>1987</v>
      </c>
      <c r="R115" s="559">
        <v>1981</v>
      </c>
    </row>
    <row r="116" spans="1:18" ht="16">
      <c r="A116" s="443"/>
      <c r="B116" s="465" t="s">
        <v>221</v>
      </c>
      <c r="C116" s="466" t="s">
        <v>504</v>
      </c>
      <c r="D116" s="466"/>
      <c r="E116" s="518"/>
      <c r="F116" s="467" t="s">
        <v>500</v>
      </c>
      <c r="G116" s="467"/>
      <c r="H116" s="467"/>
      <c r="I116" s="559">
        <v>8</v>
      </c>
      <c r="J116" s="559">
        <v>8</v>
      </c>
      <c r="K116" s="559">
        <v>8</v>
      </c>
      <c r="L116" s="559">
        <v>8</v>
      </c>
      <c r="M116" s="559">
        <v>8</v>
      </c>
      <c r="N116" s="559">
        <v>8</v>
      </c>
      <c r="O116" s="559">
        <v>8</v>
      </c>
      <c r="P116" s="559">
        <v>8</v>
      </c>
      <c r="Q116" s="559">
        <v>8</v>
      </c>
      <c r="R116" s="559">
        <v>8</v>
      </c>
    </row>
    <row r="117" spans="1:18">
      <c r="B117" s="465" t="s">
        <v>223</v>
      </c>
      <c r="C117" s="473" t="s">
        <v>1144</v>
      </c>
      <c r="D117" s="466"/>
      <c r="E117" s="466"/>
      <c r="F117" s="467"/>
      <c r="G117" s="467"/>
      <c r="H117" s="467"/>
      <c r="I117" s="560">
        <f t="shared" ref="I117:R117" si="5">I115/I116</f>
        <v>246.25</v>
      </c>
      <c r="J117" s="560">
        <f t="shared" si="5"/>
        <v>223.5</v>
      </c>
      <c r="K117" s="560">
        <f t="shared" si="5"/>
        <v>248.375</v>
      </c>
      <c r="L117" s="560">
        <f t="shared" si="5"/>
        <v>246.75</v>
      </c>
      <c r="M117" s="560">
        <f t="shared" si="5"/>
        <v>246.625</v>
      </c>
      <c r="N117" s="560">
        <f t="shared" si="5"/>
        <v>247.25</v>
      </c>
      <c r="O117" s="560">
        <f t="shared" si="5"/>
        <v>247.25</v>
      </c>
      <c r="P117" s="560">
        <f t="shared" si="5"/>
        <v>248.375</v>
      </c>
      <c r="Q117" s="560">
        <f t="shared" si="5"/>
        <v>248.375</v>
      </c>
      <c r="R117" s="560">
        <f t="shared" si="5"/>
        <v>247.625</v>
      </c>
    </row>
    <row r="118" spans="1:18" s="443" customFormat="1">
      <c r="B118" s="444"/>
      <c r="D118" s="446"/>
      <c r="E118" s="446"/>
    </row>
    <row r="119" spans="1:18" s="443" customFormat="1">
      <c r="B119" s="444"/>
    </row>
    <row r="120" spans="1:18" s="443" customFormat="1">
      <c r="B120" s="444"/>
    </row>
    <row r="121" spans="1:18" s="443" customFormat="1">
      <c r="B121" s="444"/>
    </row>
    <row r="122" spans="1:18" s="443" customFormat="1">
      <c r="B122" s="444"/>
    </row>
    <row r="123" spans="1:18" s="443" customFormat="1">
      <c r="B123" s="444"/>
    </row>
    <row r="124" spans="1:18" s="443" customFormat="1">
      <c r="B124" s="444"/>
    </row>
    <row r="125" spans="1:18" s="443" customFormat="1">
      <c r="B125" s="444"/>
    </row>
    <row r="126" spans="1:18" s="443" customFormat="1">
      <c r="B126" s="444"/>
    </row>
    <row r="127" spans="1:18" s="443" customFormat="1">
      <c r="B127" s="444"/>
    </row>
    <row r="128" spans="1:18" s="443" customFormat="1">
      <c r="B128" s="444"/>
    </row>
    <row r="129" spans="2:5" s="443" customFormat="1">
      <c r="B129" s="444"/>
    </row>
    <row r="130" spans="2:5" s="443" customFormat="1">
      <c r="B130" s="444"/>
    </row>
    <row r="131" spans="2:5" s="443" customFormat="1">
      <c r="B131" s="444"/>
      <c r="C131" s="446"/>
      <c r="D131" s="446"/>
      <c r="E131" s="446"/>
    </row>
    <row r="132" spans="2:5" s="443" customFormat="1">
      <c r="B132" s="444"/>
      <c r="C132" s="446"/>
      <c r="D132" s="446"/>
      <c r="E132" s="446"/>
    </row>
    <row r="133" spans="2:5" s="443" customFormat="1">
      <c r="B133" s="444"/>
      <c r="C133" s="446"/>
      <c r="D133" s="446"/>
      <c r="E133" s="446"/>
    </row>
    <row r="134" spans="2:5" s="443" customFormat="1">
      <c r="B134" s="444"/>
      <c r="C134" s="446"/>
      <c r="D134" s="446"/>
      <c r="E134" s="446"/>
    </row>
    <row r="135" spans="2:5" s="443" customFormat="1">
      <c r="B135" s="444"/>
      <c r="C135" s="446"/>
      <c r="D135" s="446"/>
      <c r="E135" s="446"/>
    </row>
    <row r="136" spans="2:5" s="443" customFormat="1">
      <c r="B136" s="444"/>
      <c r="C136" s="446"/>
      <c r="D136" s="446"/>
      <c r="E136" s="446"/>
    </row>
    <row r="137" spans="2:5" s="443" customFormat="1">
      <c r="B137" s="444"/>
      <c r="C137" s="446"/>
      <c r="D137" s="446"/>
      <c r="E137" s="446"/>
    </row>
    <row r="138" spans="2:5" s="443" customFormat="1">
      <c r="B138" s="444"/>
      <c r="C138" s="446"/>
      <c r="D138" s="446"/>
      <c r="E138" s="446"/>
    </row>
    <row r="139" spans="2:5" s="443" customFormat="1">
      <c r="B139" s="444"/>
      <c r="C139" s="446"/>
      <c r="D139" s="446"/>
      <c r="E139" s="446"/>
    </row>
    <row r="140" spans="2:5" s="443" customFormat="1">
      <c r="B140" s="444"/>
      <c r="C140" s="446"/>
      <c r="D140" s="446"/>
      <c r="E140" s="446"/>
    </row>
    <row r="141" spans="2:5" s="443" customFormat="1">
      <c r="B141" s="444"/>
      <c r="C141" s="446"/>
      <c r="D141" s="446"/>
      <c r="E141" s="446"/>
    </row>
    <row r="142" spans="2:5" s="443" customFormat="1">
      <c r="B142" s="444"/>
      <c r="C142" s="446"/>
      <c r="D142" s="446"/>
      <c r="E142" s="446"/>
    </row>
    <row r="143" spans="2:5" s="443" customFormat="1">
      <c r="B143" s="444"/>
      <c r="C143" s="446"/>
      <c r="D143" s="446"/>
      <c r="E143" s="446"/>
    </row>
    <row r="144" spans="2:5" s="443" customFormat="1">
      <c r="B144" s="444"/>
      <c r="C144" s="446"/>
      <c r="D144" s="446"/>
      <c r="E144" s="446"/>
    </row>
    <row r="145" spans="2:5" s="443" customFormat="1">
      <c r="B145" s="444"/>
      <c r="C145" s="446"/>
      <c r="D145" s="446"/>
      <c r="E145" s="446"/>
    </row>
    <row r="146" spans="2:5" s="443" customFormat="1">
      <c r="B146" s="444"/>
      <c r="C146" s="446"/>
      <c r="D146" s="446"/>
      <c r="E146" s="446"/>
    </row>
    <row r="147" spans="2:5" s="443" customFormat="1">
      <c r="B147" s="444"/>
      <c r="C147" s="446"/>
      <c r="D147" s="446"/>
      <c r="E147" s="446"/>
    </row>
    <row r="148" spans="2:5" s="443" customFormat="1">
      <c r="B148" s="444"/>
      <c r="C148" s="446"/>
      <c r="D148" s="446"/>
      <c r="E148" s="446"/>
    </row>
    <row r="149" spans="2:5"/>
    <row r="150" spans="2:5"/>
    <row r="151" spans="2:5"/>
    <row r="152" spans="2:5"/>
    <row r="153" spans="2:5"/>
    <row r="154" spans="2:5"/>
    <row r="155" spans="2:5"/>
    <row r="156" spans="2:5"/>
    <row r="157" spans="2:5"/>
    <row r="158" spans="2:5"/>
    <row r="159" spans="2:5"/>
    <row r="160" spans="2:5"/>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sheetData>
  <mergeCells count="10">
    <mergeCell ref="C81:C82"/>
    <mergeCell ref="D81:D82"/>
    <mergeCell ref="E81:E82"/>
    <mergeCell ref="F81:F82"/>
    <mergeCell ref="G81:G82"/>
    <mergeCell ref="C84:C85"/>
    <mergeCell ref="D84:D85"/>
    <mergeCell ref="E84:E85"/>
    <mergeCell ref="F84:F85"/>
    <mergeCell ref="G84:G85"/>
  </mergeCells>
  <pageMargins left="0.7" right="0.7" top="0.75" bottom="0.75" header="0.3" footer="0.3"/>
  <pageSetup paperSize="9" orientation="portrait" r:id="rId1"/>
  <legacy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37"/>
  <sheetViews>
    <sheetView workbookViewId="0"/>
    <sheetView workbookViewId="1"/>
  </sheetViews>
  <sheetFormatPr baseColWidth="10" defaultColWidth="9.1640625" defaultRowHeight="15"/>
  <cols>
    <col min="1" max="1" width="6.1640625" style="522" customWidth="1"/>
    <col min="2" max="2" width="4.33203125" style="522" customWidth="1"/>
    <col min="3" max="3" width="49.33203125" style="522" customWidth="1"/>
    <col min="4" max="4" width="16" style="522" customWidth="1"/>
    <col min="5" max="5" width="12.1640625" style="522" bestFit="1" customWidth="1"/>
    <col min="6" max="6" width="12.5" style="522" customWidth="1"/>
    <col min="7" max="7" width="13.33203125" style="522" customWidth="1"/>
    <col min="8" max="17" width="12.33203125" style="522" customWidth="1"/>
    <col min="18" max="18" width="9.1640625" style="522" customWidth="1"/>
    <col min="19" max="19" width="16.83203125" style="522" customWidth="1"/>
    <col min="20" max="16376" width="9.1640625" style="522"/>
    <col min="16377" max="16384" width="14.33203125" style="522" customWidth="1"/>
  </cols>
  <sheetData>
    <row r="1" spans="1:17" ht="12.75" customHeight="1">
      <c r="C1" s="957"/>
      <c r="D1" s="957"/>
      <c r="E1" s="957"/>
      <c r="F1" s="957"/>
      <c r="G1" s="957"/>
      <c r="H1" s="957"/>
      <c r="I1" s="957"/>
      <c r="J1" s="957"/>
      <c r="K1" s="957"/>
      <c r="L1" s="957"/>
      <c r="M1" s="957"/>
      <c r="N1" s="957"/>
      <c r="O1" s="561"/>
    </row>
    <row r="2" spans="1:17" s="539" customFormat="1">
      <c r="A2" s="522"/>
      <c r="B2" s="562"/>
      <c r="C2" s="562"/>
      <c r="D2" s="562"/>
      <c r="E2" s="562"/>
      <c r="F2" s="958" t="s">
        <v>474</v>
      </c>
      <c r="G2" s="958"/>
      <c r="H2" s="958"/>
      <c r="I2" s="958"/>
      <c r="J2" s="958"/>
      <c r="K2" s="958"/>
      <c r="L2" s="958"/>
      <c r="M2" s="958"/>
      <c r="N2" s="958"/>
      <c r="O2" s="958"/>
      <c r="P2" s="958"/>
      <c r="Q2" s="958"/>
    </row>
    <row r="3" spans="1:17" s="442" customFormat="1" ht="21.75" customHeight="1">
      <c r="A3" s="435" t="s">
        <v>451</v>
      </c>
      <c r="B3" s="436" t="s">
        <v>73</v>
      </c>
      <c r="C3" s="437" t="s">
        <v>74</v>
      </c>
      <c r="D3" s="437" t="s">
        <v>76</v>
      </c>
      <c r="E3" s="439" t="s">
        <v>77</v>
      </c>
      <c r="F3" s="440" t="s">
        <v>78</v>
      </c>
      <c r="G3" s="441">
        <v>2018</v>
      </c>
      <c r="H3" s="441">
        <v>2019</v>
      </c>
      <c r="I3" s="441">
        <v>2020</v>
      </c>
      <c r="J3" s="441">
        <v>2021</v>
      </c>
      <c r="K3" s="441">
        <v>2022</v>
      </c>
      <c r="L3" s="441">
        <v>2023</v>
      </c>
      <c r="M3" s="441">
        <v>2024</v>
      </c>
      <c r="N3" s="441">
        <v>2025</v>
      </c>
      <c r="O3" s="441">
        <v>2026</v>
      </c>
      <c r="P3" s="441">
        <v>2027</v>
      </c>
      <c r="Q3" s="441">
        <v>2028</v>
      </c>
    </row>
    <row r="4" spans="1:17" s="539" customFormat="1">
      <c r="A4" s="522"/>
      <c r="B4" s="564"/>
      <c r="C4" s="460" t="s">
        <v>466</v>
      </c>
      <c r="D4" s="461"/>
      <c r="E4" s="462"/>
      <c r="F4" s="463"/>
      <c r="G4" s="464"/>
      <c r="H4" s="464"/>
      <c r="I4" s="464"/>
      <c r="J4" s="464"/>
      <c r="K4" s="464"/>
      <c r="L4" s="464"/>
      <c r="M4" s="464"/>
      <c r="N4" s="464"/>
      <c r="O4" s="464"/>
      <c r="P4" s="464"/>
      <c r="Q4" s="464"/>
    </row>
    <row r="5" spans="1:17" s="539" customFormat="1">
      <c r="A5" s="522"/>
      <c r="B5" s="522"/>
      <c r="C5" s="522"/>
      <c r="D5" s="522"/>
      <c r="E5" s="522"/>
      <c r="F5" s="522"/>
      <c r="G5" s="522"/>
      <c r="H5" s="522"/>
      <c r="I5" s="522"/>
      <c r="J5" s="522"/>
      <c r="K5" s="522"/>
      <c r="L5" s="522"/>
      <c r="M5" s="522"/>
      <c r="N5" s="522"/>
      <c r="O5" s="522"/>
      <c r="P5" s="522"/>
      <c r="Q5" s="522"/>
    </row>
    <row r="6" spans="1:17" s="539" customFormat="1" ht="32">
      <c r="A6" s="522"/>
      <c r="B6" s="565"/>
      <c r="C6" s="566" t="str">
        <f>C16</f>
        <v>Экономия ТРЗ ДБ Контроль ДДС  тыс. руб.</v>
      </c>
      <c r="D6" s="567" t="str">
        <f>D16</f>
        <v>Косвенный эконом. эффект</v>
      </c>
      <c r="E6" s="568" t="s">
        <v>430</v>
      </c>
      <c r="F6" s="569">
        <f>SUM(H6:O6)</f>
        <v>83556.254436445583</v>
      </c>
      <c r="G6" s="570"/>
      <c r="H6" s="569">
        <f t="shared" ref="H6:N6" si="0">H16</f>
        <v>0</v>
      </c>
      <c r="I6" s="569">
        <f t="shared" si="0"/>
        <v>0</v>
      </c>
      <c r="J6" s="569">
        <f t="shared" si="0"/>
        <v>0</v>
      </c>
      <c r="K6" s="569">
        <f t="shared" si="0"/>
        <v>16711.250887289116</v>
      </c>
      <c r="L6" s="569">
        <f t="shared" si="0"/>
        <v>16711.250887289116</v>
      </c>
      <c r="M6" s="569">
        <f t="shared" si="0"/>
        <v>16711.250887289116</v>
      </c>
      <c r="N6" s="569">
        <f t="shared" si="0"/>
        <v>16711.250887289116</v>
      </c>
      <c r="O6" s="569">
        <f>O16</f>
        <v>16711.250887289116</v>
      </c>
      <c r="P6" s="569">
        <f>P16</f>
        <v>16711.250887289116</v>
      </c>
      <c r="Q6" s="569">
        <f>Q16</f>
        <v>16711.250887289116</v>
      </c>
    </row>
    <row r="7" spans="1:17" s="539" customFormat="1" ht="32">
      <c r="A7" s="522"/>
      <c r="B7" s="565"/>
      <c r="C7" s="566" t="str">
        <f>C24</f>
        <v xml:space="preserve">Экономия ТРЗ ДБ Контроль ДДС в чел/дн за год </v>
      </c>
      <c r="D7" s="567" t="str">
        <f>D24</f>
        <v>Косвенный эконом. эффект</v>
      </c>
      <c r="E7" s="568" t="s">
        <v>495</v>
      </c>
      <c r="F7" s="571">
        <f>SUM(H7:O7)</f>
        <v>5400</v>
      </c>
      <c r="G7" s="570"/>
      <c r="H7" s="571">
        <f t="shared" ref="H7:N7" si="1">H24</f>
        <v>0</v>
      </c>
      <c r="I7" s="571">
        <f t="shared" si="1"/>
        <v>0</v>
      </c>
      <c r="J7" s="571">
        <f>J24</f>
        <v>0</v>
      </c>
      <c r="K7" s="571">
        <f>K24</f>
        <v>1080</v>
      </c>
      <c r="L7" s="571">
        <f t="shared" si="1"/>
        <v>1080</v>
      </c>
      <c r="M7" s="571">
        <f t="shared" si="1"/>
        <v>1080</v>
      </c>
      <c r="N7" s="571">
        <f t="shared" si="1"/>
        <v>1080</v>
      </c>
      <c r="O7" s="571">
        <f>O24</f>
        <v>1080</v>
      </c>
      <c r="P7" s="571">
        <f>P24</f>
        <v>1080</v>
      </c>
      <c r="Q7" s="571">
        <f>Q24</f>
        <v>1080</v>
      </c>
    </row>
    <row r="8" spans="1:17" s="539" customFormat="1" ht="32">
      <c r="A8" s="522"/>
      <c r="B8" s="565"/>
      <c r="C8" s="566" t="str">
        <f>C20</f>
        <v>Экономия ТРЗ ДБ QPR ДО тыс. руб.</v>
      </c>
      <c r="D8" s="567" t="s">
        <v>480</v>
      </c>
      <c r="E8" s="568" t="s">
        <v>430</v>
      </c>
      <c r="F8" s="571">
        <f>SUM(H8:O8)</f>
        <v>35588.775037745341</v>
      </c>
      <c r="G8" s="570"/>
      <c r="H8" s="569">
        <f t="shared" ref="H8:P8" si="2">H20</f>
        <v>0</v>
      </c>
      <c r="I8" s="569">
        <f t="shared" si="2"/>
        <v>0</v>
      </c>
      <c r="J8" s="569">
        <f>J20</f>
        <v>0</v>
      </c>
      <c r="K8" s="569">
        <f>K20</f>
        <v>7117.7550075490681</v>
      </c>
      <c r="L8" s="569">
        <f t="shared" si="2"/>
        <v>7117.7550075490681</v>
      </c>
      <c r="M8" s="569">
        <f t="shared" si="2"/>
        <v>7117.7550075490681</v>
      </c>
      <c r="N8" s="569">
        <f t="shared" si="2"/>
        <v>7117.7550075490681</v>
      </c>
      <c r="O8" s="569">
        <f t="shared" si="2"/>
        <v>7117.7550075490681</v>
      </c>
      <c r="P8" s="569">
        <f t="shared" si="2"/>
        <v>7117.7550075490681</v>
      </c>
      <c r="Q8" s="569">
        <f>Q20</f>
        <v>7117.7550075490681</v>
      </c>
    </row>
    <row r="9" spans="1:17" s="539" customFormat="1" ht="32">
      <c r="A9" s="522"/>
      <c r="B9" s="565"/>
      <c r="C9" s="566" t="str">
        <f>C31</f>
        <v xml:space="preserve">Экономия ТРЗ QPR ДО в чел/дн за год </v>
      </c>
      <c r="D9" s="567" t="s">
        <v>480</v>
      </c>
      <c r="E9" s="568" t="s">
        <v>495</v>
      </c>
      <c r="F9" s="571">
        <f>SUM(H9:O9)</f>
        <v>2300</v>
      </c>
      <c r="G9" s="570"/>
      <c r="H9" s="571">
        <f t="shared" ref="H9:Q9" si="3">H31</f>
        <v>0</v>
      </c>
      <c r="I9" s="571">
        <f t="shared" si="3"/>
        <v>0</v>
      </c>
      <c r="J9" s="571">
        <f>J31</f>
        <v>0</v>
      </c>
      <c r="K9" s="571">
        <f t="shared" si="3"/>
        <v>460</v>
      </c>
      <c r="L9" s="571">
        <f t="shared" si="3"/>
        <v>460</v>
      </c>
      <c r="M9" s="571">
        <f t="shared" si="3"/>
        <v>460</v>
      </c>
      <c r="N9" s="571">
        <f t="shared" si="3"/>
        <v>460</v>
      </c>
      <c r="O9" s="571">
        <f t="shared" si="3"/>
        <v>460</v>
      </c>
      <c r="P9" s="571">
        <f t="shared" si="3"/>
        <v>460</v>
      </c>
      <c r="Q9" s="571">
        <f t="shared" si="3"/>
        <v>460</v>
      </c>
    </row>
    <row r="10" spans="1:17" s="539" customFormat="1">
      <c r="A10" s="522"/>
      <c r="B10" s="565"/>
      <c r="C10" s="566"/>
      <c r="D10" s="567"/>
      <c r="E10" s="568"/>
      <c r="F10" s="571"/>
      <c r="G10" s="570"/>
      <c r="H10" s="571"/>
      <c r="I10" s="571"/>
      <c r="J10" s="571"/>
      <c r="K10" s="571"/>
      <c r="L10" s="571"/>
      <c r="M10" s="571"/>
      <c r="N10" s="571"/>
      <c r="O10" s="571"/>
      <c r="P10" s="571"/>
      <c r="Q10" s="571"/>
    </row>
    <row r="11" spans="1:17">
      <c r="F11" s="572"/>
      <c r="G11" s="572"/>
      <c r="H11" s="572"/>
      <c r="I11" s="572"/>
      <c r="J11" s="572"/>
      <c r="K11" s="572"/>
      <c r="L11" s="572"/>
      <c r="M11" s="572"/>
      <c r="N11" s="572"/>
      <c r="O11" s="572"/>
      <c r="P11" s="572"/>
      <c r="Q11" s="572"/>
    </row>
    <row r="12" spans="1:17" s="539" customFormat="1">
      <c r="A12" s="522"/>
      <c r="B12" s="573"/>
      <c r="C12" s="574" t="s">
        <v>207</v>
      </c>
      <c r="D12" s="575"/>
      <c r="E12" s="576"/>
      <c r="F12" s="577"/>
      <c r="G12" s="578"/>
      <c r="H12" s="578"/>
      <c r="I12" s="578"/>
      <c r="J12" s="578"/>
      <c r="K12" s="578"/>
      <c r="L12" s="578"/>
      <c r="M12" s="578"/>
      <c r="N12" s="578"/>
      <c r="O12" s="578"/>
      <c r="P12" s="578"/>
      <c r="Q12" s="578"/>
    </row>
    <row r="13" spans="1:17" s="539" customFormat="1">
      <c r="B13" s="579"/>
      <c r="C13" s="580"/>
      <c r="D13" s="580"/>
      <c r="F13" s="541"/>
      <c r="G13" s="581"/>
      <c r="H13" s="541"/>
      <c r="I13" s="581"/>
      <c r="J13" s="581"/>
      <c r="K13" s="581"/>
      <c r="L13" s="581"/>
      <c r="M13" s="581"/>
      <c r="N13" s="581"/>
      <c r="O13" s="541"/>
    </row>
    <row r="14" spans="1:17" s="539" customFormat="1" ht="32">
      <c r="A14" s="522"/>
      <c r="B14" s="582" t="s">
        <v>469</v>
      </c>
      <c r="C14" s="583" t="s">
        <v>1145</v>
      </c>
      <c r="D14" s="584" t="s">
        <v>480</v>
      </c>
      <c r="E14" s="585" t="s">
        <v>430</v>
      </c>
      <c r="F14" s="586">
        <f t="shared" ref="F14:Q14" si="4">F16+F20</f>
        <v>119145.02947419093</v>
      </c>
      <c r="G14" s="586">
        <f t="shared" si="4"/>
        <v>0</v>
      </c>
      <c r="H14" s="587">
        <f t="shared" si="4"/>
        <v>0</v>
      </c>
      <c r="I14" s="587">
        <f t="shared" si="4"/>
        <v>0</v>
      </c>
      <c r="J14" s="587">
        <f t="shared" si="4"/>
        <v>0</v>
      </c>
      <c r="K14" s="586">
        <f t="shared" si="4"/>
        <v>23829.005894838185</v>
      </c>
      <c r="L14" s="586">
        <f t="shared" si="4"/>
        <v>23829.005894838185</v>
      </c>
      <c r="M14" s="586">
        <f t="shared" si="4"/>
        <v>23829.005894838185</v>
      </c>
      <c r="N14" s="586">
        <f t="shared" si="4"/>
        <v>23829.005894838185</v>
      </c>
      <c r="O14" s="586">
        <f t="shared" si="4"/>
        <v>23829.005894838185</v>
      </c>
      <c r="P14" s="586">
        <f t="shared" si="4"/>
        <v>23829.005894838185</v>
      </c>
      <c r="Q14" s="586">
        <f t="shared" si="4"/>
        <v>23829.005894838185</v>
      </c>
    </row>
    <row r="15" spans="1:17" s="539" customFormat="1">
      <c r="A15" s="522"/>
      <c r="B15" s="522"/>
      <c r="C15" s="522"/>
      <c r="D15" s="522"/>
      <c r="E15" s="522"/>
      <c r="F15" s="572"/>
      <c r="G15" s="572"/>
      <c r="H15" s="572"/>
      <c r="I15" s="572"/>
      <c r="J15" s="572"/>
      <c r="K15" s="572"/>
      <c r="L15" s="572"/>
      <c r="M15" s="572"/>
      <c r="N15" s="572"/>
      <c r="O15" s="572"/>
      <c r="P15" s="522"/>
      <c r="Q15" s="522"/>
    </row>
    <row r="16" spans="1:17" ht="32">
      <c r="B16" s="582" t="s">
        <v>469</v>
      </c>
      <c r="C16" s="583" t="s">
        <v>1146</v>
      </c>
      <c r="D16" s="584" t="s">
        <v>480</v>
      </c>
      <c r="E16" s="585" t="s">
        <v>430</v>
      </c>
      <c r="F16" s="586">
        <f>SUM(H16:O16)</f>
        <v>83556.254436445583</v>
      </c>
      <c r="G16" s="586"/>
      <c r="H16" s="588">
        <v>0</v>
      </c>
      <c r="I16" s="588">
        <v>0</v>
      </c>
      <c r="J16" s="588">
        <v>0</v>
      </c>
      <c r="K16" s="586">
        <f>K17*K18/10^3</f>
        <v>16711.250887289116</v>
      </c>
      <c r="L16" s="586">
        <f t="shared" ref="L16:Q16" si="5">L17*L18/10^3</f>
        <v>16711.250887289116</v>
      </c>
      <c r="M16" s="586">
        <f t="shared" si="5"/>
        <v>16711.250887289116</v>
      </c>
      <c r="N16" s="586">
        <f t="shared" si="5"/>
        <v>16711.250887289116</v>
      </c>
      <c r="O16" s="586">
        <f t="shared" si="5"/>
        <v>16711.250887289116</v>
      </c>
      <c r="P16" s="586">
        <f t="shared" si="5"/>
        <v>16711.250887289116</v>
      </c>
      <c r="Q16" s="586">
        <f t="shared" si="5"/>
        <v>16711.250887289116</v>
      </c>
    </row>
    <row r="17" spans="2:21" ht="16">
      <c r="B17" s="582"/>
      <c r="C17" s="589" t="s">
        <v>494</v>
      </c>
      <c r="D17" s="589"/>
      <c r="E17" s="590" t="s">
        <v>495</v>
      </c>
      <c r="F17" s="548">
        <f>SUM(J17:N17)</f>
        <v>4320</v>
      </c>
      <c r="G17" s="591"/>
      <c r="H17" s="552">
        <v>0</v>
      </c>
      <c r="I17" s="552">
        <v>0</v>
      </c>
      <c r="J17" s="552">
        <v>0</v>
      </c>
      <c r="K17" s="548">
        <f t="shared" ref="K17:Q17" si="6">K24</f>
        <v>1080</v>
      </c>
      <c r="L17" s="548">
        <f t="shared" si="6"/>
        <v>1080</v>
      </c>
      <c r="M17" s="548">
        <f t="shared" si="6"/>
        <v>1080</v>
      </c>
      <c r="N17" s="548">
        <f t="shared" si="6"/>
        <v>1080</v>
      </c>
      <c r="O17" s="548">
        <f t="shared" si="6"/>
        <v>1080</v>
      </c>
      <c r="P17" s="548">
        <f t="shared" si="6"/>
        <v>1080</v>
      </c>
      <c r="Q17" s="548">
        <f t="shared" si="6"/>
        <v>1080</v>
      </c>
    </row>
    <row r="18" spans="2:21" ht="16">
      <c r="B18" s="582"/>
      <c r="C18" s="589" t="s">
        <v>1107</v>
      </c>
      <c r="D18" s="589"/>
      <c r="E18" s="590" t="s">
        <v>497</v>
      </c>
      <c r="F18" s="548">
        <f>AVERAGE(J18:P18)</f>
        <v>13262.897529594538</v>
      </c>
      <c r="G18" s="591"/>
      <c r="H18" s="552">
        <v>0</v>
      </c>
      <c r="I18" s="552">
        <v>0</v>
      </c>
      <c r="J18" s="552">
        <v>0</v>
      </c>
      <c r="K18" s="548">
        <f>'1979 ИД'!$G$79</f>
        <v>15473.380451193625</v>
      </c>
      <c r="L18" s="548">
        <f>'1979 ИД'!$G$79</f>
        <v>15473.380451193625</v>
      </c>
      <c r="M18" s="548">
        <f>'1979 ИД'!$G$79</f>
        <v>15473.380451193625</v>
      </c>
      <c r="N18" s="548">
        <f>'1979 ИД'!$G$79</f>
        <v>15473.380451193625</v>
      </c>
      <c r="O18" s="548">
        <f>'1979 ИД'!$G$79</f>
        <v>15473.380451193625</v>
      </c>
      <c r="P18" s="548">
        <f>'1979 ИД'!$G$79</f>
        <v>15473.380451193625</v>
      </c>
      <c r="Q18" s="548">
        <f>'1979 ИД'!$G$79</f>
        <v>15473.380451193625</v>
      </c>
    </row>
    <row r="19" spans="2:21">
      <c r="F19" s="592"/>
      <c r="G19" s="572"/>
      <c r="H19" s="572"/>
      <c r="I19" s="572"/>
      <c r="J19" s="572"/>
      <c r="K19" s="572"/>
      <c r="L19" s="572"/>
      <c r="M19" s="572"/>
      <c r="N19" s="572"/>
      <c r="O19" s="593"/>
      <c r="P19" s="594"/>
    </row>
    <row r="20" spans="2:21" ht="32">
      <c r="B20" s="582" t="s">
        <v>469</v>
      </c>
      <c r="C20" s="583" t="s">
        <v>1147</v>
      </c>
      <c r="D20" s="584" t="s">
        <v>480</v>
      </c>
      <c r="E20" s="585" t="s">
        <v>430</v>
      </c>
      <c r="F20" s="586">
        <f>SUM(H20:O20)</f>
        <v>35588.775037745341</v>
      </c>
      <c r="G20" s="586"/>
      <c r="H20" s="588">
        <v>0</v>
      </c>
      <c r="I20" s="588">
        <v>0</v>
      </c>
      <c r="J20" s="588">
        <v>0</v>
      </c>
      <c r="K20" s="586">
        <f>K21*K22/10^3</f>
        <v>7117.7550075490681</v>
      </c>
      <c r="L20" s="586">
        <f t="shared" ref="L20:Q20" si="7">L21*L22/10^3</f>
        <v>7117.7550075490681</v>
      </c>
      <c r="M20" s="586">
        <f t="shared" si="7"/>
        <v>7117.7550075490681</v>
      </c>
      <c r="N20" s="586">
        <f t="shared" si="7"/>
        <v>7117.7550075490681</v>
      </c>
      <c r="O20" s="586">
        <f t="shared" si="7"/>
        <v>7117.7550075490681</v>
      </c>
      <c r="P20" s="586">
        <f t="shared" si="7"/>
        <v>7117.7550075490681</v>
      </c>
      <c r="Q20" s="586">
        <f t="shared" si="7"/>
        <v>7117.7550075490681</v>
      </c>
    </row>
    <row r="21" spans="2:21" ht="16">
      <c r="B21" s="582"/>
      <c r="C21" s="589" t="s">
        <v>494</v>
      </c>
      <c r="D21" s="589"/>
      <c r="E21" s="590" t="s">
        <v>495</v>
      </c>
      <c r="F21" s="548">
        <f>SUM(J21:N21)</f>
        <v>1840</v>
      </c>
      <c r="G21" s="591"/>
      <c r="H21" s="552">
        <v>0</v>
      </c>
      <c r="I21" s="552">
        <v>0</v>
      </c>
      <c r="J21" s="552">
        <v>0</v>
      </c>
      <c r="K21" s="548">
        <f>K31</f>
        <v>460</v>
      </c>
      <c r="L21" s="548">
        <f t="shared" ref="L21:Q21" si="8">L31</f>
        <v>460</v>
      </c>
      <c r="M21" s="548">
        <f t="shared" si="8"/>
        <v>460</v>
      </c>
      <c r="N21" s="548">
        <f t="shared" si="8"/>
        <v>460</v>
      </c>
      <c r="O21" s="548">
        <f t="shared" si="8"/>
        <v>460</v>
      </c>
      <c r="P21" s="548">
        <f t="shared" si="8"/>
        <v>460</v>
      </c>
      <c r="Q21" s="548">
        <f t="shared" si="8"/>
        <v>460</v>
      </c>
    </row>
    <row r="22" spans="2:21" ht="16">
      <c r="B22" s="582"/>
      <c r="C22" s="589" t="s">
        <v>1107</v>
      </c>
      <c r="D22" s="589"/>
      <c r="E22" s="590" t="s">
        <v>497</v>
      </c>
      <c r="F22" s="548">
        <f>AVERAGE(J22:P22)</f>
        <v>13262.897529594538</v>
      </c>
      <c r="G22" s="591"/>
      <c r="H22" s="552">
        <v>0</v>
      </c>
      <c r="I22" s="552">
        <v>0</v>
      </c>
      <c r="J22" s="552">
        <v>0</v>
      </c>
      <c r="K22" s="595">
        <f>'1979 ИД'!$G$79</f>
        <v>15473.380451193625</v>
      </c>
      <c r="L22" s="595">
        <f>'1979 ИД'!$G$79</f>
        <v>15473.380451193625</v>
      </c>
      <c r="M22" s="595">
        <f>'1979 ИД'!$G$79</f>
        <v>15473.380451193625</v>
      </c>
      <c r="N22" s="595">
        <f>'1979 ИД'!$G$79</f>
        <v>15473.380451193625</v>
      </c>
      <c r="O22" s="595">
        <f>'1979 ИД'!$G$79</f>
        <v>15473.380451193625</v>
      </c>
      <c r="P22" s="595">
        <f>'1979 ИД'!$G$79</f>
        <v>15473.380451193625</v>
      </c>
      <c r="Q22" s="595">
        <f>'1979 ИД'!$G$79</f>
        <v>15473.380451193625</v>
      </c>
    </row>
    <row r="23" spans="2:21" s="539" customFormat="1">
      <c r="B23" s="579"/>
      <c r="C23" s="580"/>
      <c r="D23" s="580"/>
      <c r="F23" s="596"/>
      <c r="G23" s="581"/>
      <c r="H23" s="541"/>
      <c r="I23" s="541"/>
      <c r="J23" s="541"/>
      <c r="K23" s="541"/>
      <c r="L23" s="541"/>
      <c r="M23" s="541"/>
      <c r="N23" s="541"/>
      <c r="O23" s="596"/>
      <c r="P23" s="594"/>
    </row>
    <row r="24" spans="2:21" ht="32">
      <c r="B24" s="582" t="s">
        <v>470</v>
      </c>
      <c r="C24" s="583" t="s">
        <v>1148</v>
      </c>
      <c r="D24" s="584" t="s">
        <v>480</v>
      </c>
      <c r="E24" s="585" t="s">
        <v>495</v>
      </c>
      <c r="F24" s="586">
        <f>SUM(H24:O24)</f>
        <v>5400</v>
      </c>
      <c r="G24" s="586"/>
      <c r="H24" s="588">
        <v>0</v>
      </c>
      <c r="I24" s="588">
        <v>0</v>
      </c>
      <c r="J24" s="588">
        <v>0</v>
      </c>
      <c r="K24" s="586">
        <f>K25*K28/K29</f>
        <v>1080</v>
      </c>
      <c r="L24" s="586">
        <f t="shared" ref="L24:Q24" si="9">L25*L28/L29</f>
        <v>1080</v>
      </c>
      <c r="M24" s="586">
        <f t="shared" si="9"/>
        <v>1080</v>
      </c>
      <c r="N24" s="586">
        <f t="shared" si="9"/>
        <v>1080</v>
      </c>
      <c r="O24" s="586">
        <f t="shared" si="9"/>
        <v>1080</v>
      </c>
      <c r="P24" s="586">
        <f t="shared" si="9"/>
        <v>1080</v>
      </c>
      <c r="Q24" s="586">
        <f t="shared" si="9"/>
        <v>1080</v>
      </c>
      <c r="R24" s="541"/>
      <c r="S24" s="541"/>
      <c r="T24" s="541"/>
      <c r="U24" s="541"/>
    </row>
    <row r="25" spans="2:21" ht="16">
      <c r="B25" s="582"/>
      <c r="C25" s="525" t="s">
        <v>1149</v>
      </c>
      <c r="D25" s="589"/>
      <c r="E25" s="590" t="s">
        <v>500</v>
      </c>
      <c r="F25" s="548">
        <f>AVERAGE(J25:N25)</f>
        <v>576</v>
      </c>
      <c r="G25" s="591"/>
      <c r="H25" s="552">
        <v>0</v>
      </c>
      <c r="I25" s="552">
        <v>0</v>
      </c>
      <c r="J25" s="552">
        <v>0</v>
      </c>
      <c r="K25" s="548">
        <f>K26-K27</f>
        <v>720</v>
      </c>
      <c r="L25" s="548">
        <f t="shared" ref="L25:Q25" si="10">L26-L27</f>
        <v>720</v>
      </c>
      <c r="M25" s="548">
        <f t="shared" si="10"/>
        <v>720</v>
      </c>
      <c r="N25" s="548">
        <f t="shared" si="10"/>
        <v>720</v>
      </c>
      <c r="O25" s="548">
        <f t="shared" si="10"/>
        <v>720</v>
      </c>
      <c r="P25" s="548">
        <f t="shared" si="10"/>
        <v>720</v>
      </c>
      <c r="Q25" s="548">
        <f t="shared" si="10"/>
        <v>720</v>
      </c>
      <c r="R25" s="541"/>
      <c r="S25" s="541"/>
      <c r="T25" s="541"/>
      <c r="U25" s="541"/>
    </row>
    <row r="26" spans="2:21" ht="16">
      <c r="B26" s="582"/>
      <c r="C26" s="525" t="s">
        <v>1150</v>
      </c>
      <c r="D26" s="589"/>
      <c r="E26" s="590" t="s">
        <v>1151</v>
      </c>
      <c r="F26" s="548">
        <f>AVERAGE(K26:Q26)</f>
        <v>960</v>
      </c>
      <c r="G26" s="591"/>
      <c r="H26" s="552">
        <v>0</v>
      </c>
      <c r="I26" s="552">
        <v>0</v>
      </c>
      <c r="J26" s="552">
        <v>0</v>
      </c>
      <c r="K26" s="548">
        <f>'1979 ИД'!$G$87</f>
        <v>960</v>
      </c>
      <c r="L26" s="548">
        <f>'1979 ИД'!$G$87</f>
        <v>960</v>
      </c>
      <c r="M26" s="548">
        <f>'1979 ИД'!$G$87</f>
        <v>960</v>
      </c>
      <c r="N26" s="548">
        <f>'1979 ИД'!$G$87</f>
        <v>960</v>
      </c>
      <c r="O26" s="548">
        <f>'1979 ИД'!$G$87</f>
        <v>960</v>
      </c>
      <c r="P26" s="548">
        <f>'1979 ИД'!$G$87</f>
        <v>960</v>
      </c>
      <c r="Q26" s="548">
        <f>'1979 ИД'!$G$87</f>
        <v>960</v>
      </c>
      <c r="R26" s="541"/>
      <c r="S26" s="541"/>
      <c r="T26" s="541"/>
      <c r="U26" s="541"/>
    </row>
    <row r="27" spans="2:21" ht="16">
      <c r="B27" s="582"/>
      <c r="C27" s="525" t="s">
        <v>1123</v>
      </c>
      <c r="D27" s="589"/>
      <c r="E27" s="590" t="s">
        <v>1151</v>
      </c>
      <c r="F27" s="548">
        <f>AVERAGE(K27:Q27)</f>
        <v>240</v>
      </c>
      <c r="G27" s="591"/>
      <c r="H27" s="552">
        <v>0</v>
      </c>
      <c r="I27" s="552">
        <v>0</v>
      </c>
      <c r="J27" s="552">
        <v>0</v>
      </c>
      <c r="K27" s="548">
        <f>'1979 ИД'!$G$88</f>
        <v>240</v>
      </c>
      <c r="L27" s="548">
        <f>'1979 ИД'!$G$88</f>
        <v>240</v>
      </c>
      <c r="M27" s="548">
        <f>'1979 ИД'!$G$88</f>
        <v>240</v>
      </c>
      <c r="N27" s="548">
        <f>'1979 ИД'!$G$88</f>
        <v>240</v>
      </c>
      <c r="O27" s="548">
        <f>'1979 ИД'!$G$88</f>
        <v>240</v>
      </c>
      <c r="P27" s="548">
        <f>'1979 ИД'!$G$88</f>
        <v>240</v>
      </c>
      <c r="Q27" s="548">
        <f>'1979 ИД'!$G$88</f>
        <v>240</v>
      </c>
      <c r="R27" s="541"/>
      <c r="S27" s="541"/>
      <c r="T27" s="541"/>
      <c r="U27" s="541"/>
    </row>
    <row r="28" spans="2:21" ht="16">
      <c r="B28" s="582"/>
      <c r="C28" s="525" t="s">
        <v>1152</v>
      </c>
      <c r="D28" s="589"/>
      <c r="E28" s="589" t="s">
        <v>481</v>
      </c>
      <c r="F28" s="548">
        <f>AVERAGE(J28:N28)</f>
        <v>9.6</v>
      </c>
      <c r="G28" s="591"/>
      <c r="H28" s="552">
        <v>0</v>
      </c>
      <c r="I28" s="552">
        <v>0</v>
      </c>
      <c r="J28" s="552">
        <v>0</v>
      </c>
      <c r="K28" s="548">
        <f>'1979 ИД'!$G$80</f>
        <v>12</v>
      </c>
      <c r="L28" s="548">
        <f>'1979 ИД'!$G$80</f>
        <v>12</v>
      </c>
      <c r="M28" s="548">
        <f>'1979 ИД'!$G$80</f>
        <v>12</v>
      </c>
      <c r="N28" s="548">
        <f>'1979 ИД'!$G$80</f>
        <v>12</v>
      </c>
      <c r="O28" s="548">
        <f>'1979 ИД'!$G$80</f>
        <v>12</v>
      </c>
      <c r="P28" s="548">
        <f>'1979 ИД'!$G$80</f>
        <v>12</v>
      </c>
      <c r="Q28" s="548">
        <f>'1979 ИД'!$G$80</f>
        <v>12</v>
      </c>
    </row>
    <row r="29" spans="2:21" ht="16">
      <c r="B29" s="582"/>
      <c r="C29" s="597" t="s">
        <v>504</v>
      </c>
      <c r="D29" s="589"/>
      <c r="E29" s="590" t="s">
        <v>500</v>
      </c>
      <c r="F29" s="548">
        <f>AVERAGE(J29:N29)</f>
        <v>6.4</v>
      </c>
      <c r="G29" s="591"/>
      <c r="H29" s="552">
        <v>0</v>
      </c>
      <c r="I29" s="552">
        <v>0</v>
      </c>
      <c r="J29" s="552">
        <v>0</v>
      </c>
      <c r="K29" s="548">
        <f>'1979 ИД'!$K$116</f>
        <v>8</v>
      </c>
      <c r="L29" s="548">
        <f>'1979 ИД'!$K$116</f>
        <v>8</v>
      </c>
      <c r="M29" s="548">
        <f>'1979 ИД'!$K$116</f>
        <v>8</v>
      </c>
      <c r="N29" s="548">
        <f>'1979 ИД'!$K$116</f>
        <v>8</v>
      </c>
      <c r="O29" s="548">
        <f>'1979 ИД'!$K$116</f>
        <v>8</v>
      </c>
      <c r="P29" s="548">
        <f>'1979 ИД'!$K$116</f>
        <v>8</v>
      </c>
      <c r="Q29" s="548">
        <f>'1979 ИД'!$K$116</f>
        <v>8</v>
      </c>
    </row>
    <row r="30" spans="2:21">
      <c r="F30" s="592"/>
      <c r="G30" s="572"/>
      <c r="H30" s="572"/>
      <c r="I30" s="572"/>
      <c r="J30" s="572"/>
      <c r="K30" s="572"/>
      <c r="L30" s="572"/>
      <c r="M30" s="572"/>
      <c r="N30" s="572"/>
      <c r="O30" s="572"/>
      <c r="P30" s="572"/>
    </row>
    <row r="31" spans="2:21" ht="32">
      <c r="B31" s="582" t="s">
        <v>470</v>
      </c>
      <c r="C31" s="583" t="s">
        <v>1153</v>
      </c>
      <c r="D31" s="584" t="s">
        <v>480</v>
      </c>
      <c r="E31" s="585" t="s">
        <v>495</v>
      </c>
      <c r="F31" s="586">
        <f>SUM(H31:O31)</f>
        <v>2300</v>
      </c>
      <c r="G31" s="586"/>
      <c r="H31" s="588">
        <v>0</v>
      </c>
      <c r="I31" s="588">
        <v>0</v>
      </c>
      <c r="J31" s="588">
        <v>0</v>
      </c>
      <c r="K31" s="586">
        <f>K32*K35/K36</f>
        <v>460</v>
      </c>
      <c r="L31" s="586">
        <f t="shared" ref="L31:Q31" si="11">L32*L35/L36</f>
        <v>460</v>
      </c>
      <c r="M31" s="586">
        <f t="shared" si="11"/>
        <v>460</v>
      </c>
      <c r="N31" s="586">
        <f t="shared" si="11"/>
        <v>460</v>
      </c>
      <c r="O31" s="586">
        <f t="shared" si="11"/>
        <v>460</v>
      </c>
      <c r="P31" s="586">
        <f t="shared" si="11"/>
        <v>460</v>
      </c>
      <c r="Q31" s="586">
        <f t="shared" si="11"/>
        <v>460</v>
      </c>
    </row>
    <row r="32" spans="2:21" ht="16">
      <c r="B32" s="598"/>
      <c r="C32" s="599" t="s">
        <v>1149</v>
      </c>
      <c r="D32" s="470"/>
      <c r="E32" s="473" t="s">
        <v>1151</v>
      </c>
      <c r="F32" s="548">
        <f>AVERAGE(J32:N32)</f>
        <v>736</v>
      </c>
      <c r="G32" s="591"/>
      <c r="H32" s="552">
        <v>0</v>
      </c>
      <c r="I32" s="552">
        <v>0</v>
      </c>
      <c r="J32" s="552">
        <v>0</v>
      </c>
      <c r="K32" s="600">
        <f>K33-K34</f>
        <v>920</v>
      </c>
      <c r="L32" s="600">
        <f t="shared" ref="L32:Q32" si="12">L33-L34</f>
        <v>920</v>
      </c>
      <c r="M32" s="600">
        <f t="shared" si="12"/>
        <v>920</v>
      </c>
      <c r="N32" s="600">
        <f t="shared" si="12"/>
        <v>920</v>
      </c>
      <c r="O32" s="600">
        <f t="shared" si="12"/>
        <v>920</v>
      </c>
      <c r="P32" s="600">
        <f t="shared" si="12"/>
        <v>920</v>
      </c>
      <c r="Q32" s="600">
        <f t="shared" si="12"/>
        <v>920</v>
      </c>
      <c r="R32" s="541"/>
      <c r="S32" s="541"/>
    </row>
    <row r="33" spans="2:17" ht="16">
      <c r="B33" s="598"/>
      <c r="C33" s="601" t="s">
        <v>1150</v>
      </c>
      <c r="D33" s="470"/>
      <c r="E33" s="473" t="s">
        <v>1151</v>
      </c>
      <c r="F33" s="548">
        <f>AVERAGE(K33:Q33)</f>
        <v>1200</v>
      </c>
      <c r="G33" s="591"/>
      <c r="H33" s="552">
        <v>0</v>
      </c>
      <c r="I33" s="552">
        <v>0</v>
      </c>
      <c r="J33" s="552">
        <v>0</v>
      </c>
      <c r="K33" s="548">
        <f>'1979 ИД'!$G$105</f>
        <v>1200</v>
      </c>
      <c r="L33" s="548">
        <f>'1979 ИД'!$G$105</f>
        <v>1200</v>
      </c>
      <c r="M33" s="548">
        <f>'1979 ИД'!$G$105</f>
        <v>1200</v>
      </c>
      <c r="N33" s="548">
        <f>'1979 ИД'!$G$105</f>
        <v>1200</v>
      </c>
      <c r="O33" s="548">
        <f>'1979 ИД'!$G$105</f>
        <v>1200</v>
      </c>
      <c r="P33" s="548">
        <f>'1979 ИД'!$G$105</f>
        <v>1200</v>
      </c>
      <c r="Q33" s="548">
        <f>'1979 ИД'!$G$105</f>
        <v>1200</v>
      </c>
    </row>
    <row r="34" spans="2:17" ht="16">
      <c r="B34" s="598"/>
      <c r="C34" s="601" t="s">
        <v>1123</v>
      </c>
      <c r="D34" s="470"/>
      <c r="E34" s="473" t="s">
        <v>1151</v>
      </c>
      <c r="F34" s="548">
        <f>AVERAGE(K34:Q34)</f>
        <v>280</v>
      </c>
      <c r="G34" s="591"/>
      <c r="H34" s="552">
        <v>0</v>
      </c>
      <c r="I34" s="552">
        <v>0</v>
      </c>
      <c r="J34" s="552">
        <v>0</v>
      </c>
      <c r="K34" s="548">
        <f>'1979 ИД'!$G$106</f>
        <v>280</v>
      </c>
      <c r="L34" s="548">
        <f>'1979 ИД'!$G$106</f>
        <v>280</v>
      </c>
      <c r="M34" s="548">
        <f>'1979 ИД'!$G$106</f>
        <v>280</v>
      </c>
      <c r="N34" s="548">
        <f>'1979 ИД'!$G$106</f>
        <v>280</v>
      </c>
      <c r="O34" s="548">
        <f>'1979 ИД'!$G$106</f>
        <v>280</v>
      </c>
      <c r="P34" s="548">
        <f>'1979 ИД'!$G$106</f>
        <v>280</v>
      </c>
      <c r="Q34" s="548">
        <f>'1979 ИД'!$G$106</f>
        <v>280</v>
      </c>
    </row>
    <row r="35" spans="2:17" ht="16">
      <c r="B35" s="598"/>
      <c r="C35" s="599" t="s">
        <v>1152</v>
      </c>
      <c r="D35" s="470"/>
      <c r="E35" s="589" t="s">
        <v>481</v>
      </c>
      <c r="F35" s="548">
        <f>AVERAGE(J35:N35)</f>
        <v>3.2</v>
      </c>
      <c r="G35" s="591"/>
      <c r="H35" s="552">
        <v>0</v>
      </c>
      <c r="I35" s="552">
        <v>0</v>
      </c>
      <c r="J35" s="552">
        <v>0</v>
      </c>
      <c r="K35" s="548">
        <f>'1979 ИД'!$G$92</f>
        <v>4</v>
      </c>
      <c r="L35" s="548">
        <f>'1979 ИД'!$G$92</f>
        <v>4</v>
      </c>
      <c r="M35" s="548">
        <f>'1979 ИД'!$G$92</f>
        <v>4</v>
      </c>
      <c r="N35" s="548">
        <f>'1979 ИД'!$G$92</f>
        <v>4</v>
      </c>
      <c r="O35" s="548">
        <f>'1979 ИД'!$G$92</f>
        <v>4</v>
      </c>
      <c r="P35" s="548">
        <f>'1979 ИД'!$G$92</f>
        <v>4</v>
      </c>
      <c r="Q35" s="548">
        <f>'1979 ИД'!$G$92</f>
        <v>4</v>
      </c>
    </row>
    <row r="36" spans="2:17" ht="16">
      <c r="B36" s="598"/>
      <c r="C36" s="602" t="s">
        <v>504</v>
      </c>
      <c r="D36" s="470"/>
      <c r="E36" s="473" t="s">
        <v>500</v>
      </c>
      <c r="F36" s="548">
        <f>AVERAGE(J36:N36)</f>
        <v>6.4</v>
      </c>
      <c r="G36" s="591"/>
      <c r="H36" s="552">
        <v>0</v>
      </c>
      <c r="I36" s="552">
        <v>0</v>
      </c>
      <c r="J36" s="552">
        <v>0</v>
      </c>
      <c r="K36" s="548">
        <f>'1979 ИД'!$K$116</f>
        <v>8</v>
      </c>
      <c r="L36" s="548">
        <f>'1979 ИД'!$K$116</f>
        <v>8</v>
      </c>
      <c r="M36" s="548">
        <f>'1979 ИД'!$K$116</f>
        <v>8</v>
      </c>
      <c r="N36" s="548">
        <f>'1979 ИД'!$K$116</f>
        <v>8</v>
      </c>
      <c r="O36" s="548">
        <f>'1979 ИД'!$K$116</f>
        <v>8</v>
      </c>
      <c r="P36" s="548">
        <f>'1979 ИД'!$K$116</f>
        <v>8</v>
      </c>
      <c r="Q36" s="548">
        <f>'1979 ИД'!$K$116</f>
        <v>8</v>
      </c>
    </row>
    <row r="37" spans="2:17">
      <c r="F37" s="592"/>
      <c r="G37" s="572"/>
      <c r="H37" s="572"/>
      <c r="I37" s="572"/>
      <c r="J37" s="572"/>
      <c r="K37" s="572"/>
      <c r="L37" s="572"/>
      <c r="M37" s="572"/>
      <c r="N37" s="572"/>
      <c r="O37" s="572"/>
      <c r="P37" s="572"/>
      <c r="Q37" s="572"/>
    </row>
  </sheetData>
  <mergeCells count="2">
    <mergeCell ref="C1:N1"/>
    <mergeCell ref="F2:Q2"/>
  </mergeCell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1:AM40"/>
  <sheetViews>
    <sheetView workbookViewId="0"/>
    <sheetView workbookViewId="1"/>
  </sheetViews>
  <sheetFormatPr baseColWidth="10" defaultColWidth="8.6640625" defaultRowHeight="14"/>
  <cols>
    <col min="1" max="1" width="3.33203125" style="15" customWidth="1"/>
    <col min="2" max="2" width="62.6640625" style="15" customWidth="1"/>
    <col min="3" max="3" width="20.5" style="15" customWidth="1"/>
    <col min="4" max="4" width="7.6640625" style="15" customWidth="1"/>
    <col min="5" max="5" width="19.5" style="15" customWidth="1"/>
    <col min="6" max="6" width="21" style="15" customWidth="1"/>
    <col min="7" max="7" width="22.83203125" style="15" customWidth="1"/>
    <col min="8" max="8" width="22.5" style="15" customWidth="1"/>
    <col min="9" max="11" width="19.5" style="15" bestFit="1" customWidth="1"/>
    <col min="12" max="14" width="19.5" style="15" customWidth="1"/>
    <col min="15" max="15" width="23.5" style="15" customWidth="1"/>
    <col min="16" max="16" width="8.6640625" style="15"/>
    <col min="17" max="17" width="14.6640625" style="15" customWidth="1"/>
    <col min="18" max="16384" width="8.6640625" style="15"/>
  </cols>
  <sheetData>
    <row r="1" spans="2:39">
      <c r="B1" s="14" t="s">
        <v>74</v>
      </c>
      <c r="C1" s="14" t="s">
        <v>77</v>
      </c>
      <c r="D1" s="14"/>
      <c r="E1" s="14" t="s">
        <v>423</v>
      </c>
    </row>
    <row r="2" spans="2:39" ht="16">
      <c r="B2" s="407" t="s">
        <v>1154</v>
      </c>
      <c r="C2" s="16" t="s">
        <v>140</v>
      </c>
      <c r="D2" s="16"/>
      <c r="E2" s="603">
        <f>O30</f>
        <v>3283.8056892073537</v>
      </c>
      <c r="G2" s="790" t="s">
        <v>1200</v>
      </c>
    </row>
    <row r="3" spans="2:39">
      <c r="B3" s="407" t="s">
        <v>942</v>
      </c>
      <c r="C3" s="16" t="s">
        <v>477</v>
      </c>
      <c r="D3" s="16"/>
      <c r="E3" s="21">
        <f>1+E2/O29</f>
        <v>1.0491339329829408</v>
      </c>
      <c r="F3" s="20"/>
      <c r="M3" s="20"/>
    </row>
    <row r="4" spans="2:39">
      <c r="B4" s="407" t="s">
        <v>425</v>
      </c>
      <c r="C4" s="16" t="s">
        <v>165</v>
      </c>
      <c r="D4" s="16"/>
      <c r="E4" s="604">
        <f>MIRR(E26:N26,'1979 ИД'!$G$110,'1979 ИД'!$G$110)</f>
        <v>0.14880940989307567</v>
      </c>
      <c r="M4" s="20"/>
    </row>
    <row r="5" spans="2:39">
      <c r="B5" s="407" t="s">
        <v>426</v>
      </c>
      <c r="C5" s="16" t="s">
        <v>178</v>
      </c>
      <c r="D5" s="16"/>
      <c r="E5" s="21">
        <f>IF(E2&lt;0,"Не окупается",SUM(E34:L34))</f>
        <v>6</v>
      </c>
    </row>
    <row r="7" spans="2:39">
      <c r="E7" s="15">
        <v>2019</v>
      </c>
      <c r="F7" s="15">
        <v>2020</v>
      </c>
      <c r="G7" s="15">
        <v>2021</v>
      </c>
      <c r="H7" s="15">
        <v>2022</v>
      </c>
      <c r="I7" s="15">
        <v>2023</v>
      </c>
      <c r="J7" s="15">
        <v>2024</v>
      </c>
      <c r="K7" s="15">
        <v>2025</v>
      </c>
      <c r="L7" s="15">
        <v>2026</v>
      </c>
      <c r="M7" s="15">
        <v>2027</v>
      </c>
      <c r="N7" s="15">
        <v>2028</v>
      </c>
      <c r="AM7" s="15" t="s">
        <v>11</v>
      </c>
    </row>
    <row r="8" spans="2:39" ht="15" customHeight="1">
      <c r="B8" s="1016" t="s">
        <v>427</v>
      </c>
      <c r="C8" s="1017" t="s">
        <v>428</v>
      </c>
      <c r="D8" s="28"/>
      <c r="E8" s="605">
        <v>1</v>
      </c>
      <c r="F8" s="605">
        <v>2</v>
      </c>
      <c r="G8" s="605">
        <v>3</v>
      </c>
      <c r="H8" s="605">
        <v>4</v>
      </c>
      <c r="I8" s="605">
        <v>5</v>
      </c>
      <c r="J8" s="605">
        <v>6</v>
      </c>
      <c r="K8" s="605">
        <v>7</v>
      </c>
      <c r="L8" s="605">
        <v>8</v>
      </c>
      <c r="M8" s="605">
        <v>9</v>
      </c>
      <c r="N8" s="605">
        <v>10</v>
      </c>
      <c r="O8" s="1016" t="s">
        <v>78</v>
      </c>
    </row>
    <row r="9" spans="2:39">
      <c r="B9" s="1016"/>
      <c r="C9" s="1017"/>
      <c r="D9" s="28"/>
      <c r="E9" s="606">
        <v>2019</v>
      </c>
      <c r="F9" s="606">
        <v>2020</v>
      </c>
      <c r="G9" s="605">
        <v>2021</v>
      </c>
      <c r="H9" s="605">
        <v>2022</v>
      </c>
      <c r="I9" s="605">
        <v>2023</v>
      </c>
      <c r="J9" s="605">
        <v>2024</v>
      </c>
      <c r="K9" s="605">
        <v>2025</v>
      </c>
      <c r="L9" s="605">
        <v>2026</v>
      </c>
      <c r="M9" s="605">
        <v>2027</v>
      </c>
      <c r="N9" s="605">
        <v>2028</v>
      </c>
      <c r="O9" s="1016"/>
    </row>
    <row r="10" spans="2:39">
      <c r="B10" s="408" t="s">
        <v>429</v>
      </c>
      <c r="C10" s="409" t="s">
        <v>430</v>
      </c>
      <c r="D10" s="409"/>
      <c r="E10" s="410"/>
      <c r="F10" s="410"/>
      <c r="G10" s="410"/>
      <c r="H10" s="410"/>
      <c r="I10" s="410"/>
      <c r="J10" s="410"/>
      <c r="K10" s="410"/>
      <c r="L10" s="410"/>
      <c r="M10" s="410"/>
      <c r="N10" s="410"/>
      <c r="O10" s="42"/>
    </row>
    <row r="11" spans="2:39">
      <c r="B11" s="607" t="s">
        <v>431</v>
      </c>
      <c r="C11" s="411" t="s">
        <v>430</v>
      </c>
      <c r="D11" s="411"/>
      <c r="E11" s="42"/>
      <c r="F11" s="42"/>
      <c r="G11" s="42"/>
      <c r="H11" s="42"/>
      <c r="I11" s="42"/>
      <c r="J11" s="42"/>
      <c r="K11" s="42"/>
      <c r="L11" s="42"/>
      <c r="M11" s="42"/>
      <c r="N11" s="42"/>
      <c r="O11" s="42"/>
    </row>
    <row r="12" spans="2:39">
      <c r="B12" s="412"/>
      <c r="C12" s="409"/>
      <c r="D12" s="409"/>
      <c r="E12" s="42"/>
      <c r="F12" s="42"/>
      <c r="G12" s="42"/>
      <c r="H12" s="42"/>
      <c r="I12" s="42"/>
      <c r="J12" s="42"/>
      <c r="K12" s="42"/>
      <c r="L12" s="42"/>
      <c r="M12" s="42"/>
      <c r="N12" s="42"/>
      <c r="O12" s="42"/>
    </row>
    <row r="13" spans="2:39">
      <c r="B13" s="608" t="s">
        <v>432</v>
      </c>
      <c r="C13" s="409" t="s">
        <v>430</v>
      </c>
      <c r="D13" s="409"/>
      <c r="E13" s="609">
        <f>SUM(E14:E15)</f>
        <v>0</v>
      </c>
      <c r="F13" s="609">
        <f t="shared" ref="F13:L13" si="0">F15+F16</f>
        <v>0</v>
      </c>
      <c r="G13" s="609">
        <f>G15+G16</f>
        <v>0</v>
      </c>
      <c r="H13" s="609">
        <f>H15+H16</f>
        <v>23829.005894838185</v>
      </c>
      <c r="I13" s="609">
        <f t="shared" si="0"/>
        <v>23829.005894838185</v>
      </c>
      <c r="J13" s="609">
        <f t="shared" si="0"/>
        <v>23829.005894838185</v>
      </c>
      <c r="K13" s="609">
        <f>K15+K16</f>
        <v>23829.005894838185</v>
      </c>
      <c r="L13" s="609">
        <f t="shared" si="0"/>
        <v>23829.005894838185</v>
      </c>
      <c r="M13" s="609">
        <f>M15+M16</f>
        <v>23829.005894838185</v>
      </c>
      <c r="N13" s="609">
        <f>N15+N16</f>
        <v>23829.005894838185</v>
      </c>
      <c r="O13" s="609">
        <f>O15+O16</f>
        <v>166803.04126386729</v>
      </c>
    </row>
    <row r="14" spans="2:39">
      <c r="B14" s="607" t="s">
        <v>433</v>
      </c>
      <c r="C14" s="411" t="s">
        <v>430</v>
      </c>
      <c r="D14" s="411"/>
      <c r="E14" s="410"/>
      <c r="F14" s="410"/>
      <c r="G14" s="410"/>
      <c r="H14" s="410"/>
      <c r="I14" s="410"/>
      <c r="J14" s="410"/>
      <c r="K14" s="410"/>
      <c r="L14" s="410"/>
      <c r="M14" s="410"/>
      <c r="N14" s="410"/>
      <c r="O14" s="609">
        <f>SUM(E14:L14)</f>
        <v>0</v>
      </c>
    </row>
    <row r="15" spans="2:39">
      <c r="B15" s="607" t="str">
        <f>'1979_Расчет'!C6</f>
        <v>Экономия ТРЗ ДБ Контроль ДДС  тыс. руб.</v>
      </c>
      <c r="C15" s="411" t="s">
        <v>430</v>
      </c>
      <c r="D15" s="411"/>
      <c r="E15" s="410">
        <f>'1979_Расчет'!H6</f>
        <v>0</v>
      </c>
      <c r="F15" s="410">
        <f>'1979_Расчет'!I6</f>
        <v>0</v>
      </c>
      <c r="G15" s="410">
        <f>'1979_Расчет'!J6</f>
        <v>0</v>
      </c>
      <c r="H15" s="410">
        <f>'1979_Расчет'!K6</f>
        <v>16711.250887289116</v>
      </c>
      <c r="I15" s="410">
        <f>'1979_Расчет'!L6</f>
        <v>16711.250887289116</v>
      </c>
      <c r="J15" s="410">
        <f>'1979_Расчет'!M6</f>
        <v>16711.250887289116</v>
      </c>
      <c r="K15" s="410">
        <f>'1979_Расчет'!N6</f>
        <v>16711.250887289116</v>
      </c>
      <c r="L15" s="410">
        <f>'1979_Расчет'!O6</f>
        <v>16711.250887289116</v>
      </c>
      <c r="M15" s="410">
        <f>'1979_Расчет'!P6</f>
        <v>16711.250887289116</v>
      </c>
      <c r="N15" s="410">
        <f>'1979_Расчет'!Q6</f>
        <v>16711.250887289116</v>
      </c>
      <c r="O15" s="609">
        <f>SUM(E15:N15)</f>
        <v>116978.75621102382</v>
      </c>
    </row>
    <row r="16" spans="2:39">
      <c r="B16" s="607" t="str">
        <f>'1979_Расчет'!C20</f>
        <v>Экономия ТРЗ ДБ QPR ДО тыс. руб.</v>
      </c>
      <c r="C16" s="411" t="s">
        <v>430</v>
      </c>
      <c r="D16" s="411"/>
      <c r="E16" s="410">
        <f>'1979_Расчет'!H8</f>
        <v>0</v>
      </c>
      <c r="F16" s="410">
        <f>'1979_Расчет'!I8</f>
        <v>0</v>
      </c>
      <c r="G16" s="410">
        <f>'1979_Расчет'!J8</f>
        <v>0</v>
      </c>
      <c r="H16" s="410">
        <f>'1979_Расчет'!K8</f>
        <v>7117.7550075490681</v>
      </c>
      <c r="I16" s="410">
        <f>'1979_Расчет'!L8</f>
        <v>7117.7550075490681</v>
      </c>
      <c r="J16" s="410">
        <f>'1979_Расчет'!M8</f>
        <v>7117.7550075490681</v>
      </c>
      <c r="K16" s="410">
        <f>'1979_Расчет'!N8</f>
        <v>7117.7550075490681</v>
      </c>
      <c r="L16" s="410">
        <f>'1979_Расчет'!O8</f>
        <v>7117.7550075490681</v>
      </c>
      <c r="M16" s="410">
        <f>'1979_Расчет'!P8</f>
        <v>7117.7550075490681</v>
      </c>
      <c r="N16" s="410">
        <f>'1979_Расчет'!Q8</f>
        <v>7117.7550075490681</v>
      </c>
      <c r="O16" s="609">
        <f>SUM(G16:N16)</f>
        <v>49824.285052843472</v>
      </c>
    </row>
    <row r="17" spans="2:15">
      <c r="B17" s="50"/>
      <c r="C17" s="25"/>
      <c r="D17" s="25"/>
      <c r="E17" s="25"/>
      <c r="F17" s="25"/>
      <c r="G17" s="25"/>
      <c r="H17" s="25"/>
      <c r="I17" s="25"/>
      <c r="J17" s="25"/>
    </row>
    <row r="18" spans="2:15" ht="28.5" customHeight="1">
      <c r="B18" s="28" t="s">
        <v>435</v>
      </c>
      <c r="C18" s="28" t="s">
        <v>428</v>
      </c>
      <c r="D18" s="28"/>
      <c r="E18" s="28">
        <f t="shared" ref="E18:K18" si="1">E9</f>
        <v>2019</v>
      </c>
      <c r="F18" s="28">
        <f t="shared" si="1"/>
        <v>2020</v>
      </c>
      <c r="G18" s="28">
        <f t="shared" si="1"/>
        <v>2021</v>
      </c>
      <c r="H18" s="28">
        <f t="shared" si="1"/>
        <v>2022</v>
      </c>
      <c r="I18" s="28">
        <f t="shared" si="1"/>
        <v>2023</v>
      </c>
      <c r="J18" s="28">
        <f t="shared" si="1"/>
        <v>2024</v>
      </c>
      <c r="K18" s="28">
        <f t="shared" si="1"/>
        <v>2025</v>
      </c>
      <c r="L18" s="427">
        <v>2026</v>
      </c>
      <c r="M18" s="610">
        <v>2027</v>
      </c>
      <c r="N18" s="610">
        <v>2028</v>
      </c>
      <c r="O18" s="28" t="s">
        <v>78</v>
      </c>
    </row>
    <row r="19" spans="2:15">
      <c r="B19" s="611" t="s">
        <v>436</v>
      </c>
      <c r="C19" s="612" t="s">
        <v>430</v>
      </c>
      <c r="D19" s="409"/>
      <c r="E19" s="410">
        <f>'1979 ИД'!I56</f>
        <v>0</v>
      </c>
      <c r="F19" s="410">
        <f>'1979 ИД'!J56</f>
        <v>0</v>
      </c>
      <c r="G19" s="410">
        <f>'1979 ИД'!K56</f>
        <v>0</v>
      </c>
      <c r="H19" s="410">
        <f>'1979 ИД'!L56</f>
        <v>27800</v>
      </c>
      <c r="I19" s="410">
        <f>'1979 ИД'!M56</f>
        <v>42800</v>
      </c>
      <c r="J19" s="410">
        <f>'1979 ИД'!N56</f>
        <v>0</v>
      </c>
      <c r="K19" s="410">
        <f>'1979 ИД'!O56</f>
        <v>0</v>
      </c>
      <c r="L19" s="410">
        <f>'1979 ИД'!P56</f>
        <v>0</v>
      </c>
      <c r="M19" s="410">
        <f>'1979 ИД'!Q56</f>
        <v>0</v>
      </c>
      <c r="N19" s="410">
        <f>'1979 ИД'!R56</f>
        <v>0</v>
      </c>
      <c r="O19" s="609">
        <f>SUM(G19:N19)</f>
        <v>70600</v>
      </c>
    </row>
    <row r="20" spans="2:15">
      <c r="B20" s="415" t="s">
        <v>437</v>
      </c>
      <c r="C20" s="413" t="s">
        <v>430</v>
      </c>
      <c r="D20" s="411"/>
      <c r="E20" s="410">
        <f>'1979 ИД'!I68</f>
        <v>0</v>
      </c>
      <c r="F20" s="410">
        <f>'1979 ИД'!J68</f>
        <v>0</v>
      </c>
      <c r="G20" s="410">
        <f>'1979 ИД'!K68</f>
        <v>14039.757849999998</v>
      </c>
      <c r="H20" s="410">
        <f>'1979 ИД'!L68</f>
        <v>19100</v>
      </c>
      <c r="I20" s="410">
        <f>'1979 ИД'!M68</f>
        <v>0</v>
      </c>
      <c r="J20" s="410">
        <f>'1979 ИД'!N68</f>
        <v>4000</v>
      </c>
      <c r="K20" s="410">
        <f>'1979 ИД'!O68</f>
        <v>4000</v>
      </c>
      <c r="L20" s="410">
        <f>'1979 ИД'!P68</f>
        <v>4000</v>
      </c>
      <c r="M20" s="410">
        <f>'1979 ИД'!Q68</f>
        <v>4000</v>
      </c>
      <c r="N20" s="410">
        <f>'1979 ИД'!R68</f>
        <v>4000</v>
      </c>
      <c r="O20" s="609">
        <f>SUM(G20:N20)</f>
        <v>53139.757849999995</v>
      </c>
    </row>
    <row r="21" spans="2:15" ht="28">
      <c r="B21" s="613" t="s">
        <v>1155</v>
      </c>
      <c r="C21" s="614" t="s">
        <v>430</v>
      </c>
      <c r="D21" s="411"/>
      <c r="E21" s="615">
        <f>'1979 ИД'!I72</f>
        <v>0</v>
      </c>
      <c r="F21" s="615">
        <f>'1979 ИД'!J72</f>
        <v>0</v>
      </c>
      <c r="G21" s="615">
        <f>'1979 ИД'!K72</f>
        <v>0</v>
      </c>
      <c r="H21" s="615">
        <f>'1979 ИД'!L72</f>
        <v>0</v>
      </c>
      <c r="I21" s="615">
        <f>'1979 ИД'!M72</f>
        <v>0</v>
      </c>
      <c r="J21" s="615">
        <f>'1979 ИД'!N72</f>
        <v>4000</v>
      </c>
      <c r="K21" s="615">
        <f>'1979 ИД'!O72</f>
        <v>4000</v>
      </c>
      <c r="L21" s="615">
        <f>'1979 ИД'!P72</f>
        <v>4000</v>
      </c>
      <c r="M21" s="615">
        <f>'1979 ИД'!Q72</f>
        <v>4000</v>
      </c>
      <c r="N21" s="615">
        <f>'1979 ИД'!R72</f>
        <v>4000</v>
      </c>
      <c r="O21" s="616">
        <f>SUM(G21:N21)</f>
        <v>20000</v>
      </c>
    </row>
    <row r="22" spans="2:15">
      <c r="B22" s="416" t="s">
        <v>78</v>
      </c>
      <c r="C22" s="414" t="s">
        <v>430</v>
      </c>
      <c r="D22" s="411"/>
      <c r="E22" s="609">
        <f t="shared" ref="E22:O22" si="2">SUM(E19:E20)</f>
        <v>0</v>
      </c>
      <c r="F22" s="609">
        <f t="shared" si="2"/>
        <v>0</v>
      </c>
      <c r="G22" s="609">
        <f t="shared" si="2"/>
        <v>14039.757849999998</v>
      </c>
      <c r="H22" s="609">
        <f t="shared" si="2"/>
        <v>46900</v>
      </c>
      <c r="I22" s="609">
        <f t="shared" si="2"/>
        <v>42800</v>
      </c>
      <c r="J22" s="609">
        <f t="shared" si="2"/>
        <v>4000</v>
      </c>
      <c r="K22" s="609">
        <f t="shared" si="2"/>
        <v>4000</v>
      </c>
      <c r="L22" s="609">
        <f t="shared" si="2"/>
        <v>4000</v>
      </c>
      <c r="M22" s="609">
        <f t="shared" si="2"/>
        <v>4000</v>
      </c>
      <c r="N22" s="609">
        <f t="shared" si="2"/>
        <v>4000</v>
      </c>
      <c r="O22" s="609">
        <f t="shared" si="2"/>
        <v>123739.75784999999</v>
      </c>
    </row>
    <row r="23" spans="2:15">
      <c r="B23" s="25"/>
      <c r="C23" s="25"/>
      <c r="D23" s="25"/>
      <c r="E23" s="25"/>
      <c r="F23" s="25"/>
      <c r="G23" s="25"/>
      <c r="H23" s="25"/>
      <c r="I23" s="25"/>
      <c r="J23" s="25"/>
      <c r="K23" s="46"/>
      <c r="L23" s="46"/>
      <c r="M23" s="46"/>
      <c r="N23" s="46"/>
    </row>
    <row r="24" spans="2:15" s="32" customFormat="1">
      <c r="B24" s="417" t="s">
        <v>410</v>
      </c>
      <c r="C24" s="418" t="s">
        <v>477</v>
      </c>
      <c r="D24" s="418"/>
      <c r="E24" s="419">
        <f>1/(1+'1979 ИД'!$G$110)^(E9-'1979 ИД'!$G$20+1/2)</f>
        <v>1.2171869207315698</v>
      </c>
      <c r="F24" s="419">
        <f>1/(1+'1979 ИД'!$G$110)^(F9-'1979 ИД'!$G$20+1/2)</f>
        <v>1.0677078252031311</v>
      </c>
      <c r="G24" s="419">
        <f>1/(1+'1979 ИД'!$G$110)^(G9-'1979 ИД'!$G$20+1/2)</f>
        <v>0.93658581158169396</v>
      </c>
      <c r="H24" s="419">
        <f>1/(1+'1979 ИД'!$G$110)^(H9-'1979 ИД'!$G$20+1/2)</f>
        <v>0.82156650138745069</v>
      </c>
      <c r="I24" s="419">
        <f>1/(1+'1979 ИД'!$G$110)^(I9-'1979 ИД'!$G$20+1/2)</f>
        <v>0.72067236963811454</v>
      </c>
      <c r="J24" s="419">
        <f>1/(1+'1979 ИД'!$G$110)^(J9-'1979 ИД'!$G$20+1/2)</f>
        <v>0.63216874529659162</v>
      </c>
      <c r="K24" s="419">
        <f>1/(1+'1979 ИД'!$G$110)^(K9-'1979 ИД'!$G$20+1/2)</f>
        <v>0.55453398710227331</v>
      </c>
      <c r="L24" s="419">
        <f>1/(1+'1979 ИД'!$G$110)^(L9-'1979 ИД'!$G$20+1/2)</f>
        <v>0.48643332201953804</v>
      </c>
      <c r="M24" s="419">
        <f>1/(1+'1979 ИД'!$G$110)^(M9-'1979 ИД'!$G$20+1/2)</f>
        <v>0.42669589650836653</v>
      </c>
      <c r="N24" s="419">
        <f>1/(1+'1979 ИД'!$G$110)^(N9-'1979 ИД'!$G$20+1/2)</f>
        <v>0.3742946460599707</v>
      </c>
      <c r="O24" s="420"/>
    </row>
    <row r="26" spans="2:15">
      <c r="B26" s="416" t="s">
        <v>438</v>
      </c>
      <c r="C26" s="413" t="s">
        <v>430</v>
      </c>
      <c r="D26" s="413"/>
      <c r="E26" s="421">
        <f t="shared" ref="E26:N26" si="3">SUM(E13,-E22)</f>
        <v>0</v>
      </c>
      <c r="F26" s="421">
        <f t="shared" si="3"/>
        <v>0</v>
      </c>
      <c r="G26" s="421">
        <f t="shared" si="3"/>
        <v>-14039.757849999998</v>
      </c>
      <c r="H26" s="421">
        <f t="shared" si="3"/>
        <v>-23070.994105161815</v>
      </c>
      <c r="I26" s="421">
        <f t="shared" si="3"/>
        <v>-18970.994105161815</v>
      </c>
      <c r="J26" s="421">
        <f t="shared" si="3"/>
        <v>19829.005894838185</v>
      </c>
      <c r="K26" s="421">
        <f t="shared" si="3"/>
        <v>19829.005894838185</v>
      </c>
      <c r="L26" s="421">
        <f t="shared" si="3"/>
        <v>19829.005894838185</v>
      </c>
      <c r="M26" s="421">
        <f t="shared" si="3"/>
        <v>19829.005894838185</v>
      </c>
      <c r="N26" s="421">
        <f t="shared" si="3"/>
        <v>19829.005894838185</v>
      </c>
      <c r="O26" s="609">
        <f>SUM(E26:N26)</f>
        <v>43063.283413867292</v>
      </c>
    </row>
    <row r="27" spans="2:15">
      <c r="B27" s="416" t="s">
        <v>439</v>
      </c>
      <c r="C27" s="413" t="s">
        <v>430</v>
      </c>
      <c r="D27" s="413"/>
      <c r="E27" s="421">
        <f t="shared" ref="E27:N27" si="4">SUM(E13,-E20)</f>
        <v>0</v>
      </c>
      <c r="F27" s="421">
        <f t="shared" si="4"/>
        <v>0</v>
      </c>
      <c r="G27" s="421">
        <f t="shared" si="4"/>
        <v>-14039.757849999998</v>
      </c>
      <c r="H27" s="421">
        <f t="shared" si="4"/>
        <v>4729.0058948381848</v>
      </c>
      <c r="I27" s="421">
        <f t="shared" si="4"/>
        <v>23829.005894838185</v>
      </c>
      <c r="J27" s="421">
        <f t="shared" si="4"/>
        <v>19829.005894838185</v>
      </c>
      <c r="K27" s="421">
        <f t="shared" si="4"/>
        <v>19829.005894838185</v>
      </c>
      <c r="L27" s="421">
        <f t="shared" si="4"/>
        <v>19829.005894838185</v>
      </c>
      <c r="M27" s="421">
        <f>SUM(M13,-M20)</f>
        <v>19829.005894838185</v>
      </c>
      <c r="N27" s="421">
        <f t="shared" si="4"/>
        <v>19829.005894838185</v>
      </c>
      <c r="O27" s="609">
        <f>SUM(E27:N27)</f>
        <v>113663.28341386729</v>
      </c>
    </row>
    <row r="28" spans="2:15">
      <c r="B28" s="416" t="s">
        <v>440</v>
      </c>
      <c r="C28" s="413" t="s">
        <v>430</v>
      </c>
      <c r="D28" s="34"/>
      <c r="E28" s="421">
        <f t="shared" ref="E28:J28" si="5">SUM(E27,D28)</f>
        <v>0</v>
      </c>
      <c r="F28" s="421">
        <f t="shared" si="5"/>
        <v>0</v>
      </c>
      <c r="G28" s="421">
        <f t="shared" si="5"/>
        <v>-14039.757849999998</v>
      </c>
      <c r="H28" s="421">
        <f t="shared" si="5"/>
        <v>-9310.7519551618134</v>
      </c>
      <c r="I28" s="421">
        <f t="shared" si="5"/>
        <v>14518.253939676371</v>
      </c>
      <c r="J28" s="421">
        <f t="shared" si="5"/>
        <v>34347.259834514552</v>
      </c>
      <c r="K28" s="421">
        <f>SUM(K27,J28)</f>
        <v>54176.265729352737</v>
      </c>
      <c r="L28" s="421">
        <f>SUM(L27,K28)</f>
        <v>74005.271624190922</v>
      </c>
      <c r="M28" s="421">
        <f>SUM(M27,L28)</f>
        <v>93834.277519029099</v>
      </c>
      <c r="N28" s="421">
        <f>SUM(N27,M28)</f>
        <v>113663.28341386729</v>
      </c>
      <c r="O28" s="609">
        <f>N28</f>
        <v>113663.28341386729</v>
      </c>
    </row>
    <row r="29" spans="2:15">
      <c r="B29" s="416" t="s">
        <v>1156</v>
      </c>
      <c r="C29" s="413" t="s">
        <v>430</v>
      </c>
      <c r="D29" s="413"/>
      <c r="E29" s="421">
        <f t="shared" ref="E29:K29" si="6">(E19-E27*E37*(E27&lt;0))*E24</f>
        <v>0</v>
      </c>
      <c r="F29" s="421">
        <f t="shared" si="6"/>
        <v>0</v>
      </c>
      <c r="G29" s="421">
        <f>(G19-G27*G37*(G27&lt;0))*G24</f>
        <v>13149.438000352708</v>
      </c>
      <c r="H29" s="421">
        <f>(H19-H27*H37*(H27&lt;0))*H24</f>
        <v>22839.548738571128</v>
      </c>
      <c r="I29" s="421">
        <f>(I19-I27*I37*(I27&lt;0))*I24</f>
        <v>30844.777420511302</v>
      </c>
      <c r="J29" s="421">
        <f>(J19-J27*J37*(J27&lt;0))*J24</f>
        <v>0</v>
      </c>
      <c r="K29" s="421">
        <f t="shared" si="6"/>
        <v>0</v>
      </c>
      <c r="L29" s="421">
        <f>(L19-L27*L37*(L27&lt;0))*L24</f>
        <v>0</v>
      </c>
      <c r="M29" s="421">
        <f>(M19-M27*M37*(M27&lt;0))*M24</f>
        <v>0</v>
      </c>
      <c r="N29" s="421">
        <f>(N19-N27*N37*(N27&lt;0))*N24</f>
        <v>0</v>
      </c>
      <c r="O29" s="609">
        <f>SUM(E29:N29)</f>
        <v>66833.764159435144</v>
      </c>
    </row>
    <row r="30" spans="2:15">
      <c r="B30" s="416" t="s">
        <v>442</v>
      </c>
      <c r="C30" s="413" t="s">
        <v>430</v>
      </c>
      <c r="D30" s="413"/>
      <c r="E30" s="421">
        <f t="shared" ref="E30:M30" si="7">E24*E26</f>
        <v>0</v>
      </c>
      <c r="F30" s="421">
        <f t="shared" si="7"/>
        <v>0</v>
      </c>
      <c r="G30" s="421">
        <f>G24*G26</f>
        <v>-13149.438000352708</v>
      </c>
      <c r="H30" s="421">
        <f>H24*H26</f>
        <v>-18954.35591050829</v>
      </c>
      <c r="I30" s="421">
        <f>I24*I26</f>
        <v>-13671.871276157668</v>
      </c>
      <c r="J30" s="421">
        <f>J24*J26</f>
        <v>12535.277777018575</v>
      </c>
      <c r="K30" s="421">
        <f t="shared" si="7"/>
        <v>10995.8576991391</v>
      </c>
      <c r="L30" s="421">
        <f t="shared" si="7"/>
        <v>9645.4892097711399</v>
      </c>
      <c r="M30" s="421">
        <f t="shared" si="7"/>
        <v>8460.9554471676638</v>
      </c>
      <c r="N30" s="421">
        <f>N24*N26</f>
        <v>7421.8907431295311</v>
      </c>
      <c r="O30" s="609">
        <f>SUM(E30:N30)</f>
        <v>3283.8056892073537</v>
      </c>
    </row>
    <row r="31" spans="2:15">
      <c r="B31" s="416" t="s">
        <v>443</v>
      </c>
      <c r="C31" s="413" t="s">
        <v>430</v>
      </c>
      <c r="D31" s="34"/>
      <c r="E31" s="421">
        <f t="shared" ref="E31:M31" si="8">D31+E26</f>
        <v>0</v>
      </c>
      <c r="F31" s="421">
        <f t="shared" si="8"/>
        <v>0</v>
      </c>
      <c r="G31" s="421">
        <f t="shared" si="8"/>
        <v>-14039.757849999998</v>
      </c>
      <c r="H31" s="421">
        <f t="shared" si="8"/>
        <v>-37110.751955161817</v>
      </c>
      <c r="I31" s="421">
        <f t="shared" si="8"/>
        <v>-56081.746060323632</v>
      </c>
      <c r="J31" s="421">
        <f t="shared" si="8"/>
        <v>-36252.740165485448</v>
      </c>
      <c r="K31" s="421">
        <f t="shared" si="8"/>
        <v>-16423.734270647263</v>
      </c>
      <c r="L31" s="421">
        <f t="shared" si="8"/>
        <v>3405.271624190922</v>
      </c>
      <c r="M31" s="421">
        <f t="shared" si="8"/>
        <v>23234.277519029107</v>
      </c>
      <c r="N31" s="421">
        <f>M31+N26</f>
        <v>43063.283413867292</v>
      </c>
      <c r="O31" s="609">
        <f>N31</f>
        <v>43063.283413867292</v>
      </c>
    </row>
    <row r="32" spans="2:15">
      <c r="B32" s="416" t="s">
        <v>444</v>
      </c>
      <c r="C32" s="617" t="s">
        <v>178</v>
      </c>
      <c r="D32" s="34"/>
      <c r="E32" s="422">
        <f t="shared" ref="E32:L32" si="9">IF(E31&lt;0,1,IF(D32&lt;1,0,ABS(D31)/(ABS(D31)+E31)))</f>
        <v>0</v>
      </c>
      <c r="F32" s="422">
        <f t="shared" si="9"/>
        <v>0</v>
      </c>
      <c r="G32" s="422">
        <f t="shared" si="9"/>
        <v>1</v>
      </c>
      <c r="H32" s="422">
        <f t="shared" si="9"/>
        <v>1</v>
      </c>
      <c r="I32" s="421">
        <f t="shared" si="9"/>
        <v>1</v>
      </c>
      <c r="J32" s="421">
        <f t="shared" si="9"/>
        <v>1</v>
      </c>
      <c r="K32" s="421">
        <f t="shared" si="9"/>
        <v>1</v>
      </c>
      <c r="L32" s="421">
        <f t="shared" si="9"/>
        <v>0.82826816219378052</v>
      </c>
      <c r="M32" s="421">
        <f>IF(M31&lt;0,1,IF(L32&lt;1,0,ABS(L31)/(ABS(L31)+M31)))</f>
        <v>0</v>
      </c>
      <c r="N32" s="421">
        <f>IF(N31&lt;0,1,IF(M32&lt;1,0,ABS(M31)/(ABS(M31)+N31)))</f>
        <v>0</v>
      </c>
      <c r="O32" s="618">
        <f>SUM(C32:N32)</f>
        <v>5.8282681621937806</v>
      </c>
    </row>
    <row r="33" spans="2:15">
      <c r="B33" s="416" t="s">
        <v>445</v>
      </c>
      <c r="C33" s="413" t="s">
        <v>430</v>
      </c>
      <c r="D33" s="34"/>
      <c r="E33" s="421">
        <f t="shared" ref="E33:N33" si="10">E30+D33</f>
        <v>0</v>
      </c>
      <c r="F33" s="421">
        <f t="shared" si="10"/>
        <v>0</v>
      </c>
      <c r="G33" s="421">
        <f t="shared" si="10"/>
        <v>-13149.438000352708</v>
      </c>
      <c r="H33" s="421">
        <f t="shared" si="10"/>
        <v>-32103.793910860997</v>
      </c>
      <c r="I33" s="421">
        <f t="shared" si="10"/>
        <v>-45775.665187018662</v>
      </c>
      <c r="J33" s="421">
        <f t="shared" si="10"/>
        <v>-33240.387410000083</v>
      </c>
      <c r="K33" s="421">
        <f t="shared" si="10"/>
        <v>-22244.529710860981</v>
      </c>
      <c r="L33" s="421">
        <f t="shared" si="10"/>
        <v>-12599.040501089841</v>
      </c>
      <c r="M33" s="421">
        <f t="shared" si="10"/>
        <v>-4138.0850539221774</v>
      </c>
      <c r="N33" s="421">
        <f t="shared" si="10"/>
        <v>3283.8056892073537</v>
      </c>
      <c r="O33" s="609">
        <f>N33</f>
        <v>3283.8056892073537</v>
      </c>
    </row>
    <row r="34" spans="2:15">
      <c r="B34" s="416" t="s">
        <v>446</v>
      </c>
      <c r="C34" s="617" t="s">
        <v>178</v>
      </c>
      <c r="D34" s="34"/>
      <c r="E34" s="421">
        <f t="shared" ref="E34:K34" si="11">IF(E33&lt;0,1,IF(D34&lt;1,0,ABS(D33)/(ABS(D33)+E33)))</f>
        <v>0</v>
      </c>
      <c r="F34" s="421">
        <f t="shared" si="11"/>
        <v>0</v>
      </c>
      <c r="G34" s="421">
        <f t="shared" si="11"/>
        <v>1</v>
      </c>
      <c r="H34" s="421">
        <f t="shared" si="11"/>
        <v>1</v>
      </c>
      <c r="I34" s="421">
        <f t="shared" si="11"/>
        <v>1</v>
      </c>
      <c r="J34" s="421">
        <f t="shared" si="11"/>
        <v>1</v>
      </c>
      <c r="K34" s="421">
        <f t="shared" si="11"/>
        <v>1</v>
      </c>
      <c r="L34" s="421">
        <f>IF(L33&lt;0,1,IF(K34&lt;1,0,ABS(K33)/(ABS(K33)+L33)))</f>
        <v>1</v>
      </c>
      <c r="M34" s="421">
        <f>IF(M33&lt;0,1,IF(L34&lt;1,0,ABS(L33)/(ABS(L33)+M33)))</f>
        <v>1</v>
      </c>
      <c r="N34" s="421">
        <f>IF(N33&lt;0,1,IF(M34&lt;1,0,ABS(M33)/(ABS(M33)+N33)))</f>
        <v>0.55755132986197842</v>
      </c>
      <c r="O34" s="43">
        <f>SUM(E34:N34)</f>
        <v>7.5575513298619788</v>
      </c>
    </row>
    <row r="37" spans="2:15" s="38" customFormat="1" ht="12">
      <c r="B37" s="36" t="s">
        <v>447</v>
      </c>
      <c r="C37" s="37"/>
      <c r="D37" s="37"/>
      <c r="E37" s="37">
        <f t="shared" ref="E37:N37" si="12">IF(E38&gt;$C$39,0,1)</f>
        <v>1</v>
      </c>
      <c r="F37" s="37">
        <f t="shared" si="12"/>
        <v>1</v>
      </c>
      <c r="G37" s="37">
        <f t="shared" si="12"/>
        <v>1</v>
      </c>
      <c r="H37" s="37">
        <f t="shared" si="12"/>
        <v>0</v>
      </c>
      <c r="I37" s="37">
        <f t="shared" si="12"/>
        <v>0</v>
      </c>
      <c r="J37" s="37">
        <f t="shared" si="12"/>
        <v>0</v>
      </c>
      <c r="K37" s="37">
        <f t="shared" si="12"/>
        <v>0</v>
      </c>
      <c r="L37" s="37">
        <f t="shared" si="12"/>
        <v>0</v>
      </c>
      <c r="M37" s="37">
        <f>IF(M38&gt;$C$39,0,1)</f>
        <v>0</v>
      </c>
      <c r="N37" s="37">
        <f t="shared" si="12"/>
        <v>0</v>
      </c>
    </row>
    <row r="38" spans="2:15" s="38" customFormat="1" ht="12">
      <c r="B38" s="36" t="s">
        <v>448</v>
      </c>
      <c r="C38" s="36"/>
      <c r="D38" s="36"/>
      <c r="E38" s="36">
        <f t="shared" ref="E38:N38" si="13">E9</f>
        <v>2019</v>
      </c>
      <c r="F38" s="36">
        <f t="shared" si="13"/>
        <v>2020</v>
      </c>
      <c r="G38" s="36">
        <f t="shared" si="13"/>
        <v>2021</v>
      </c>
      <c r="H38" s="36">
        <f t="shared" si="13"/>
        <v>2022</v>
      </c>
      <c r="I38" s="36">
        <f t="shared" si="13"/>
        <v>2023</v>
      </c>
      <c r="J38" s="36">
        <f t="shared" si="13"/>
        <v>2024</v>
      </c>
      <c r="K38" s="36">
        <f t="shared" si="13"/>
        <v>2025</v>
      </c>
      <c r="L38" s="36">
        <f t="shared" si="13"/>
        <v>2026</v>
      </c>
      <c r="M38" s="36">
        <f t="shared" si="13"/>
        <v>2027</v>
      </c>
      <c r="N38" s="36">
        <f t="shared" si="13"/>
        <v>2028</v>
      </c>
    </row>
    <row r="39" spans="2:15" s="38" customFormat="1" ht="12">
      <c r="B39" s="36" t="s">
        <v>449</v>
      </c>
      <c r="C39" s="37">
        <f>HLOOKUP(MIN(E28:K28),E28:K38,11,FALSE)*(MIN(E28:K28)&lt;0)</f>
        <v>2021</v>
      </c>
      <c r="D39" s="37"/>
      <c r="E39" s="37"/>
      <c r="F39" s="37"/>
      <c r="G39" s="37"/>
      <c r="H39" s="37"/>
      <c r="I39" s="37"/>
      <c r="J39" s="37"/>
      <c r="K39" s="37"/>
      <c r="L39" s="37"/>
      <c r="M39" s="37"/>
      <c r="N39" s="37"/>
    </row>
    <row r="40" spans="2:15">
      <c r="I40" s="39"/>
      <c r="J40" s="39"/>
      <c r="K40" s="39"/>
      <c r="L40" s="39"/>
      <c r="M40" s="39"/>
      <c r="N40" s="39"/>
      <c r="O40" s="39"/>
    </row>
  </sheetData>
  <sheetProtection formatCells="0" formatColumns="0" formatRows="0" insertColumns="0" insertRows="0" insertHyperlinks="0" deleteColumns="0" deleteRows="0" sort="0" autoFilter="0" pivotTables="0"/>
  <mergeCells count="3">
    <mergeCell ref="B8:B9"/>
    <mergeCell ref="C8:C9"/>
    <mergeCell ref="O8:O9"/>
  </mergeCells>
  <hyperlinks>
    <hyperlink ref="G2" location="'Расчет эффективности'!A1" display="Назад" xr:uid="{00000000-0004-0000-2000-000000000000}"/>
  </hyperlinks>
  <pageMargins left="0.7" right="0.7" top="0.75" bottom="0.75" header="0.3" footer="0.3"/>
  <pageSetup paperSize="9" orientation="portrait"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17"/>
  <sheetViews>
    <sheetView workbookViewId="0"/>
    <sheetView workbookViewId="1"/>
  </sheetViews>
  <sheetFormatPr baseColWidth="10" defaultColWidth="9.1640625" defaultRowHeight="15"/>
  <cols>
    <col min="1" max="2" width="9.1640625" style="539"/>
    <col min="3" max="3" width="20" style="539" customWidth="1"/>
    <col min="4" max="5" width="26.33203125" style="539" customWidth="1"/>
    <col min="6" max="6" width="30.5" style="539" customWidth="1"/>
    <col min="7" max="16384" width="9.1640625" style="539"/>
  </cols>
  <sheetData>
    <row r="1" spans="1:7">
      <c r="A1" s="619"/>
      <c r="B1" s="620"/>
      <c r="C1" s="620"/>
      <c r="D1" s="621"/>
      <c r="E1" s="621"/>
      <c r="F1" s="621"/>
      <c r="G1" s="620"/>
    </row>
    <row r="2" spans="1:7">
      <c r="A2" s="619"/>
      <c r="B2" s="1026" t="s">
        <v>714</v>
      </c>
      <c r="C2" s="1027" t="s">
        <v>715</v>
      </c>
      <c r="D2" s="622" t="s">
        <v>1154</v>
      </c>
      <c r="E2" s="623" t="s">
        <v>350</v>
      </c>
      <c r="F2" s="624">
        <f>'1979_Резюме'!E2</f>
        <v>3283.8056892073537</v>
      </c>
      <c r="G2" s="619"/>
    </row>
    <row r="3" spans="1:7">
      <c r="A3" s="619"/>
      <c r="B3" s="1026"/>
      <c r="C3" s="1027"/>
      <c r="D3" s="622" t="s">
        <v>942</v>
      </c>
      <c r="E3" s="623" t="s">
        <v>1157</v>
      </c>
      <c r="F3" s="625">
        <f>'1979_Резюме'!E3</f>
        <v>1.0491339329829408</v>
      </c>
      <c r="G3" s="619"/>
    </row>
    <row r="4" spans="1:7" ht="16">
      <c r="A4" s="619"/>
      <c r="B4" s="1026"/>
      <c r="C4" s="1027"/>
      <c r="D4" s="622" t="s">
        <v>425</v>
      </c>
      <c r="E4" s="623" t="s">
        <v>165</v>
      </c>
      <c r="F4" s="626">
        <f>'1979_Резюме'!E4</f>
        <v>0.14880940989307567</v>
      </c>
      <c r="G4" s="619"/>
    </row>
    <row r="5" spans="1:7">
      <c r="A5" s="619"/>
      <c r="B5" s="1026"/>
      <c r="C5" s="1027"/>
      <c r="D5" s="622" t="s">
        <v>426</v>
      </c>
      <c r="E5" s="623" t="s">
        <v>178</v>
      </c>
      <c r="F5" s="627">
        <f>'1979_Резюме'!E5</f>
        <v>6</v>
      </c>
      <c r="G5" s="619"/>
    </row>
    <row r="6" spans="1:7">
      <c r="A6" s="619"/>
      <c r="B6" s="628"/>
      <c r="C6" s="620"/>
      <c r="D6" s="621"/>
      <c r="E6" s="621"/>
      <c r="F6" s="621"/>
      <c r="G6" s="620"/>
    </row>
    <row r="7" spans="1:7" ht="14.5" customHeight="1">
      <c r="A7" s="629"/>
      <c r="B7" s="1028" t="s">
        <v>467</v>
      </c>
      <c r="C7" s="1029" t="s">
        <v>719</v>
      </c>
      <c r="D7" s="1030" t="s">
        <v>961</v>
      </c>
      <c r="E7" s="1030"/>
      <c r="F7" s="1030"/>
      <c r="G7" s="619"/>
    </row>
    <row r="8" spans="1:7">
      <c r="A8" s="629"/>
      <c r="B8" s="1018"/>
      <c r="C8" s="1019"/>
      <c r="D8" s="1020" t="s">
        <v>494</v>
      </c>
      <c r="E8" s="1021"/>
      <c r="F8" s="1022"/>
      <c r="G8" s="619"/>
    </row>
    <row r="9" spans="1:7">
      <c r="A9" s="629"/>
      <c r="B9" s="1018"/>
      <c r="C9" s="1019"/>
      <c r="D9" s="1030" t="s">
        <v>350</v>
      </c>
      <c r="E9" s="1030"/>
      <c r="F9" s="1030"/>
      <c r="G9" s="619"/>
    </row>
    <row r="10" spans="1:7">
      <c r="A10" s="629"/>
      <c r="B10" s="1018"/>
      <c r="C10" s="1019"/>
      <c r="D10" s="630" t="s">
        <v>962</v>
      </c>
      <c r="E10" s="630" t="s">
        <v>963</v>
      </c>
      <c r="F10" s="630" t="s">
        <v>964</v>
      </c>
      <c r="G10" s="619"/>
    </row>
    <row r="11" spans="1:7">
      <c r="A11" s="629"/>
      <c r="B11" s="1018"/>
      <c r="C11" s="1019"/>
      <c r="D11" s="631">
        <f>MAX('1979_Резюме'!H13:N13)</f>
        <v>23829.005894838185</v>
      </c>
      <c r="E11" s="631">
        <f>AVERAGE('1979_Резюме'!H13:N13)</f>
        <v>23829.005894838188</v>
      </c>
      <c r="F11" s="631">
        <f>'1979_Резюме'!O13</f>
        <v>166803.04126386729</v>
      </c>
      <c r="G11" s="619"/>
    </row>
    <row r="12" spans="1:7">
      <c r="A12" s="619"/>
      <c r="B12" s="620"/>
      <c r="C12" s="620"/>
      <c r="D12" s="621"/>
      <c r="E12" s="621"/>
      <c r="F12" s="621"/>
      <c r="G12" s="620"/>
    </row>
    <row r="13" spans="1:7">
      <c r="A13" s="619"/>
      <c r="B13" s="1018" t="s">
        <v>468</v>
      </c>
      <c r="C13" s="1019"/>
      <c r="D13" s="1020" t="s">
        <v>494</v>
      </c>
      <c r="E13" s="1021"/>
      <c r="F13" s="1022"/>
      <c r="G13" s="619"/>
    </row>
    <row r="14" spans="1:7">
      <c r="A14" s="619"/>
      <c r="B14" s="1018"/>
      <c r="C14" s="1019"/>
      <c r="D14" s="1023" t="s">
        <v>1158</v>
      </c>
      <c r="E14" s="1024"/>
      <c r="F14" s="1025"/>
      <c r="G14" s="619"/>
    </row>
    <row r="15" spans="1:7">
      <c r="A15" s="619"/>
      <c r="B15" s="1018"/>
      <c r="C15" s="1019"/>
      <c r="D15" s="630" t="s">
        <v>720</v>
      </c>
      <c r="E15" s="630" t="s">
        <v>721</v>
      </c>
      <c r="F15" s="630" t="s">
        <v>965</v>
      </c>
      <c r="G15" s="619"/>
    </row>
    <row r="16" spans="1:7">
      <c r="A16" s="619"/>
      <c r="B16" s="1018"/>
      <c r="C16" s="1019"/>
      <c r="D16" s="632">
        <f>SUM('1979_Расчет'!K33,'1979_Расчет'!K26)</f>
        <v>2160</v>
      </c>
      <c r="E16" s="632">
        <f>SUM('1979_Расчет'!K27,'1979_Расчет'!K34)</f>
        <v>520</v>
      </c>
      <c r="F16" s="633">
        <f>D16-E16</f>
        <v>1640</v>
      </c>
      <c r="G16" s="619"/>
    </row>
    <row r="17" spans="1:7">
      <c r="A17" s="619"/>
      <c r="B17" s="620"/>
      <c r="C17" s="620"/>
      <c r="D17" s="621"/>
      <c r="E17" s="621"/>
      <c r="F17" s="621"/>
      <c r="G17" s="620"/>
    </row>
  </sheetData>
  <mergeCells count="11">
    <mergeCell ref="B13:B16"/>
    <mergeCell ref="C13:C16"/>
    <mergeCell ref="D13:F13"/>
    <mergeCell ref="D14:F14"/>
    <mergeCell ref="B2:B5"/>
    <mergeCell ref="C2:C5"/>
    <mergeCell ref="B7:B11"/>
    <mergeCell ref="C7:C11"/>
    <mergeCell ref="D7:F7"/>
    <mergeCell ref="D8:F8"/>
    <mergeCell ref="D9:F9"/>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A62"/>
  <sheetViews>
    <sheetView workbookViewId="0"/>
    <sheetView workbookViewId="1"/>
  </sheetViews>
  <sheetFormatPr baseColWidth="10" defaultColWidth="9.1640625" defaultRowHeight="16"/>
  <cols>
    <col min="1" max="1" width="31.1640625" style="539" customWidth="1"/>
    <col min="2" max="3" width="21.5" style="635" customWidth="1"/>
    <col min="4" max="6" width="16.33203125" style="539" customWidth="1"/>
    <col min="7" max="7" width="12" style="539" customWidth="1"/>
    <col min="8" max="8" width="16.5" style="539" customWidth="1"/>
    <col min="9" max="9" width="17.33203125" style="539" customWidth="1"/>
    <col min="10" max="12" width="14.5" style="539" customWidth="1"/>
    <col min="13" max="13" width="13" style="539" customWidth="1"/>
    <col min="14" max="14" width="15.5" style="539" customWidth="1"/>
    <col min="15" max="15" width="17.33203125" style="539" customWidth="1"/>
    <col min="16" max="18" width="14.83203125" style="539" customWidth="1"/>
    <col min="19" max="19" width="13" style="539" customWidth="1"/>
    <col min="20" max="20" width="15.6640625" style="635" customWidth="1"/>
    <col min="21" max="21" width="16" style="635" customWidth="1"/>
    <col min="22" max="22" width="16.33203125" style="539" customWidth="1"/>
    <col min="23" max="23" width="38" style="539" customWidth="1"/>
    <col min="24" max="24" width="23.83203125" style="539" customWidth="1"/>
    <col min="25" max="27" width="16.33203125" style="539" customWidth="1"/>
    <col min="28" max="28" width="13.6640625" style="539" customWidth="1"/>
    <col min="29" max="30" width="11.83203125" style="539" customWidth="1"/>
    <col min="31" max="16384" width="9.1640625" style="539"/>
  </cols>
  <sheetData>
    <row r="1" spans="1:27">
      <c r="A1" s="634" t="s">
        <v>309</v>
      </c>
    </row>
    <row r="3" spans="1:27" ht="32.25" customHeight="1">
      <c r="A3" s="1036" t="s">
        <v>13</v>
      </c>
      <c r="B3" s="1037" t="s">
        <v>310</v>
      </c>
      <c r="C3" s="1037" t="s">
        <v>311</v>
      </c>
      <c r="D3" s="1038" t="s">
        <v>312</v>
      </c>
      <c r="E3" s="1039"/>
      <c r="F3" s="1039"/>
      <c r="G3" s="1039"/>
      <c r="H3" s="1039"/>
      <c r="I3" s="1040"/>
      <c r="J3" s="1038" t="s">
        <v>313</v>
      </c>
      <c r="K3" s="1039"/>
      <c r="L3" s="1039"/>
      <c r="M3" s="1039"/>
      <c r="N3" s="1039"/>
      <c r="O3" s="1040"/>
      <c r="P3" s="1041" t="s">
        <v>314</v>
      </c>
      <c r="Q3" s="1042"/>
      <c r="R3" s="1042"/>
      <c r="S3" s="1042"/>
      <c r="T3" s="1042"/>
      <c r="U3" s="1043"/>
      <c r="V3" s="1031" t="s">
        <v>315</v>
      </c>
      <c r="W3" s="1032"/>
      <c r="X3" s="1032"/>
      <c r="Y3" s="1032"/>
      <c r="Z3" s="1032"/>
      <c r="AA3" s="1033"/>
    </row>
    <row r="4" spans="1:27" ht="46.5" customHeight="1">
      <c r="A4" s="1036"/>
      <c r="B4" s="1037"/>
      <c r="C4" s="1037"/>
      <c r="D4" s="636" t="s">
        <v>316</v>
      </c>
      <c r="E4" s="636" t="s">
        <v>317</v>
      </c>
      <c r="F4" s="636" t="s">
        <v>982</v>
      </c>
      <c r="G4" s="636" t="s">
        <v>318</v>
      </c>
      <c r="H4" s="636" t="s">
        <v>319</v>
      </c>
      <c r="I4" s="636" t="s">
        <v>320</v>
      </c>
      <c r="J4" s="636" t="s">
        <v>316</v>
      </c>
      <c r="K4" s="636" t="s">
        <v>317</v>
      </c>
      <c r="L4" s="636" t="s">
        <v>982</v>
      </c>
      <c r="M4" s="636" t="s">
        <v>318</v>
      </c>
      <c r="N4" s="636" t="s">
        <v>319</v>
      </c>
      <c r="O4" s="636" t="s">
        <v>320</v>
      </c>
      <c r="P4" s="636" t="s">
        <v>316</v>
      </c>
      <c r="Q4" s="636" t="s">
        <v>317</v>
      </c>
      <c r="R4" s="636" t="s">
        <v>982</v>
      </c>
      <c r="S4" s="636" t="s">
        <v>318</v>
      </c>
      <c r="T4" s="636" t="s">
        <v>319</v>
      </c>
      <c r="U4" s="636" t="s">
        <v>320</v>
      </c>
      <c r="V4" s="637" t="s">
        <v>316</v>
      </c>
      <c r="W4" s="637" t="s">
        <v>317</v>
      </c>
      <c r="X4" s="637" t="s">
        <v>982</v>
      </c>
      <c r="Y4" s="637" t="s">
        <v>318</v>
      </c>
      <c r="Z4" s="637" t="s">
        <v>319</v>
      </c>
      <c r="AA4" s="637" t="s">
        <v>320</v>
      </c>
    </row>
    <row r="5" spans="1:27">
      <c r="A5" s="638" t="s">
        <v>321</v>
      </c>
      <c r="B5" s="639">
        <f>310.92*1.3</f>
        <v>404.19600000000003</v>
      </c>
      <c r="C5" s="639">
        <f>66.8*1.3</f>
        <v>86.84</v>
      </c>
      <c r="D5" s="640">
        <v>40</v>
      </c>
      <c r="E5" s="640">
        <v>0</v>
      </c>
      <c r="F5" s="640">
        <f>D5-E5</f>
        <v>40</v>
      </c>
      <c r="G5" s="640">
        <v>3</v>
      </c>
      <c r="H5" s="641">
        <f t="shared" ref="H5:H16" si="0">D5*B5</f>
        <v>16167.84</v>
      </c>
      <c r="I5" s="641">
        <f t="shared" ref="I5:I16" si="1">D5*C5</f>
        <v>3473.6000000000004</v>
      </c>
      <c r="J5" s="640">
        <v>30</v>
      </c>
      <c r="K5" s="640">
        <v>0</v>
      </c>
      <c r="L5" s="640">
        <f>J5-K5</f>
        <v>30</v>
      </c>
      <c r="M5" s="640">
        <v>2</v>
      </c>
      <c r="N5" s="641">
        <f t="shared" ref="N5:N16" si="2">B5*J5</f>
        <v>12125.880000000001</v>
      </c>
      <c r="O5" s="641">
        <f t="shared" ref="O5:O16" si="3">J5*C5</f>
        <v>2605.2000000000003</v>
      </c>
      <c r="P5" s="640">
        <v>0</v>
      </c>
      <c r="Q5" s="640">
        <v>0</v>
      </c>
      <c r="R5" s="640">
        <f>P5-Q5</f>
        <v>0</v>
      </c>
      <c r="S5" s="640">
        <v>0</v>
      </c>
      <c r="T5" s="641">
        <f t="shared" ref="T5:T16" si="4">P5*B5</f>
        <v>0</v>
      </c>
      <c r="U5" s="641">
        <f t="shared" ref="U5:U16" si="5">P5*C5</f>
        <v>0</v>
      </c>
      <c r="V5" s="642">
        <f t="shared" ref="V5:W16" si="6">D5+J5+P5</f>
        <v>70</v>
      </c>
      <c r="W5" s="642">
        <f t="shared" si="6"/>
        <v>0</v>
      </c>
      <c r="X5" s="642">
        <f>V5-W5</f>
        <v>70</v>
      </c>
      <c r="Y5" s="642">
        <f t="shared" ref="Y5:AA16" si="7">G5+M5+S5</f>
        <v>5</v>
      </c>
      <c r="Z5" s="641">
        <f t="shared" si="7"/>
        <v>28293.72</v>
      </c>
      <c r="AA5" s="641">
        <f t="shared" si="7"/>
        <v>6078.8000000000011</v>
      </c>
    </row>
    <row r="6" spans="1:27">
      <c r="A6" s="638" t="s">
        <v>322</v>
      </c>
      <c r="B6" s="639">
        <v>310.92</v>
      </c>
      <c r="C6" s="639">
        <v>66.8</v>
      </c>
      <c r="D6" s="640">
        <v>24</v>
      </c>
      <c r="E6" s="640">
        <v>1</v>
      </c>
      <c r="F6" s="640">
        <f t="shared" ref="F6:F16" si="8">D6-E6</f>
        <v>23</v>
      </c>
      <c r="G6" s="640">
        <v>3</v>
      </c>
      <c r="H6" s="641">
        <f t="shared" si="0"/>
        <v>7462.08</v>
      </c>
      <c r="I6" s="641">
        <f t="shared" si="1"/>
        <v>1603.1999999999998</v>
      </c>
      <c r="J6" s="640">
        <v>30</v>
      </c>
      <c r="K6" s="640">
        <v>1</v>
      </c>
      <c r="L6" s="640">
        <f t="shared" ref="L6:L16" si="9">J6-K6</f>
        <v>29</v>
      </c>
      <c r="M6" s="640">
        <v>2</v>
      </c>
      <c r="N6" s="641">
        <f t="shared" si="2"/>
        <v>9327.6</v>
      </c>
      <c r="O6" s="641">
        <f t="shared" si="3"/>
        <v>2004</v>
      </c>
      <c r="P6" s="640">
        <v>120</v>
      </c>
      <c r="Q6" s="640">
        <v>0</v>
      </c>
      <c r="R6" s="640">
        <f t="shared" ref="R6:R16" si="10">P6-Q6</f>
        <v>120</v>
      </c>
      <c r="S6" s="640">
        <v>50</v>
      </c>
      <c r="T6" s="641">
        <f t="shared" si="4"/>
        <v>37310.400000000001</v>
      </c>
      <c r="U6" s="641">
        <f t="shared" si="5"/>
        <v>8016</v>
      </c>
      <c r="V6" s="642">
        <f t="shared" si="6"/>
        <v>174</v>
      </c>
      <c r="W6" s="642">
        <f t="shared" si="6"/>
        <v>2</v>
      </c>
      <c r="X6" s="642">
        <f t="shared" ref="X6:X16" si="11">V6-W6</f>
        <v>172</v>
      </c>
      <c r="Y6" s="642">
        <f t="shared" si="7"/>
        <v>55</v>
      </c>
      <c r="Z6" s="641">
        <f t="shared" si="7"/>
        <v>54100.08</v>
      </c>
      <c r="AA6" s="641">
        <f t="shared" si="7"/>
        <v>11623.2</v>
      </c>
    </row>
    <row r="7" spans="1:27">
      <c r="A7" s="638" t="s">
        <v>323</v>
      </c>
      <c r="B7" s="639">
        <v>274.2</v>
      </c>
      <c r="C7" s="639">
        <v>63.45</v>
      </c>
      <c r="D7" s="640">
        <v>11</v>
      </c>
      <c r="E7" s="640">
        <v>1</v>
      </c>
      <c r="F7" s="640">
        <f t="shared" si="8"/>
        <v>10</v>
      </c>
      <c r="G7" s="640">
        <v>1</v>
      </c>
      <c r="H7" s="641">
        <f>D7*B7</f>
        <v>3016.2</v>
      </c>
      <c r="I7" s="641">
        <f>D7*C7</f>
        <v>697.95</v>
      </c>
      <c r="J7" s="640">
        <v>5</v>
      </c>
      <c r="K7" s="640">
        <v>1</v>
      </c>
      <c r="L7" s="640">
        <f t="shared" si="9"/>
        <v>4</v>
      </c>
      <c r="M7" s="640">
        <v>1</v>
      </c>
      <c r="N7" s="641">
        <f t="shared" si="2"/>
        <v>1371</v>
      </c>
      <c r="O7" s="641">
        <f t="shared" si="3"/>
        <v>317.25</v>
      </c>
      <c r="P7" s="640">
        <v>0</v>
      </c>
      <c r="Q7" s="640">
        <v>0</v>
      </c>
      <c r="R7" s="640">
        <f t="shared" si="10"/>
        <v>0</v>
      </c>
      <c r="S7" s="640">
        <v>0</v>
      </c>
      <c r="T7" s="641">
        <f t="shared" si="4"/>
        <v>0</v>
      </c>
      <c r="U7" s="641">
        <f t="shared" si="5"/>
        <v>0</v>
      </c>
      <c r="V7" s="642">
        <f t="shared" si="6"/>
        <v>16</v>
      </c>
      <c r="W7" s="642">
        <f t="shared" si="6"/>
        <v>2</v>
      </c>
      <c r="X7" s="642">
        <f t="shared" si="11"/>
        <v>14</v>
      </c>
      <c r="Y7" s="642">
        <f t="shared" si="7"/>
        <v>2</v>
      </c>
      <c r="Z7" s="641">
        <f t="shared" si="7"/>
        <v>4387.2</v>
      </c>
      <c r="AA7" s="641">
        <f t="shared" si="7"/>
        <v>1015.2</v>
      </c>
    </row>
    <row r="8" spans="1:27">
      <c r="A8" s="638" t="s">
        <v>324</v>
      </c>
      <c r="B8" s="643">
        <v>293</v>
      </c>
      <c r="C8" s="643">
        <f>B8*0.23</f>
        <v>67.39</v>
      </c>
      <c r="D8" s="640">
        <v>7</v>
      </c>
      <c r="E8" s="640">
        <v>1</v>
      </c>
      <c r="F8" s="640">
        <f t="shared" si="8"/>
        <v>6</v>
      </c>
      <c r="G8" s="640">
        <v>1</v>
      </c>
      <c r="H8" s="641">
        <f t="shared" si="0"/>
        <v>2051</v>
      </c>
      <c r="I8" s="641">
        <f t="shared" si="1"/>
        <v>471.73</v>
      </c>
      <c r="J8" s="640">
        <v>0</v>
      </c>
      <c r="K8" s="640">
        <v>0</v>
      </c>
      <c r="L8" s="640">
        <f t="shared" si="9"/>
        <v>0</v>
      </c>
      <c r="M8" s="640">
        <v>0</v>
      </c>
      <c r="N8" s="641">
        <f t="shared" si="2"/>
        <v>0</v>
      </c>
      <c r="O8" s="641">
        <f t="shared" si="3"/>
        <v>0</v>
      </c>
      <c r="P8" s="640">
        <v>0</v>
      </c>
      <c r="Q8" s="640">
        <v>0</v>
      </c>
      <c r="R8" s="640">
        <f t="shared" si="10"/>
        <v>0</v>
      </c>
      <c r="S8" s="640">
        <v>0</v>
      </c>
      <c r="T8" s="641">
        <f t="shared" si="4"/>
        <v>0</v>
      </c>
      <c r="U8" s="641">
        <f t="shared" si="5"/>
        <v>0</v>
      </c>
      <c r="V8" s="642">
        <f t="shared" si="6"/>
        <v>7</v>
      </c>
      <c r="W8" s="642">
        <f t="shared" si="6"/>
        <v>1</v>
      </c>
      <c r="X8" s="642">
        <f t="shared" si="11"/>
        <v>6</v>
      </c>
      <c r="Y8" s="642">
        <f t="shared" si="7"/>
        <v>1</v>
      </c>
      <c r="Z8" s="641">
        <f t="shared" si="7"/>
        <v>2051</v>
      </c>
      <c r="AA8" s="641">
        <f t="shared" si="7"/>
        <v>471.73</v>
      </c>
    </row>
    <row r="9" spans="1:27">
      <c r="A9" s="638" t="s">
        <v>325</v>
      </c>
      <c r="B9" s="643">
        <v>244</v>
      </c>
      <c r="C9" s="643">
        <f>B9*0.25</f>
        <v>61</v>
      </c>
      <c r="D9" s="640">
        <v>7</v>
      </c>
      <c r="E9" s="640">
        <v>1</v>
      </c>
      <c r="F9" s="640">
        <f t="shared" si="8"/>
        <v>6</v>
      </c>
      <c r="G9" s="640">
        <v>1</v>
      </c>
      <c r="H9" s="641">
        <f t="shared" si="0"/>
        <v>1708</v>
      </c>
      <c r="I9" s="641">
        <f t="shared" si="1"/>
        <v>427</v>
      </c>
      <c r="J9" s="640">
        <v>10</v>
      </c>
      <c r="K9" s="640">
        <v>1</v>
      </c>
      <c r="L9" s="640">
        <f t="shared" si="9"/>
        <v>9</v>
      </c>
      <c r="M9" s="640">
        <v>2</v>
      </c>
      <c r="N9" s="641">
        <f t="shared" si="2"/>
        <v>2440</v>
      </c>
      <c r="O9" s="641">
        <f t="shared" si="3"/>
        <v>610</v>
      </c>
      <c r="P9" s="640">
        <v>10</v>
      </c>
      <c r="Q9" s="640">
        <v>0</v>
      </c>
      <c r="R9" s="640">
        <f t="shared" si="10"/>
        <v>10</v>
      </c>
      <c r="S9" s="640">
        <v>3</v>
      </c>
      <c r="T9" s="641">
        <f t="shared" si="4"/>
        <v>2440</v>
      </c>
      <c r="U9" s="641">
        <f t="shared" si="5"/>
        <v>610</v>
      </c>
      <c r="V9" s="642">
        <f t="shared" si="6"/>
        <v>27</v>
      </c>
      <c r="W9" s="642">
        <f t="shared" si="6"/>
        <v>2</v>
      </c>
      <c r="X9" s="642">
        <f t="shared" si="11"/>
        <v>25</v>
      </c>
      <c r="Y9" s="642">
        <f t="shared" si="7"/>
        <v>6</v>
      </c>
      <c r="Z9" s="641">
        <f t="shared" si="7"/>
        <v>6588</v>
      </c>
      <c r="AA9" s="641">
        <f t="shared" si="7"/>
        <v>1647</v>
      </c>
    </row>
    <row r="10" spans="1:27">
      <c r="A10" s="638" t="s">
        <v>326</v>
      </c>
      <c r="B10" s="643">
        <v>291.70999999999998</v>
      </c>
      <c r="C10" s="643">
        <f>B10*0.23</f>
        <v>67.093299999999999</v>
      </c>
      <c r="D10" s="640">
        <v>7</v>
      </c>
      <c r="E10" s="640">
        <v>1</v>
      </c>
      <c r="F10" s="640">
        <f t="shared" si="8"/>
        <v>6</v>
      </c>
      <c r="G10" s="640">
        <v>1</v>
      </c>
      <c r="H10" s="641">
        <f t="shared" si="0"/>
        <v>2041.9699999999998</v>
      </c>
      <c r="I10" s="641">
        <f t="shared" si="1"/>
        <v>469.65309999999999</v>
      </c>
      <c r="J10" s="640">
        <v>5</v>
      </c>
      <c r="K10" s="640">
        <v>1</v>
      </c>
      <c r="L10" s="640">
        <f t="shared" si="9"/>
        <v>4</v>
      </c>
      <c r="M10" s="640">
        <v>2</v>
      </c>
      <c r="N10" s="641">
        <f t="shared" si="2"/>
        <v>1458.55</v>
      </c>
      <c r="O10" s="641">
        <f t="shared" si="3"/>
        <v>335.4665</v>
      </c>
      <c r="P10" s="640">
        <v>44</v>
      </c>
      <c r="Q10" s="640">
        <v>0</v>
      </c>
      <c r="R10" s="640">
        <f t="shared" si="10"/>
        <v>44</v>
      </c>
      <c r="S10" s="640">
        <v>44</v>
      </c>
      <c r="T10" s="641">
        <f t="shared" si="4"/>
        <v>12835.24</v>
      </c>
      <c r="U10" s="641">
        <f t="shared" si="5"/>
        <v>2952.1052</v>
      </c>
      <c r="V10" s="642">
        <f t="shared" si="6"/>
        <v>56</v>
      </c>
      <c r="W10" s="642">
        <f t="shared" si="6"/>
        <v>2</v>
      </c>
      <c r="X10" s="642">
        <f t="shared" si="11"/>
        <v>54</v>
      </c>
      <c r="Y10" s="642">
        <f t="shared" si="7"/>
        <v>47</v>
      </c>
      <c r="Z10" s="641">
        <f t="shared" si="7"/>
        <v>16335.759999999998</v>
      </c>
      <c r="AA10" s="641">
        <f t="shared" si="7"/>
        <v>3757.2248</v>
      </c>
    </row>
    <row r="11" spans="1:27">
      <c r="A11" s="638" t="s">
        <v>327</v>
      </c>
      <c r="B11" s="639">
        <v>305.2</v>
      </c>
      <c r="C11" s="639">
        <v>68.459999999999994</v>
      </c>
      <c r="D11" s="640">
        <v>4</v>
      </c>
      <c r="E11" s="640">
        <v>1</v>
      </c>
      <c r="F11" s="640">
        <f t="shared" si="8"/>
        <v>3</v>
      </c>
      <c r="G11" s="640">
        <v>1</v>
      </c>
      <c r="H11" s="641">
        <f t="shared" si="0"/>
        <v>1220.8</v>
      </c>
      <c r="I11" s="641">
        <f t="shared" si="1"/>
        <v>273.83999999999997</v>
      </c>
      <c r="J11" s="640">
        <v>15</v>
      </c>
      <c r="K11" s="640">
        <v>1</v>
      </c>
      <c r="L11" s="640">
        <f t="shared" si="9"/>
        <v>14</v>
      </c>
      <c r="M11" s="640">
        <v>2</v>
      </c>
      <c r="N11" s="641">
        <f t="shared" si="2"/>
        <v>4578</v>
      </c>
      <c r="O11" s="641">
        <f t="shared" si="3"/>
        <v>1026.8999999999999</v>
      </c>
      <c r="P11" s="640">
        <v>25</v>
      </c>
      <c r="Q11" s="640">
        <v>0</v>
      </c>
      <c r="R11" s="640">
        <f t="shared" si="10"/>
        <v>25</v>
      </c>
      <c r="S11" s="640">
        <v>9</v>
      </c>
      <c r="T11" s="641">
        <f t="shared" si="4"/>
        <v>7630</v>
      </c>
      <c r="U11" s="641">
        <f t="shared" si="5"/>
        <v>1711.4999999999998</v>
      </c>
      <c r="V11" s="642">
        <f t="shared" si="6"/>
        <v>44</v>
      </c>
      <c r="W11" s="642">
        <f t="shared" si="6"/>
        <v>2</v>
      </c>
      <c r="X11" s="642">
        <f t="shared" si="11"/>
        <v>42</v>
      </c>
      <c r="Y11" s="642">
        <f t="shared" si="7"/>
        <v>12</v>
      </c>
      <c r="Z11" s="641">
        <f t="shared" si="7"/>
        <v>13428.8</v>
      </c>
      <c r="AA11" s="641">
        <f t="shared" si="7"/>
        <v>3012.24</v>
      </c>
    </row>
    <row r="12" spans="1:27">
      <c r="A12" s="638" t="s">
        <v>328</v>
      </c>
      <c r="B12" s="639">
        <v>270.48</v>
      </c>
      <c r="C12" s="639">
        <v>60.67</v>
      </c>
      <c r="D12" s="640">
        <v>8</v>
      </c>
      <c r="E12" s="640">
        <v>1</v>
      </c>
      <c r="F12" s="640">
        <f t="shared" si="8"/>
        <v>7</v>
      </c>
      <c r="G12" s="640">
        <v>1</v>
      </c>
      <c r="H12" s="641">
        <f t="shared" si="0"/>
        <v>2163.84</v>
      </c>
      <c r="I12" s="641">
        <f t="shared" si="1"/>
        <v>485.36</v>
      </c>
      <c r="J12" s="640">
        <v>7</v>
      </c>
      <c r="K12" s="640">
        <v>1</v>
      </c>
      <c r="L12" s="640">
        <f t="shared" si="9"/>
        <v>6</v>
      </c>
      <c r="M12" s="640">
        <v>3</v>
      </c>
      <c r="N12" s="641">
        <f t="shared" si="2"/>
        <v>1893.3600000000001</v>
      </c>
      <c r="O12" s="641">
        <f t="shared" si="3"/>
        <v>424.69</v>
      </c>
      <c r="P12" s="640">
        <v>45</v>
      </c>
      <c r="Q12" s="640">
        <v>0</v>
      </c>
      <c r="R12" s="640">
        <f t="shared" si="10"/>
        <v>45</v>
      </c>
      <c r="S12" s="640">
        <v>45</v>
      </c>
      <c r="T12" s="641">
        <f t="shared" si="4"/>
        <v>12171.6</v>
      </c>
      <c r="U12" s="641">
        <f t="shared" si="5"/>
        <v>2730.15</v>
      </c>
      <c r="V12" s="642">
        <f t="shared" si="6"/>
        <v>60</v>
      </c>
      <c r="W12" s="642">
        <f t="shared" si="6"/>
        <v>2</v>
      </c>
      <c r="X12" s="642">
        <f t="shared" si="11"/>
        <v>58</v>
      </c>
      <c r="Y12" s="642">
        <f t="shared" si="7"/>
        <v>49</v>
      </c>
      <c r="Z12" s="641">
        <f t="shared" si="7"/>
        <v>16228.800000000001</v>
      </c>
      <c r="AA12" s="641">
        <f t="shared" si="7"/>
        <v>3640.2</v>
      </c>
    </row>
    <row r="13" spans="1:27">
      <c r="A13" s="638" t="s">
        <v>329</v>
      </c>
      <c r="B13" s="639">
        <v>261.66000000000003</v>
      </c>
      <c r="C13" s="639">
        <v>65.66</v>
      </c>
      <c r="D13" s="640">
        <v>9</v>
      </c>
      <c r="E13" s="640">
        <v>1</v>
      </c>
      <c r="F13" s="640">
        <f t="shared" si="8"/>
        <v>8</v>
      </c>
      <c r="G13" s="640">
        <v>2</v>
      </c>
      <c r="H13" s="641">
        <f t="shared" si="0"/>
        <v>2354.94</v>
      </c>
      <c r="I13" s="641">
        <f t="shared" si="1"/>
        <v>590.93999999999994</v>
      </c>
      <c r="J13" s="640">
        <v>7</v>
      </c>
      <c r="K13" s="640">
        <v>1</v>
      </c>
      <c r="L13" s="640">
        <f t="shared" si="9"/>
        <v>6</v>
      </c>
      <c r="M13" s="640">
        <v>3</v>
      </c>
      <c r="N13" s="641">
        <f t="shared" si="2"/>
        <v>1831.6200000000001</v>
      </c>
      <c r="O13" s="641">
        <f t="shared" si="3"/>
        <v>459.62</v>
      </c>
      <c r="P13" s="640">
        <v>61</v>
      </c>
      <c r="Q13" s="640">
        <v>0</v>
      </c>
      <c r="R13" s="640">
        <f t="shared" si="10"/>
        <v>61</v>
      </c>
      <c r="S13" s="640">
        <v>28</v>
      </c>
      <c r="T13" s="641">
        <f t="shared" si="4"/>
        <v>15961.260000000002</v>
      </c>
      <c r="U13" s="641">
        <f t="shared" si="5"/>
        <v>4005.2599999999998</v>
      </c>
      <c r="V13" s="642">
        <f t="shared" si="6"/>
        <v>77</v>
      </c>
      <c r="W13" s="642">
        <f t="shared" si="6"/>
        <v>2</v>
      </c>
      <c r="X13" s="642">
        <f t="shared" si="11"/>
        <v>75</v>
      </c>
      <c r="Y13" s="642">
        <f t="shared" si="7"/>
        <v>33</v>
      </c>
      <c r="Z13" s="641">
        <f t="shared" si="7"/>
        <v>20147.820000000003</v>
      </c>
      <c r="AA13" s="641">
        <f t="shared" si="7"/>
        <v>5055.82</v>
      </c>
    </row>
    <row r="14" spans="1:27">
      <c r="A14" s="638" t="s">
        <v>330</v>
      </c>
      <c r="B14" s="643">
        <v>241</v>
      </c>
      <c r="C14" s="643">
        <f>B14*0.25</f>
        <v>60.25</v>
      </c>
      <c r="D14" s="640">
        <v>15</v>
      </c>
      <c r="E14" s="640">
        <v>1</v>
      </c>
      <c r="F14" s="640">
        <f t="shared" si="8"/>
        <v>14</v>
      </c>
      <c r="G14" s="640">
        <v>2</v>
      </c>
      <c r="H14" s="641">
        <f t="shared" si="0"/>
        <v>3615</v>
      </c>
      <c r="I14" s="641">
        <f t="shared" si="1"/>
        <v>903.75</v>
      </c>
      <c r="J14" s="640">
        <v>7</v>
      </c>
      <c r="K14" s="640">
        <v>1</v>
      </c>
      <c r="L14" s="640">
        <f t="shared" si="9"/>
        <v>6</v>
      </c>
      <c r="M14" s="640">
        <v>1</v>
      </c>
      <c r="N14" s="641">
        <f t="shared" si="2"/>
        <v>1687</v>
      </c>
      <c r="O14" s="641">
        <f t="shared" si="3"/>
        <v>421.75</v>
      </c>
      <c r="P14" s="640">
        <v>10</v>
      </c>
      <c r="Q14" s="640">
        <v>0</v>
      </c>
      <c r="R14" s="640">
        <f t="shared" si="10"/>
        <v>10</v>
      </c>
      <c r="S14" s="640">
        <v>4</v>
      </c>
      <c r="T14" s="641">
        <f t="shared" si="4"/>
        <v>2410</v>
      </c>
      <c r="U14" s="641">
        <f t="shared" si="5"/>
        <v>602.5</v>
      </c>
      <c r="V14" s="642">
        <f t="shared" si="6"/>
        <v>32</v>
      </c>
      <c r="W14" s="642">
        <f t="shared" si="6"/>
        <v>2</v>
      </c>
      <c r="X14" s="642">
        <f t="shared" si="11"/>
        <v>30</v>
      </c>
      <c r="Y14" s="642">
        <f t="shared" si="7"/>
        <v>7</v>
      </c>
      <c r="Z14" s="641">
        <f t="shared" si="7"/>
        <v>7712</v>
      </c>
      <c r="AA14" s="641">
        <f t="shared" si="7"/>
        <v>1928</v>
      </c>
    </row>
    <row r="15" spans="1:27">
      <c r="A15" s="638" t="s">
        <v>331</v>
      </c>
      <c r="B15" s="639">
        <v>561.89</v>
      </c>
      <c r="C15" s="639">
        <v>108.29</v>
      </c>
      <c r="D15" s="640">
        <v>4</v>
      </c>
      <c r="E15" s="640">
        <v>1</v>
      </c>
      <c r="F15" s="640">
        <f t="shared" si="8"/>
        <v>3</v>
      </c>
      <c r="G15" s="640">
        <v>1</v>
      </c>
      <c r="H15" s="641">
        <f t="shared" si="0"/>
        <v>2247.56</v>
      </c>
      <c r="I15" s="641">
        <f t="shared" si="1"/>
        <v>433.16</v>
      </c>
      <c r="J15" s="640">
        <v>2</v>
      </c>
      <c r="K15" s="640">
        <v>1</v>
      </c>
      <c r="L15" s="640">
        <f t="shared" si="9"/>
        <v>1</v>
      </c>
      <c r="M15" s="640">
        <v>1</v>
      </c>
      <c r="N15" s="641">
        <f t="shared" si="2"/>
        <v>1123.78</v>
      </c>
      <c r="O15" s="641">
        <f t="shared" si="3"/>
        <v>216.58</v>
      </c>
      <c r="P15" s="640">
        <v>0</v>
      </c>
      <c r="Q15" s="640">
        <v>0</v>
      </c>
      <c r="R15" s="640">
        <f t="shared" si="10"/>
        <v>0</v>
      </c>
      <c r="S15" s="640">
        <v>0</v>
      </c>
      <c r="T15" s="641">
        <f t="shared" si="4"/>
        <v>0</v>
      </c>
      <c r="U15" s="641">
        <f t="shared" si="5"/>
        <v>0</v>
      </c>
      <c r="V15" s="642">
        <f t="shared" si="6"/>
        <v>6</v>
      </c>
      <c r="W15" s="642">
        <f t="shared" si="6"/>
        <v>2</v>
      </c>
      <c r="X15" s="642">
        <f t="shared" si="11"/>
        <v>4</v>
      </c>
      <c r="Y15" s="642">
        <f t="shared" si="7"/>
        <v>2</v>
      </c>
      <c r="Z15" s="641">
        <f t="shared" si="7"/>
        <v>3371.34</v>
      </c>
      <c r="AA15" s="641">
        <f t="shared" si="7"/>
        <v>649.74</v>
      </c>
    </row>
    <row r="16" spans="1:27">
      <c r="A16" s="638" t="s">
        <v>332</v>
      </c>
      <c r="B16" s="643">
        <v>295.8</v>
      </c>
      <c r="C16" s="643">
        <f>B16*0.23</f>
        <v>68.034000000000006</v>
      </c>
      <c r="D16" s="640">
        <v>8</v>
      </c>
      <c r="E16" s="640">
        <v>1</v>
      </c>
      <c r="F16" s="640">
        <f t="shared" si="8"/>
        <v>7</v>
      </c>
      <c r="G16" s="640">
        <v>1</v>
      </c>
      <c r="H16" s="641">
        <f t="shared" si="0"/>
        <v>2366.4</v>
      </c>
      <c r="I16" s="641">
        <f t="shared" si="1"/>
        <v>544.27200000000005</v>
      </c>
      <c r="J16" s="640">
        <v>14</v>
      </c>
      <c r="K16" s="640">
        <v>1</v>
      </c>
      <c r="L16" s="640">
        <f t="shared" si="9"/>
        <v>13</v>
      </c>
      <c r="M16" s="640">
        <v>2</v>
      </c>
      <c r="N16" s="641">
        <f t="shared" si="2"/>
        <v>4141.2</v>
      </c>
      <c r="O16" s="641">
        <f t="shared" si="3"/>
        <v>952.47600000000011</v>
      </c>
      <c r="P16" s="640">
        <v>307</v>
      </c>
      <c r="Q16" s="640">
        <v>0</v>
      </c>
      <c r="R16" s="640">
        <f t="shared" si="10"/>
        <v>307</v>
      </c>
      <c r="S16" s="640">
        <v>11</v>
      </c>
      <c r="T16" s="641">
        <f t="shared" si="4"/>
        <v>90810.6</v>
      </c>
      <c r="U16" s="641">
        <f t="shared" si="5"/>
        <v>20886.438000000002</v>
      </c>
      <c r="V16" s="642">
        <f t="shared" si="6"/>
        <v>329</v>
      </c>
      <c r="W16" s="642">
        <f t="shared" si="6"/>
        <v>2</v>
      </c>
      <c r="X16" s="642">
        <f t="shared" si="11"/>
        <v>327</v>
      </c>
      <c r="Y16" s="642">
        <f t="shared" si="7"/>
        <v>14</v>
      </c>
      <c r="Z16" s="641">
        <f t="shared" si="7"/>
        <v>97318.200000000012</v>
      </c>
      <c r="AA16" s="641">
        <f t="shared" si="7"/>
        <v>22383.186000000002</v>
      </c>
    </row>
    <row r="17" spans="1:27" ht="15">
      <c r="A17" s="1034" t="s">
        <v>315</v>
      </c>
      <c r="B17" s="1034"/>
      <c r="C17" s="1034"/>
      <c r="D17" s="644">
        <f t="shared" ref="D17:AA17" si="12">SUM(D5:D16)</f>
        <v>144</v>
      </c>
      <c r="E17" s="644">
        <f t="shared" si="12"/>
        <v>11</v>
      </c>
      <c r="F17" s="644">
        <f>SUM(F5:F16)</f>
        <v>133</v>
      </c>
      <c r="G17" s="644">
        <f t="shared" si="12"/>
        <v>18</v>
      </c>
      <c r="H17" s="645">
        <f t="shared" si="12"/>
        <v>46415.63</v>
      </c>
      <c r="I17" s="645">
        <f t="shared" si="12"/>
        <v>10374.455099999999</v>
      </c>
      <c r="J17" s="644">
        <f t="shared" si="12"/>
        <v>132</v>
      </c>
      <c r="K17" s="644">
        <f t="shared" si="12"/>
        <v>10</v>
      </c>
      <c r="L17" s="644">
        <f t="shared" si="12"/>
        <v>122</v>
      </c>
      <c r="M17" s="644">
        <f t="shared" si="12"/>
        <v>21</v>
      </c>
      <c r="N17" s="645">
        <f t="shared" si="12"/>
        <v>41977.99</v>
      </c>
      <c r="O17" s="645">
        <f t="shared" si="12"/>
        <v>9373.9325000000008</v>
      </c>
      <c r="P17" s="644">
        <f t="shared" si="12"/>
        <v>622</v>
      </c>
      <c r="Q17" s="644">
        <f t="shared" si="12"/>
        <v>0</v>
      </c>
      <c r="R17" s="644">
        <f>SUM(R5:R16)</f>
        <v>622</v>
      </c>
      <c r="S17" s="644">
        <f t="shared" si="12"/>
        <v>194</v>
      </c>
      <c r="T17" s="645">
        <f t="shared" si="12"/>
        <v>181569.1</v>
      </c>
      <c r="U17" s="645">
        <f t="shared" si="12"/>
        <v>41513.953200000004</v>
      </c>
      <c r="V17" s="646">
        <f t="shared" si="12"/>
        <v>898</v>
      </c>
      <c r="W17" s="646">
        <f t="shared" si="12"/>
        <v>21</v>
      </c>
      <c r="X17" s="646">
        <f t="shared" si="12"/>
        <v>877</v>
      </c>
      <c r="Y17" s="646">
        <f t="shared" si="12"/>
        <v>233</v>
      </c>
      <c r="Z17" s="647">
        <f t="shared" si="12"/>
        <v>269962.71999999997</v>
      </c>
      <c r="AA17" s="647">
        <f t="shared" si="12"/>
        <v>61262.340799999998</v>
      </c>
    </row>
    <row r="18" spans="1:27">
      <c r="V18" s="648"/>
      <c r="W18" s="648"/>
      <c r="X18" s="648"/>
    </row>
    <row r="19" spans="1:27">
      <c r="H19" s="649"/>
      <c r="K19" s="634" t="s">
        <v>1159</v>
      </c>
      <c r="L19" s="635"/>
      <c r="M19" s="650"/>
      <c r="N19" s="650" t="s">
        <v>1160</v>
      </c>
      <c r="O19" s="651">
        <f>Z17/V17*1000</f>
        <v>300626.63697104674</v>
      </c>
      <c r="T19" s="539"/>
      <c r="U19" s="539"/>
    </row>
    <row r="20" spans="1:27">
      <c r="D20" s="652"/>
      <c r="E20" s="653"/>
      <c r="F20" s="653"/>
      <c r="K20" s="635"/>
      <c r="L20" s="635"/>
      <c r="N20" s="539" t="s">
        <v>375</v>
      </c>
      <c r="O20" s="650">
        <v>2021</v>
      </c>
      <c r="P20" s="650">
        <v>2022</v>
      </c>
      <c r="Q20" s="650">
        <v>2023</v>
      </c>
      <c r="R20" s="650">
        <v>2024</v>
      </c>
      <c r="S20" s="650">
        <v>2025</v>
      </c>
      <c r="T20" s="650">
        <v>2026</v>
      </c>
      <c r="U20" s="650">
        <v>2027</v>
      </c>
      <c r="V20" s="650">
        <v>2028</v>
      </c>
    </row>
    <row r="21" spans="1:27">
      <c r="K21" s="635"/>
      <c r="L21" s="635"/>
      <c r="N21" s="539" t="s">
        <v>1161</v>
      </c>
      <c r="O21" s="539">
        <v>1987</v>
      </c>
      <c r="P21" s="539">
        <v>1974</v>
      </c>
      <c r="Q21" s="559">
        <v>1973</v>
      </c>
      <c r="R21" s="559">
        <v>1978</v>
      </c>
      <c r="S21" s="559">
        <v>1978</v>
      </c>
      <c r="T21" s="559">
        <v>1978</v>
      </c>
      <c r="U21" s="559">
        <v>1978</v>
      </c>
      <c r="V21" s="654">
        <v>1981</v>
      </c>
    </row>
    <row r="22" spans="1:27">
      <c r="A22" s="655" t="s">
        <v>333</v>
      </c>
      <c r="K22" s="635"/>
      <c r="L22" s="635"/>
      <c r="N22" s="539" t="s">
        <v>1162</v>
      </c>
      <c r="O22" s="656">
        <f t="shared" ref="O22:T22" si="13">O21/12</f>
        <v>165.58333333333334</v>
      </c>
      <c r="P22" s="656">
        <f t="shared" si="13"/>
        <v>164.5</v>
      </c>
      <c r="Q22" s="656">
        <f t="shared" si="13"/>
        <v>164.41666666666666</v>
      </c>
      <c r="R22" s="656">
        <f t="shared" si="13"/>
        <v>164.83333333333334</v>
      </c>
      <c r="S22" s="656">
        <f t="shared" si="13"/>
        <v>164.83333333333334</v>
      </c>
      <c r="T22" s="656">
        <f t="shared" si="13"/>
        <v>164.83333333333334</v>
      </c>
      <c r="U22" s="656">
        <f>U21/12</f>
        <v>164.83333333333334</v>
      </c>
      <c r="V22" s="656">
        <f>V21/12</f>
        <v>165.08333333333334</v>
      </c>
    </row>
    <row r="23" spans="1:27">
      <c r="K23" s="635"/>
      <c r="L23" s="635"/>
      <c r="N23" s="539" t="s">
        <v>1163</v>
      </c>
      <c r="O23" s="657">
        <f t="shared" ref="O23:T23" si="14">O22/8</f>
        <v>20.697916666666668</v>
      </c>
      <c r="P23" s="657">
        <f t="shared" si="14"/>
        <v>20.5625</v>
      </c>
      <c r="Q23" s="657">
        <f t="shared" si="14"/>
        <v>20.552083333333332</v>
      </c>
      <c r="R23" s="657">
        <f t="shared" si="14"/>
        <v>20.604166666666668</v>
      </c>
      <c r="S23" s="657">
        <f t="shared" si="14"/>
        <v>20.604166666666668</v>
      </c>
      <c r="T23" s="657">
        <f t="shared" si="14"/>
        <v>20.604166666666668</v>
      </c>
      <c r="U23" s="657">
        <f>U22/8</f>
        <v>20.604166666666668</v>
      </c>
      <c r="V23" s="657">
        <f>V22/8</f>
        <v>20.635416666666668</v>
      </c>
    </row>
    <row r="24" spans="1:27">
      <c r="K24" s="635"/>
      <c r="L24" s="635"/>
      <c r="O24" s="649"/>
      <c r="P24" s="649"/>
      <c r="Q24" s="649"/>
      <c r="R24" s="649"/>
      <c r="S24" s="649"/>
      <c r="T24" s="539"/>
      <c r="U24" s="539"/>
    </row>
    <row r="25" spans="1:27">
      <c r="A25" s="634" t="s">
        <v>1164</v>
      </c>
      <c r="K25" s="635"/>
      <c r="L25" s="635"/>
      <c r="T25" s="539"/>
      <c r="U25" s="539"/>
    </row>
    <row r="26" spans="1:27" hidden="1">
      <c r="K26" s="635"/>
      <c r="L26" s="635"/>
      <c r="T26" s="539"/>
      <c r="U26" s="539"/>
    </row>
    <row r="27" spans="1:27" hidden="1">
      <c r="J27" s="539" t="s">
        <v>334</v>
      </c>
      <c r="K27" s="635"/>
      <c r="L27" s="635"/>
      <c r="T27" s="539"/>
      <c r="U27" s="539"/>
    </row>
    <row r="28" spans="1:27" hidden="1">
      <c r="K28" s="635"/>
      <c r="L28" s="635"/>
      <c r="T28" s="539"/>
      <c r="U28" s="539"/>
    </row>
    <row r="29" spans="1:27" hidden="1">
      <c r="J29" s="539" t="s">
        <v>335</v>
      </c>
      <c r="K29" s="635"/>
      <c r="L29" s="635"/>
      <c r="T29" s="539"/>
      <c r="U29" s="539"/>
    </row>
    <row r="30" spans="1:27" hidden="1">
      <c r="K30" s="635"/>
      <c r="L30" s="635"/>
      <c r="T30" s="539"/>
      <c r="U30" s="539"/>
    </row>
    <row r="31" spans="1:27" hidden="1">
      <c r="J31" s="539" t="s">
        <v>336</v>
      </c>
      <c r="K31" s="635"/>
      <c r="L31" s="635"/>
      <c r="T31" s="539"/>
      <c r="U31" s="539"/>
    </row>
    <row r="32" spans="1:27" hidden="1">
      <c r="K32" s="635"/>
      <c r="L32" s="635"/>
      <c r="T32" s="539"/>
      <c r="U32" s="539"/>
    </row>
    <row r="33" spans="1:22" ht="48">
      <c r="K33" s="635"/>
      <c r="L33" s="635"/>
      <c r="N33" s="539" t="s">
        <v>1165</v>
      </c>
      <c r="O33" s="649">
        <f>O19/O22</f>
        <v>1815.5609681190542</v>
      </c>
      <c r="P33" s="658" t="s">
        <v>1166</v>
      </c>
      <c r="Q33" s="658" t="s">
        <v>1166</v>
      </c>
      <c r="R33" s="658" t="s">
        <v>1166</v>
      </c>
      <c r="S33" s="658" t="s">
        <v>1166</v>
      </c>
      <c r="T33" s="658" t="s">
        <v>1166</v>
      </c>
      <c r="U33" s="658" t="s">
        <v>1166</v>
      </c>
      <c r="V33" s="658" t="s">
        <v>1166</v>
      </c>
    </row>
    <row r="34" spans="1:22">
      <c r="A34" s="539" t="s">
        <v>1167</v>
      </c>
      <c r="B34" s="635">
        <f>D17+J17</f>
        <v>276</v>
      </c>
      <c r="K34" s="635"/>
      <c r="L34" s="635"/>
      <c r="N34" s="650" t="s">
        <v>1168</v>
      </c>
      <c r="O34" s="651">
        <f>O33*8</f>
        <v>14524.487744952434</v>
      </c>
      <c r="P34" s="651">
        <f>O34+($O$34*10%)</f>
        <v>15976.936519447678</v>
      </c>
      <c r="Q34" s="651">
        <f t="shared" ref="Q34:V34" si="15">P34+(P34*10%)</f>
        <v>17574.630171392444</v>
      </c>
      <c r="R34" s="651">
        <f t="shared" si="15"/>
        <v>19332.09318853169</v>
      </c>
      <c r="S34" s="651">
        <f t="shared" si="15"/>
        <v>21265.302507384858</v>
      </c>
      <c r="T34" s="651">
        <f t="shared" si="15"/>
        <v>23391.832758123346</v>
      </c>
      <c r="U34" s="651">
        <f t="shared" si="15"/>
        <v>25731.016033935681</v>
      </c>
      <c r="V34" s="651">
        <f t="shared" si="15"/>
        <v>28304.117637329247</v>
      </c>
    </row>
    <row r="35" spans="1:22">
      <c r="A35" s="539" t="s">
        <v>1169</v>
      </c>
      <c r="B35" s="635">
        <f>H17+N17</f>
        <v>88393.62</v>
      </c>
      <c r="K35" s="635"/>
      <c r="L35" s="635"/>
      <c r="T35" s="539"/>
      <c r="U35" s="539"/>
    </row>
    <row r="36" spans="1:22">
      <c r="A36" s="539" t="s">
        <v>1170</v>
      </c>
      <c r="B36" s="635">
        <f>B35/B34*1000</f>
        <v>320266.73913043475</v>
      </c>
      <c r="K36" s="635"/>
      <c r="L36" s="635"/>
      <c r="T36" s="539"/>
      <c r="U36" s="539"/>
    </row>
    <row r="38" spans="1:22">
      <c r="A38" s="1035" t="s">
        <v>1171</v>
      </c>
      <c r="B38" s="650">
        <v>2021</v>
      </c>
      <c r="C38" s="650">
        <v>2022</v>
      </c>
      <c r="D38" s="650">
        <v>2023</v>
      </c>
      <c r="E38" s="650">
        <v>2024</v>
      </c>
      <c r="F38" s="650">
        <v>2025</v>
      </c>
      <c r="G38" s="650">
        <v>2026</v>
      </c>
      <c r="H38" s="650">
        <v>2027</v>
      </c>
      <c r="I38" s="650">
        <v>2028</v>
      </c>
    </row>
    <row r="39" spans="1:22">
      <c r="A39" s="1035"/>
      <c r="B39" s="635">
        <v>320.26673913043498</v>
      </c>
      <c r="C39" s="635">
        <f t="shared" ref="C39:H39" si="16">B39+(B39*10%)</f>
        <v>352.29341304347849</v>
      </c>
      <c r="D39" s="635">
        <f t="shared" si="16"/>
        <v>387.52275434782632</v>
      </c>
      <c r="E39" s="635">
        <f t="shared" si="16"/>
        <v>426.27502978260895</v>
      </c>
      <c r="F39" s="635">
        <f t="shared" si="16"/>
        <v>468.90253276086986</v>
      </c>
      <c r="G39" s="635">
        <f t="shared" si="16"/>
        <v>515.79278603695684</v>
      </c>
      <c r="H39" s="635">
        <f t="shared" si="16"/>
        <v>567.37206464065252</v>
      </c>
    </row>
    <row r="40" spans="1:22">
      <c r="B40" s="539"/>
      <c r="C40" s="539"/>
    </row>
    <row r="41" spans="1:22">
      <c r="A41" s="539" t="s">
        <v>1161</v>
      </c>
      <c r="B41" s="539">
        <v>1987</v>
      </c>
      <c r="C41" s="539">
        <v>1974</v>
      </c>
      <c r="D41" s="559">
        <v>1973</v>
      </c>
      <c r="E41" s="559">
        <v>1978</v>
      </c>
      <c r="F41" s="559">
        <v>1978</v>
      </c>
      <c r="G41" s="559">
        <v>1978</v>
      </c>
      <c r="H41" s="559">
        <v>1978</v>
      </c>
      <c r="I41" s="654">
        <v>1981</v>
      </c>
    </row>
    <row r="42" spans="1:22">
      <c r="A42" s="539" t="s">
        <v>1172</v>
      </c>
      <c r="B42" s="656">
        <f t="shared" ref="B42:G42" si="17">B41/12</f>
        <v>165.58333333333334</v>
      </c>
      <c r="C42" s="656">
        <f t="shared" si="17"/>
        <v>164.5</v>
      </c>
      <c r="D42" s="656">
        <f t="shared" si="17"/>
        <v>164.41666666666666</v>
      </c>
      <c r="E42" s="656">
        <f t="shared" si="17"/>
        <v>164.83333333333334</v>
      </c>
      <c r="F42" s="656">
        <f t="shared" si="17"/>
        <v>164.83333333333334</v>
      </c>
      <c r="G42" s="656">
        <f t="shared" si="17"/>
        <v>164.83333333333334</v>
      </c>
      <c r="H42" s="656">
        <f>H41/12</f>
        <v>164.83333333333334</v>
      </c>
      <c r="I42" s="656">
        <f>I41/12</f>
        <v>165.08333333333334</v>
      </c>
    </row>
    <row r="43" spans="1:22">
      <c r="A43" s="539" t="s">
        <v>1163</v>
      </c>
      <c r="B43" s="656">
        <f t="shared" ref="B43:I43" si="18">B42/8</f>
        <v>20.697916666666668</v>
      </c>
      <c r="C43" s="656">
        <f t="shared" si="18"/>
        <v>20.5625</v>
      </c>
      <c r="D43" s="656">
        <f t="shared" si="18"/>
        <v>20.552083333333332</v>
      </c>
      <c r="E43" s="656">
        <f t="shared" si="18"/>
        <v>20.604166666666668</v>
      </c>
      <c r="F43" s="656">
        <f t="shared" si="18"/>
        <v>20.604166666666668</v>
      </c>
      <c r="G43" s="656">
        <f t="shared" si="18"/>
        <v>20.604166666666668</v>
      </c>
      <c r="H43" s="656">
        <f t="shared" si="18"/>
        <v>20.604166666666668</v>
      </c>
      <c r="I43" s="656">
        <f t="shared" si="18"/>
        <v>20.635416666666668</v>
      </c>
    </row>
    <row r="44" spans="1:22" ht="48">
      <c r="A44" s="539" t="s">
        <v>1165</v>
      </c>
      <c r="B44" s="635">
        <f>B36/B42</f>
        <v>1934.1725563992031</v>
      </c>
      <c r="C44" s="658" t="s">
        <v>1166</v>
      </c>
      <c r="D44" s="658" t="s">
        <v>1166</v>
      </c>
      <c r="E44" s="658" t="s">
        <v>1166</v>
      </c>
      <c r="F44" s="658" t="s">
        <v>1166</v>
      </c>
      <c r="G44" s="658" t="s">
        <v>1166</v>
      </c>
      <c r="H44" s="658" t="s">
        <v>1166</v>
      </c>
      <c r="I44" s="658" t="s">
        <v>1166</v>
      </c>
    </row>
    <row r="45" spans="1:22" s="650" customFormat="1" ht="15">
      <c r="T45" s="659"/>
      <c r="U45" s="659"/>
    </row>
    <row r="46" spans="1:22">
      <c r="A46" s="650" t="s">
        <v>1168</v>
      </c>
      <c r="B46" s="659">
        <f>B44*8</f>
        <v>15473.380451193625</v>
      </c>
      <c r="C46" s="659">
        <f t="shared" ref="C46:I46" si="19">B46+(B46*10%)</f>
        <v>17020.718496312988</v>
      </c>
      <c r="D46" s="659">
        <f t="shared" si="19"/>
        <v>18722.790345944286</v>
      </c>
      <c r="E46" s="659">
        <f t="shared" si="19"/>
        <v>20595.069380538713</v>
      </c>
      <c r="F46" s="659">
        <f t="shared" si="19"/>
        <v>22654.576318592583</v>
      </c>
      <c r="G46" s="659">
        <f t="shared" si="19"/>
        <v>24920.033950451842</v>
      </c>
      <c r="H46" s="659">
        <f t="shared" si="19"/>
        <v>27412.037345497025</v>
      </c>
      <c r="I46" s="659">
        <f t="shared" si="19"/>
        <v>30153.241080046726</v>
      </c>
    </row>
    <row r="61" spans="1:1">
      <c r="A61" s="539" t="s">
        <v>1165</v>
      </c>
    </row>
    <row r="62" spans="1:1">
      <c r="A62" s="650" t="s">
        <v>1168</v>
      </c>
    </row>
  </sheetData>
  <mergeCells count="9">
    <mergeCell ref="V3:AA3"/>
    <mergeCell ref="A17:C17"/>
    <mergeCell ref="A38:A39"/>
    <mergeCell ref="A3:A4"/>
    <mergeCell ref="B3:B4"/>
    <mergeCell ref="C3:C4"/>
    <mergeCell ref="D3:I3"/>
    <mergeCell ref="J3:O3"/>
    <mergeCell ref="P3:U3"/>
  </mergeCell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Лист40">
    <tabColor theme="2" tint="-9.9978637043366805E-2"/>
  </sheetPr>
  <dimension ref="A1"/>
  <sheetViews>
    <sheetView workbookViewId="0"/>
    <sheetView workbookViewId="1"/>
  </sheetViews>
  <sheetFormatPr baseColWidth="10" defaultColWidth="8.83203125"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42</vt:i4>
      </vt:variant>
    </vt:vector>
  </HeadingPairs>
  <TitlesOfParts>
    <vt:vector size="42" baseType="lpstr">
      <vt:lpstr>Основной лист (2)</vt:lpstr>
      <vt:lpstr>Sheet3</vt:lpstr>
      <vt:lpstr>load</vt:lpstr>
      <vt:lpstr>keys</vt:lpstr>
      <vt:lpstr>Справочники (2)</vt:lpstr>
      <vt:lpstr>Новый справочник</vt:lpstr>
      <vt:lpstr>Расчет эффективности</vt:lpstr>
      <vt:lpstr>Основной лист</vt:lpstr>
      <vt:lpstr>Справочники</vt:lpstr>
      <vt:lpstr>OpenBox&gt;&gt;</vt:lpstr>
      <vt:lpstr>Согласование</vt:lpstr>
      <vt:lpstr>РП</vt:lpstr>
      <vt:lpstr>РП (MVP)</vt:lpstr>
      <vt:lpstr>РП (РиТ1)</vt:lpstr>
      <vt:lpstr>РП (РиТ2)</vt:lpstr>
      <vt:lpstr>ДКПЭ</vt:lpstr>
      <vt:lpstr>Бюджет</vt:lpstr>
      <vt:lpstr>ИД</vt:lpstr>
      <vt:lpstr>КПЭ</vt:lpstr>
      <vt:lpstr>Пользователи</vt:lpstr>
      <vt:lpstr>Расчет</vt:lpstr>
      <vt:lpstr>&lt;&lt;OpenBox</vt:lpstr>
      <vt:lpstr>Бенчмарк&gt;&gt;</vt:lpstr>
      <vt:lpstr>Д_1260_ИД</vt:lpstr>
      <vt:lpstr>Д_1260_Расчет</vt:lpstr>
      <vt:lpstr>Д_1260_Резюме</vt:lpstr>
      <vt:lpstr>План-факт ДУ</vt:lpstr>
      <vt:lpstr>&lt;&lt;Бенчмарк</vt:lpstr>
      <vt:lpstr>Атлас&gt;&gt;</vt:lpstr>
      <vt:lpstr>Расшифровка_экономия ТРЗ</vt:lpstr>
      <vt:lpstr>ФЭМ</vt:lpstr>
      <vt:lpstr>&lt;&lt;Атлас</vt:lpstr>
      <vt:lpstr>Гибкая ФЭМ&gt;&gt;</vt:lpstr>
      <vt:lpstr>ГФЭМ_ФЭМ</vt:lpstr>
      <vt:lpstr>&lt;&lt;Гибкая ФЭМ</vt:lpstr>
      <vt:lpstr>Дэшборды&gt;&gt;</vt:lpstr>
      <vt:lpstr>1979 ИД</vt:lpstr>
      <vt:lpstr>1979_Расчет</vt:lpstr>
      <vt:lpstr>1979_Резюме</vt:lpstr>
      <vt:lpstr>ЭиФ_Дерево_КПЭ</vt:lpstr>
      <vt:lpstr>расчет ср ставки</vt:lpstr>
      <vt:lpstr>&lt;&lt;Дэшборды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Кирилл Куринов</dc:creator>
  <cp:lastModifiedBy>Microsoft Office User</cp:lastModifiedBy>
  <dcterms:created xsi:type="dcterms:W3CDTF">2021-12-16T07:11:31Z</dcterms:created>
  <dcterms:modified xsi:type="dcterms:W3CDTF">2022-09-11T15:44:36Z</dcterms:modified>
</cp:coreProperties>
</file>